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manoakira/Desktop/"/>
    </mc:Choice>
  </mc:AlternateContent>
  <xr:revisionPtr revIDLastSave="0" documentId="8_{D32114DD-3C34-D74D-AA17-C0F2A44D4E61}" xr6:coauthVersionLast="47" xr6:coauthVersionMax="47" xr10:uidLastSave="{00000000-0000-0000-0000-000000000000}"/>
  <bookViews>
    <workbookView xWindow="0" yWindow="500" windowWidth="24660" windowHeight="15440" tabRatio="849" firstSheet="8" activeTab="21" xr2:uid="{00000000-000D-0000-FFFF-FFFF00000000}"/>
  </bookViews>
  <sheets>
    <sheet name="XXXXXX" sheetId="104" state="hidden" r:id="rId1"/>
    <sheet name="PMC.D" sheetId="105" r:id="rId2"/>
    <sheet name="セールスアクション " sheetId="107" r:id="rId3"/>
    <sheet name="1" sheetId="4" r:id="rId4"/>
    <sheet name="2" sheetId="73" r:id="rId5"/>
    <sheet name="3" sheetId="75" r:id="rId6"/>
    <sheet name="4" sheetId="76" r:id="rId7"/>
    <sheet name="5" sheetId="77" r:id="rId8"/>
    <sheet name="6" sheetId="78" r:id="rId9"/>
    <sheet name="7" sheetId="79" r:id="rId10"/>
    <sheet name="8" sheetId="80" r:id="rId11"/>
    <sheet name="9" sheetId="81" r:id="rId12"/>
    <sheet name="10" sheetId="82" r:id="rId13"/>
    <sheet name="11" sheetId="83" r:id="rId14"/>
    <sheet name="12" sheetId="84" r:id="rId15"/>
    <sheet name="13" sheetId="85" r:id="rId16"/>
    <sheet name="14" sheetId="86" r:id="rId17"/>
    <sheet name="15" sheetId="87" r:id="rId18"/>
    <sheet name="ﾃﾞｰﾀ入力" sheetId="1" r:id="rId19"/>
    <sheet name="Monthly Data" sheetId="72" r:id="rId20"/>
    <sheet name="Sheet1" sheetId="115" r:id="rId21"/>
    <sheet name="ｼﾌﾄ原本" sheetId="36" r:id="rId22"/>
    <sheet name="ｼﾌﾄ表" sheetId="37" r:id="rId23"/>
    <sheet name="16" sheetId="88" r:id="rId24"/>
    <sheet name="17" sheetId="89" r:id="rId25"/>
    <sheet name="18" sheetId="90" r:id="rId26"/>
    <sheet name="19" sheetId="91" r:id="rId27"/>
    <sheet name="20" sheetId="92" r:id="rId28"/>
    <sheet name="21" sheetId="93" r:id="rId29"/>
    <sheet name="22" sheetId="94" r:id="rId30"/>
    <sheet name="23" sheetId="95" r:id="rId31"/>
    <sheet name="24" sheetId="96" r:id="rId32"/>
    <sheet name="25" sheetId="97" r:id="rId33"/>
    <sheet name="26" sheetId="98" r:id="rId34"/>
    <sheet name="27" sheetId="99" r:id="rId35"/>
    <sheet name="28" sheetId="100" r:id="rId36"/>
    <sheet name="29" sheetId="101" r:id="rId37"/>
    <sheet name="30" sheetId="102" r:id="rId38"/>
    <sheet name="31" sheetId="103" r:id="rId39"/>
    <sheet name="標準シフト(平日)" sheetId="111" r:id="rId40"/>
    <sheet name="標準シフト(金曜)" sheetId="108" r:id="rId41"/>
    <sheet name="標準シフト(土曜)" sheetId="110" r:id="rId42"/>
    <sheet name="標準シフト(日祝)" sheetId="109" r:id="rId43"/>
    <sheet name="標準シフト⑤" sheetId="112" r:id="rId44"/>
    <sheet name="標準シフト⑥" sheetId="113" r:id="rId45"/>
    <sheet name="シフト原本の原本" sheetId="114" r:id="rId46"/>
  </sheets>
  <externalReferences>
    <externalReference r:id="rId47"/>
    <externalReference r:id="rId48"/>
  </externalReferences>
  <definedNames>
    <definedName name="_xlnm.Print_Area" localSheetId="3">'1'!$I$1:$CQ$45</definedName>
    <definedName name="_xlnm.Print_Area" localSheetId="12">'10'!$I$1:$CQ$45</definedName>
    <definedName name="_xlnm.Print_Area" localSheetId="13">'11'!$I$1:$CQ$45</definedName>
    <definedName name="_xlnm.Print_Area" localSheetId="14">'12'!$I$1:$CQ$45</definedName>
    <definedName name="_xlnm.Print_Area" localSheetId="15">'13'!$I$1:$CQ$45</definedName>
    <definedName name="_xlnm.Print_Area" localSheetId="16">'14'!$I$1:$CQ$45</definedName>
    <definedName name="_xlnm.Print_Area" localSheetId="17">'15'!$I$1:$CQ$45</definedName>
    <definedName name="_xlnm.Print_Area" localSheetId="23">'16'!$I$1:$CQ$45</definedName>
    <definedName name="_xlnm.Print_Area" localSheetId="24">'17'!$I$1:$CQ$45</definedName>
    <definedName name="_xlnm.Print_Area" localSheetId="25">'18'!$I$1:$CQ$45</definedName>
    <definedName name="_xlnm.Print_Area" localSheetId="26">'19'!$I$1:$CQ$45</definedName>
    <definedName name="_xlnm.Print_Area" localSheetId="4">'2'!$I$1:$CQ$45</definedName>
    <definedName name="_xlnm.Print_Area" localSheetId="27">'20'!$I$1:$CQ$45</definedName>
    <definedName name="_xlnm.Print_Area" localSheetId="28">'21'!$I$1:$CQ$45</definedName>
    <definedName name="_xlnm.Print_Area" localSheetId="29">'22'!$I$1:$CQ$45</definedName>
    <definedName name="_xlnm.Print_Area" localSheetId="30">'23'!$I$1:$CQ$45</definedName>
    <definedName name="_xlnm.Print_Area" localSheetId="31">'24'!$I$1:$CQ$45</definedName>
    <definedName name="_xlnm.Print_Area" localSheetId="32">'25'!$I$1:$CQ$45</definedName>
    <definedName name="_xlnm.Print_Area" localSheetId="33">'26'!$I$1:$CQ$45</definedName>
    <definedName name="_xlnm.Print_Area" localSheetId="34">'27'!$I$1:$CQ$45</definedName>
    <definedName name="_xlnm.Print_Area" localSheetId="35">'28'!$I$1:$CQ$45</definedName>
    <definedName name="_xlnm.Print_Area" localSheetId="36">'29'!$I$1:$CQ$45</definedName>
    <definedName name="_xlnm.Print_Area" localSheetId="5">'3'!$I$1:$CQ$45</definedName>
    <definedName name="_xlnm.Print_Area" localSheetId="37">'30'!$I$1:$CQ$45</definedName>
    <definedName name="_xlnm.Print_Area" localSheetId="38">'31'!$I$1:$CQ$45</definedName>
    <definedName name="_xlnm.Print_Area" localSheetId="6">'4'!$I$1:$CQ$45</definedName>
    <definedName name="_xlnm.Print_Area" localSheetId="7">'5'!$I$1:$CQ$45</definedName>
    <definedName name="_xlnm.Print_Area" localSheetId="8">'6'!$I$1:$CQ$45</definedName>
    <definedName name="_xlnm.Print_Area" localSheetId="9">'7'!$I$1:$CQ$45</definedName>
    <definedName name="_xlnm.Print_Area" localSheetId="10">'8'!$I$1:$CQ$45</definedName>
    <definedName name="_xlnm.Print_Area" localSheetId="11">'9'!$I$1:$CQ$45</definedName>
    <definedName name="_xlnm.Print_Area" localSheetId="1">PMC.D!$A$1:$O$55</definedName>
    <definedName name="_xlnm.Print_Area" localSheetId="21">ｼﾌﾄ原本!$B$1:$AI$34</definedName>
    <definedName name="_xlnm.Print_Area" localSheetId="22">ｼﾌﾄ表!$AW$1:$CP$35</definedName>
    <definedName name="_xlnm.Print_Area" localSheetId="18">ﾃﾞｰﾀ入力!$A$1:$AW$47</definedName>
    <definedName name="_xlnm.Print_Area" localSheetId="40">'標準シフト(金曜)'!$G$1:$CO$45</definedName>
    <definedName name="_xlnm.Print_Area" localSheetId="41">'標準シフト(土曜)'!$G$1:$CO$45</definedName>
    <definedName name="_xlnm.Print_Area" localSheetId="42">'標準シフト(日祝)'!$G$1:$CO$45</definedName>
    <definedName name="_xlnm.Print_Area" localSheetId="39">'標準シフト(平日)'!$G$1:$CO$45</definedName>
    <definedName name="_xlnm.Print_Area" localSheetId="43">標準シフト⑤!$G$1:$CO$45</definedName>
    <definedName name="_xlnm.Print_Area" localSheetId="44">標準シフト⑥!$G$1:$CO$45</definedName>
    <definedName name="Z_D2BC60AA_EBE8_4AD2_8A23_D7E43198C43F_.wvu.Cols" localSheetId="12" hidden="1">'10'!$F:$G</definedName>
    <definedName name="Z_D2BC60AA_EBE8_4AD2_8A23_D7E43198C43F_.wvu.Cols" localSheetId="13" hidden="1">'11'!$F:$G</definedName>
    <definedName name="Z_D2BC60AA_EBE8_4AD2_8A23_D7E43198C43F_.wvu.Cols" localSheetId="14" hidden="1">'12'!$F:$G</definedName>
    <definedName name="Z_D2BC60AA_EBE8_4AD2_8A23_D7E43198C43F_.wvu.Cols" localSheetId="15" hidden="1">'13'!$F:$G</definedName>
    <definedName name="Z_D2BC60AA_EBE8_4AD2_8A23_D7E43198C43F_.wvu.Cols" localSheetId="16" hidden="1">'14'!$F:$G</definedName>
    <definedName name="Z_D2BC60AA_EBE8_4AD2_8A23_D7E43198C43F_.wvu.Cols" localSheetId="17" hidden="1">'15'!$F:$G</definedName>
    <definedName name="Z_D2BC60AA_EBE8_4AD2_8A23_D7E43198C43F_.wvu.Cols" localSheetId="23" hidden="1">'16'!$F:$G</definedName>
    <definedName name="Z_D2BC60AA_EBE8_4AD2_8A23_D7E43198C43F_.wvu.Cols" localSheetId="24" hidden="1">'17'!$F:$G</definedName>
    <definedName name="Z_D2BC60AA_EBE8_4AD2_8A23_D7E43198C43F_.wvu.Cols" localSheetId="25" hidden="1">'18'!$F:$G</definedName>
    <definedName name="Z_D2BC60AA_EBE8_4AD2_8A23_D7E43198C43F_.wvu.Cols" localSheetId="26" hidden="1">'19'!$F:$G</definedName>
    <definedName name="Z_D2BC60AA_EBE8_4AD2_8A23_D7E43198C43F_.wvu.Cols" localSheetId="4" hidden="1">'2'!$F:$G</definedName>
    <definedName name="Z_D2BC60AA_EBE8_4AD2_8A23_D7E43198C43F_.wvu.Cols" localSheetId="27" hidden="1">'20'!$F:$G</definedName>
    <definedName name="Z_D2BC60AA_EBE8_4AD2_8A23_D7E43198C43F_.wvu.Cols" localSheetId="28" hidden="1">'21'!$F:$G</definedName>
    <definedName name="Z_D2BC60AA_EBE8_4AD2_8A23_D7E43198C43F_.wvu.Cols" localSheetId="29" hidden="1">'22'!$F:$G</definedName>
    <definedName name="Z_D2BC60AA_EBE8_4AD2_8A23_D7E43198C43F_.wvu.Cols" localSheetId="30" hidden="1">'23'!$F:$G</definedName>
    <definedName name="Z_D2BC60AA_EBE8_4AD2_8A23_D7E43198C43F_.wvu.Cols" localSheetId="31" hidden="1">'24'!$F:$G</definedName>
    <definedName name="Z_D2BC60AA_EBE8_4AD2_8A23_D7E43198C43F_.wvu.Cols" localSheetId="32" hidden="1">'25'!$F:$G</definedName>
    <definedName name="Z_D2BC60AA_EBE8_4AD2_8A23_D7E43198C43F_.wvu.Cols" localSheetId="33" hidden="1">'26'!$F:$G</definedName>
    <definedName name="Z_D2BC60AA_EBE8_4AD2_8A23_D7E43198C43F_.wvu.Cols" localSheetId="34" hidden="1">'27'!$F:$G</definedName>
    <definedName name="Z_D2BC60AA_EBE8_4AD2_8A23_D7E43198C43F_.wvu.Cols" localSheetId="35" hidden="1">'28'!$F:$G</definedName>
    <definedName name="Z_D2BC60AA_EBE8_4AD2_8A23_D7E43198C43F_.wvu.Cols" localSheetId="36" hidden="1">'29'!$F:$G</definedName>
    <definedName name="Z_D2BC60AA_EBE8_4AD2_8A23_D7E43198C43F_.wvu.Cols" localSheetId="5" hidden="1">'3'!$F:$G</definedName>
    <definedName name="Z_D2BC60AA_EBE8_4AD2_8A23_D7E43198C43F_.wvu.Cols" localSheetId="37" hidden="1">'30'!$F:$G</definedName>
    <definedName name="Z_D2BC60AA_EBE8_4AD2_8A23_D7E43198C43F_.wvu.Cols" localSheetId="38" hidden="1">'31'!$F:$G</definedName>
    <definedName name="Z_D2BC60AA_EBE8_4AD2_8A23_D7E43198C43F_.wvu.Cols" localSheetId="6" hidden="1">'4'!$F:$G</definedName>
    <definedName name="Z_D2BC60AA_EBE8_4AD2_8A23_D7E43198C43F_.wvu.Cols" localSheetId="7" hidden="1">'5'!$F:$G</definedName>
    <definedName name="Z_D2BC60AA_EBE8_4AD2_8A23_D7E43198C43F_.wvu.Cols" localSheetId="8" hidden="1">'6'!$F:$G</definedName>
    <definedName name="Z_D2BC60AA_EBE8_4AD2_8A23_D7E43198C43F_.wvu.Cols" localSheetId="9" hidden="1">'7'!$F:$G</definedName>
    <definedName name="Z_D2BC60AA_EBE8_4AD2_8A23_D7E43198C43F_.wvu.Cols" localSheetId="10" hidden="1">'8'!$F:$G</definedName>
    <definedName name="Z_D2BC60AA_EBE8_4AD2_8A23_D7E43198C43F_.wvu.Cols" localSheetId="11" hidden="1">'9'!$F:$G</definedName>
    <definedName name="Z_D2BC60AA_EBE8_4AD2_8A23_D7E43198C43F_.wvu.Cols" localSheetId="21" hidden="1">ｼﾌﾄ原本!$D:$D</definedName>
    <definedName name="Z_D2BC60AA_EBE8_4AD2_8A23_D7E43198C43F_.wvu.Cols" localSheetId="18" hidden="1">ﾃﾞｰﾀ入力!$T:$T</definedName>
    <definedName name="Z_D2BC60AA_EBE8_4AD2_8A23_D7E43198C43F_.wvu.PrintArea" localSheetId="3" hidden="1">'1'!$I$1:$CM$45</definedName>
    <definedName name="Z_D2BC60AA_EBE8_4AD2_8A23_D7E43198C43F_.wvu.PrintArea" localSheetId="12" hidden="1">'10'!$I$2:$CM$46</definedName>
    <definedName name="Z_D2BC60AA_EBE8_4AD2_8A23_D7E43198C43F_.wvu.PrintArea" localSheetId="13" hidden="1">'11'!$I$2:$CM$46</definedName>
    <definedName name="Z_D2BC60AA_EBE8_4AD2_8A23_D7E43198C43F_.wvu.PrintArea" localSheetId="14" hidden="1">'12'!$I$2:$CM$46</definedName>
    <definedName name="Z_D2BC60AA_EBE8_4AD2_8A23_D7E43198C43F_.wvu.PrintArea" localSheetId="15" hidden="1">'13'!$I$2:$CM$46</definedName>
    <definedName name="Z_D2BC60AA_EBE8_4AD2_8A23_D7E43198C43F_.wvu.PrintArea" localSheetId="16" hidden="1">'14'!$I$2:$CM$46</definedName>
    <definedName name="Z_D2BC60AA_EBE8_4AD2_8A23_D7E43198C43F_.wvu.PrintArea" localSheetId="17" hidden="1">'15'!$I$2:$CM$46</definedName>
    <definedName name="Z_D2BC60AA_EBE8_4AD2_8A23_D7E43198C43F_.wvu.PrintArea" localSheetId="23" hidden="1">'16'!$I$2:$CM$46</definedName>
    <definedName name="Z_D2BC60AA_EBE8_4AD2_8A23_D7E43198C43F_.wvu.PrintArea" localSheetId="24" hidden="1">'17'!$I$2:$CM$46</definedName>
    <definedName name="Z_D2BC60AA_EBE8_4AD2_8A23_D7E43198C43F_.wvu.PrintArea" localSheetId="25" hidden="1">'18'!$I$2:$CM$46</definedName>
    <definedName name="Z_D2BC60AA_EBE8_4AD2_8A23_D7E43198C43F_.wvu.PrintArea" localSheetId="26" hidden="1">'19'!$I$2:$CM$46</definedName>
    <definedName name="Z_D2BC60AA_EBE8_4AD2_8A23_D7E43198C43F_.wvu.PrintArea" localSheetId="4" hidden="1">'2'!$I$2:$CM$46</definedName>
    <definedName name="Z_D2BC60AA_EBE8_4AD2_8A23_D7E43198C43F_.wvu.PrintArea" localSheetId="27" hidden="1">'20'!$I$2:$CM$46</definedName>
    <definedName name="Z_D2BC60AA_EBE8_4AD2_8A23_D7E43198C43F_.wvu.PrintArea" localSheetId="28" hidden="1">'21'!$I$2:$CM$46</definedName>
    <definedName name="Z_D2BC60AA_EBE8_4AD2_8A23_D7E43198C43F_.wvu.PrintArea" localSheetId="29" hidden="1">'22'!$I$2:$CM$46</definedName>
    <definedName name="Z_D2BC60AA_EBE8_4AD2_8A23_D7E43198C43F_.wvu.PrintArea" localSheetId="30" hidden="1">'23'!$I$2:$CM$46</definedName>
    <definedName name="Z_D2BC60AA_EBE8_4AD2_8A23_D7E43198C43F_.wvu.PrintArea" localSheetId="31" hidden="1">'24'!$I$2:$CM$46</definedName>
    <definedName name="Z_D2BC60AA_EBE8_4AD2_8A23_D7E43198C43F_.wvu.PrintArea" localSheetId="32" hidden="1">'25'!$I$2:$CM$46</definedName>
    <definedName name="Z_D2BC60AA_EBE8_4AD2_8A23_D7E43198C43F_.wvu.PrintArea" localSheetId="33" hidden="1">'26'!$I$2:$CM$46</definedName>
    <definedName name="Z_D2BC60AA_EBE8_4AD2_8A23_D7E43198C43F_.wvu.PrintArea" localSheetId="34" hidden="1">'27'!$I$2:$CM$46</definedName>
    <definedName name="Z_D2BC60AA_EBE8_4AD2_8A23_D7E43198C43F_.wvu.PrintArea" localSheetId="35" hidden="1">'28'!$I$2:$CM$46</definedName>
    <definedName name="Z_D2BC60AA_EBE8_4AD2_8A23_D7E43198C43F_.wvu.PrintArea" localSheetId="36" hidden="1">'29'!$I$2:$CM$46</definedName>
    <definedName name="Z_D2BC60AA_EBE8_4AD2_8A23_D7E43198C43F_.wvu.PrintArea" localSheetId="5" hidden="1">'3'!$I$2:$CM$46</definedName>
    <definedName name="Z_D2BC60AA_EBE8_4AD2_8A23_D7E43198C43F_.wvu.PrintArea" localSheetId="37" hidden="1">'30'!$I$2:$CM$46</definedName>
    <definedName name="Z_D2BC60AA_EBE8_4AD2_8A23_D7E43198C43F_.wvu.PrintArea" localSheetId="38" hidden="1">'31'!$I$2:$CM$46</definedName>
    <definedName name="Z_D2BC60AA_EBE8_4AD2_8A23_D7E43198C43F_.wvu.PrintArea" localSheetId="6" hidden="1">'4'!$I$2:$CM$46</definedName>
    <definedName name="Z_D2BC60AA_EBE8_4AD2_8A23_D7E43198C43F_.wvu.PrintArea" localSheetId="7" hidden="1">'5'!$I$2:$CM$46</definedName>
    <definedName name="Z_D2BC60AA_EBE8_4AD2_8A23_D7E43198C43F_.wvu.PrintArea" localSheetId="8" hidden="1">'6'!$I$2:$CM$46</definedName>
    <definedName name="Z_D2BC60AA_EBE8_4AD2_8A23_D7E43198C43F_.wvu.PrintArea" localSheetId="9" hidden="1">'7'!$I$2:$CM$46</definedName>
    <definedName name="Z_D2BC60AA_EBE8_4AD2_8A23_D7E43198C43F_.wvu.PrintArea" localSheetId="10" hidden="1">'8'!$I$2:$CM$46</definedName>
    <definedName name="Z_D2BC60AA_EBE8_4AD2_8A23_D7E43198C43F_.wvu.PrintArea" localSheetId="11" hidden="1">'9'!$I$2:$CM$46</definedName>
    <definedName name="Z_D2BC60AA_EBE8_4AD2_8A23_D7E43198C43F_.wvu.PrintArea" localSheetId="21" hidden="1">ｼﾌﾄ原本!$B$1:$S$34</definedName>
    <definedName name="Z_D2BC60AA_EBE8_4AD2_8A23_D7E43198C43F_.wvu.PrintArea" localSheetId="40" hidden="1">'標準シフト(金曜)'!$G$1:$CK$45</definedName>
    <definedName name="Z_D2BC60AA_EBE8_4AD2_8A23_D7E43198C43F_.wvu.PrintArea" localSheetId="41" hidden="1">'標準シフト(土曜)'!$G$1:$CK$45</definedName>
    <definedName name="Z_D2BC60AA_EBE8_4AD2_8A23_D7E43198C43F_.wvu.PrintArea" localSheetId="42" hidden="1">'標準シフト(日祝)'!$G$1:$CK$45</definedName>
    <definedName name="Z_D2BC60AA_EBE8_4AD2_8A23_D7E43198C43F_.wvu.PrintArea" localSheetId="39" hidden="1">'標準シフト(平日)'!$G$1:$CK$45</definedName>
    <definedName name="Z_D2BC60AA_EBE8_4AD2_8A23_D7E43198C43F_.wvu.PrintArea" localSheetId="43" hidden="1">標準シフト⑤!$G$1:$CK$45</definedName>
    <definedName name="Z_D2BC60AA_EBE8_4AD2_8A23_D7E43198C43F_.wvu.PrintArea" localSheetId="44" hidden="1">標準シフト⑥!$G$1:$CK$45</definedName>
    <definedName name="Z_D2BC60AA_EBE8_4AD2_8A23_D7E43198C43F_.wvu.Rows" localSheetId="21" hidden="1">ｼﾌﾄ原本!#REF!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15" i="1" l="1"/>
  <c r="X7" i="87"/>
  <c r="CT18" i="83"/>
  <c r="CN3" i="84"/>
  <c r="CN4" i="84"/>
  <c r="CN5" i="84"/>
  <c r="CN6" i="84"/>
  <c r="AB4" i="1"/>
  <c r="AA4" i="1"/>
  <c r="Z5" i="1"/>
  <c r="K24" i="1"/>
  <c r="L6" i="1" s="1"/>
  <c r="AB17" i="95"/>
  <c r="AC17" i="95"/>
  <c r="AP23" i="88" l="1"/>
  <c r="AD14" i="109" l="1"/>
  <c r="AE14" i="109"/>
  <c r="AF14" i="109"/>
  <c r="AG14" i="109"/>
  <c r="AH14" i="109"/>
  <c r="AI14" i="109"/>
  <c r="AJ14" i="109"/>
  <c r="AK14" i="109"/>
  <c r="AL14" i="109"/>
  <c r="AM14" i="109"/>
  <c r="AN14" i="109"/>
  <c r="AO14" i="109"/>
  <c r="AP14" i="109"/>
  <c r="AQ14" i="109"/>
  <c r="AR14" i="109"/>
  <c r="AS14" i="109"/>
  <c r="AT14" i="109"/>
  <c r="AU14" i="109"/>
  <c r="AV14" i="109"/>
  <c r="AW14" i="109"/>
  <c r="AX14" i="109"/>
  <c r="AY14" i="109"/>
  <c r="AZ14" i="109"/>
  <c r="BA14" i="109"/>
  <c r="BB14" i="109"/>
  <c r="BC14" i="109"/>
  <c r="BD14" i="109"/>
  <c r="BE14" i="109"/>
  <c r="BF14" i="109"/>
  <c r="BG14" i="109"/>
  <c r="BH14" i="109"/>
  <c r="BI14" i="109"/>
  <c r="AD15" i="109"/>
  <c r="AE15" i="109"/>
  <c r="AF15" i="109"/>
  <c r="AG15" i="109"/>
  <c r="AH15" i="109"/>
  <c r="AI15" i="109"/>
  <c r="AJ15" i="109"/>
  <c r="AK15" i="109"/>
  <c r="AL15" i="109"/>
  <c r="AM15" i="109"/>
  <c r="AN15" i="109"/>
  <c r="AO15" i="109"/>
  <c r="AP15" i="109"/>
  <c r="AQ15" i="109"/>
  <c r="AR15" i="109"/>
  <c r="AS15" i="109"/>
  <c r="AT15" i="109"/>
  <c r="AU15" i="109"/>
  <c r="AV15" i="109"/>
  <c r="AW15" i="109"/>
  <c r="AX15" i="109"/>
  <c r="AY15" i="109"/>
  <c r="AZ15" i="109"/>
  <c r="BA15" i="109"/>
  <c r="BB15" i="109"/>
  <c r="BC15" i="109"/>
  <c r="BD15" i="109"/>
  <c r="BE15" i="109"/>
  <c r="BF15" i="109"/>
  <c r="BG15" i="109"/>
  <c r="BH15" i="109"/>
  <c r="BI15" i="109"/>
  <c r="AD16" i="109"/>
  <c r="AE16" i="109"/>
  <c r="AF16" i="109"/>
  <c r="AG16" i="109"/>
  <c r="AH16" i="109"/>
  <c r="AI16" i="109"/>
  <c r="AJ16" i="109"/>
  <c r="AK16" i="109"/>
  <c r="AL16" i="109"/>
  <c r="AM16" i="109"/>
  <c r="AN16" i="109"/>
  <c r="AO16" i="109"/>
  <c r="AP16" i="109"/>
  <c r="AQ16" i="109"/>
  <c r="AR16" i="109"/>
  <c r="AS16" i="109"/>
  <c r="AT16" i="109"/>
  <c r="AU16" i="109"/>
  <c r="AV16" i="109"/>
  <c r="AW16" i="109"/>
  <c r="AX16" i="109"/>
  <c r="AY16" i="109"/>
  <c r="AZ16" i="109"/>
  <c r="BA16" i="109"/>
  <c r="BB16" i="109"/>
  <c r="BC16" i="109"/>
  <c r="BD16" i="109"/>
  <c r="BE16" i="109"/>
  <c r="BF16" i="109"/>
  <c r="BG16" i="109"/>
  <c r="BH16" i="109"/>
  <c r="BI16" i="109"/>
  <c r="AD17" i="109"/>
  <c r="AE17" i="109"/>
  <c r="AF17" i="109"/>
  <c r="AG17" i="109"/>
  <c r="AH17" i="109"/>
  <c r="AI17" i="109"/>
  <c r="AJ17" i="109"/>
  <c r="AK17" i="109"/>
  <c r="AL17" i="109"/>
  <c r="AM17" i="109"/>
  <c r="AN17" i="109"/>
  <c r="AO17" i="109"/>
  <c r="AP17" i="109"/>
  <c r="AQ17" i="109"/>
  <c r="AR17" i="109"/>
  <c r="AS17" i="109"/>
  <c r="AT17" i="109"/>
  <c r="AU17" i="109"/>
  <c r="AV17" i="109"/>
  <c r="AW17" i="109"/>
  <c r="AX17" i="109"/>
  <c r="AY17" i="109"/>
  <c r="AZ17" i="109"/>
  <c r="BA17" i="109"/>
  <c r="BB17" i="109"/>
  <c r="BC17" i="109"/>
  <c r="BD17" i="109"/>
  <c r="BE17" i="109"/>
  <c r="BF17" i="109"/>
  <c r="BG17" i="109"/>
  <c r="BH17" i="109"/>
  <c r="BI17" i="109"/>
  <c r="AD18" i="109"/>
  <c r="AE18" i="109"/>
  <c r="AF18" i="109"/>
  <c r="AG18" i="109"/>
  <c r="AH18" i="109"/>
  <c r="AI18" i="109"/>
  <c r="AJ18" i="109"/>
  <c r="AK18" i="109"/>
  <c r="AL18" i="109"/>
  <c r="AM18" i="109"/>
  <c r="AN18" i="109"/>
  <c r="AO18" i="109"/>
  <c r="AP18" i="109"/>
  <c r="AQ18" i="109"/>
  <c r="AR18" i="109"/>
  <c r="AS18" i="109"/>
  <c r="AT18" i="109"/>
  <c r="AU18" i="109"/>
  <c r="AV18" i="109"/>
  <c r="AW18" i="109"/>
  <c r="AX18" i="109"/>
  <c r="AY18" i="109"/>
  <c r="AZ18" i="109"/>
  <c r="BA18" i="109"/>
  <c r="BB18" i="109"/>
  <c r="BC18" i="109"/>
  <c r="BD18" i="109"/>
  <c r="BE18" i="109"/>
  <c r="BF18" i="109"/>
  <c r="BG18" i="109"/>
  <c r="BH18" i="109"/>
  <c r="BI18" i="109"/>
  <c r="AD19" i="109"/>
  <c r="AE19" i="109"/>
  <c r="AF19" i="109"/>
  <c r="AG19" i="109"/>
  <c r="AH19" i="109"/>
  <c r="AI19" i="109"/>
  <c r="AJ19" i="109"/>
  <c r="AK19" i="109"/>
  <c r="AL19" i="109"/>
  <c r="AM19" i="109"/>
  <c r="AN19" i="109"/>
  <c r="AO19" i="109"/>
  <c r="AP19" i="109"/>
  <c r="AQ19" i="109"/>
  <c r="AR19" i="109"/>
  <c r="AS19" i="109"/>
  <c r="AT19" i="109"/>
  <c r="AU19" i="109"/>
  <c r="AV19" i="109"/>
  <c r="AW19" i="109"/>
  <c r="AX19" i="109"/>
  <c r="AY19" i="109"/>
  <c r="AZ19" i="109"/>
  <c r="BA19" i="109"/>
  <c r="BB19" i="109"/>
  <c r="BC19" i="109"/>
  <c r="BD19" i="109"/>
  <c r="BE19" i="109"/>
  <c r="BF19" i="109"/>
  <c r="BG19" i="109"/>
  <c r="BH19" i="109"/>
  <c r="BI19" i="109"/>
  <c r="AD20" i="109"/>
  <c r="AE20" i="109"/>
  <c r="AF20" i="109"/>
  <c r="AG20" i="109"/>
  <c r="AH20" i="109"/>
  <c r="AI20" i="109"/>
  <c r="AJ20" i="109"/>
  <c r="AK20" i="109"/>
  <c r="AL20" i="109"/>
  <c r="AM20" i="109"/>
  <c r="AN20" i="109"/>
  <c r="AO20" i="109"/>
  <c r="AP20" i="109"/>
  <c r="AQ20" i="109"/>
  <c r="AR20" i="109"/>
  <c r="AS20" i="109"/>
  <c r="AT20" i="109"/>
  <c r="AU20" i="109"/>
  <c r="AV20" i="109"/>
  <c r="AW20" i="109"/>
  <c r="AX20" i="109"/>
  <c r="AY20" i="109"/>
  <c r="AZ20" i="109"/>
  <c r="BA20" i="109"/>
  <c r="BB20" i="109"/>
  <c r="BC20" i="109"/>
  <c r="BD20" i="109"/>
  <c r="BE20" i="109"/>
  <c r="BF20" i="109"/>
  <c r="BG20" i="109"/>
  <c r="BH20" i="109"/>
  <c r="BI20" i="109"/>
  <c r="AD21" i="109"/>
  <c r="AE21" i="109"/>
  <c r="AF21" i="109"/>
  <c r="AG21" i="109"/>
  <c r="AH21" i="109"/>
  <c r="AI21" i="109"/>
  <c r="AJ21" i="109"/>
  <c r="AK21" i="109"/>
  <c r="AL21" i="109"/>
  <c r="AM21" i="109"/>
  <c r="AN21" i="109"/>
  <c r="AO21" i="109"/>
  <c r="AP21" i="109"/>
  <c r="AQ21" i="109"/>
  <c r="AR21" i="109"/>
  <c r="AS21" i="109"/>
  <c r="AT21" i="109"/>
  <c r="AU21" i="109"/>
  <c r="AV21" i="109"/>
  <c r="AW21" i="109"/>
  <c r="AX21" i="109"/>
  <c r="AY21" i="109"/>
  <c r="AZ21" i="109"/>
  <c r="BA21" i="109"/>
  <c r="BB21" i="109"/>
  <c r="BC21" i="109"/>
  <c r="BD21" i="109"/>
  <c r="BE21" i="109"/>
  <c r="BF21" i="109"/>
  <c r="BG21" i="109"/>
  <c r="BH21" i="109"/>
  <c r="BI21" i="109"/>
  <c r="L20" i="81" l="1"/>
  <c r="L20" i="80" l="1"/>
  <c r="BI20" i="97" l="1"/>
  <c r="S21" i="87"/>
  <c r="AH16" i="103"/>
  <c r="AC25" i="102"/>
  <c r="BK21" i="97"/>
  <c r="BO24" i="94"/>
  <c r="AW23" i="88" l="1"/>
  <c r="I24" i="103"/>
  <c r="I22" i="98"/>
  <c r="I16" i="95"/>
  <c r="Y16" i="89"/>
  <c r="Y17" i="89"/>
  <c r="BX19" i="87" l="1"/>
  <c r="AV20" i="78"/>
  <c r="AK26" i="83" l="1"/>
  <c r="I20" i="79"/>
  <c r="W14" i="89"/>
  <c r="X14" i="89"/>
  <c r="Y14" i="89"/>
  <c r="Z14" i="89"/>
  <c r="AA14" i="89"/>
  <c r="AB14" i="89"/>
  <c r="AC14" i="89"/>
  <c r="AD14" i="89"/>
  <c r="AE14" i="89"/>
  <c r="AF14" i="89"/>
  <c r="AG14" i="89"/>
  <c r="AH14" i="89"/>
  <c r="AI14" i="89"/>
  <c r="AJ14" i="89"/>
  <c r="AK14" i="89"/>
  <c r="AL14" i="89"/>
  <c r="AM14" i="89"/>
  <c r="AN14" i="89"/>
  <c r="AO14" i="89"/>
  <c r="AP14" i="89"/>
  <c r="AQ14" i="89"/>
  <c r="AR14" i="89"/>
  <c r="AS14" i="89"/>
  <c r="AT14" i="89"/>
  <c r="AU14" i="89"/>
  <c r="AV14" i="89"/>
  <c r="AW14" i="89"/>
  <c r="AX14" i="89"/>
  <c r="AY14" i="89"/>
  <c r="AZ14" i="89"/>
  <c r="BA14" i="89"/>
  <c r="BB14" i="89"/>
  <c r="BC14" i="89"/>
  <c r="BD14" i="89"/>
  <c r="BE14" i="89"/>
  <c r="BF14" i="89"/>
  <c r="BG14" i="89"/>
  <c r="BH14" i="89"/>
  <c r="BI14" i="89"/>
  <c r="BJ14" i="89"/>
  <c r="BK14" i="89"/>
  <c r="BL14" i="89"/>
  <c r="BM14" i="89"/>
  <c r="BN14" i="89"/>
  <c r="BO14" i="89"/>
  <c r="BP14" i="89"/>
  <c r="BQ14" i="89"/>
  <c r="BR14" i="89"/>
  <c r="BS14" i="89"/>
  <c r="BT14" i="89"/>
  <c r="BU14" i="89"/>
  <c r="BV14" i="89"/>
  <c r="BW14" i="89"/>
  <c r="BX14" i="89"/>
  <c r="BY14" i="89"/>
  <c r="BZ14" i="89"/>
  <c r="CA14" i="89"/>
  <c r="CB14" i="89"/>
  <c r="CC14" i="89"/>
  <c r="CD14" i="89"/>
  <c r="CE14" i="89"/>
  <c r="W15" i="89"/>
  <c r="X15" i="89"/>
  <c r="Y15" i="89"/>
  <c r="Z15" i="89"/>
  <c r="AA15" i="89"/>
  <c r="AB15" i="89"/>
  <c r="AC15" i="89"/>
  <c r="AD15" i="89"/>
  <c r="AE15" i="89"/>
  <c r="AF15" i="89"/>
  <c r="AG15" i="89"/>
  <c r="AH15" i="89"/>
  <c r="AI15" i="89"/>
  <c r="AJ15" i="89"/>
  <c r="AK15" i="89"/>
  <c r="AL15" i="89"/>
  <c r="AM15" i="89"/>
  <c r="AN15" i="89"/>
  <c r="AO15" i="89"/>
  <c r="AP15" i="89"/>
  <c r="AQ15" i="89"/>
  <c r="AR15" i="89"/>
  <c r="AS15" i="89"/>
  <c r="AT15" i="89"/>
  <c r="AU15" i="89"/>
  <c r="AV15" i="89"/>
  <c r="AW15" i="89"/>
  <c r="AX15" i="89"/>
  <c r="AY15" i="89"/>
  <c r="AZ15" i="89"/>
  <c r="BA15" i="89"/>
  <c r="BB15" i="89"/>
  <c r="BC15" i="89"/>
  <c r="BD15" i="89"/>
  <c r="BE15" i="89"/>
  <c r="BF15" i="89"/>
  <c r="BG15" i="89"/>
  <c r="BH15" i="89"/>
  <c r="BI15" i="89"/>
  <c r="BJ15" i="89"/>
  <c r="BK15" i="89"/>
  <c r="BL15" i="89"/>
  <c r="BM15" i="89"/>
  <c r="BN15" i="89"/>
  <c r="BO15" i="89"/>
  <c r="BP15" i="89"/>
  <c r="BQ15" i="89"/>
  <c r="BR15" i="89"/>
  <c r="BS15" i="89"/>
  <c r="BT15" i="89"/>
  <c r="BU15" i="89"/>
  <c r="BV15" i="89"/>
  <c r="BW15" i="89"/>
  <c r="BX15" i="89"/>
  <c r="BY15" i="89"/>
  <c r="BZ15" i="89"/>
  <c r="CA15" i="89"/>
  <c r="CB15" i="89"/>
  <c r="CC15" i="89"/>
  <c r="CD15" i="89"/>
  <c r="CE15" i="89"/>
  <c r="W16" i="89"/>
  <c r="X16" i="89"/>
  <c r="Z16" i="89"/>
  <c r="AA16" i="89"/>
  <c r="AB16" i="89"/>
  <c r="AC16" i="89"/>
  <c r="AD16" i="89"/>
  <c r="AE16" i="89"/>
  <c r="AF16" i="89"/>
  <c r="AG16" i="89"/>
  <c r="AH16" i="89"/>
  <c r="AI16" i="89"/>
  <c r="AJ16" i="89"/>
  <c r="AK16" i="89"/>
  <c r="AL16" i="89"/>
  <c r="AM16" i="89"/>
  <c r="AN16" i="89"/>
  <c r="AO16" i="89"/>
  <c r="AP16" i="89"/>
  <c r="AQ16" i="89"/>
  <c r="AR16" i="89"/>
  <c r="AS16" i="89"/>
  <c r="AT16" i="89"/>
  <c r="AU16" i="89"/>
  <c r="AV16" i="89"/>
  <c r="AW16" i="89"/>
  <c r="AX16" i="89"/>
  <c r="AY16" i="89"/>
  <c r="AZ16" i="89"/>
  <c r="BA16" i="89"/>
  <c r="BB16" i="89"/>
  <c r="BC16" i="89"/>
  <c r="BD16" i="89"/>
  <c r="BE16" i="89"/>
  <c r="BF16" i="89"/>
  <c r="BG16" i="89"/>
  <c r="BH16" i="89"/>
  <c r="BI16" i="89"/>
  <c r="BJ16" i="89"/>
  <c r="BK16" i="89"/>
  <c r="BL16" i="89"/>
  <c r="BM16" i="89"/>
  <c r="BN16" i="89"/>
  <c r="BO16" i="89"/>
  <c r="BP16" i="89"/>
  <c r="BQ16" i="89"/>
  <c r="BR16" i="89"/>
  <c r="BS16" i="89"/>
  <c r="BT16" i="89"/>
  <c r="BU16" i="89"/>
  <c r="BV16" i="89"/>
  <c r="BW16" i="89"/>
  <c r="BX16" i="89"/>
  <c r="BY16" i="89"/>
  <c r="BZ16" i="89"/>
  <c r="CA16" i="89"/>
  <c r="CB16" i="89"/>
  <c r="CC16" i="89"/>
  <c r="CD16" i="89"/>
  <c r="CE16" i="89"/>
  <c r="W17" i="89"/>
  <c r="X17" i="89"/>
  <c r="Z17" i="89"/>
  <c r="AA17" i="89"/>
  <c r="AB17" i="89"/>
  <c r="AC17" i="89"/>
  <c r="AD17" i="89"/>
  <c r="AE17" i="89"/>
  <c r="AF17" i="89"/>
  <c r="AG17" i="89"/>
  <c r="AH17" i="89"/>
  <c r="AI17" i="89"/>
  <c r="AJ17" i="89"/>
  <c r="AK17" i="89"/>
  <c r="AL17" i="89"/>
  <c r="AM17" i="89"/>
  <c r="AN17" i="89"/>
  <c r="AO17" i="89"/>
  <c r="AP17" i="89"/>
  <c r="AQ17" i="89"/>
  <c r="AR17" i="89"/>
  <c r="AS17" i="89"/>
  <c r="AT17" i="89"/>
  <c r="AU17" i="89"/>
  <c r="AV17" i="89"/>
  <c r="AW17" i="89"/>
  <c r="AX17" i="89"/>
  <c r="AY17" i="89"/>
  <c r="AZ17" i="89"/>
  <c r="BA17" i="89"/>
  <c r="BB17" i="89"/>
  <c r="BC17" i="89"/>
  <c r="BD17" i="89"/>
  <c r="BE17" i="89"/>
  <c r="BF17" i="89"/>
  <c r="BG17" i="89"/>
  <c r="BH17" i="89"/>
  <c r="BI17" i="89"/>
  <c r="BJ17" i="89"/>
  <c r="BK17" i="89"/>
  <c r="BL17" i="89"/>
  <c r="BM17" i="89"/>
  <c r="BN17" i="89"/>
  <c r="BO17" i="89"/>
  <c r="BP17" i="89"/>
  <c r="BQ17" i="89"/>
  <c r="BR17" i="89"/>
  <c r="BS17" i="89"/>
  <c r="BT17" i="89"/>
  <c r="BU17" i="89"/>
  <c r="BV17" i="89"/>
  <c r="BW17" i="89"/>
  <c r="BX17" i="89"/>
  <c r="BY17" i="89"/>
  <c r="BZ17" i="89"/>
  <c r="CA17" i="89"/>
  <c r="CB17" i="89"/>
  <c r="CC17" i="89"/>
  <c r="CD17" i="89"/>
  <c r="CE17" i="89"/>
  <c r="W18" i="89"/>
  <c r="X18" i="89"/>
  <c r="Y18" i="89"/>
  <c r="Z18" i="89"/>
  <c r="AA18" i="89"/>
  <c r="AB18" i="89"/>
  <c r="AC18" i="89"/>
  <c r="AD18" i="89"/>
  <c r="AE18" i="89"/>
  <c r="AF18" i="89"/>
  <c r="AG18" i="89"/>
  <c r="AH18" i="89"/>
  <c r="AI18" i="89"/>
  <c r="AJ18" i="89"/>
  <c r="AK18" i="89"/>
  <c r="AL18" i="89"/>
  <c r="AM18" i="89"/>
  <c r="AN18" i="89"/>
  <c r="AO18" i="89"/>
  <c r="AP18" i="89"/>
  <c r="AQ18" i="89"/>
  <c r="AR18" i="89"/>
  <c r="AS18" i="89"/>
  <c r="AT18" i="89"/>
  <c r="AU18" i="89"/>
  <c r="AV18" i="89"/>
  <c r="AW18" i="89"/>
  <c r="AX18" i="89"/>
  <c r="AY18" i="89"/>
  <c r="AZ18" i="89"/>
  <c r="BA18" i="89"/>
  <c r="BB18" i="89"/>
  <c r="BC18" i="89"/>
  <c r="BD18" i="89"/>
  <c r="BE18" i="89"/>
  <c r="BF18" i="89"/>
  <c r="BG18" i="89"/>
  <c r="BH18" i="89"/>
  <c r="BI18" i="89"/>
  <c r="BJ18" i="89"/>
  <c r="BK18" i="89"/>
  <c r="BL18" i="89"/>
  <c r="BM18" i="89"/>
  <c r="BN18" i="89"/>
  <c r="BO18" i="89"/>
  <c r="BP18" i="89"/>
  <c r="BQ18" i="89"/>
  <c r="BR18" i="89"/>
  <c r="BS18" i="89"/>
  <c r="BT18" i="89"/>
  <c r="BU18" i="89"/>
  <c r="BV18" i="89"/>
  <c r="BW18" i="89"/>
  <c r="BX18" i="89"/>
  <c r="BY18" i="89"/>
  <c r="BZ18" i="89"/>
  <c r="CA18" i="89"/>
  <c r="CB18" i="89"/>
  <c r="CC18" i="89"/>
  <c r="CD18" i="89"/>
  <c r="CE18" i="89"/>
  <c r="W19" i="89"/>
  <c r="X19" i="89"/>
  <c r="Y19" i="89"/>
  <c r="Z19" i="89"/>
  <c r="AA19" i="89"/>
  <c r="AB19" i="89"/>
  <c r="AC19" i="89"/>
  <c r="AD19" i="89"/>
  <c r="AE19" i="89"/>
  <c r="AF19" i="89"/>
  <c r="AG19" i="89"/>
  <c r="AH19" i="89"/>
  <c r="AI19" i="89"/>
  <c r="AJ19" i="89"/>
  <c r="AK19" i="89"/>
  <c r="AL19" i="89"/>
  <c r="AM19" i="89"/>
  <c r="AN19" i="89"/>
  <c r="AO19" i="89"/>
  <c r="AP19" i="89"/>
  <c r="AQ19" i="89"/>
  <c r="AR19" i="89"/>
  <c r="AS19" i="89"/>
  <c r="AT19" i="89"/>
  <c r="AU19" i="89"/>
  <c r="AV19" i="89"/>
  <c r="AW19" i="89"/>
  <c r="AX19" i="89"/>
  <c r="AY19" i="89"/>
  <c r="AZ19" i="89"/>
  <c r="BA19" i="89"/>
  <c r="BB19" i="89"/>
  <c r="BC19" i="89"/>
  <c r="BD19" i="89"/>
  <c r="BE19" i="89"/>
  <c r="BF19" i="89"/>
  <c r="BG19" i="89"/>
  <c r="BH19" i="89"/>
  <c r="BI19" i="89"/>
  <c r="BJ19" i="89"/>
  <c r="BK19" i="89"/>
  <c r="BL19" i="89"/>
  <c r="BM19" i="89"/>
  <c r="BN19" i="89"/>
  <c r="BO19" i="89"/>
  <c r="BP19" i="89"/>
  <c r="BQ19" i="89"/>
  <c r="BR19" i="89"/>
  <c r="BS19" i="89"/>
  <c r="BT19" i="89"/>
  <c r="BU19" i="89"/>
  <c r="BV19" i="89"/>
  <c r="BW19" i="89"/>
  <c r="BX19" i="89"/>
  <c r="BY19" i="89"/>
  <c r="BZ19" i="89"/>
  <c r="CA19" i="89"/>
  <c r="CB19" i="89"/>
  <c r="CC19" i="89"/>
  <c r="CD19" i="89"/>
  <c r="CE19" i="89"/>
  <c r="W20" i="89"/>
  <c r="X20" i="89"/>
  <c r="Y20" i="89"/>
  <c r="Z20" i="89"/>
  <c r="AA20" i="89"/>
  <c r="AB20" i="89"/>
  <c r="AC20" i="89"/>
  <c r="AD20" i="89"/>
  <c r="AE20" i="89"/>
  <c r="AF20" i="89"/>
  <c r="AG20" i="89"/>
  <c r="AH20" i="89"/>
  <c r="AI20" i="89"/>
  <c r="AJ20" i="89"/>
  <c r="AK20" i="89"/>
  <c r="AL20" i="89"/>
  <c r="AM20" i="89"/>
  <c r="AN20" i="89"/>
  <c r="AO20" i="89"/>
  <c r="AP20" i="89"/>
  <c r="AQ20" i="89"/>
  <c r="AR20" i="89"/>
  <c r="AS20" i="89"/>
  <c r="AT20" i="89"/>
  <c r="AU20" i="89"/>
  <c r="AV20" i="89"/>
  <c r="AW20" i="89"/>
  <c r="AX20" i="89"/>
  <c r="AY20" i="89"/>
  <c r="AZ20" i="89"/>
  <c r="BA20" i="89"/>
  <c r="BB20" i="89"/>
  <c r="BC20" i="89"/>
  <c r="BD20" i="89"/>
  <c r="BE20" i="89"/>
  <c r="BF20" i="89"/>
  <c r="BG20" i="89"/>
  <c r="BH20" i="89"/>
  <c r="BI20" i="89"/>
  <c r="BJ20" i="89"/>
  <c r="BK20" i="89"/>
  <c r="BL20" i="89"/>
  <c r="BM20" i="89"/>
  <c r="BN20" i="89"/>
  <c r="BO20" i="89"/>
  <c r="BP20" i="89"/>
  <c r="BQ20" i="89"/>
  <c r="BR20" i="89"/>
  <c r="BS20" i="89"/>
  <c r="BT20" i="89"/>
  <c r="BU20" i="89"/>
  <c r="BV20" i="89"/>
  <c r="BW20" i="89"/>
  <c r="BX20" i="89"/>
  <c r="BY20" i="89"/>
  <c r="BZ20" i="89"/>
  <c r="CA20" i="89"/>
  <c r="CB20" i="89"/>
  <c r="CC20" i="89"/>
  <c r="CD20" i="89"/>
  <c r="CE20" i="89"/>
  <c r="W21" i="89"/>
  <c r="X21" i="89"/>
  <c r="Y21" i="89"/>
  <c r="Z21" i="89"/>
  <c r="AA21" i="89"/>
  <c r="AB21" i="89"/>
  <c r="AC21" i="89"/>
  <c r="AD21" i="89"/>
  <c r="AE21" i="89"/>
  <c r="AF21" i="89"/>
  <c r="AG21" i="89"/>
  <c r="AH21" i="89"/>
  <c r="AI21" i="89"/>
  <c r="AJ21" i="89"/>
  <c r="AK21" i="89"/>
  <c r="AM21" i="89"/>
  <c r="AN21" i="89"/>
  <c r="AO21" i="89"/>
  <c r="AP21" i="89"/>
  <c r="AQ21" i="89"/>
  <c r="AR21" i="89"/>
  <c r="AS21" i="89"/>
  <c r="AT21" i="89"/>
  <c r="AU21" i="89"/>
  <c r="AV21" i="89"/>
  <c r="AW21" i="89"/>
  <c r="AX21" i="89"/>
  <c r="AY21" i="89"/>
  <c r="AZ21" i="89"/>
  <c r="BA21" i="89"/>
  <c r="BB21" i="89"/>
  <c r="BC21" i="89"/>
  <c r="BD21" i="89"/>
  <c r="BE21" i="89"/>
  <c r="BF21" i="89"/>
  <c r="BG21" i="89"/>
  <c r="BH21" i="89"/>
  <c r="BI21" i="89"/>
  <c r="BJ21" i="89"/>
  <c r="BK21" i="89"/>
  <c r="BL21" i="89"/>
  <c r="BM21" i="89"/>
  <c r="BN21" i="89"/>
  <c r="BO21" i="89"/>
  <c r="BP21" i="89"/>
  <c r="BQ21" i="89"/>
  <c r="BR21" i="89"/>
  <c r="BS21" i="89"/>
  <c r="BT21" i="89"/>
  <c r="BU21" i="89"/>
  <c r="BV21" i="89"/>
  <c r="BW21" i="89"/>
  <c r="BX21" i="89"/>
  <c r="BY21" i="89"/>
  <c r="BZ21" i="89"/>
  <c r="CA21" i="89"/>
  <c r="CB21" i="89"/>
  <c r="CC21" i="89"/>
  <c r="CD21" i="89"/>
  <c r="CE21" i="89"/>
  <c r="W22" i="89"/>
  <c r="X22" i="89"/>
  <c r="Y22" i="89"/>
  <c r="Z22" i="89"/>
  <c r="AA22" i="89"/>
  <c r="AB22" i="89"/>
  <c r="AC22" i="89"/>
  <c r="AD22" i="89"/>
  <c r="AE22" i="89"/>
  <c r="AF22" i="89"/>
  <c r="AG22" i="89"/>
  <c r="AH22" i="89"/>
  <c r="AI22" i="89"/>
  <c r="AJ22" i="89"/>
  <c r="AK22" i="89"/>
  <c r="AL22" i="89"/>
  <c r="AM22" i="89"/>
  <c r="AN22" i="89"/>
  <c r="AO22" i="89"/>
  <c r="AP22" i="89"/>
  <c r="AQ22" i="89"/>
  <c r="AR22" i="89"/>
  <c r="AS22" i="89"/>
  <c r="AT22" i="89"/>
  <c r="AU22" i="89"/>
  <c r="AV22" i="89"/>
  <c r="AW22" i="89"/>
  <c r="AX22" i="89"/>
  <c r="AY22" i="89"/>
  <c r="AZ22" i="89"/>
  <c r="BA22" i="89"/>
  <c r="BB22" i="89"/>
  <c r="BC22" i="89"/>
  <c r="BD22" i="89"/>
  <c r="BE22" i="89"/>
  <c r="BF22" i="89"/>
  <c r="BG22" i="89"/>
  <c r="BH22" i="89"/>
  <c r="BI22" i="89"/>
  <c r="BJ22" i="89"/>
  <c r="BK22" i="89"/>
  <c r="BL22" i="89"/>
  <c r="BM22" i="89"/>
  <c r="BN22" i="89"/>
  <c r="BO22" i="89"/>
  <c r="BP22" i="89"/>
  <c r="BQ22" i="89"/>
  <c r="BR22" i="89"/>
  <c r="BS22" i="89"/>
  <c r="BT22" i="89"/>
  <c r="BU22" i="89"/>
  <c r="BV22" i="89"/>
  <c r="BW22" i="89"/>
  <c r="BX22" i="89"/>
  <c r="BY22" i="89"/>
  <c r="BZ22" i="89"/>
  <c r="CA22" i="89"/>
  <c r="CB22" i="89"/>
  <c r="CC22" i="89"/>
  <c r="CD22" i="89"/>
  <c r="CE22" i="89"/>
  <c r="W23" i="89"/>
  <c r="X23" i="89"/>
  <c r="Y23" i="89"/>
  <c r="Z23" i="89"/>
  <c r="AA23" i="89"/>
  <c r="AB23" i="89"/>
  <c r="AC23" i="89"/>
  <c r="AD23" i="89"/>
  <c r="AE23" i="89"/>
  <c r="AF23" i="89"/>
  <c r="AG23" i="89"/>
  <c r="AH23" i="89"/>
  <c r="AI23" i="89"/>
  <c r="AJ23" i="89"/>
  <c r="AK23" i="89"/>
  <c r="AL23" i="89"/>
  <c r="AM23" i="89"/>
  <c r="AN23" i="89"/>
  <c r="AO23" i="89"/>
  <c r="AP23" i="89"/>
  <c r="AQ23" i="89"/>
  <c r="AR23" i="89"/>
  <c r="AS23" i="89"/>
  <c r="AT23" i="89"/>
  <c r="AU23" i="89"/>
  <c r="AV23" i="89"/>
  <c r="AW23" i="89"/>
  <c r="AX23" i="89"/>
  <c r="AY23" i="89"/>
  <c r="AZ23" i="89"/>
  <c r="BA23" i="89"/>
  <c r="BB23" i="89"/>
  <c r="BC23" i="89"/>
  <c r="BD23" i="89"/>
  <c r="BE23" i="89"/>
  <c r="BF23" i="89"/>
  <c r="BG23" i="89"/>
  <c r="BH23" i="89"/>
  <c r="BI23" i="89"/>
  <c r="BJ23" i="89"/>
  <c r="BK23" i="89"/>
  <c r="BL23" i="89"/>
  <c r="BM23" i="89"/>
  <c r="BN23" i="89"/>
  <c r="BO23" i="89"/>
  <c r="BP23" i="89"/>
  <c r="BQ23" i="89"/>
  <c r="BR23" i="89"/>
  <c r="BS23" i="89"/>
  <c r="BT23" i="89"/>
  <c r="BU23" i="89"/>
  <c r="BV23" i="89"/>
  <c r="BW23" i="89"/>
  <c r="BX23" i="89"/>
  <c r="BY23" i="89"/>
  <c r="BZ23" i="89"/>
  <c r="CA23" i="89"/>
  <c r="CB23" i="89"/>
  <c r="CC23" i="89"/>
  <c r="CD23" i="89"/>
  <c r="CE23" i="89"/>
  <c r="M23" i="99" l="1"/>
  <c r="N23" i="99"/>
  <c r="AJ24" i="92" l="1"/>
  <c r="N26" i="100"/>
  <c r="AY18" i="100"/>
  <c r="L22" i="90" l="1"/>
  <c r="AJ14" i="88"/>
  <c r="I22" i="100" l="1"/>
  <c r="BN25" i="4" l="1"/>
  <c r="AE14" i="85" l="1"/>
  <c r="R21" i="81"/>
  <c r="S21" i="81"/>
  <c r="AF21" i="79"/>
  <c r="AG21" i="79"/>
  <c r="AH21" i="79"/>
  <c r="AI21" i="79"/>
  <c r="AJ21" i="79"/>
  <c r="AK21" i="79"/>
  <c r="AL21" i="79"/>
  <c r="AM21" i="79"/>
  <c r="AN21" i="79"/>
  <c r="AO21" i="79"/>
  <c r="AP21" i="79"/>
  <c r="AQ21" i="79"/>
  <c r="AR21" i="79"/>
  <c r="AS21" i="79"/>
  <c r="AT21" i="79"/>
  <c r="AU21" i="79"/>
  <c r="AV21" i="79"/>
  <c r="AW21" i="79"/>
  <c r="AX21" i="79"/>
  <c r="CF16" i="85"/>
  <c r="BD17" i="77" l="1"/>
  <c r="I17" i="73" l="1"/>
  <c r="L23" i="80" l="1"/>
  <c r="L17" i="75" l="1"/>
  <c r="L16" i="73"/>
  <c r="BC21" i="92" l="1"/>
  <c r="AC24" i="98"/>
  <c r="I24" i="95"/>
  <c r="I22" i="88"/>
  <c r="AV16" i="102" l="1"/>
  <c r="BF27" i="94"/>
  <c r="L19" i="88"/>
  <c r="L15" i="97"/>
  <c r="L17" i="97" s="1"/>
  <c r="L19" i="97" s="1"/>
  <c r="L21" i="97" s="1"/>
  <c r="I16" i="89"/>
  <c r="I15" i="89"/>
  <c r="I17" i="88"/>
  <c r="BF17" i="77"/>
  <c r="AO14" i="82" l="1"/>
  <c r="AO20" i="94" l="1"/>
  <c r="I20" i="101"/>
  <c r="L20" i="95"/>
  <c r="AY14" i="92"/>
  <c r="AZ14" i="92"/>
  <c r="BA14" i="92"/>
  <c r="BO16" i="83"/>
  <c r="I20" i="83"/>
  <c r="BO20" i="75" l="1"/>
  <c r="AO20" i="78" l="1"/>
  <c r="AF17" i="76"/>
  <c r="I20" i="73"/>
  <c r="C14" i="98"/>
  <c r="D14" i="98"/>
  <c r="E14" i="98"/>
  <c r="C15" i="98"/>
  <c r="D15" i="98"/>
  <c r="E15" i="98"/>
  <c r="C16" i="98"/>
  <c r="D16" i="98"/>
  <c r="E16" i="98"/>
  <c r="C17" i="98"/>
  <c r="D17" i="98"/>
  <c r="E17" i="98"/>
  <c r="C18" i="98"/>
  <c r="D18" i="98"/>
  <c r="E18" i="98"/>
  <c r="C19" i="98"/>
  <c r="D19" i="98"/>
  <c r="E19" i="98"/>
  <c r="C20" i="98"/>
  <c r="D20" i="98"/>
  <c r="E20" i="98"/>
  <c r="F20" i="98"/>
  <c r="G20" i="98"/>
  <c r="C21" i="98"/>
  <c r="D21" i="98"/>
  <c r="E21" i="98"/>
  <c r="C22" i="98"/>
  <c r="D22" i="98"/>
  <c r="E22" i="98"/>
  <c r="C23" i="98"/>
  <c r="D23" i="98"/>
  <c r="E23" i="98"/>
  <c r="C24" i="98"/>
  <c r="D24" i="98"/>
  <c r="E24" i="98"/>
  <c r="I17" i="103" l="1"/>
  <c r="BH35" i="94"/>
  <c r="I19" i="90"/>
  <c r="BA24" i="87" l="1"/>
  <c r="BA18" i="100" l="1"/>
  <c r="I21" i="103"/>
  <c r="AR15" i="91"/>
  <c r="L19" i="90"/>
  <c r="BW24" i="102"/>
  <c r="I16" i="94"/>
  <c r="BK23" i="86" l="1"/>
  <c r="W20" i="79"/>
  <c r="I20" i="77"/>
  <c r="I21" i="77"/>
  <c r="I22" i="77"/>
  <c r="I23" i="77"/>
  <c r="I24" i="77"/>
  <c r="I25" i="77"/>
  <c r="I14" i="93"/>
  <c r="I15" i="93"/>
  <c r="I16" i="93"/>
  <c r="I17" i="93"/>
  <c r="I18" i="93"/>
  <c r="I19" i="93"/>
  <c r="I20" i="93"/>
  <c r="I21" i="93"/>
  <c r="I22" i="93"/>
  <c r="I23" i="93"/>
  <c r="I24" i="93"/>
  <c r="BI26" i="94" l="1"/>
  <c r="BI27" i="94"/>
  <c r="BI28" i="94"/>
  <c r="BI29" i="94"/>
  <c r="BI30" i="94"/>
  <c r="AB14" i="97" l="1"/>
  <c r="AU17" i="93" l="1"/>
  <c r="I20" i="88"/>
  <c r="AH15" i="4"/>
  <c r="AF19" i="81"/>
  <c r="I25" i="80"/>
  <c r="BC18" i="86"/>
  <c r="L17" i="78"/>
  <c r="AW1" i="37" l="1"/>
  <c r="L15" i="101" l="1"/>
  <c r="BC20" i="93" l="1"/>
  <c r="I14" i="101"/>
  <c r="I23" i="85" l="1"/>
  <c r="I14" i="84"/>
  <c r="I14" i="82"/>
  <c r="L22" i="76"/>
  <c r="BQ25" i="96" l="1"/>
  <c r="BR25" i="96"/>
  <c r="BS25" i="96"/>
  <c r="BT25" i="96"/>
  <c r="AZ14" i="90" l="1"/>
  <c r="L14" i="97" l="1"/>
  <c r="L16" i="97" s="1"/>
  <c r="L18" i="97" s="1"/>
  <c r="L20" i="97" l="1"/>
  <c r="L22" i="97" s="1"/>
  <c r="AW26" i="78"/>
  <c r="AY20" i="78"/>
  <c r="L23" i="84" l="1"/>
  <c r="L14" i="82"/>
  <c r="BS18" i="77" l="1"/>
  <c r="V14" i="91"/>
  <c r="W14" i="91"/>
  <c r="X14" i="91"/>
  <c r="Y14" i="91"/>
  <c r="Z14" i="91"/>
  <c r="AA14" i="91"/>
  <c r="AB14" i="91"/>
  <c r="AC14" i="91"/>
  <c r="AD14" i="91"/>
  <c r="AE14" i="91"/>
  <c r="AF14" i="91"/>
  <c r="AG14" i="91"/>
  <c r="AH14" i="91"/>
  <c r="AI14" i="91"/>
  <c r="AJ14" i="91"/>
  <c r="AK14" i="91"/>
  <c r="AL14" i="91"/>
  <c r="AM14" i="91"/>
  <c r="AN14" i="91"/>
  <c r="AO14" i="91"/>
  <c r="AP14" i="91"/>
  <c r="AQ14" i="91"/>
  <c r="AR14" i="91"/>
  <c r="AS14" i="91"/>
  <c r="AT14" i="91"/>
  <c r="AU14" i="91"/>
  <c r="AV14" i="91"/>
  <c r="AW14" i="91"/>
  <c r="AX14" i="91"/>
  <c r="AY14" i="91"/>
  <c r="AZ14" i="91"/>
  <c r="BA14" i="91"/>
  <c r="BB14" i="91"/>
  <c r="BC14" i="91"/>
  <c r="BD14" i="91"/>
  <c r="BE14" i="91"/>
  <c r="BF14" i="91"/>
  <c r="BG14" i="91"/>
  <c r="BH14" i="91"/>
  <c r="BI14" i="91"/>
  <c r="BJ14" i="91"/>
  <c r="BK14" i="91"/>
  <c r="BL14" i="91"/>
  <c r="BM14" i="91"/>
  <c r="BN14" i="91"/>
  <c r="BO14" i="91"/>
  <c r="BP14" i="91"/>
  <c r="V15" i="91"/>
  <c r="W15" i="91"/>
  <c r="X15" i="91"/>
  <c r="Y15" i="91"/>
  <c r="Z15" i="91"/>
  <c r="AA15" i="91"/>
  <c r="AB15" i="91"/>
  <c r="AC15" i="91"/>
  <c r="AD15" i="91"/>
  <c r="AE15" i="91"/>
  <c r="AF15" i="91"/>
  <c r="AG15" i="91"/>
  <c r="AH15" i="91"/>
  <c r="AI15" i="91"/>
  <c r="AJ15" i="91"/>
  <c r="AK15" i="91"/>
  <c r="AL15" i="91"/>
  <c r="AM15" i="91"/>
  <c r="AN15" i="91"/>
  <c r="AO15" i="91"/>
  <c r="AP15" i="91"/>
  <c r="AQ15" i="91"/>
  <c r="AS15" i="91"/>
  <c r="AT15" i="91"/>
  <c r="AU15" i="91"/>
  <c r="AV15" i="91"/>
  <c r="AW15" i="91"/>
  <c r="AX15" i="91"/>
  <c r="AY15" i="91"/>
  <c r="AZ15" i="91"/>
  <c r="BA15" i="91"/>
  <c r="BB15" i="91"/>
  <c r="BC15" i="91"/>
  <c r="BD15" i="91"/>
  <c r="BE15" i="91"/>
  <c r="BF15" i="91"/>
  <c r="BG15" i="91"/>
  <c r="BH15" i="91"/>
  <c r="BI15" i="91"/>
  <c r="BJ15" i="91"/>
  <c r="BK15" i="91"/>
  <c r="BL15" i="91"/>
  <c r="BM15" i="91"/>
  <c r="BN15" i="91"/>
  <c r="BO15" i="91"/>
  <c r="BP15" i="91"/>
  <c r="V16" i="91"/>
  <c r="W16" i="91"/>
  <c r="X16" i="91"/>
  <c r="Y16" i="91"/>
  <c r="Z16" i="91"/>
  <c r="AA16" i="91"/>
  <c r="AB16" i="91"/>
  <c r="AC16" i="91"/>
  <c r="AD16" i="91"/>
  <c r="AE16" i="91"/>
  <c r="AF16" i="91"/>
  <c r="AG16" i="91"/>
  <c r="AH16" i="91"/>
  <c r="AI16" i="91"/>
  <c r="AJ16" i="91"/>
  <c r="AK16" i="91"/>
  <c r="AL16" i="91"/>
  <c r="AM16" i="91"/>
  <c r="AN16" i="91"/>
  <c r="AO16" i="91"/>
  <c r="AP16" i="91"/>
  <c r="AQ16" i="91"/>
  <c r="AR16" i="91"/>
  <c r="AS16" i="91"/>
  <c r="AT16" i="91"/>
  <c r="AU16" i="91"/>
  <c r="AV16" i="91"/>
  <c r="AW16" i="91"/>
  <c r="AX16" i="91"/>
  <c r="AY16" i="91"/>
  <c r="AZ16" i="91"/>
  <c r="BA16" i="91"/>
  <c r="BB16" i="91"/>
  <c r="BC16" i="91"/>
  <c r="BD16" i="91"/>
  <c r="BE16" i="91"/>
  <c r="BF16" i="91"/>
  <c r="BG16" i="91"/>
  <c r="BH16" i="91"/>
  <c r="BI16" i="91"/>
  <c r="BJ16" i="91"/>
  <c r="BK16" i="91"/>
  <c r="BL16" i="91"/>
  <c r="BM16" i="91"/>
  <c r="BN16" i="91"/>
  <c r="BO16" i="91"/>
  <c r="BP16" i="91"/>
  <c r="V17" i="91"/>
  <c r="W17" i="91"/>
  <c r="X17" i="91"/>
  <c r="Y17" i="91"/>
  <c r="Z17" i="91"/>
  <c r="AA17" i="91"/>
  <c r="AB17" i="91"/>
  <c r="AC17" i="91"/>
  <c r="AD17" i="91"/>
  <c r="AE17" i="91"/>
  <c r="AF17" i="91"/>
  <c r="AG17" i="91"/>
  <c r="AH17" i="91"/>
  <c r="AI17" i="91"/>
  <c r="AJ17" i="91"/>
  <c r="AK17" i="91"/>
  <c r="AL17" i="91"/>
  <c r="AM17" i="91"/>
  <c r="AN17" i="91"/>
  <c r="AO17" i="91"/>
  <c r="AP17" i="91"/>
  <c r="AQ17" i="91"/>
  <c r="AR17" i="91"/>
  <c r="AS17" i="91"/>
  <c r="AT17" i="91"/>
  <c r="AU17" i="91"/>
  <c r="AV17" i="91"/>
  <c r="AW17" i="91"/>
  <c r="AX17" i="91"/>
  <c r="AY17" i="91"/>
  <c r="AZ17" i="91"/>
  <c r="BA17" i="91"/>
  <c r="BB17" i="91"/>
  <c r="BC17" i="91"/>
  <c r="BD17" i="91"/>
  <c r="BE17" i="91"/>
  <c r="BF17" i="91"/>
  <c r="BG17" i="91"/>
  <c r="BH17" i="91"/>
  <c r="BI17" i="91"/>
  <c r="BJ17" i="91"/>
  <c r="BK17" i="91"/>
  <c r="BL17" i="91"/>
  <c r="BM17" i="91"/>
  <c r="BN17" i="91"/>
  <c r="BO17" i="91"/>
  <c r="BP17" i="91"/>
  <c r="V18" i="91"/>
  <c r="W18" i="91"/>
  <c r="X18" i="91"/>
  <c r="Y18" i="91"/>
  <c r="Z18" i="91"/>
  <c r="AA18" i="91"/>
  <c r="AB18" i="91"/>
  <c r="AC18" i="91"/>
  <c r="AD18" i="91"/>
  <c r="AE18" i="91"/>
  <c r="AF18" i="91"/>
  <c r="AG18" i="91"/>
  <c r="AH18" i="91"/>
  <c r="AI18" i="91"/>
  <c r="AJ18" i="91"/>
  <c r="AK18" i="91"/>
  <c r="AL18" i="91"/>
  <c r="AM18" i="91"/>
  <c r="AN18" i="91"/>
  <c r="AO18" i="91"/>
  <c r="AP18" i="91"/>
  <c r="AQ18" i="91"/>
  <c r="AR18" i="91"/>
  <c r="AS18" i="91"/>
  <c r="AT18" i="91"/>
  <c r="AU18" i="91"/>
  <c r="AV18" i="91"/>
  <c r="AW18" i="91"/>
  <c r="AX18" i="91"/>
  <c r="AY18" i="91"/>
  <c r="AZ18" i="91"/>
  <c r="BA18" i="91"/>
  <c r="BB18" i="91"/>
  <c r="BC18" i="91"/>
  <c r="BD18" i="91"/>
  <c r="BE18" i="91"/>
  <c r="BF18" i="91"/>
  <c r="BG18" i="91"/>
  <c r="BH18" i="91"/>
  <c r="BI18" i="91"/>
  <c r="BJ18" i="91"/>
  <c r="BK18" i="91"/>
  <c r="BL18" i="91"/>
  <c r="BM18" i="91"/>
  <c r="BN18" i="91"/>
  <c r="BO18" i="91"/>
  <c r="BP18" i="91"/>
  <c r="V19" i="91"/>
  <c r="W19" i="91"/>
  <c r="X19" i="91"/>
  <c r="Y19" i="91"/>
  <c r="Z19" i="91"/>
  <c r="AA19" i="91"/>
  <c r="AB19" i="91"/>
  <c r="AC19" i="91"/>
  <c r="AD19" i="91"/>
  <c r="AE19" i="91"/>
  <c r="AF19" i="91"/>
  <c r="AG19" i="91"/>
  <c r="AH19" i="91"/>
  <c r="AI19" i="91"/>
  <c r="AJ19" i="91"/>
  <c r="AK19" i="91"/>
  <c r="AL19" i="91"/>
  <c r="AM19" i="91"/>
  <c r="AN19" i="91"/>
  <c r="AO19" i="91"/>
  <c r="AP19" i="91"/>
  <c r="AQ19" i="91"/>
  <c r="AR19" i="91"/>
  <c r="AS19" i="91"/>
  <c r="AT19" i="91"/>
  <c r="AU19" i="91"/>
  <c r="AV19" i="91"/>
  <c r="AW19" i="91"/>
  <c r="AX19" i="91"/>
  <c r="AY19" i="91"/>
  <c r="AZ19" i="91"/>
  <c r="BA19" i="91"/>
  <c r="BB19" i="91"/>
  <c r="BC19" i="91"/>
  <c r="BD19" i="91"/>
  <c r="BE19" i="91"/>
  <c r="BF19" i="91"/>
  <c r="BG19" i="91"/>
  <c r="BH19" i="91"/>
  <c r="BI19" i="91"/>
  <c r="BJ19" i="91"/>
  <c r="BK19" i="91"/>
  <c r="BL19" i="91"/>
  <c r="BM19" i="91"/>
  <c r="BN19" i="91"/>
  <c r="BO19" i="91"/>
  <c r="BP19" i="91"/>
  <c r="V20" i="91"/>
  <c r="W20" i="91"/>
  <c r="X20" i="91"/>
  <c r="Y20" i="91"/>
  <c r="Z20" i="91"/>
  <c r="AA20" i="91"/>
  <c r="AB20" i="91"/>
  <c r="AC20" i="91"/>
  <c r="AD20" i="91"/>
  <c r="AE20" i="91"/>
  <c r="AF20" i="91"/>
  <c r="AG20" i="91"/>
  <c r="AH20" i="91"/>
  <c r="AI20" i="91"/>
  <c r="AJ20" i="91"/>
  <c r="AK20" i="91"/>
  <c r="AL20" i="91"/>
  <c r="AM20" i="91"/>
  <c r="AN20" i="91"/>
  <c r="AO20" i="91"/>
  <c r="AP20" i="91"/>
  <c r="AQ20" i="91"/>
  <c r="AR20" i="91"/>
  <c r="AS20" i="91"/>
  <c r="AT20" i="91"/>
  <c r="AU20" i="91"/>
  <c r="AV20" i="91"/>
  <c r="AW20" i="91"/>
  <c r="AX20" i="91"/>
  <c r="AY20" i="91"/>
  <c r="AZ20" i="91"/>
  <c r="BA20" i="91"/>
  <c r="BB20" i="91"/>
  <c r="BC20" i="91"/>
  <c r="BD20" i="91"/>
  <c r="BE20" i="91"/>
  <c r="BF20" i="91"/>
  <c r="BG20" i="91"/>
  <c r="BH20" i="91"/>
  <c r="BI20" i="91"/>
  <c r="BJ20" i="91"/>
  <c r="BK20" i="91"/>
  <c r="BL20" i="91"/>
  <c r="BM20" i="91"/>
  <c r="BN20" i="91"/>
  <c r="BO20" i="91"/>
  <c r="BP20" i="91"/>
  <c r="V21" i="91"/>
  <c r="W21" i="91"/>
  <c r="X21" i="91"/>
  <c r="Y21" i="91"/>
  <c r="Z21" i="91"/>
  <c r="AA21" i="91"/>
  <c r="AB21" i="91"/>
  <c r="AC21" i="91"/>
  <c r="AD21" i="91"/>
  <c r="AE21" i="91"/>
  <c r="AF21" i="91"/>
  <c r="AG21" i="91"/>
  <c r="AH21" i="91"/>
  <c r="AI21" i="91"/>
  <c r="AJ21" i="91"/>
  <c r="AK21" i="91"/>
  <c r="AL21" i="91"/>
  <c r="AM21" i="91"/>
  <c r="AN21" i="91"/>
  <c r="AO21" i="91"/>
  <c r="AP21" i="91"/>
  <c r="AQ21" i="91"/>
  <c r="AR21" i="91"/>
  <c r="AS21" i="91"/>
  <c r="AT21" i="91"/>
  <c r="AU21" i="91"/>
  <c r="AV21" i="91"/>
  <c r="AW21" i="91"/>
  <c r="AX21" i="91"/>
  <c r="AY21" i="91"/>
  <c r="AZ21" i="91"/>
  <c r="BA21" i="91"/>
  <c r="BB21" i="91"/>
  <c r="BC21" i="91"/>
  <c r="BD21" i="91"/>
  <c r="BE21" i="91"/>
  <c r="BF21" i="91"/>
  <c r="BG21" i="91"/>
  <c r="BH21" i="91"/>
  <c r="BI21" i="91"/>
  <c r="BJ21" i="91"/>
  <c r="BK21" i="91"/>
  <c r="BL21" i="91"/>
  <c r="BM21" i="91"/>
  <c r="BN21" i="91"/>
  <c r="BO21" i="91"/>
  <c r="BP21" i="91"/>
  <c r="V22" i="91"/>
  <c r="W22" i="91"/>
  <c r="X22" i="91"/>
  <c r="Y22" i="91"/>
  <c r="Z22" i="91"/>
  <c r="AA22" i="91"/>
  <c r="AB22" i="91"/>
  <c r="AC22" i="91"/>
  <c r="AD22" i="91"/>
  <c r="AE22" i="91"/>
  <c r="AF22" i="91"/>
  <c r="AG22" i="91"/>
  <c r="AH22" i="91"/>
  <c r="AI22" i="91"/>
  <c r="AJ22" i="91"/>
  <c r="AK22" i="91"/>
  <c r="AL22" i="91"/>
  <c r="AM22" i="91"/>
  <c r="AN22" i="91"/>
  <c r="AO22" i="91"/>
  <c r="AP22" i="91"/>
  <c r="AQ22" i="91"/>
  <c r="AR22" i="91"/>
  <c r="AS22" i="91"/>
  <c r="AT22" i="91"/>
  <c r="AU22" i="91"/>
  <c r="AV22" i="91"/>
  <c r="AW22" i="91"/>
  <c r="AX22" i="91"/>
  <c r="AY22" i="91"/>
  <c r="AZ22" i="91"/>
  <c r="BA22" i="91"/>
  <c r="BB22" i="91"/>
  <c r="BC22" i="91"/>
  <c r="BD22" i="91"/>
  <c r="BE22" i="91"/>
  <c r="BF22" i="91"/>
  <c r="BG22" i="91"/>
  <c r="BH22" i="91"/>
  <c r="BI22" i="91"/>
  <c r="BJ22" i="91"/>
  <c r="BK22" i="91"/>
  <c r="BL22" i="91"/>
  <c r="BM22" i="91"/>
  <c r="BN22" i="91"/>
  <c r="BO22" i="91"/>
  <c r="BP22" i="91"/>
  <c r="AL18" i="100"/>
  <c r="AN16" i="98"/>
  <c r="C22" i="94"/>
  <c r="AD16" i="73" l="1"/>
  <c r="I23" i="86"/>
  <c r="I20" i="80"/>
  <c r="I22" i="82" l="1"/>
  <c r="I23" i="82"/>
  <c r="I24" i="82"/>
  <c r="I21" i="97"/>
  <c r="I22" i="97"/>
  <c r="I23" i="97"/>
  <c r="I24" i="97"/>
  <c r="I25" i="97"/>
  <c r="I26" i="97"/>
  <c r="I14" i="100"/>
  <c r="Y20" i="85" l="1"/>
  <c r="I19" i="79" l="1"/>
  <c r="AO25" i="78" l="1"/>
  <c r="V21" i="73" l="1"/>
  <c r="L17" i="4"/>
  <c r="Z19" i="85" l="1"/>
  <c r="L17" i="83"/>
  <c r="N19" i="83"/>
  <c r="BC22" i="97" l="1"/>
  <c r="AH28" i="97"/>
  <c r="I21" i="90" l="1"/>
  <c r="I22" i="90"/>
  <c r="I23" i="90"/>
  <c r="L24" i="84" l="1"/>
  <c r="AM22" i="80"/>
  <c r="I15" i="85" l="1"/>
  <c r="I21" i="80"/>
  <c r="AL18" i="73"/>
  <c r="T16" i="4"/>
  <c r="C6" i="36"/>
  <c r="L16" i="83"/>
  <c r="L18" i="83"/>
  <c r="AB22" i="87"/>
  <c r="I16" i="96" l="1"/>
  <c r="I17" i="95"/>
  <c r="I23" i="95"/>
  <c r="I19" i="88"/>
  <c r="S21" i="93" l="1"/>
  <c r="AD23" i="92"/>
  <c r="AW22" i="4"/>
  <c r="AB39" i="37"/>
  <c r="AB40" i="37"/>
  <c r="AB41" i="37"/>
  <c r="BB19" i="87"/>
  <c r="L20" i="82"/>
  <c r="S19" i="82"/>
  <c r="AH19" i="96" l="1"/>
  <c r="AH20" i="96"/>
  <c r="AH21" i="96"/>
  <c r="AO23" i="79" l="1"/>
  <c r="B48" i="77"/>
  <c r="B47" i="77"/>
  <c r="I22" i="76"/>
  <c r="I21" i="85" l="1"/>
  <c r="I17" i="85"/>
  <c r="B1" i="37" l="1"/>
  <c r="I22" i="78" l="1"/>
  <c r="I14" i="76" l="1"/>
  <c r="I22" i="81" l="1"/>
  <c r="I15" i="101" l="1"/>
  <c r="I17" i="89" l="1"/>
  <c r="AU30" i="83" l="1"/>
  <c r="AT30" i="83"/>
  <c r="AS30" i="83"/>
  <c r="AR30" i="83"/>
  <c r="AU29" i="83"/>
  <c r="AT29" i="83"/>
  <c r="AS29" i="83"/>
  <c r="AR29" i="83"/>
  <c r="AU28" i="83"/>
  <c r="AT28" i="83"/>
  <c r="AS28" i="83"/>
  <c r="AR28" i="83"/>
  <c r="AU27" i="83"/>
  <c r="AT27" i="83"/>
  <c r="AS27" i="83"/>
  <c r="AR27" i="83"/>
  <c r="AU26" i="83"/>
  <c r="AT26" i="83"/>
  <c r="AS26" i="83"/>
  <c r="AR26" i="83"/>
  <c r="AU25" i="83"/>
  <c r="AT25" i="83"/>
  <c r="AS25" i="83"/>
  <c r="AR25" i="83"/>
  <c r="AU24" i="83"/>
  <c r="AT24" i="83"/>
  <c r="AS24" i="83"/>
  <c r="AR24" i="83"/>
  <c r="AU23" i="83"/>
  <c r="AT23" i="83"/>
  <c r="AS23" i="83"/>
  <c r="AR23" i="83"/>
  <c r="AU22" i="83"/>
  <c r="AT22" i="83"/>
  <c r="AS22" i="83"/>
  <c r="AR22" i="83"/>
  <c r="AU21" i="83"/>
  <c r="AT21" i="83"/>
  <c r="AS21" i="83"/>
  <c r="AR21" i="83"/>
  <c r="AU20" i="83"/>
  <c r="AT20" i="83"/>
  <c r="AS20" i="83"/>
  <c r="AR20" i="83"/>
  <c r="AU19" i="83"/>
  <c r="AT19" i="83"/>
  <c r="AS19" i="83"/>
  <c r="AR19" i="83"/>
  <c r="AU18" i="83"/>
  <c r="AT18" i="83"/>
  <c r="AS18" i="83"/>
  <c r="AR18" i="83"/>
  <c r="AU17" i="83"/>
  <c r="AT17" i="83"/>
  <c r="AS17" i="83"/>
  <c r="AR17" i="83"/>
  <c r="AU16" i="83"/>
  <c r="AT16" i="83"/>
  <c r="AS16" i="83"/>
  <c r="AR16" i="83"/>
  <c r="AU15" i="83"/>
  <c r="AT15" i="83"/>
  <c r="AS15" i="83"/>
  <c r="AR15" i="83"/>
  <c r="AU14" i="83"/>
  <c r="AT14" i="83"/>
  <c r="AS14" i="83"/>
  <c r="AR14" i="83"/>
  <c r="I23" i="89" l="1"/>
  <c r="I18" i="83" l="1"/>
  <c r="B46" i="113" l="1"/>
  <c r="B45" i="113"/>
  <c r="B44" i="113"/>
  <c r="B46" i="112"/>
  <c r="B45" i="112"/>
  <c r="B44" i="112"/>
  <c r="B46" i="111"/>
  <c r="B45" i="111"/>
  <c r="B44" i="111"/>
  <c r="B46" i="110"/>
  <c r="B45" i="110"/>
  <c r="B44" i="110"/>
  <c r="B46" i="109"/>
  <c r="B45" i="109"/>
  <c r="B44" i="109"/>
  <c r="B44" i="108"/>
  <c r="B45" i="108"/>
  <c r="B46" i="108"/>
  <c r="C46" i="103"/>
  <c r="B46" i="103"/>
  <c r="C45" i="103"/>
  <c r="B45" i="103"/>
  <c r="C44" i="103"/>
  <c r="B44" i="103"/>
  <c r="C46" i="102"/>
  <c r="B46" i="102"/>
  <c r="C45" i="102"/>
  <c r="B45" i="102"/>
  <c r="C44" i="102"/>
  <c r="B44" i="102"/>
  <c r="C46" i="101"/>
  <c r="B46" i="101"/>
  <c r="C45" i="101"/>
  <c r="B45" i="101"/>
  <c r="C44" i="101"/>
  <c r="B44" i="101"/>
  <c r="C46" i="100"/>
  <c r="B46" i="100"/>
  <c r="C45" i="100"/>
  <c r="B45" i="100"/>
  <c r="C44" i="100"/>
  <c r="B44" i="100"/>
  <c r="C46" i="99"/>
  <c r="B46" i="99"/>
  <c r="C45" i="99"/>
  <c r="B45" i="99"/>
  <c r="C44" i="99"/>
  <c r="B44" i="99"/>
  <c r="C46" i="98"/>
  <c r="B46" i="98"/>
  <c r="C45" i="98"/>
  <c r="B45" i="98"/>
  <c r="C44" i="98"/>
  <c r="B44" i="98"/>
  <c r="C46" i="97"/>
  <c r="B46" i="97"/>
  <c r="C45" i="97"/>
  <c r="B45" i="97"/>
  <c r="C44" i="97"/>
  <c r="B44" i="97"/>
  <c r="C46" i="96"/>
  <c r="B46" i="96"/>
  <c r="C45" i="96"/>
  <c r="B45" i="96"/>
  <c r="C44" i="96"/>
  <c r="B44" i="96"/>
  <c r="C46" i="95"/>
  <c r="B46" i="95"/>
  <c r="C45" i="95"/>
  <c r="B45" i="95"/>
  <c r="C44" i="95"/>
  <c r="B44" i="95"/>
  <c r="C46" i="94"/>
  <c r="B46" i="94"/>
  <c r="C45" i="94"/>
  <c r="B45" i="94"/>
  <c r="C44" i="94"/>
  <c r="C46" i="93"/>
  <c r="B46" i="93"/>
  <c r="C45" i="93"/>
  <c r="B45" i="93"/>
  <c r="C44" i="93"/>
  <c r="B44" i="93"/>
  <c r="C46" i="92"/>
  <c r="B46" i="92"/>
  <c r="C45" i="92"/>
  <c r="B45" i="92"/>
  <c r="C44" i="92"/>
  <c r="B44" i="92"/>
  <c r="C46" i="90" l="1"/>
  <c r="B46" i="90"/>
  <c r="C45" i="90"/>
  <c r="B45" i="90"/>
  <c r="C44" i="90"/>
  <c r="B44" i="90"/>
  <c r="C46" i="89"/>
  <c r="B46" i="89"/>
  <c r="C45" i="89"/>
  <c r="B45" i="89"/>
  <c r="C44" i="89"/>
  <c r="B44" i="89"/>
  <c r="C46" i="88"/>
  <c r="B46" i="88"/>
  <c r="C45" i="88"/>
  <c r="B45" i="88"/>
  <c r="C44" i="88"/>
  <c r="B44" i="88"/>
  <c r="C46" i="87"/>
  <c r="B46" i="87"/>
  <c r="C45" i="87"/>
  <c r="B45" i="87"/>
  <c r="C44" i="87"/>
  <c r="B44" i="87"/>
  <c r="C46" i="86"/>
  <c r="B46" i="86"/>
  <c r="C45" i="86"/>
  <c r="B45" i="86"/>
  <c r="C44" i="86"/>
  <c r="B44" i="86"/>
  <c r="C46" i="85"/>
  <c r="B46" i="85"/>
  <c r="C45" i="85"/>
  <c r="B45" i="85"/>
  <c r="C44" i="85"/>
  <c r="B44" i="85"/>
  <c r="C46" i="84"/>
  <c r="B46" i="84"/>
  <c r="C45" i="84"/>
  <c r="B45" i="84"/>
  <c r="C44" i="84"/>
  <c r="B44" i="84"/>
  <c r="C46" i="83"/>
  <c r="B46" i="83"/>
  <c r="C45" i="83"/>
  <c r="B45" i="83"/>
  <c r="C44" i="83"/>
  <c r="B44" i="83"/>
  <c r="C46" i="82"/>
  <c r="B46" i="82"/>
  <c r="C45" i="82"/>
  <c r="B45" i="82"/>
  <c r="C44" i="82"/>
  <c r="B44" i="82"/>
  <c r="C46" i="81"/>
  <c r="B46" i="81"/>
  <c r="C45" i="81"/>
  <c r="B45" i="81"/>
  <c r="C44" i="81"/>
  <c r="B44" i="81"/>
  <c r="C46" i="80"/>
  <c r="B46" i="80"/>
  <c r="C45" i="80"/>
  <c r="B45" i="80"/>
  <c r="C44" i="80"/>
  <c r="B44" i="80"/>
  <c r="C46" i="79"/>
  <c r="B46" i="79"/>
  <c r="C45" i="79"/>
  <c r="B45" i="79"/>
  <c r="C44" i="79"/>
  <c r="B44" i="79"/>
  <c r="C46" i="78"/>
  <c r="B46" i="78"/>
  <c r="C45" i="78"/>
  <c r="B45" i="78"/>
  <c r="C44" i="78"/>
  <c r="B44" i="78"/>
  <c r="C46" i="77"/>
  <c r="B46" i="77"/>
  <c r="C45" i="77"/>
  <c r="B45" i="77"/>
  <c r="C44" i="77"/>
  <c r="B44" i="77"/>
  <c r="C46" i="76"/>
  <c r="B46" i="76"/>
  <c r="C45" i="76"/>
  <c r="B45" i="76"/>
  <c r="C44" i="76"/>
  <c r="B44" i="76"/>
  <c r="C46" i="75"/>
  <c r="B46" i="75"/>
  <c r="C45" i="75"/>
  <c r="B45" i="75"/>
  <c r="C44" i="75"/>
  <c r="B44" i="75"/>
  <c r="C46" i="73"/>
  <c r="B46" i="73"/>
  <c r="C45" i="73"/>
  <c r="B45" i="73"/>
  <c r="C44" i="73"/>
  <c r="B44" i="73"/>
  <c r="B44" i="4"/>
  <c r="C44" i="4"/>
  <c r="B45" i="4"/>
  <c r="C45" i="4"/>
  <c r="B46" i="4"/>
  <c r="C46" i="4"/>
  <c r="I15" i="76" l="1"/>
  <c r="I16" i="76"/>
  <c r="I17" i="76"/>
  <c r="I18" i="76"/>
  <c r="I19" i="76"/>
  <c r="I20" i="76"/>
  <c r="I21" i="76"/>
  <c r="I23" i="76"/>
  <c r="C40" i="75" l="1"/>
  <c r="C41" i="75"/>
  <c r="C42" i="75"/>
  <c r="C43" i="75"/>
  <c r="I15" i="92" l="1"/>
  <c r="I16" i="92"/>
  <c r="I17" i="92"/>
  <c r="I18" i="92"/>
  <c r="I19" i="92"/>
  <c r="I20" i="92"/>
  <c r="I21" i="92"/>
  <c r="I22" i="92"/>
  <c r="L15" i="78"/>
  <c r="L16" i="78"/>
  <c r="L18" i="78"/>
  <c r="L19" i="78"/>
  <c r="L20" i="78"/>
  <c r="L21" i="78"/>
  <c r="L22" i="78"/>
  <c r="L14" i="77"/>
  <c r="M14" i="77"/>
  <c r="N14" i="77"/>
  <c r="O14" i="77"/>
  <c r="P14" i="77"/>
  <c r="Q14" i="77"/>
  <c r="R14" i="77"/>
  <c r="S14" i="77"/>
  <c r="T14" i="77"/>
  <c r="U14" i="77"/>
  <c r="V14" i="77"/>
  <c r="W14" i="77"/>
  <c r="X14" i="77"/>
  <c r="Y14" i="77"/>
  <c r="Z14" i="77"/>
  <c r="AA14" i="77"/>
  <c r="AB14" i="77"/>
  <c r="AC14" i="77"/>
  <c r="AD14" i="77"/>
  <c r="AE14" i="77"/>
  <c r="AF14" i="77"/>
  <c r="AG14" i="77"/>
  <c r="AH14" i="77"/>
  <c r="AI14" i="77"/>
  <c r="AJ14" i="77"/>
  <c r="AK14" i="77"/>
  <c r="AL14" i="77"/>
  <c r="AM14" i="77"/>
  <c r="AN14" i="77"/>
  <c r="AO14" i="77"/>
  <c r="AP14" i="77"/>
  <c r="AQ14" i="77"/>
  <c r="AR14" i="77"/>
  <c r="AS14" i="77"/>
  <c r="AT14" i="77"/>
  <c r="AU14" i="77"/>
  <c r="AV14" i="77"/>
  <c r="AW14" i="77"/>
  <c r="AX14" i="77"/>
  <c r="AY14" i="77"/>
  <c r="AZ14" i="77"/>
  <c r="BA14" i="77"/>
  <c r="BB14" i="77"/>
  <c r="BC14" i="77"/>
  <c r="BD14" i="77"/>
  <c r="BE14" i="77"/>
  <c r="BF14" i="77"/>
  <c r="BG14" i="77"/>
  <c r="BH14" i="77"/>
  <c r="BI14" i="77"/>
  <c r="BJ14" i="77"/>
  <c r="BK14" i="77"/>
  <c r="BL14" i="77"/>
  <c r="BM14" i="77"/>
  <c r="BN14" i="77"/>
  <c r="BO14" i="77"/>
  <c r="BP14" i="77"/>
  <c r="BQ14" i="77"/>
  <c r="BR14" i="77"/>
  <c r="BS14" i="77"/>
  <c r="L15" i="77"/>
  <c r="M15" i="77"/>
  <c r="N15" i="77"/>
  <c r="O15" i="77"/>
  <c r="P15" i="77"/>
  <c r="Q15" i="77"/>
  <c r="R15" i="77"/>
  <c r="S15" i="77"/>
  <c r="T15" i="77"/>
  <c r="U15" i="77"/>
  <c r="V15" i="77"/>
  <c r="W15" i="77"/>
  <c r="X15" i="77"/>
  <c r="Y15" i="77"/>
  <c r="Z15" i="77"/>
  <c r="AA15" i="77"/>
  <c r="AB15" i="77"/>
  <c r="AC15" i="77"/>
  <c r="AD15" i="77"/>
  <c r="AE15" i="77"/>
  <c r="AF15" i="77"/>
  <c r="AG15" i="77"/>
  <c r="AH15" i="77"/>
  <c r="AI15" i="77"/>
  <c r="AJ15" i="77"/>
  <c r="AK15" i="77"/>
  <c r="AL15" i="77"/>
  <c r="AM15" i="77"/>
  <c r="AN15" i="77"/>
  <c r="AO15" i="77"/>
  <c r="AP15" i="77"/>
  <c r="AQ15" i="77"/>
  <c r="AR15" i="77"/>
  <c r="AS15" i="77"/>
  <c r="AT15" i="77"/>
  <c r="AU15" i="77"/>
  <c r="AV15" i="77"/>
  <c r="AW15" i="77"/>
  <c r="AX15" i="77"/>
  <c r="AY15" i="77"/>
  <c r="AZ15" i="77"/>
  <c r="BA15" i="77"/>
  <c r="BB15" i="77"/>
  <c r="BC15" i="77"/>
  <c r="BD15" i="77"/>
  <c r="BE15" i="77"/>
  <c r="BF15" i="77"/>
  <c r="BG15" i="77"/>
  <c r="BH15" i="77"/>
  <c r="BI15" i="77"/>
  <c r="BJ15" i="77"/>
  <c r="BK15" i="77"/>
  <c r="BL15" i="77"/>
  <c r="BM15" i="77"/>
  <c r="BN15" i="77"/>
  <c r="BO15" i="77"/>
  <c r="BP15" i="77"/>
  <c r="BQ15" i="77"/>
  <c r="BR15" i="77"/>
  <c r="BS15" i="77"/>
  <c r="L16" i="77"/>
  <c r="M16" i="77"/>
  <c r="N16" i="77"/>
  <c r="O16" i="77"/>
  <c r="P16" i="77"/>
  <c r="Q16" i="77"/>
  <c r="R16" i="77"/>
  <c r="S16" i="77"/>
  <c r="T16" i="77"/>
  <c r="U16" i="77"/>
  <c r="V16" i="77"/>
  <c r="W16" i="77"/>
  <c r="X16" i="77"/>
  <c r="Y16" i="77"/>
  <c r="Z16" i="77"/>
  <c r="AA16" i="77"/>
  <c r="AB16" i="77"/>
  <c r="AC16" i="77"/>
  <c r="AD16" i="77"/>
  <c r="AE16" i="77"/>
  <c r="AF16" i="77"/>
  <c r="AG16" i="77"/>
  <c r="AH16" i="77"/>
  <c r="AI16" i="77"/>
  <c r="AJ16" i="77"/>
  <c r="AK16" i="77"/>
  <c r="AL16" i="77"/>
  <c r="AM16" i="77"/>
  <c r="AN16" i="77"/>
  <c r="AO16" i="77"/>
  <c r="AP16" i="77"/>
  <c r="AQ16" i="77"/>
  <c r="AR16" i="77"/>
  <c r="AS16" i="77"/>
  <c r="AT16" i="77"/>
  <c r="AU16" i="77"/>
  <c r="AV16" i="77"/>
  <c r="AW16" i="77"/>
  <c r="AX16" i="77"/>
  <c r="AY16" i="77"/>
  <c r="AZ16" i="77"/>
  <c r="BA16" i="77"/>
  <c r="BB16" i="77"/>
  <c r="BC16" i="77"/>
  <c r="BD16" i="77"/>
  <c r="BE16" i="77"/>
  <c r="BF16" i="77"/>
  <c r="BG16" i="77"/>
  <c r="BH16" i="77"/>
  <c r="BI16" i="77"/>
  <c r="BJ16" i="77"/>
  <c r="BK16" i="77"/>
  <c r="BL16" i="77"/>
  <c r="BM16" i="77"/>
  <c r="BN16" i="77"/>
  <c r="BO16" i="77"/>
  <c r="BP16" i="77"/>
  <c r="BQ16" i="77"/>
  <c r="BR16" i="77"/>
  <c r="BS16" i="77"/>
  <c r="L17" i="77"/>
  <c r="M17" i="77"/>
  <c r="N17" i="77"/>
  <c r="O17" i="77"/>
  <c r="P17" i="77"/>
  <c r="Q17" i="77"/>
  <c r="R17" i="77"/>
  <c r="S17" i="77"/>
  <c r="T17" i="77"/>
  <c r="U17" i="77"/>
  <c r="V17" i="77"/>
  <c r="W17" i="77"/>
  <c r="X17" i="77"/>
  <c r="Y17" i="77"/>
  <c r="Z17" i="77"/>
  <c r="AA17" i="77"/>
  <c r="AB17" i="77"/>
  <c r="AC17" i="77"/>
  <c r="AD17" i="77"/>
  <c r="AE17" i="77"/>
  <c r="AF17" i="77"/>
  <c r="AG17" i="77"/>
  <c r="AH17" i="77"/>
  <c r="AI17" i="77"/>
  <c r="AJ17" i="77"/>
  <c r="AK17" i="77"/>
  <c r="AL17" i="77"/>
  <c r="AM17" i="77"/>
  <c r="AN17" i="77"/>
  <c r="AO17" i="77"/>
  <c r="AP17" i="77"/>
  <c r="AQ17" i="77"/>
  <c r="AR17" i="77"/>
  <c r="AS17" i="77"/>
  <c r="AT17" i="77"/>
  <c r="AU17" i="77"/>
  <c r="AV17" i="77"/>
  <c r="AW17" i="77"/>
  <c r="AX17" i="77"/>
  <c r="AY17" i="77"/>
  <c r="AZ17" i="77"/>
  <c r="BA17" i="77"/>
  <c r="BB17" i="77"/>
  <c r="BC17" i="77"/>
  <c r="BE17" i="77"/>
  <c r="BG17" i="77"/>
  <c r="BH17" i="77"/>
  <c r="BI17" i="77"/>
  <c r="BJ17" i="77"/>
  <c r="BK17" i="77"/>
  <c r="BL17" i="77"/>
  <c r="BM17" i="77"/>
  <c r="BN17" i="77"/>
  <c r="BO17" i="77"/>
  <c r="BP17" i="77"/>
  <c r="BQ17" i="77"/>
  <c r="BR17" i="77"/>
  <c r="BS17" i="77"/>
  <c r="L18" i="77"/>
  <c r="M18" i="77"/>
  <c r="N18" i="77"/>
  <c r="O18" i="77"/>
  <c r="P18" i="77"/>
  <c r="Q18" i="77"/>
  <c r="R18" i="77"/>
  <c r="S18" i="77"/>
  <c r="T18" i="77"/>
  <c r="U18" i="77"/>
  <c r="V18" i="77"/>
  <c r="W18" i="77"/>
  <c r="X18" i="77"/>
  <c r="Y18" i="77"/>
  <c r="Z18" i="77"/>
  <c r="AA18" i="77"/>
  <c r="AB18" i="77"/>
  <c r="AC18" i="77"/>
  <c r="AD18" i="77"/>
  <c r="AE18" i="77"/>
  <c r="AF18" i="77"/>
  <c r="AG18" i="77"/>
  <c r="AH18" i="77"/>
  <c r="AI18" i="77"/>
  <c r="AJ18" i="77"/>
  <c r="AK18" i="77"/>
  <c r="AL18" i="77"/>
  <c r="AM18" i="77"/>
  <c r="AN18" i="77"/>
  <c r="AO18" i="77"/>
  <c r="AP18" i="77"/>
  <c r="AQ18" i="77"/>
  <c r="AR18" i="77"/>
  <c r="AS18" i="77"/>
  <c r="AT18" i="77"/>
  <c r="AU18" i="77"/>
  <c r="AV18" i="77"/>
  <c r="AW18" i="77"/>
  <c r="AX18" i="77"/>
  <c r="AY18" i="77"/>
  <c r="AZ18" i="77"/>
  <c r="BA18" i="77"/>
  <c r="BB18" i="77"/>
  <c r="BC18" i="77"/>
  <c r="BD18" i="77"/>
  <c r="BE18" i="77"/>
  <c r="BF18" i="77"/>
  <c r="BG18" i="77"/>
  <c r="BH18" i="77"/>
  <c r="BI18" i="77"/>
  <c r="BJ18" i="77"/>
  <c r="BK18" i="77"/>
  <c r="BL18" i="77"/>
  <c r="BM18" i="77"/>
  <c r="BN18" i="77"/>
  <c r="BO18" i="77"/>
  <c r="BP18" i="77"/>
  <c r="BQ18" i="77"/>
  <c r="BR18" i="77"/>
  <c r="L19" i="77"/>
  <c r="M19" i="77"/>
  <c r="N19" i="77"/>
  <c r="O19" i="77"/>
  <c r="P19" i="77"/>
  <c r="Q19" i="77"/>
  <c r="R19" i="77"/>
  <c r="S19" i="77"/>
  <c r="T19" i="77"/>
  <c r="U19" i="77"/>
  <c r="V19" i="77"/>
  <c r="W19" i="77"/>
  <c r="X19" i="77"/>
  <c r="Y19" i="77"/>
  <c r="Z19" i="77"/>
  <c r="AA19" i="77"/>
  <c r="AB19" i="77"/>
  <c r="AC19" i="77"/>
  <c r="AD19" i="77"/>
  <c r="AE19" i="77"/>
  <c r="AF19" i="77"/>
  <c r="AG19" i="77"/>
  <c r="AH19" i="77"/>
  <c r="AI19" i="77"/>
  <c r="AJ19" i="77"/>
  <c r="AK19" i="77"/>
  <c r="AL19" i="77"/>
  <c r="AM19" i="77"/>
  <c r="AN19" i="77"/>
  <c r="AO19" i="77"/>
  <c r="AP19" i="77"/>
  <c r="AQ19" i="77"/>
  <c r="AR19" i="77"/>
  <c r="AS19" i="77"/>
  <c r="AT19" i="77"/>
  <c r="AU19" i="77"/>
  <c r="AV19" i="77"/>
  <c r="AW19" i="77"/>
  <c r="AX19" i="77"/>
  <c r="AY19" i="77"/>
  <c r="AZ19" i="77"/>
  <c r="BA19" i="77"/>
  <c r="BB19" i="77"/>
  <c r="BC19" i="77"/>
  <c r="BD19" i="77"/>
  <c r="BE19" i="77"/>
  <c r="BF19" i="77"/>
  <c r="BG19" i="77"/>
  <c r="BH19" i="77"/>
  <c r="BI19" i="77"/>
  <c r="BJ19" i="77"/>
  <c r="BK19" i="77"/>
  <c r="BL19" i="77"/>
  <c r="BM19" i="77"/>
  <c r="BN19" i="77"/>
  <c r="BO19" i="77"/>
  <c r="BP19" i="77"/>
  <c r="BQ19" i="77"/>
  <c r="BR19" i="77"/>
  <c r="BS19" i="77"/>
  <c r="L20" i="77"/>
  <c r="M20" i="77"/>
  <c r="N20" i="77"/>
  <c r="O20" i="77"/>
  <c r="P20" i="77"/>
  <c r="Q20" i="77"/>
  <c r="R20" i="77"/>
  <c r="S20" i="77"/>
  <c r="T20" i="77"/>
  <c r="U20" i="77"/>
  <c r="V20" i="77"/>
  <c r="W20" i="77"/>
  <c r="X20" i="77"/>
  <c r="Y20" i="77"/>
  <c r="Z20" i="77"/>
  <c r="AA20" i="77"/>
  <c r="AB20" i="77"/>
  <c r="AC20" i="77"/>
  <c r="AD20" i="77"/>
  <c r="AE20" i="77"/>
  <c r="AF20" i="77"/>
  <c r="AG20" i="77"/>
  <c r="AH20" i="77"/>
  <c r="AI20" i="77"/>
  <c r="AJ20" i="77"/>
  <c r="AK20" i="77"/>
  <c r="AL20" i="77"/>
  <c r="AM20" i="77"/>
  <c r="AN20" i="77"/>
  <c r="AO20" i="77"/>
  <c r="AP20" i="77"/>
  <c r="AQ20" i="77"/>
  <c r="AR20" i="77"/>
  <c r="AS20" i="77"/>
  <c r="AT20" i="77"/>
  <c r="AU20" i="77"/>
  <c r="AV20" i="77"/>
  <c r="AW20" i="77"/>
  <c r="AX20" i="77"/>
  <c r="AY20" i="77"/>
  <c r="AZ20" i="77"/>
  <c r="BA20" i="77"/>
  <c r="BB20" i="77"/>
  <c r="BC20" i="77"/>
  <c r="BD20" i="77"/>
  <c r="BE20" i="77"/>
  <c r="BF20" i="77"/>
  <c r="BG20" i="77"/>
  <c r="BH20" i="77"/>
  <c r="BI20" i="77"/>
  <c r="BJ20" i="77"/>
  <c r="BK20" i="77"/>
  <c r="BL20" i="77"/>
  <c r="BM20" i="77"/>
  <c r="BN20" i="77"/>
  <c r="BO20" i="77"/>
  <c r="BP20" i="77"/>
  <c r="BQ20" i="77"/>
  <c r="BR20" i="77"/>
  <c r="BS20" i="77"/>
  <c r="BS23" i="100" l="1"/>
  <c r="BS24" i="100"/>
  <c r="BS25" i="100"/>
  <c r="BS26" i="100"/>
  <c r="BS27" i="100"/>
  <c r="BS28" i="100"/>
  <c r="BS29" i="100"/>
  <c r="BS30" i="100"/>
  <c r="AO24" i="98"/>
  <c r="AO25" i="98"/>
  <c r="AO26" i="98"/>
  <c r="AO27" i="98"/>
  <c r="AO28" i="98"/>
  <c r="AO29" i="98"/>
  <c r="AO30" i="98"/>
  <c r="AH25" i="73" l="1"/>
  <c r="AH26" i="73"/>
  <c r="AH27" i="73"/>
  <c r="AH28" i="73"/>
  <c r="AH29" i="73"/>
  <c r="AH30" i="73"/>
  <c r="D41" i="37" l="1"/>
  <c r="F41" i="37"/>
  <c r="G41" i="37"/>
  <c r="I41" i="37"/>
  <c r="J41" i="37"/>
  <c r="L41" i="37"/>
  <c r="M41" i="37"/>
  <c r="O41" i="37"/>
  <c r="P41" i="37"/>
  <c r="R41" i="37"/>
  <c r="S41" i="37"/>
  <c r="U41" i="37"/>
  <c r="V41" i="37"/>
  <c r="X41" i="37"/>
  <c r="Y41" i="37"/>
  <c r="AA41" i="37"/>
  <c r="AD41" i="37"/>
  <c r="AE41" i="37"/>
  <c r="AG41" i="37"/>
  <c r="AH41" i="37"/>
  <c r="AJ41" i="37"/>
  <c r="AK41" i="37"/>
  <c r="AM41" i="37"/>
  <c r="AN41" i="37"/>
  <c r="AP41" i="37"/>
  <c r="AQ41" i="37"/>
  <c r="AS41" i="37"/>
  <c r="AT41" i="37"/>
  <c r="AV41" i="37"/>
  <c r="AT39" i="37"/>
  <c r="AT40" i="37"/>
  <c r="AQ26" i="83"/>
  <c r="AQ27" i="83"/>
  <c r="AQ28" i="83"/>
  <c r="AQ29" i="83"/>
  <c r="AQ30" i="83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BR22" i="96" l="1"/>
  <c r="BR23" i="96"/>
  <c r="BR24" i="96"/>
  <c r="BR26" i="96"/>
  <c r="BR27" i="96"/>
  <c r="BR28" i="96"/>
  <c r="BR29" i="96"/>
  <c r="BR30" i="96"/>
  <c r="L14" i="102" l="1"/>
  <c r="L15" i="102"/>
  <c r="L16" i="102"/>
  <c r="L17" i="102"/>
  <c r="L18" i="102"/>
  <c r="L19" i="102"/>
  <c r="L20" i="102"/>
  <c r="L21" i="102"/>
  <c r="L22" i="102"/>
  <c r="I17" i="100" l="1"/>
  <c r="BR40" i="37" l="1"/>
  <c r="BR41" i="37"/>
  <c r="I18" i="101"/>
  <c r="I22" i="94"/>
  <c r="L19" i="93"/>
  <c r="C16" i="89"/>
  <c r="I20" i="90" l="1"/>
  <c r="L14" i="79" l="1"/>
  <c r="B17" i="72"/>
  <c r="I17" i="90"/>
  <c r="C29" i="78"/>
  <c r="I20" i="98"/>
  <c r="K47" i="1"/>
  <c r="L44" i="1" s="1"/>
  <c r="C22" i="36"/>
  <c r="B31" i="102" s="1"/>
  <c r="L21" i="92"/>
  <c r="M21" i="92"/>
  <c r="N21" i="92"/>
  <c r="O21" i="92"/>
  <c r="L18" i="93"/>
  <c r="I16" i="78"/>
  <c r="I17" i="87"/>
  <c r="I21" i="82"/>
  <c r="I20" i="82"/>
  <c r="L20" i="100"/>
  <c r="M20" i="100"/>
  <c r="N20" i="100"/>
  <c r="Q20" i="100"/>
  <c r="L20" i="101"/>
  <c r="I17" i="80"/>
  <c r="AH29" i="86"/>
  <c r="AI29" i="86"/>
  <c r="AJ29" i="86"/>
  <c r="AK29" i="86"/>
  <c r="AL29" i="86"/>
  <c r="AM29" i="86"/>
  <c r="AN29" i="86"/>
  <c r="AO29" i="86"/>
  <c r="AP29" i="86"/>
  <c r="AQ29" i="86"/>
  <c r="AR29" i="86"/>
  <c r="AS29" i="86"/>
  <c r="AT29" i="86"/>
  <c r="AU29" i="86"/>
  <c r="AV29" i="86"/>
  <c r="AW29" i="86"/>
  <c r="AX29" i="86"/>
  <c r="AY29" i="86"/>
  <c r="AZ29" i="86"/>
  <c r="BA29" i="86"/>
  <c r="BB29" i="86"/>
  <c r="BC29" i="86"/>
  <c r="BD29" i="86"/>
  <c r="BE29" i="86"/>
  <c r="BF29" i="86"/>
  <c r="BG29" i="86"/>
  <c r="I17" i="4"/>
  <c r="I17" i="75"/>
  <c r="I20" i="86"/>
  <c r="I17" i="79"/>
  <c r="I23" i="78"/>
  <c r="I19" i="78"/>
  <c r="BP24" i="73"/>
  <c r="I24" i="73"/>
  <c r="I23" i="73"/>
  <c r="P24" i="77"/>
  <c r="M14" i="82"/>
  <c r="N14" i="82"/>
  <c r="O14" i="82"/>
  <c r="P14" i="82"/>
  <c r="Q14" i="82"/>
  <c r="R14" i="82"/>
  <c r="S14" i="82"/>
  <c r="T14" i="82"/>
  <c r="U14" i="82"/>
  <c r="V14" i="82"/>
  <c r="W14" i="82"/>
  <c r="X14" i="82"/>
  <c r="Y14" i="82"/>
  <c r="Z14" i="82"/>
  <c r="AA14" i="82"/>
  <c r="AB14" i="82"/>
  <c r="AC14" i="82"/>
  <c r="AD14" i="82"/>
  <c r="AE14" i="82"/>
  <c r="AF14" i="82"/>
  <c r="AG14" i="82"/>
  <c r="AH14" i="82"/>
  <c r="AI14" i="82"/>
  <c r="AJ14" i="82"/>
  <c r="AK14" i="82"/>
  <c r="AL14" i="82"/>
  <c r="AM14" i="82"/>
  <c r="AN14" i="82"/>
  <c r="AP14" i="82"/>
  <c r="AQ14" i="82"/>
  <c r="AR14" i="82"/>
  <c r="AS14" i="82"/>
  <c r="AT14" i="82"/>
  <c r="AU14" i="82"/>
  <c r="AV14" i="82"/>
  <c r="AW14" i="82"/>
  <c r="AX14" i="82"/>
  <c r="AY14" i="82"/>
  <c r="AZ14" i="82"/>
  <c r="BA14" i="82"/>
  <c r="BB14" i="82"/>
  <c r="BC14" i="82"/>
  <c r="BD14" i="82"/>
  <c r="BE14" i="82"/>
  <c r="BF14" i="82"/>
  <c r="BG14" i="82"/>
  <c r="BH14" i="82"/>
  <c r="BI14" i="82"/>
  <c r="BJ14" i="82"/>
  <c r="BK14" i="82"/>
  <c r="BL14" i="82"/>
  <c r="BM14" i="82"/>
  <c r="BN14" i="82"/>
  <c r="BO14" i="82"/>
  <c r="BP14" i="82"/>
  <c r="BQ14" i="82"/>
  <c r="BR14" i="82"/>
  <c r="BS14" i="82"/>
  <c r="BT14" i="82"/>
  <c r="BU14" i="82"/>
  <c r="BV14" i="82"/>
  <c r="BW14" i="82"/>
  <c r="BX14" i="82"/>
  <c r="BY14" i="82"/>
  <c r="BZ14" i="82"/>
  <c r="CA14" i="82"/>
  <c r="CB14" i="82"/>
  <c r="CS14" i="82" s="1"/>
  <c r="CC14" i="82"/>
  <c r="M15" i="82"/>
  <c r="N15" i="82"/>
  <c r="O15" i="82"/>
  <c r="P15" i="82"/>
  <c r="Q15" i="82"/>
  <c r="R15" i="82"/>
  <c r="S15" i="82"/>
  <c r="T15" i="82"/>
  <c r="U15" i="82"/>
  <c r="V15" i="82"/>
  <c r="W15" i="82"/>
  <c r="X15" i="82"/>
  <c r="Y15" i="82"/>
  <c r="Z15" i="82"/>
  <c r="AA15" i="82"/>
  <c r="AB15" i="82"/>
  <c r="AC15" i="82"/>
  <c r="AD15" i="82"/>
  <c r="AE15" i="82"/>
  <c r="AF15" i="82"/>
  <c r="AG15" i="82"/>
  <c r="AH15" i="82"/>
  <c r="AI15" i="82"/>
  <c r="AJ15" i="82"/>
  <c r="AK15" i="82"/>
  <c r="AL15" i="82"/>
  <c r="AM15" i="82"/>
  <c r="AN15" i="82"/>
  <c r="AO15" i="82"/>
  <c r="AP15" i="82"/>
  <c r="AQ15" i="82"/>
  <c r="AR15" i="82"/>
  <c r="AS15" i="82"/>
  <c r="AT15" i="82"/>
  <c r="AU15" i="82"/>
  <c r="AV15" i="82"/>
  <c r="AW15" i="82"/>
  <c r="AX15" i="82"/>
  <c r="AY15" i="82"/>
  <c r="AZ15" i="82"/>
  <c r="BA15" i="82"/>
  <c r="BB15" i="82"/>
  <c r="BC15" i="82"/>
  <c r="BD15" i="82"/>
  <c r="BE15" i="82"/>
  <c r="BF15" i="82"/>
  <c r="BG15" i="82"/>
  <c r="BH15" i="82"/>
  <c r="BI15" i="82"/>
  <c r="BJ15" i="82"/>
  <c r="BK15" i="82"/>
  <c r="BL15" i="82"/>
  <c r="BM15" i="82"/>
  <c r="BN15" i="82"/>
  <c r="BO15" i="82"/>
  <c r="BP15" i="82"/>
  <c r="BQ15" i="82"/>
  <c r="BR15" i="82"/>
  <c r="BS15" i="82"/>
  <c r="BT15" i="82"/>
  <c r="BU15" i="82"/>
  <c r="BV15" i="82"/>
  <c r="BW15" i="82"/>
  <c r="BX15" i="82"/>
  <c r="BY15" i="82"/>
  <c r="BZ15" i="82"/>
  <c r="CA15" i="82"/>
  <c r="CB15" i="82"/>
  <c r="CS15" i="82" s="1"/>
  <c r="CC15" i="82"/>
  <c r="M16" i="82"/>
  <c r="N16" i="82"/>
  <c r="O16" i="82"/>
  <c r="P16" i="82"/>
  <c r="Q16" i="82"/>
  <c r="R16" i="82"/>
  <c r="S16" i="82"/>
  <c r="T16" i="82"/>
  <c r="U16" i="82"/>
  <c r="V16" i="82"/>
  <c r="W16" i="82"/>
  <c r="X16" i="82"/>
  <c r="Y16" i="82"/>
  <c r="Z16" i="82"/>
  <c r="AA16" i="82"/>
  <c r="AB16" i="82"/>
  <c r="AC16" i="82"/>
  <c r="AD16" i="82"/>
  <c r="AE16" i="82"/>
  <c r="AF16" i="82"/>
  <c r="AG16" i="82"/>
  <c r="AH16" i="82"/>
  <c r="AI16" i="82"/>
  <c r="AJ16" i="82"/>
  <c r="AK16" i="82"/>
  <c r="AL16" i="82"/>
  <c r="AM16" i="82"/>
  <c r="AN16" i="82"/>
  <c r="AO16" i="82"/>
  <c r="AP16" i="82"/>
  <c r="AQ16" i="82"/>
  <c r="AR16" i="82"/>
  <c r="AS16" i="82"/>
  <c r="AT16" i="82"/>
  <c r="AU16" i="82"/>
  <c r="AV16" i="82"/>
  <c r="AW16" i="82"/>
  <c r="AX16" i="82"/>
  <c r="AY16" i="82"/>
  <c r="AZ16" i="82"/>
  <c r="BA16" i="82"/>
  <c r="BB16" i="82"/>
  <c r="BC16" i="82"/>
  <c r="BD16" i="82"/>
  <c r="BE16" i="82"/>
  <c r="BF16" i="82"/>
  <c r="BG16" i="82"/>
  <c r="BH16" i="82"/>
  <c r="BI16" i="82"/>
  <c r="BJ16" i="82"/>
  <c r="BK16" i="82"/>
  <c r="BL16" i="82"/>
  <c r="BM16" i="82"/>
  <c r="BN16" i="82"/>
  <c r="BO16" i="82"/>
  <c r="BP16" i="82"/>
  <c r="BQ16" i="82"/>
  <c r="BR16" i="82"/>
  <c r="BS16" i="82"/>
  <c r="BT16" i="82"/>
  <c r="BU16" i="82"/>
  <c r="BV16" i="82"/>
  <c r="BW16" i="82"/>
  <c r="BX16" i="82"/>
  <c r="BY16" i="82"/>
  <c r="BZ16" i="82"/>
  <c r="CA16" i="82"/>
  <c r="CB16" i="82"/>
  <c r="CC16" i="82"/>
  <c r="M17" i="82"/>
  <c r="N17" i="82"/>
  <c r="O17" i="82"/>
  <c r="P17" i="82"/>
  <c r="Q17" i="82"/>
  <c r="R17" i="82"/>
  <c r="S17" i="82"/>
  <c r="T17" i="82"/>
  <c r="U17" i="82"/>
  <c r="V17" i="82"/>
  <c r="W17" i="82"/>
  <c r="X17" i="82"/>
  <c r="Y17" i="82"/>
  <c r="Z17" i="82"/>
  <c r="AA17" i="82"/>
  <c r="AB17" i="82"/>
  <c r="AC17" i="82"/>
  <c r="AD17" i="82"/>
  <c r="AE17" i="82"/>
  <c r="AF17" i="82"/>
  <c r="AG17" i="82"/>
  <c r="AH17" i="82"/>
  <c r="AI17" i="82"/>
  <c r="AJ17" i="82"/>
  <c r="AK17" i="82"/>
  <c r="AL17" i="82"/>
  <c r="AM17" i="82"/>
  <c r="AN17" i="82"/>
  <c r="AO17" i="82"/>
  <c r="AP17" i="82"/>
  <c r="AQ17" i="82"/>
  <c r="AR17" i="82"/>
  <c r="AS17" i="82"/>
  <c r="AT17" i="82"/>
  <c r="AU17" i="82"/>
  <c r="AV17" i="82"/>
  <c r="AW17" i="82"/>
  <c r="AX17" i="82"/>
  <c r="AY17" i="82"/>
  <c r="AZ17" i="82"/>
  <c r="BA17" i="82"/>
  <c r="BB17" i="82"/>
  <c r="BC17" i="82"/>
  <c r="BD17" i="82"/>
  <c r="BE17" i="82"/>
  <c r="BF17" i="82"/>
  <c r="BG17" i="82"/>
  <c r="BH17" i="82"/>
  <c r="BI17" i="82"/>
  <c r="BJ17" i="82"/>
  <c r="BK17" i="82"/>
  <c r="BL17" i="82"/>
  <c r="BM17" i="82"/>
  <c r="BN17" i="82"/>
  <c r="BO17" i="82"/>
  <c r="BP17" i="82"/>
  <c r="BQ17" i="82"/>
  <c r="BR17" i="82"/>
  <c r="BS17" i="82"/>
  <c r="BT17" i="82"/>
  <c r="BU17" i="82"/>
  <c r="BV17" i="82"/>
  <c r="BW17" i="82"/>
  <c r="BX17" i="82"/>
  <c r="BY17" i="82"/>
  <c r="BZ17" i="82"/>
  <c r="CA17" i="82"/>
  <c r="CB17" i="82"/>
  <c r="CC17" i="82"/>
  <c r="M18" i="82"/>
  <c r="N18" i="82"/>
  <c r="O18" i="82"/>
  <c r="P18" i="82"/>
  <c r="Q18" i="82"/>
  <c r="R18" i="82"/>
  <c r="S18" i="82"/>
  <c r="T18" i="82"/>
  <c r="U18" i="82"/>
  <c r="V18" i="82"/>
  <c r="W18" i="82"/>
  <c r="X18" i="82"/>
  <c r="Y18" i="82"/>
  <c r="Z18" i="82"/>
  <c r="AA18" i="82"/>
  <c r="AB18" i="82"/>
  <c r="AC18" i="82"/>
  <c r="AD18" i="82"/>
  <c r="AE18" i="82"/>
  <c r="AF18" i="82"/>
  <c r="AG18" i="82"/>
  <c r="AH18" i="82"/>
  <c r="AI18" i="82"/>
  <c r="AJ18" i="82"/>
  <c r="AK18" i="82"/>
  <c r="AL18" i="82"/>
  <c r="AM18" i="82"/>
  <c r="AN18" i="82"/>
  <c r="AO18" i="82"/>
  <c r="AP18" i="82"/>
  <c r="AQ18" i="82"/>
  <c r="AR18" i="82"/>
  <c r="AS18" i="82"/>
  <c r="AT18" i="82"/>
  <c r="AU18" i="82"/>
  <c r="AV18" i="82"/>
  <c r="AW18" i="82"/>
  <c r="AX18" i="82"/>
  <c r="AY18" i="82"/>
  <c r="AZ18" i="82"/>
  <c r="BA18" i="82"/>
  <c r="BB18" i="82"/>
  <c r="BC18" i="82"/>
  <c r="BD18" i="82"/>
  <c r="BE18" i="82"/>
  <c r="BF18" i="82"/>
  <c r="BG18" i="82"/>
  <c r="BH18" i="82"/>
  <c r="BI18" i="82"/>
  <c r="BJ18" i="82"/>
  <c r="BK18" i="82"/>
  <c r="BL18" i="82"/>
  <c r="BM18" i="82"/>
  <c r="BN18" i="82"/>
  <c r="BO18" i="82"/>
  <c r="BP18" i="82"/>
  <c r="BQ18" i="82"/>
  <c r="BR18" i="82"/>
  <c r="BS18" i="82"/>
  <c r="BT18" i="82"/>
  <c r="BU18" i="82"/>
  <c r="BV18" i="82"/>
  <c r="BW18" i="82"/>
  <c r="BX18" i="82"/>
  <c r="BY18" i="82"/>
  <c r="BZ18" i="82"/>
  <c r="CA18" i="82"/>
  <c r="CB18" i="82"/>
  <c r="CC18" i="82"/>
  <c r="M19" i="82"/>
  <c r="N19" i="82"/>
  <c r="O19" i="82"/>
  <c r="P19" i="82"/>
  <c r="Q19" i="82"/>
  <c r="R19" i="82"/>
  <c r="T19" i="82"/>
  <c r="U19" i="82"/>
  <c r="V19" i="82"/>
  <c r="W19" i="82"/>
  <c r="X19" i="82"/>
  <c r="Y19" i="82"/>
  <c r="Z19" i="82"/>
  <c r="AA19" i="82"/>
  <c r="AB19" i="82"/>
  <c r="AC19" i="82"/>
  <c r="AD19" i="82"/>
  <c r="AE19" i="82"/>
  <c r="AF19" i="82"/>
  <c r="AG19" i="82"/>
  <c r="AH19" i="82"/>
  <c r="AI19" i="82"/>
  <c r="AJ19" i="82"/>
  <c r="AK19" i="82"/>
  <c r="AL19" i="82"/>
  <c r="AM19" i="82"/>
  <c r="AN19" i="82"/>
  <c r="AO19" i="82"/>
  <c r="AP19" i="82"/>
  <c r="AQ19" i="82"/>
  <c r="AR19" i="82"/>
  <c r="AS19" i="82"/>
  <c r="AT19" i="82"/>
  <c r="AU19" i="82"/>
  <c r="AV19" i="82"/>
  <c r="AW19" i="82"/>
  <c r="AX19" i="82"/>
  <c r="AY19" i="82"/>
  <c r="AZ19" i="82"/>
  <c r="BA19" i="82"/>
  <c r="BB19" i="82"/>
  <c r="BC19" i="82"/>
  <c r="BD19" i="82"/>
  <c r="BE19" i="82"/>
  <c r="BF19" i="82"/>
  <c r="BG19" i="82"/>
  <c r="BH19" i="82"/>
  <c r="BI19" i="82"/>
  <c r="BJ19" i="82"/>
  <c r="BK19" i="82"/>
  <c r="BL19" i="82"/>
  <c r="BM19" i="82"/>
  <c r="BN19" i="82"/>
  <c r="BO19" i="82"/>
  <c r="BP19" i="82"/>
  <c r="BQ19" i="82"/>
  <c r="BR19" i="82"/>
  <c r="BS19" i="82"/>
  <c r="BT19" i="82"/>
  <c r="BU19" i="82"/>
  <c r="BV19" i="82"/>
  <c r="BW19" i="82"/>
  <c r="BX19" i="82"/>
  <c r="BY19" i="82"/>
  <c r="BZ19" i="82"/>
  <c r="CA19" i="82"/>
  <c r="CB19" i="82"/>
  <c r="CC19" i="82"/>
  <c r="M20" i="82"/>
  <c r="N20" i="82"/>
  <c r="O20" i="82"/>
  <c r="P20" i="82"/>
  <c r="Q20" i="82"/>
  <c r="R20" i="82"/>
  <c r="S20" i="82"/>
  <c r="T20" i="82"/>
  <c r="U20" i="82"/>
  <c r="V20" i="82"/>
  <c r="W20" i="82"/>
  <c r="X20" i="82"/>
  <c r="Y20" i="82"/>
  <c r="Z20" i="82"/>
  <c r="AA20" i="82"/>
  <c r="AB20" i="82"/>
  <c r="AC20" i="82"/>
  <c r="AD20" i="82"/>
  <c r="AE20" i="82"/>
  <c r="AF20" i="82"/>
  <c r="AG20" i="82"/>
  <c r="AH20" i="82"/>
  <c r="AI20" i="82"/>
  <c r="AJ20" i="82"/>
  <c r="AK20" i="82"/>
  <c r="AL20" i="82"/>
  <c r="AM20" i="82"/>
  <c r="AN20" i="82"/>
  <c r="AO20" i="82"/>
  <c r="AP20" i="82"/>
  <c r="AQ20" i="82"/>
  <c r="AR20" i="82"/>
  <c r="AS20" i="82"/>
  <c r="AT20" i="82"/>
  <c r="AU20" i="82"/>
  <c r="AV20" i="82"/>
  <c r="AW20" i="82"/>
  <c r="AX20" i="82"/>
  <c r="AY20" i="82"/>
  <c r="AZ20" i="82"/>
  <c r="BA20" i="82"/>
  <c r="BB20" i="82"/>
  <c r="BC20" i="82"/>
  <c r="BD20" i="82"/>
  <c r="BE20" i="82"/>
  <c r="BF20" i="82"/>
  <c r="BG20" i="82"/>
  <c r="BH20" i="82"/>
  <c r="BI20" i="82"/>
  <c r="BJ20" i="82"/>
  <c r="BK20" i="82"/>
  <c r="BL20" i="82"/>
  <c r="BM20" i="82"/>
  <c r="BN20" i="82"/>
  <c r="BO20" i="82"/>
  <c r="BP20" i="82"/>
  <c r="BQ20" i="82"/>
  <c r="BR20" i="82"/>
  <c r="BS20" i="82"/>
  <c r="BT20" i="82"/>
  <c r="BU20" i="82"/>
  <c r="BV20" i="82"/>
  <c r="BW20" i="82"/>
  <c r="BX20" i="82"/>
  <c r="BY20" i="82"/>
  <c r="BZ20" i="82"/>
  <c r="CA20" i="82"/>
  <c r="CB20" i="82"/>
  <c r="CC20" i="82"/>
  <c r="M21" i="82"/>
  <c r="N21" i="82"/>
  <c r="O21" i="82"/>
  <c r="P21" i="82"/>
  <c r="Q21" i="82"/>
  <c r="R21" i="82"/>
  <c r="S21" i="82"/>
  <c r="T21" i="82"/>
  <c r="U21" i="82"/>
  <c r="V21" i="82"/>
  <c r="W21" i="82"/>
  <c r="X21" i="82"/>
  <c r="Y21" i="82"/>
  <c r="Z21" i="82"/>
  <c r="AA21" i="82"/>
  <c r="AB21" i="82"/>
  <c r="AC21" i="82"/>
  <c r="AD21" i="82"/>
  <c r="AE21" i="82"/>
  <c r="AF21" i="82"/>
  <c r="AG21" i="82"/>
  <c r="AH21" i="82"/>
  <c r="AI21" i="82"/>
  <c r="AJ21" i="82"/>
  <c r="AK21" i="82"/>
  <c r="AL21" i="82"/>
  <c r="AM21" i="82"/>
  <c r="AN21" i="82"/>
  <c r="AO21" i="82"/>
  <c r="AP21" i="82"/>
  <c r="AQ21" i="82"/>
  <c r="AR21" i="82"/>
  <c r="AS21" i="82"/>
  <c r="AT21" i="82"/>
  <c r="AU21" i="82"/>
  <c r="AV21" i="82"/>
  <c r="AW21" i="82"/>
  <c r="AX21" i="82"/>
  <c r="AY21" i="82"/>
  <c r="AZ21" i="82"/>
  <c r="BA21" i="82"/>
  <c r="BB21" i="82"/>
  <c r="BC21" i="82"/>
  <c r="BD21" i="82"/>
  <c r="BE21" i="82"/>
  <c r="BF21" i="82"/>
  <c r="BG21" i="82"/>
  <c r="BH21" i="82"/>
  <c r="BI21" i="82"/>
  <c r="BJ21" i="82"/>
  <c r="BK21" i="82"/>
  <c r="BL21" i="82"/>
  <c r="BM21" i="82"/>
  <c r="BN21" i="82"/>
  <c r="BO21" i="82"/>
  <c r="BP21" i="82"/>
  <c r="BQ21" i="82"/>
  <c r="BR21" i="82"/>
  <c r="BS21" i="82"/>
  <c r="BT21" i="82"/>
  <c r="BU21" i="82"/>
  <c r="BV21" i="82"/>
  <c r="BW21" i="82"/>
  <c r="BX21" i="82"/>
  <c r="BY21" i="82"/>
  <c r="BZ21" i="82"/>
  <c r="CA21" i="82"/>
  <c r="CB21" i="82"/>
  <c r="CC21" i="82"/>
  <c r="M22" i="82"/>
  <c r="N22" i="82"/>
  <c r="O22" i="82"/>
  <c r="P22" i="82"/>
  <c r="Q22" i="82"/>
  <c r="R22" i="82"/>
  <c r="S22" i="82"/>
  <c r="T22" i="82"/>
  <c r="U22" i="82"/>
  <c r="V22" i="82"/>
  <c r="W22" i="82"/>
  <c r="X22" i="82"/>
  <c r="Y22" i="82"/>
  <c r="Z22" i="82"/>
  <c r="AA22" i="82"/>
  <c r="AB22" i="82"/>
  <c r="AC22" i="82"/>
  <c r="AD22" i="82"/>
  <c r="AE22" i="82"/>
  <c r="AF22" i="82"/>
  <c r="AG22" i="82"/>
  <c r="AH22" i="82"/>
  <c r="AI22" i="82"/>
  <c r="AJ22" i="82"/>
  <c r="AK22" i="82"/>
  <c r="AL22" i="82"/>
  <c r="AM22" i="82"/>
  <c r="AN22" i="82"/>
  <c r="AO22" i="82"/>
  <c r="AP22" i="82"/>
  <c r="AQ22" i="82"/>
  <c r="AR22" i="82"/>
  <c r="AS22" i="82"/>
  <c r="AT22" i="82"/>
  <c r="AU22" i="82"/>
  <c r="AV22" i="82"/>
  <c r="AW22" i="82"/>
  <c r="AX22" i="82"/>
  <c r="AY22" i="82"/>
  <c r="AZ22" i="82"/>
  <c r="BA22" i="82"/>
  <c r="BB22" i="82"/>
  <c r="BC22" i="82"/>
  <c r="BD22" i="82"/>
  <c r="BE22" i="82"/>
  <c r="BF22" i="82"/>
  <c r="BG22" i="82"/>
  <c r="BH22" i="82"/>
  <c r="BI22" i="82"/>
  <c r="BJ22" i="82"/>
  <c r="BK22" i="82"/>
  <c r="BL22" i="82"/>
  <c r="BM22" i="82"/>
  <c r="BN22" i="82"/>
  <c r="BO22" i="82"/>
  <c r="BP22" i="82"/>
  <c r="BQ22" i="82"/>
  <c r="BR22" i="82"/>
  <c r="BS22" i="82"/>
  <c r="BT22" i="82"/>
  <c r="BU22" i="82"/>
  <c r="BV22" i="82"/>
  <c r="BW22" i="82"/>
  <c r="BX22" i="82"/>
  <c r="BY22" i="82"/>
  <c r="BZ22" i="82"/>
  <c r="CA22" i="82"/>
  <c r="CB22" i="82"/>
  <c r="CC22" i="82"/>
  <c r="M23" i="82"/>
  <c r="N23" i="82"/>
  <c r="O23" i="82"/>
  <c r="P23" i="82"/>
  <c r="Q23" i="82"/>
  <c r="R23" i="82"/>
  <c r="S23" i="82"/>
  <c r="T23" i="82"/>
  <c r="U23" i="82"/>
  <c r="V23" i="82"/>
  <c r="W23" i="82"/>
  <c r="X23" i="82"/>
  <c r="Y23" i="82"/>
  <c r="Z23" i="82"/>
  <c r="AA23" i="82"/>
  <c r="AB23" i="82"/>
  <c r="AC23" i="82"/>
  <c r="AD23" i="82"/>
  <c r="AE23" i="82"/>
  <c r="AF23" i="82"/>
  <c r="AG23" i="82"/>
  <c r="AH23" i="82"/>
  <c r="AI23" i="82"/>
  <c r="AJ23" i="82"/>
  <c r="AK23" i="82"/>
  <c r="AL23" i="82"/>
  <c r="AM23" i="82"/>
  <c r="AN23" i="82"/>
  <c r="AO23" i="82"/>
  <c r="AP23" i="82"/>
  <c r="AQ23" i="82"/>
  <c r="AR23" i="82"/>
  <c r="AS23" i="82"/>
  <c r="AT23" i="82"/>
  <c r="AU23" i="82"/>
  <c r="AV23" i="82"/>
  <c r="AW23" i="82"/>
  <c r="AX23" i="82"/>
  <c r="AY23" i="82"/>
  <c r="AZ23" i="82"/>
  <c r="BA23" i="82"/>
  <c r="BB23" i="82"/>
  <c r="BC23" i="82"/>
  <c r="BD23" i="82"/>
  <c r="BE23" i="82"/>
  <c r="BF23" i="82"/>
  <c r="BG23" i="82"/>
  <c r="BH23" i="82"/>
  <c r="BI23" i="82"/>
  <c r="BJ23" i="82"/>
  <c r="BK23" i="82"/>
  <c r="BL23" i="82"/>
  <c r="BM23" i="82"/>
  <c r="BN23" i="82"/>
  <c r="BO23" i="82"/>
  <c r="BP23" i="82"/>
  <c r="BQ23" i="82"/>
  <c r="BR23" i="82"/>
  <c r="BS23" i="82"/>
  <c r="BT23" i="82"/>
  <c r="BU23" i="82"/>
  <c r="BV23" i="82"/>
  <c r="BW23" i="82"/>
  <c r="BX23" i="82"/>
  <c r="BY23" i="82"/>
  <c r="BZ23" i="82"/>
  <c r="CA23" i="82"/>
  <c r="CB23" i="82"/>
  <c r="CC23" i="82"/>
  <c r="M24" i="82"/>
  <c r="N24" i="82"/>
  <c r="O24" i="82"/>
  <c r="P24" i="82"/>
  <c r="Q24" i="82"/>
  <c r="R24" i="82"/>
  <c r="S24" i="82"/>
  <c r="T24" i="82"/>
  <c r="U24" i="82"/>
  <c r="V24" i="82"/>
  <c r="W24" i="82"/>
  <c r="X24" i="82"/>
  <c r="Y24" i="82"/>
  <c r="Z24" i="82"/>
  <c r="AA24" i="82"/>
  <c r="AB24" i="82"/>
  <c r="AC24" i="82"/>
  <c r="AD24" i="82"/>
  <c r="AE24" i="82"/>
  <c r="AF24" i="82"/>
  <c r="AG24" i="82"/>
  <c r="AH24" i="82"/>
  <c r="AI24" i="82"/>
  <c r="AJ24" i="82"/>
  <c r="AK24" i="82"/>
  <c r="AL24" i="82"/>
  <c r="AM24" i="82"/>
  <c r="AN24" i="82"/>
  <c r="AO24" i="82"/>
  <c r="AP24" i="82"/>
  <c r="AQ24" i="82"/>
  <c r="AR24" i="82"/>
  <c r="AS24" i="82"/>
  <c r="AT24" i="82"/>
  <c r="AU24" i="82"/>
  <c r="AV24" i="82"/>
  <c r="AW24" i="82"/>
  <c r="AX24" i="82"/>
  <c r="AY24" i="82"/>
  <c r="AZ24" i="82"/>
  <c r="BA24" i="82"/>
  <c r="BB24" i="82"/>
  <c r="BC24" i="82"/>
  <c r="BD24" i="82"/>
  <c r="BE24" i="82"/>
  <c r="BF24" i="82"/>
  <c r="BG24" i="82"/>
  <c r="BH24" i="82"/>
  <c r="BI24" i="82"/>
  <c r="BJ24" i="82"/>
  <c r="BK24" i="82"/>
  <c r="BL24" i="82"/>
  <c r="BM24" i="82"/>
  <c r="BN24" i="82"/>
  <c r="BO24" i="82"/>
  <c r="BP24" i="82"/>
  <c r="BQ24" i="82"/>
  <c r="BR24" i="82"/>
  <c r="BS24" i="82"/>
  <c r="BT24" i="82"/>
  <c r="BU24" i="82"/>
  <c r="BV24" i="82"/>
  <c r="BW24" i="82"/>
  <c r="BX24" i="82"/>
  <c r="BY24" i="82"/>
  <c r="BZ24" i="82"/>
  <c r="CA24" i="82"/>
  <c r="CB24" i="82"/>
  <c r="CC24" i="82"/>
  <c r="M25" i="82"/>
  <c r="N25" i="82"/>
  <c r="O25" i="82"/>
  <c r="P25" i="82"/>
  <c r="Q25" i="82"/>
  <c r="R25" i="82"/>
  <c r="S25" i="82"/>
  <c r="T25" i="82"/>
  <c r="U25" i="82"/>
  <c r="V25" i="82"/>
  <c r="W25" i="82"/>
  <c r="X25" i="82"/>
  <c r="Y25" i="82"/>
  <c r="Z25" i="82"/>
  <c r="AA25" i="82"/>
  <c r="AB25" i="82"/>
  <c r="AC25" i="82"/>
  <c r="AD25" i="82"/>
  <c r="AE25" i="82"/>
  <c r="AF25" i="82"/>
  <c r="AG25" i="82"/>
  <c r="AH25" i="82"/>
  <c r="AI25" i="82"/>
  <c r="AJ25" i="82"/>
  <c r="AK25" i="82"/>
  <c r="AL25" i="82"/>
  <c r="AM25" i="82"/>
  <c r="AN25" i="82"/>
  <c r="AO25" i="82"/>
  <c r="AP25" i="82"/>
  <c r="AQ25" i="82"/>
  <c r="AR25" i="82"/>
  <c r="AS25" i="82"/>
  <c r="AT25" i="82"/>
  <c r="AU25" i="82"/>
  <c r="AV25" i="82"/>
  <c r="AW25" i="82"/>
  <c r="AX25" i="82"/>
  <c r="AY25" i="82"/>
  <c r="AZ25" i="82"/>
  <c r="BA25" i="82"/>
  <c r="BB25" i="82"/>
  <c r="BC25" i="82"/>
  <c r="BD25" i="82"/>
  <c r="BE25" i="82"/>
  <c r="BF25" i="82"/>
  <c r="BG25" i="82"/>
  <c r="BH25" i="82"/>
  <c r="BI25" i="82"/>
  <c r="BJ25" i="82"/>
  <c r="BK25" i="82"/>
  <c r="BL25" i="82"/>
  <c r="BM25" i="82"/>
  <c r="BN25" i="82"/>
  <c r="BO25" i="82"/>
  <c r="BP25" i="82"/>
  <c r="BQ25" i="82"/>
  <c r="BR25" i="82"/>
  <c r="BS25" i="82"/>
  <c r="BT25" i="82"/>
  <c r="BU25" i="82"/>
  <c r="BV25" i="82"/>
  <c r="BW25" i="82"/>
  <c r="BX25" i="82"/>
  <c r="BY25" i="82"/>
  <c r="BZ25" i="82"/>
  <c r="CA25" i="82"/>
  <c r="CB25" i="82"/>
  <c r="CC25" i="82"/>
  <c r="M26" i="82"/>
  <c r="N26" i="82"/>
  <c r="O26" i="82"/>
  <c r="P26" i="82"/>
  <c r="Q26" i="82"/>
  <c r="R26" i="82"/>
  <c r="S26" i="82"/>
  <c r="T26" i="82"/>
  <c r="U26" i="82"/>
  <c r="V26" i="82"/>
  <c r="W26" i="82"/>
  <c r="X26" i="82"/>
  <c r="Y26" i="82"/>
  <c r="Z26" i="82"/>
  <c r="AA26" i="82"/>
  <c r="AB26" i="82"/>
  <c r="AC26" i="82"/>
  <c r="AD26" i="82"/>
  <c r="AE26" i="82"/>
  <c r="AF26" i="82"/>
  <c r="AG26" i="82"/>
  <c r="AH26" i="82"/>
  <c r="AI26" i="82"/>
  <c r="AJ26" i="82"/>
  <c r="AK26" i="82"/>
  <c r="AL26" i="82"/>
  <c r="AM26" i="82"/>
  <c r="AN26" i="82"/>
  <c r="AO26" i="82"/>
  <c r="AP26" i="82"/>
  <c r="AQ26" i="82"/>
  <c r="AR26" i="82"/>
  <c r="AS26" i="82"/>
  <c r="AT26" i="82"/>
  <c r="AU26" i="82"/>
  <c r="AV26" i="82"/>
  <c r="AW26" i="82"/>
  <c r="AX26" i="82"/>
  <c r="AY26" i="82"/>
  <c r="AZ26" i="82"/>
  <c r="BA26" i="82"/>
  <c r="BB26" i="82"/>
  <c r="BC26" i="82"/>
  <c r="BD26" i="82"/>
  <c r="BE26" i="82"/>
  <c r="BF26" i="82"/>
  <c r="BG26" i="82"/>
  <c r="BH26" i="82"/>
  <c r="BI26" i="82"/>
  <c r="BJ26" i="82"/>
  <c r="BK26" i="82"/>
  <c r="BL26" i="82"/>
  <c r="BM26" i="82"/>
  <c r="BN26" i="82"/>
  <c r="BO26" i="82"/>
  <c r="BP26" i="82"/>
  <c r="BQ26" i="82"/>
  <c r="BR26" i="82"/>
  <c r="BS26" i="82"/>
  <c r="BT26" i="82"/>
  <c r="BU26" i="82"/>
  <c r="BV26" i="82"/>
  <c r="BW26" i="82"/>
  <c r="BX26" i="82"/>
  <c r="BY26" i="82"/>
  <c r="BZ26" i="82"/>
  <c r="CA26" i="82"/>
  <c r="CB26" i="82"/>
  <c r="CC26" i="82"/>
  <c r="M27" i="82"/>
  <c r="N27" i="82"/>
  <c r="O27" i="82"/>
  <c r="P27" i="82"/>
  <c r="Q27" i="82"/>
  <c r="R27" i="82"/>
  <c r="S27" i="82"/>
  <c r="T27" i="82"/>
  <c r="U27" i="82"/>
  <c r="V27" i="82"/>
  <c r="W27" i="82"/>
  <c r="X27" i="82"/>
  <c r="Y27" i="82"/>
  <c r="Z27" i="82"/>
  <c r="AA27" i="82"/>
  <c r="AB27" i="82"/>
  <c r="AC27" i="82"/>
  <c r="AD27" i="82"/>
  <c r="AE27" i="82"/>
  <c r="AF27" i="82"/>
  <c r="AG27" i="82"/>
  <c r="AH27" i="82"/>
  <c r="AI27" i="82"/>
  <c r="AJ27" i="82"/>
  <c r="AK27" i="82"/>
  <c r="AL27" i="82"/>
  <c r="AM27" i="82"/>
  <c r="AN27" i="82"/>
  <c r="AO27" i="82"/>
  <c r="AP27" i="82"/>
  <c r="AQ27" i="82"/>
  <c r="AR27" i="82"/>
  <c r="AS27" i="82"/>
  <c r="AT27" i="82"/>
  <c r="AU27" i="82"/>
  <c r="AV27" i="82"/>
  <c r="AW27" i="82"/>
  <c r="AX27" i="82"/>
  <c r="AY27" i="82"/>
  <c r="AZ27" i="82"/>
  <c r="BA27" i="82"/>
  <c r="BB27" i="82"/>
  <c r="BC27" i="82"/>
  <c r="BD27" i="82"/>
  <c r="BE27" i="82"/>
  <c r="BF27" i="82"/>
  <c r="BG27" i="82"/>
  <c r="BH27" i="82"/>
  <c r="BI27" i="82"/>
  <c r="BJ27" i="82"/>
  <c r="BK27" i="82"/>
  <c r="BL27" i="82"/>
  <c r="BM27" i="82"/>
  <c r="BN27" i="82"/>
  <c r="BO27" i="82"/>
  <c r="BP27" i="82"/>
  <c r="BQ27" i="82"/>
  <c r="BR27" i="82"/>
  <c r="BS27" i="82"/>
  <c r="BT27" i="82"/>
  <c r="BU27" i="82"/>
  <c r="BV27" i="82"/>
  <c r="BW27" i="82"/>
  <c r="BX27" i="82"/>
  <c r="BY27" i="82"/>
  <c r="BZ27" i="82"/>
  <c r="CA27" i="82"/>
  <c r="CB27" i="82"/>
  <c r="CC27" i="82"/>
  <c r="M28" i="82"/>
  <c r="N28" i="82"/>
  <c r="O28" i="82"/>
  <c r="P28" i="82"/>
  <c r="Q28" i="82"/>
  <c r="R28" i="82"/>
  <c r="S28" i="82"/>
  <c r="T28" i="82"/>
  <c r="U28" i="82"/>
  <c r="V28" i="82"/>
  <c r="W28" i="82"/>
  <c r="X28" i="82"/>
  <c r="Y28" i="82"/>
  <c r="Z28" i="82"/>
  <c r="AA28" i="82"/>
  <c r="AB28" i="82"/>
  <c r="AC28" i="82"/>
  <c r="AD28" i="82"/>
  <c r="AE28" i="82"/>
  <c r="AF28" i="82"/>
  <c r="AG28" i="82"/>
  <c r="AH28" i="82"/>
  <c r="AI28" i="82"/>
  <c r="AJ28" i="82"/>
  <c r="AK28" i="82"/>
  <c r="AL28" i="82"/>
  <c r="AM28" i="82"/>
  <c r="AN28" i="82"/>
  <c r="AO28" i="82"/>
  <c r="AP28" i="82"/>
  <c r="AQ28" i="82"/>
  <c r="AR28" i="82"/>
  <c r="AS28" i="82"/>
  <c r="AT28" i="82"/>
  <c r="AU28" i="82"/>
  <c r="AV28" i="82"/>
  <c r="AW28" i="82"/>
  <c r="AX28" i="82"/>
  <c r="AY28" i="82"/>
  <c r="AZ28" i="82"/>
  <c r="BA28" i="82"/>
  <c r="BB28" i="82"/>
  <c r="BC28" i="82"/>
  <c r="BD28" i="82"/>
  <c r="BE28" i="82"/>
  <c r="BF28" i="82"/>
  <c r="BG28" i="82"/>
  <c r="BH28" i="82"/>
  <c r="BI28" i="82"/>
  <c r="BJ28" i="82"/>
  <c r="BK28" i="82"/>
  <c r="BL28" i="82"/>
  <c r="BM28" i="82"/>
  <c r="BN28" i="82"/>
  <c r="BO28" i="82"/>
  <c r="BP28" i="82"/>
  <c r="BQ28" i="82"/>
  <c r="BR28" i="82"/>
  <c r="BS28" i="82"/>
  <c r="BT28" i="82"/>
  <c r="BU28" i="82"/>
  <c r="BV28" i="82"/>
  <c r="BW28" i="82"/>
  <c r="BX28" i="82"/>
  <c r="BY28" i="82"/>
  <c r="BZ28" i="82"/>
  <c r="CA28" i="82"/>
  <c r="CB28" i="82"/>
  <c r="CS28" i="82" s="1"/>
  <c r="CC28" i="82"/>
  <c r="M29" i="82"/>
  <c r="N29" i="82"/>
  <c r="O29" i="82"/>
  <c r="P29" i="82"/>
  <c r="Q29" i="82"/>
  <c r="R29" i="82"/>
  <c r="S29" i="82"/>
  <c r="T29" i="82"/>
  <c r="U29" i="82"/>
  <c r="V29" i="82"/>
  <c r="W29" i="82"/>
  <c r="X29" i="82"/>
  <c r="Y29" i="82"/>
  <c r="Z29" i="82"/>
  <c r="AA29" i="82"/>
  <c r="AB29" i="82"/>
  <c r="AC29" i="82"/>
  <c r="AD29" i="82"/>
  <c r="AE29" i="82"/>
  <c r="AF29" i="82"/>
  <c r="AG29" i="82"/>
  <c r="AH29" i="82"/>
  <c r="AI29" i="82"/>
  <c r="AJ29" i="82"/>
  <c r="AK29" i="82"/>
  <c r="AL29" i="82"/>
  <c r="AM29" i="82"/>
  <c r="AN29" i="82"/>
  <c r="AO29" i="82"/>
  <c r="AP29" i="82"/>
  <c r="AQ29" i="82"/>
  <c r="AR29" i="82"/>
  <c r="AS29" i="82"/>
  <c r="AT29" i="82"/>
  <c r="AU29" i="82"/>
  <c r="AV29" i="82"/>
  <c r="AW29" i="82"/>
  <c r="AX29" i="82"/>
  <c r="AY29" i="82"/>
  <c r="AZ29" i="82"/>
  <c r="BA29" i="82"/>
  <c r="BB29" i="82"/>
  <c r="BC29" i="82"/>
  <c r="BD29" i="82"/>
  <c r="BE29" i="82"/>
  <c r="BF29" i="82"/>
  <c r="BG29" i="82"/>
  <c r="BH29" i="82"/>
  <c r="BI29" i="82"/>
  <c r="BJ29" i="82"/>
  <c r="BK29" i="82"/>
  <c r="BL29" i="82"/>
  <c r="BM29" i="82"/>
  <c r="BN29" i="82"/>
  <c r="BO29" i="82"/>
  <c r="BP29" i="82"/>
  <c r="BQ29" i="82"/>
  <c r="BR29" i="82"/>
  <c r="BS29" i="82"/>
  <c r="BT29" i="82"/>
  <c r="BU29" i="82"/>
  <c r="BV29" i="82"/>
  <c r="BW29" i="82"/>
  <c r="BX29" i="82"/>
  <c r="BY29" i="82"/>
  <c r="BZ29" i="82"/>
  <c r="CA29" i="82"/>
  <c r="CB29" i="82"/>
  <c r="CS29" i="82" s="1"/>
  <c r="CC29" i="82"/>
  <c r="BI25" i="73"/>
  <c r="B5" i="72"/>
  <c r="B6" i="72"/>
  <c r="B7" i="72"/>
  <c r="B8" i="72"/>
  <c r="B9" i="72"/>
  <c r="B10" i="72"/>
  <c r="B11" i="72"/>
  <c r="B12" i="72"/>
  <c r="B13" i="72"/>
  <c r="B14" i="72"/>
  <c r="B15" i="72"/>
  <c r="B16" i="72"/>
  <c r="B18" i="72"/>
  <c r="B19" i="72"/>
  <c r="B20" i="72"/>
  <c r="B21" i="72"/>
  <c r="B22" i="72"/>
  <c r="B23" i="72"/>
  <c r="B24" i="72"/>
  <c r="B25" i="72"/>
  <c r="B26" i="72"/>
  <c r="B27" i="72"/>
  <c r="B28" i="72"/>
  <c r="B29" i="72"/>
  <c r="B30" i="72"/>
  <c r="B31" i="72"/>
  <c r="B32" i="72"/>
  <c r="B4" i="72"/>
  <c r="C18" i="36"/>
  <c r="B27" i="91" s="1"/>
  <c r="D18" i="36"/>
  <c r="I18" i="95"/>
  <c r="I22" i="101"/>
  <c r="I21" i="96"/>
  <c r="I18" i="96"/>
  <c r="I22" i="85"/>
  <c r="I22" i="84"/>
  <c r="I19" i="83"/>
  <c r="C30" i="36"/>
  <c r="C31" i="36"/>
  <c r="B40" i="90" s="1"/>
  <c r="C32" i="36"/>
  <c r="B41" i="110" s="1"/>
  <c r="C33" i="36"/>
  <c r="B42" i="103" s="1"/>
  <c r="C34" i="36"/>
  <c r="B43" i="100" s="1"/>
  <c r="C16" i="36"/>
  <c r="B25" i="87" s="1"/>
  <c r="AF28" i="80"/>
  <c r="B36" i="37"/>
  <c r="AW36" i="37" s="1"/>
  <c r="B37" i="37"/>
  <c r="AW37" i="37" s="1"/>
  <c r="B38" i="37"/>
  <c r="AW38" i="37" s="1"/>
  <c r="B39" i="37"/>
  <c r="AW39" i="37" s="1"/>
  <c r="B40" i="37"/>
  <c r="AW40" i="37" s="1"/>
  <c r="I23" i="75"/>
  <c r="I29" i="81"/>
  <c r="D33" i="36"/>
  <c r="D32" i="36"/>
  <c r="I22" i="95"/>
  <c r="I21" i="87"/>
  <c r="C28" i="36"/>
  <c r="B37" i="93" s="1"/>
  <c r="I31" i="73"/>
  <c r="I31" i="75"/>
  <c r="I31" i="76"/>
  <c r="I31" i="77"/>
  <c r="I31" i="78"/>
  <c r="I31" i="79"/>
  <c r="I31" i="80"/>
  <c r="I31" i="81"/>
  <c r="I31" i="82"/>
  <c r="I31" i="4"/>
  <c r="L24" i="76"/>
  <c r="M24" i="76"/>
  <c r="N24" i="76"/>
  <c r="O24" i="76"/>
  <c r="O28" i="76"/>
  <c r="P28" i="76"/>
  <c r="P26" i="76"/>
  <c r="M27" i="76"/>
  <c r="C27" i="36"/>
  <c r="B36" i="111" s="1"/>
  <c r="C29" i="36"/>
  <c r="B38" i="111" s="1"/>
  <c r="D31" i="36"/>
  <c r="D30" i="36"/>
  <c r="D29" i="36"/>
  <c r="D28" i="36"/>
  <c r="D27" i="36"/>
  <c r="C11" i="36"/>
  <c r="I19" i="77"/>
  <c r="L19" i="76"/>
  <c r="D40" i="114"/>
  <c r="C40" i="114"/>
  <c r="D39" i="114"/>
  <c r="C39" i="114"/>
  <c r="D38" i="114"/>
  <c r="C38" i="114"/>
  <c r="D37" i="114"/>
  <c r="D36" i="114"/>
  <c r="D35" i="114"/>
  <c r="D34" i="114"/>
  <c r="D33" i="114"/>
  <c r="D32" i="114"/>
  <c r="D31" i="114"/>
  <c r="C31" i="114"/>
  <c r="D30" i="114"/>
  <c r="C30" i="114"/>
  <c r="D29" i="114"/>
  <c r="C29" i="114"/>
  <c r="D28" i="114"/>
  <c r="C28" i="114"/>
  <c r="D27" i="114"/>
  <c r="C27" i="114"/>
  <c r="D26" i="114"/>
  <c r="C26" i="114"/>
  <c r="D25" i="114"/>
  <c r="C25" i="114"/>
  <c r="D24" i="114"/>
  <c r="C24" i="114"/>
  <c r="D23" i="114"/>
  <c r="C23" i="114"/>
  <c r="D22" i="114"/>
  <c r="C22" i="114"/>
  <c r="D21" i="114"/>
  <c r="C21" i="114"/>
  <c r="D20" i="114"/>
  <c r="C20" i="114"/>
  <c r="D19" i="114"/>
  <c r="C19" i="114"/>
  <c r="D18" i="114"/>
  <c r="C18" i="114"/>
  <c r="D17" i="114"/>
  <c r="C17" i="114"/>
  <c r="D16" i="114"/>
  <c r="C16" i="114"/>
  <c r="D15" i="114"/>
  <c r="C15" i="114"/>
  <c r="D14" i="114"/>
  <c r="C14" i="114"/>
  <c r="D13" i="114"/>
  <c r="C13" i="114"/>
  <c r="D12" i="114"/>
  <c r="C12" i="114"/>
  <c r="D11" i="114"/>
  <c r="C11" i="114"/>
  <c r="D10" i="114"/>
  <c r="C10" i="114"/>
  <c r="D9" i="114"/>
  <c r="C9" i="114"/>
  <c r="D8" i="114"/>
  <c r="C8" i="114"/>
  <c r="D7" i="114"/>
  <c r="C7" i="114"/>
  <c r="D6" i="114"/>
  <c r="C6" i="114"/>
  <c r="D5" i="114"/>
  <c r="C5" i="114"/>
  <c r="F3" i="114"/>
  <c r="X1" i="114"/>
  <c r="I1" i="114"/>
  <c r="H1" i="114"/>
  <c r="E1" i="114"/>
  <c r="T1" i="114" s="1"/>
  <c r="I14" i="99"/>
  <c r="I15" i="99"/>
  <c r="I16" i="99"/>
  <c r="I17" i="99"/>
  <c r="I18" i="99"/>
  <c r="I19" i="99"/>
  <c r="I20" i="99"/>
  <c r="I21" i="99"/>
  <c r="C23" i="88"/>
  <c r="I18" i="87"/>
  <c r="E1" i="36"/>
  <c r="T1" i="36" s="1"/>
  <c r="H1" i="36"/>
  <c r="I1" i="36"/>
  <c r="F3" i="36"/>
  <c r="G3" i="36" s="1"/>
  <c r="H3" i="36" s="1"/>
  <c r="I3" i="36" s="1"/>
  <c r="J3" i="36" s="1"/>
  <c r="C5" i="36"/>
  <c r="B15" i="97"/>
  <c r="C7" i="36"/>
  <c r="B16" i="85" s="1"/>
  <c r="C24" i="36"/>
  <c r="B33" i="90" s="1"/>
  <c r="C25" i="36"/>
  <c r="B34" i="87" s="1"/>
  <c r="C26" i="36"/>
  <c r="B35" i="93" s="1"/>
  <c r="C23" i="36"/>
  <c r="B32" i="83" s="1"/>
  <c r="C12" i="36"/>
  <c r="B21" i="84" s="1"/>
  <c r="C13" i="36"/>
  <c r="C14" i="36"/>
  <c r="B23" i="81" s="1"/>
  <c r="C15" i="36"/>
  <c r="B24" i="111" s="1"/>
  <c r="C17" i="36"/>
  <c r="B26" i="95" s="1"/>
  <c r="C19" i="36"/>
  <c r="B28" i="83" s="1"/>
  <c r="C20" i="36"/>
  <c r="B29" i="102" s="1"/>
  <c r="C21" i="36"/>
  <c r="B30" i="108" s="1"/>
  <c r="C10" i="36"/>
  <c r="B19" i="102" s="1"/>
  <c r="B3" i="72"/>
  <c r="CV21" i="73"/>
  <c r="CV20" i="73"/>
  <c r="CV19" i="73"/>
  <c r="CV18" i="73"/>
  <c r="CV17" i="73"/>
  <c r="CV16" i="73"/>
  <c r="CV15" i="73"/>
  <c r="CV14" i="73"/>
  <c r="CV22" i="75"/>
  <c r="CV21" i="75"/>
  <c r="CV20" i="75"/>
  <c r="CV19" i="75"/>
  <c r="CV18" i="75"/>
  <c r="CV17" i="75"/>
  <c r="CV16" i="75"/>
  <c r="CV15" i="75"/>
  <c r="CV14" i="75"/>
  <c r="CV22" i="76"/>
  <c r="CV21" i="76"/>
  <c r="CV20" i="76"/>
  <c r="CV19" i="76"/>
  <c r="CV18" i="76"/>
  <c r="CV17" i="76"/>
  <c r="CV16" i="76"/>
  <c r="CV15" i="76"/>
  <c r="CV14" i="76"/>
  <c r="CV22" i="77"/>
  <c r="CV21" i="77"/>
  <c r="CV20" i="77"/>
  <c r="CV19" i="77"/>
  <c r="CV18" i="77"/>
  <c r="CV17" i="77"/>
  <c r="CV16" i="77"/>
  <c r="CV15" i="77"/>
  <c r="CV14" i="77"/>
  <c r="CV23" i="78"/>
  <c r="CV22" i="78"/>
  <c r="CV20" i="78"/>
  <c r="CV19" i="78"/>
  <c r="CV18" i="78"/>
  <c r="CV17" i="78"/>
  <c r="CV16" i="78"/>
  <c r="CV15" i="78"/>
  <c r="CV14" i="78"/>
  <c r="CV23" i="79"/>
  <c r="CV22" i="79"/>
  <c r="CV21" i="79"/>
  <c r="CV20" i="79"/>
  <c r="CV18" i="79"/>
  <c r="CV17" i="79"/>
  <c r="CV16" i="79"/>
  <c r="CV15" i="79"/>
  <c r="CV14" i="79"/>
  <c r="CV22" i="80"/>
  <c r="CV21" i="80"/>
  <c r="CV20" i="80"/>
  <c r="CV19" i="80"/>
  <c r="CV18" i="80"/>
  <c r="CV17" i="80"/>
  <c r="CV16" i="80"/>
  <c r="CV14" i="80"/>
  <c r="CV22" i="81"/>
  <c r="CV21" i="81"/>
  <c r="CV20" i="81"/>
  <c r="CV19" i="81"/>
  <c r="CV18" i="81"/>
  <c r="CV17" i="81"/>
  <c r="CV16" i="81"/>
  <c r="CV15" i="81"/>
  <c r="CV14" i="81"/>
  <c r="CV22" i="82"/>
  <c r="CV21" i="82"/>
  <c r="CV20" i="82"/>
  <c r="CV19" i="82"/>
  <c r="CV18" i="82"/>
  <c r="CV17" i="82"/>
  <c r="CV16" i="82"/>
  <c r="CV15" i="82"/>
  <c r="CV14" i="82"/>
  <c r="CV23" i="83"/>
  <c r="CV22" i="83"/>
  <c r="CV21" i="83"/>
  <c r="CV20" i="83"/>
  <c r="CV19" i="83"/>
  <c r="CV18" i="83"/>
  <c r="CU18" i="83" s="1"/>
  <c r="CV17" i="83"/>
  <c r="CV16" i="83"/>
  <c r="CV14" i="83"/>
  <c r="CV22" i="84"/>
  <c r="CV21" i="84"/>
  <c r="CV20" i="84"/>
  <c r="CV19" i="84"/>
  <c r="CV18" i="84"/>
  <c r="CV17" i="84"/>
  <c r="CV16" i="84"/>
  <c r="CV15" i="84"/>
  <c r="CV14" i="84"/>
  <c r="CV23" i="85"/>
  <c r="CV22" i="85"/>
  <c r="CV21" i="85"/>
  <c r="CV19" i="85"/>
  <c r="CV18" i="85"/>
  <c r="CV17" i="85"/>
  <c r="CV16" i="85"/>
  <c r="CV14" i="85"/>
  <c r="CV22" i="86"/>
  <c r="CV21" i="86"/>
  <c r="CV20" i="86"/>
  <c r="CV19" i="86"/>
  <c r="CV18" i="86"/>
  <c r="CV17" i="86"/>
  <c r="CV16" i="86"/>
  <c r="CV15" i="86"/>
  <c r="CV14" i="86"/>
  <c r="CV22" i="87"/>
  <c r="CV21" i="87"/>
  <c r="CV19" i="87"/>
  <c r="CV18" i="87"/>
  <c r="CV17" i="87"/>
  <c r="CV16" i="87"/>
  <c r="CV15" i="87"/>
  <c r="CV14" i="87"/>
  <c r="CV14" i="88"/>
  <c r="CV14" i="89"/>
  <c r="CV14" i="90"/>
  <c r="CV14" i="91"/>
  <c r="CV14" i="92"/>
  <c r="CV14" i="93"/>
  <c r="CV14" i="94"/>
  <c r="CV14" i="95"/>
  <c r="CV14" i="96"/>
  <c r="CV14" i="97"/>
  <c r="CV14" i="98"/>
  <c r="CV14" i="99"/>
  <c r="CV23" i="100"/>
  <c r="CV22" i="100"/>
  <c r="CV21" i="100"/>
  <c r="CV20" i="100"/>
  <c r="CV14" i="100"/>
  <c r="CV14" i="101"/>
  <c r="CV14" i="102"/>
  <c r="CV14" i="103"/>
  <c r="CV21" i="4"/>
  <c r="CV20" i="4"/>
  <c r="CV19" i="4"/>
  <c r="CV17" i="4"/>
  <c r="CV16" i="4"/>
  <c r="CV15" i="4"/>
  <c r="J39" i="108"/>
  <c r="J39" i="109"/>
  <c r="J39" i="110"/>
  <c r="J39" i="111"/>
  <c r="J39" i="112"/>
  <c r="J39" i="113"/>
  <c r="CT17" i="110"/>
  <c r="I30" i="73"/>
  <c r="I29" i="73"/>
  <c r="I28" i="73"/>
  <c r="I27" i="73"/>
  <c r="I26" i="73"/>
  <c r="I25" i="73"/>
  <c r="I22" i="73"/>
  <c r="I21" i="73"/>
  <c r="I19" i="73"/>
  <c r="I18" i="73"/>
  <c r="I16" i="73"/>
  <c r="I15" i="73"/>
  <c r="I14" i="73"/>
  <c r="I30" i="75"/>
  <c r="I29" i="75"/>
  <c r="I28" i="75"/>
  <c r="I27" i="75"/>
  <c r="I26" i="75"/>
  <c r="I25" i="75"/>
  <c r="I24" i="75"/>
  <c r="I22" i="75"/>
  <c r="I21" i="75"/>
  <c r="I20" i="75"/>
  <c r="I19" i="75"/>
  <c r="I18" i="75"/>
  <c r="I16" i="75"/>
  <c r="I15" i="75"/>
  <c r="I14" i="75"/>
  <c r="I30" i="76"/>
  <c r="I29" i="76"/>
  <c r="I28" i="76"/>
  <c r="I27" i="76"/>
  <c r="I26" i="76"/>
  <c r="I25" i="76"/>
  <c r="I24" i="76"/>
  <c r="I30" i="77"/>
  <c r="I29" i="77"/>
  <c r="I28" i="77"/>
  <c r="I27" i="77"/>
  <c r="I26" i="77"/>
  <c r="I18" i="77"/>
  <c r="I17" i="77"/>
  <c r="I16" i="77"/>
  <c r="I15" i="77"/>
  <c r="I14" i="77"/>
  <c r="I30" i="78"/>
  <c r="I29" i="78"/>
  <c r="I28" i="78"/>
  <c r="I27" i="78"/>
  <c r="I26" i="78"/>
  <c r="I25" i="78"/>
  <c r="I24" i="78"/>
  <c r="I21" i="78"/>
  <c r="I20" i="78"/>
  <c r="I18" i="78"/>
  <c r="I17" i="78"/>
  <c r="I15" i="78"/>
  <c r="I14" i="78"/>
  <c r="I30" i="79"/>
  <c r="I29" i="79"/>
  <c r="I28" i="79"/>
  <c r="I27" i="79"/>
  <c r="I26" i="79"/>
  <c r="I25" i="79"/>
  <c r="I24" i="79"/>
  <c r="I23" i="79"/>
  <c r="I22" i="79"/>
  <c r="I21" i="79"/>
  <c r="I18" i="79"/>
  <c r="I16" i="79"/>
  <c r="I15" i="79"/>
  <c r="I14" i="79"/>
  <c r="I30" i="80"/>
  <c r="I29" i="80"/>
  <c r="I28" i="80"/>
  <c r="I27" i="80"/>
  <c r="I26" i="80"/>
  <c r="I24" i="80"/>
  <c r="I23" i="80"/>
  <c r="I22" i="80"/>
  <c r="I19" i="80"/>
  <c r="I18" i="80"/>
  <c r="I16" i="80"/>
  <c r="I15" i="80"/>
  <c r="I14" i="80"/>
  <c r="I30" i="81"/>
  <c r="I28" i="81"/>
  <c r="I27" i="81"/>
  <c r="I26" i="81"/>
  <c r="I25" i="81"/>
  <c r="I24" i="81"/>
  <c r="I23" i="81"/>
  <c r="I21" i="81"/>
  <c r="I20" i="81"/>
  <c r="I19" i="81"/>
  <c r="I18" i="81"/>
  <c r="I17" i="81"/>
  <c r="I16" i="81"/>
  <c r="I15" i="81"/>
  <c r="I14" i="81"/>
  <c r="I30" i="82"/>
  <c r="I29" i="82"/>
  <c r="I28" i="82"/>
  <c r="I27" i="82"/>
  <c r="I26" i="82"/>
  <c r="I25" i="82"/>
  <c r="I19" i="82"/>
  <c r="I18" i="82"/>
  <c r="I17" i="82"/>
  <c r="I16" i="82"/>
  <c r="I15" i="82"/>
  <c r="I30" i="83"/>
  <c r="I29" i="83"/>
  <c r="I28" i="83"/>
  <c r="I27" i="83"/>
  <c r="I26" i="83"/>
  <c r="I25" i="83"/>
  <c r="I24" i="83"/>
  <c r="I23" i="83"/>
  <c r="I22" i="83"/>
  <c r="I21" i="83"/>
  <c r="I17" i="83"/>
  <c r="I16" i="83"/>
  <c r="I15" i="83"/>
  <c r="I14" i="83"/>
  <c r="I30" i="84"/>
  <c r="I28" i="84"/>
  <c r="I27" i="84"/>
  <c r="I26" i="84"/>
  <c r="I25" i="84"/>
  <c r="I24" i="84"/>
  <c r="I23" i="84"/>
  <c r="I21" i="84"/>
  <c r="I20" i="84"/>
  <c r="I19" i="84"/>
  <c r="I18" i="84"/>
  <c r="I17" i="84"/>
  <c r="I16" i="84"/>
  <c r="I15" i="84"/>
  <c r="I30" i="85"/>
  <c r="I29" i="85"/>
  <c r="I28" i="85"/>
  <c r="I27" i="85"/>
  <c r="I26" i="85"/>
  <c r="I25" i="85"/>
  <c r="I24" i="85"/>
  <c r="I19" i="85"/>
  <c r="I18" i="85"/>
  <c r="I16" i="85"/>
  <c r="I14" i="85"/>
  <c r="I30" i="86"/>
  <c r="I29" i="86"/>
  <c r="I28" i="86"/>
  <c r="I27" i="86"/>
  <c r="I26" i="86"/>
  <c r="I25" i="86"/>
  <c r="I24" i="86"/>
  <c r="I22" i="86"/>
  <c r="I21" i="86"/>
  <c r="I19" i="86"/>
  <c r="I18" i="86"/>
  <c r="I17" i="86"/>
  <c r="I16" i="86"/>
  <c r="I15" i="86"/>
  <c r="I14" i="86"/>
  <c r="I30" i="87"/>
  <c r="I29" i="87"/>
  <c r="I28" i="87"/>
  <c r="I27" i="87"/>
  <c r="I26" i="87"/>
  <c r="I25" i="87"/>
  <c r="I24" i="87"/>
  <c r="I23" i="87"/>
  <c r="I22" i="87"/>
  <c r="I20" i="87"/>
  <c r="I19" i="87"/>
  <c r="I16" i="87"/>
  <c r="I15" i="87"/>
  <c r="I14" i="87"/>
  <c r="I30" i="88"/>
  <c r="I29" i="88"/>
  <c r="I28" i="88"/>
  <c r="I27" i="88"/>
  <c r="I26" i="88"/>
  <c r="I25" i="88"/>
  <c r="I24" i="88"/>
  <c r="I23" i="88"/>
  <c r="I21" i="88"/>
  <c r="I18" i="88"/>
  <c r="I16" i="88"/>
  <c r="I15" i="88"/>
  <c r="I14" i="88"/>
  <c r="I30" i="89"/>
  <c r="I29" i="89"/>
  <c r="I28" i="89"/>
  <c r="I27" i="89"/>
  <c r="I26" i="89"/>
  <c r="I25" i="89"/>
  <c r="I24" i="89"/>
  <c r="I22" i="89"/>
  <c r="I21" i="89"/>
  <c r="I20" i="89"/>
  <c r="I19" i="89"/>
  <c r="I18" i="89"/>
  <c r="I14" i="89"/>
  <c r="I30" i="90"/>
  <c r="I29" i="90"/>
  <c r="I28" i="90"/>
  <c r="I27" i="90"/>
  <c r="I26" i="90"/>
  <c r="I25" i="90"/>
  <c r="I24" i="90"/>
  <c r="I18" i="90"/>
  <c r="I16" i="90"/>
  <c r="I15" i="90"/>
  <c r="I14" i="90"/>
  <c r="I30" i="91"/>
  <c r="I29" i="91"/>
  <c r="I28" i="91"/>
  <c r="I27" i="91"/>
  <c r="I26" i="91"/>
  <c r="I25" i="91"/>
  <c r="I24" i="91"/>
  <c r="I23" i="91"/>
  <c r="I22" i="91"/>
  <c r="I21" i="91"/>
  <c r="I20" i="91"/>
  <c r="I19" i="91"/>
  <c r="I18" i="91"/>
  <c r="I17" i="91"/>
  <c r="I16" i="91"/>
  <c r="I15" i="91"/>
  <c r="I14" i="91"/>
  <c r="I30" i="92"/>
  <c r="I29" i="92"/>
  <c r="I28" i="92"/>
  <c r="I27" i="92"/>
  <c r="I26" i="92"/>
  <c r="I25" i="92"/>
  <c r="I24" i="92"/>
  <c r="I23" i="92"/>
  <c r="I14" i="92"/>
  <c r="I30" i="93"/>
  <c r="I29" i="93"/>
  <c r="I28" i="93"/>
  <c r="I27" i="93"/>
  <c r="I26" i="93"/>
  <c r="I25" i="93"/>
  <c r="I30" i="94"/>
  <c r="I29" i="94"/>
  <c r="I28" i="94"/>
  <c r="I27" i="94"/>
  <c r="I26" i="94"/>
  <c r="I25" i="94"/>
  <c r="I24" i="94"/>
  <c r="I23" i="94"/>
  <c r="I21" i="94"/>
  <c r="I20" i="94"/>
  <c r="I19" i="94"/>
  <c r="I18" i="94"/>
  <c r="I17" i="94"/>
  <c r="I15" i="94"/>
  <c r="I14" i="94"/>
  <c r="I30" i="95"/>
  <c r="I29" i="95"/>
  <c r="I28" i="95"/>
  <c r="I27" i="95"/>
  <c r="I26" i="95"/>
  <c r="I25" i="95"/>
  <c r="I21" i="95"/>
  <c r="I20" i="95"/>
  <c r="I19" i="95"/>
  <c r="I15" i="95"/>
  <c r="I14" i="95"/>
  <c r="I30" i="96"/>
  <c r="I29" i="96"/>
  <c r="I28" i="96"/>
  <c r="I27" i="96"/>
  <c r="I26" i="96"/>
  <c r="I25" i="96"/>
  <c r="I24" i="96"/>
  <c r="I23" i="96"/>
  <c r="I22" i="96"/>
  <c r="I20" i="96"/>
  <c r="I19" i="96"/>
  <c r="I17" i="96"/>
  <c r="I15" i="96"/>
  <c r="I14" i="96"/>
  <c r="I30" i="97"/>
  <c r="I29" i="97"/>
  <c r="I28" i="97"/>
  <c r="I27" i="97"/>
  <c r="I20" i="97"/>
  <c r="I19" i="97"/>
  <c r="I18" i="97"/>
  <c r="I17" i="97"/>
  <c r="I16" i="97"/>
  <c r="I15" i="97"/>
  <c r="I14" i="97"/>
  <c r="I30" i="98"/>
  <c r="I29" i="98"/>
  <c r="I28" i="98"/>
  <c r="I27" i="98"/>
  <c r="I26" i="98"/>
  <c r="I25" i="98"/>
  <c r="I23" i="98"/>
  <c r="I21" i="98"/>
  <c r="I19" i="98"/>
  <c r="I18" i="98"/>
  <c r="I17" i="98"/>
  <c r="I16" i="98"/>
  <c r="I15" i="98"/>
  <c r="I14" i="98"/>
  <c r="I30" i="99"/>
  <c r="I29" i="99"/>
  <c r="I28" i="99"/>
  <c r="I27" i="99"/>
  <c r="I26" i="99"/>
  <c r="I25" i="99"/>
  <c r="I24" i="99"/>
  <c r="I23" i="99"/>
  <c r="I22" i="99"/>
  <c r="I30" i="100"/>
  <c r="I29" i="100"/>
  <c r="I28" i="100"/>
  <c r="I27" i="100"/>
  <c r="I26" i="100"/>
  <c r="I25" i="100"/>
  <c r="I24" i="100"/>
  <c r="I23" i="100"/>
  <c r="I21" i="100"/>
  <c r="I20" i="100"/>
  <c r="I19" i="100"/>
  <c r="I18" i="100"/>
  <c r="I16" i="100"/>
  <c r="I15" i="100"/>
  <c r="I30" i="101"/>
  <c r="I29" i="101"/>
  <c r="I28" i="101"/>
  <c r="I27" i="101"/>
  <c r="I26" i="101"/>
  <c r="I25" i="101"/>
  <c r="I24" i="101"/>
  <c r="I23" i="101"/>
  <c r="I21" i="101"/>
  <c r="I19" i="101"/>
  <c r="I17" i="101"/>
  <c r="I16" i="101"/>
  <c r="I30" i="102"/>
  <c r="I29" i="102"/>
  <c r="I28" i="102"/>
  <c r="I27" i="102"/>
  <c r="I26" i="102"/>
  <c r="I25" i="102"/>
  <c r="I24" i="102"/>
  <c r="I23" i="102"/>
  <c r="I22" i="102"/>
  <c r="I21" i="102"/>
  <c r="I20" i="102"/>
  <c r="I19" i="102"/>
  <c r="I18" i="102"/>
  <c r="I17" i="102"/>
  <c r="I16" i="102"/>
  <c r="I15" i="102"/>
  <c r="I14" i="102"/>
  <c r="I30" i="103"/>
  <c r="I29" i="103"/>
  <c r="I28" i="103"/>
  <c r="I27" i="103"/>
  <c r="I26" i="103"/>
  <c r="I25" i="103"/>
  <c r="I23" i="103"/>
  <c r="I22" i="103"/>
  <c r="I20" i="103"/>
  <c r="I19" i="103"/>
  <c r="I18" i="103"/>
  <c r="I16" i="103"/>
  <c r="I15" i="103"/>
  <c r="I14" i="103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6" i="4"/>
  <c r="I15" i="4"/>
  <c r="I14" i="4"/>
  <c r="L30" i="73"/>
  <c r="M30" i="73"/>
  <c r="N30" i="73"/>
  <c r="O30" i="73"/>
  <c r="P30" i="73"/>
  <c r="Q30" i="73"/>
  <c r="R30" i="73"/>
  <c r="S30" i="73"/>
  <c r="T30" i="73"/>
  <c r="U30" i="73"/>
  <c r="V30" i="73"/>
  <c r="W30" i="73"/>
  <c r="X30" i="73"/>
  <c r="Y30" i="73"/>
  <c r="Z30" i="73"/>
  <c r="AA30" i="73"/>
  <c r="AB30" i="73"/>
  <c r="AC30" i="73"/>
  <c r="AD30" i="73"/>
  <c r="AE30" i="73"/>
  <c r="AF30" i="73"/>
  <c r="AG30" i="73"/>
  <c r="AI30" i="73"/>
  <c r="AJ30" i="73"/>
  <c r="AK30" i="73"/>
  <c r="AL30" i="73"/>
  <c r="AM30" i="73"/>
  <c r="AN30" i="73"/>
  <c r="AO30" i="73"/>
  <c r="AP30" i="73"/>
  <c r="AQ30" i="73"/>
  <c r="AR30" i="73"/>
  <c r="AS30" i="73"/>
  <c r="AT30" i="73"/>
  <c r="AU30" i="73"/>
  <c r="AV30" i="73"/>
  <c r="AW30" i="73"/>
  <c r="AX30" i="73"/>
  <c r="AY30" i="73"/>
  <c r="AZ30" i="73"/>
  <c r="BA30" i="73"/>
  <c r="BB30" i="73"/>
  <c r="BC30" i="73"/>
  <c r="BD30" i="73"/>
  <c r="BE30" i="73"/>
  <c r="BF30" i="73"/>
  <c r="BG30" i="73"/>
  <c r="BH30" i="73"/>
  <c r="BI30" i="73"/>
  <c r="BJ30" i="73"/>
  <c r="BK30" i="73"/>
  <c r="BL30" i="73"/>
  <c r="BM30" i="73"/>
  <c r="BN30" i="73"/>
  <c r="BO30" i="73"/>
  <c r="BP30" i="73"/>
  <c r="BQ30" i="73"/>
  <c r="BR30" i="73"/>
  <c r="BS30" i="73"/>
  <c r="BT30" i="73"/>
  <c r="BU30" i="73"/>
  <c r="BV30" i="73"/>
  <c r="BW30" i="73"/>
  <c r="BX30" i="73"/>
  <c r="BY30" i="73"/>
  <c r="BZ30" i="73"/>
  <c r="CA30" i="73"/>
  <c r="CB30" i="73"/>
  <c r="CS30" i="73" s="1"/>
  <c r="CC30" i="73"/>
  <c r="CD30" i="73"/>
  <c r="CE30" i="73"/>
  <c r="CF30" i="73"/>
  <c r="CG30" i="73"/>
  <c r="CH30" i="73"/>
  <c r="CI30" i="73"/>
  <c r="CJ30" i="73"/>
  <c r="CK30" i="73"/>
  <c r="CL30" i="73"/>
  <c r="CM30" i="73"/>
  <c r="L30" i="75"/>
  <c r="M30" i="75"/>
  <c r="N30" i="75"/>
  <c r="O30" i="75"/>
  <c r="P30" i="75"/>
  <c r="Q30" i="75"/>
  <c r="R30" i="75"/>
  <c r="S30" i="75"/>
  <c r="T30" i="75"/>
  <c r="U30" i="75"/>
  <c r="V30" i="75"/>
  <c r="W30" i="75"/>
  <c r="X30" i="75"/>
  <c r="Y30" i="75"/>
  <c r="Z30" i="75"/>
  <c r="AA30" i="75"/>
  <c r="AB30" i="75"/>
  <c r="AC30" i="75"/>
  <c r="AD30" i="75"/>
  <c r="AE30" i="75"/>
  <c r="AF30" i="75"/>
  <c r="AG30" i="75"/>
  <c r="AH30" i="75"/>
  <c r="AI30" i="75"/>
  <c r="AJ30" i="75"/>
  <c r="AK30" i="75"/>
  <c r="AL30" i="75"/>
  <c r="AM30" i="75"/>
  <c r="AN30" i="75"/>
  <c r="AO30" i="75"/>
  <c r="AP30" i="75"/>
  <c r="AQ30" i="75"/>
  <c r="AR30" i="75"/>
  <c r="AS30" i="75"/>
  <c r="AT30" i="75"/>
  <c r="AU30" i="75"/>
  <c r="AV30" i="75"/>
  <c r="AW30" i="75"/>
  <c r="AX30" i="75"/>
  <c r="AY30" i="75"/>
  <c r="AZ30" i="75"/>
  <c r="BA30" i="75"/>
  <c r="BB30" i="75"/>
  <c r="BC30" i="75"/>
  <c r="BD30" i="75"/>
  <c r="BE30" i="75"/>
  <c r="BF30" i="75"/>
  <c r="BG30" i="75"/>
  <c r="BH30" i="75"/>
  <c r="BI30" i="75"/>
  <c r="BJ30" i="75"/>
  <c r="BK30" i="75"/>
  <c r="BL30" i="75"/>
  <c r="BM30" i="75"/>
  <c r="BN30" i="75"/>
  <c r="BO30" i="75"/>
  <c r="BP30" i="75"/>
  <c r="BQ30" i="75"/>
  <c r="BR30" i="75"/>
  <c r="BS30" i="75"/>
  <c r="BT30" i="75"/>
  <c r="BU30" i="75"/>
  <c r="BV30" i="75"/>
  <c r="BW30" i="75"/>
  <c r="BX30" i="75"/>
  <c r="BY30" i="75"/>
  <c r="BZ30" i="75"/>
  <c r="CA30" i="75"/>
  <c r="CB30" i="75"/>
  <c r="CS30" i="75" s="1"/>
  <c r="CC30" i="75"/>
  <c r="CD30" i="75"/>
  <c r="CE30" i="75"/>
  <c r="CF30" i="75"/>
  <c r="CG30" i="75"/>
  <c r="CH30" i="75"/>
  <c r="CI30" i="75"/>
  <c r="CJ30" i="75"/>
  <c r="CK30" i="75"/>
  <c r="CL30" i="75"/>
  <c r="CM30" i="75"/>
  <c r="L30" i="76"/>
  <c r="M30" i="76"/>
  <c r="N30" i="76"/>
  <c r="O30" i="76"/>
  <c r="P30" i="76"/>
  <c r="Q30" i="76"/>
  <c r="R30" i="76"/>
  <c r="S30" i="76"/>
  <c r="T30" i="76"/>
  <c r="U30" i="76"/>
  <c r="V30" i="76"/>
  <c r="W30" i="76"/>
  <c r="X30" i="76"/>
  <c r="Y30" i="76"/>
  <c r="Z30" i="76"/>
  <c r="AA30" i="76"/>
  <c r="AB30" i="76"/>
  <c r="AC30" i="76"/>
  <c r="AD30" i="76"/>
  <c r="AE30" i="76"/>
  <c r="AF30" i="76"/>
  <c r="AG30" i="76"/>
  <c r="AH30" i="76"/>
  <c r="AI30" i="76"/>
  <c r="AJ30" i="76"/>
  <c r="AK30" i="76"/>
  <c r="AL30" i="76"/>
  <c r="AM30" i="76"/>
  <c r="AN30" i="76"/>
  <c r="AO30" i="76"/>
  <c r="AP30" i="76"/>
  <c r="AQ30" i="76"/>
  <c r="AR30" i="76"/>
  <c r="AS30" i="76"/>
  <c r="AT30" i="76"/>
  <c r="AU30" i="76"/>
  <c r="AV30" i="76"/>
  <c r="AW30" i="76"/>
  <c r="AX30" i="76"/>
  <c r="AY30" i="76"/>
  <c r="AZ30" i="76"/>
  <c r="BA30" i="76"/>
  <c r="BB30" i="76"/>
  <c r="BC30" i="76"/>
  <c r="BD30" i="76"/>
  <c r="BE30" i="76"/>
  <c r="BF30" i="76"/>
  <c r="BG30" i="76"/>
  <c r="BH30" i="76"/>
  <c r="BI30" i="76"/>
  <c r="BJ30" i="76"/>
  <c r="BK30" i="76"/>
  <c r="BL30" i="76"/>
  <c r="BM30" i="76"/>
  <c r="BN30" i="76"/>
  <c r="BO30" i="76"/>
  <c r="BP30" i="76"/>
  <c r="BQ30" i="76"/>
  <c r="BR30" i="76"/>
  <c r="BS30" i="76"/>
  <c r="BT30" i="76"/>
  <c r="BU30" i="76"/>
  <c r="BV30" i="76"/>
  <c r="BW30" i="76"/>
  <c r="BX30" i="76"/>
  <c r="BY30" i="76"/>
  <c r="BZ30" i="76"/>
  <c r="CA30" i="76"/>
  <c r="CB30" i="76"/>
  <c r="CS30" i="76" s="1"/>
  <c r="CC30" i="76"/>
  <c r="CD30" i="76"/>
  <c r="CE30" i="76"/>
  <c r="CF30" i="76"/>
  <c r="CG30" i="76"/>
  <c r="CH30" i="76"/>
  <c r="CI30" i="76"/>
  <c r="CJ30" i="76"/>
  <c r="CK30" i="76"/>
  <c r="CL30" i="76"/>
  <c r="CM30" i="76"/>
  <c r="L30" i="77"/>
  <c r="M30" i="77"/>
  <c r="N30" i="77"/>
  <c r="O30" i="77"/>
  <c r="P30" i="77"/>
  <c r="Q30" i="77"/>
  <c r="R30" i="77"/>
  <c r="S30" i="77"/>
  <c r="T30" i="77"/>
  <c r="U30" i="77"/>
  <c r="V30" i="77"/>
  <c r="W30" i="77"/>
  <c r="X30" i="77"/>
  <c r="Y30" i="77"/>
  <c r="Z30" i="77"/>
  <c r="AA30" i="77"/>
  <c r="AB30" i="77"/>
  <c r="AC30" i="77"/>
  <c r="AD30" i="77"/>
  <c r="AE30" i="77"/>
  <c r="AF30" i="77"/>
  <c r="AG30" i="77"/>
  <c r="AH30" i="77"/>
  <c r="AI30" i="77"/>
  <c r="AJ30" i="77"/>
  <c r="AK30" i="77"/>
  <c r="AL30" i="77"/>
  <c r="AM30" i="77"/>
  <c r="AN30" i="77"/>
  <c r="AO30" i="77"/>
  <c r="AP30" i="77"/>
  <c r="AQ30" i="77"/>
  <c r="AR30" i="77"/>
  <c r="AS30" i="77"/>
  <c r="AT30" i="77"/>
  <c r="AU30" i="77"/>
  <c r="AV30" i="77"/>
  <c r="AW30" i="77"/>
  <c r="AX30" i="77"/>
  <c r="AY30" i="77"/>
  <c r="AZ30" i="77"/>
  <c r="BA30" i="77"/>
  <c r="BB30" i="77"/>
  <c r="BC30" i="77"/>
  <c r="BD30" i="77"/>
  <c r="BE30" i="77"/>
  <c r="BF30" i="77"/>
  <c r="BG30" i="77"/>
  <c r="BH30" i="77"/>
  <c r="BI30" i="77"/>
  <c r="BJ30" i="77"/>
  <c r="BK30" i="77"/>
  <c r="BL30" i="77"/>
  <c r="BM30" i="77"/>
  <c r="BN30" i="77"/>
  <c r="BO30" i="77"/>
  <c r="BP30" i="77"/>
  <c r="BQ30" i="77"/>
  <c r="BR30" i="77"/>
  <c r="BS30" i="77"/>
  <c r="BT30" i="77"/>
  <c r="BU30" i="77"/>
  <c r="BV30" i="77"/>
  <c r="BW30" i="77"/>
  <c r="BX30" i="77"/>
  <c r="BY30" i="77"/>
  <c r="BZ30" i="77"/>
  <c r="CA30" i="77"/>
  <c r="CB30" i="77"/>
  <c r="CS30" i="77" s="1"/>
  <c r="CC30" i="77"/>
  <c r="CD30" i="77"/>
  <c r="CE30" i="77"/>
  <c r="CF30" i="77"/>
  <c r="CG30" i="77"/>
  <c r="CH30" i="77"/>
  <c r="CI30" i="77"/>
  <c r="CJ30" i="77"/>
  <c r="CK30" i="77"/>
  <c r="CL30" i="77"/>
  <c r="CM30" i="77"/>
  <c r="L30" i="78"/>
  <c r="M30" i="78"/>
  <c r="N30" i="78"/>
  <c r="O30" i="78"/>
  <c r="P30" i="78"/>
  <c r="Q30" i="78"/>
  <c r="R30" i="78"/>
  <c r="S30" i="78"/>
  <c r="T30" i="78"/>
  <c r="U30" i="78"/>
  <c r="V30" i="78"/>
  <c r="W30" i="78"/>
  <c r="X30" i="78"/>
  <c r="Y30" i="78"/>
  <c r="Z30" i="78"/>
  <c r="AA30" i="78"/>
  <c r="AB30" i="78"/>
  <c r="AC30" i="78"/>
  <c r="AD30" i="78"/>
  <c r="AE30" i="78"/>
  <c r="AF30" i="78"/>
  <c r="AG30" i="78"/>
  <c r="AH30" i="78"/>
  <c r="AI30" i="78"/>
  <c r="AJ30" i="78"/>
  <c r="AK30" i="78"/>
  <c r="AL30" i="78"/>
  <c r="AM30" i="78"/>
  <c r="AN30" i="78"/>
  <c r="AO30" i="78"/>
  <c r="AP30" i="78"/>
  <c r="AQ30" i="78"/>
  <c r="AR30" i="78"/>
  <c r="AS30" i="78"/>
  <c r="AT30" i="78"/>
  <c r="AU30" i="78"/>
  <c r="AV30" i="78"/>
  <c r="AW30" i="78"/>
  <c r="AX30" i="78"/>
  <c r="AY30" i="78"/>
  <c r="AZ30" i="78"/>
  <c r="BA30" i="78"/>
  <c r="BB30" i="78"/>
  <c r="BC30" i="78"/>
  <c r="BD30" i="78"/>
  <c r="BE30" i="78"/>
  <c r="BF30" i="78"/>
  <c r="BG30" i="78"/>
  <c r="BH30" i="78"/>
  <c r="BI30" i="78"/>
  <c r="BJ30" i="78"/>
  <c r="BK30" i="78"/>
  <c r="BL30" i="78"/>
  <c r="BM30" i="78"/>
  <c r="BN30" i="78"/>
  <c r="BO30" i="78"/>
  <c r="BP30" i="78"/>
  <c r="BQ30" i="78"/>
  <c r="BR30" i="78"/>
  <c r="BS30" i="78"/>
  <c r="BT30" i="78"/>
  <c r="BU30" i="78"/>
  <c r="BV30" i="78"/>
  <c r="BW30" i="78"/>
  <c r="BX30" i="78"/>
  <c r="BY30" i="78"/>
  <c r="BZ30" i="78"/>
  <c r="CA30" i="78"/>
  <c r="CB30" i="78"/>
  <c r="CS30" i="78" s="1"/>
  <c r="CC30" i="78"/>
  <c r="CD30" i="78"/>
  <c r="CE30" i="78"/>
  <c r="CF30" i="78"/>
  <c r="CG30" i="78"/>
  <c r="CH30" i="78"/>
  <c r="CI30" i="78"/>
  <c r="CJ30" i="78"/>
  <c r="CK30" i="78"/>
  <c r="CL30" i="78"/>
  <c r="CM30" i="78"/>
  <c r="L30" i="79"/>
  <c r="M30" i="79"/>
  <c r="N30" i="79"/>
  <c r="O30" i="79"/>
  <c r="P30" i="79"/>
  <c r="Q30" i="79"/>
  <c r="R30" i="79"/>
  <c r="S30" i="79"/>
  <c r="T30" i="79"/>
  <c r="U30" i="79"/>
  <c r="V30" i="79"/>
  <c r="W30" i="79"/>
  <c r="X30" i="79"/>
  <c r="Y30" i="79"/>
  <c r="Z30" i="79"/>
  <c r="AA30" i="79"/>
  <c r="AB30" i="79"/>
  <c r="AC30" i="79"/>
  <c r="AD30" i="79"/>
  <c r="AE30" i="79"/>
  <c r="AF30" i="79"/>
  <c r="AG30" i="79"/>
  <c r="AH30" i="79"/>
  <c r="AI30" i="79"/>
  <c r="AJ30" i="79"/>
  <c r="AK30" i="79"/>
  <c r="AL30" i="79"/>
  <c r="AM30" i="79"/>
  <c r="AN30" i="79"/>
  <c r="AO30" i="79"/>
  <c r="AP30" i="79"/>
  <c r="AQ30" i="79"/>
  <c r="AR30" i="79"/>
  <c r="AS30" i="79"/>
  <c r="AT30" i="79"/>
  <c r="AU30" i="79"/>
  <c r="AV30" i="79"/>
  <c r="AW30" i="79"/>
  <c r="AX30" i="79"/>
  <c r="AY30" i="79"/>
  <c r="AZ30" i="79"/>
  <c r="BA30" i="79"/>
  <c r="BB30" i="79"/>
  <c r="BC30" i="79"/>
  <c r="BD30" i="79"/>
  <c r="BE30" i="79"/>
  <c r="BF30" i="79"/>
  <c r="BG30" i="79"/>
  <c r="BH30" i="79"/>
  <c r="BI30" i="79"/>
  <c r="BJ30" i="79"/>
  <c r="BK30" i="79"/>
  <c r="BL30" i="79"/>
  <c r="BM30" i="79"/>
  <c r="BN30" i="79"/>
  <c r="BO30" i="79"/>
  <c r="BP30" i="79"/>
  <c r="BQ30" i="79"/>
  <c r="BR30" i="79"/>
  <c r="BS30" i="79"/>
  <c r="BT30" i="79"/>
  <c r="BU30" i="79"/>
  <c r="BV30" i="79"/>
  <c r="BW30" i="79"/>
  <c r="BX30" i="79"/>
  <c r="BY30" i="79"/>
  <c r="BZ30" i="79"/>
  <c r="CA30" i="79"/>
  <c r="CB30" i="79"/>
  <c r="CS30" i="79" s="1"/>
  <c r="CC30" i="79"/>
  <c r="CD30" i="79"/>
  <c r="CE30" i="79"/>
  <c r="CF30" i="79"/>
  <c r="CG30" i="79"/>
  <c r="CH30" i="79"/>
  <c r="CI30" i="79"/>
  <c r="CJ30" i="79"/>
  <c r="CK30" i="79"/>
  <c r="CL30" i="79"/>
  <c r="CM30" i="79"/>
  <c r="L30" i="80"/>
  <c r="M30" i="80"/>
  <c r="N30" i="80"/>
  <c r="O30" i="80"/>
  <c r="P30" i="80"/>
  <c r="Q30" i="80"/>
  <c r="R30" i="80"/>
  <c r="S30" i="80"/>
  <c r="T30" i="80"/>
  <c r="U30" i="80"/>
  <c r="V30" i="80"/>
  <c r="W30" i="80"/>
  <c r="X30" i="80"/>
  <c r="Y30" i="80"/>
  <c r="Z30" i="80"/>
  <c r="AA30" i="80"/>
  <c r="AB30" i="80"/>
  <c r="AC30" i="80"/>
  <c r="AD30" i="80"/>
  <c r="AE30" i="80"/>
  <c r="AF30" i="80"/>
  <c r="AG30" i="80"/>
  <c r="AH30" i="80"/>
  <c r="AI30" i="80"/>
  <c r="AJ30" i="80"/>
  <c r="AK30" i="80"/>
  <c r="AL30" i="80"/>
  <c r="AM30" i="80"/>
  <c r="AN30" i="80"/>
  <c r="AO30" i="80"/>
  <c r="AP30" i="80"/>
  <c r="AQ30" i="80"/>
  <c r="AR30" i="80"/>
  <c r="AS30" i="80"/>
  <c r="AT30" i="80"/>
  <c r="AU30" i="80"/>
  <c r="AV30" i="80"/>
  <c r="AW30" i="80"/>
  <c r="AX30" i="80"/>
  <c r="AY30" i="80"/>
  <c r="AZ30" i="80"/>
  <c r="BA30" i="80"/>
  <c r="BB30" i="80"/>
  <c r="BC30" i="80"/>
  <c r="BD30" i="80"/>
  <c r="BE30" i="80"/>
  <c r="BF30" i="80"/>
  <c r="BG30" i="80"/>
  <c r="BH30" i="80"/>
  <c r="BI30" i="80"/>
  <c r="BJ30" i="80"/>
  <c r="BK30" i="80"/>
  <c r="BL30" i="80"/>
  <c r="BM30" i="80"/>
  <c r="BN30" i="80"/>
  <c r="BO30" i="80"/>
  <c r="BP30" i="80"/>
  <c r="BQ30" i="80"/>
  <c r="BR30" i="80"/>
  <c r="BS30" i="80"/>
  <c r="BT30" i="80"/>
  <c r="BU30" i="80"/>
  <c r="BV30" i="80"/>
  <c r="BW30" i="80"/>
  <c r="BX30" i="80"/>
  <c r="BY30" i="80"/>
  <c r="BZ30" i="80"/>
  <c r="CA30" i="80"/>
  <c r="CB30" i="80"/>
  <c r="CS30" i="80" s="1"/>
  <c r="CC30" i="80"/>
  <c r="CD30" i="80"/>
  <c r="CE30" i="80"/>
  <c r="CF30" i="80"/>
  <c r="CG30" i="80"/>
  <c r="CH30" i="80"/>
  <c r="CI30" i="80"/>
  <c r="CJ30" i="80"/>
  <c r="CK30" i="80"/>
  <c r="CL30" i="80"/>
  <c r="CM30" i="80"/>
  <c r="L30" i="81"/>
  <c r="M30" i="81"/>
  <c r="N30" i="81"/>
  <c r="O30" i="81"/>
  <c r="P30" i="81"/>
  <c r="Q30" i="81"/>
  <c r="R30" i="81"/>
  <c r="S30" i="81"/>
  <c r="T30" i="81"/>
  <c r="U30" i="81"/>
  <c r="V30" i="81"/>
  <c r="W30" i="81"/>
  <c r="X30" i="81"/>
  <c r="Y30" i="81"/>
  <c r="Z30" i="81"/>
  <c r="AA30" i="81"/>
  <c r="AB30" i="81"/>
  <c r="AC30" i="81"/>
  <c r="AD30" i="81"/>
  <c r="AE30" i="81"/>
  <c r="AF30" i="81"/>
  <c r="AG30" i="81"/>
  <c r="AH30" i="81"/>
  <c r="AI30" i="81"/>
  <c r="AJ30" i="81"/>
  <c r="AK30" i="81"/>
  <c r="AL30" i="81"/>
  <c r="AM30" i="81"/>
  <c r="AN30" i="81"/>
  <c r="AO30" i="81"/>
  <c r="AP30" i="81"/>
  <c r="AQ30" i="81"/>
  <c r="AR30" i="81"/>
  <c r="AS30" i="81"/>
  <c r="AT30" i="81"/>
  <c r="AU30" i="81"/>
  <c r="AV30" i="81"/>
  <c r="AW30" i="81"/>
  <c r="AX30" i="81"/>
  <c r="AY30" i="81"/>
  <c r="AZ30" i="81"/>
  <c r="BA30" i="81"/>
  <c r="BB30" i="81"/>
  <c r="BC30" i="81"/>
  <c r="BD30" i="81"/>
  <c r="BE30" i="81"/>
  <c r="BF30" i="81"/>
  <c r="BG30" i="81"/>
  <c r="BH30" i="81"/>
  <c r="BI30" i="81"/>
  <c r="BJ30" i="81"/>
  <c r="BK30" i="81"/>
  <c r="BL30" i="81"/>
  <c r="BM30" i="81"/>
  <c r="BN30" i="81"/>
  <c r="BO30" i="81"/>
  <c r="BP30" i="81"/>
  <c r="BQ30" i="81"/>
  <c r="BR30" i="81"/>
  <c r="BS30" i="81"/>
  <c r="BT30" i="81"/>
  <c r="BU30" i="81"/>
  <c r="BV30" i="81"/>
  <c r="BW30" i="81"/>
  <c r="BX30" i="81"/>
  <c r="BY30" i="81"/>
  <c r="BZ30" i="81"/>
  <c r="CA30" i="81"/>
  <c r="CB30" i="81"/>
  <c r="CS30" i="81" s="1"/>
  <c r="CC30" i="81"/>
  <c r="CD30" i="81"/>
  <c r="CE30" i="81"/>
  <c r="CF30" i="81"/>
  <c r="CG30" i="81"/>
  <c r="CH30" i="81"/>
  <c r="CI30" i="81"/>
  <c r="CJ30" i="81"/>
  <c r="CK30" i="81"/>
  <c r="CL30" i="81"/>
  <c r="CM30" i="81"/>
  <c r="L30" i="82"/>
  <c r="M30" i="82"/>
  <c r="N30" i="82"/>
  <c r="O30" i="82"/>
  <c r="P30" i="82"/>
  <c r="Q30" i="82"/>
  <c r="R30" i="82"/>
  <c r="S30" i="82"/>
  <c r="T30" i="82"/>
  <c r="U30" i="82"/>
  <c r="V30" i="82"/>
  <c r="W30" i="82"/>
  <c r="X30" i="82"/>
  <c r="Y30" i="82"/>
  <c r="Z30" i="82"/>
  <c r="AA30" i="82"/>
  <c r="AB30" i="82"/>
  <c r="AC30" i="82"/>
  <c r="AD30" i="82"/>
  <c r="AE30" i="82"/>
  <c r="AF30" i="82"/>
  <c r="AG30" i="82"/>
  <c r="AH30" i="82"/>
  <c r="AI30" i="82"/>
  <c r="AJ30" i="82"/>
  <c r="AK30" i="82"/>
  <c r="AL30" i="82"/>
  <c r="AM30" i="82"/>
  <c r="AN30" i="82"/>
  <c r="AO30" i="82"/>
  <c r="AP30" i="82"/>
  <c r="AQ30" i="82"/>
  <c r="AR30" i="82"/>
  <c r="AS30" i="82"/>
  <c r="AT30" i="82"/>
  <c r="AU30" i="82"/>
  <c r="AV30" i="82"/>
  <c r="AW30" i="82"/>
  <c r="AX30" i="82"/>
  <c r="AY30" i="82"/>
  <c r="AZ30" i="82"/>
  <c r="BA30" i="82"/>
  <c r="BB30" i="82"/>
  <c r="BC30" i="82"/>
  <c r="BD30" i="82"/>
  <c r="BE30" i="82"/>
  <c r="BF30" i="82"/>
  <c r="BG30" i="82"/>
  <c r="BH30" i="82"/>
  <c r="BI30" i="82"/>
  <c r="BJ30" i="82"/>
  <c r="BK30" i="82"/>
  <c r="BL30" i="82"/>
  <c r="BM30" i="82"/>
  <c r="BN30" i="82"/>
  <c r="BO30" i="82"/>
  <c r="BP30" i="82"/>
  <c r="BQ30" i="82"/>
  <c r="BR30" i="82"/>
  <c r="BS30" i="82"/>
  <c r="BT30" i="82"/>
  <c r="BU30" i="82"/>
  <c r="BV30" i="82"/>
  <c r="BW30" i="82"/>
  <c r="BX30" i="82"/>
  <c r="BY30" i="82"/>
  <c r="BZ30" i="82"/>
  <c r="CA30" i="82"/>
  <c r="CB30" i="82"/>
  <c r="CS30" i="82" s="1"/>
  <c r="CC30" i="82"/>
  <c r="CD30" i="82"/>
  <c r="CE30" i="82"/>
  <c r="CF30" i="82"/>
  <c r="CG30" i="82"/>
  <c r="CH30" i="82"/>
  <c r="CI30" i="82"/>
  <c r="CJ30" i="82"/>
  <c r="CK30" i="82"/>
  <c r="CL30" i="82"/>
  <c r="CM30" i="82"/>
  <c r="L30" i="83"/>
  <c r="M30" i="83"/>
  <c r="N30" i="83"/>
  <c r="O30" i="83"/>
  <c r="P30" i="83"/>
  <c r="Q30" i="83"/>
  <c r="R30" i="83"/>
  <c r="S30" i="83"/>
  <c r="T30" i="83"/>
  <c r="U30" i="83"/>
  <c r="V30" i="83"/>
  <c r="W30" i="83"/>
  <c r="X30" i="83"/>
  <c r="Y30" i="83"/>
  <c r="Z30" i="83"/>
  <c r="AA30" i="83"/>
  <c r="AB30" i="83"/>
  <c r="AC30" i="83"/>
  <c r="AD30" i="83"/>
  <c r="AE30" i="83"/>
  <c r="AF30" i="83"/>
  <c r="AG30" i="83"/>
  <c r="AH30" i="83"/>
  <c r="AI30" i="83"/>
  <c r="AJ30" i="83"/>
  <c r="AK30" i="83"/>
  <c r="AL30" i="83"/>
  <c r="AM30" i="83"/>
  <c r="AN30" i="83"/>
  <c r="AO30" i="83"/>
  <c r="AP30" i="83"/>
  <c r="AV30" i="83"/>
  <c r="AW30" i="83"/>
  <c r="AX30" i="83"/>
  <c r="AY30" i="83"/>
  <c r="AZ30" i="83"/>
  <c r="BA30" i="83"/>
  <c r="BB30" i="83"/>
  <c r="BC30" i="83"/>
  <c r="BD30" i="83"/>
  <c r="BE30" i="83"/>
  <c r="BF30" i="83"/>
  <c r="BG30" i="83"/>
  <c r="BH30" i="83"/>
  <c r="BI30" i="83"/>
  <c r="BJ30" i="83"/>
  <c r="BK30" i="83"/>
  <c r="BL30" i="83"/>
  <c r="BM30" i="83"/>
  <c r="BN30" i="83"/>
  <c r="BO30" i="83"/>
  <c r="BP30" i="83"/>
  <c r="BQ30" i="83"/>
  <c r="BR30" i="83"/>
  <c r="BS30" i="83"/>
  <c r="BT30" i="83"/>
  <c r="BU30" i="83"/>
  <c r="BV30" i="83"/>
  <c r="BW30" i="83"/>
  <c r="BX30" i="83"/>
  <c r="BY30" i="83"/>
  <c r="BZ30" i="83"/>
  <c r="CA30" i="83"/>
  <c r="CB30" i="83"/>
  <c r="CC30" i="83"/>
  <c r="CD30" i="83"/>
  <c r="CE30" i="83"/>
  <c r="CF30" i="83"/>
  <c r="CG30" i="83"/>
  <c r="CH30" i="83"/>
  <c r="CI30" i="83"/>
  <c r="CJ30" i="83"/>
  <c r="CK30" i="83"/>
  <c r="CL30" i="83"/>
  <c r="CM30" i="83"/>
  <c r="L30" i="84"/>
  <c r="M30" i="84"/>
  <c r="N30" i="84"/>
  <c r="O30" i="84"/>
  <c r="P30" i="84"/>
  <c r="Q30" i="84"/>
  <c r="R30" i="84"/>
  <c r="S30" i="84"/>
  <c r="T30" i="84"/>
  <c r="U30" i="84"/>
  <c r="V30" i="84"/>
  <c r="W30" i="84"/>
  <c r="X30" i="84"/>
  <c r="Y30" i="84"/>
  <c r="Z30" i="84"/>
  <c r="AA30" i="84"/>
  <c r="AB30" i="84"/>
  <c r="AC30" i="84"/>
  <c r="AD30" i="84"/>
  <c r="AE30" i="84"/>
  <c r="AF30" i="84"/>
  <c r="AG30" i="84"/>
  <c r="AH30" i="84"/>
  <c r="AI30" i="84"/>
  <c r="AJ30" i="84"/>
  <c r="AK30" i="84"/>
  <c r="AL30" i="84"/>
  <c r="AM30" i="84"/>
  <c r="AN30" i="84"/>
  <c r="AO30" i="84"/>
  <c r="AP30" i="84"/>
  <c r="AQ30" i="84"/>
  <c r="AR30" i="84"/>
  <c r="AS30" i="84"/>
  <c r="AT30" i="84"/>
  <c r="AU30" i="84"/>
  <c r="AV30" i="84"/>
  <c r="AW30" i="84"/>
  <c r="AX30" i="84"/>
  <c r="AY30" i="84"/>
  <c r="AZ30" i="84"/>
  <c r="BA30" i="84"/>
  <c r="BB30" i="84"/>
  <c r="BC30" i="84"/>
  <c r="BD30" i="84"/>
  <c r="BE30" i="84"/>
  <c r="BF30" i="84"/>
  <c r="BG30" i="84"/>
  <c r="BH30" i="84"/>
  <c r="BI30" i="84"/>
  <c r="BJ30" i="84"/>
  <c r="BK30" i="84"/>
  <c r="BL30" i="84"/>
  <c r="BM30" i="84"/>
  <c r="BN30" i="84"/>
  <c r="BO30" i="84"/>
  <c r="BP30" i="84"/>
  <c r="BQ30" i="84"/>
  <c r="BR30" i="84"/>
  <c r="BS30" i="84"/>
  <c r="BT30" i="84"/>
  <c r="BU30" i="84"/>
  <c r="BV30" i="84"/>
  <c r="BW30" i="84"/>
  <c r="BX30" i="84"/>
  <c r="BY30" i="84"/>
  <c r="BZ30" i="84"/>
  <c r="CA30" i="84"/>
  <c r="CB30" i="84"/>
  <c r="CC30" i="84"/>
  <c r="CD30" i="84"/>
  <c r="CE30" i="84"/>
  <c r="CF30" i="84"/>
  <c r="CG30" i="84"/>
  <c r="CH30" i="84"/>
  <c r="CI30" i="84"/>
  <c r="CJ30" i="84"/>
  <c r="CK30" i="84"/>
  <c r="CL30" i="84"/>
  <c r="CM30" i="84"/>
  <c r="L30" i="85"/>
  <c r="M30" i="85"/>
  <c r="N30" i="85"/>
  <c r="O30" i="85"/>
  <c r="P30" i="85"/>
  <c r="Q30" i="85"/>
  <c r="R30" i="85"/>
  <c r="S30" i="85"/>
  <c r="T30" i="85"/>
  <c r="U30" i="85"/>
  <c r="V30" i="85"/>
  <c r="W30" i="85"/>
  <c r="X30" i="85"/>
  <c r="Y30" i="85"/>
  <c r="Z30" i="85"/>
  <c r="AA30" i="85"/>
  <c r="AB30" i="85"/>
  <c r="AC30" i="85"/>
  <c r="AD30" i="85"/>
  <c r="AE30" i="85"/>
  <c r="AF30" i="85"/>
  <c r="AG30" i="85"/>
  <c r="AH30" i="85"/>
  <c r="AI30" i="85"/>
  <c r="AJ30" i="85"/>
  <c r="AK30" i="85"/>
  <c r="AL30" i="85"/>
  <c r="AM30" i="85"/>
  <c r="AN30" i="85"/>
  <c r="AO30" i="85"/>
  <c r="AP30" i="85"/>
  <c r="AQ30" i="85"/>
  <c r="AR30" i="85"/>
  <c r="AS30" i="85"/>
  <c r="AT30" i="85"/>
  <c r="AU30" i="85"/>
  <c r="AV30" i="85"/>
  <c r="AW30" i="85"/>
  <c r="AX30" i="85"/>
  <c r="AY30" i="85"/>
  <c r="AZ30" i="85"/>
  <c r="BA30" i="85"/>
  <c r="BB30" i="85"/>
  <c r="BC30" i="85"/>
  <c r="BD30" i="85"/>
  <c r="BE30" i="85"/>
  <c r="BF30" i="85"/>
  <c r="BG30" i="85"/>
  <c r="BH30" i="85"/>
  <c r="BI30" i="85"/>
  <c r="BJ30" i="85"/>
  <c r="BK30" i="85"/>
  <c r="BL30" i="85"/>
  <c r="BM30" i="85"/>
  <c r="BN30" i="85"/>
  <c r="BO30" i="85"/>
  <c r="BP30" i="85"/>
  <c r="BQ30" i="85"/>
  <c r="BR30" i="85"/>
  <c r="BS30" i="85"/>
  <c r="BT30" i="85"/>
  <c r="BU30" i="85"/>
  <c r="BV30" i="85"/>
  <c r="BW30" i="85"/>
  <c r="BX30" i="85"/>
  <c r="BY30" i="85"/>
  <c r="BZ30" i="85"/>
  <c r="CA30" i="85"/>
  <c r="CB30" i="85"/>
  <c r="CC30" i="85"/>
  <c r="CD30" i="85"/>
  <c r="CE30" i="85"/>
  <c r="CF30" i="85"/>
  <c r="CG30" i="85"/>
  <c r="CH30" i="85"/>
  <c r="CI30" i="85"/>
  <c r="CJ30" i="85"/>
  <c r="CK30" i="85"/>
  <c r="CL30" i="85"/>
  <c r="CM30" i="85"/>
  <c r="L30" i="86"/>
  <c r="M30" i="86"/>
  <c r="N30" i="86"/>
  <c r="O30" i="86"/>
  <c r="P30" i="86"/>
  <c r="Q30" i="86"/>
  <c r="R30" i="86"/>
  <c r="S30" i="86"/>
  <c r="T30" i="86"/>
  <c r="U30" i="86"/>
  <c r="V30" i="86"/>
  <c r="W30" i="86"/>
  <c r="X30" i="86"/>
  <c r="Y30" i="86"/>
  <c r="Z30" i="86"/>
  <c r="AA30" i="86"/>
  <c r="AB30" i="86"/>
  <c r="AC30" i="86"/>
  <c r="AD30" i="86"/>
  <c r="AE30" i="86"/>
  <c r="AF30" i="86"/>
  <c r="AG30" i="86"/>
  <c r="AH30" i="86"/>
  <c r="AI30" i="86"/>
  <c r="AJ30" i="86"/>
  <c r="AK30" i="86"/>
  <c r="AL30" i="86"/>
  <c r="AM30" i="86"/>
  <c r="AN30" i="86"/>
  <c r="AO30" i="86"/>
  <c r="AP30" i="86"/>
  <c r="AQ30" i="86"/>
  <c r="AR30" i="86"/>
  <c r="AS30" i="86"/>
  <c r="AT30" i="86"/>
  <c r="AU30" i="86"/>
  <c r="AV30" i="86"/>
  <c r="AW30" i="86"/>
  <c r="AX30" i="86"/>
  <c r="AY30" i="86"/>
  <c r="AZ30" i="86"/>
  <c r="BA30" i="86"/>
  <c r="BB30" i="86"/>
  <c r="BC30" i="86"/>
  <c r="BD30" i="86"/>
  <c r="BE30" i="86"/>
  <c r="BF30" i="86"/>
  <c r="BG30" i="86"/>
  <c r="BH30" i="86"/>
  <c r="BI30" i="86"/>
  <c r="BJ30" i="86"/>
  <c r="BK30" i="86"/>
  <c r="BL30" i="86"/>
  <c r="BM30" i="86"/>
  <c r="BN30" i="86"/>
  <c r="BO30" i="86"/>
  <c r="BP30" i="86"/>
  <c r="BQ30" i="86"/>
  <c r="BR30" i="86"/>
  <c r="BS30" i="86"/>
  <c r="BT30" i="86"/>
  <c r="BU30" i="86"/>
  <c r="BV30" i="86"/>
  <c r="BW30" i="86"/>
  <c r="BX30" i="86"/>
  <c r="BY30" i="86"/>
  <c r="BZ30" i="86"/>
  <c r="CA30" i="86"/>
  <c r="CB30" i="86"/>
  <c r="CS30" i="86" s="1"/>
  <c r="CC30" i="86"/>
  <c r="CD30" i="86"/>
  <c r="CE30" i="86"/>
  <c r="CF30" i="86"/>
  <c r="CG30" i="86"/>
  <c r="CH30" i="86"/>
  <c r="CI30" i="86"/>
  <c r="CJ30" i="86"/>
  <c r="CK30" i="86"/>
  <c r="CL30" i="86"/>
  <c r="CM30" i="86"/>
  <c r="L30" i="87"/>
  <c r="M30" i="87"/>
  <c r="N30" i="87"/>
  <c r="O30" i="87"/>
  <c r="P30" i="87"/>
  <c r="Q30" i="87"/>
  <c r="R30" i="87"/>
  <c r="S30" i="87"/>
  <c r="T30" i="87"/>
  <c r="U30" i="87"/>
  <c r="V30" i="87"/>
  <c r="W30" i="87"/>
  <c r="X30" i="87"/>
  <c r="Y30" i="87"/>
  <c r="Z30" i="87"/>
  <c r="AA30" i="87"/>
  <c r="AB30" i="87"/>
  <c r="AC30" i="87"/>
  <c r="AD30" i="87"/>
  <c r="AE30" i="87"/>
  <c r="AF30" i="87"/>
  <c r="AG30" i="87"/>
  <c r="AH30" i="87"/>
  <c r="AI30" i="87"/>
  <c r="AJ30" i="87"/>
  <c r="AK30" i="87"/>
  <c r="AL30" i="87"/>
  <c r="AM30" i="87"/>
  <c r="AN30" i="87"/>
  <c r="AO30" i="87"/>
  <c r="AP30" i="87"/>
  <c r="AQ30" i="87"/>
  <c r="AR30" i="87"/>
  <c r="AS30" i="87"/>
  <c r="AT30" i="87"/>
  <c r="AU30" i="87"/>
  <c r="AV30" i="87"/>
  <c r="AW30" i="87"/>
  <c r="AX30" i="87"/>
  <c r="AY30" i="87"/>
  <c r="AZ30" i="87"/>
  <c r="BA30" i="87"/>
  <c r="BB30" i="87"/>
  <c r="BC30" i="87"/>
  <c r="BD30" i="87"/>
  <c r="BE30" i="87"/>
  <c r="BF30" i="87"/>
  <c r="BG30" i="87"/>
  <c r="BH30" i="87"/>
  <c r="BI30" i="87"/>
  <c r="BJ30" i="87"/>
  <c r="BK30" i="87"/>
  <c r="BL30" i="87"/>
  <c r="BM30" i="87"/>
  <c r="BN30" i="87"/>
  <c r="BO30" i="87"/>
  <c r="BP30" i="87"/>
  <c r="BQ30" i="87"/>
  <c r="BR30" i="87"/>
  <c r="BS30" i="87"/>
  <c r="BT30" i="87"/>
  <c r="BU30" i="87"/>
  <c r="BV30" i="87"/>
  <c r="BW30" i="87"/>
  <c r="BX30" i="87"/>
  <c r="BY30" i="87"/>
  <c r="BZ30" i="87"/>
  <c r="CA30" i="87"/>
  <c r="CB30" i="87"/>
  <c r="CS30" i="87" s="1"/>
  <c r="CC30" i="87"/>
  <c r="CD30" i="87"/>
  <c r="CE30" i="87"/>
  <c r="CF30" i="87"/>
  <c r="CG30" i="87"/>
  <c r="CH30" i="87"/>
  <c r="CI30" i="87"/>
  <c r="CJ30" i="87"/>
  <c r="CK30" i="87"/>
  <c r="CL30" i="87"/>
  <c r="CM30" i="87"/>
  <c r="L30" i="88"/>
  <c r="M30" i="88"/>
  <c r="N30" i="88"/>
  <c r="O30" i="88"/>
  <c r="P30" i="88"/>
  <c r="Q30" i="88"/>
  <c r="R30" i="88"/>
  <c r="S30" i="88"/>
  <c r="T30" i="88"/>
  <c r="U30" i="88"/>
  <c r="V30" i="88"/>
  <c r="W30" i="88"/>
  <c r="X30" i="88"/>
  <c r="Y30" i="88"/>
  <c r="Z30" i="88"/>
  <c r="AA30" i="88"/>
  <c r="AB30" i="88"/>
  <c r="AC30" i="88"/>
  <c r="AD30" i="88"/>
  <c r="AE30" i="88"/>
  <c r="AF30" i="88"/>
  <c r="AG30" i="88"/>
  <c r="AH30" i="88"/>
  <c r="AI30" i="88"/>
  <c r="AJ30" i="88"/>
  <c r="AK30" i="88"/>
  <c r="AL30" i="88"/>
  <c r="AM30" i="88"/>
  <c r="AN30" i="88"/>
  <c r="AO30" i="88"/>
  <c r="AP30" i="88"/>
  <c r="AQ30" i="88"/>
  <c r="AR30" i="88"/>
  <c r="AS30" i="88"/>
  <c r="AT30" i="88"/>
  <c r="AU30" i="88"/>
  <c r="AV30" i="88"/>
  <c r="AW30" i="88"/>
  <c r="AX30" i="88"/>
  <c r="AY30" i="88"/>
  <c r="AZ30" i="88"/>
  <c r="BA30" i="88"/>
  <c r="BB30" i="88"/>
  <c r="BC30" i="88"/>
  <c r="BD30" i="88"/>
  <c r="BE30" i="88"/>
  <c r="BF30" i="88"/>
  <c r="BG30" i="88"/>
  <c r="BH30" i="88"/>
  <c r="BI30" i="88"/>
  <c r="BJ30" i="88"/>
  <c r="BK30" i="88"/>
  <c r="BL30" i="88"/>
  <c r="BM30" i="88"/>
  <c r="BN30" i="88"/>
  <c r="BO30" i="88"/>
  <c r="BP30" i="88"/>
  <c r="BQ30" i="88"/>
  <c r="BR30" i="88"/>
  <c r="BS30" i="88"/>
  <c r="BT30" i="88"/>
  <c r="BU30" i="88"/>
  <c r="BV30" i="88"/>
  <c r="BW30" i="88"/>
  <c r="BX30" i="88"/>
  <c r="BY30" i="88"/>
  <c r="BZ30" i="88"/>
  <c r="CA30" i="88"/>
  <c r="CB30" i="88"/>
  <c r="CS30" i="88" s="1"/>
  <c r="CC30" i="88"/>
  <c r="CD30" i="88"/>
  <c r="CE30" i="88"/>
  <c r="CF30" i="88"/>
  <c r="CG30" i="88"/>
  <c r="CH30" i="88"/>
  <c r="CI30" i="88"/>
  <c r="CJ30" i="88"/>
  <c r="CK30" i="88"/>
  <c r="CL30" i="88"/>
  <c r="CM30" i="88"/>
  <c r="L30" i="89"/>
  <c r="M30" i="89"/>
  <c r="N30" i="89"/>
  <c r="O30" i="89"/>
  <c r="P30" i="89"/>
  <c r="Q30" i="89"/>
  <c r="R30" i="89"/>
  <c r="S30" i="89"/>
  <c r="T30" i="89"/>
  <c r="U30" i="89"/>
  <c r="V30" i="89"/>
  <c r="W30" i="89"/>
  <c r="X30" i="89"/>
  <c r="Y30" i="89"/>
  <c r="Z30" i="89"/>
  <c r="AA30" i="89"/>
  <c r="AB30" i="89"/>
  <c r="AC30" i="89"/>
  <c r="AD30" i="89"/>
  <c r="AE30" i="89"/>
  <c r="AF30" i="89"/>
  <c r="AG30" i="89"/>
  <c r="AH30" i="89"/>
  <c r="AI30" i="89"/>
  <c r="AJ30" i="89"/>
  <c r="AK30" i="89"/>
  <c r="AL30" i="89"/>
  <c r="AM30" i="89"/>
  <c r="AN30" i="89"/>
  <c r="AO30" i="89"/>
  <c r="AP30" i="89"/>
  <c r="AQ30" i="89"/>
  <c r="AR30" i="89"/>
  <c r="AS30" i="89"/>
  <c r="AT30" i="89"/>
  <c r="AU30" i="89"/>
  <c r="AV30" i="89"/>
  <c r="AW30" i="89"/>
  <c r="AX30" i="89"/>
  <c r="AY30" i="89"/>
  <c r="AZ30" i="89"/>
  <c r="BA30" i="89"/>
  <c r="BB30" i="89"/>
  <c r="BC30" i="89"/>
  <c r="BD30" i="89"/>
  <c r="BE30" i="89"/>
  <c r="BF30" i="89"/>
  <c r="BG30" i="89"/>
  <c r="BH30" i="89"/>
  <c r="BI30" i="89"/>
  <c r="BJ30" i="89"/>
  <c r="BK30" i="89"/>
  <c r="BL30" i="89"/>
  <c r="BM30" i="89"/>
  <c r="BN30" i="89"/>
  <c r="BO30" i="89"/>
  <c r="BP30" i="89"/>
  <c r="BQ30" i="89"/>
  <c r="BR30" i="89"/>
  <c r="BS30" i="89"/>
  <c r="BT30" i="89"/>
  <c r="BU30" i="89"/>
  <c r="BV30" i="89"/>
  <c r="BW30" i="89"/>
  <c r="BX30" i="89"/>
  <c r="BY30" i="89"/>
  <c r="BZ30" i="89"/>
  <c r="CA30" i="89"/>
  <c r="CB30" i="89"/>
  <c r="CS30" i="89" s="1"/>
  <c r="CC30" i="89"/>
  <c r="CD30" i="89"/>
  <c r="CE30" i="89"/>
  <c r="CF30" i="89"/>
  <c r="CG30" i="89"/>
  <c r="CH30" i="89"/>
  <c r="CI30" i="89"/>
  <c r="CJ30" i="89"/>
  <c r="CK30" i="89"/>
  <c r="CL30" i="89"/>
  <c r="CM30" i="89"/>
  <c r="L30" i="90"/>
  <c r="M30" i="90"/>
  <c r="N30" i="90"/>
  <c r="O30" i="90"/>
  <c r="P30" i="90"/>
  <c r="Q30" i="90"/>
  <c r="R30" i="90"/>
  <c r="S30" i="90"/>
  <c r="T30" i="90"/>
  <c r="U30" i="90"/>
  <c r="V30" i="90"/>
  <c r="W30" i="90"/>
  <c r="X30" i="90"/>
  <c r="Y30" i="90"/>
  <c r="Z30" i="90"/>
  <c r="AA30" i="90"/>
  <c r="AB30" i="90"/>
  <c r="AC30" i="90"/>
  <c r="AD30" i="90"/>
  <c r="AE30" i="90"/>
  <c r="AF30" i="90"/>
  <c r="AG30" i="90"/>
  <c r="AH30" i="90"/>
  <c r="AI30" i="90"/>
  <c r="AJ30" i="90"/>
  <c r="AK30" i="90"/>
  <c r="AL30" i="90"/>
  <c r="AM30" i="90"/>
  <c r="AN30" i="90"/>
  <c r="AO30" i="90"/>
  <c r="AP30" i="90"/>
  <c r="AQ30" i="90"/>
  <c r="AR30" i="90"/>
  <c r="AS30" i="90"/>
  <c r="AT30" i="90"/>
  <c r="AU30" i="90"/>
  <c r="AV30" i="90"/>
  <c r="AW30" i="90"/>
  <c r="AX30" i="90"/>
  <c r="AY30" i="90"/>
  <c r="AZ30" i="90"/>
  <c r="BA30" i="90"/>
  <c r="BB30" i="90"/>
  <c r="BC30" i="90"/>
  <c r="BD30" i="90"/>
  <c r="BE30" i="90"/>
  <c r="BF30" i="90"/>
  <c r="BG30" i="90"/>
  <c r="BH30" i="90"/>
  <c r="BI30" i="90"/>
  <c r="BJ30" i="90"/>
  <c r="BK30" i="90"/>
  <c r="BL30" i="90"/>
  <c r="BM30" i="90"/>
  <c r="BN30" i="90"/>
  <c r="BO30" i="90"/>
  <c r="BP30" i="90"/>
  <c r="BQ30" i="90"/>
  <c r="BR30" i="90"/>
  <c r="BS30" i="90"/>
  <c r="BT30" i="90"/>
  <c r="BU30" i="90"/>
  <c r="BV30" i="90"/>
  <c r="BW30" i="90"/>
  <c r="BX30" i="90"/>
  <c r="BY30" i="90"/>
  <c r="BZ30" i="90"/>
  <c r="CA30" i="90"/>
  <c r="CB30" i="90"/>
  <c r="CS30" i="90" s="1"/>
  <c r="CC30" i="90"/>
  <c r="CD30" i="90"/>
  <c r="CE30" i="90"/>
  <c r="CF30" i="90"/>
  <c r="CG30" i="90"/>
  <c r="CH30" i="90"/>
  <c r="CI30" i="90"/>
  <c r="CJ30" i="90"/>
  <c r="CK30" i="90"/>
  <c r="CL30" i="90"/>
  <c r="CM30" i="90"/>
  <c r="L30" i="91"/>
  <c r="M30" i="91"/>
  <c r="N30" i="91"/>
  <c r="O30" i="91"/>
  <c r="P30" i="91"/>
  <c r="Q30" i="91"/>
  <c r="R30" i="91"/>
  <c r="S30" i="91"/>
  <c r="T30" i="91"/>
  <c r="U30" i="91"/>
  <c r="V30" i="91"/>
  <c r="W30" i="91"/>
  <c r="X30" i="91"/>
  <c r="Y30" i="91"/>
  <c r="Z30" i="91"/>
  <c r="AA30" i="91"/>
  <c r="AB30" i="91"/>
  <c r="AC30" i="91"/>
  <c r="AD30" i="91"/>
  <c r="AE30" i="91"/>
  <c r="AF30" i="91"/>
  <c r="AG30" i="91"/>
  <c r="AH30" i="91"/>
  <c r="AI30" i="91"/>
  <c r="AJ30" i="91"/>
  <c r="AK30" i="91"/>
  <c r="AL30" i="91"/>
  <c r="AM30" i="91"/>
  <c r="AN30" i="91"/>
  <c r="AO30" i="91"/>
  <c r="AP30" i="91"/>
  <c r="AQ30" i="91"/>
  <c r="AR30" i="91"/>
  <c r="AS30" i="91"/>
  <c r="AT30" i="91"/>
  <c r="AU30" i="91"/>
  <c r="AV30" i="91"/>
  <c r="AW30" i="91"/>
  <c r="AX30" i="91"/>
  <c r="AY30" i="91"/>
  <c r="AZ30" i="91"/>
  <c r="BA30" i="91"/>
  <c r="BB30" i="91"/>
  <c r="BC30" i="91"/>
  <c r="BD30" i="91"/>
  <c r="BE30" i="91"/>
  <c r="BF30" i="91"/>
  <c r="BG30" i="91"/>
  <c r="BH30" i="91"/>
  <c r="BI30" i="91"/>
  <c r="BJ30" i="91"/>
  <c r="BK30" i="91"/>
  <c r="BL30" i="91"/>
  <c r="BM30" i="91"/>
  <c r="BN30" i="91"/>
  <c r="BO30" i="91"/>
  <c r="BP30" i="91"/>
  <c r="BQ30" i="91"/>
  <c r="BR30" i="91"/>
  <c r="BS30" i="91"/>
  <c r="BT30" i="91"/>
  <c r="BU30" i="91"/>
  <c r="BV30" i="91"/>
  <c r="BW30" i="91"/>
  <c r="BX30" i="91"/>
  <c r="BY30" i="91"/>
  <c r="BZ30" i="91"/>
  <c r="CA30" i="91"/>
  <c r="CB30" i="91"/>
  <c r="CS30" i="91" s="1"/>
  <c r="CC30" i="91"/>
  <c r="CD30" i="91"/>
  <c r="CE30" i="91"/>
  <c r="CF30" i="91"/>
  <c r="CG30" i="91"/>
  <c r="CH30" i="91"/>
  <c r="CI30" i="91"/>
  <c r="CJ30" i="91"/>
  <c r="CK30" i="91"/>
  <c r="CL30" i="91"/>
  <c r="CM30" i="91"/>
  <c r="L30" i="92"/>
  <c r="M30" i="92"/>
  <c r="N30" i="92"/>
  <c r="O30" i="92"/>
  <c r="P30" i="92"/>
  <c r="Q30" i="92"/>
  <c r="R30" i="92"/>
  <c r="S30" i="92"/>
  <c r="T30" i="92"/>
  <c r="U30" i="92"/>
  <c r="V30" i="92"/>
  <c r="W30" i="92"/>
  <c r="X30" i="92"/>
  <c r="Y30" i="92"/>
  <c r="Z30" i="92"/>
  <c r="AA30" i="92"/>
  <c r="AB30" i="92"/>
  <c r="AC30" i="92"/>
  <c r="AD30" i="92"/>
  <c r="AE30" i="92"/>
  <c r="AF30" i="92"/>
  <c r="AG30" i="92"/>
  <c r="AH30" i="92"/>
  <c r="AI30" i="92"/>
  <c r="AJ30" i="92"/>
  <c r="AK30" i="92"/>
  <c r="AL30" i="92"/>
  <c r="AM30" i="92"/>
  <c r="AN30" i="92"/>
  <c r="AO30" i="92"/>
  <c r="AP30" i="92"/>
  <c r="AQ30" i="92"/>
  <c r="AR30" i="92"/>
  <c r="AS30" i="92"/>
  <c r="AT30" i="92"/>
  <c r="AU30" i="92"/>
  <c r="AV30" i="92"/>
  <c r="AW30" i="92"/>
  <c r="AX30" i="92"/>
  <c r="AY30" i="92"/>
  <c r="AZ30" i="92"/>
  <c r="BA30" i="92"/>
  <c r="BB30" i="92"/>
  <c r="BC30" i="92"/>
  <c r="BD30" i="92"/>
  <c r="BE30" i="92"/>
  <c r="BF30" i="92"/>
  <c r="BG30" i="92"/>
  <c r="BH30" i="92"/>
  <c r="BI30" i="92"/>
  <c r="BJ30" i="92"/>
  <c r="BK30" i="92"/>
  <c r="BL30" i="92"/>
  <c r="BM30" i="92"/>
  <c r="BN30" i="92"/>
  <c r="BO30" i="92"/>
  <c r="BP30" i="92"/>
  <c r="BQ30" i="92"/>
  <c r="BR30" i="92"/>
  <c r="BS30" i="92"/>
  <c r="BT30" i="92"/>
  <c r="BU30" i="92"/>
  <c r="BV30" i="92"/>
  <c r="BW30" i="92"/>
  <c r="BX30" i="92"/>
  <c r="BY30" i="92"/>
  <c r="BZ30" i="92"/>
  <c r="CA30" i="92"/>
  <c r="CB30" i="92"/>
  <c r="CS30" i="92" s="1"/>
  <c r="CC30" i="92"/>
  <c r="CD30" i="92"/>
  <c r="CE30" i="92"/>
  <c r="CF30" i="92"/>
  <c r="CG30" i="92"/>
  <c r="CH30" i="92"/>
  <c r="CI30" i="92"/>
  <c r="CJ30" i="92"/>
  <c r="CK30" i="92"/>
  <c r="CL30" i="92"/>
  <c r="CM30" i="92"/>
  <c r="L30" i="93"/>
  <c r="M30" i="93"/>
  <c r="N30" i="93"/>
  <c r="O30" i="93"/>
  <c r="P30" i="93"/>
  <c r="Q30" i="93"/>
  <c r="R30" i="93"/>
  <c r="S30" i="93"/>
  <c r="T30" i="93"/>
  <c r="U30" i="93"/>
  <c r="V30" i="93"/>
  <c r="W30" i="93"/>
  <c r="X30" i="93"/>
  <c r="Y30" i="93"/>
  <c r="Z30" i="93"/>
  <c r="AA30" i="93"/>
  <c r="AB30" i="93"/>
  <c r="AC30" i="93"/>
  <c r="AD30" i="93"/>
  <c r="AE30" i="93"/>
  <c r="AF30" i="93"/>
  <c r="AG30" i="93"/>
  <c r="AH30" i="93"/>
  <c r="AI30" i="93"/>
  <c r="AJ30" i="93"/>
  <c r="AK30" i="93"/>
  <c r="AL30" i="93"/>
  <c r="AM30" i="93"/>
  <c r="AN30" i="93"/>
  <c r="AO30" i="93"/>
  <c r="AP30" i="93"/>
  <c r="AQ30" i="93"/>
  <c r="AR30" i="93"/>
  <c r="AS30" i="93"/>
  <c r="AT30" i="93"/>
  <c r="AU30" i="93"/>
  <c r="AV30" i="93"/>
  <c r="AW30" i="93"/>
  <c r="AX30" i="93"/>
  <c r="AY30" i="93"/>
  <c r="AZ30" i="93"/>
  <c r="BA30" i="93"/>
  <c r="BB30" i="93"/>
  <c r="BC30" i="93"/>
  <c r="BD30" i="93"/>
  <c r="BE30" i="93"/>
  <c r="BF30" i="93"/>
  <c r="BG30" i="93"/>
  <c r="BH30" i="93"/>
  <c r="BI30" i="93"/>
  <c r="BJ30" i="93"/>
  <c r="BK30" i="93"/>
  <c r="BL30" i="93"/>
  <c r="BM30" i="93"/>
  <c r="BN30" i="93"/>
  <c r="BO30" i="93"/>
  <c r="BP30" i="93"/>
  <c r="BQ30" i="93"/>
  <c r="BR30" i="93"/>
  <c r="BS30" i="93"/>
  <c r="BT30" i="93"/>
  <c r="BU30" i="93"/>
  <c r="BV30" i="93"/>
  <c r="BW30" i="93"/>
  <c r="BX30" i="93"/>
  <c r="BY30" i="93"/>
  <c r="BZ30" i="93"/>
  <c r="CA30" i="93"/>
  <c r="CB30" i="93"/>
  <c r="CS30" i="93" s="1"/>
  <c r="CC30" i="93"/>
  <c r="CD30" i="93"/>
  <c r="CE30" i="93"/>
  <c r="CF30" i="93"/>
  <c r="CG30" i="93"/>
  <c r="CH30" i="93"/>
  <c r="CI30" i="93"/>
  <c r="CJ30" i="93"/>
  <c r="CK30" i="93"/>
  <c r="CL30" i="93"/>
  <c r="CM30" i="93"/>
  <c r="L30" i="94"/>
  <c r="M30" i="94"/>
  <c r="N30" i="94"/>
  <c r="O30" i="94"/>
  <c r="P30" i="94"/>
  <c r="Q30" i="94"/>
  <c r="R30" i="94"/>
  <c r="S30" i="94"/>
  <c r="T30" i="94"/>
  <c r="U30" i="94"/>
  <c r="V30" i="94"/>
  <c r="W30" i="94"/>
  <c r="X30" i="94"/>
  <c r="Y30" i="94"/>
  <c r="Z30" i="94"/>
  <c r="AA30" i="94"/>
  <c r="AB30" i="94"/>
  <c r="AC30" i="94"/>
  <c r="AD30" i="94"/>
  <c r="AE30" i="94"/>
  <c r="AF30" i="94"/>
  <c r="AG30" i="94"/>
  <c r="AH30" i="94"/>
  <c r="AI30" i="94"/>
  <c r="AJ30" i="94"/>
  <c r="AK30" i="94"/>
  <c r="AL30" i="94"/>
  <c r="AM30" i="94"/>
  <c r="AN30" i="94"/>
  <c r="AO30" i="94"/>
  <c r="AP30" i="94"/>
  <c r="AQ30" i="94"/>
  <c r="AR30" i="94"/>
  <c r="AS30" i="94"/>
  <c r="AT30" i="94"/>
  <c r="AU30" i="94"/>
  <c r="AV30" i="94"/>
  <c r="AW30" i="94"/>
  <c r="AX30" i="94"/>
  <c r="AY30" i="94"/>
  <c r="AZ30" i="94"/>
  <c r="BA30" i="94"/>
  <c r="BB30" i="94"/>
  <c r="BC30" i="94"/>
  <c r="BD30" i="94"/>
  <c r="BE30" i="94"/>
  <c r="BF30" i="94"/>
  <c r="BG30" i="94"/>
  <c r="BH30" i="94"/>
  <c r="BJ30" i="94"/>
  <c r="BK30" i="94"/>
  <c r="BL30" i="94"/>
  <c r="BM30" i="94"/>
  <c r="BN30" i="94"/>
  <c r="BO30" i="94"/>
  <c r="BP30" i="94"/>
  <c r="BQ30" i="94"/>
  <c r="BR30" i="94"/>
  <c r="BS30" i="94"/>
  <c r="BT30" i="94"/>
  <c r="BU30" i="94"/>
  <c r="BV30" i="94"/>
  <c r="BW30" i="94"/>
  <c r="BX30" i="94"/>
  <c r="BY30" i="94"/>
  <c r="BZ30" i="94"/>
  <c r="CA30" i="94"/>
  <c r="CB30" i="94"/>
  <c r="CS30" i="94" s="1"/>
  <c r="CC30" i="94"/>
  <c r="CD30" i="94"/>
  <c r="CE30" i="94"/>
  <c r="CF30" i="94"/>
  <c r="CG30" i="94"/>
  <c r="CH30" i="94"/>
  <c r="CI30" i="94"/>
  <c r="CJ30" i="94"/>
  <c r="CK30" i="94"/>
  <c r="CL30" i="94"/>
  <c r="CM30" i="94"/>
  <c r="L30" i="95"/>
  <c r="M30" i="95"/>
  <c r="N30" i="95"/>
  <c r="O30" i="95"/>
  <c r="P30" i="95"/>
  <c r="Q30" i="95"/>
  <c r="R30" i="95"/>
  <c r="S30" i="95"/>
  <c r="T30" i="95"/>
  <c r="U30" i="95"/>
  <c r="V30" i="95"/>
  <c r="W30" i="95"/>
  <c r="X30" i="95"/>
  <c r="Y30" i="95"/>
  <c r="Z30" i="95"/>
  <c r="AA30" i="95"/>
  <c r="AB30" i="95"/>
  <c r="AC30" i="95"/>
  <c r="AD30" i="95"/>
  <c r="AE30" i="95"/>
  <c r="AF30" i="95"/>
  <c r="AG30" i="95"/>
  <c r="AH30" i="95"/>
  <c r="AI30" i="95"/>
  <c r="AJ30" i="95"/>
  <c r="AK30" i="95"/>
  <c r="AL30" i="95"/>
  <c r="AM30" i="95"/>
  <c r="AN30" i="95"/>
  <c r="AO30" i="95"/>
  <c r="AP30" i="95"/>
  <c r="AQ30" i="95"/>
  <c r="AR30" i="95"/>
  <c r="AS30" i="95"/>
  <c r="AT30" i="95"/>
  <c r="AU30" i="95"/>
  <c r="AV30" i="95"/>
  <c r="AW30" i="95"/>
  <c r="AX30" i="95"/>
  <c r="AY30" i="95"/>
  <c r="AZ30" i="95"/>
  <c r="BA30" i="95"/>
  <c r="BB30" i="95"/>
  <c r="BC30" i="95"/>
  <c r="BD30" i="95"/>
  <c r="BE30" i="95"/>
  <c r="BF30" i="95"/>
  <c r="BG30" i="95"/>
  <c r="BH30" i="95"/>
  <c r="BI30" i="95"/>
  <c r="BJ30" i="95"/>
  <c r="BK30" i="95"/>
  <c r="BL30" i="95"/>
  <c r="BM30" i="95"/>
  <c r="BN30" i="95"/>
  <c r="BO30" i="95"/>
  <c r="BP30" i="95"/>
  <c r="BQ30" i="95"/>
  <c r="BR30" i="95"/>
  <c r="BS30" i="95"/>
  <c r="BT30" i="95"/>
  <c r="BU30" i="95"/>
  <c r="BV30" i="95"/>
  <c r="BW30" i="95"/>
  <c r="BX30" i="95"/>
  <c r="BY30" i="95"/>
  <c r="BZ30" i="95"/>
  <c r="CA30" i="95"/>
  <c r="CB30" i="95"/>
  <c r="CS30" i="95" s="1"/>
  <c r="CC30" i="95"/>
  <c r="CD30" i="95"/>
  <c r="CE30" i="95"/>
  <c r="CF30" i="95"/>
  <c r="CG30" i="95"/>
  <c r="CH30" i="95"/>
  <c r="CI30" i="95"/>
  <c r="CJ30" i="95"/>
  <c r="CK30" i="95"/>
  <c r="CL30" i="95"/>
  <c r="CM30" i="95"/>
  <c r="L30" i="96"/>
  <c r="M30" i="96"/>
  <c r="N30" i="96"/>
  <c r="O30" i="96"/>
  <c r="P30" i="96"/>
  <c r="Q30" i="96"/>
  <c r="R30" i="96"/>
  <c r="S30" i="96"/>
  <c r="T30" i="96"/>
  <c r="U30" i="96"/>
  <c r="V30" i="96"/>
  <c r="W30" i="96"/>
  <c r="X30" i="96"/>
  <c r="Y30" i="96"/>
  <c r="Z30" i="96"/>
  <c r="AA30" i="96"/>
  <c r="AB30" i="96"/>
  <c r="AC30" i="96"/>
  <c r="AD30" i="96"/>
  <c r="AE30" i="96"/>
  <c r="AF30" i="96"/>
  <c r="AG30" i="96"/>
  <c r="AH30" i="96"/>
  <c r="AI30" i="96"/>
  <c r="AJ30" i="96"/>
  <c r="AK30" i="96"/>
  <c r="AL30" i="96"/>
  <c r="AM30" i="96"/>
  <c r="AN30" i="96"/>
  <c r="AO30" i="96"/>
  <c r="AP30" i="96"/>
  <c r="AQ30" i="96"/>
  <c r="AR30" i="96"/>
  <c r="AS30" i="96"/>
  <c r="AT30" i="96"/>
  <c r="AU30" i="96"/>
  <c r="AV30" i="96"/>
  <c r="AW30" i="96"/>
  <c r="AX30" i="96"/>
  <c r="AY30" i="96"/>
  <c r="AZ30" i="96"/>
  <c r="BA30" i="96"/>
  <c r="BB30" i="96"/>
  <c r="BC30" i="96"/>
  <c r="BD30" i="96"/>
  <c r="BE30" i="96"/>
  <c r="BF30" i="96"/>
  <c r="BG30" i="96"/>
  <c r="BH30" i="96"/>
  <c r="BI30" i="96"/>
  <c r="BJ30" i="96"/>
  <c r="BK30" i="96"/>
  <c r="BL30" i="96"/>
  <c r="BM30" i="96"/>
  <c r="BN30" i="96"/>
  <c r="BO30" i="96"/>
  <c r="BP30" i="96"/>
  <c r="BQ30" i="96"/>
  <c r="BS30" i="96"/>
  <c r="BT30" i="96"/>
  <c r="BU30" i="96"/>
  <c r="BV30" i="96"/>
  <c r="BW30" i="96"/>
  <c r="BX30" i="96"/>
  <c r="BY30" i="96"/>
  <c r="BZ30" i="96"/>
  <c r="CA30" i="96"/>
  <c r="CB30" i="96"/>
  <c r="CS30" i="96" s="1"/>
  <c r="CC30" i="96"/>
  <c r="CD30" i="96"/>
  <c r="CE30" i="96"/>
  <c r="CF30" i="96"/>
  <c r="CG30" i="96"/>
  <c r="CH30" i="96"/>
  <c r="CI30" i="96"/>
  <c r="CJ30" i="96"/>
  <c r="CK30" i="96"/>
  <c r="CL30" i="96"/>
  <c r="CM30" i="96"/>
  <c r="L30" i="97"/>
  <c r="M30" i="97"/>
  <c r="N30" i="97"/>
  <c r="O30" i="97"/>
  <c r="P30" i="97"/>
  <c r="Q30" i="97"/>
  <c r="R30" i="97"/>
  <c r="S30" i="97"/>
  <c r="T30" i="97"/>
  <c r="U30" i="97"/>
  <c r="V30" i="97"/>
  <c r="W30" i="97"/>
  <c r="X30" i="97"/>
  <c r="Y30" i="97"/>
  <c r="Z30" i="97"/>
  <c r="AA30" i="97"/>
  <c r="AB30" i="97"/>
  <c r="AC30" i="97"/>
  <c r="AD30" i="97"/>
  <c r="AE30" i="97"/>
  <c r="AF30" i="97"/>
  <c r="AG30" i="97"/>
  <c r="AH30" i="97"/>
  <c r="AI30" i="97"/>
  <c r="AJ30" i="97"/>
  <c r="AK30" i="97"/>
  <c r="AL30" i="97"/>
  <c r="AM30" i="97"/>
  <c r="AN30" i="97"/>
  <c r="AO30" i="97"/>
  <c r="AP30" i="97"/>
  <c r="AQ30" i="97"/>
  <c r="AR30" i="97"/>
  <c r="AS30" i="97"/>
  <c r="AT30" i="97"/>
  <c r="AU30" i="97"/>
  <c r="AV30" i="97"/>
  <c r="AW30" i="97"/>
  <c r="AX30" i="97"/>
  <c r="AY30" i="97"/>
  <c r="AZ30" i="97"/>
  <c r="BA30" i="97"/>
  <c r="BB30" i="97"/>
  <c r="BC30" i="97"/>
  <c r="BD30" i="97"/>
  <c r="BE30" i="97"/>
  <c r="BF30" i="97"/>
  <c r="BG30" i="97"/>
  <c r="BH30" i="97"/>
  <c r="BI30" i="97"/>
  <c r="BJ30" i="97"/>
  <c r="BK30" i="97"/>
  <c r="BL30" i="97"/>
  <c r="BM30" i="97"/>
  <c r="BN30" i="97"/>
  <c r="BO30" i="97"/>
  <c r="BP30" i="97"/>
  <c r="BQ30" i="97"/>
  <c r="BR30" i="97"/>
  <c r="BS30" i="97"/>
  <c r="BT30" i="97"/>
  <c r="BU30" i="97"/>
  <c r="BV30" i="97"/>
  <c r="BW30" i="97"/>
  <c r="BX30" i="97"/>
  <c r="BY30" i="97"/>
  <c r="BZ30" i="97"/>
  <c r="CA30" i="97"/>
  <c r="CB30" i="97"/>
  <c r="CS30" i="97" s="1"/>
  <c r="CC30" i="97"/>
  <c r="CD30" i="97"/>
  <c r="CE30" i="97"/>
  <c r="CF30" i="97"/>
  <c r="CG30" i="97"/>
  <c r="CH30" i="97"/>
  <c r="CI30" i="97"/>
  <c r="CJ30" i="97"/>
  <c r="CK30" i="97"/>
  <c r="CL30" i="97"/>
  <c r="CM30" i="97"/>
  <c r="L30" i="98"/>
  <c r="M30" i="98"/>
  <c r="N30" i="98"/>
  <c r="O30" i="98"/>
  <c r="P30" i="98"/>
  <c r="Q30" i="98"/>
  <c r="R30" i="98"/>
  <c r="S30" i="98"/>
  <c r="T30" i="98"/>
  <c r="U30" i="98"/>
  <c r="V30" i="98"/>
  <c r="W30" i="98"/>
  <c r="X30" i="98"/>
  <c r="Y30" i="98"/>
  <c r="Z30" i="98"/>
  <c r="AA30" i="98"/>
  <c r="AB30" i="98"/>
  <c r="AD30" i="98"/>
  <c r="AE30" i="98"/>
  <c r="AF30" i="98"/>
  <c r="AG30" i="98"/>
  <c r="AH30" i="98"/>
  <c r="AI30" i="98"/>
  <c r="AJ30" i="98"/>
  <c r="AK30" i="98"/>
  <c r="AL30" i="98"/>
  <c r="AM30" i="98"/>
  <c r="AN30" i="98"/>
  <c r="AP30" i="98"/>
  <c r="AQ30" i="98"/>
  <c r="AR30" i="98"/>
  <c r="AS30" i="98"/>
  <c r="AT30" i="98"/>
  <c r="AU30" i="98"/>
  <c r="AV30" i="98"/>
  <c r="AW30" i="98"/>
  <c r="AX30" i="98"/>
  <c r="AY30" i="98"/>
  <c r="AZ30" i="98"/>
  <c r="BA30" i="98"/>
  <c r="BB30" i="98"/>
  <c r="BC30" i="98"/>
  <c r="BD30" i="98"/>
  <c r="BE30" i="98"/>
  <c r="BF30" i="98"/>
  <c r="BG30" i="98"/>
  <c r="BH30" i="98"/>
  <c r="BI30" i="98"/>
  <c r="BJ30" i="98"/>
  <c r="BK30" i="98"/>
  <c r="BL30" i="98"/>
  <c r="BM30" i="98"/>
  <c r="BN30" i="98"/>
  <c r="BO30" i="98"/>
  <c r="BP30" i="98"/>
  <c r="BQ30" i="98"/>
  <c r="BR30" i="98"/>
  <c r="BS30" i="98"/>
  <c r="BT30" i="98"/>
  <c r="BU30" i="98"/>
  <c r="BV30" i="98"/>
  <c r="BW30" i="98"/>
  <c r="BX30" i="98"/>
  <c r="BY30" i="98"/>
  <c r="BZ30" i="98"/>
  <c r="CA30" i="98"/>
  <c r="CB30" i="98"/>
  <c r="CS30" i="98" s="1"/>
  <c r="CC30" i="98"/>
  <c r="CD30" i="98"/>
  <c r="CE30" i="98"/>
  <c r="CF30" i="98"/>
  <c r="CG30" i="98"/>
  <c r="CH30" i="98"/>
  <c r="CI30" i="98"/>
  <c r="CJ30" i="98"/>
  <c r="CK30" i="98"/>
  <c r="CL30" i="98"/>
  <c r="CM30" i="98"/>
  <c r="L30" i="99"/>
  <c r="M30" i="99"/>
  <c r="N30" i="99"/>
  <c r="O30" i="99"/>
  <c r="P30" i="99"/>
  <c r="Q30" i="99"/>
  <c r="R30" i="99"/>
  <c r="S30" i="99"/>
  <c r="T30" i="99"/>
  <c r="U30" i="99"/>
  <c r="V30" i="99"/>
  <c r="W30" i="99"/>
  <c r="X30" i="99"/>
  <c r="Y30" i="99"/>
  <c r="Z30" i="99"/>
  <c r="AA30" i="99"/>
  <c r="AB30" i="99"/>
  <c r="AC30" i="99"/>
  <c r="AD30" i="99"/>
  <c r="AE30" i="99"/>
  <c r="AF30" i="99"/>
  <c r="AG30" i="99"/>
  <c r="AH30" i="99"/>
  <c r="AI30" i="99"/>
  <c r="AJ30" i="99"/>
  <c r="AK30" i="99"/>
  <c r="AL30" i="99"/>
  <c r="AM30" i="99"/>
  <c r="AN30" i="99"/>
  <c r="AO30" i="99"/>
  <c r="AP30" i="99"/>
  <c r="AQ30" i="99"/>
  <c r="AR30" i="99"/>
  <c r="AS30" i="99"/>
  <c r="AT30" i="99"/>
  <c r="AU30" i="99"/>
  <c r="AV30" i="99"/>
  <c r="AW30" i="99"/>
  <c r="AX30" i="99"/>
  <c r="AY30" i="99"/>
  <c r="AZ30" i="99"/>
  <c r="BA30" i="99"/>
  <c r="BB30" i="99"/>
  <c r="BC30" i="99"/>
  <c r="BD30" i="99"/>
  <c r="BE30" i="99"/>
  <c r="BF30" i="99"/>
  <c r="BG30" i="99"/>
  <c r="BH30" i="99"/>
  <c r="BI30" i="99"/>
  <c r="BJ30" i="99"/>
  <c r="BK30" i="99"/>
  <c r="BL30" i="99"/>
  <c r="BM30" i="99"/>
  <c r="BN30" i="99"/>
  <c r="BO30" i="99"/>
  <c r="BP30" i="99"/>
  <c r="BQ30" i="99"/>
  <c r="BR30" i="99"/>
  <c r="BS30" i="99"/>
  <c r="BT30" i="99"/>
  <c r="BU30" i="99"/>
  <c r="BV30" i="99"/>
  <c r="BW30" i="99"/>
  <c r="BX30" i="99"/>
  <c r="BY30" i="99"/>
  <c r="BZ30" i="99"/>
  <c r="CA30" i="99"/>
  <c r="CB30" i="99"/>
  <c r="CS30" i="99" s="1"/>
  <c r="CC30" i="99"/>
  <c r="CD30" i="99"/>
  <c r="CE30" i="99"/>
  <c r="CF30" i="99"/>
  <c r="CG30" i="99"/>
  <c r="CH30" i="99"/>
  <c r="CI30" i="99"/>
  <c r="CJ30" i="99"/>
  <c r="CK30" i="99"/>
  <c r="CL30" i="99"/>
  <c r="CM30" i="99"/>
  <c r="L30" i="100"/>
  <c r="M30" i="100"/>
  <c r="N30" i="100"/>
  <c r="O30" i="100"/>
  <c r="P30" i="100"/>
  <c r="Q30" i="100"/>
  <c r="R30" i="100"/>
  <c r="S30" i="100"/>
  <c r="T30" i="100"/>
  <c r="U30" i="100"/>
  <c r="V30" i="100"/>
  <c r="W30" i="100"/>
  <c r="X30" i="100"/>
  <c r="Y30" i="100"/>
  <c r="Z30" i="100"/>
  <c r="AA30" i="100"/>
  <c r="AB30" i="100"/>
  <c r="AC30" i="100"/>
  <c r="AD30" i="100"/>
  <c r="AE30" i="100"/>
  <c r="AF30" i="100"/>
  <c r="AG30" i="100"/>
  <c r="AH30" i="100"/>
  <c r="AI30" i="100"/>
  <c r="AJ30" i="100"/>
  <c r="AK30" i="100"/>
  <c r="AL30" i="100"/>
  <c r="AM30" i="100"/>
  <c r="AN30" i="100"/>
  <c r="AO30" i="100"/>
  <c r="AP30" i="100"/>
  <c r="AQ30" i="100"/>
  <c r="AR30" i="100"/>
  <c r="AS30" i="100"/>
  <c r="AT30" i="100"/>
  <c r="AU30" i="100"/>
  <c r="AV30" i="100"/>
  <c r="AW30" i="100"/>
  <c r="AX30" i="100"/>
  <c r="AY30" i="100"/>
  <c r="AZ30" i="100"/>
  <c r="BA30" i="100"/>
  <c r="BB30" i="100"/>
  <c r="BC30" i="100"/>
  <c r="BD30" i="100"/>
  <c r="BE30" i="100"/>
  <c r="BF30" i="100"/>
  <c r="BG30" i="100"/>
  <c r="BH30" i="100"/>
  <c r="BI30" i="100"/>
  <c r="BJ30" i="100"/>
  <c r="BK30" i="100"/>
  <c r="BL30" i="100"/>
  <c r="BM30" i="100"/>
  <c r="BN30" i="100"/>
  <c r="BO30" i="100"/>
  <c r="BP30" i="100"/>
  <c r="BQ30" i="100"/>
  <c r="BR30" i="100"/>
  <c r="BT30" i="100"/>
  <c r="BU30" i="100"/>
  <c r="BV30" i="100"/>
  <c r="BW30" i="100"/>
  <c r="BX30" i="100"/>
  <c r="BY30" i="100"/>
  <c r="BZ30" i="100"/>
  <c r="CA30" i="100"/>
  <c r="CB30" i="100"/>
  <c r="CS30" i="100" s="1"/>
  <c r="CC30" i="100"/>
  <c r="CD30" i="100"/>
  <c r="CE30" i="100"/>
  <c r="CF30" i="100"/>
  <c r="CG30" i="100"/>
  <c r="CH30" i="100"/>
  <c r="CI30" i="100"/>
  <c r="CJ30" i="100"/>
  <c r="CK30" i="100"/>
  <c r="CL30" i="100"/>
  <c r="CM30" i="100"/>
  <c r="L30" i="101"/>
  <c r="M30" i="101"/>
  <c r="N30" i="101"/>
  <c r="O30" i="101"/>
  <c r="P30" i="101"/>
  <c r="Q30" i="101"/>
  <c r="R30" i="101"/>
  <c r="S30" i="101"/>
  <c r="T30" i="101"/>
  <c r="U30" i="101"/>
  <c r="V30" i="101"/>
  <c r="W30" i="101"/>
  <c r="X30" i="101"/>
  <c r="Y30" i="101"/>
  <c r="Z30" i="101"/>
  <c r="AA30" i="101"/>
  <c r="AB30" i="101"/>
  <c r="AC30" i="101"/>
  <c r="AD30" i="101"/>
  <c r="AE30" i="101"/>
  <c r="AF30" i="101"/>
  <c r="AG30" i="101"/>
  <c r="AH30" i="101"/>
  <c r="AI30" i="101"/>
  <c r="AJ30" i="101"/>
  <c r="AK30" i="101"/>
  <c r="AL30" i="101"/>
  <c r="AM30" i="101"/>
  <c r="AN30" i="101"/>
  <c r="AO30" i="101"/>
  <c r="AP30" i="101"/>
  <c r="AQ30" i="101"/>
  <c r="AR30" i="101"/>
  <c r="AS30" i="101"/>
  <c r="AT30" i="101"/>
  <c r="AU30" i="101"/>
  <c r="AV30" i="101"/>
  <c r="AW30" i="101"/>
  <c r="AX30" i="101"/>
  <c r="AY30" i="101"/>
  <c r="AZ30" i="101"/>
  <c r="BA30" i="101"/>
  <c r="BB30" i="101"/>
  <c r="BC30" i="101"/>
  <c r="BD30" i="101"/>
  <c r="BE30" i="101"/>
  <c r="BF30" i="101"/>
  <c r="BG30" i="101"/>
  <c r="BH30" i="101"/>
  <c r="BI30" i="101"/>
  <c r="BJ30" i="101"/>
  <c r="BK30" i="101"/>
  <c r="BL30" i="101"/>
  <c r="BM30" i="101"/>
  <c r="BN30" i="101"/>
  <c r="BO30" i="101"/>
  <c r="BP30" i="101"/>
  <c r="BQ30" i="101"/>
  <c r="BR30" i="101"/>
  <c r="BS30" i="101"/>
  <c r="BT30" i="101"/>
  <c r="BU30" i="101"/>
  <c r="BV30" i="101"/>
  <c r="BW30" i="101"/>
  <c r="BX30" i="101"/>
  <c r="BY30" i="101"/>
  <c r="BZ30" i="101"/>
  <c r="CA30" i="101"/>
  <c r="CB30" i="101"/>
  <c r="CS30" i="101" s="1"/>
  <c r="CC30" i="101"/>
  <c r="CD30" i="101"/>
  <c r="CE30" i="101"/>
  <c r="CF30" i="101"/>
  <c r="CG30" i="101"/>
  <c r="CH30" i="101"/>
  <c r="CI30" i="101"/>
  <c r="CJ30" i="101"/>
  <c r="CK30" i="101"/>
  <c r="CL30" i="101"/>
  <c r="CM30" i="101"/>
  <c r="L30" i="102"/>
  <c r="M30" i="102"/>
  <c r="N30" i="102"/>
  <c r="O30" i="102"/>
  <c r="P30" i="102"/>
  <c r="Q30" i="102"/>
  <c r="R30" i="102"/>
  <c r="S30" i="102"/>
  <c r="T30" i="102"/>
  <c r="U30" i="102"/>
  <c r="V30" i="102"/>
  <c r="W30" i="102"/>
  <c r="X30" i="102"/>
  <c r="Y30" i="102"/>
  <c r="Z30" i="102"/>
  <c r="AA30" i="102"/>
  <c r="AB30" i="102"/>
  <c r="AC30" i="102"/>
  <c r="AD30" i="102"/>
  <c r="AE30" i="102"/>
  <c r="AF30" i="102"/>
  <c r="AG30" i="102"/>
  <c r="AH30" i="102"/>
  <c r="AI30" i="102"/>
  <c r="AJ30" i="102"/>
  <c r="AK30" i="102"/>
  <c r="AL30" i="102"/>
  <c r="AM30" i="102"/>
  <c r="AN30" i="102"/>
  <c r="AO30" i="102"/>
  <c r="AP30" i="102"/>
  <c r="AQ30" i="102"/>
  <c r="AR30" i="102"/>
  <c r="AS30" i="102"/>
  <c r="AT30" i="102"/>
  <c r="AU30" i="102"/>
  <c r="AV30" i="102"/>
  <c r="AW30" i="102"/>
  <c r="AX30" i="102"/>
  <c r="AY30" i="102"/>
  <c r="AZ30" i="102"/>
  <c r="BA30" i="102"/>
  <c r="BB30" i="102"/>
  <c r="BC30" i="102"/>
  <c r="BD30" i="102"/>
  <c r="BE30" i="102"/>
  <c r="BF30" i="102"/>
  <c r="BG30" i="102"/>
  <c r="BH30" i="102"/>
  <c r="BI30" i="102"/>
  <c r="BJ30" i="102"/>
  <c r="BK30" i="102"/>
  <c r="BL30" i="102"/>
  <c r="BM30" i="102"/>
  <c r="BN30" i="102"/>
  <c r="BO30" i="102"/>
  <c r="BP30" i="102"/>
  <c r="BQ30" i="102"/>
  <c r="BR30" i="102"/>
  <c r="BS30" i="102"/>
  <c r="BT30" i="102"/>
  <c r="BU30" i="102"/>
  <c r="BV30" i="102"/>
  <c r="BW30" i="102"/>
  <c r="BX30" i="102"/>
  <c r="BY30" i="102"/>
  <c r="BZ30" i="102"/>
  <c r="CA30" i="102"/>
  <c r="CB30" i="102"/>
  <c r="CS30" i="102" s="1"/>
  <c r="CC30" i="102"/>
  <c r="CD30" i="102"/>
  <c r="CE30" i="102"/>
  <c r="CF30" i="102"/>
  <c r="CG30" i="102"/>
  <c r="CH30" i="102"/>
  <c r="CI30" i="102"/>
  <c r="CJ30" i="102"/>
  <c r="CK30" i="102"/>
  <c r="CL30" i="102"/>
  <c r="CM30" i="102"/>
  <c r="L30" i="103"/>
  <c r="M30" i="103"/>
  <c r="N30" i="103"/>
  <c r="O30" i="103"/>
  <c r="P30" i="103"/>
  <c r="Q30" i="103"/>
  <c r="R30" i="103"/>
  <c r="S30" i="103"/>
  <c r="T30" i="103"/>
  <c r="U30" i="103"/>
  <c r="V30" i="103"/>
  <c r="W30" i="103"/>
  <c r="X30" i="103"/>
  <c r="Y30" i="103"/>
  <c r="Z30" i="103"/>
  <c r="AA30" i="103"/>
  <c r="AB30" i="103"/>
  <c r="AC30" i="103"/>
  <c r="AD30" i="103"/>
  <c r="AE30" i="103"/>
  <c r="AF30" i="103"/>
  <c r="AG30" i="103"/>
  <c r="AH30" i="103"/>
  <c r="AI30" i="103"/>
  <c r="AJ30" i="103"/>
  <c r="AK30" i="103"/>
  <c r="AL30" i="103"/>
  <c r="AM30" i="103"/>
  <c r="AN30" i="103"/>
  <c r="AO30" i="103"/>
  <c r="AP30" i="103"/>
  <c r="AQ30" i="103"/>
  <c r="AR30" i="103"/>
  <c r="AS30" i="103"/>
  <c r="AT30" i="103"/>
  <c r="AU30" i="103"/>
  <c r="AV30" i="103"/>
  <c r="AW30" i="103"/>
  <c r="AX30" i="103"/>
  <c r="AY30" i="103"/>
  <c r="AZ30" i="103"/>
  <c r="BA30" i="103"/>
  <c r="BB30" i="103"/>
  <c r="BC30" i="103"/>
  <c r="BD30" i="103"/>
  <c r="BE30" i="103"/>
  <c r="BF30" i="103"/>
  <c r="BG30" i="103"/>
  <c r="BH30" i="103"/>
  <c r="BI30" i="103"/>
  <c r="BJ30" i="103"/>
  <c r="BK30" i="103"/>
  <c r="BL30" i="103"/>
  <c r="BM30" i="103"/>
  <c r="BN30" i="103"/>
  <c r="BO30" i="103"/>
  <c r="BP30" i="103"/>
  <c r="BQ30" i="103"/>
  <c r="BR30" i="103"/>
  <c r="BS30" i="103"/>
  <c r="BT30" i="103"/>
  <c r="BU30" i="103"/>
  <c r="BV30" i="103"/>
  <c r="BW30" i="103"/>
  <c r="BX30" i="103"/>
  <c r="BY30" i="103"/>
  <c r="BZ30" i="103"/>
  <c r="CA30" i="103"/>
  <c r="CB30" i="103"/>
  <c r="CS30" i="103" s="1"/>
  <c r="CC30" i="103"/>
  <c r="CD30" i="103"/>
  <c r="CE30" i="103"/>
  <c r="CF30" i="103"/>
  <c r="CG30" i="103"/>
  <c r="CH30" i="103"/>
  <c r="CI30" i="103"/>
  <c r="CJ30" i="103"/>
  <c r="CK30" i="103"/>
  <c r="CL30" i="103"/>
  <c r="CM30" i="103"/>
  <c r="L29" i="73"/>
  <c r="M29" i="73"/>
  <c r="N29" i="73"/>
  <c r="O29" i="73"/>
  <c r="P29" i="73"/>
  <c r="Q29" i="73"/>
  <c r="R29" i="73"/>
  <c r="S29" i="73"/>
  <c r="T29" i="73"/>
  <c r="U29" i="73"/>
  <c r="V29" i="73"/>
  <c r="W29" i="73"/>
  <c r="X29" i="73"/>
  <c r="Y29" i="73"/>
  <c r="Z29" i="73"/>
  <c r="AA29" i="73"/>
  <c r="AB29" i="73"/>
  <c r="AC29" i="73"/>
  <c r="AD29" i="73"/>
  <c r="AE29" i="73"/>
  <c r="AF29" i="73"/>
  <c r="AG29" i="73"/>
  <c r="AI29" i="73"/>
  <c r="AJ29" i="73"/>
  <c r="AK29" i="73"/>
  <c r="AL29" i="73"/>
  <c r="AM29" i="73"/>
  <c r="AN29" i="73"/>
  <c r="AO29" i="73"/>
  <c r="AP29" i="73"/>
  <c r="AQ29" i="73"/>
  <c r="AR29" i="73"/>
  <c r="AS29" i="73"/>
  <c r="AT29" i="73"/>
  <c r="AU29" i="73"/>
  <c r="AV29" i="73"/>
  <c r="AW29" i="73"/>
  <c r="AX29" i="73"/>
  <c r="AY29" i="73"/>
  <c r="AZ29" i="73"/>
  <c r="BA29" i="73"/>
  <c r="BB29" i="73"/>
  <c r="BC29" i="73"/>
  <c r="BD29" i="73"/>
  <c r="BE29" i="73"/>
  <c r="BF29" i="73"/>
  <c r="BG29" i="73"/>
  <c r="BH29" i="73"/>
  <c r="BI29" i="73"/>
  <c r="BJ29" i="73"/>
  <c r="BK29" i="73"/>
  <c r="BL29" i="73"/>
  <c r="BM29" i="73"/>
  <c r="BN29" i="73"/>
  <c r="BO29" i="73"/>
  <c r="BP29" i="73"/>
  <c r="BQ29" i="73"/>
  <c r="BR29" i="73"/>
  <c r="BS29" i="73"/>
  <c r="BT29" i="73"/>
  <c r="BU29" i="73"/>
  <c r="BV29" i="73"/>
  <c r="BW29" i="73"/>
  <c r="BX29" i="73"/>
  <c r="BY29" i="73"/>
  <c r="BZ29" i="73"/>
  <c r="CA29" i="73"/>
  <c r="CB29" i="73"/>
  <c r="CS29" i="73" s="1"/>
  <c r="CC29" i="73"/>
  <c r="CD29" i="73"/>
  <c r="CE29" i="73"/>
  <c r="CF29" i="73"/>
  <c r="CG29" i="73"/>
  <c r="CH29" i="73"/>
  <c r="CI29" i="73"/>
  <c r="CJ29" i="73"/>
  <c r="CK29" i="73"/>
  <c r="CL29" i="73"/>
  <c r="CM29" i="73"/>
  <c r="L29" i="75"/>
  <c r="M29" i="75"/>
  <c r="N29" i="75"/>
  <c r="O29" i="75"/>
  <c r="P29" i="75"/>
  <c r="Q29" i="75"/>
  <c r="R29" i="75"/>
  <c r="S29" i="75"/>
  <c r="T29" i="75"/>
  <c r="U29" i="75"/>
  <c r="V29" i="75"/>
  <c r="W29" i="75"/>
  <c r="X29" i="75"/>
  <c r="Y29" i="75"/>
  <c r="Z29" i="75"/>
  <c r="AA29" i="75"/>
  <c r="AB29" i="75"/>
  <c r="AC29" i="75"/>
  <c r="AD29" i="75"/>
  <c r="AE29" i="75"/>
  <c r="AF29" i="75"/>
  <c r="AG29" i="75"/>
  <c r="AH29" i="75"/>
  <c r="AI29" i="75"/>
  <c r="AJ29" i="75"/>
  <c r="AK29" i="75"/>
  <c r="AL29" i="75"/>
  <c r="AM29" i="75"/>
  <c r="AN29" i="75"/>
  <c r="AO29" i="75"/>
  <c r="AP29" i="75"/>
  <c r="AQ29" i="75"/>
  <c r="AR29" i="75"/>
  <c r="AS29" i="75"/>
  <c r="AT29" i="75"/>
  <c r="AU29" i="75"/>
  <c r="AV29" i="75"/>
  <c r="AW29" i="75"/>
  <c r="AX29" i="75"/>
  <c r="AY29" i="75"/>
  <c r="AZ29" i="75"/>
  <c r="BA29" i="75"/>
  <c r="BB29" i="75"/>
  <c r="BC29" i="75"/>
  <c r="BD29" i="75"/>
  <c r="BE29" i="75"/>
  <c r="BF29" i="75"/>
  <c r="BG29" i="75"/>
  <c r="BH29" i="75"/>
  <c r="BI29" i="75"/>
  <c r="BJ29" i="75"/>
  <c r="BK29" i="75"/>
  <c r="BL29" i="75"/>
  <c r="BM29" i="75"/>
  <c r="BN29" i="75"/>
  <c r="BO29" i="75"/>
  <c r="BP29" i="75"/>
  <c r="BQ29" i="75"/>
  <c r="BR29" i="75"/>
  <c r="BS29" i="75"/>
  <c r="BT29" i="75"/>
  <c r="BU29" i="75"/>
  <c r="BV29" i="75"/>
  <c r="BW29" i="75"/>
  <c r="BX29" i="75"/>
  <c r="BY29" i="75"/>
  <c r="BZ29" i="75"/>
  <c r="CA29" i="75"/>
  <c r="CB29" i="75"/>
  <c r="CS29" i="75" s="1"/>
  <c r="CC29" i="75"/>
  <c r="CD29" i="75"/>
  <c r="CE29" i="75"/>
  <c r="CF29" i="75"/>
  <c r="CG29" i="75"/>
  <c r="CH29" i="75"/>
  <c r="CI29" i="75"/>
  <c r="CJ29" i="75"/>
  <c r="CK29" i="75"/>
  <c r="CL29" i="75"/>
  <c r="CM29" i="75"/>
  <c r="L29" i="76"/>
  <c r="M29" i="76"/>
  <c r="N29" i="76"/>
  <c r="O29" i="76"/>
  <c r="P29" i="76"/>
  <c r="Q29" i="76"/>
  <c r="R29" i="76"/>
  <c r="S29" i="76"/>
  <c r="T29" i="76"/>
  <c r="U29" i="76"/>
  <c r="V29" i="76"/>
  <c r="W29" i="76"/>
  <c r="X29" i="76"/>
  <c r="Y29" i="76"/>
  <c r="Z29" i="76"/>
  <c r="AA29" i="76"/>
  <c r="AB29" i="76"/>
  <c r="AC29" i="76"/>
  <c r="AD29" i="76"/>
  <c r="AE29" i="76"/>
  <c r="AF29" i="76"/>
  <c r="AG29" i="76"/>
  <c r="AH29" i="76"/>
  <c r="AI29" i="76"/>
  <c r="AJ29" i="76"/>
  <c r="AK29" i="76"/>
  <c r="AL29" i="76"/>
  <c r="AM29" i="76"/>
  <c r="AN29" i="76"/>
  <c r="AO29" i="76"/>
  <c r="AP29" i="76"/>
  <c r="AQ29" i="76"/>
  <c r="AR29" i="76"/>
  <c r="AS29" i="76"/>
  <c r="AT29" i="76"/>
  <c r="AU29" i="76"/>
  <c r="AV29" i="76"/>
  <c r="AW29" i="76"/>
  <c r="AX29" i="76"/>
  <c r="AY29" i="76"/>
  <c r="AZ29" i="76"/>
  <c r="BA29" i="76"/>
  <c r="BB29" i="76"/>
  <c r="BC29" i="76"/>
  <c r="BD29" i="76"/>
  <c r="BE29" i="76"/>
  <c r="BF29" i="76"/>
  <c r="BG29" i="76"/>
  <c r="BH29" i="76"/>
  <c r="BI29" i="76"/>
  <c r="BJ29" i="76"/>
  <c r="BK29" i="76"/>
  <c r="BL29" i="76"/>
  <c r="BM29" i="76"/>
  <c r="BN29" i="76"/>
  <c r="BO29" i="76"/>
  <c r="BP29" i="76"/>
  <c r="BQ29" i="76"/>
  <c r="BR29" i="76"/>
  <c r="BS29" i="76"/>
  <c r="BT29" i="76"/>
  <c r="BU29" i="76"/>
  <c r="BV29" i="76"/>
  <c r="BW29" i="76"/>
  <c r="BX29" i="76"/>
  <c r="BY29" i="76"/>
  <c r="BZ29" i="76"/>
  <c r="CA29" i="76"/>
  <c r="CB29" i="76"/>
  <c r="CS29" i="76" s="1"/>
  <c r="CC29" i="76"/>
  <c r="CD29" i="76"/>
  <c r="CE29" i="76"/>
  <c r="CF29" i="76"/>
  <c r="CG29" i="76"/>
  <c r="CH29" i="76"/>
  <c r="CI29" i="76"/>
  <c r="CJ29" i="76"/>
  <c r="CK29" i="76"/>
  <c r="CL29" i="76"/>
  <c r="CM29" i="76"/>
  <c r="L29" i="77"/>
  <c r="M29" i="77"/>
  <c r="N29" i="77"/>
  <c r="O29" i="77"/>
  <c r="P29" i="77"/>
  <c r="Q29" i="77"/>
  <c r="R29" i="77"/>
  <c r="S29" i="77"/>
  <c r="T29" i="77"/>
  <c r="U29" i="77"/>
  <c r="V29" i="77"/>
  <c r="W29" i="77"/>
  <c r="X29" i="77"/>
  <c r="Y29" i="77"/>
  <c r="Z29" i="77"/>
  <c r="AA29" i="77"/>
  <c r="AB29" i="77"/>
  <c r="AC29" i="77"/>
  <c r="AD29" i="77"/>
  <c r="AE29" i="77"/>
  <c r="AF29" i="77"/>
  <c r="AG29" i="77"/>
  <c r="AH29" i="77"/>
  <c r="AI29" i="77"/>
  <c r="AJ29" i="77"/>
  <c r="AK29" i="77"/>
  <c r="AL29" i="77"/>
  <c r="AM29" i="77"/>
  <c r="AN29" i="77"/>
  <c r="AO29" i="77"/>
  <c r="AP29" i="77"/>
  <c r="AQ29" i="77"/>
  <c r="AR29" i="77"/>
  <c r="AS29" i="77"/>
  <c r="AT29" i="77"/>
  <c r="AU29" i="77"/>
  <c r="AV29" i="77"/>
  <c r="AW29" i="77"/>
  <c r="AX29" i="77"/>
  <c r="AY29" i="77"/>
  <c r="AZ29" i="77"/>
  <c r="BA29" i="77"/>
  <c r="BB29" i="77"/>
  <c r="BC29" i="77"/>
  <c r="BD29" i="77"/>
  <c r="BE29" i="77"/>
  <c r="BF29" i="77"/>
  <c r="BG29" i="77"/>
  <c r="BH29" i="77"/>
  <c r="BI29" i="77"/>
  <c r="BJ29" i="77"/>
  <c r="BK29" i="77"/>
  <c r="BL29" i="77"/>
  <c r="BM29" i="77"/>
  <c r="BN29" i="77"/>
  <c r="BO29" i="77"/>
  <c r="BP29" i="77"/>
  <c r="BQ29" i="77"/>
  <c r="BR29" i="77"/>
  <c r="BS29" i="77"/>
  <c r="BT29" i="77"/>
  <c r="BU29" i="77"/>
  <c r="BV29" i="77"/>
  <c r="BW29" i="77"/>
  <c r="BX29" i="77"/>
  <c r="BY29" i="77"/>
  <c r="BZ29" i="77"/>
  <c r="CA29" i="77"/>
  <c r="CB29" i="77"/>
  <c r="CS29" i="77" s="1"/>
  <c r="CC29" i="77"/>
  <c r="CD29" i="77"/>
  <c r="CE29" i="77"/>
  <c r="CF29" i="77"/>
  <c r="CG29" i="77"/>
  <c r="CH29" i="77"/>
  <c r="CI29" i="77"/>
  <c r="CJ29" i="77"/>
  <c r="CK29" i="77"/>
  <c r="CL29" i="77"/>
  <c r="CM29" i="77"/>
  <c r="L29" i="78"/>
  <c r="M29" i="78"/>
  <c r="N29" i="78"/>
  <c r="O29" i="78"/>
  <c r="P29" i="78"/>
  <c r="Q29" i="78"/>
  <c r="R29" i="78"/>
  <c r="S29" i="78"/>
  <c r="T29" i="78"/>
  <c r="U29" i="78"/>
  <c r="V29" i="78"/>
  <c r="W29" i="78"/>
  <c r="X29" i="78"/>
  <c r="Y29" i="78"/>
  <c r="Z29" i="78"/>
  <c r="AA29" i="78"/>
  <c r="AB29" i="78"/>
  <c r="AC29" i="78"/>
  <c r="AD29" i="78"/>
  <c r="AE29" i="78"/>
  <c r="AF29" i="78"/>
  <c r="AG29" i="78"/>
  <c r="AH29" i="78"/>
  <c r="AI29" i="78"/>
  <c r="AJ29" i="78"/>
  <c r="AK29" i="78"/>
  <c r="AL29" i="78"/>
  <c r="AM29" i="78"/>
  <c r="AN29" i="78"/>
  <c r="AO29" i="78"/>
  <c r="AP29" i="78"/>
  <c r="AQ29" i="78"/>
  <c r="AR29" i="78"/>
  <c r="AS29" i="78"/>
  <c r="AT29" i="78"/>
  <c r="AU29" i="78"/>
  <c r="AV29" i="78"/>
  <c r="AW29" i="78"/>
  <c r="AX29" i="78"/>
  <c r="AY29" i="78"/>
  <c r="AZ29" i="78"/>
  <c r="BA29" i="78"/>
  <c r="BB29" i="78"/>
  <c r="BC29" i="78"/>
  <c r="BD29" i="78"/>
  <c r="BE29" i="78"/>
  <c r="BF29" i="78"/>
  <c r="BG29" i="78"/>
  <c r="BH29" i="78"/>
  <c r="BI29" i="78"/>
  <c r="BJ29" i="78"/>
  <c r="BK29" i="78"/>
  <c r="BL29" i="78"/>
  <c r="BM29" i="78"/>
  <c r="BN29" i="78"/>
  <c r="BO29" i="78"/>
  <c r="BP29" i="78"/>
  <c r="BQ29" i="78"/>
  <c r="BR29" i="78"/>
  <c r="BS29" i="78"/>
  <c r="BT29" i="78"/>
  <c r="BU29" i="78"/>
  <c r="BV29" i="78"/>
  <c r="BW29" i="78"/>
  <c r="BX29" i="78"/>
  <c r="BY29" i="78"/>
  <c r="BZ29" i="78"/>
  <c r="CA29" i="78"/>
  <c r="CB29" i="78"/>
  <c r="CS29" i="78" s="1"/>
  <c r="CC29" i="78"/>
  <c r="CD29" i="78"/>
  <c r="CE29" i="78"/>
  <c r="CF29" i="78"/>
  <c r="CG29" i="78"/>
  <c r="CH29" i="78"/>
  <c r="CI29" i="78"/>
  <c r="CJ29" i="78"/>
  <c r="CK29" i="78"/>
  <c r="CL29" i="78"/>
  <c r="CM29" i="78"/>
  <c r="L29" i="79"/>
  <c r="M29" i="79"/>
  <c r="N29" i="79"/>
  <c r="O29" i="79"/>
  <c r="P29" i="79"/>
  <c r="Q29" i="79"/>
  <c r="R29" i="79"/>
  <c r="S29" i="79"/>
  <c r="T29" i="79"/>
  <c r="U29" i="79"/>
  <c r="V29" i="79"/>
  <c r="W29" i="79"/>
  <c r="X29" i="79"/>
  <c r="Y29" i="79"/>
  <c r="Z29" i="79"/>
  <c r="AA29" i="79"/>
  <c r="AB29" i="79"/>
  <c r="AC29" i="79"/>
  <c r="AD29" i="79"/>
  <c r="AE29" i="79"/>
  <c r="AF29" i="79"/>
  <c r="AG29" i="79"/>
  <c r="AH29" i="79"/>
  <c r="AI29" i="79"/>
  <c r="AJ29" i="79"/>
  <c r="AK29" i="79"/>
  <c r="AL29" i="79"/>
  <c r="AM29" i="79"/>
  <c r="AN29" i="79"/>
  <c r="AO29" i="79"/>
  <c r="AP29" i="79"/>
  <c r="AQ29" i="79"/>
  <c r="AR29" i="79"/>
  <c r="AS29" i="79"/>
  <c r="AT29" i="79"/>
  <c r="AU29" i="79"/>
  <c r="AV29" i="79"/>
  <c r="AW29" i="79"/>
  <c r="AX29" i="79"/>
  <c r="AY29" i="79"/>
  <c r="AZ29" i="79"/>
  <c r="BA29" i="79"/>
  <c r="BB29" i="79"/>
  <c r="BC29" i="79"/>
  <c r="BD29" i="79"/>
  <c r="BE29" i="79"/>
  <c r="BF29" i="79"/>
  <c r="BG29" i="79"/>
  <c r="BH29" i="79"/>
  <c r="BI29" i="79"/>
  <c r="BJ29" i="79"/>
  <c r="BK29" i="79"/>
  <c r="BL29" i="79"/>
  <c r="BM29" i="79"/>
  <c r="BN29" i="79"/>
  <c r="BO29" i="79"/>
  <c r="BP29" i="79"/>
  <c r="BQ29" i="79"/>
  <c r="BR29" i="79"/>
  <c r="BS29" i="79"/>
  <c r="BT29" i="79"/>
  <c r="BU29" i="79"/>
  <c r="BV29" i="79"/>
  <c r="BW29" i="79"/>
  <c r="BX29" i="79"/>
  <c r="BY29" i="79"/>
  <c r="BZ29" i="79"/>
  <c r="CA29" i="79"/>
  <c r="CB29" i="79"/>
  <c r="CS29" i="79" s="1"/>
  <c r="CC29" i="79"/>
  <c r="CD29" i="79"/>
  <c r="CE29" i="79"/>
  <c r="CF29" i="79"/>
  <c r="CG29" i="79"/>
  <c r="CH29" i="79"/>
  <c r="CI29" i="79"/>
  <c r="CJ29" i="79"/>
  <c r="CK29" i="79"/>
  <c r="CL29" i="79"/>
  <c r="CM29" i="79"/>
  <c r="L29" i="80"/>
  <c r="M29" i="80"/>
  <c r="N29" i="80"/>
  <c r="O29" i="80"/>
  <c r="P29" i="80"/>
  <c r="Q29" i="80"/>
  <c r="R29" i="80"/>
  <c r="S29" i="80"/>
  <c r="T29" i="80"/>
  <c r="U29" i="80"/>
  <c r="V29" i="80"/>
  <c r="W29" i="80"/>
  <c r="X29" i="80"/>
  <c r="Y29" i="80"/>
  <c r="Z29" i="80"/>
  <c r="AA29" i="80"/>
  <c r="AB29" i="80"/>
  <c r="AC29" i="80"/>
  <c r="AD29" i="80"/>
  <c r="AE29" i="80"/>
  <c r="AF29" i="80"/>
  <c r="AG29" i="80"/>
  <c r="AH29" i="80"/>
  <c r="AI29" i="80"/>
  <c r="AJ29" i="80"/>
  <c r="AK29" i="80"/>
  <c r="AL29" i="80"/>
  <c r="AM29" i="80"/>
  <c r="AN29" i="80"/>
  <c r="AO29" i="80"/>
  <c r="AP29" i="80"/>
  <c r="AQ29" i="80"/>
  <c r="AR29" i="80"/>
  <c r="AS29" i="80"/>
  <c r="AT29" i="80"/>
  <c r="AU29" i="80"/>
  <c r="AV29" i="80"/>
  <c r="AW29" i="80"/>
  <c r="AX29" i="80"/>
  <c r="AY29" i="80"/>
  <c r="AZ29" i="80"/>
  <c r="BA29" i="80"/>
  <c r="BB29" i="80"/>
  <c r="BC29" i="80"/>
  <c r="BD29" i="80"/>
  <c r="BE29" i="80"/>
  <c r="BF29" i="80"/>
  <c r="BG29" i="80"/>
  <c r="BH29" i="80"/>
  <c r="BI29" i="80"/>
  <c r="BJ29" i="80"/>
  <c r="BK29" i="80"/>
  <c r="BL29" i="80"/>
  <c r="BM29" i="80"/>
  <c r="BN29" i="80"/>
  <c r="BO29" i="80"/>
  <c r="BP29" i="80"/>
  <c r="BQ29" i="80"/>
  <c r="BR29" i="80"/>
  <c r="BS29" i="80"/>
  <c r="BT29" i="80"/>
  <c r="BU29" i="80"/>
  <c r="BV29" i="80"/>
  <c r="BW29" i="80"/>
  <c r="BX29" i="80"/>
  <c r="BY29" i="80"/>
  <c r="BZ29" i="80"/>
  <c r="CA29" i="80"/>
  <c r="CB29" i="80"/>
  <c r="CS29" i="80" s="1"/>
  <c r="CC29" i="80"/>
  <c r="CD29" i="80"/>
  <c r="CE29" i="80"/>
  <c r="CF29" i="80"/>
  <c r="CG29" i="80"/>
  <c r="CH29" i="80"/>
  <c r="CI29" i="80"/>
  <c r="CJ29" i="80"/>
  <c r="CK29" i="80"/>
  <c r="CL29" i="80"/>
  <c r="CM29" i="80"/>
  <c r="L29" i="81"/>
  <c r="M29" i="81"/>
  <c r="N29" i="81"/>
  <c r="O29" i="81"/>
  <c r="P29" i="81"/>
  <c r="Q29" i="81"/>
  <c r="R29" i="81"/>
  <c r="S29" i="81"/>
  <c r="T29" i="81"/>
  <c r="U29" i="81"/>
  <c r="V29" i="81"/>
  <c r="W29" i="81"/>
  <c r="X29" i="81"/>
  <c r="Y29" i="81"/>
  <c r="Z29" i="81"/>
  <c r="AA29" i="81"/>
  <c r="AB29" i="81"/>
  <c r="AC29" i="81"/>
  <c r="AD29" i="81"/>
  <c r="AE29" i="81"/>
  <c r="AF29" i="81"/>
  <c r="AG29" i="81"/>
  <c r="AH29" i="81"/>
  <c r="AI29" i="81"/>
  <c r="AJ29" i="81"/>
  <c r="AK29" i="81"/>
  <c r="AL29" i="81"/>
  <c r="AM29" i="81"/>
  <c r="AN29" i="81"/>
  <c r="AO29" i="81"/>
  <c r="AP29" i="81"/>
  <c r="AQ29" i="81"/>
  <c r="AR29" i="81"/>
  <c r="AS29" i="81"/>
  <c r="AT29" i="81"/>
  <c r="AU29" i="81"/>
  <c r="AV29" i="81"/>
  <c r="AW29" i="81"/>
  <c r="AX29" i="81"/>
  <c r="AY29" i="81"/>
  <c r="AZ29" i="81"/>
  <c r="BA29" i="81"/>
  <c r="BB29" i="81"/>
  <c r="BC29" i="81"/>
  <c r="BD29" i="81"/>
  <c r="BE29" i="81"/>
  <c r="BF29" i="81"/>
  <c r="BG29" i="81"/>
  <c r="BH29" i="81"/>
  <c r="BI29" i="81"/>
  <c r="BJ29" i="81"/>
  <c r="BK29" i="81"/>
  <c r="BL29" i="81"/>
  <c r="BM29" i="81"/>
  <c r="BN29" i="81"/>
  <c r="BO29" i="81"/>
  <c r="BP29" i="81"/>
  <c r="BQ29" i="81"/>
  <c r="BR29" i="81"/>
  <c r="BS29" i="81"/>
  <c r="BT29" i="81"/>
  <c r="BU29" i="81"/>
  <c r="BV29" i="81"/>
  <c r="BW29" i="81"/>
  <c r="BX29" i="81"/>
  <c r="BY29" i="81"/>
  <c r="BZ29" i="81"/>
  <c r="CA29" i="81"/>
  <c r="CB29" i="81"/>
  <c r="CS29" i="81" s="1"/>
  <c r="CC29" i="81"/>
  <c r="CD29" i="81"/>
  <c r="CE29" i="81"/>
  <c r="CF29" i="81"/>
  <c r="CG29" i="81"/>
  <c r="CH29" i="81"/>
  <c r="CI29" i="81"/>
  <c r="CJ29" i="81"/>
  <c r="CK29" i="81"/>
  <c r="CL29" i="81"/>
  <c r="CM29" i="81"/>
  <c r="L29" i="82"/>
  <c r="CD29" i="82"/>
  <c r="CE29" i="82"/>
  <c r="CF29" i="82"/>
  <c r="CG29" i="82"/>
  <c r="CH29" i="82"/>
  <c r="CI29" i="82"/>
  <c r="CJ29" i="82"/>
  <c r="CK29" i="82"/>
  <c r="CL29" i="82"/>
  <c r="CM29" i="82"/>
  <c r="L29" i="83"/>
  <c r="M29" i="83"/>
  <c r="N29" i="83"/>
  <c r="O29" i="83"/>
  <c r="P29" i="83"/>
  <c r="Q29" i="83"/>
  <c r="R29" i="83"/>
  <c r="S29" i="83"/>
  <c r="T29" i="83"/>
  <c r="U29" i="83"/>
  <c r="V29" i="83"/>
  <c r="W29" i="83"/>
  <c r="X29" i="83"/>
  <c r="Y29" i="83"/>
  <c r="Z29" i="83"/>
  <c r="AA29" i="83"/>
  <c r="AB29" i="83"/>
  <c r="AC29" i="83"/>
  <c r="AD29" i="83"/>
  <c r="AE29" i="83"/>
  <c r="AF29" i="83"/>
  <c r="AG29" i="83"/>
  <c r="AH29" i="83"/>
  <c r="AI29" i="83"/>
  <c r="AJ29" i="83"/>
  <c r="AK29" i="83"/>
  <c r="AL29" i="83"/>
  <c r="AM29" i="83"/>
  <c r="AN29" i="83"/>
  <c r="AO29" i="83"/>
  <c r="AP29" i="83"/>
  <c r="AV29" i="83"/>
  <c r="AW29" i="83"/>
  <c r="AX29" i="83"/>
  <c r="AY29" i="83"/>
  <c r="AZ29" i="83"/>
  <c r="BA29" i="83"/>
  <c r="BB29" i="83"/>
  <c r="BC29" i="83"/>
  <c r="BD29" i="83"/>
  <c r="BE29" i="83"/>
  <c r="BF29" i="83"/>
  <c r="BG29" i="83"/>
  <c r="BH29" i="83"/>
  <c r="BI29" i="83"/>
  <c r="BJ29" i="83"/>
  <c r="BK29" i="83"/>
  <c r="BL29" i="83"/>
  <c r="BM29" i="83"/>
  <c r="BN29" i="83"/>
  <c r="BO29" i="83"/>
  <c r="BP29" i="83"/>
  <c r="BQ29" i="83"/>
  <c r="BR29" i="83"/>
  <c r="BS29" i="83"/>
  <c r="BT29" i="83"/>
  <c r="BU29" i="83"/>
  <c r="BV29" i="83"/>
  <c r="BW29" i="83"/>
  <c r="BX29" i="83"/>
  <c r="BY29" i="83"/>
  <c r="BZ29" i="83"/>
  <c r="CA29" i="83"/>
  <c r="CB29" i="83"/>
  <c r="CS29" i="83" s="1"/>
  <c r="CC29" i="83"/>
  <c r="CD29" i="83"/>
  <c r="CE29" i="83"/>
  <c r="CF29" i="83"/>
  <c r="CG29" i="83"/>
  <c r="CH29" i="83"/>
  <c r="CI29" i="83"/>
  <c r="CJ29" i="83"/>
  <c r="CK29" i="83"/>
  <c r="CL29" i="83"/>
  <c r="CM29" i="83"/>
  <c r="L29" i="84"/>
  <c r="M29" i="84"/>
  <c r="N29" i="84"/>
  <c r="O29" i="84"/>
  <c r="P29" i="84"/>
  <c r="Q29" i="84"/>
  <c r="R29" i="84"/>
  <c r="S29" i="84"/>
  <c r="T29" i="84"/>
  <c r="U29" i="84"/>
  <c r="V29" i="84"/>
  <c r="W29" i="84"/>
  <c r="X29" i="84"/>
  <c r="Y29" i="84"/>
  <c r="Z29" i="84"/>
  <c r="AA29" i="84"/>
  <c r="AB29" i="84"/>
  <c r="AC29" i="84"/>
  <c r="AD29" i="84"/>
  <c r="AE29" i="84"/>
  <c r="AF29" i="84"/>
  <c r="AG29" i="84"/>
  <c r="AH29" i="84"/>
  <c r="AI29" i="84"/>
  <c r="AJ29" i="84"/>
  <c r="AK29" i="84"/>
  <c r="AL29" i="84"/>
  <c r="AM29" i="84"/>
  <c r="AN29" i="84"/>
  <c r="AO29" i="84"/>
  <c r="AP29" i="84"/>
  <c r="AQ29" i="84"/>
  <c r="AR29" i="84"/>
  <c r="AS29" i="84"/>
  <c r="AT29" i="84"/>
  <c r="AU29" i="84"/>
  <c r="AV29" i="84"/>
  <c r="AW29" i="84"/>
  <c r="AX29" i="84"/>
  <c r="AY29" i="84"/>
  <c r="AZ29" i="84"/>
  <c r="BA29" i="84"/>
  <c r="BB29" i="84"/>
  <c r="BC29" i="84"/>
  <c r="BD29" i="84"/>
  <c r="BE29" i="84"/>
  <c r="BF29" i="84"/>
  <c r="BG29" i="84"/>
  <c r="BH29" i="84"/>
  <c r="BI29" i="84"/>
  <c r="BJ29" i="84"/>
  <c r="BK29" i="84"/>
  <c r="BL29" i="84"/>
  <c r="BM29" i="84"/>
  <c r="BN29" i="84"/>
  <c r="BO29" i="84"/>
  <c r="BP29" i="84"/>
  <c r="BQ29" i="84"/>
  <c r="BR29" i="84"/>
  <c r="BS29" i="84"/>
  <c r="BT29" i="84"/>
  <c r="BU29" i="84"/>
  <c r="BV29" i="84"/>
  <c r="BW29" i="84"/>
  <c r="BX29" i="84"/>
  <c r="BY29" i="84"/>
  <c r="BZ29" i="84"/>
  <c r="CA29" i="84"/>
  <c r="CB29" i="84"/>
  <c r="CS29" i="84" s="1"/>
  <c r="CC29" i="84"/>
  <c r="CD29" i="84"/>
  <c r="CE29" i="84"/>
  <c r="CF29" i="84"/>
  <c r="CG29" i="84"/>
  <c r="CH29" i="84"/>
  <c r="CI29" i="84"/>
  <c r="CJ29" i="84"/>
  <c r="CK29" i="84"/>
  <c r="CL29" i="84"/>
  <c r="CM29" i="84"/>
  <c r="L29" i="85"/>
  <c r="M29" i="85"/>
  <c r="N29" i="85"/>
  <c r="O29" i="85"/>
  <c r="P29" i="85"/>
  <c r="Q29" i="85"/>
  <c r="R29" i="85"/>
  <c r="S29" i="85"/>
  <c r="T29" i="85"/>
  <c r="U29" i="85"/>
  <c r="V29" i="85"/>
  <c r="W29" i="85"/>
  <c r="X29" i="85"/>
  <c r="Y29" i="85"/>
  <c r="Z29" i="85"/>
  <c r="AA29" i="85"/>
  <c r="AB29" i="85"/>
  <c r="AC29" i="85"/>
  <c r="AD29" i="85"/>
  <c r="AE29" i="85"/>
  <c r="AF29" i="85"/>
  <c r="AG29" i="85"/>
  <c r="AH29" i="85"/>
  <c r="AI29" i="85"/>
  <c r="AJ29" i="85"/>
  <c r="AK29" i="85"/>
  <c r="AL29" i="85"/>
  <c r="AM29" i="85"/>
  <c r="AN29" i="85"/>
  <c r="AO29" i="85"/>
  <c r="AP29" i="85"/>
  <c r="AQ29" i="85"/>
  <c r="AR29" i="85"/>
  <c r="AS29" i="85"/>
  <c r="AT29" i="85"/>
  <c r="AU29" i="85"/>
  <c r="AV29" i="85"/>
  <c r="AW29" i="85"/>
  <c r="AX29" i="85"/>
  <c r="AY29" i="85"/>
  <c r="AZ29" i="85"/>
  <c r="BA29" i="85"/>
  <c r="BB29" i="85"/>
  <c r="BC29" i="85"/>
  <c r="BD29" i="85"/>
  <c r="BE29" i="85"/>
  <c r="BF29" i="85"/>
  <c r="BG29" i="85"/>
  <c r="BH29" i="85"/>
  <c r="BI29" i="85"/>
  <c r="BJ29" i="85"/>
  <c r="BK29" i="85"/>
  <c r="BL29" i="85"/>
  <c r="BM29" i="85"/>
  <c r="BN29" i="85"/>
  <c r="BO29" i="85"/>
  <c r="BP29" i="85"/>
  <c r="BQ29" i="85"/>
  <c r="BR29" i="85"/>
  <c r="BS29" i="85"/>
  <c r="BT29" i="85"/>
  <c r="BU29" i="85"/>
  <c r="BV29" i="85"/>
  <c r="BW29" i="85"/>
  <c r="BX29" i="85"/>
  <c r="BY29" i="85"/>
  <c r="BZ29" i="85"/>
  <c r="CA29" i="85"/>
  <c r="CB29" i="85"/>
  <c r="CS29" i="85" s="1"/>
  <c r="CC29" i="85"/>
  <c r="CD29" i="85"/>
  <c r="CE29" i="85"/>
  <c r="CF29" i="85"/>
  <c r="CG29" i="85"/>
  <c r="CH29" i="85"/>
  <c r="CI29" i="85"/>
  <c r="CJ29" i="85"/>
  <c r="CK29" i="85"/>
  <c r="CL29" i="85"/>
  <c r="CM29" i="85"/>
  <c r="L29" i="86"/>
  <c r="M29" i="86"/>
  <c r="N29" i="86"/>
  <c r="O29" i="86"/>
  <c r="P29" i="86"/>
  <c r="Q29" i="86"/>
  <c r="R29" i="86"/>
  <c r="S29" i="86"/>
  <c r="T29" i="86"/>
  <c r="U29" i="86"/>
  <c r="V29" i="86"/>
  <c r="W29" i="86"/>
  <c r="X29" i="86"/>
  <c r="Y29" i="86"/>
  <c r="Z29" i="86"/>
  <c r="AA29" i="86"/>
  <c r="AB29" i="86"/>
  <c r="AC29" i="86"/>
  <c r="AD29" i="86"/>
  <c r="AE29" i="86"/>
  <c r="AF29" i="86"/>
  <c r="AG29" i="86"/>
  <c r="BH29" i="86"/>
  <c r="BI29" i="86"/>
  <c r="BJ29" i="86"/>
  <c r="BK29" i="86"/>
  <c r="BL29" i="86"/>
  <c r="BM29" i="86"/>
  <c r="BN29" i="86"/>
  <c r="BO29" i="86"/>
  <c r="BP29" i="86"/>
  <c r="BQ29" i="86"/>
  <c r="BR29" i="86"/>
  <c r="BS29" i="86"/>
  <c r="BT29" i="86"/>
  <c r="BU29" i="86"/>
  <c r="BV29" i="86"/>
  <c r="BW29" i="86"/>
  <c r="BX29" i="86"/>
  <c r="BY29" i="86"/>
  <c r="BZ29" i="86"/>
  <c r="CA29" i="86"/>
  <c r="CB29" i="86"/>
  <c r="CS29" i="86" s="1"/>
  <c r="CC29" i="86"/>
  <c r="CD29" i="86"/>
  <c r="CE29" i="86"/>
  <c r="CF29" i="86"/>
  <c r="CG29" i="86"/>
  <c r="CH29" i="86"/>
  <c r="CI29" i="86"/>
  <c r="CJ29" i="86"/>
  <c r="CK29" i="86"/>
  <c r="CL29" i="86"/>
  <c r="CM29" i="86"/>
  <c r="L29" i="87"/>
  <c r="M29" i="87"/>
  <c r="N29" i="87"/>
  <c r="O29" i="87"/>
  <c r="P29" i="87"/>
  <c r="Q29" i="87"/>
  <c r="R29" i="87"/>
  <c r="S29" i="87"/>
  <c r="T29" i="87"/>
  <c r="U29" i="87"/>
  <c r="V29" i="87"/>
  <c r="W29" i="87"/>
  <c r="X29" i="87"/>
  <c r="Y29" i="87"/>
  <c r="Z29" i="87"/>
  <c r="AA29" i="87"/>
  <c r="AB29" i="87"/>
  <c r="AC29" i="87"/>
  <c r="AD29" i="87"/>
  <c r="AE29" i="87"/>
  <c r="AF29" i="87"/>
  <c r="AG29" i="87"/>
  <c r="AH29" i="87"/>
  <c r="AI29" i="87"/>
  <c r="AJ29" i="87"/>
  <c r="AK29" i="87"/>
  <c r="AL29" i="87"/>
  <c r="AM29" i="87"/>
  <c r="AN29" i="87"/>
  <c r="AO29" i="87"/>
  <c r="AP29" i="87"/>
  <c r="AQ29" i="87"/>
  <c r="AR29" i="87"/>
  <c r="AS29" i="87"/>
  <c r="AT29" i="87"/>
  <c r="AU29" i="87"/>
  <c r="AV29" i="87"/>
  <c r="AW29" i="87"/>
  <c r="AX29" i="87"/>
  <c r="AY29" i="87"/>
  <c r="AZ29" i="87"/>
  <c r="BA29" i="87"/>
  <c r="BB29" i="87"/>
  <c r="BC29" i="87"/>
  <c r="BD29" i="87"/>
  <c r="BE29" i="87"/>
  <c r="BF29" i="87"/>
  <c r="BG29" i="87"/>
  <c r="BH29" i="87"/>
  <c r="BI29" i="87"/>
  <c r="BJ29" i="87"/>
  <c r="BK29" i="87"/>
  <c r="BL29" i="87"/>
  <c r="BM29" i="87"/>
  <c r="BN29" i="87"/>
  <c r="BO29" i="87"/>
  <c r="BP29" i="87"/>
  <c r="BQ29" i="87"/>
  <c r="BR29" i="87"/>
  <c r="BS29" i="87"/>
  <c r="BT29" i="87"/>
  <c r="BU29" i="87"/>
  <c r="BV29" i="87"/>
  <c r="BW29" i="87"/>
  <c r="BX29" i="87"/>
  <c r="BY29" i="87"/>
  <c r="BZ29" i="87"/>
  <c r="CA29" i="87"/>
  <c r="CB29" i="87"/>
  <c r="CS29" i="87" s="1"/>
  <c r="CC29" i="87"/>
  <c r="CD29" i="87"/>
  <c r="CE29" i="87"/>
  <c r="CF29" i="87"/>
  <c r="CG29" i="87"/>
  <c r="CH29" i="87"/>
  <c r="CI29" i="87"/>
  <c r="CJ29" i="87"/>
  <c r="CK29" i="87"/>
  <c r="CL29" i="87"/>
  <c r="CM29" i="87"/>
  <c r="L29" i="88"/>
  <c r="M29" i="88"/>
  <c r="N29" i="88"/>
  <c r="O29" i="88"/>
  <c r="P29" i="88"/>
  <c r="Q29" i="88"/>
  <c r="R29" i="88"/>
  <c r="S29" i="88"/>
  <c r="T29" i="88"/>
  <c r="U29" i="88"/>
  <c r="V29" i="88"/>
  <c r="W29" i="88"/>
  <c r="X29" i="88"/>
  <c r="Y29" i="88"/>
  <c r="Z29" i="88"/>
  <c r="AA29" i="88"/>
  <c r="AB29" i="88"/>
  <c r="AC29" i="88"/>
  <c r="AD29" i="88"/>
  <c r="AE29" i="88"/>
  <c r="AF29" i="88"/>
  <c r="AG29" i="88"/>
  <c r="AH29" i="88"/>
  <c r="AI29" i="88"/>
  <c r="AJ29" i="88"/>
  <c r="AK29" i="88"/>
  <c r="AL29" i="88"/>
  <c r="AM29" i="88"/>
  <c r="AN29" i="88"/>
  <c r="AO29" i="88"/>
  <c r="AP29" i="88"/>
  <c r="AQ29" i="88"/>
  <c r="AR29" i="88"/>
  <c r="AS29" i="88"/>
  <c r="AT29" i="88"/>
  <c r="AU29" i="88"/>
  <c r="AV29" i="88"/>
  <c r="AW29" i="88"/>
  <c r="AX29" i="88"/>
  <c r="AY29" i="88"/>
  <c r="AZ29" i="88"/>
  <c r="BA29" i="88"/>
  <c r="BB29" i="88"/>
  <c r="BC29" i="88"/>
  <c r="BD29" i="88"/>
  <c r="BE29" i="88"/>
  <c r="BF29" i="88"/>
  <c r="BG29" i="88"/>
  <c r="BH29" i="88"/>
  <c r="BI29" i="88"/>
  <c r="BJ29" i="88"/>
  <c r="BK29" i="88"/>
  <c r="BL29" i="88"/>
  <c r="BM29" i="88"/>
  <c r="BN29" i="88"/>
  <c r="BO29" i="88"/>
  <c r="BP29" i="88"/>
  <c r="BQ29" i="88"/>
  <c r="BR29" i="88"/>
  <c r="BS29" i="88"/>
  <c r="BT29" i="88"/>
  <c r="BU29" i="88"/>
  <c r="BV29" i="88"/>
  <c r="BW29" i="88"/>
  <c r="BX29" i="88"/>
  <c r="BY29" i="88"/>
  <c r="BZ29" i="88"/>
  <c r="CA29" i="88"/>
  <c r="CB29" i="88"/>
  <c r="CS29" i="88" s="1"/>
  <c r="CC29" i="88"/>
  <c r="CD29" i="88"/>
  <c r="CE29" i="88"/>
  <c r="CF29" i="88"/>
  <c r="CG29" i="88"/>
  <c r="CH29" i="88"/>
  <c r="CI29" i="88"/>
  <c r="CJ29" i="88"/>
  <c r="CK29" i="88"/>
  <c r="CL29" i="88"/>
  <c r="CM29" i="88"/>
  <c r="L29" i="89"/>
  <c r="M29" i="89"/>
  <c r="N29" i="89"/>
  <c r="O29" i="89"/>
  <c r="P29" i="89"/>
  <c r="Q29" i="89"/>
  <c r="R29" i="89"/>
  <c r="S29" i="89"/>
  <c r="T29" i="89"/>
  <c r="U29" i="89"/>
  <c r="V29" i="89"/>
  <c r="W29" i="89"/>
  <c r="X29" i="89"/>
  <c r="Y29" i="89"/>
  <c r="Z29" i="89"/>
  <c r="AA29" i="89"/>
  <c r="AB29" i="89"/>
  <c r="AC29" i="89"/>
  <c r="AD29" i="89"/>
  <c r="AE29" i="89"/>
  <c r="AF29" i="89"/>
  <c r="AG29" i="89"/>
  <c r="AH29" i="89"/>
  <c r="AI29" i="89"/>
  <c r="AJ29" i="89"/>
  <c r="AK29" i="89"/>
  <c r="AL29" i="89"/>
  <c r="AM29" i="89"/>
  <c r="AN29" i="89"/>
  <c r="AO29" i="89"/>
  <c r="AP29" i="89"/>
  <c r="AQ29" i="89"/>
  <c r="AR29" i="89"/>
  <c r="AS29" i="89"/>
  <c r="AT29" i="89"/>
  <c r="AU29" i="89"/>
  <c r="AV29" i="89"/>
  <c r="AW29" i="89"/>
  <c r="AX29" i="89"/>
  <c r="AY29" i="89"/>
  <c r="AZ29" i="89"/>
  <c r="BA29" i="89"/>
  <c r="BB29" i="89"/>
  <c r="BC29" i="89"/>
  <c r="BD29" i="89"/>
  <c r="BE29" i="89"/>
  <c r="BF29" i="89"/>
  <c r="BG29" i="89"/>
  <c r="BH29" i="89"/>
  <c r="BI29" i="89"/>
  <c r="BJ29" i="89"/>
  <c r="BK29" i="89"/>
  <c r="BL29" i="89"/>
  <c r="BM29" i="89"/>
  <c r="BN29" i="89"/>
  <c r="BO29" i="89"/>
  <c r="BP29" i="89"/>
  <c r="BQ29" i="89"/>
  <c r="BR29" i="89"/>
  <c r="BS29" i="89"/>
  <c r="BT29" i="89"/>
  <c r="BU29" i="89"/>
  <c r="BV29" i="89"/>
  <c r="BW29" i="89"/>
  <c r="BX29" i="89"/>
  <c r="BY29" i="89"/>
  <c r="BZ29" i="89"/>
  <c r="CA29" i="89"/>
  <c r="CB29" i="89"/>
  <c r="CS29" i="89" s="1"/>
  <c r="CC29" i="89"/>
  <c r="CD29" i="89"/>
  <c r="CE29" i="89"/>
  <c r="CF29" i="89"/>
  <c r="CG29" i="89"/>
  <c r="CH29" i="89"/>
  <c r="CI29" i="89"/>
  <c r="CJ29" i="89"/>
  <c r="CK29" i="89"/>
  <c r="CL29" i="89"/>
  <c r="CM29" i="89"/>
  <c r="L29" i="90"/>
  <c r="M29" i="90"/>
  <c r="N29" i="90"/>
  <c r="O29" i="90"/>
  <c r="P29" i="90"/>
  <c r="Q29" i="90"/>
  <c r="R29" i="90"/>
  <c r="S29" i="90"/>
  <c r="T29" i="90"/>
  <c r="U29" i="90"/>
  <c r="V29" i="90"/>
  <c r="W29" i="90"/>
  <c r="X29" i="90"/>
  <c r="Y29" i="90"/>
  <c r="Z29" i="90"/>
  <c r="AA29" i="90"/>
  <c r="AB29" i="90"/>
  <c r="AC29" i="90"/>
  <c r="AD29" i="90"/>
  <c r="AE29" i="90"/>
  <c r="AF29" i="90"/>
  <c r="AG29" i="90"/>
  <c r="AH29" i="90"/>
  <c r="AI29" i="90"/>
  <c r="AJ29" i="90"/>
  <c r="AK29" i="90"/>
  <c r="AL29" i="90"/>
  <c r="AM29" i="90"/>
  <c r="AN29" i="90"/>
  <c r="AO29" i="90"/>
  <c r="AP29" i="90"/>
  <c r="AQ29" i="90"/>
  <c r="AR29" i="90"/>
  <c r="AS29" i="90"/>
  <c r="AT29" i="90"/>
  <c r="AU29" i="90"/>
  <c r="AV29" i="90"/>
  <c r="AW29" i="90"/>
  <c r="AX29" i="90"/>
  <c r="AY29" i="90"/>
  <c r="AZ29" i="90"/>
  <c r="BA29" i="90"/>
  <c r="BB29" i="90"/>
  <c r="BC29" i="90"/>
  <c r="BD29" i="90"/>
  <c r="BE29" i="90"/>
  <c r="BF29" i="90"/>
  <c r="BG29" i="90"/>
  <c r="BH29" i="90"/>
  <c r="BI29" i="90"/>
  <c r="BJ29" i="90"/>
  <c r="BK29" i="90"/>
  <c r="BL29" i="90"/>
  <c r="BM29" i="90"/>
  <c r="BN29" i="90"/>
  <c r="BO29" i="90"/>
  <c r="BP29" i="90"/>
  <c r="BQ29" i="90"/>
  <c r="BR29" i="90"/>
  <c r="BS29" i="90"/>
  <c r="BT29" i="90"/>
  <c r="BU29" i="90"/>
  <c r="BV29" i="90"/>
  <c r="BW29" i="90"/>
  <c r="BX29" i="90"/>
  <c r="BY29" i="90"/>
  <c r="BZ29" i="90"/>
  <c r="CA29" i="90"/>
  <c r="CB29" i="90"/>
  <c r="CS29" i="90" s="1"/>
  <c r="CC29" i="90"/>
  <c r="CD29" i="90"/>
  <c r="CE29" i="90"/>
  <c r="CF29" i="90"/>
  <c r="CG29" i="90"/>
  <c r="CH29" i="90"/>
  <c r="CI29" i="90"/>
  <c r="CJ29" i="90"/>
  <c r="CK29" i="90"/>
  <c r="CL29" i="90"/>
  <c r="CM29" i="90"/>
  <c r="L29" i="91"/>
  <c r="M29" i="91"/>
  <c r="N29" i="91"/>
  <c r="O29" i="91"/>
  <c r="P29" i="91"/>
  <c r="Q29" i="91"/>
  <c r="R29" i="91"/>
  <c r="S29" i="91"/>
  <c r="T29" i="91"/>
  <c r="U29" i="91"/>
  <c r="V29" i="91"/>
  <c r="W29" i="91"/>
  <c r="X29" i="91"/>
  <c r="Y29" i="91"/>
  <c r="Z29" i="91"/>
  <c r="AA29" i="91"/>
  <c r="AB29" i="91"/>
  <c r="AC29" i="91"/>
  <c r="AD29" i="91"/>
  <c r="AE29" i="91"/>
  <c r="AF29" i="91"/>
  <c r="AG29" i="91"/>
  <c r="AH29" i="91"/>
  <c r="AI29" i="91"/>
  <c r="AJ29" i="91"/>
  <c r="AK29" i="91"/>
  <c r="AL29" i="91"/>
  <c r="AM29" i="91"/>
  <c r="AN29" i="91"/>
  <c r="AO29" i="91"/>
  <c r="AP29" i="91"/>
  <c r="AQ29" i="91"/>
  <c r="AR29" i="91"/>
  <c r="AS29" i="91"/>
  <c r="AT29" i="91"/>
  <c r="AU29" i="91"/>
  <c r="AV29" i="91"/>
  <c r="AW29" i="91"/>
  <c r="AX29" i="91"/>
  <c r="AY29" i="91"/>
  <c r="AZ29" i="91"/>
  <c r="BA29" i="91"/>
  <c r="BB29" i="91"/>
  <c r="BC29" i="91"/>
  <c r="BD29" i="91"/>
  <c r="BE29" i="91"/>
  <c r="BF29" i="91"/>
  <c r="BG29" i="91"/>
  <c r="BH29" i="91"/>
  <c r="BI29" i="91"/>
  <c r="BJ29" i="91"/>
  <c r="BK29" i="91"/>
  <c r="BL29" i="91"/>
  <c r="BM29" i="91"/>
  <c r="BN29" i="91"/>
  <c r="BO29" i="91"/>
  <c r="BP29" i="91"/>
  <c r="BQ29" i="91"/>
  <c r="BR29" i="91"/>
  <c r="BS29" i="91"/>
  <c r="BT29" i="91"/>
  <c r="BU29" i="91"/>
  <c r="BV29" i="91"/>
  <c r="BW29" i="91"/>
  <c r="BX29" i="91"/>
  <c r="BY29" i="91"/>
  <c r="BZ29" i="91"/>
  <c r="CA29" i="91"/>
  <c r="CB29" i="91"/>
  <c r="CS29" i="91" s="1"/>
  <c r="CC29" i="91"/>
  <c r="CD29" i="91"/>
  <c r="CE29" i="91"/>
  <c r="CF29" i="91"/>
  <c r="CG29" i="91"/>
  <c r="CH29" i="91"/>
  <c r="CI29" i="91"/>
  <c r="CJ29" i="91"/>
  <c r="CK29" i="91"/>
  <c r="CL29" i="91"/>
  <c r="CM29" i="91"/>
  <c r="L29" i="92"/>
  <c r="M29" i="92"/>
  <c r="N29" i="92"/>
  <c r="O29" i="92"/>
  <c r="P29" i="92"/>
  <c r="Q29" i="92"/>
  <c r="R29" i="92"/>
  <c r="S29" i="92"/>
  <c r="T29" i="92"/>
  <c r="U29" i="92"/>
  <c r="V29" i="92"/>
  <c r="W29" i="92"/>
  <c r="X29" i="92"/>
  <c r="Y29" i="92"/>
  <c r="Z29" i="92"/>
  <c r="AA29" i="92"/>
  <c r="AB29" i="92"/>
  <c r="AC29" i="92"/>
  <c r="AD29" i="92"/>
  <c r="AE29" i="92"/>
  <c r="AF29" i="92"/>
  <c r="AG29" i="92"/>
  <c r="AH29" i="92"/>
  <c r="AI29" i="92"/>
  <c r="AJ29" i="92"/>
  <c r="AK29" i="92"/>
  <c r="AL29" i="92"/>
  <c r="AM29" i="92"/>
  <c r="AN29" i="92"/>
  <c r="AO29" i="92"/>
  <c r="AP29" i="92"/>
  <c r="AQ29" i="92"/>
  <c r="AR29" i="92"/>
  <c r="AS29" i="92"/>
  <c r="AT29" i="92"/>
  <c r="AU29" i="92"/>
  <c r="AV29" i="92"/>
  <c r="AW29" i="92"/>
  <c r="AX29" i="92"/>
  <c r="AY29" i="92"/>
  <c r="AZ29" i="92"/>
  <c r="BA29" i="92"/>
  <c r="BB29" i="92"/>
  <c r="BC29" i="92"/>
  <c r="BD29" i="92"/>
  <c r="BE29" i="92"/>
  <c r="BF29" i="92"/>
  <c r="BG29" i="92"/>
  <c r="BH29" i="92"/>
  <c r="BI29" i="92"/>
  <c r="BJ29" i="92"/>
  <c r="BK29" i="92"/>
  <c r="BL29" i="92"/>
  <c r="BM29" i="92"/>
  <c r="BN29" i="92"/>
  <c r="BO29" i="92"/>
  <c r="BP29" i="92"/>
  <c r="BQ29" i="92"/>
  <c r="BR29" i="92"/>
  <c r="BS29" i="92"/>
  <c r="BT29" i="92"/>
  <c r="BU29" i="92"/>
  <c r="BV29" i="92"/>
  <c r="BW29" i="92"/>
  <c r="BX29" i="92"/>
  <c r="BY29" i="92"/>
  <c r="BZ29" i="92"/>
  <c r="CA29" i="92"/>
  <c r="CB29" i="92"/>
  <c r="CS29" i="92" s="1"/>
  <c r="CC29" i="92"/>
  <c r="CD29" i="92"/>
  <c r="CE29" i="92"/>
  <c r="CF29" i="92"/>
  <c r="CG29" i="92"/>
  <c r="CH29" i="92"/>
  <c r="CI29" i="92"/>
  <c r="CJ29" i="92"/>
  <c r="CK29" i="92"/>
  <c r="CL29" i="92"/>
  <c r="CM29" i="92"/>
  <c r="L29" i="93"/>
  <c r="M29" i="93"/>
  <c r="N29" i="93"/>
  <c r="O29" i="93"/>
  <c r="P29" i="93"/>
  <c r="Q29" i="93"/>
  <c r="R29" i="93"/>
  <c r="S29" i="93"/>
  <c r="T29" i="93"/>
  <c r="U29" i="93"/>
  <c r="V29" i="93"/>
  <c r="W29" i="93"/>
  <c r="X29" i="93"/>
  <c r="Y29" i="93"/>
  <c r="Z29" i="93"/>
  <c r="AA29" i="93"/>
  <c r="AB29" i="93"/>
  <c r="AC29" i="93"/>
  <c r="AD29" i="93"/>
  <c r="AE29" i="93"/>
  <c r="AF29" i="93"/>
  <c r="AG29" i="93"/>
  <c r="AH29" i="93"/>
  <c r="AI29" i="93"/>
  <c r="AJ29" i="93"/>
  <c r="AK29" i="93"/>
  <c r="AL29" i="93"/>
  <c r="AM29" i="93"/>
  <c r="AN29" i="93"/>
  <c r="AO29" i="93"/>
  <c r="AP29" i="93"/>
  <c r="AQ29" i="93"/>
  <c r="AR29" i="93"/>
  <c r="AS29" i="93"/>
  <c r="AT29" i="93"/>
  <c r="AU29" i="93"/>
  <c r="AV29" i="93"/>
  <c r="AW29" i="93"/>
  <c r="AX29" i="93"/>
  <c r="AY29" i="93"/>
  <c r="AZ29" i="93"/>
  <c r="BA29" i="93"/>
  <c r="BB29" i="93"/>
  <c r="BC29" i="93"/>
  <c r="BD29" i="93"/>
  <c r="BE29" i="93"/>
  <c r="BF29" i="93"/>
  <c r="BG29" i="93"/>
  <c r="BH29" i="93"/>
  <c r="BI29" i="93"/>
  <c r="BJ29" i="93"/>
  <c r="BK29" i="93"/>
  <c r="BL29" i="93"/>
  <c r="BM29" i="93"/>
  <c r="BN29" i="93"/>
  <c r="BO29" i="93"/>
  <c r="BP29" i="93"/>
  <c r="BQ29" i="93"/>
  <c r="BR29" i="93"/>
  <c r="BS29" i="93"/>
  <c r="BT29" i="93"/>
  <c r="BU29" i="93"/>
  <c r="BV29" i="93"/>
  <c r="BW29" i="93"/>
  <c r="BX29" i="93"/>
  <c r="BY29" i="93"/>
  <c r="BZ29" i="93"/>
  <c r="CA29" i="93"/>
  <c r="CB29" i="93"/>
  <c r="CS29" i="93" s="1"/>
  <c r="CC29" i="93"/>
  <c r="CD29" i="93"/>
  <c r="CE29" i="93"/>
  <c r="CF29" i="93"/>
  <c r="CG29" i="93"/>
  <c r="CH29" i="93"/>
  <c r="CI29" i="93"/>
  <c r="CJ29" i="93"/>
  <c r="CK29" i="93"/>
  <c r="CL29" i="93"/>
  <c r="CM29" i="93"/>
  <c r="L29" i="94"/>
  <c r="M29" i="94"/>
  <c r="N29" i="94"/>
  <c r="O29" i="94"/>
  <c r="P29" i="94"/>
  <c r="Q29" i="94"/>
  <c r="R29" i="94"/>
  <c r="S29" i="94"/>
  <c r="T29" i="94"/>
  <c r="U29" i="94"/>
  <c r="V29" i="94"/>
  <c r="W29" i="94"/>
  <c r="X29" i="94"/>
  <c r="Y29" i="94"/>
  <c r="Z29" i="94"/>
  <c r="AA29" i="94"/>
  <c r="AB29" i="94"/>
  <c r="AC29" i="94"/>
  <c r="AD29" i="94"/>
  <c r="AE29" i="94"/>
  <c r="AF29" i="94"/>
  <c r="AG29" i="94"/>
  <c r="AH29" i="94"/>
  <c r="AI29" i="94"/>
  <c r="AJ29" i="94"/>
  <c r="AK29" i="94"/>
  <c r="AL29" i="94"/>
  <c r="AM29" i="94"/>
  <c r="AN29" i="94"/>
  <c r="AO29" i="94"/>
  <c r="AP29" i="94"/>
  <c r="AQ29" i="94"/>
  <c r="AR29" i="94"/>
  <c r="AS29" i="94"/>
  <c r="AT29" i="94"/>
  <c r="AU29" i="94"/>
  <c r="AV29" i="94"/>
  <c r="AW29" i="94"/>
  <c r="AX29" i="94"/>
  <c r="AY29" i="94"/>
  <c r="AZ29" i="94"/>
  <c r="BA29" i="94"/>
  <c r="BB29" i="94"/>
  <c r="BC29" i="94"/>
  <c r="BD29" i="94"/>
  <c r="BE29" i="94"/>
  <c r="BF29" i="94"/>
  <c r="BG29" i="94"/>
  <c r="BH29" i="94"/>
  <c r="BJ29" i="94"/>
  <c r="BK29" i="94"/>
  <c r="BL29" i="94"/>
  <c r="BM29" i="94"/>
  <c r="BN29" i="94"/>
  <c r="BO29" i="94"/>
  <c r="BP29" i="94"/>
  <c r="BQ29" i="94"/>
  <c r="BR29" i="94"/>
  <c r="BS29" i="94"/>
  <c r="BT29" i="94"/>
  <c r="BU29" i="94"/>
  <c r="BV29" i="94"/>
  <c r="BW29" i="94"/>
  <c r="BX29" i="94"/>
  <c r="BY29" i="94"/>
  <c r="BZ29" i="94"/>
  <c r="CA29" i="94"/>
  <c r="CB29" i="94"/>
  <c r="CS29" i="94" s="1"/>
  <c r="CC29" i="94"/>
  <c r="CD29" i="94"/>
  <c r="CE29" i="94"/>
  <c r="CF29" i="94"/>
  <c r="CG29" i="94"/>
  <c r="CH29" i="94"/>
  <c r="CI29" i="94"/>
  <c r="CJ29" i="94"/>
  <c r="CK29" i="94"/>
  <c r="CL29" i="94"/>
  <c r="CM29" i="94"/>
  <c r="L29" i="95"/>
  <c r="M29" i="95"/>
  <c r="N29" i="95"/>
  <c r="O29" i="95"/>
  <c r="P29" i="95"/>
  <c r="Q29" i="95"/>
  <c r="R29" i="95"/>
  <c r="S29" i="95"/>
  <c r="T29" i="95"/>
  <c r="U29" i="95"/>
  <c r="V29" i="95"/>
  <c r="W29" i="95"/>
  <c r="X29" i="95"/>
  <c r="Y29" i="95"/>
  <c r="Z29" i="95"/>
  <c r="AA29" i="95"/>
  <c r="AB29" i="95"/>
  <c r="AC29" i="95"/>
  <c r="AD29" i="95"/>
  <c r="AE29" i="95"/>
  <c r="AF29" i="95"/>
  <c r="AG29" i="95"/>
  <c r="AH29" i="95"/>
  <c r="AI29" i="95"/>
  <c r="AJ29" i="95"/>
  <c r="AK29" i="95"/>
  <c r="AL29" i="95"/>
  <c r="AM29" i="95"/>
  <c r="AN29" i="95"/>
  <c r="AO29" i="95"/>
  <c r="AP29" i="95"/>
  <c r="AQ29" i="95"/>
  <c r="AR29" i="95"/>
  <c r="AS29" i="95"/>
  <c r="AT29" i="95"/>
  <c r="AU29" i="95"/>
  <c r="AV29" i="95"/>
  <c r="AW29" i="95"/>
  <c r="AX29" i="95"/>
  <c r="AY29" i="95"/>
  <c r="AZ29" i="95"/>
  <c r="BA29" i="95"/>
  <c r="BB29" i="95"/>
  <c r="BC29" i="95"/>
  <c r="BD29" i="95"/>
  <c r="BE29" i="95"/>
  <c r="BF29" i="95"/>
  <c r="BG29" i="95"/>
  <c r="BH29" i="95"/>
  <c r="BI29" i="95"/>
  <c r="BJ29" i="95"/>
  <c r="BK29" i="95"/>
  <c r="BL29" i="95"/>
  <c r="BM29" i="95"/>
  <c r="BN29" i="95"/>
  <c r="BO29" i="95"/>
  <c r="BP29" i="95"/>
  <c r="BQ29" i="95"/>
  <c r="BR29" i="95"/>
  <c r="BS29" i="95"/>
  <c r="BT29" i="95"/>
  <c r="BU29" i="95"/>
  <c r="BV29" i="95"/>
  <c r="BW29" i="95"/>
  <c r="BX29" i="95"/>
  <c r="BY29" i="95"/>
  <c r="BZ29" i="95"/>
  <c r="CA29" i="95"/>
  <c r="CB29" i="95"/>
  <c r="CS29" i="95" s="1"/>
  <c r="CC29" i="95"/>
  <c r="CD29" i="95"/>
  <c r="CE29" i="95"/>
  <c r="CF29" i="95"/>
  <c r="CG29" i="95"/>
  <c r="CH29" i="95"/>
  <c r="CI29" i="95"/>
  <c r="CJ29" i="95"/>
  <c r="CK29" i="95"/>
  <c r="CL29" i="95"/>
  <c r="CM29" i="95"/>
  <c r="L29" i="96"/>
  <c r="M29" i="96"/>
  <c r="N29" i="96"/>
  <c r="O29" i="96"/>
  <c r="P29" i="96"/>
  <c r="Q29" i="96"/>
  <c r="R29" i="96"/>
  <c r="S29" i="96"/>
  <c r="T29" i="96"/>
  <c r="U29" i="96"/>
  <c r="V29" i="96"/>
  <c r="W29" i="96"/>
  <c r="X29" i="96"/>
  <c r="Y29" i="96"/>
  <c r="Z29" i="96"/>
  <c r="AA29" i="96"/>
  <c r="AB29" i="96"/>
  <c r="AC29" i="96"/>
  <c r="AD29" i="96"/>
  <c r="AE29" i="96"/>
  <c r="AF29" i="96"/>
  <c r="AG29" i="96"/>
  <c r="AH29" i="96"/>
  <c r="AI29" i="96"/>
  <c r="AJ29" i="96"/>
  <c r="AK29" i="96"/>
  <c r="AL29" i="96"/>
  <c r="AM29" i="96"/>
  <c r="AN29" i="96"/>
  <c r="AO29" i="96"/>
  <c r="AP29" i="96"/>
  <c r="AQ29" i="96"/>
  <c r="AR29" i="96"/>
  <c r="AS29" i="96"/>
  <c r="AT29" i="96"/>
  <c r="AU29" i="96"/>
  <c r="AV29" i="96"/>
  <c r="AW29" i="96"/>
  <c r="AX29" i="96"/>
  <c r="AY29" i="96"/>
  <c r="AZ29" i="96"/>
  <c r="BA29" i="96"/>
  <c r="BB29" i="96"/>
  <c r="BC29" i="96"/>
  <c r="BD29" i="96"/>
  <c r="BE29" i="96"/>
  <c r="BF29" i="96"/>
  <c r="BG29" i="96"/>
  <c r="BH29" i="96"/>
  <c r="BI29" i="96"/>
  <c r="BJ29" i="96"/>
  <c r="BK29" i="96"/>
  <c r="BL29" i="96"/>
  <c r="BM29" i="96"/>
  <c r="BN29" i="96"/>
  <c r="BO29" i="96"/>
  <c r="BP29" i="96"/>
  <c r="BQ29" i="96"/>
  <c r="BS29" i="96"/>
  <c r="BT29" i="96"/>
  <c r="BU29" i="96"/>
  <c r="BV29" i="96"/>
  <c r="BW29" i="96"/>
  <c r="BX29" i="96"/>
  <c r="BY29" i="96"/>
  <c r="BZ29" i="96"/>
  <c r="CA29" i="96"/>
  <c r="CB29" i="96"/>
  <c r="CS29" i="96" s="1"/>
  <c r="CC29" i="96"/>
  <c r="CD29" i="96"/>
  <c r="CE29" i="96"/>
  <c r="CF29" i="96"/>
  <c r="CG29" i="96"/>
  <c r="CH29" i="96"/>
  <c r="CI29" i="96"/>
  <c r="CJ29" i="96"/>
  <c r="CK29" i="96"/>
  <c r="CL29" i="96"/>
  <c r="CM29" i="96"/>
  <c r="L29" i="97"/>
  <c r="M29" i="97"/>
  <c r="N29" i="97"/>
  <c r="O29" i="97"/>
  <c r="P29" i="97"/>
  <c r="Q29" i="97"/>
  <c r="R29" i="97"/>
  <c r="S29" i="97"/>
  <c r="T29" i="97"/>
  <c r="U29" i="97"/>
  <c r="V29" i="97"/>
  <c r="W29" i="97"/>
  <c r="X29" i="97"/>
  <c r="Y29" i="97"/>
  <c r="Z29" i="97"/>
  <c r="AA29" i="97"/>
  <c r="AB29" i="97"/>
  <c r="AC29" i="97"/>
  <c r="AD29" i="97"/>
  <c r="AE29" i="97"/>
  <c r="AF29" i="97"/>
  <c r="AG29" i="97"/>
  <c r="AH29" i="97"/>
  <c r="AI29" i="97"/>
  <c r="AJ29" i="97"/>
  <c r="AK29" i="97"/>
  <c r="AL29" i="97"/>
  <c r="AM29" i="97"/>
  <c r="AN29" i="97"/>
  <c r="AO29" i="97"/>
  <c r="AP29" i="97"/>
  <c r="AQ29" i="97"/>
  <c r="AR29" i="97"/>
  <c r="AS29" i="97"/>
  <c r="AT29" i="97"/>
  <c r="AU29" i="97"/>
  <c r="AV29" i="97"/>
  <c r="AW29" i="97"/>
  <c r="AX29" i="97"/>
  <c r="AY29" i="97"/>
  <c r="AZ29" i="97"/>
  <c r="BA29" i="97"/>
  <c r="BB29" i="97"/>
  <c r="BC29" i="97"/>
  <c r="BD29" i="97"/>
  <c r="BE29" i="97"/>
  <c r="BF29" i="97"/>
  <c r="BG29" i="97"/>
  <c r="BH29" i="97"/>
  <c r="BI29" i="97"/>
  <c r="BJ29" i="97"/>
  <c r="BK29" i="97"/>
  <c r="BL29" i="97"/>
  <c r="BM29" i="97"/>
  <c r="BN29" i="97"/>
  <c r="BO29" i="97"/>
  <c r="BP29" i="97"/>
  <c r="BQ29" i="97"/>
  <c r="BR29" i="97"/>
  <c r="BS29" i="97"/>
  <c r="BT29" i="97"/>
  <c r="BU29" i="97"/>
  <c r="BV29" i="97"/>
  <c r="BW29" i="97"/>
  <c r="BX29" i="97"/>
  <c r="BY29" i="97"/>
  <c r="BZ29" i="97"/>
  <c r="CA29" i="97"/>
  <c r="CB29" i="97"/>
  <c r="CS29" i="97" s="1"/>
  <c r="CC29" i="97"/>
  <c r="CD29" i="97"/>
  <c r="CE29" i="97"/>
  <c r="CF29" i="97"/>
  <c r="CG29" i="97"/>
  <c r="CH29" i="97"/>
  <c r="CI29" i="97"/>
  <c r="CJ29" i="97"/>
  <c r="CK29" i="97"/>
  <c r="CL29" i="97"/>
  <c r="CM29" i="97"/>
  <c r="L29" i="98"/>
  <c r="M29" i="98"/>
  <c r="N29" i="98"/>
  <c r="O29" i="98"/>
  <c r="P29" i="98"/>
  <c r="Q29" i="98"/>
  <c r="R29" i="98"/>
  <c r="S29" i="98"/>
  <c r="T29" i="98"/>
  <c r="U29" i="98"/>
  <c r="V29" i="98"/>
  <c r="W29" i="98"/>
  <c r="X29" i="98"/>
  <c r="Y29" i="98"/>
  <c r="Z29" i="98"/>
  <c r="AA29" i="98"/>
  <c r="AB29" i="98"/>
  <c r="AD29" i="98"/>
  <c r="AE29" i="98"/>
  <c r="AF29" i="98"/>
  <c r="AG29" i="98"/>
  <c r="AH29" i="98"/>
  <c r="AI29" i="98"/>
  <c r="AJ29" i="98"/>
  <c r="AK29" i="98"/>
  <c r="AL29" i="98"/>
  <c r="AM29" i="98"/>
  <c r="AN29" i="98"/>
  <c r="AP29" i="98"/>
  <c r="AQ29" i="98"/>
  <c r="AR29" i="98"/>
  <c r="AS29" i="98"/>
  <c r="AT29" i="98"/>
  <c r="AU29" i="98"/>
  <c r="AV29" i="98"/>
  <c r="AW29" i="98"/>
  <c r="AX29" i="98"/>
  <c r="AY29" i="98"/>
  <c r="AZ29" i="98"/>
  <c r="BA29" i="98"/>
  <c r="BB29" i="98"/>
  <c r="BC29" i="98"/>
  <c r="BD29" i="98"/>
  <c r="BE29" i="98"/>
  <c r="BF29" i="98"/>
  <c r="BG29" i="98"/>
  <c r="BH29" i="98"/>
  <c r="BI29" i="98"/>
  <c r="BJ29" i="98"/>
  <c r="BK29" i="98"/>
  <c r="BL29" i="98"/>
  <c r="BM29" i="98"/>
  <c r="BN29" i="98"/>
  <c r="BO29" i="98"/>
  <c r="BP29" i="98"/>
  <c r="BQ29" i="98"/>
  <c r="BR29" i="98"/>
  <c r="BS29" i="98"/>
  <c r="BT29" i="98"/>
  <c r="BU29" i="98"/>
  <c r="BV29" i="98"/>
  <c r="BW29" i="98"/>
  <c r="BX29" i="98"/>
  <c r="BY29" i="98"/>
  <c r="BZ29" i="98"/>
  <c r="CA29" i="98"/>
  <c r="CB29" i="98"/>
  <c r="CS29" i="98" s="1"/>
  <c r="CC29" i="98"/>
  <c r="CD29" i="98"/>
  <c r="CE29" i="98"/>
  <c r="CF29" i="98"/>
  <c r="CG29" i="98"/>
  <c r="CH29" i="98"/>
  <c r="CI29" i="98"/>
  <c r="CJ29" i="98"/>
  <c r="CK29" i="98"/>
  <c r="CL29" i="98"/>
  <c r="CM29" i="98"/>
  <c r="L29" i="99"/>
  <c r="M29" i="99"/>
  <c r="N29" i="99"/>
  <c r="O29" i="99"/>
  <c r="P29" i="99"/>
  <c r="Q29" i="99"/>
  <c r="R29" i="99"/>
  <c r="S29" i="99"/>
  <c r="T29" i="99"/>
  <c r="U29" i="99"/>
  <c r="V29" i="99"/>
  <c r="W29" i="99"/>
  <c r="X29" i="99"/>
  <c r="Y29" i="99"/>
  <c r="Z29" i="99"/>
  <c r="AA29" i="99"/>
  <c r="AB29" i="99"/>
  <c r="AC29" i="99"/>
  <c r="AD29" i="99"/>
  <c r="AE29" i="99"/>
  <c r="AF29" i="99"/>
  <c r="AG29" i="99"/>
  <c r="AH29" i="99"/>
  <c r="AI29" i="99"/>
  <c r="AJ29" i="99"/>
  <c r="AK29" i="99"/>
  <c r="AL29" i="99"/>
  <c r="AM29" i="99"/>
  <c r="AN29" i="99"/>
  <c r="AO29" i="99"/>
  <c r="AP29" i="99"/>
  <c r="AQ29" i="99"/>
  <c r="AR29" i="99"/>
  <c r="AS29" i="99"/>
  <c r="AT29" i="99"/>
  <c r="AU29" i="99"/>
  <c r="AV29" i="99"/>
  <c r="AW29" i="99"/>
  <c r="AX29" i="99"/>
  <c r="AY29" i="99"/>
  <c r="AZ29" i="99"/>
  <c r="BA29" i="99"/>
  <c r="BB29" i="99"/>
  <c r="BC29" i="99"/>
  <c r="BD29" i="99"/>
  <c r="BE29" i="99"/>
  <c r="BF29" i="99"/>
  <c r="BG29" i="99"/>
  <c r="BH29" i="99"/>
  <c r="BI29" i="99"/>
  <c r="BJ29" i="99"/>
  <c r="BK29" i="99"/>
  <c r="BL29" i="99"/>
  <c r="BM29" i="99"/>
  <c r="BN29" i="99"/>
  <c r="BO29" i="99"/>
  <c r="BP29" i="99"/>
  <c r="BQ29" i="99"/>
  <c r="BR29" i="99"/>
  <c r="BS29" i="99"/>
  <c r="BT29" i="99"/>
  <c r="BU29" i="99"/>
  <c r="BV29" i="99"/>
  <c r="BW29" i="99"/>
  <c r="BX29" i="99"/>
  <c r="BY29" i="99"/>
  <c r="BZ29" i="99"/>
  <c r="CA29" i="99"/>
  <c r="CB29" i="99"/>
  <c r="CS29" i="99" s="1"/>
  <c r="CC29" i="99"/>
  <c r="CD29" i="99"/>
  <c r="CE29" i="99"/>
  <c r="CF29" i="99"/>
  <c r="CG29" i="99"/>
  <c r="CH29" i="99"/>
  <c r="CI29" i="99"/>
  <c r="CJ29" i="99"/>
  <c r="CK29" i="99"/>
  <c r="CL29" i="99"/>
  <c r="CM29" i="99"/>
  <c r="L29" i="100"/>
  <c r="M29" i="100"/>
  <c r="N29" i="100"/>
  <c r="O29" i="100"/>
  <c r="P29" i="100"/>
  <c r="Q29" i="100"/>
  <c r="R29" i="100"/>
  <c r="S29" i="100"/>
  <c r="T29" i="100"/>
  <c r="U29" i="100"/>
  <c r="V29" i="100"/>
  <c r="W29" i="100"/>
  <c r="X29" i="100"/>
  <c r="Y29" i="100"/>
  <c r="Z29" i="100"/>
  <c r="AA29" i="100"/>
  <c r="AB29" i="100"/>
  <c r="AC29" i="100"/>
  <c r="AD29" i="100"/>
  <c r="AE29" i="100"/>
  <c r="AF29" i="100"/>
  <c r="AG29" i="100"/>
  <c r="AH29" i="100"/>
  <c r="AI29" i="100"/>
  <c r="AJ29" i="100"/>
  <c r="AK29" i="100"/>
  <c r="AL29" i="100"/>
  <c r="AM29" i="100"/>
  <c r="AN29" i="100"/>
  <c r="AO29" i="100"/>
  <c r="AP29" i="100"/>
  <c r="AQ29" i="100"/>
  <c r="AR29" i="100"/>
  <c r="AS29" i="100"/>
  <c r="AT29" i="100"/>
  <c r="AU29" i="100"/>
  <c r="AV29" i="100"/>
  <c r="AW29" i="100"/>
  <c r="AX29" i="100"/>
  <c r="AY29" i="100"/>
  <c r="AZ29" i="100"/>
  <c r="BA29" i="100"/>
  <c r="BB29" i="100"/>
  <c r="BC29" i="100"/>
  <c r="BD29" i="100"/>
  <c r="BE29" i="100"/>
  <c r="BF29" i="100"/>
  <c r="BG29" i="100"/>
  <c r="BH29" i="100"/>
  <c r="BI29" i="100"/>
  <c r="BJ29" i="100"/>
  <c r="BK29" i="100"/>
  <c r="BL29" i="100"/>
  <c r="BM29" i="100"/>
  <c r="BN29" i="100"/>
  <c r="BO29" i="100"/>
  <c r="BP29" i="100"/>
  <c r="BQ29" i="100"/>
  <c r="BR29" i="100"/>
  <c r="BT29" i="100"/>
  <c r="BU29" i="100"/>
  <c r="BV29" i="100"/>
  <c r="BW29" i="100"/>
  <c r="BX29" i="100"/>
  <c r="BY29" i="100"/>
  <c r="BZ29" i="100"/>
  <c r="CA29" i="100"/>
  <c r="CB29" i="100"/>
  <c r="CS29" i="100" s="1"/>
  <c r="CC29" i="100"/>
  <c r="CD29" i="100"/>
  <c r="CE29" i="100"/>
  <c r="CF29" i="100"/>
  <c r="CG29" i="100"/>
  <c r="CH29" i="100"/>
  <c r="CI29" i="100"/>
  <c r="CJ29" i="100"/>
  <c r="CK29" i="100"/>
  <c r="CL29" i="100"/>
  <c r="CM29" i="100"/>
  <c r="L29" i="101"/>
  <c r="M29" i="101"/>
  <c r="N29" i="101"/>
  <c r="O29" i="101"/>
  <c r="P29" i="101"/>
  <c r="Q29" i="101"/>
  <c r="R29" i="101"/>
  <c r="S29" i="101"/>
  <c r="T29" i="101"/>
  <c r="U29" i="101"/>
  <c r="V29" i="101"/>
  <c r="W29" i="101"/>
  <c r="X29" i="101"/>
  <c r="Y29" i="101"/>
  <c r="Z29" i="101"/>
  <c r="AA29" i="101"/>
  <c r="AB29" i="101"/>
  <c r="AC29" i="101"/>
  <c r="AD29" i="101"/>
  <c r="AE29" i="101"/>
  <c r="AF29" i="101"/>
  <c r="AG29" i="101"/>
  <c r="AH29" i="101"/>
  <c r="AI29" i="101"/>
  <c r="AJ29" i="101"/>
  <c r="AK29" i="101"/>
  <c r="AL29" i="101"/>
  <c r="AM29" i="101"/>
  <c r="AN29" i="101"/>
  <c r="AO29" i="101"/>
  <c r="AP29" i="101"/>
  <c r="AQ29" i="101"/>
  <c r="AR29" i="101"/>
  <c r="AS29" i="101"/>
  <c r="AT29" i="101"/>
  <c r="AU29" i="101"/>
  <c r="AV29" i="101"/>
  <c r="AW29" i="101"/>
  <c r="AX29" i="101"/>
  <c r="AY29" i="101"/>
  <c r="AZ29" i="101"/>
  <c r="BA29" i="101"/>
  <c r="BB29" i="101"/>
  <c r="BC29" i="101"/>
  <c r="BD29" i="101"/>
  <c r="BE29" i="101"/>
  <c r="BF29" i="101"/>
  <c r="BG29" i="101"/>
  <c r="BH29" i="101"/>
  <c r="BI29" i="101"/>
  <c r="BJ29" i="101"/>
  <c r="BK29" i="101"/>
  <c r="BL29" i="101"/>
  <c r="BM29" i="101"/>
  <c r="BN29" i="101"/>
  <c r="BO29" i="101"/>
  <c r="BP29" i="101"/>
  <c r="BQ29" i="101"/>
  <c r="BR29" i="101"/>
  <c r="BS29" i="101"/>
  <c r="BT29" i="101"/>
  <c r="BU29" i="101"/>
  <c r="BV29" i="101"/>
  <c r="BW29" i="101"/>
  <c r="BX29" i="101"/>
  <c r="BY29" i="101"/>
  <c r="BZ29" i="101"/>
  <c r="CA29" i="101"/>
  <c r="CB29" i="101"/>
  <c r="CS29" i="101" s="1"/>
  <c r="CC29" i="101"/>
  <c r="CD29" i="101"/>
  <c r="CE29" i="101"/>
  <c r="CF29" i="101"/>
  <c r="CG29" i="101"/>
  <c r="CH29" i="101"/>
  <c r="CI29" i="101"/>
  <c r="CJ29" i="101"/>
  <c r="CK29" i="101"/>
  <c r="CL29" i="101"/>
  <c r="CM29" i="101"/>
  <c r="L29" i="102"/>
  <c r="M29" i="102"/>
  <c r="N29" i="102"/>
  <c r="O29" i="102"/>
  <c r="P29" i="102"/>
  <c r="Q29" i="102"/>
  <c r="R29" i="102"/>
  <c r="S29" i="102"/>
  <c r="T29" i="102"/>
  <c r="U29" i="102"/>
  <c r="V29" i="102"/>
  <c r="W29" i="102"/>
  <c r="X29" i="102"/>
  <c r="Y29" i="102"/>
  <c r="Z29" i="102"/>
  <c r="AA29" i="102"/>
  <c r="AB29" i="102"/>
  <c r="AC29" i="102"/>
  <c r="AD29" i="102"/>
  <c r="AE29" i="102"/>
  <c r="AF29" i="102"/>
  <c r="AG29" i="102"/>
  <c r="AH29" i="102"/>
  <c r="AI29" i="102"/>
  <c r="AJ29" i="102"/>
  <c r="AK29" i="102"/>
  <c r="AL29" i="102"/>
  <c r="AM29" i="102"/>
  <c r="AN29" i="102"/>
  <c r="AO29" i="102"/>
  <c r="AP29" i="102"/>
  <c r="AQ29" i="102"/>
  <c r="AR29" i="102"/>
  <c r="AS29" i="102"/>
  <c r="AT29" i="102"/>
  <c r="AU29" i="102"/>
  <c r="AV29" i="102"/>
  <c r="AW29" i="102"/>
  <c r="AX29" i="102"/>
  <c r="AY29" i="102"/>
  <c r="AZ29" i="102"/>
  <c r="BA29" i="102"/>
  <c r="BB29" i="102"/>
  <c r="BC29" i="102"/>
  <c r="BD29" i="102"/>
  <c r="BE29" i="102"/>
  <c r="BF29" i="102"/>
  <c r="BG29" i="102"/>
  <c r="BH29" i="102"/>
  <c r="BI29" i="102"/>
  <c r="BJ29" i="102"/>
  <c r="BK29" i="102"/>
  <c r="BL29" i="102"/>
  <c r="BM29" i="102"/>
  <c r="BN29" i="102"/>
  <c r="BO29" i="102"/>
  <c r="BP29" i="102"/>
  <c r="BQ29" i="102"/>
  <c r="BR29" i="102"/>
  <c r="BS29" i="102"/>
  <c r="BT29" i="102"/>
  <c r="BU29" i="102"/>
  <c r="BV29" i="102"/>
  <c r="BW29" i="102"/>
  <c r="BX29" i="102"/>
  <c r="BY29" i="102"/>
  <c r="BZ29" i="102"/>
  <c r="CA29" i="102"/>
  <c r="CB29" i="102"/>
  <c r="CS29" i="102" s="1"/>
  <c r="CC29" i="102"/>
  <c r="CD29" i="102"/>
  <c r="CE29" i="102"/>
  <c r="CF29" i="102"/>
  <c r="CG29" i="102"/>
  <c r="CH29" i="102"/>
  <c r="CI29" i="102"/>
  <c r="CJ29" i="102"/>
  <c r="CK29" i="102"/>
  <c r="CL29" i="102"/>
  <c r="CM29" i="102"/>
  <c r="L29" i="103"/>
  <c r="M29" i="103"/>
  <c r="N29" i="103"/>
  <c r="O29" i="103"/>
  <c r="P29" i="103"/>
  <c r="Q29" i="103"/>
  <c r="R29" i="103"/>
  <c r="S29" i="103"/>
  <c r="T29" i="103"/>
  <c r="U29" i="103"/>
  <c r="V29" i="103"/>
  <c r="W29" i="103"/>
  <c r="X29" i="103"/>
  <c r="Y29" i="103"/>
  <c r="Z29" i="103"/>
  <c r="AA29" i="103"/>
  <c r="AB29" i="103"/>
  <c r="AC29" i="103"/>
  <c r="AD29" i="103"/>
  <c r="AE29" i="103"/>
  <c r="AF29" i="103"/>
  <c r="AG29" i="103"/>
  <c r="AH29" i="103"/>
  <c r="AI29" i="103"/>
  <c r="AJ29" i="103"/>
  <c r="AK29" i="103"/>
  <c r="AL29" i="103"/>
  <c r="AM29" i="103"/>
  <c r="AN29" i="103"/>
  <c r="AO29" i="103"/>
  <c r="AP29" i="103"/>
  <c r="AQ29" i="103"/>
  <c r="AR29" i="103"/>
  <c r="AS29" i="103"/>
  <c r="AT29" i="103"/>
  <c r="AU29" i="103"/>
  <c r="AV29" i="103"/>
  <c r="AW29" i="103"/>
  <c r="AX29" i="103"/>
  <c r="AY29" i="103"/>
  <c r="AZ29" i="103"/>
  <c r="BA29" i="103"/>
  <c r="BB29" i="103"/>
  <c r="BC29" i="103"/>
  <c r="BD29" i="103"/>
  <c r="BE29" i="103"/>
  <c r="BF29" i="103"/>
  <c r="BG29" i="103"/>
  <c r="BH29" i="103"/>
  <c r="BI29" i="103"/>
  <c r="BJ29" i="103"/>
  <c r="BK29" i="103"/>
  <c r="BL29" i="103"/>
  <c r="BM29" i="103"/>
  <c r="BN29" i="103"/>
  <c r="BO29" i="103"/>
  <c r="BP29" i="103"/>
  <c r="BQ29" i="103"/>
  <c r="BR29" i="103"/>
  <c r="BS29" i="103"/>
  <c r="BT29" i="103"/>
  <c r="BU29" i="103"/>
  <c r="BV29" i="103"/>
  <c r="BW29" i="103"/>
  <c r="BX29" i="103"/>
  <c r="BY29" i="103"/>
  <c r="BZ29" i="103"/>
  <c r="CA29" i="103"/>
  <c r="CB29" i="103"/>
  <c r="CC29" i="103"/>
  <c r="CD29" i="103"/>
  <c r="CE29" i="103"/>
  <c r="CF29" i="103"/>
  <c r="CG29" i="103"/>
  <c r="CH29" i="103"/>
  <c r="CI29" i="103"/>
  <c r="CJ29" i="103"/>
  <c r="CK29" i="103"/>
  <c r="CL29" i="103"/>
  <c r="CM29" i="103"/>
  <c r="L28" i="73"/>
  <c r="M28" i="73"/>
  <c r="N28" i="73"/>
  <c r="O28" i="73"/>
  <c r="P28" i="73"/>
  <c r="Q28" i="73"/>
  <c r="R28" i="73"/>
  <c r="S28" i="73"/>
  <c r="T28" i="73"/>
  <c r="U28" i="73"/>
  <c r="V28" i="73"/>
  <c r="W28" i="73"/>
  <c r="X28" i="73"/>
  <c r="Y28" i="73"/>
  <c r="Z28" i="73"/>
  <c r="AA28" i="73"/>
  <c r="AB28" i="73"/>
  <c r="AC28" i="73"/>
  <c r="AD28" i="73"/>
  <c r="AE28" i="73"/>
  <c r="AF28" i="73"/>
  <c r="AG28" i="73"/>
  <c r="AI28" i="73"/>
  <c r="AJ28" i="73"/>
  <c r="AK28" i="73"/>
  <c r="AL28" i="73"/>
  <c r="AM28" i="73"/>
  <c r="AN28" i="73"/>
  <c r="AO28" i="73"/>
  <c r="AP28" i="73"/>
  <c r="AQ28" i="73"/>
  <c r="AR28" i="73"/>
  <c r="AS28" i="73"/>
  <c r="AT28" i="73"/>
  <c r="AU28" i="73"/>
  <c r="AV28" i="73"/>
  <c r="AW28" i="73"/>
  <c r="AX28" i="73"/>
  <c r="AY28" i="73"/>
  <c r="AZ28" i="73"/>
  <c r="BA28" i="73"/>
  <c r="BB28" i="73"/>
  <c r="BC28" i="73"/>
  <c r="BD28" i="73"/>
  <c r="BE28" i="73"/>
  <c r="BF28" i="73"/>
  <c r="BG28" i="73"/>
  <c r="BH28" i="73"/>
  <c r="BI28" i="73"/>
  <c r="BJ28" i="73"/>
  <c r="BK28" i="73"/>
  <c r="BL28" i="73"/>
  <c r="BM28" i="73"/>
  <c r="BN28" i="73"/>
  <c r="BO28" i="73"/>
  <c r="BP28" i="73"/>
  <c r="BQ28" i="73"/>
  <c r="BR28" i="73"/>
  <c r="BS28" i="73"/>
  <c r="BT28" i="73"/>
  <c r="BU28" i="73"/>
  <c r="BV28" i="73"/>
  <c r="BW28" i="73"/>
  <c r="BX28" i="73"/>
  <c r="BY28" i="73"/>
  <c r="BZ28" i="73"/>
  <c r="CA28" i="73"/>
  <c r="CB28" i="73"/>
  <c r="CS28" i="73" s="1"/>
  <c r="CC28" i="73"/>
  <c r="CD28" i="73"/>
  <c r="CE28" i="73"/>
  <c r="CF28" i="73"/>
  <c r="CG28" i="73"/>
  <c r="CH28" i="73"/>
  <c r="CI28" i="73"/>
  <c r="CJ28" i="73"/>
  <c r="CK28" i="73"/>
  <c r="CL28" i="73"/>
  <c r="CM28" i="73"/>
  <c r="L28" i="75"/>
  <c r="M28" i="75"/>
  <c r="N28" i="75"/>
  <c r="O28" i="75"/>
  <c r="P28" i="75"/>
  <c r="Q28" i="75"/>
  <c r="R28" i="75"/>
  <c r="S28" i="75"/>
  <c r="T28" i="75"/>
  <c r="U28" i="75"/>
  <c r="V28" i="75"/>
  <c r="W28" i="75"/>
  <c r="X28" i="75"/>
  <c r="Y28" i="75"/>
  <c r="Z28" i="75"/>
  <c r="AA28" i="75"/>
  <c r="AB28" i="75"/>
  <c r="AC28" i="75"/>
  <c r="AD28" i="75"/>
  <c r="AE28" i="75"/>
  <c r="AF28" i="75"/>
  <c r="AG28" i="75"/>
  <c r="AH28" i="75"/>
  <c r="AI28" i="75"/>
  <c r="AJ28" i="75"/>
  <c r="AK28" i="75"/>
  <c r="AL28" i="75"/>
  <c r="AM28" i="75"/>
  <c r="AN28" i="75"/>
  <c r="AO28" i="75"/>
  <c r="AP28" i="75"/>
  <c r="AQ28" i="75"/>
  <c r="AR28" i="75"/>
  <c r="AS28" i="75"/>
  <c r="AT28" i="75"/>
  <c r="AU28" i="75"/>
  <c r="AV28" i="75"/>
  <c r="AW28" i="75"/>
  <c r="AX28" i="75"/>
  <c r="AY28" i="75"/>
  <c r="AZ28" i="75"/>
  <c r="BA28" i="75"/>
  <c r="BB28" i="75"/>
  <c r="BC28" i="75"/>
  <c r="BD28" i="75"/>
  <c r="BE28" i="75"/>
  <c r="BF28" i="75"/>
  <c r="BG28" i="75"/>
  <c r="BH28" i="75"/>
  <c r="BI28" i="75"/>
  <c r="BJ28" i="75"/>
  <c r="BK28" i="75"/>
  <c r="BL28" i="75"/>
  <c r="BM28" i="75"/>
  <c r="BN28" i="75"/>
  <c r="BO28" i="75"/>
  <c r="BP28" i="75"/>
  <c r="BQ28" i="75"/>
  <c r="BR28" i="75"/>
  <c r="BS28" i="75"/>
  <c r="BT28" i="75"/>
  <c r="BU28" i="75"/>
  <c r="BV28" i="75"/>
  <c r="BW28" i="75"/>
  <c r="BX28" i="75"/>
  <c r="BY28" i="75"/>
  <c r="BZ28" i="75"/>
  <c r="CA28" i="75"/>
  <c r="CB28" i="75"/>
  <c r="CS28" i="75" s="1"/>
  <c r="CC28" i="75"/>
  <c r="CD28" i="75"/>
  <c r="CE28" i="75"/>
  <c r="CF28" i="75"/>
  <c r="CG28" i="75"/>
  <c r="CH28" i="75"/>
  <c r="CI28" i="75"/>
  <c r="CJ28" i="75"/>
  <c r="CK28" i="75"/>
  <c r="CL28" i="75"/>
  <c r="CM28" i="75"/>
  <c r="L28" i="76"/>
  <c r="M28" i="76"/>
  <c r="N28" i="76"/>
  <c r="Q28" i="76"/>
  <c r="R28" i="76"/>
  <c r="S28" i="76"/>
  <c r="T28" i="76"/>
  <c r="U28" i="76"/>
  <c r="V28" i="76"/>
  <c r="W28" i="76"/>
  <c r="X28" i="76"/>
  <c r="Y28" i="76"/>
  <c r="Z28" i="76"/>
  <c r="AA28" i="76"/>
  <c r="AB28" i="76"/>
  <c r="AC28" i="76"/>
  <c r="AD28" i="76"/>
  <c r="AE28" i="76"/>
  <c r="AF28" i="76"/>
  <c r="AG28" i="76"/>
  <c r="AH28" i="76"/>
  <c r="AI28" i="76"/>
  <c r="AJ28" i="76"/>
  <c r="AK28" i="76"/>
  <c r="AL28" i="76"/>
  <c r="AM28" i="76"/>
  <c r="AN28" i="76"/>
  <c r="AO28" i="76"/>
  <c r="AP28" i="76"/>
  <c r="AQ28" i="76"/>
  <c r="AR28" i="76"/>
  <c r="AS28" i="76"/>
  <c r="AT28" i="76"/>
  <c r="AU28" i="76"/>
  <c r="AV28" i="76"/>
  <c r="AW28" i="76"/>
  <c r="AX28" i="76"/>
  <c r="AY28" i="76"/>
  <c r="AZ28" i="76"/>
  <c r="BA28" i="76"/>
  <c r="BB28" i="76"/>
  <c r="BC28" i="76"/>
  <c r="BD28" i="76"/>
  <c r="BE28" i="76"/>
  <c r="BF28" i="76"/>
  <c r="BG28" i="76"/>
  <c r="BH28" i="76"/>
  <c r="BI28" i="76"/>
  <c r="BJ28" i="76"/>
  <c r="BK28" i="76"/>
  <c r="BL28" i="76"/>
  <c r="BM28" i="76"/>
  <c r="BN28" i="76"/>
  <c r="BO28" i="76"/>
  <c r="BP28" i="76"/>
  <c r="BQ28" i="76"/>
  <c r="BR28" i="76"/>
  <c r="BS28" i="76"/>
  <c r="BT28" i="76"/>
  <c r="BU28" i="76"/>
  <c r="BV28" i="76"/>
  <c r="BW28" i="76"/>
  <c r="BX28" i="76"/>
  <c r="BY28" i="76"/>
  <c r="BZ28" i="76"/>
  <c r="CA28" i="76"/>
  <c r="CB28" i="76"/>
  <c r="CS28" i="76" s="1"/>
  <c r="CC28" i="76"/>
  <c r="CD28" i="76"/>
  <c r="CE28" i="76"/>
  <c r="CF28" i="76"/>
  <c r="CG28" i="76"/>
  <c r="CH28" i="76"/>
  <c r="CI28" i="76"/>
  <c r="CJ28" i="76"/>
  <c r="CK28" i="76"/>
  <c r="CL28" i="76"/>
  <c r="CM28" i="76"/>
  <c r="L28" i="77"/>
  <c r="M28" i="77"/>
  <c r="N28" i="77"/>
  <c r="O28" i="77"/>
  <c r="P28" i="77"/>
  <c r="Q28" i="77"/>
  <c r="R28" i="77"/>
  <c r="S28" i="77"/>
  <c r="T28" i="77"/>
  <c r="U28" i="77"/>
  <c r="V28" i="77"/>
  <c r="W28" i="77"/>
  <c r="X28" i="77"/>
  <c r="Y28" i="77"/>
  <c r="Z28" i="77"/>
  <c r="AA28" i="77"/>
  <c r="AB28" i="77"/>
  <c r="AC28" i="77"/>
  <c r="AD28" i="77"/>
  <c r="AE28" i="77"/>
  <c r="AF28" i="77"/>
  <c r="AG28" i="77"/>
  <c r="AH28" i="77"/>
  <c r="AI28" i="77"/>
  <c r="AJ28" i="77"/>
  <c r="AK28" i="77"/>
  <c r="AL28" i="77"/>
  <c r="AM28" i="77"/>
  <c r="AN28" i="77"/>
  <c r="AO28" i="77"/>
  <c r="AP28" i="77"/>
  <c r="AQ28" i="77"/>
  <c r="AR28" i="77"/>
  <c r="AS28" i="77"/>
  <c r="AT28" i="77"/>
  <c r="AU28" i="77"/>
  <c r="AV28" i="77"/>
  <c r="AW28" i="77"/>
  <c r="AX28" i="77"/>
  <c r="AY28" i="77"/>
  <c r="AZ28" i="77"/>
  <c r="BA28" i="77"/>
  <c r="BB28" i="77"/>
  <c r="BC28" i="77"/>
  <c r="BD28" i="77"/>
  <c r="BE28" i="77"/>
  <c r="BF28" i="77"/>
  <c r="BG28" i="77"/>
  <c r="BH28" i="77"/>
  <c r="BI28" i="77"/>
  <c r="BJ28" i="77"/>
  <c r="BK28" i="77"/>
  <c r="BL28" i="77"/>
  <c r="BM28" i="77"/>
  <c r="BN28" i="77"/>
  <c r="BO28" i="77"/>
  <c r="BP28" i="77"/>
  <c r="BQ28" i="77"/>
  <c r="BR28" i="77"/>
  <c r="BS28" i="77"/>
  <c r="BT28" i="77"/>
  <c r="BU28" i="77"/>
  <c r="BV28" i="77"/>
  <c r="BW28" i="77"/>
  <c r="BX28" i="77"/>
  <c r="BY28" i="77"/>
  <c r="BZ28" i="77"/>
  <c r="CA28" i="77"/>
  <c r="CB28" i="77"/>
  <c r="CS28" i="77" s="1"/>
  <c r="CC28" i="77"/>
  <c r="CD28" i="77"/>
  <c r="CE28" i="77"/>
  <c r="CF28" i="77"/>
  <c r="CG28" i="77"/>
  <c r="CH28" i="77"/>
  <c r="CI28" i="77"/>
  <c r="CJ28" i="77"/>
  <c r="CK28" i="77"/>
  <c r="CL28" i="77"/>
  <c r="CM28" i="77"/>
  <c r="L28" i="78"/>
  <c r="M28" i="78"/>
  <c r="N28" i="78"/>
  <c r="O28" i="78"/>
  <c r="P28" i="78"/>
  <c r="Q28" i="78"/>
  <c r="R28" i="78"/>
  <c r="S28" i="78"/>
  <c r="T28" i="78"/>
  <c r="U28" i="78"/>
  <c r="V28" i="78"/>
  <c r="W28" i="78"/>
  <c r="X28" i="78"/>
  <c r="Y28" i="78"/>
  <c r="Z28" i="78"/>
  <c r="AA28" i="78"/>
  <c r="AB28" i="78"/>
  <c r="AC28" i="78"/>
  <c r="AD28" i="78"/>
  <c r="AE28" i="78"/>
  <c r="AF28" i="78"/>
  <c r="AG28" i="78"/>
  <c r="AH28" i="78"/>
  <c r="AI28" i="78"/>
  <c r="AJ28" i="78"/>
  <c r="AK28" i="78"/>
  <c r="AL28" i="78"/>
  <c r="AM28" i="78"/>
  <c r="AN28" i="78"/>
  <c r="AO28" i="78"/>
  <c r="AP28" i="78"/>
  <c r="AQ28" i="78"/>
  <c r="AR28" i="78"/>
  <c r="AS28" i="78"/>
  <c r="AT28" i="78"/>
  <c r="AU28" i="78"/>
  <c r="AV28" i="78"/>
  <c r="AW28" i="78"/>
  <c r="AX28" i="78"/>
  <c r="AY28" i="78"/>
  <c r="AZ28" i="78"/>
  <c r="BA28" i="78"/>
  <c r="BB28" i="78"/>
  <c r="BC28" i="78"/>
  <c r="BD28" i="78"/>
  <c r="BE28" i="78"/>
  <c r="BF28" i="78"/>
  <c r="BG28" i="78"/>
  <c r="BH28" i="78"/>
  <c r="BI28" i="78"/>
  <c r="BJ28" i="78"/>
  <c r="BK28" i="78"/>
  <c r="BL28" i="78"/>
  <c r="BM28" i="78"/>
  <c r="BN28" i="78"/>
  <c r="BO28" i="78"/>
  <c r="BP28" i="78"/>
  <c r="BQ28" i="78"/>
  <c r="BR28" i="78"/>
  <c r="BS28" i="78"/>
  <c r="BT28" i="78"/>
  <c r="BU28" i="78"/>
  <c r="BV28" i="78"/>
  <c r="BW28" i="78"/>
  <c r="BX28" i="78"/>
  <c r="BY28" i="78"/>
  <c r="BZ28" i="78"/>
  <c r="CA28" i="78"/>
  <c r="CB28" i="78"/>
  <c r="CS28" i="78" s="1"/>
  <c r="CC28" i="78"/>
  <c r="CD28" i="78"/>
  <c r="CE28" i="78"/>
  <c r="CF28" i="78"/>
  <c r="CG28" i="78"/>
  <c r="CH28" i="78"/>
  <c r="CI28" i="78"/>
  <c r="CJ28" i="78"/>
  <c r="CK28" i="78"/>
  <c r="CL28" i="78"/>
  <c r="CM28" i="78"/>
  <c r="L28" i="79"/>
  <c r="M28" i="79"/>
  <c r="N28" i="79"/>
  <c r="O28" i="79"/>
  <c r="P28" i="79"/>
  <c r="Q28" i="79"/>
  <c r="R28" i="79"/>
  <c r="S28" i="79"/>
  <c r="T28" i="79"/>
  <c r="U28" i="79"/>
  <c r="V28" i="79"/>
  <c r="W28" i="79"/>
  <c r="X28" i="79"/>
  <c r="Y28" i="79"/>
  <c r="Z28" i="79"/>
  <c r="AA28" i="79"/>
  <c r="AB28" i="79"/>
  <c r="AC28" i="79"/>
  <c r="AD28" i="79"/>
  <c r="AE28" i="79"/>
  <c r="AF28" i="79"/>
  <c r="AG28" i="79"/>
  <c r="AH28" i="79"/>
  <c r="AI28" i="79"/>
  <c r="AJ28" i="79"/>
  <c r="AK28" i="79"/>
  <c r="AL28" i="79"/>
  <c r="AM28" i="79"/>
  <c r="AN28" i="79"/>
  <c r="AO28" i="79"/>
  <c r="AP28" i="79"/>
  <c r="AQ28" i="79"/>
  <c r="AR28" i="79"/>
  <c r="AS28" i="79"/>
  <c r="AT28" i="79"/>
  <c r="AU28" i="79"/>
  <c r="AV28" i="79"/>
  <c r="AW28" i="79"/>
  <c r="AX28" i="79"/>
  <c r="AY28" i="79"/>
  <c r="AZ28" i="79"/>
  <c r="BA28" i="79"/>
  <c r="BB28" i="79"/>
  <c r="BC28" i="79"/>
  <c r="BD28" i="79"/>
  <c r="BE28" i="79"/>
  <c r="BF28" i="79"/>
  <c r="BG28" i="79"/>
  <c r="BH28" i="79"/>
  <c r="BI28" i="79"/>
  <c r="BJ28" i="79"/>
  <c r="BK28" i="79"/>
  <c r="BL28" i="79"/>
  <c r="BM28" i="79"/>
  <c r="BN28" i="79"/>
  <c r="BO28" i="79"/>
  <c r="BP28" i="79"/>
  <c r="BQ28" i="79"/>
  <c r="BR28" i="79"/>
  <c r="BS28" i="79"/>
  <c r="BT28" i="79"/>
  <c r="BU28" i="79"/>
  <c r="BV28" i="79"/>
  <c r="BW28" i="79"/>
  <c r="BX28" i="79"/>
  <c r="BY28" i="79"/>
  <c r="BZ28" i="79"/>
  <c r="CA28" i="79"/>
  <c r="CB28" i="79"/>
  <c r="CS28" i="79" s="1"/>
  <c r="CC28" i="79"/>
  <c r="CD28" i="79"/>
  <c r="CE28" i="79"/>
  <c r="CF28" i="79"/>
  <c r="CG28" i="79"/>
  <c r="CH28" i="79"/>
  <c r="CI28" i="79"/>
  <c r="CJ28" i="79"/>
  <c r="CK28" i="79"/>
  <c r="CL28" i="79"/>
  <c r="CM28" i="79"/>
  <c r="L28" i="80"/>
  <c r="M28" i="80"/>
  <c r="N28" i="80"/>
  <c r="O28" i="80"/>
  <c r="P28" i="80"/>
  <c r="Q28" i="80"/>
  <c r="R28" i="80"/>
  <c r="S28" i="80"/>
  <c r="T28" i="80"/>
  <c r="U28" i="80"/>
  <c r="V28" i="80"/>
  <c r="W28" i="80"/>
  <c r="X28" i="80"/>
  <c r="Y28" i="80"/>
  <c r="Z28" i="80"/>
  <c r="AA28" i="80"/>
  <c r="AB28" i="80"/>
  <c r="AC28" i="80"/>
  <c r="AD28" i="80"/>
  <c r="AE28" i="80"/>
  <c r="AG28" i="80"/>
  <c r="AH28" i="80"/>
  <c r="AI28" i="80"/>
  <c r="AJ28" i="80"/>
  <c r="AK28" i="80"/>
  <c r="AL28" i="80"/>
  <c r="AM28" i="80"/>
  <c r="AN28" i="80"/>
  <c r="AO28" i="80"/>
  <c r="AP28" i="80"/>
  <c r="AQ28" i="80"/>
  <c r="AR28" i="80"/>
  <c r="AS28" i="80"/>
  <c r="AT28" i="80"/>
  <c r="AU28" i="80"/>
  <c r="AV28" i="80"/>
  <c r="AW28" i="80"/>
  <c r="AX28" i="80"/>
  <c r="AY28" i="80"/>
  <c r="AZ28" i="80"/>
  <c r="BA28" i="80"/>
  <c r="BB28" i="80"/>
  <c r="BC28" i="80"/>
  <c r="BD28" i="80"/>
  <c r="BE28" i="80"/>
  <c r="BF28" i="80"/>
  <c r="BG28" i="80"/>
  <c r="BH28" i="80"/>
  <c r="BI28" i="80"/>
  <c r="BJ28" i="80"/>
  <c r="BK28" i="80"/>
  <c r="BL28" i="80"/>
  <c r="BM28" i="80"/>
  <c r="BN28" i="80"/>
  <c r="BO28" i="80"/>
  <c r="BP28" i="80"/>
  <c r="BQ28" i="80"/>
  <c r="BR28" i="80"/>
  <c r="BS28" i="80"/>
  <c r="BT28" i="80"/>
  <c r="BU28" i="80"/>
  <c r="BV28" i="80"/>
  <c r="BW28" i="80"/>
  <c r="BX28" i="80"/>
  <c r="BY28" i="80"/>
  <c r="BZ28" i="80"/>
  <c r="CA28" i="80"/>
  <c r="CB28" i="80"/>
  <c r="CS28" i="80" s="1"/>
  <c r="CC28" i="80"/>
  <c r="CD28" i="80"/>
  <c r="CE28" i="80"/>
  <c r="CF28" i="80"/>
  <c r="CG28" i="80"/>
  <c r="CH28" i="80"/>
  <c r="CI28" i="80"/>
  <c r="CJ28" i="80"/>
  <c r="CK28" i="80"/>
  <c r="CL28" i="80"/>
  <c r="CM28" i="80"/>
  <c r="L28" i="81"/>
  <c r="M28" i="81"/>
  <c r="N28" i="81"/>
  <c r="O28" i="81"/>
  <c r="P28" i="81"/>
  <c r="Q28" i="81"/>
  <c r="R28" i="81"/>
  <c r="S28" i="81"/>
  <c r="T28" i="81"/>
  <c r="U28" i="81"/>
  <c r="V28" i="81"/>
  <c r="W28" i="81"/>
  <c r="X28" i="81"/>
  <c r="Y28" i="81"/>
  <c r="Z28" i="81"/>
  <c r="AA28" i="81"/>
  <c r="AB28" i="81"/>
  <c r="AC28" i="81"/>
  <c r="AD28" i="81"/>
  <c r="AE28" i="81"/>
  <c r="AF28" i="81"/>
  <c r="AG28" i="81"/>
  <c r="AH28" i="81"/>
  <c r="AI28" i="81"/>
  <c r="AJ28" i="81"/>
  <c r="AK28" i="81"/>
  <c r="AL28" i="81"/>
  <c r="AM28" i="81"/>
  <c r="AN28" i="81"/>
  <c r="AO28" i="81"/>
  <c r="AP28" i="81"/>
  <c r="AQ28" i="81"/>
  <c r="AR28" i="81"/>
  <c r="AS28" i="81"/>
  <c r="AT28" i="81"/>
  <c r="AU28" i="81"/>
  <c r="AV28" i="81"/>
  <c r="AW28" i="81"/>
  <c r="AX28" i="81"/>
  <c r="AY28" i="81"/>
  <c r="AZ28" i="81"/>
  <c r="BA28" i="81"/>
  <c r="BB28" i="81"/>
  <c r="BC28" i="81"/>
  <c r="BD28" i="81"/>
  <c r="BE28" i="81"/>
  <c r="BF28" i="81"/>
  <c r="BG28" i="81"/>
  <c r="BH28" i="81"/>
  <c r="BI28" i="81"/>
  <c r="BJ28" i="81"/>
  <c r="BK28" i="81"/>
  <c r="BL28" i="81"/>
  <c r="BM28" i="81"/>
  <c r="BN28" i="81"/>
  <c r="BO28" i="81"/>
  <c r="BP28" i="81"/>
  <c r="BQ28" i="81"/>
  <c r="BR28" i="81"/>
  <c r="BS28" i="81"/>
  <c r="BT28" i="81"/>
  <c r="BU28" i="81"/>
  <c r="BV28" i="81"/>
  <c r="BW28" i="81"/>
  <c r="BX28" i="81"/>
  <c r="BY28" i="81"/>
  <c r="BZ28" i="81"/>
  <c r="CA28" i="81"/>
  <c r="CB28" i="81"/>
  <c r="CS28" i="81" s="1"/>
  <c r="CC28" i="81"/>
  <c r="CD28" i="81"/>
  <c r="CE28" i="81"/>
  <c r="CF28" i="81"/>
  <c r="CG28" i="81"/>
  <c r="CH28" i="81"/>
  <c r="CI28" i="81"/>
  <c r="CJ28" i="81"/>
  <c r="CK28" i="81"/>
  <c r="CL28" i="81"/>
  <c r="CM28" i="81"/>
  <c r="L28" i="82"/>
  <c r="CD28" i="82"/>
  <c r="CE28" i="82"/>
  <c r="CF28" i="82"/>
  <c r="CG28" i="82"/>
  <c r="CH28" i="82"/>
  <c r="CI28" i="82"/>
  <c r="CJ28" i="82"/>
  <c r="CK28" i="82"/>
  <c r="CL28" i="82"/>
  <c r="CM28" i="82"/>
  <c r="L28" i="83"/>
  <c r="M28" i="83"/>
  <c r="N28" i="83"/>
  <c r="O28" i="83"/>
  <c r="P28" i="83"/>
  <c r="Q28" i="83"/>
  <c r="R28" i="83"/>
  <c r="S28" i="83"/>
  <c r="T28" i="83"/>
  <c r="U28" i="83"/>
  <c r="V28" i="83"/>
  <c r="W28" i="83"/>
  <c r="X28" i="83"/>
  <c r="Y28" i="83"/>
  <c r="Z28" i="83"/>
  <c r="AA28" i="83"/>
  <c r="AB28" i="83"/>
  <c r="AC28" i="83"/>
  <c r="AD28" i="83"/>
  <c r="AE28" i="83"/>
  <c r="AF28" i="83"/>
  <c r="AG28" i="83"/>
  <c r="AH28" i="83"/>
  <c r="AI28" i="83"/>
  <c r="AJ28" i="83"/>
  <c r="AK28" i="83"/>
  <c r="AL28" i="83"/>
  <c r="AM28" i="83"/>
  <c r="AN28" i="83"/>
  <c r="AO28" i="83"/>
  <c r="AP28" i="83"/>
  <c r="AV28" i="83"/>
  <c r="AW28" i="83"/>
  <c r="AX28" i="83"/>
  <c r="AY28" i="83"/>
  <c r="AZ28" i="83"/>
  <c r="BA28" i="83"/>
  <c r="BB28" i="83"/>
  <c r="BC28" i="83"/>
  <c r="BD28" i="83"/>
  <c r="BE28" i="83"/>
  <c r="BF28" i="83"/>
  <c r="BG28" i="83"/>
  <c r="BH28" i="83"/>
  <c r="BI28" i="83"/>
  <c r="BJ28" i="83"/>
  <c r="BK28" i="83"/>
  <c r="BL28" i="83"/>
  <c r="BM28" i="83"/>
  <c r="BN28" i="83"/>
  <c r="BO28" i="83"/>
  <c r="BP28" i="83"/>
  <c r="BQ28" i="83"/>
  <c r="BR28" i="83"/>
  <c r="BS28" i="83"/>
  <c r="BT28" i="83"/>
  <c r="BU28" i="83"/>
  <c r="BV28" i="83"/>
  <c r="BW28" i="83"/>
  <c r="BX28" i="83"/>
  <c r="BY28" i="83"/>
  <c r="BZ28" i="83"/>
  <c r="CA28" i="83"/>
  <c r="CB28" i="83"/>
  <c r="CS28" i="83" s="1"/>
  <c r="CC28" i="83"/>
  <c r="CD28" i="83"/>
  <c r="CE28" i="83"/>
  <c r="CF28" i="83"/>
  <c r="CG28" i="83"/>
  <c r="CH28" i="83"/>
  <c r="CI28" i="83"/>
  <c r="CJ28" i="83"/>
  <c r="CK28" i="83"/>
  <c r="CL28" i="83"/>
  <c r="CM28" i="83"/>
  <c r="L28" i="84"/>
  <c r="M28" i="84"/>
  <c r="N28" i="84"/>
  <c r="O28" i="84"/>
  <c r="P28" i="84"/>
  <c r="Q28" i="84"/>
  <c r="R28" i="84"/>
  <c r="S28" i="84"/>
  <c r="T28" i="84"/>
  <c r="U28" i="84"/>
  <c r="V28" i="84"/>
  <c r="W28" i="84"/>
  <c r="X28" i="84"/>
  <c r="Y28" i="84"/>
  <c r="Z28" i="84"/>
  <c r="AA28" i="84"/>
  <c r="AB28" i="84"/>
  <c r="AC28" i="84"/>
  <c r="AD28" i="84"/>
  <c r="AE28" i="84"/>
  <c r="AF28" i="84"/>
  <c r="AG28" i="84"/>
  <c r="AH28" i="84"/>
  <c r="AI28" i="84"/>
  <c r="AJ28" i="84"/>
  <c r="AK28" i="84"/>
  <c r="AL28" i="84"/>
  <c r="AM28" i="84"/>
  <c r="AN28" i="84"/>
  <c r="AO28" i="84"/>
  <c r="AP28" i="84"/>
  <c r="AQ28" i="84"/>
  <c r="AR28" i="84"/>
  <c r="AS28" i="84"/>
  <c r="AT28" i="84"/>
  <c r="AU28" i="84"/>
  <c r="AV28" i="84"/>
  <c r="AW28" i="84"/>
  <c r="AX28" i="84"/>
  <c r="AY28" i="84"/>
  <c r="AZ28" i="84"/>
  <c r="BA28" i="84"/>
  <c r="BB28" i="84"/>
  <c r="BC28" i="84"/>
  <c r="BD28" i="84"/>
  <c r="BE28" i="84"/>
  <c r="BF28" i="84"/>
  <c r="BG28" i="84"/>
  <c r="BH28" i="84"/>
  <c r="BI28" i="84"/>
  <c r="BJ28" i="84"/>
  <c r="BK28" i="84"/>
  <c r="BL28" i="84"/>
  <c r="BM28" i="84"/>
  <c r="BN28" i="84"/>
  <c r="BO28" i="84"/>
  <c r="BP28" i="84"/>
  <c r="BQ28" i="84"/>
  <c r="BR28" i="84"/>
  <c r="BS28" i="84"/>
  <c r="BT28" i="84"/>
  <c r="BU28" i="84"/>
  <c r="BV28" i="84"/>
  <c r="BW28" i="84"/>
  <c r="BX28" i="84"/>
  <c r="BY28" i="84"/>
  <c r="BZ28" i="84"/>
  <c r="CA28" i="84"/>
  <c r="CB28" i="84"/>
  <c r="CS28" i="84" s="1"/>
  <c r="CC28" i="84"/>
  <c r="CD28" i="84"/>
  <c r="CE28" i="84"/>
  <c r="CF28" i="84"/>
  <c r="CG28" i="84"/>
  <c r="CH28" i="84"/>
  <c r="CI28" i="84"/>
  <c r="CJ28" i="84"/>
  <c r="CK28" i="84"/>
  <c r="CL28" i="84"/>
  <c r="CM28" i="84"/>
  <c r="L28" i="85"/>
  <c r="M28" i="85"/>
  <c r="N28" i="85"/>
  <c r="O28" i="85"/>
  <c r="P28" i="85"/>
  <c r="Q28" i="85"/>
  <c r="R28" i="85"/>
  <c r="S28" i="85"/>
  <c r="T28" i="85"/>
  <c r="U28" i="85"/>
  <c r="V28" i="85"/>
  <c r="W28" i="85"/>
  <c r="X28" i="85"/>
  <c r="Y28" i="85"/>
  <c r="Z28" i="85"/>
  <c r="AA28" i="85"/>
  <c r="AB28" i="85"/>
  <c r="AC28" i="85"/>
  <c r="AD28" i="85"/>
  <c r="AE28" i="85"/>
  <c r="AF28" i="85"/>
  <c r="AG28" i="85"/>
  <c r="AH28" i="85"/>
  <c r="AI28" i="85"/>
  <c r="AJ28" i="85"/>
  <c r="AK28" i="85"/>
  <c r="AL28" i="85"/>
  <c r="AM28" i="85"/>
  <c r="AN28" i="85"/>
  <c r="AO28" i="85"/>
  <c r="AP28" i="85"/>
  <c r="AQ28" i="85"/>
  <c r="AR28" i="85"/>
  <c r="AS28" i="85"/>
  <c r="AT28" i="85"/>
  <c r="AU28" i="85"/>
  <c r="AV28" i="85"/>
  <c r="AW28" i="85"/>
  <c r="AX28" i="85"/>
  <c r="AY28" i="85"/>
  <c r="AZ28" i="85"/>
  <c r="BA28" i="85"/>
  <c r="BB28" i="85"/>
  <c r="BC28" i="85"/>
  <c r="BD28" i="85"/>
  <c r="BE28" i="85"/>
  <c r="BF28" i="85"/>
  <c r="BG28" i="85"/>
  <c r="BH28" i="85"/>
  <c r="BI28" i="85"/>
  <c r="BJ28" i="85"/>
  <c r="BK28" i="85"/>
  <c r="BL28" i="85"/>
  <c r="BM28" i="85"/>
  <c r="BN28" i="85"/>
  <c r="BO28" i="85"/>
  <c r="BP28" i="85"/>
  <c r="BQ28" i="85"/>
  <c r="BR28" i="85"/>
  <c r="BS28" i="85"/>
  <c r="BT28" i="85"/>
  <c r="BU28" i="85"/>
  <c r="BV28" i="85"/>
  <c r="BW28" i="85"/>
  <c r="BX28" i="85"/>
  <c r="BY28" i="85"/>
  <c r="BZ28" i="85"/>
  <c r="CA28" i="85"/>
  <c r="CB28" i="85"/>
  <c r="CS28" i="85" s="1"/>
  <c r="CC28" i="85"/>
  <c r="CD28" i="85"/>
  <c r="CE28" i="85"/>
  <c r="CF28" i="85"/>
  <c r="CG28" i="85"/>
  <c r="CH28" i="85"/>
  <c r="CI28" i="85"/>
  <c r="CJ28" i="85"/>
  <c r="CK28" i="85"/>
  <c r="CL28" i="85"/>
  <c r="CM28" i="85"/>
  <c r="L28" i="86"/>
  <c r="M28" i="86"/>
  <c r="N28" i="86"/>
  <c r="O28" i="86"/>
  <c r="P28" i="86"/>
  <c r="Q28" i="86"/>
  <c r="R28" i="86"/>
  <c r="S28" i="86"/>
  <c r="T28" i="86"/>
  <c r="U28" i="86"/>
  <c r="V28" i="86"/>
  <c r="W28" i="86"/>
  <c r="X28" i="86"/>
  <c r="Y28" i="86"/>
  <c r="Z28" i="86"/>
  <c r="AA28" i="86"/>
  <c r="AB28" i="86"/>
  <c r="AC28" i="86"/>
  <c r="AD28" i="86"/>
  <c r="AE28" i="86"/>
  <c r="AF28" i="86"/>
  <c r="AG28" i="86"/>
  <c r="AH28" i="86"/>
  <c r="AI28" i="86"/>
  <c r="AJ28" i="86"/>
  <c r="AK28" i="86"/>
  <c r="AL28" i="86"/>
  <c r="AM28" i="86"/>
  <c r="AN28" i="86"/>
  <c r="AO28" i="86"/>
  <c r="AP28" i="86"/>
  <c r="AQ28" i="86"/>
  <c r="AR28" i="86"/>
  <c r="AS28" i="86"/>
  <c r="AT28" i="86"/>
  <c r="AU28" i="86"/>
  <c r="AV28" i="86"/>
  <c r="AW28" i="86"/>
  <c r="AX28" i="86"/>
  <c r="AY28" i="86"/>
  <c r="AZ28" i="86"/>
  <c r="BA28" i="86"/>
  <c r="BB28" i="86"/>
  <c r="BC28" i="86"/>
  <c r="BD28" i="86"/>
  <c r="BE28" i="86"/>
  <c r="BF28" i="86"/>
  <c r="BG28" i="86"/>
  <c r="BH28" i="86"/>
  <c r="BI28" i="86"/>
  <c r="BJ28" i="86"/>
  <c r="BK28" i="86"/>
  <c r="BL28" i="86"/>
  <c r="BM28" i="86"/>
  <c r="BN28" i="86"/>
  <c r="BO28" i="86"/>
  <c r="BP28" i="86"/>
  <c r="BQ28" i="86"/>
  <c r="BR28" i="86"/>
  <c r="BS28" i="86"/>
  <c r="BT28" i="86"/>
  <c r="BU28" i="86"/>
  <c r="BV28" i="86"/>
  <c r="BW28" i="86"/>
  <c r="BX28" i="86"/>
  <c r="BY28" i="86"/>
  <c r="BZ28" i="86"/>
  <c r="CA28" i="86"/>
  <c r="CB28" i="86"/>
  <c r="CS28" i="86" s="1"/>
  <c r="CC28" i="86"/>
  <c r="CD28" i="86"/>
  <c r="CE28" i="86"/>
  <c r="CF28" i="86"/>
  <c r="CG28" i="86"/>
  <c r="CH28" i="86"/>
  <c r="CI28" i="86"/>
  <c r="CJ28" i="86"/>
  <c r="CK28" i="86"/>
  <c r="CL28" i="86"/>
  <c r="CM28" i="86"/>
  <c r="L28" i="87"/>
  <c r="M28" i="87"/>
  <c r="N28" i="87"/>
  <c r="O28" i="87"/>
  <c r="P28" i="87"/>
  <c r="Q28" i="87"/>
  <c r="R28" i="87"/>
  <c r="S28" i="87"/>
  <c r="T28" i="87"/>
  <c r="U28" i="87"/>
  <c r="V28" i="87"/>
  <c r="W28" i="87"/>
  <c r="X28" i="87"/>
  <c r="Y28" i="87"/>
  <c r="Z28" i="87"/>
  <c r="AA28" i="87"/>
  <c r="AB28" i="87"/>
  <c r="AC28" i="87"/>
  <c r="AD28" i="87"/>
  <c r="AE28" i="87"/>
  <c r="AF28" i="87"/>
  <c r="AG28" i="87"/>
  <c r="AH28" i="87"/>
  <c r="AI28" i="87"/>
  <c r="AJ28" i="87"/>
  <c r="AK28" i="87"/>
  <c r="AL28" i="87"/>
  <c r="AM28" i="87"/>
  <c r="AN28" i="87"/>
  <c r="AO28" i="87"/>
  <c r="AP28" i="87"/>
  <c r="AQ28" i="87"/>
  <c r="AR28" i="87"/>
  <c r="AS28" i="87"/>
  <c r="AT28" i="87"/>
  <c r="AU28" i="87"/>
  <c r="AV28" i="87"/>
  <c r="AW28" i="87"/>
  <c r="AX28" i="87"/>
  <c r="AY28" i="87"/>
  <c r="AZ28" i="87"/>
  <c r="BA28" i="87"/>
  <c r="BB28" i="87"/>
  <c r="BC28" i="87"/>
  <c r="BD28" i="87"/>
  <c r="BE28" i="87"/>
  <c r="BF28" i="87"/>
  <c r="BG28" i="87"/>
  <c r="BH28" i="87"/>
  <c r="BI28" i="87"/>
  <c r="BJ28" i="87"/>
  <c r="BK28" i="87"/>
  <c r="BL28" i="87"/>
  <c r="BM28" i="87"/>
  <c r="BN28" i="87"/>
  <c r="BO28" i="87"/>
  <c r="BP28" i="87"/>
  <c r="BQ28" i="87"/>
  <c r="BR28" i="87"/>
  <c r="BS28" i="87"/>
  <c r="BT28" i="87"/>
  <c r="BU28" i="87"/>
  <c r="BV28" i="87"/>
  <c r="BW28" i="87"/>
  <c r="BX28" i="87"/>
  <c r="BY28" i="87"/>
  <c r="BZ28" i="87"/>
  <c r="CA28" i="87"/>
  <c r="CB28" i="87"/>
  <c r="CS28" i="87" s="1"/>
  <c r="CC28" i="87"/>
  <c r="CD28" i="87"/>
  <c r="CE28" i="87"/>
  <c r="CF28" i="87"/>
  <c r="CG28" i="87"/>
  <c r="CH28" i="87"/>
  <c r="CI28" i="87"/>
  <c r="CJ28" i="87"/>
  <c r="CK28" i="87"/>
  <c r="CL28" i="87"/>
  <c r="CM28" i="87"/>
  <c r="L28" i="88"/>
  <c r="M28" i="88"/>
  <c r="N28" i="88"/>
  <c r="O28" i="88"/>
  <c r="P28" i="88"/>
  <c r="Q28" i="88"/>
  <c r="R28" i="88"/>
  <c r="S28" i="88"/>
  <c r="T28" i="88"/>
  <c r="U28" i="88"/>
  <c r="V28" i="88"/>
  <c r="W28" i="88"/>
  <c r="X28" i="88"/>
  <c r="Y28" i="88"/>
  <c r="Z28" i="88"/>
  <c r="AA28" i="88"/>
  <c r="AB28" i="88"/>
  <c r="AC28" i="88"/>
  <c r="AD28" i="88"/>
  <c r="AE28" i="88"/>
  <c r="AF28" i="88"/>
  <c r="AG28" i="88"/>
  <c r="AH28" i="88"/>
  <c r="AI28" i="88"/>
  <c r="AJ28" i="88"/>
  <c r="AK28" i="88"/>
  <c r="AL28" i="88"/>
  <c r="AM28" i="88"/>
  <c r="AN28" i="88"/>
  <c r="AO28" i="88"/>
  <c r="AP28" i="88"/>
  <c r="AQ28" i="88"/>
  <c r="AR28" i="88"/>
  <c r="AS28" i="88"/>
  <c r="AT28" i="88"/>
  <c r="AU28" i="88"/>
  <c r="AV28" i="88"/>
  <c r="AW28" i="88"/>
  <c r="AX28" i="88"/>
  <c r="AY28" i="88"/>
  <c r="AZ28" i="88"/>
  <c r="BA28" i="88"/>
  <c r="BB28" i="88"/>
  <c r="BC28" i="88"/>
  <c r="BD28" i="88"/>
  <c r="BE28" i="88"/>
  <c r="BF28" i="88"/>
  <c r="BG28" i="88"/>
  <c r="BH28" i="88"/>
  <c r="BI28" i="88"/>
  <c r="BJ28" i="88"/>
  <c r="BK28" i="88"/>
  <c r="BL28" i="88"/>
  <c r="BM28" i="88"/>
  <c r="BN28" i="88"/>
  <c r="BO28" i="88"/>
  <c r="BP28" i="88"/>
  <c r="BQ28" i="88"/>
  <c r="BR28" i="88"/>
  <c r="BS28" i="88"/>
  <c r="BT28" i="88"/>
  <c r="BU28" i="88"/>
  <c r="BV28" i="88"/>
  <c r="BW28" i="88"/>
  <c r="BX28" i="88"/>
  <c r="BY28" i="88"/>
  <c r="BZ28" i="88"/>
  <c r="CA28" i="88"/>
  <c r="CB28" i="88"/>
  <c r="CS28" i="88" s="1"/>
  <c r="CC28" i="88"/>
  <c r="CD28" i="88"/>
  <c r="CE28" i="88"/>
  <c r="CF28" i="88"/>
  <c r="CG28" i="88"/>
  <c r="CH28" i="88"/>
  <c r="CI28" i="88"/>
  <c r="CJ28" i="88"/>
  <c r="CK28" i="88"/>
  <c r="CL28" i="88"/>
  <c r="CM28" i="88"/>
  <c r="L28" i="89"/>
  <c r="M28" i="89"/>
  <c r="N28" i="89"/>
  <c r="O28" i="89"/>
  <c r="P28" i="89"/>
  <c r="Q28" i="89"/>
  <c r="R28" i="89"/>
  <c r="S28" i="89"/>
  <c r="T28" i="89"/>
  <c r="U28" i="89"/>
  <c r="V28" i="89"/>
  <c r="W28" i="89"/>
  <c r="X28" i="89"/>
  <c r="Y28" i="89"/>
  <c r="Z28" i="89"/>
  <c r="AA28" i="89"/>
  <c r="AB28" i="89"/>
  <c r="AC28" i="89"/>
  <c r="AD28" i="89"/>
  <c r="AE28" i="89"/>
  <c r="AF28" i="89"/>
  <c r="AG28" i="89"/>
  <c r="AH28" i="89"/>
  <c r="AI28" i="89"/>
  <c r="AJ28" i="89"/>
  <c r="AK28" i="89"/>
  <c r="AL28" i="89"/>
  <c r="AM28" i="89"/>
  <c r="AN28" i="89"/>
  <c r="AO28" i="89"/>
  <c r="AP28" i="89"/>
  <c r="AQ28" i="89"/>
  <c r="AR28" i="89"/>
  <c r="AS28" i="89"/>
  <c r="AT28" i="89"/>
  <c r="AU28" i="89"/>
  <c r="AV28" i="89"/>
  <c r="AW28" i="89"/>
  <c r="AX28" i="89"/>
  <c r="AY28" i="89"/>
  <c r="AZ28" i="89"/>
  <c r="BA28" i="89"/>
  <c r="BB28" i="89"/>
  <c r="BC28" i="89"/>
  <c r="BD28" i="89"/>
  <c r="BE28" i="89"/>
  <c r="BF28" i="89"/>
  <c r="BG28" i="89"/>
  <c r="BH28" i="89"/>
  <c r="BI28" i="89"/>
  <c r="BJ28" i="89"/>
  <c r="BK28" i="89"/>
  <c r="BL28" i="89"/>
  <c r="BM28" i="89"/>
  <c r="BN28" i="89"/>
  <c r="BO28" i="89"/>
  <c r="BP28" i="89"/>
  <c r="BQ28" i="89"/>
  <c r="BR28" i="89"/>
  <c r="BS28" i="89"/>
  <c r="BT28" i="89"/>
  <c r="BU28" i="89"/>
  <c r="BV28" i="89"/>
  <c r="BW28" i="89"/>
  <c r="BX28" i="89"/>
  <c r="BY28" i="89"/>
  <c r="BZ28" i="89"/>
  <c r="CA28" i="89"/>
  <c r="CB28" i="89"/>
  <c r="CC28" i="89"/>
  <c r="CD28" i="89"/>
  <c r="CE28" i="89"/>
  <c r="CF28" i="89"/>
  <c r="CG28" i="89"/>
  <c r="CH28" i="89"/>
  <c r="CI28" i="89"/>
  <c r="CJ28" i="89"/>
  <c r="CK28" i="89"/>
  <c r="CL28" i="89"/>
  <c r="CM28" i="89"/>
  <c r="L28" i="90"/>
  <c r="M28" i="90"/>
  <c r="N28" i="90"/>
  <c r="O28" i="90"/>
  <c r="P28" i="90"/>
  <c r="Q28" i="90"/>
  <c r="R28" i="90"/>
  <c r="S28" i="90"/>
  <c r="T28" i="90"/>
  <c r="U28" i="90"/>
  <c r="V28" i="90"/>
  <c r="W28" i="90"/>
  <c r="X28" i="90"/>
  <c r="Y28" i="90"/>
  <c r="Z28" i="90"/>
  <c r="AA28" i="90"/>
  <c r="AB28" i="90"/>
  <c r="AC28" i="90"/>
  <c r="AD28" i="90"/>
  <c r="AE28" i="90"/>
  <c r="AF28" i="90"/>
  <c r="AG28" i="90"/>
  <c r="AH28" i="90"/>
  <c r="AI28" i="90"/>
  <c r="AJ28" i="90"/>
  <c r="AK28" i="90"/>
  <c r="AL28" i="90"/>
  <c r="AM28" i="90"/>
  <c r="AN28" i="90"/>
  <c r="AO28" i="90"/>
  <c r="AP28" i="90"/>
  <c r="AQ28" i="90"/>
  <c r="AR28" i="90"/>
  <c r="AS28" i="90"/>
  <c r="AT28" i="90"/>
  <c r="AU28" i="90"/>
  <c r="AV28" i="90"/>
  <c r="AW28" i="90"/>
  <c r="AX28" i="90"/>
  <c r="AY28" i="90"/>
  <c r="AZ28" i="90"/>
  <c r="BA28" i="90"/>
  <c r="BB28" i="90"/>
  <c r="BC28" i="90"/>
  <c r="BD28" i="90"/>
  <c r="BE28" i="90"/>
  <c r="BF28" i="90"/>
  <c r="BG28" i="90"/>
  <c r="BH28" i="90"/>
  <c r="BI28" i="90"/>
  <c r="BJ28" i="90"/>
  <c r="BK28" i="90"/>
  <c r="BL28" i="90"/>
  <c r="BM28" i="90"/>
  <c r="BN28" i="90"/>
  <c r="BO28" i="90"/>
  <c r="BP28" i="90"/>
  <c r="BQ28" i="90"/>
  <c r="BR28" i="90"/>
  <c r="BS28" i="90"/>
  <c r="BT28" i="90"/>
  <c r="BU28" i="90"/>
  <c r="BV28" i="90"/>
  <c r="BW28" i="90"/>
  <c r="BX28" i="90"/>
  <c r="BY28" i="90"/>
  <c r="BZ28" i="90"/>
  <c r="CA28" i="90"/>
  <c r="CB28" i="90"/>
  <c r="CS28" i="90" s="1"/>
  <c r="CC28" i="90"/>
  <c r="CD28" i="90"/>
  <c r="CE28" i="90"/>
  <c r="CF28" i="90"/>
  <c r="CG28" i="90"/>
  <c r="CH28" i="90"/>
  <c r="CI28" i="90"/>
  <c r="CJ28" i="90"/>
  <c r="CK28" i="90"/>
  <c r="CL28" i="90"/>
  <c r="CM28" i="90"/>
  <c r="L28" i="91"/>
  <c r="M28" i="91"/>
  <c r="N28" i="91"/>
  <c r="O28" i="91"/>
  <c r="P28" i="91"/>
  <c r="Q28" i="91"/>
  <c r="R28" i="91"/>
  <c r="S28" i="91"/>
  <c r="T28" i="91"/>
  <c r="U28" i="91"/>
  <c r="V28" i="91"/>
  <c r="W28" i="91"/>
  <c r="X28" i="91"/>
  <c r="Y28" i="91"/>
  <c r="Z28" i="91"/>
  <c r="AA28" i="91"/>
  <c r="AB28" i="91"/>
  <c r="AC28" i="91"/>
  <c r="AD28" i="91"/>
  <c r="AE28" i="91"/>
  <c r="AF28" i="91"/>
  <c r="AG28" i="91"/>
  <c r="AH28" i="91"/>
  <c r="AI28" i="91"/>
  <c r="AJ28" i="91"/>
  <c r="AK28" i="91"/>
  <c r="AL28" i="91"/>
  <c r="AM28" i="91"/>
  <c r="AN28" i="91"/>
  <c r="AO28" i="91"/>
  <c r="AP28" i="91"/>
  <c r="AQ28" i="91"/>
  <c r="AR28" i="91"/>
  <c r="AS28" i="91"/>
  <c r="AT28" i="91"/>
  <c r="AU28" i="91"/>
  <c r="AV28" i="91"/>
  <c r="AW28" i="91"/>
  <c r="AX28" i="91"/>
  <c r="AY28" i="91"/>
  <c r="AZ28" i="91"/>
  <c r="BA28" i="91"/>
  <c r="BB28" i="91"/>
  <c r="BC28" i="91"/>
  <c r="BD28" i="91"/>
  <c r="BE28" i="91"/>
  <c r="BF28" i="91"/>
  <c r="BG28" i="91"/>
  <c r="BH28" i="91"/>
  <c r="BI28" i="91"/>
  <c r="BJ28" i="91"/>
  <c r="BK28" i="91"/>
  <c r="BL28" i="91"/>
  <c r="BM28" i="91"/>
  <c r="BN28" i="91"/>
  <c r="BO28" i="91"/>
  <c r="BP28" i="91"/>
  <c r="BQ28" i="91"/>
  <c r="BR28" i="91"/>
  <c r="BS28" i="91"/>
  <c r="BT28" i="91"/>
  <c r="BU28" i="91"/>
  <c r="BV28" i="91"/>
  <c r="BW28" i="91"/>
  <c r="BX28" i="91"/>
  <c r="BY28" i="91"/>
  <c r="BZ28" i="91"/>
  <c r="CA28" i="91"/>
  <c r="CB28" i="91"/>
  <c r="CS28" i="91" s="1"/>
  <c r="CC28" i="91"/>
  <c r="CD28" i="91"/>
  <c r="CE28" i="91"/>
  <c r="CF28" i="91"/>
  <c r="CG28" i="91"/>
  <c r="CH28" i="91"/>
  <c r="CI28" i="91"/>
  <c r="CJ28" i="91"/>
  <c r="CK28" i="91"/>
  <c r="CL28" i="91"/>
  <c r="CM28" i="91"/>
  <c r="L28" i="92"/>
  <c r="M28" i="92"/>
  <c r="N28" i="92"/>
  <c r="O28" i="92"/>
  <c r="P28" i="92"/>
  <c r="Q28" i="92"/>
  <c r="R28" i="92"/>
  <c r="S28" i="92"/>
  <c r="T28" i="92"/>
  <c r="U28" i="92"/>
  <c r="V28" i="92"/>
  <c r="W28" i="92"/>
  <c r="X28" i="92"/>
  <c r="Y28" i="92"/>
  <c r="Z28" i="92"/>
  <c r="AA28" i="92"/>
  <c r="AB28" i="92"/>
  <c r="AC28" i="92"/>
  <c r="AD28" i="92"/>
  <c r="AE28" i="92"/>
  <c r="AF28" i="92"/>
  <c r="AG28" i="92"/>
  <c r="AH28" i="92"/>
  <c r="AI28" i="92"/>
  <c r="AJ28" i="92"/>
  <c r="AK28" i="92"/>
  <c r="AL28" i="92"/>
  <c r="AM28" i="92"/>
  <c r="AN28" i="92"/>
  <c r="AO28" i="92"/>
  <c r="AP28" i="92"/>
  <c r="AQ28" i="92"/>
  <c r="AR28" i="92"/>
  <c r="AS28" i="92"/>
  <c r="AT28" i="92"/>
  <c r="AU28" i="92"/>
  <c r="AV28" i="92"/>
  <c r="AW28" i="92"/>
  <c r="AX28" i="92"/>
  <c r="AY28" i="92"/>
  <c r="AZ28" i="92"/>
  <c r="BA28" i="92"/>
  <c r="BB28" i="92"/>
  <c r="BC28" i="92"/>
  <c r="BD28" i="92"/>
  <c r="BE28" i="92"/>
  <c r="BF28" i="92"/>
  <c r="BG28" i="92"/>
  <c r="BH28" i="92"/>
  <c r="BI28" i="92"/>
  <c r="BJ28" i="92"/>
  <c r="BK28" i="92"/>
  <c r="BL28" i="92"/>
  <c r="BM28" i="92"/>
  <c r="BN28" i="92"/>
  <c r="BO28" i="92"/>
  <c r="BP28" i="92"/>
  <c r="BQ28" i="92"/>
  <c r="BR28" i="92"/>
  <c r="BS28" i="92"/>
  <c r="BT28" i="92"/>
  <c r="BU28" i="92"/>
  <c r="BV28" i="92"/>
  <c r="BW28" i="92"/>
  <c r="BX28" i="92"/>
  <c r="BY28" i="92"/>
  <c r="BZ28" i="92"/>
  <c r="CA28" i="92"/>
  <c r="CB28" i="92"/>
  <c r="CS28" i="92" s="1"/>
  <c r="CC28" i="92"/>
  <c r="CD28" i="92"/>
  <c r="CE28" i="92"/>
  <c r="CF28" i="92"/>
  <c r="CG28" i="92"/>
  <c r="CH28" i="92"/>
  <c r="CI28" i="92"/>
  <c r="CJ28" i="92"/>
  <c r="CK28" i="92"/>
  <c r="CL28" i="92"/>
  <c r="CM28" i="92"/>
  <c r="L28" i="93"/>
  <c r="M28" i="93"/>
  <c r="N28" i="93"/>
  <c r="O28" i="93"/>
  <c r="P28" i="93"/>
  <c r="Q28" i="93"/>
  <c r="R28" i="93"/>
  <c r="S28" i="93"/>
  <c r="T28" i="93"/>
  <c r="U28" i="93"/>
  <c r="V28" i="93"/>
  <c r="W28" i="93"/>
  <c r="X28" i="93"/>
  <c r="Y28" i="93"/>
  <c r="Z28" i="93"/>
  <c r="AA28" i="93"/>
  <c r="AB28" i="93"/>
  <c r="AC28" i="93"/>
  <c r="AD28" i="93"/>
  <c r="AE28" i="93"/>
  <c r="AF28" i="93"/>
  <c r="AG28" i="93"/>
  <c r="AH28" i="93"/>
  <c r="AI28" i="93"/>
  <c r="AJ28" i="93"/>
  <c r="AK28" i="93"/>
  <c r="AL28" i="93"/>
  <c r="AM28" i="93"/>
  <c r="AN28" i="93"/>
  <c r="AO28" i="93"/>
  <c r="AP28" i="93"/>
  <c r="AQ28" i="93"/>
  <c r="AR28" i="93"/>
  <c r="AS28" i="93"/>
  <c r="AT28" i="93"/>
  <c r="AU28" i="93"/>
  <c r="AV28" i="93"/>
  <c r="AW28" i="93"/>
  <c r="AX28" i="93"/>
  <c r="AY28" i="93"/>
  <c r="AZ28" i="93"/>
  <c r="BA28" i="93"/>
  <c r="BB28" i="93"/>
  <c r="BC28" i="93"/>
  <c r="BD28" i="93"/>
  <c r="BE28" i="93"/>
  <c r="BF28" i="93"/>
  <c r="BG28" i="93"/>
  <c r="BH28" i="93"/>
  <c r="BI28" i="93"/>
  <c r="BJ28" i="93"/>
  <c r="BK28" i="93"/>
  <c r="BL28" i="93"/>
  <c r="BM28" i="93"/>
  <c r="BN28" i="93"/>
  <c r="BO28" i="93"/>
  <c r="BP28" i="93"/>
  <c r="BQ28" i="93"/>
  <c r="BR28" i="93"/>
  <c r="BS28" i="93"/>
  <c r="BT28" i="93"/>
  <c r="BU28" i="93"/>
  <c r="BV28" i="93"/>
  <c r="BW28" i="93"/>
  <c r="BX28" i="93"/>
  <c r="BY28" i="93"/>
  <c r="BZ28" i="93"/>
  <c r="CA28" i="93"/>
  <c r="CB28" i="93"/>
  <c r="CS28" i="93" s="1"/>
  <c r="CC28" i="93"/>
  <c r="CD28" i="93"/>
  <c r="CE28" i="93"/>
  <c r="CF28" i="93"/>
  <c r="CG28" i="93"/>
  <c r="CH28" i="93"/>
  <c r="CI28" i="93"/>
  <c r="CJ28" i="93"/>
  <c r="CK28" i="93"/>
  <c r="CL28" i="93"/>
  <c r="CM28" i="93"/>
  <c r="L28" i="94"/>
  <c r="M28" i="94"/>
  <c r="N28" i="94"/>
  <c r="O28" i="94"/>
  <c r="P28" i="94"/>
  <c r="Q28" i="94"/>
  <c r="R28" i="94"/>
  <c r="S28" i="94"/>
  <c r="T28" i="94"/>
  <c r="U28" i="94"/>
  <c r="V28" i="94"/>
  <c r="W28" i="94"/>
  <c r="X28" i="94"/>
  <c r="Y28" i="94"/>
  <c r="Z28" i="94"/>
  <c r="AA28" i="94"/>
  <c r="AB28" i="94"/>
  <c r="AC28" i="94"/>
  <c r="AD28" i="94"/>
  <c r="AE28" i="94"/>
  <c r="AF28" i="94"/>
  <c r="AG28" i="94"/>
  <c r="AH28" i="94"/>
  <c r="AI28" i="94"/>
  <c r="AJ28" i="94"/>
  <c r="AK28" i="94"/>
  <c r="AL28" i="94"/>
  <c r="AM28" i="94"/>
  <c r="AN28" i="94"/>
  <c r="AO28" i="94"/>
  <c r="AP28" i="94"/>
  <c r="AQ28" i="94"/>
  <c r="AR28" i="94"/>
  <c r="AS28" i="94"/>
  <c r="AT28" i="94"/>
  <c r="AU28" i="94"/>
  <c r="AV28" i="94"/>
  <c r="AW28" i="94"/>
  <c r="AX28" i="94"/>
  <c r="AY28" i="94"/>
  <c r="AZ28" i="94"/>
  <c r="BA28" i="94"/>
  <c r="BB28" i="94"/>
  <c r="BC28" i="94"/>
  <c r="BD28" i="94"/>
  <c r="BE28" i="94"/>
  <c r="BF28" i="94"/>
  <c r="BG28" i="94"/>
  <c r="BH28" i="94"/>
  <c r="BJ28" i="94"/>
  <c r="BK28" i="94"/>
  <c r="BL28" i="94"/>
  <c r="BM28" i="94"/>
  <c r="BN28" i="94"/>
  <c r="BO28" i="94"/>
  <c r="BP28" i="94"/>
  <c r="BQ28" i="94"/>
  <c r="BR28" i="94"/>
  <c r="BS28" i="94"/>
  <c r="BT28" i="94"/>
  <c r="BU28" i="94"/>
  <c r="BV28" i="94"/>
  <c r="BW28" i="94"/>
  <c r="BX28" i="94"/>
  <c r="BY28" i="94"/>
  <c r="BZ28" i="94"/>
  <c r="CA28" i="94"/>
  <c r="CB28" i="94"/>
  <c r="CC28" i="94"/>
  <c r="CD28" i="94"/>
  <c r="CE28" i="94"/>
  <c r="CF28" i="94"/>
  <c r="CG28" i="94"/>
  <c r="CH28" i="94"/>
  <c r="CI28" i="94"/>
  <c r="CJ28" i="94"/>
  <c r="CK28" i="94"/>
  <c r="CL28" i="94"/>
  <c r="CM28" i="94"/>
  <c r="L28" i="95"/>
  <c r="M28" i="95"/>
  <c r="N28" i="95"/>
  <c r="O28" i="95"/>
  <c r="P28" i="95"/>
  <c r="Q28" i="95"/>
  <c r="R28" i="95"/>
  <c r="S28" i="95"/>
  <c r="T28" i="95"/>
  <c r="U28" i="95"/>
  <c r="V28" i="95"/>
  <c r="W28" i="95"/>
  <c r="X28" i="95"/>
  <c r="Y28" i="95"/>
  <c r="Z28" i="95"/>
  <c r="AA28" i="95"/>
  <c r="AB28" i="95"/>
  <c r="AC28" i="95"/>
  <c r="AD28" i="95"/>
  <c r="AE28" i="95"/>
  <c r="AF28" i="95"/>
  <c r="AG28" i="95"/>
  <c r="AH28" i="95"/>
  <c r="AI28" i="95"/>
  <c r="AJ28" i="95"/>
  <c r="AK28" i="95"/>
  <c r="AL28" i="95"/>
  <c r="AM28" i="95"/>
  <c r="AN28" i="95"/>
  <c r="AO28" i="95"/>
  <c r="AP28" i="95"/>
  <c r="AQ28" i="95"/>
  <c r="AR28" i="95"/>
  <c r="AS28" i="95"/>
  <c r="AT28" i="95"/>
  <c r="AU28" i="95"/>
  <c r="AV28" i="95"/>
  <c r="AW28" i="95"/>
  <c r="AX28" i="95"/>
  <c r="AY28" i="95"/>
  <c r="AZ28" i="95"/>
  <c r="BA28" i="95"/>
  <c r="BB28" i="95"/>
  <c r="BC28" i="95"/>
  <c r="BD28" i="95"/>
  <c r="BE28" i="95"/>
  <c r="BF28" i="95"/>
  <c r="BG28" i="95"/>
  <c r="BH28" i="95"/>
  <c r="BI28" i="95"/>
  <c r="BJ28" i="95"/>
  <c r="BK28" i="95"/>
  <c r="BL28" i="95"/>
  <c r="BM28" i="95"/>
  <c r="BN28" i="95"/>
  <c r="BO28" i="95"/>
  <c r="BP28" i="95"/>
  <c r="BQ28" i="95"/>
  <c r="BR28" i="95"/>
  <c r="BS28" i="95"/>
  <c r="BT28" i="95"/>
  <c r="BU28" i="95"/>
  <c r="BV28" i="95"/>
  <c r="BW28" i="95"/>
  <c r="BX28" i="95"/>
  <c r="BY28" i="95"/>
  <c r="BZ28" i="95"/>
  <c r="CA28" i="95"/>
  <c r="CB28" i="95"/>
  <c r="CS28" i="95" s="1"/>
  <c r="CC28" i="95"/>
  <c r="CD28" i="95"/>
  <c r="CE28" i="95"/>
  <c r="CF28" i="95"/>
  <c r="CG28" i="95"/>
  <c r="CH28" i="95"/>
  <c r="CI28" i="95"/>
  <c r="CJ28" i="95"/>
  <c r="CK28" i="95"/>
  <c r="CL28" i="95"/>
  <c r="CM28" i="95"/>
  <c r="L28" i="96"/>
  <c r="M28" i="96"/>
  <c r="N28" i="96"/>
  <c r="O28" i="96"/>
  <c r="P28" i="96"/>
  <c r="Q28" i="96"/>
  <c r="R28" i="96"/>
  <c r="S28" i="96"/>
  <c r="T28" i="96"/>
  <c r="U28" i="96"/>
  <c r="V28" i="96"/>
  <c r="W28" i="96"/>
  <c r="X28" i="96"/>
  <c r="Y28" i="96"/>
  <c r="Z28" i="96"/>
  <c r="AA28" i="96"/>
  <c r="AB28" i="96"/>
  <c r="AC28" i="96"/>
  <c r="AD28" i="96"/>
  <c r="AE28" i="96"/>
  <c r="AF28" i="96"/>
  <c r="AG28" i="96"/>
  <c r="AH28" i="96"/>
  <c r="AI28" i="96"/>
  <c r="AJ28" i="96"/>
  <c r="AK28" i="96"/>
  <c r="AL28" i="96"/>
  <c r="AM28" i="96"/>
  <c r="AN28" i="96"/>
  <c r="AO28" i="96"/>
  <c r="AP28" i="96"/>
  <c r="AQ28" i="96"/>
  <c r="AR28" i="96"/>
  <c r="AS28" i="96"/>
  <c r="AT28" i="96"/>
  <c r="AU28" i="96"/>
  <c r="AV28" i="96"/>
  <c r="AW28" i="96"/>
  <c r="AX28" i="96"/>
  <c r="AY28" i="96"/>
  <c r="AZ28" i="96"/>
  <c r="BA28" i="96"/>
  <c r="BB28" i="96"/>
  <c r="BC28" i="96"/>
  <c r="BD28" i="96"/>
  <c r="BE28" i="96"/>
  <c r="BF28" i="96"/>
  <c r="BG28" i="96"/>
  <c r="BH28" i="96"/>
  <c r="BI28" i="96"/>
  <c r="BJ28" i="96"/>
  <c r="BK28" i="96"/>
  <c r="BL28" i="96"/>
  <c r="BM28" i="96"/>
  <c r="BN28" i="96"/>
  <c r="BO28" i="96"/>
  <c r="BP28" i="96"/>
  <c r="BQ28" i="96"/>
  <c r="BS28" i="96"/>
  <c r="BT28" i="96"/>
  <c r="BU28" i="96"/>
  <c r="BV28" i="96"/>
  <c r="BW28" i="96"/>
  <c r="BX28" i="96"/>
  <c r="BY28" i="96"/>
  <c r="BZ28" i="96"/>
  <c r="CA28" i="96"/>
  <c r="CB28" i="96"/>
  <c r="CS28" i="96" s="1"/>
  <c r="CC28" i="96"/>
  <c r="CD28" i="96"/>
  <c r="CE28" i="96"/>
  <c r="CF28" i="96"/>
  <c r="CG28" i="96"/>
  <c r="CH28" i="96"/>
  <c r="CI28" i="96"/>
  <c r="CJ28" i="96"/>
  <c r="CK28" i="96"/>
  <c r="CL28" i="96"/>
  <c r="CM28" i="96"/>
  <c r="L28" i="97"/>
  <c r="M28" i="97"/>
  <c r="N28" i="97"/>
  <c r="O28" i="97"/>
  <c r="P28" i="97"/>
  <c r="Q28" i="97"/>
  <c r="R28" i="97"/>
  <c r="S28" i="97"/>
  <c r="T28" i="97"/>
  <c r="U28" i="97"/>
  <c r="V28" i="97"/>
  <c r="W28" i="97"/>
  <c r="X28" i="97"/>
  <c r="Y28" i="97"/>
  <c r="Z28" i="97"/>
  <c r="AA28" i="97"/>
  <c r="AB28" i="97"/>
  <c r="AC28" i="97"/>
  <c r="AD28" i="97"/>
  <c r="AE28" i="97"/>
  <c r="AF28" i="97"/>
  <c r="AG28" i="97"/>
  <c r="AI28" i="97"/>
  <c r="AJ28" i="97"/>
  <c r="AK28" i="97"/>
  <c r="AL28" i="97"/>
  <c r="AM28" i="97"/>
  <c r="AN28" i="97"/>
  <c r="AO28" i="97"/>
  <c r="AP28" i="97"/>
  <c r="AQ28" i="97"/>
  <c r="AR28" i="97"/>
  <c r="AS28" i="97"/>
  <c r="AT28" i="97"/>
  <c r="AU28" i="97"/>
  <c r="AV28" i="97"/>
  <c r="AW28" i="97"/>
  <c r="AX28" i="97"/>
  <c r="AY28" i="97"/>
  <c r="AZ28" i="97"/>
  <c r="BA28" i="97"/>
  <c r="BB28" i="97"/>
  <c r="BC28" i="97"/>
  <c r="BD28" i="97"/>
  <c r="BE28" i="97"/>
  <c r="BF28" i="97"/>
  <c r="BG28" i="97"/>
  <c r="BH28" i="97"/>
  <c r="BI28" i="97"/>
  <c r="BJ28" i="97"/>
  <c r="BK28" i="97"/>
  <c r="BL28" i="97"/>
  <c r="BM28" i="97"/>
  <c r="BN28" i="97"/>
  <c r="BO28" i="97"/>
  <c r="BP28" i="97"/>
  <c r="BQ28" i="97"/>
  <c r="BR28" i="97"/>
  <c r="BS28" i="97"/>
  <c r="BT28" i="97"/>
  <c r="BU28" i="97"/>
  <c r="BV28" i="97"/>
  <c r="BW28" i="97"/>
  <c r="BX28" i="97"/>
  <c r="BY28" i="97"/>
  <c r="BZ28" i="97"/>
  <c r="CA28" i="97"/>
  <c r="CB28" i="97"/>
  <c r="CS28" i="97" s="1"/>
  <c r="CC28" i="97"/>
  <c r="CD28" i="97"/>
  <c r="CE28" i="97"/>
  <c r="CF28" i="97"/>
  <c r="CG28" i="97"/>
  <c r="CH28" i="97"/>
  <c r="CI28" i="97"/>
  <c r="CJ28" i="97"/>
  <c r="CK28" i="97"/>
  <c r="CL28" i="97"/>
  <c r="CM28" i="97"/>
  <c r="L28" i="98"/>
  <c r="M28" i="98"/>
  <c r="N28" i="98"/>
  <c r="O28" i="98"/>
  <c r="P28" i="98"/>
  <c r="Q28" i="98"/>
  <c r="R28" i="98"/>
  <c r="S28" i="98"/>
  <c r="T28" i="98"/>
  <c r="U28" i="98"/>
  <c r="V28" i="98"/>
  <c r="W28" i="98"/>
  <c r="X28" i="98"/>
  <c r="Y28" i="98"/>
  <c r="Z28" i="98"/>
  <c r="AA28" i="98"/>
  <c r="AB28" i="98"/>
  <c r="AD28" i="98"/>
  <c r="AE28" i="98"/>
  <c r="AF28" i="98"/>
  <c r="AG28" i="98"/>
  <c r="AH28" i="98"/>
  <c r="AI28" i="98"/>
  <c r="AJ28" i="98"/>
  <c r="AK28" i="98"/>
  <c r="AL28" i="98"/>
  <c r="AM28" i="98"/>
  <c r="AN28" i="98"/>
  <c r="AP28" i="98"/>
  <c r="AQ28" i="98"/>
  <c r="AR28" i="98"/>
  <c r="AS28" i="98"/>
  <c r="AT28" i="98"/>
  <c r="AU28" i="98"/>
  <c r="AV28" i="98"/>
  <c r="AW28" i="98"/>
  <c r="AX28" i="98"/>
  <c r="AY28" i="98"/>
  <c r="AZ28" i="98"/>
  <c r="BA28" i="98"/>
  <c r="BB28" i="98"/>
  <c r="BC28" i="98"/>
  <c r="BD28" i="98"/>
  <c r="BE28" i="98"/>
  <c r="BF28" i="98"/>
  <c r="BG28" i="98"/>
  <c r="BH28" i="98"/>
  <c r="BI28" i="98"/>
  <c r="BJ28" i="98"/>
  <c r="BK28" i="98"/>
  <c r="BL28" i="98"/>
  <c r="BM28" i="98"/>
  <c r="BN28" i="98"/>
  <c r="BO28" i="98"/>
  <c r="BP28" i="98"/>
  <c r="BQ28" i="98"/>
  <c r="BR28" i="98"/>
  <c r="BS28" i="98"/>
  <c r="BT28" i="98"/>
  <c r="BU28" i="98"/>
  <c r="BV28" i="98"/>
  <c r="BW28" i="98"/>
  <c r="BX28" i="98"/>
  <c r="BY28" i="98"/>
  <c r="BZ28" i="98"/>
  <c r="CA28" i="98"/>
  <c r="CB28" i="98"/>
  <c r="CS28" i="98" s="1"/>
  <c r="CC28" i="98"/>
  <c r="CD28" i="98"/>
  <c r="CE28" i="98"/>
  <c r="CF28" i="98"/>
  <c r="CG28" i="98"/>
  <c r="CH28" i="98"/>
  <c r="CI28" i="98"/>
  <c r="CJ28" i="98"/>
  <c r="CK28" i="98"/>
  <c r="CL28" i="98"/>
  <c r="CM28" i="98"/>
  <c r="L28" i="99"/>
  <c r="M28" i="99"/>
  <c r="N28" i="99"/>
  <c r="O28" i="99"/>
  <c r="P28" i="99"/>
  <c r="Q28" i="99"/>
  <c r="R28" i="99"/>
  <c r="S28" i="99"/>
  <c r="T28" i="99"/>
  <c r="U28" i="99"/>
  <c r="V28" i="99"/>
  <c r="W28" i="99"/>
  <c r="X28" i="99"/>
  <c r="Y28" i="99"/>
  <c r="Z28" i="99"/>
  <c r="AA28" i="99"/>
  <c r="AB28" i="99"/>
  <c r="AC28" i="99"/>
  <c r="AD28" i="99"/>
  <c r="AE28" i="99"/>
  <c r="AF28" i="99"/>
  <c r="AG28" i="99"/>
  <c r="AH28" i="99"/>
  <c r="AI28" i="99"/>
  <c r="AJ28" i="99"/>
  <c r="AK28" i="99"/>
  <c r="AL28" i="99"/>
  <c r="AM28" i="99"/>
  <c r="AN28" i="99"/>
  <c r="AO28" i="99"/>
  <c r="AP28" i="99"/>
  <c r="AQ28" i="99"/>
  <c r="AR28" i="99"/>
  <c r="AS28" i="99"/>
  <c r="AT28" i="99"/>
  <c r="AU28" i="99"/>
  <c r="AV28" i="99"/>
  <c r="AW28" i="99"/>
  <c r="AX28" i="99"/>
  <c r="AY28" i="99"/>
  <c r="AZ28" i="99"/>
  <c r="BA28" i="99"/>
  <c r="BB28" i="99"/>
  <c r="BC28" i="99"/>
  <c r="BD28" i="99"/>
  <c r="BE28" i="99"/>
  <c r="BF28" i="99"/>
  <c r="BG28" i="99"/>
  <c r="BH28" i="99"/>
  <c r="BI28" i="99"/>
  <c r="BJ28" i="99"/>
  <c r="BK28" i="99"/>
  <c r="BL28" i="99"/>
  <c r="BM28" i="99"/>
  <c r="BN28" i="99"/>
  <c r="BO28" i="99"/>
  <c r="BP28" i="99"/>
  <c r="BQ28" i="99"/>
  <c r="BR28" i="99"/>
  <c r="BS28" i="99"/>
  <c r="BT28" i="99"/>
  <c r="BU28" i="99"/>
  <c r="BV28" i="99"/>
  <c r="BW28" i="99"/>
  <c r="BX28" i="99"/>
  <c r="BY28" i="99"/>
  <c r="BZ28" i="99"/>
  <c r="CA28" i="99"/>
  <c r="CB28" i="99"/>
  <c r="CS28" i="99" s="1"/>
  <c r="CC28" i="99"/>
  <c r="CD28" i="99"/>
  <c r="CE28" i="99"/>
  <c r="CF28" i="99"/>
  <c r="CG28" i="99"/>
  <c r="CH28" i="99"/>
  <c r="CI28" i="99"/>
  <c r="CJ28" i="99"/>
  <c r="CK28" i="99"/>
  <c r="CL28" i="99"/>
  <c r="CM28" i="99"/>
  <c r="L28" i="100"/>
  <c r="M28" i="100"/>
  <c r="N28" i="100"/>
  <c r="O28" i="100"/>
  <c r="P28" i="100"/>
  <c r="Q28" i="100"/>
  <c r="R28" i="100"/>
  <c r="S28" i="100"/>
  <c r="T28" i="100"/>
  <c r="U28" i="100"/>
  <c r="V28" i="100"/>
  <c r="W28" i="100"/>
  <c r="X28" i="100"/>
  <c r="Y28" i="100"/>
  <c r="Z28" i="100"/>
  <c r="AA28" i="100"/>
  <c r="AB28" i="100"/>
  <c r="AC28" i="100"/>
  <c r="AD28" i="100"/>
  <c r="AE28" i="100"/>
  <c r="AF28" i="100"/>
  <c r="AG28" i="100"/>
  <c r="AH28" i="100"/>
  <c r="AI28" i="100"/>
  <c r="AJ28" i="100"/>
  <c r="AK28" i="100"/>
  <c r="AL28" i="100"/>
  <c r="AM28" i="100"/>
  <c r="AN28" i="100"/>
  <c r="AO28" i="100"/>
  <c r="AP28" i="100"/>
  <c r="AQ28" i="100"/>
  <c r="AR28" i="100"/>
  <c r="AS28" i="100"/>
  <c r="AT28" i="100"/>
  <c r="AU28" i="100"/>
  <c r="AV28" i="100"/>
  <c r="AW28" i="100"/>
  <c r="AX28" i="100"/>
  <c r="AY28" i="100"/>
  <c r="AZ28" i="100"/>
  <c r="BA28" i="100"/>
  <c r="BB28" i="100"/>
  <c r="BC28" i="100"/>
  <c r="BD28" i="100"/>
  <c r="BE28" i="100"/>
  <c r="BF28" i="100"/>
  <c r="BG28" i="100"/>
  <c r="BH28" i="100"/>
  <c r="BI28" i="100"/>
  <c r="BJ28" i="100"/>
  <c r="BK28" i="100"/>
  <c r="BL28" i="100"/>
  <c r="BM28" i="100"/>
  <c r="BN28" i="100"/>
  <c r="BO28" i="100"/>
  <c r="BP28" i="100"/>
  <c r="BQ28" i="100"/>
  <c r="BR28" i="100"/>
  <c r="BT28" i="100"/>
  <c r="BU28" i="100"/>
  <c r="BV28" i="100"/>
  <c r="BW28" i="100"/>
  <c r="BX28" i="100"/>
  <c r="BY28" i="100"/>
  <c r="BZ28" i="100"/>
  <c r="CA28" i="100"/>
  <c r="CB28" i="100"/>
  <c r="CC28" i="100"/>
  <c r="CD28" i="100"/>
  <c r="CE28" i="100"/>
  <c r="CF28" i="100"/>
  <c r="CG28" i="100"/>
  <c r="CH28" i="100"/>
  <c r="CI28" i="100"/>
  <c r="CJ28" i="100"/>
  <c r="CK28" i="100"/>
  <c r="CL28" i="100"/>
  <c r="CM28" i="100"/>
  <c r="L28" i="101"/>
  <c r="M28" i="101"/>
  <c r="N28" i="101"/>
  <c r="O28" i="101"/>
  <c r="P28" i="101"/>
  <c r="Q28" i="101"/>
  <c r="R28" i="101"/>
  <c r="S28" i="101"/>
  <c r="T28" i="101"/>
  <c r="U28" i="101"/>
  <c r="V28" i="101"/>
  <c r="W28" i="101"/>
  <c r="X28" i="101"/>
  <c r="Y28" i="101"/>
  <c r="Z28" i="101"/>
  <c r="AA28" i="101"/>
  <c r="AB28" i="101"/>
  <c r="AC28" i="101"/>
  <c r="AD28" i="101"/>
  <c r="AE28" i="101"/>
  <c r="AF28" i="101"/>
  <c r="AG28" i="101"/>
  <c r="AH28" i="101"/>
  <c r="AI28" i="101"/>
  <c r="AJ28" i="101"/>
  <c r="AK28" i="101"/>
  <c r="AL28" i="101"/>
  <c r="AM28" i="101"/>
  <c r="AN28" i="101"/>
  <c r="AO28" i="101"/>
  <c r="AP28" i="101"/>
  <c r="AQ28" i="101"/>
  <c r="AR28" i="101"/>
  <c r="AS28" i="101"/>
  <c r="AT28" i="101"/>
  <c r="AU28" i="101"/>
  <c r="AV28" i="101"/>
  <c r="AW28" i="101"/>
  <c r="AX28" i="101"/>
  <c r="AY28" i="101"/>
  <c r="AZ28" i="101"/>
  <c r="BA28" i="101"/>
  <c r="BB28" i="101"/>
  <c r="BC28" i="101"/>
  <c r="BD28" i="101"/>
  <c r="BE28" i="101"/>
  <c r="BF28" i="101"/>
  <c r="BG28" i="101"/>
  <c r="BH28" i="101"/>
  <c r="BI28" i="101"/>
  <c r="BJ28" i="101"/>
  <c r="BK28" i="101"/>
  <c r="BL28" i="101"/>
  <c r="BM28" i="101"/>
  <c r="BN28" i="101"/>
  <c r="BO28" i="101"/>
  <c r="BP28" i="101"/>
  <c r="BQ28" i="101"/>
  <c r="BR28" i="101"/>
  <c r="BS28" i="101"/>
  <c r="BT28" i="101"/>
  <c r="BU28" i="101"/>
  <c r="BV28" i="101"/>
  <c r="BW28" i="101"/>
  <c r="BX28" i="101"/>
  <c r="BY28" i="101"/>
  <c r="BZ28" i="101"/>
  <c r="CA28" i="101"/>
  <c r="CB28" i="101"/>
  <c r="CS28" i="101" s="1"/>
  <c r="CC28" i="101"/>
  <c r="CD28" i="101"/>
  <c r="CE28" i="101"/>
  <c r="CF28" i="101"/>
  <c r="CG28" i="101"/>
  <c r="CH28" i="101"/>
  <c r="CI28" i="101"/>
  <c r="CJ28" i="101"/>
  <c r="CK28" i="101"/>
  <c r="CL28" i="101"/>
  <c r="CM28" i="101"/>
  <c r="L28" i="102"/>
  <c r="M28" i="102"/>
  <c r="N28" i="102"/>
  <c r="O28" i="102"/>
  <c r="P28" i="102"/>
  <c r="Q28" i="102"/>
  <c r="R28" i="102"/>
  <c r="S28" i="102"/>
  <c r="T28" i="102"/>
  <c r="U28" i="102"/>
  <c r="V28" i="102"/>
  <c r="W28" i="102"/>
  <c r="X28" i="102"/>
  <c r="Y28" i="102"/>
  <c r="Z28" i="102"/>
  <c r="AA28" i="102"/>
  <c r="AB28" i="102"/>
  <c r="AC28" i="102"/>
  <c r="AD28" i="102"/>
  <c r="AE28" i="102"/>
  <c r="AF28" i="102"/>
  <c r="AG28" i="102"/>
  <c r="AH28" i="102"/>
  <c r="AI28" i="102"/>
  <c r="AJ28" i="102"/>
  <c r="AK28" i="102"/>
  <c r="AL28" i="102"/>
  <c r="AM28" i="102"/>
  <c r="AN28" i="102"/>
  <c r="AO28" i="102"/>
  <c r="AP28" i="102"/>
  <c r="AQ28" i="102"/>
  <c r="AR28" i="102"/>
  <c r="AS28" i="102"/>
  <c r="AT28" i="102"/>
  <c r="AU28" i="102"/>
  <c r="AV28" i="102"/>
  <c r="AW28" i="102"/>
  <c r="AX28" i="102"/>
  <c r="AY28" i="102"/>
  <c r="AZ28" i="102"/>
  <c r="BA28" i="102"/>
  <c r="BB28" i="102"/>
  <c r="BC28" i="102"/>
  <c r="BD28" i="102"/>
  <c r="BE28" i="102"/>
  <c r="BF28" i="102"/>
  <c r="BG28" i="102"/>
  <c r="BH28" i="102"/>
  <c r="BI28" i="102"/>
  <c r="BJ28" i="102"/>
  <c r="BK28" i="102"/>
  <c r="BL28" i="102"/>
  <c r="BM28" i="102"/>
  <c r="BN28" i="102"/>
  <c r="BO28" i="102"/>
  <c r="BP28" i="102"/>
  <c r="BQ28" i="102"/>
  <c r="BR28" i="102"/>
  <c r="BS28" i="102"/>
  <c r="BT28" i="102"/>
  <c r="BU28" i="102"/>
  <c r="BV28" i="102"/>
  <c r="BW28" i="102"/>
  <c r="BX28" i="102"/>
  <c r="BY28" i="102"/>
  <c r="BZ28" i="102"/>
  <c r="CA28" i="102"/>
  <c r="CB28" i="102"/>
  <c r="CS28" i="102" s="1"/>
  <c r="CC28" i="102"/>
  <c r="CD28" i="102"/>
  <c r="CE28" i="102"/>
  <c r="CF28" i="102"/>
  <c r="CG28" i="102"/>
  <c r="CH28" i="102"/>
  <c r="CI28" i="102"/>
  <c r="CJ28" i="102"/>
  <c r="CK28" i="102"/>
  <c r="CL28" i="102"/>
  <c r="CM28" i="102"/>
  <c r="L28" i="103"/>
  <c r="M28" i="103"/>
  <c r="N28" i="103"/>
  <c r="O28" i="103"/>
  <c r="P28" i="103"/>
  <c r="Q28" i="103"/>
  <c r="R28" i="103"/>
  <c r="S28" i="103"/>
  <c r="T28" i="103"/>
  <c r="U28" i="103"/>
  <c r="V28" i="103"/>
  <c r="W28" i="103"/>
  <c r="X28" i="103"/>
  <c r="Y28" i="103"/>
  <c r="Z28" i="103"/>
  <c r="AA28" i="103"/>
  <c r="AB28" i="103"/>
  <c r="AC28" i="103"/>
  <c r="AD28" i="103"/>
  <c r="AE28" i="103"/>
  <c r="AF28" i="103"/>
  <c r="AG28" i="103"/>
  <c r="AH28" i="103"/>
  <c r="AI28" i="103"/>
  <c r="AJ28" i="103"/>
  <c r="AK28" i="103"/>
  <c r="AL28" i="103"/>
  <c r="AM28" i="103"/>
  <c r="AN28" i="103"/>
  <c r="AO28" i="103"/>
  <c r="AP28" i="103"/>
  <c r="AQ28" i="103"/>
  <c r="AR28" i="103"/>
  <c r="AS28" i="103"/>
  <c r="AT28" i="103"/>
  <c r="AU28" i="103"/>
  <c r="AV28" i="103"/>
  <c r="AW28" i="103"/>
  <c r="AX28" i="103"/>
  <c r="AY28" i="103"/>
  <c r="AZ28" i="103"/>
  <c r="BA28" i="103"/>
  <c r="BB28" i="103"/>
  <c r="BC28" i="103"/>
  <c r="BD28" i="103"/>
  <c r="BE28" i="103"/>
  <c r="BF28" i="103"/>
  <c r="BG28" i="103"/>
  <c r="BH28" i="103"/>
  <c r="BI28" i="103"/>
  <c r="BJ28" i="103"/>
  <c r="BK28" i="103"/>
  <c r="BL28" i="103"/>
  <c r="BM28" i="103"/>
  <c r="BN28" i="103"/>
  <c r="BO28" i="103"/>
  <c r="BP28" i="103"/>
  <c r="BQ28" i="103"/>
  <c r="BR28" i="103"/>
  <c r="BS28" i="103"/>
  <c r="BT28" i="103"/>
  <c r="BU28" i="103"/>
  <c r="BV28" i="103"/>
  <c r="BW28" i="103"/>
  <c r="BX28" i="103"/>
  <c r="BY28" i="103"/>
  <c r="BZ28" i="103"/>
  <c r="CA28" i="103"/>
  <c r="CB28" i="103"/>
  <c r="CC28" i="103"/>
  <c r="CD28" i="103"/>
  <c r="CE28" i="103"/>
  <c r="CF28" i="103"/>
  <c r="CG28" i="103"/>
  <c r="CH28" i="103"/>
  <c r="CI28" i="103"/>
  <c r="CJ28" i="103"/>
  <c r="CK28" i="103"/>
  <c r="CL28" i="103"/>
  <c r="CM28" i="103"/>
  <c r="L27" i="73"/>
  <c r="M27" i="73"/>
  <c r="N27" i="73"/>
  <c r="O27" i="73"/>
  <c r="P27" i="73"/>
  <c r="Q27" i="73"/>
  <c r="R27" i="73"/>
  <c r="S27" i="73"/>
  <c r="T27" i="73"/>
  <c r="U27" i="73"/>
  <c r="V27" i="73"/>
  <c r="W27" i="73"/>
  <c r="X27" i="73"/>
  <c r="Y27" i="73"/>
  <c r="Z27" i="73"/>
  <c r="AA27" i="73"/>
  <c r="AB27" i="73"/>
  <c r="AC27" i="73"/>
  <c r="AD27" i="73"/>
  <c r="AE27" i="73"/>
  <c r="AF27" i="73"/>
  <c r="AG27" i="73"/>
  <c r="AI27" i="73"/>
  <c r="AJ27" i="73"/>
  <c r="AK27" i="73"/>
  <c r="AL27" i="73"/>
  <c r="AM27" i="73"/>
  <c r="AN27" i="73"/>
  <c r="AO27" i="73"/>
  <c r="AP27" i="73"/>
  <c r="AQ27" i="73"/>
  <c r="AR27" i="73"/>
  <c r="AS27" i="73"/>
  <c r="AT27" i="73"/>
  <c r="AU27" i="73"/>
  <c r="AV27" i="73"/>
  <c r="AW27" i="73"/>
  <c r="AX27" i="73"/>
  <c r="AY27" i="73"/>
  <c r="AZ27" i="73"/>
  <c r="BA27" i="73"/>
  <c r="BB27" i="73"/>
  <c r="BC27" i="73"/>
  <c r="BD27" i="73"/>
  <c r="BE27" i="73"/>
  <c r="BF27" i="73"/>
  <c r="BG27" i="73"/>
  <c r="BH27" i="73"/>
  <c r="BI27" i="73"/>
  <c r="BJ27" i="73"/>
  <c r="BK27" i="73"/>
  <c r="BL27" i="73"/>
  <c r="BM27" i="73"/>
  <c r="BN27" i="73"/>
  <c r="BO27" i="73"/>
  <c r="BP27" i="73"/>
  <c r="BQ27" i="73"/>
  <c r="BR27" i="73"/>
  <c r="BS27" i="73"/>
  <c r="BT27" i="73"/>
  <c r="BU27" i="73"/>
  <c r="BV27" i="73"/>
  <c r="BW27" i="73"/>
  <c r="BX27" i="73"/>
  <c r="BY27" i="73"/>
  <c r="BZ27" i="73"/>
  <c r="CA27" i="73"/>
  <c r="CB27" i="73"/>
  <c r="CC27" i="73"/>
  <c r="CD27" i="73"/>
  <c r="CE27" i="73"/>
  <c r="CF27" i="73"/>
  <c r="CG27" i="73"/>
  <c r="CH27" i="73"/>
  <c r="CI27" i="73"/>
  <c r="CJ27" i="73"/>
  <c r="CK27" i="73"/>
  <c r="CL27" i="73"/>
  <c r="CM27" i="73"/>
  <c r="L27" i="75"/>
  <c r="M27" i="75"/>
  <c r="N27" i="75"/>
  <c r="O27" i="75"/>
  <c r="P27" i="75"/>
  <c r="Q27" i="75"/>
  <c r="R27" i="75"/>
  <c r="S27" i="75"/>
  <c r="T27" i="75"/>
  <c r="U27" i="75"/>
  <c r="V27" i="75"/>
  <c r="W27" i="75"/>
  <c r="X27" i="75"/>
  <c r="Y27" i="75"/>
  <c r="Z27" i="75"/>
  <c r="AA27" i="75"/>
  <c r="AB27" i="75"/>
  <c r="AC27" i="75"/>
  <c r="AD27" i="75"/>
  <c r="AE27" i="75"/>
  <c r="AF27" i="75"/>
  <c r="AG27" i="75"/>
  <c r="AH27" i="75"/>
  <c r="AI27" i="75"/>
  <c r="AJ27" i="75"/>
  <c r="AK27" i="75"/>
  <c r="AL27" i="75"/>
  <c r="AM27" i="75"/>
  <c r="AN27" i="75"/>
  <c r="AO27" i="75"/>
  <c r="AP27" i="75"/>
  <c r="AQ27" i="75"/>
  <c r="AR27" i="75"/>
  <c r="AS27" i="75"/>
  <c r="AT27" i="75"/>
  <c r="AU27" i="75"/>
  <c r="AV27" i="75"/>
  <c r="AW27" i="75"/>
  <c r="AX27" i="75"/>
  <c r="AY27" i="75"/>
  <c r="AZ27" i="75"/>
  <c r="BA27" i="75"/>
  <c r="BB27" i="75"/>
  <c r="BC27" i="75"/>
  <c r="BD27" i="75"/>
  <c r="BE27" i="75"/>
  <c r="BF27" i="75"/>
  <c r="BG27" i="75"/>
  <c r="BH27" i="75"/>
  <c r="BI27" i="75"/>
  <c r="BJ27" i="75"/>
  <c r="BK27" i="75"/>
  <c r="BL27" i="75"/>
  <c r="BM27" i="75"/>
  <c r="BN27" i="75"/>
  <c r="BO27" i="75"/>
  <c r="BP27" i="75"/>
  <c r="BQ27" i="75"/>
  <c r="BR27" i="75"/>
  <c r="BS27" i="75"/>
  <c r="BT27" i="75"/>
  <c r="BU27" i="75"/>
  <c r="BV27" i="75"/>
  <c r="BW27" i="75"/>
  <c r="BX27" i="75"/>
  <c r="BY27" i="75"/>
  <c r="BZ27" i="75"/>
  <c r="CA27" i="75"/>
  <c r="CB27" i="75"/>
  <c r="CC27" i="75"/>
  <c r="CD27" i="75"/>
  <c r="CE27" i="75"/>
  <c r="CF27" i="75"/>
  <c r="CG27" i="75"/>
  <c r="CH27" i="75"/>
  <c r="CI27" i="75"/>
  <c r="CJ27" i="75"/>
  <c r="CK27" i="75"/>
  <c r="CL27" i="75"/>
  <c r="CM27" i="75"/>
  <c r="L27" i="76"/>
  <c r="N27" i="76"/>
  <c r="O27" i="76"/>
  <c r="P27" i="76"/>
  <c r="Q27" i="76"/>
  <c r="R27" i="76"/>
  <c r="S27" i="76"/>
  <c r="T27" i="76"/>
  <c r="U27" i="76"/>
  <c r="V27" i="76"/>
  <c r="W27" i="76"/>
  <c r="X27" i="76"/>
  <c r="Y27" i="76"/>
  <c r="Z27" i="76"/>
  <c r="AA27" i="76"/>
  <c r="AB27" i="76"/>
  <c r="AC27" i="76"/>
  <c r="AD27" i="76"/>
  <c r="AE27" i="76"/>
  <c r="AF27" i="76"/>
  <c r="AG27" i="76"/>
  <c r="AH27" i="76"/>
  <c r="AI27" i="76"/>
  <c r="AJ27" i="76"/>
  <c r="AK27" i="76"/>
  <c r="AL27" i="76"/>
  <c r="AM27" i="76"/>
  <c r="AN27" i="76"/>
  <c r="AO27" i="76"/>
  <c r="AP27" i="76"/>
  <c r="AQ27" i="76"/>
  <c r="AR27" i="76"/>
  <c r="AS27" i="76"/>
  <c r="AT27" i="76"/>
  <c r="AU27" i="76"/>
  <c r="AV27" i="76"/>
  <c r="AW27" i="76"/>
  <c r="AX27" i="76"/>
  <c r="AY27" i="76"/>
  <c r="AZ27" i="76"/>
  <c r="BA27" i="76"/>
  <c r="BB27" i="76"/>
  <c r="BC27" i="76"/>
  <c r="BD27" i="76"/>
  <c r="BE27" i="76"/>
  <c r="BF27" i="76"/>
  <c r="BG27" i="76"/>
  <c r="BH27" i="76"/>
  <c r="BI27" i="76"/>
  <c r="BJ27" i="76"/>
  <c r="BK27" i="76"/>
  <c r="BL27" i="76"/>
  <c r="BM27" i="76"/>
  <c r="BN27" i="76"/>
  <c r="BO27" i="76"/>
  <c r="BP27" i="76"/>
  <c r="BQ27" i="76"/>
  <c r="BR27" i="76"/>
  <c r="BS27" i="76"/>
  <c r="BT27" i="76"/>
  <c r="BU27" i="76"/>
  <c r="BV27" i="76"/>
  <c r="BW27" i="76"/>
  <c r="BX27" i="76"/>
  <c r="BY27" i="76"/>
  <c r="BZ27" i="76"/>
  <c r="CA27" i="76"/>
  <c r="CB27" i="76"/>
  <c r="CS27" i="76" s="1"/>
  <c r="CC27" i="76"/>
  <c r="CD27" i="76"/>
  <c r="CE27" i="76"/>
  <c r="CF27" i="76"/>
  <c r="CG27" i="76"/>
  <c r="CH27" i="76"/>
  <c r="CI27" i="76"/>
  <c r="CJ27" i="76"/>
  <c r="CK27" i="76"/>
  <c r="CL27" i="76"/>
  <c r="CM27" i="76"/>
  <c r="L27" i="77"/>
  <c r="M27" i="77"/>
  <c r="N27" i="77"/>
  <c r="O27" i="77"/>
  <c r="P27" i="77"/>
  <c r="Q27" i="77"/>
  <c r="R27" i="77"/>
  <c r="S27" i="77"/>
  <c r="T27" i="77"/>
  <c r="U27" i="77"/>
  <c r="V27" i="77"/>
  <c r="W27" i="77"/>
  <c r="X27" i="77"/>
  <c r="Y27" i="77"/>
  <c r="Z27" i="77"/>
  <c r="AA27" i="77"/>
  <c r="AB27" i="77"/>
  <c r="AC27" i="77"/>
  <c r="AD27" i="77"/>
  <c r="AE27" i="77"/>
  <c r="AF27" i="77"/>
  <c r="AG27" i="77"/>
  <c r="AH27" i="77"/>
  <c r="AI27" i="77"/>
  <c r="AJ27" i="77"/>
  <c r="AK27" i="77"/>
  <c r="AL27" i="77"/>
  <c r="AM27" i="77"/>
  <c r="AN27" i="77"/>
  <c r="AO27" i="77"/>
  <c r="AP27" i="77"/>
  <c r="AQ27" i="77"/>
  <c r="AR27" i="77"/>
  <c r="AS27" i="77"/>
  <c r="AT27" i="77"/>
  <c r="AU27" i="77"/>
  <c r="AV27" i="77"/>
  <c r="AW27" i="77"/>
  <c r="AX27" i="77"/>
  <c r="AY27" i="77"/>
  <c r="AZ27" i="77"/>
  <c r="BA27" i="77"/>
  <c r="BB27" i="77"/>
  <c r="BC27" i="77"/>
  <c r="BD27" i="77"/>
  <c r="BE27" i="77"/>
  <c r="BF27" i="77"/>
  <c r="BG27" i="77"/>
  <c r="BH27" i="77"/>
  <c r="BI27" i="77"/>
  <c r="BJ27" i="77"/>
  <c r="BK27" i="77"/>
  <c r="BL27" i="77"/>
  <c r="BM27" i="77"/>
  <c r="BN27" i="77"/>
  <c r="BO27" i="77"/>
  <c r="BP27" i="77"/>
  <c r="BQ27" i="77"/>
  <c r="BR27" i="77"/>
  <c r="BS27" i="77"/>
  <c r="BT27" i="77"/>
  <c r="BU27" i="77"/>
  <c r="BV27" i="77"/>
  <c r="BW27" i="77"/>
  <c r="BX27" i="77"/>
  <c r="BY27" i="77"/>
  <c r="BZ27" i="77"/>
  <c r="CA27" i="77"/>
  <c r="CB27" i="77"/>
  <c r="CC27" i="77"/>
  <c r="CD27" i="77"/>
  <c r="CE27" i="77"/>
  <c r="CF27" i="77"/>
  <c r="CG27" i="77"/>
  <c r="CH27" i="77"/>
  <c r="CI27" i="77"/>
  <c r="CJ27" i="77"/>
  <c r="CK27" i="77"/>
  <c r="CL27" i="77"/>
  <c r="CM27" i="77"/>
  <c r="L27" i="78"/>
  <c r="M27" i="78"/>
  <c r="N27" i="78"/>
  <c r="O27" i="78"/>
  <c r="P27" i="78"/>
  <c r="Q27" i="78"/>
  <c r="R27" i="78"/>
  <c r="S27" i="78"/>
  <c r="T27" i="78"/>
  <c r="U27" i="78"/>
  <c r="V27" i="78"/>
  <c r="W27" i="78"/>
  <c r="X27" i="78"/>
  <c r="Y27" i="78"/>
  <c r="Z27" i="78"/>
  <c r="AA27" i="78"/>
  <c r="AB27" i="78"/>
  <c r="AC27" i="78"/>
  <c r="AD27" i="78"/>
  <c r="AE27" i="78"/>
  <c r="AF27" i="78"/>
  <c r="AG27" i="78"/>
  <c r="AH27" i="78"/>
  <c r="AI27" i="78"/>
  <c r="AJ27" i="78"/>
  <c r="AK27" i="78"/>
  <c r="AL27" i="78"/>
  <c r="AM27" i="78"/>
  <c r="AN27" i="78"/>
  <c r="AO27" i="78"/>
  <c r="AP27" i="78"/>
  <c r="AQ27" i="78"/>
  <c r="AR27" i="78"/>
  <c r="AS27" i="78"/>
  <c r="AT27" i="78"/>
  <c r="AU27" i="78"/>
  <c r="AV27" i="78"/>
  <c r="AW27" i="78"/>
  <c r="AX27" i="78"/>
  <c r="AY27" i="78"/>
  <c r="AZ27" i="78"/>
  <c r="BA27" i="78"/>
  <c r="BB27" i="78"/>
  <c r="BC27" i="78"/>
  <c r="BD27" i="78"/>
  <c r="BE27" i="78"/>
  <c r="BF27" i="78"/>
  <c r="BG27" i="78"/>
  <c r="BH27" i="78"/>
  <c r="BI27" i="78"/>
  <c r="BJ27" i="78"/>
  <c r="BK27" i="78"/>
  <c r="BL27" i="78"/>
  <c r="BM27" i="78"/>
  <c r="BN27" i="78"/>
  <c r="BO27" i="78"/>
  <c r="BP27" i="78"/>
  <c r="BQ27" i="78"/>
  <c r="BR27" i="78"/>
  <c r="BS27" i="78"/>
  <c r="BT27" i="78"/>
  <c r="BU27" i="78"/>
  <c r="BV27" i="78"/>
  <c r="BW27" i="78"/>
  <c r="BX27" i="78"/>
  <c r="BY27" i="78"/>
  <c r="BZ27" i="78"/>
  <c r="CA27" i="78"/>
  <c r="CB27" i="78"/>
  <c r="CS27" i="78" s="1"/>
  <c r="CC27" i="78"/>
  <c r="CD27" i="78"/>
  <c r="CE27" i="78"/>
  <c r="CF27" i="78"/>
  <c r="CG27" i="78"/>
  <c r="CH27" i="78"/>
  <c r="CI27" i="78"/>
  <c r="CJ27" i="78"/>
  <c r="CK27" i="78"/>
  <c r="CL27" i="78"/>
  <c r="CM27" i="78"/>
  <c r="L27" i="79"/>
  <c r="M27" i="79"/>
  <c r="N27" i="79"/>
  <c r="O27" i="79"/>
  <c r="P27" i="79"/>
  <c r="Q27" i="79"/>
  <c r="R27" i="79"/>
  <c r="S27" i="79"/>
  <c r="T27" i="79"/>
  <c r="U27" i="79"/>
  <c r="V27" i="79"/>
  <c r="W27" i="79"/>
  <c r="X27" i="79"/>
  <c r="Y27" i="79"/>
  <c r="Z27" i="79"/>
  <c r="AA27" i="79"/>
  <c r="AB27" i="79"/>
  <c r="AC27" i="79"/>
  <c r="AD27" i="79"/>
  <c r="AE27" i="79"/>
  <c r="AF27" i="79"/>
  <c r="AG27" i="79"/>
  <c r="AH27" i="79"/>
  <c r="AI27" i="79"/>
  <c r="AJ27" i="79"/>
  <c r="AK27" i="79"/>
  <c r="AL27" i="79"/>
  <c r="AM27" i="79"/>
  <c r="AN27" i="79"/>
  <c r="AO27" i="79"/>
  <c r="AP27" i="79"/>
  <c r="AQ27" i="79"/>
  <c r="AR27" i="79"/>
  <c r="AS27" i="79"/>
  <c r="AT27" i="79"/>
  <c r="AU27" i="79"/>
  <c r="AV27" i="79"/>
  <c r="AW27" i="79"/>
  <c r="AX27" i="79"/>
  <c r="AY27" i="79"/>
  <c r="AZ27" i="79"/>
  <c r="BA27" i="79"/>
  <c r="BB27" i="79"/>
  <c r="BC27" i="79"/>
  <c r="BD27" i="79"/>
  <c r="BE27" i="79"/>
  <c r="BF27" i="79"/>
  <c r="BG27" i="79"/>
  <c r="BH27" i="79"/>
  <c r="BI27" i="79"/>
  <c r="BJ27" i="79"/>
  <c r="BK27" i="79"/>
  <c r="BL27" i="79"/>
  <c r="BM27" i="79"/>
  <c r="BN27" i="79"/>
  <c r="BO27" i="79"/>
  <c r="BP27" i="79"/>
  <c r="BQ27" i="79"/>
  <c r="BR27" i="79"/>
  <c r="BS27" i="79"/>
  <c r="BT27" i="79"/>
  <c r="BU27" i="79"/>
  <c r="BV27" i="79"/>
  <c r="BW27" i="79"/>
  <c r="BX27" i="79"/>
  <c r="BY27" i="79"/>
  <c r="BZ27" i="79"/>
  <c r="CA27" i="79"/>
  <c r="CB27" i="79"/>
  <c r="CS27" i="79" s="1"/>
  <c r="CC27" i="79"/>
  <c r="CD27" i="79"/>
  <c r="CE27" i="79"/>
  <c r="CF27" i="79"/>
  <c r="CG27" i="79"/>
  <c r="CH27" i="79"/>
  <c r="CI27" i="79"/>
  <c r="CJ27" i="79"/>
  <c r="CK27" i="79"/>
  <c r="CL27" i="79"/>
  <c r="CM27" i="79"/>
  <c r="L27" i="80"/>
  <c r="M27" i="80"/>
  <c r="N27" i="80"/>
  <c r="O27" i="80"/>
  <c r="P27" i="80"/>
  <c r="Q27" i="80"/>
  <c r="R27" i="80"/>
  <c r="S27" i="80"/>
  <c r="T27" i="80"/>
  <c r="U27" i="80"/>
  <c r="V27" i="80"/>
  <c r="W27" i="80"/>
  <c r="X27" i="80"/>
  <c r="Y27" i="80"/>
  <c r="Z27" i="80"/>
  <c r="AA27" i="80"/>
  <c r="AB27" i="80"/>
  <c r="AC27" i="80"/>
  <c r="AD27" i="80"/>
  <c r="AE27" i="80"/>
  <c r="AF27" i="80"/>
  <c r="AG27" i="80"/>
  <c r="AH27" i="80"/>
  <c r="AI27" i="80"/>
  <c r="AJ27" i="80"/>
  <c r="AK27" i="80"/>
  <c r="AL27" i="80"/>
  <c r="AM27" i="80"/>
  <c r="AN27" i="80"/>
  <c r="AO27" i="80"/>
  <c r="AP27" i="80"/>
  <c r="AQ27" i="80"/>
  <c r="AR27" i="80"/>
  <c r="AS27" i="80"/>
  <c r="AT27" i="80"/>
  <c r="AU27" i="80"/>
  <c r="AV27" i="80"/>
  <c r="AW27" i="80"/>
  <c r="AX27" i="80"/>
  <c r="AY27" i="80"/>
  <c r="AZ27" i="80"/>
  <c r="BA27" i="80"/>
  <c r="BB27" i="80"/>
  <c r="BC27" i="80"/>
  <c r="BD27" i="80"/>
  <c r="BE27" i="80"/>
  <c r="BF27" i="80"/>
  <c r="BG27" i="80"/>
  <c r="BH27" i="80"/>
  <c r="BI27" i="80"/>
  <c r="BJ27" i="80"/>
  <c r="BK27" i="80"/>
  <c r="BL27" i="80"/>
  <c r="BM27" i="80"/>
  <c r="BN27" i="80"/>
  <c r="BO27" i="80"/>
  <c r="BP27" i="80"/>
  <c r="BQ27" i="80"/>
  <c r="BR27" i="80"/>
  <c r="BS27" i="80"/>
  <c r="BT27" i="80"/>
  <c r="BU27" i="80"/>
  <c r="BV27" i="80"/>
  <c r="BW27" i="80"/>
  <c r="BX27" i="80"/>
  <c r="BY27" i="80"/>
  <c r="BZ27" i="80"/>
  <c r="CA27" i="80"/>
  <c r="CB27" i="80"/>
  <c r="CS27" i="80" s="1"/>
  <c r="CC27" i="80"/>
  <c r="CD27" i="80"/>
  <c r="CE27" i="80"/>
  <c r="CF27" i="80"/>
  <c r="CG27" i="80"/>
  <c r="CH27" i="80"/>
  <c r="CI27" i="80"/>
  <c r="CJ27" i="80"/>
  <c r="CK27" i="80"/>
  <c r="CL27" i="80"/>
  <c r="CM27" i="80"/>
  <c r="L27" i="81"/>
  <c r="M27" i="81"/>
  <c r="N27" i="81"/>
  <c r="O27" i="81"/>
  <c r="P27" i="81"/>
  <c r="Q27" i="81"/>
  <c r="R27" i="81"/>
  <c r="S27" i="81"/>
  <c r="T27" i="81"/>
  <c r="U27" i="81"/>
  <c r="V27" i="81"/>
  <c r="W27" i="81"/>
  <c r="X27" i="81"/>
  <c r="Y27" i="81"/>
  <c r="Z27" i="81"/>
  <c r="AA27" i="81"/>
  <c r="AB27" i="81"/>
  <c r="AC27" i="81"/>
  <c r="AD27" i="81"/>
  <c r="AE27" i="81"/>
  <c r="AF27" i="81"/>
  <c r="AG27" i="81"/>
  <c r="AH27" i="81"/>
  <c r="AI27" i="81"/>
  <c r="AJ27" i="81"/>
  <c r="AK27" i="81"/>
  <c r="AL27" i="81"/>
  <c r="AM27" i="81"/>
  <c r="AN27" i="81"/>
  <c r="AO27" i="81"/>
  <c r="AP27" i="81"/>
  <c r="AQ27" i="81"/>
  <c r="AR27" i="81"/>
  <c r="AS27" i="81"/>
  <c r="AT27" i="81"/>
  <c r="AU27" i="81"/>
  <c r="AV27" i="81"/>
  <c r="AW27" i="81"/>
  <c r="AX27" i="81"/>
  <c r="AY27" i="81"/>
  <c r="AZ27" i="81"/>
  <c r="BA27" i="81"/>
  <c r="BB27" i="81"/>
  <c r="BC27" i="81"/>
  <c r="BD27" i="81"/>
  <c r="BE27" i="81"/>
  <c r="BF27" i="81"/>
  <c r="BG27" i="81"/>
  <c r="BH27" i="81"/>
  <c r="BI27" i="81"/>
  <c r="BJ27" i="81"/>
  <c r="BK27" i="81"/>
  <c r="BL27" i="81"/>
  <c r="BM27" i="81"/>
  <c r="BN27" i="81"/>
  <c r="BO27" i="81"/>
  <c r="BP27" i="81"/>
  <c r="BQ27" i="81"/>
  <c r="BR27" i="81"/>
  <c r="BS27" i="81"/>
  <c r="BT27" i="81"/>
  <c r="BU27" i="81"/>
  <c r="BV27" i="81"/>
  <c r="BW27" i="81"/>
  <c r="BX27" i="81"/>
  <c r="BY27" i="81"/>
  <c r="BZ27" i="81"/>
  <c r="CA27" i="81"/>
  <c r="CB27" i="81"/>
  <c r="CC27" i="81"/>
  <c r="CD27" i="81"/>
  <c r="CE27" i="81"/>
  <c r="CF27" i="81"/>
  <c r="CG27" i="81"/>
  <c r="CH27" i="81"/>
  <c r="CI27" i="81"/>
  <c r="CJ27" i="81"/>
  <c r="CK27" i="81"/>
  <c r="CL27" i="81"/>
  <c r="CM27" i="81"/>
  <c r="L27" i="82"/>
  <c r="CD27" i="82"/>
  <c r="CE27" i="82"/>
  <c r="CF27" i="82"/>
  <c r="CG27" i="82"/>
  <c r="CH27" i="82"/>
  <c r="CI27" i="82"/>
  <c r="CJ27" i="82"/>
  <c r="CK27" i="82"/>
  <c r="CL27" i="82"/>
  <c r="CM27" i="82"/>
  <c r="L27" i="83"/>
  <c r="M27" i="83"/>
  <c r="N27" i="83"/>
  <c r="O27" i="83"/>
  <c r="P27" i="83"/>
  <c r="Q27" i="83"/>
  <c r="R27" i="83"/>
  <c r="S27" i="83"/>
  <c r="T27" i="83"/>
  <c r="U27" i="83"/>
  <c r="V27" i="83"/>
  <c r="W27" i="83"/>
  <c r="X27" i="83"/>
  <c r="Y27" i="83"/>
  <c r="Z27" i="83"/>
  <c r="AA27" i="83"/>
  <c r="AB27" i="83"/>
  <c r="AC27" i="83"/>
  <c r="AD27" i="83"/>
  <c r="AE27" i="83"/>
  <c r="AF27" i="83"/>
  <c r="AG27" i="83"/>
  <c r="AH27" i="83"/>
  <c r="AI27" i="83"/>
  <c r="AJ27" i="83"/>
  <c r="AK27" i="83"/>
  <c r="AL27" i="83"/>
  <c r="AM27" i="83"/>
  <c r="AN27" i="83"/>
  <c r="AO27" i="83"/>
  <c r="AP27" i="83"/>
  <c r="AV27" i="83"/>
  <c r="AW27" i="83"/>
  <c r="AX27" i="83"/>
  <c r="AY27" i="83"/>
  <c r="AZ27" i="83"/>
  <c r="BA27" i="83"/>
  <c r="BB27" i="83"/>
  <c r="BC27" i="83"/>
  <c r="BD27" i="83"/>
  <c r="BE27" i="83"/>
  <c r="BF27" i="83"/>
  <c r="BG27" i="83"/>
  <c r="BH27" i="83"/>
  <c r="BI27" i="83"/>
  <c r="BJ27" i="83"/>
  <c r="BK27" i="83"/>
  <c r="BL27" i="83"/>
  <c r="BM27" i="83"/>
  <c r="BN27" i="83"/>
  <c r="BO27" i="83"/>
  <c r="BP27" i="83"/>
  <c r="BQ27" i="83"/>
  <c r="BR27" i="83"/>
  <c r="BS27" i="83"/>
  <c r="BT27" i="83"/>
  <c r="BU27" i="83"/>
  <c r="BV27" i="83"/>
  <c r="BW27" i="83"/>
  <c r="BX27" i="83"/>
  <c r="BY27" i="83"/>
  <c r="BZ27" i="83"/>
  <c r="CA27" i="83"/>
  <c r="CB27" i="83"/>
  <c r="CS27" i="83" s="1"/>
  <c r="CC27" i="83"/>
  <c r="CD27" i="83"/>
  <c r="CE27" i="83"/>
  <c r="CF27" i="83"/>
  <c r="CG27" i="83"/>
  <c r="CH27" i="83"/>
  <c r="CI27" i="83"/>
  <c r="CJ27" i="83"/>
  <c r="CK27" i="83"/>
  <c r="CL27" i="83"/>
  <c r="CM27" i="83"/>
  <c r="L27" i="84"/>
  <c r="M27" i="84"/>
  <c r="N27" i="84"/>
  <c r="O27" i="84"/>
  <c r="P27" i="84"/>
  <c r="Q27" i="84"/>
  <c r="R27" i="84"/>
  <c r="S27" i="84"/>
  <c r="T27" i="84"/>
  <c r="U27" i="84"/>
  <c r="V27" i="84"/>
  <c r="W27" i="84"/>
  <c r="X27" i="84"/>
  <c r="Y27" i="84"/>
  <c r="Z27" i="84"/>
  <c r="AA27" i="84"/>
  <c r="AB27" i="84"/>
  <c r="AC27" i="84"/>
  <c r="AD27" i="84"/>
  <c r="AE27" i="84"/>
  <c r="AF27" i="84"/>
  <c r="AG27" i="84"/>
  <c r="AH27" i="84"/>
  <c r="AI27" i="84"/>
  <c r="AJ27" i="84"/>
  <c r="AK27" i="84"/>
  <c r="AL27" i="84"/>
  <c r="AM27" i="84"/>
  <c r="AN27" i="84"/>
  <c r="AO27" i="84"/>
  <c r="AP27" i="84"/>
  <c r="AQ27" i="84"/>
  <c r="AR27" i="84"/>
  <c r="AS27" i="84"/>
  <c r="AT27" i="84"/>
  <c r="AU27" i="84"/>
  <c r="AV27" i="84"/>
  <c r="AW27" i="84"/>
  <c r="AX27" i="84"/>
  <c r="AY27" i="84"/>
  <c r="AZ27" i="84"/>
  <c r="BA27" i="84"/>
  <c r="BB27" i="84"/>
  <c r="BC27" i="84"/>
  <c r="BD27" i="84"/>
  <c r="BE27" i="84"/>
  <c r="BF27" i="84"/>
  <c r="BG27" i="84"/>
  <c r="BH27" i="84"/>
  <c r="BI27" i="84"/>
  <c r="BJ27" i="84"/>
  <c r="BK27" i="84"/>
  <c r="BL27" i="84"/>
  <c r="BM27" i="84"/>
  <c r="BN27" i="84"/>
  <c r="BO27" i="84"/>
  <c r="BP27" i="84"/>
  <c r="BQ27" i="84"/>
  <c r="BR27" i="84"/>
  <c r="BS27" i="84"/>
  <c r="BT27" i="84"/>
  <c r="BU27" i="84"/>
  <c r="BV27" i="84"/>
  <c r="BW27" i="84"/>
  <c r="BX27" i="84"/>
  <c r="BY27" i="84"/>
  <c r="BZ27" i="84"/>
  <c r="CA27" i="84"/>
  <c r="CB27" i="84"/>
  <c r="CS27" i="84" s="1"/>
  <c r="CC27" i="84"/>
  <c r="CD27" i="84"/>
  <c r="CE27" i="84"/>
  <c r="CF27" i="84"/>
  <c r="CG27" i="84"/>
  <c r="CH27" i="84"/>
  <c r="CI27" i="84"/>
  <c r="CJ27" i="84"/>
  <c r="CK27" i="84"/>
  <c r="CL27" i="84"/>
  <c r="CM27" i="84"/>
  <c r="L27" i="85"/>
  <c r="M27" i="85"/>
  <c r="N27" i="85"/>
  <c r="O27" i="85"/>
  <c r="P27" i="85"/>
  <c r="Q27" i="85"/>
  <c r="R27" i="85"/>
  <c r="S27" i="85"/>
  <c r="T27" i="85"/>
  <c r="U27" i="85"/>
  <c r="V27" i="85"/>
  <c r="W27" i="85"/>
  <c r="X27" i="85"/>
  <c r="Y27" i="85"/>
  <c r="Z27" i="85"/>
  <c r="AA27" i="85"/>
  <c r="AB27" i="85"/>
  <c r="AC27" i="85"/>
  <c r="AD27" i="85"/>
  <c r="AE27" i="85"/>
  <c r="AF27" i="85"/>
  <c r="AG27" i="85"/>
  <c r="AH27" i="85"/>
  <c r="AI27" i="85"/>
  <c r="AJ27" i="85"/>
  <c r="AK27" i="85"/>
  <c r="AL27" i="85"/>
  <c r="AM27" i="85"/>
  <c r="AN27" i="85"/>
  <c r="AO27" i="85"/>
  <c r="AP27" i="85"/>
  <c r="AQ27" i="85"/>
  <c r="AR27" i="85"/>
  <c r="AS27" i="85"/>
  <c r="AT27" i="85"/>
  <c r="AU27" i="85"/>
  <c r="AV27" i="85"/>
  <c r="AW27" i="85"/>
  <c r="AX27" i="85"/>
  <c r="AY27" i="85"/>
  <c r="AZ27" i="85"/>
  <c r="BA27" i="85"/>
  <c r="BB27" i="85"/>
  <c r="BC27" i="85"/>
  <c r="BD27" i="85"/>
  <c r="BE27" i="85"/>
  <c r="BF27" i="85"/>
  <c r="BG27" i="85"/>
  <c r="BH27" i="85"/>
  <c r="BI27" i="85"/>
  <c r="BJ27" i="85"/>
  <c r="BK27" i="85"/>
  <c r="BL27" i="85"/>
  <c r="BM27" i="85"/>
  <c r="BN27" i="85"/>
  <c r="BO27" i="85"/>
  <c r="BP27" i="85"/>
  <c r="BQ27" i="85"/>
  <c r="BR27" i="85"/>
  <c r="BS27" i="85"/>
  <c r="BT27" i="85"/>
  <c r="BU27" i="85"/>
  <c r="BV27" i="85"/>
  <c r="BW27" i="85"/>
  <c r="BX27" i="85"/>
  <c r="BY27" i="85"/>
  <c r="BZ27" i="85"/>
  <c r="CA27" i="85"/>
  <c r="CB27" i="85"/>
  <c r="CS27" i="85" s="1"/>
  <c r="CC27" i="85"/>
  <c r="CD27" i="85"/>
  <c r="CE27" i="85"/>
  <c r="CF27" i="85"/>
  <c r="CG27" i="85"/>
  <c r="CH27" i="85"/>
  <c r="CI27" i="85"/>
  <c r="CJ27" i="85"/>
  <c r="CK27" i="85"/>
  <c r="CL27" i="85"/>
  <c r="CM27" i="85"/>
  <c r="L27" i="86"/>
  <c r="M27" i="86"/>
  <c r="N27" i="86"/>
  <c r="O27" i="86"/>
  <c r="P27" i="86"/>
  <c r="Q27" i="86"/>
  <c r="R27" i="86"/>
  <c r="S27" i="86"/>
  <c r="T27" i="86"/>
  <c r="U27" i="86"/>
  <c r="V27" i="86"/>
  <c r="W27" i="86"/>
  <c r="X27" i="86"/>
  <c r="Y27" i="86"/>
  <c r="Z27" i="86"/>
  <c r="AA27" i="86"/>
  <c r="AB27" i="86"/>
  <c r="AC27" i="86"/>
  <c r="AD27" i="86"/>
  <c r="AE27" i="86"/>
  <c r="AF27" i="86"/>
  <c r="AG27" i="86"/>
  <c r="AH27" i="86"/>
  <c r="AI27" i="86"/>
  <c r="AJ27" i="86"/>
  <c r="AK27" i="86"/>
  <c r="AL27" i="86"/>
  <c r="AM27" i="86"/>
  <c r="AN27" i="86"/>
  <c r="AO27" i="86"/>
  <c r="AP27" i="86"/>
  <c r="AQ27" i="86"/>
  <c r="AR27" i="86"/>
  <c r="AS27" i="86"/>
  <c r="AT27" i="86"/>
  <c r="AU27" i="86"/>
  <c r="AV27" i="86"/>
  <c r="AW27" i="86"/>
  <c r="AX27" i="86"/>
  <c r="AY27" i="86"/>
  <c r="AZ27" i="86"/>
  <c r="BA27" i="86"/>
  <c r="BB27" i="86"/>
  <c r="BC27" i="86"/>
  <c r="BD27" i="86"/>
  <c r="BE27" i="86"/>
  <c r="BF27" i="86"/>
  <c r="BG27" i="86"/>
  <c r="BH27" i="86"/>
  <c r="BI27" i="86"/>
  <c r="BJ27" i="86"/>
  <c r="BK27" i="86"/>
  <c r="BL27" i="86"/>
  <c r="BM27" i="86"/>
  <c r="BN27" i="86"/>
  <c r="BO27" i="86"/>
  <c r="BP27" i="86"/>
  <c r="BQ27" i="86"/>
  <c r="BR27" i="86"/>
  <c r="BS27" i="86"/>
  <c r="BT27" i="86"/>
  <c r="BU27" i="86"/>
  <c r="BV27" i="86"/>
  <c r="BW27" i="86"/>
  <c r="BX27" i="86"/>
  <c r="BY27" i="86"/>
  <c r="BZ27" i="86"/>
  <c r="CA27" i="86"/>
  <c r="CB27" i="86"/>
  <c r="CS27" i="86" s="1"/>
  <c r="CC27" i="86"/>
  <c r="CD27" i="86"/>
  <c r="CE27" i="86"/>
  <c r="CF27" i="86"/>
  <c r="CG27" i="86"/>
  <c r="CH27" i="86"/>
  <c r="CI27" i="86"/>
  <c r="CJ27" i="86"/>
  <c r="CK27" i="86"/>
  <c r="CL27" i="86"/>
  <c r="CM27" i="86"/>
  <c r="L27" i="87"/>
  <c r="M27" i="87"/>
  <c r="N27" i="87"/>
  <c r="O27" i="87"/>
  <c r="P27" i="87"/>
  <c r="Q27" i="87"/>
  <c r="R27" i="87"/>
  <c r="S27" i="87"/>
  <c r="T27" i="87"/>
  <c r="U27" i="87"/>
  <c r="V27" i="87"/>
  <c r="W27" i="87"/>
  <c r="X27" i="87"/>
  <c r="Y27" i="87"/>
  <c r="Z27" i="87"/>
  <c r="AA27" i="87"/>
  <c r="AB27" i="87"/>
  <c r="AC27" i="87"/>
  <c r="AD27" i="87"/>
  <c r="AE27" i="87"/>
  <c r="AF27" i="87"/>
  <c r="AG27" i="87"/>
  <c r="AH27" i="87"/>
  <c r="AI27" i="87"/>
  <c r="AJ27" i="87"/>
  <c r="AK27" i="87"/>
  <c r="AL27" i="87"/>
  <c r="AM27" i="87"/>
  <c r="AN27" i="87"/>
  <c r="AO27" i="87"/>
  <c r="AP27" i="87"/>
  <c r="AQ27" i="87"/>
  <c r="AR27" i="87"/>
  <c r="AS27" i="87"/>
  <c r="AT27" i="87"/>
  <c r="AU27" i="87"/>
  <c r="AV27" i="87"/>
  <c r="AW27" i="87"/>
  <c r="AX27" i="87"/>
  <c r="AY27" i="87"/>
  <c r="AZ27" i="87"/>
  <c r="BA27" i="87"/>
  <c r="BB27" i="87"/>
  <c r="BC27" i="87"/>
  <c r="BD27" i="87"/>
  <c r="BE27" i="87"/>
  <c r="BF27" i="87"/>
  <c r="BG27" i="87"/>
  <c r="BH27" i="87"/>
  <c r="BI27" i="87"/>
  <c r="BJ27" i="87"/>
  <c r="BK27" i="87"/>
  <c r="BL27" i="87"/>
  <c r="BM27" i="87"/>
  <c r="BN27" i="87"/>
  <c r="BO27" i="87"/>
  <c r="BP27" i="87"/>
  <c r="BQ27" i="87"/>
  <c r="BR27" i="87"/>
  <c r="BS27" i="87"/>
  <c r="BT27" i="87"/>
  <c r="BU27" i="87"/>
  <c r="BV27" i="87"/>
  <c r="BW27" i="87"/>
  <c r="BX27" i="87"/>
  <c r="BY27" i="87"/>
  <c r="BZ27" i="87"/>
  <c r="CA27" i="87"/>
  <c r="CB27" i="87"/>
  <c r="CS27" i="87" s="1"/>
  <c r="CC27" i="87"/>
  <c r="CD27" i="87"/>
  <c r="CE27" i="87"/>
  <c r="CF27" i="87"/>
  <c r="CG27" i="87"/>
  <c r="CH27" i="87"/>
  <c r="CI27" i="87"/>
  <c r="CJ27" i="87"/>
  <c r="CK27" i="87"/>
  <c r="CL27" i="87"/>
  <c r="CM27" i="87"/>
  <c r="L27" i="88"/>
  <c r="M27" i="88"/>
  <c r="N27" i="88"/>
  <c r="O27" i="88"/>
  <c r="P27" i="88"/>
  <c r="Q27" i="88"/>
  <c r="R27" i="88"/>
  <c r="S27" i="88"/>
  <c r="T27" i="88"/>
  <c r="U27" i="88"/>
  <c r="V27" i="88"/>
  <c r="W27" i="88"/>
  <c r="X27" i="88"/>
  <c r="Y27" i="88"/>
  <c r="Z27" i="88"/>
  <c r="AA27" i="88"/>
  <c r="AB27" i="88"/>
  <c r="AC27" i="88"/>
  <c r="AD27" i="88"/>
  <c r="AE27" i="88"/>
  <c r="AF27" i="88"/>
  <c r="AG27" i="88"/>
  <c r="AH27" i="88"/>
  <c r="AI27" i="88"/>
  <c r="AJ27" i="88"/>
  <c r="AK27" i="88"/>
  <c r="AL27" i="88"/>
  <c r="AM27" i="88"/>
  <c r="AN27" i="88"/>
  <c r="AO27" i="88"/>
  <c r="AP27" i="88"/>
  <c r="AQ27" i="88"/>
  <c r="AR27" i="88"/>
  <c r="AS27" i="88"/>
  <c r="AT27" i="88"/>
  <c r="AU27" i="88"/>
  <c r="AV27" i="88"/>
  <c r="AW27" i="88"/>
  <c r="AX27" i="88"/>
  <c r="AY27" i="88"/>
  <c r="AZ27" i="88"/>
  <c r="BA27" i="88"/>
  <c r="BB27" i="88"/>
  <c r="BC27" i="88"/>
  <c r="BD27" i="88"/>
  <c r="BE27" i="88"/>
  <c r="BF27" i="88"/>
  <c r="BG27" i="88"/>
  <c r="BH27" i="88"/>
  <c r="BI27" i="88"/>
  <c r="BJ27" i="88"/>
  <c r="BK27" i="88"/>
  <c r="BL27" i="88"/>
  <c r="BM27" i="88"/>
  <c r="BN27" i="88"/>
  <c r="BO27" i="88"/>
  <c r="BP27" i="88"/>
  <c r="BQ27" i="88"/>
  <c r="BR27" i="88"/>
  <c r="BS27" i="88"/>
  <c r="BT27" i="88"/>
  <c r="BU27" i="88"/>
  <c r="BV27" i="88"/>
  <c r="BW27" i="88"/>
  <c r="BX27" i="88"/>
  <c r="BY27" i="88"/>
  <c r="BZ27" i="88"/>
  <c r="CA27" i="88"/>
  <c r="CB27" i="88"/>
  <c r="CS27" i="88" s="1"/>
  <c r="CC27" i="88"/>
  <c r="CD27" i="88"/>
  <c r="CE27" i="88"/>
  <c r="CF27" i="88"/>
  <c r="CG27" i="88"/>
  <c r="CH27" i="88"/>
  <c r="CI27" i="88"/>
  <c r="CJ27" i="88"/>
  <c r="CK27" i="88"/>
  <c r="CL27" i="88"/>
  <c r="CM27" i="88"/>
  <c r="L27" i="89"/>
  <c r="M27" i="89"/>
  <c r="N27" i="89"/>
  <c r="O27" i="89"/>
  <c r="P27" i="89"/>
  <c r="Q27" i="89"/>
  <c r="R27" i="89"/>
  <c r="S27" i="89"/>
  <c r="T27" i="89"/>
  <c r="U27" i="89"/>
  <c r="V27" i="89"/>
  <c r="W27" i="89"/>
  <c r="X27" i="89"/>
  <c r="Y27" i="89"/>
  <c r="Z27" i="89"/>
  <c r="AA27" i="89"/>
  <c r="AB27" i="89"/>
  <c r="AC27" i="89"/>
  <c r="AD27" i="89"/>
  <c r="AE27" i="89"/>
  <c r="AF27" i="89"/>
  <c r="AG27" i="89"/>
  <c r="AH27" i="89"/>
  <c r="AI27" i="89"/>
  <c r="AJ27" i="89"/>
  <c r="AK27" i="89"/>
  <c r="AL27" i="89"/>
  <c r="AM27" i="89"/>
  <c r="AN27" i="89"/>
  <c r="AO27" i="89"/>
  <c r="AP27" i="89"/>
  <c r="AQ27" i="89"/>
  <c r="AR27" i="89"/>
  <c r="AS27" i="89"/>
  <c r="AT27" i="89"/>
  <c r="AU27" i="89"/>
  <c r="AV27" i="89"/>
  <c r="AW27" i="89"/>
  <c r="AX27" i="89"/>
  <c r="AY27" i="89"/>
  <c r="AZ27" i="89"/>
  <c r="BA27" i="89"/>
  <c r="BB27" i="89"/>
  <c r="BC27" i="89"/>
  <c r="BD27" i="89"/>
  <c r="BE27" i="89"/>
  <c r="BF27" i="89"/>
  <c r="BG27" i="89"/>
  <c r="BH27" i="89"/>
  <c r="BI27" i="89"/>
  <c r="BJ27" i="89"/>
  <c r="BK27" i="89"/>
  <c r="BL27" i="89"/>
  <c r="BM27" i="89"/>
  <c r="BN27" i="89"/>
  <c r="BO27" i="89"/>
  <c r="BP27" i="89"/>
  <c r="BQ27" i="89"/>
  <c r="BR27" i="89"/>
  <c r="BS27" i="89"/>
  <c r="BT27" i="89"/>
  <c r="BU27" i="89"/>
  <c r="BV27" i="89"/>
  <c r="BW27" i="89"/>
  <c r="BX27" i="89"/>
  <c r="BY27" i="89"/>
  <c r="BZ27" i="89"/>
  <c r="CA27" i="89"/>
  <c r="CB27" i="89"/>
  <c r="CS27" i="89" s="1"/>
  <c r="CC27" i="89"/>
  <c r="CD27" i="89"/>
  <c r="CE27" i="89"/>
  <c r="CF27" i="89"/>
  <c r="CG27" i="89"/>
  <c r="CH27" i="89"/>
  <c r="CI27" i="89"/>
  <c r="CJ27" i="89"/>
  <c r="CK27" i="89"/>
  <c r="CL27" i="89"/>
  <c r="CM27" i="89"/>
  <c r="L27" i="90"/>
  <c r="M27" i="90"/>
  <c r="N27" i="90"/>
  <c r="O27" i="90"/>
  <c r="P27" i="90"/>
  <c r="Q27" i="90"/>
  <c r="R27" i="90"/>
  <c r="S27" i="90"/>
  <c r="T27" i="90"/>
  <c r="U27" i="90"/>
  <c r="V27" i="90"/>
  <c r="W27" i="90"/>
  <c r="X27" i="90"/>
  <c r="Y27" i="90"/>
  <c r="Z27" i="90"/>
  <c r="AA27" i="90"/>
  <c r="AB27" i="90"/>
  <c r="AC27" i="90"/>
  <c r="AD27" i="90"/>
  <c r="AE27" i="90"/>
  <c r="AF27" i="90"/>
  <c r="AG27" i="90"/>
  <c r="AH27" i="90"/>
  <c r="AI27" i="90"/>
  <c r="AJ27" i="90"/>
  <c r="AK27" i="90"/>
  <c r="AL27" i="90"/>
  <c r="AM27" i="90"/>
  <c r="AN27" i="90"/>
  <c r="AO27" i="90"/>
  <c r="AP27" i="90"/>
  <c r="AQ27" i="90"/>
  <c r="AR27" i="90"/>
  <c r="AS27" i="90"/>
  <c r="AT27" i="90"/>
  <c r="AU27" i="90"/>
  <c r="AV27" i="90"/>
  <c r="AW27" i="90"/>
  <c r="AX27" i="90"/>
  <c r="AY27" i="90"/>
  <c r="AZ27" i="90"/>
  <c r="BA27" i="90"/>
  <c r="BB27" i="90"/>
  <c r="BC27" i="90"/>
  <c r="BD27" i="90"/>
  <c r="BE27" i="90"/>
  <c r="BF27" i="90"/>
  <c r="BG27" i="90"/>
  <c r="BH27" i="90"/>
  <c r="BI27" i="90"/>
  <c r="BJ27" i="90"/>
  <c r="BK27" i="90"/>
  <c r="BL27" i="90"/>
  <c r="BM27" i="90"/>
  <c r="BN27" i="90"/>
  <c r="BO27" i="90"/>
  <c r="BP27" i="90"/>
  <c r="BQ27" i="90"/>
  <c r="BR27" i="90"/>
  <c r="BS27" i="90"/>
  <c r="BT27" i="90"/>
  <c r="BU27" i="90"/>
  <c r="BV27" i="90"/>
  <c r="BW27" i="90"/>
  <c r="BX27" i="90"/>
  <c r="BY27" i="90"/>
  <c r="BZ27" i="90"/>
  <c r="CA27" i="90"/>
  <c r="CB27" i="90"/>
  <c r="CS27" i="90" s="1"/>
  <c r="CC27" i="90"/>
  <c r="CD27" i="90"/>
  <c r="CE27" i="90"/>
  <c r="CF27" i="90"/>
  <c r="CG27" i="90"/>
  <c r="CH27" i="90"/>
  <c r="CI27" i="90"/>
  <c r="CJ27" i="90"/>
  <c r="CK27" i="90"/>
  <c r="CL27" i="90"/>
  <c r="CM27" i="90"/>
  <c r="L27" i="91"/>
  <c r="M27" i="91"/>
  <c r="N27" i="91"/>
  <c r="O27" i="91"/>
  <c r="P27" i="91"/>
  <c r="Q27" i="91"/>
  <c r="R27" i="91"/>
  <c r="S27" i="91"/>
  <c r="T27" i="91"/>
  <c r="U27" i="91"/>
  <c r="V27" i="91"/>
  <c r="W27" i="91"/>
  <c r="X27" i="91"/>
  <c r="Y27" i="91"/>
  <c r="Z27" i="91"/>
  <c r="AA27" i="91"/>
  <c r="AB27" i="91"/>
  <c r="AC27" i="91"/>
  <c r="AD27" i="91"/>
  <c r="AE27" i="91"/>
  <c r="AF27" i="91"/>
  <c r="AG27" i="91"/>
  <c r="AH27" i="91"/>
  <c r="AI27" i="91"/>
  <c r="AJ27" i="91"/>
  <c r="AK27" i="91"/>
  <c r="AL27" i="91"/>
  <c r="AM27" i="91"/>
  <c r="AN27" i="91"/>
  <c r="AO27" i="91"/>
  <c r="AP27" i="91"/>
  <c r="AQ27" i="91"/>
  <c r="AR27" i="91"/>
  <c r="AS27" i="91"/>
  <c r="AT27" i="91"/>
  <c r="AU27" i="91"/>
  <c r="AV27" i="91"/>
  <c r="AW27" i="91"/>
  <c r="AX27" i="91"/>
  <c r="AY27" i="91"/>
  <c r="AZ27" i="91"/>
  <c r="BA27" i="91"/>
  <c r="BB27" i="91"/>
  <c r="BC27" i="91"/>
  <c r="BD27" i="91"/>
  <c r="BE27" i="91"/>
  <c r="BF27" i="91"/>
  <c r="BG27" i="91"/>
  <c r="BH27" i="91"/>
  <c r="BI27" i="91"/>
  <c r="BJ27" i="91"/>
  <c r="BK27" i="91"/>
  <c r="BL27" i="91"/>
  <c r="BM27" i="91"/>
  <c r="BN27" i="91"/>
  <c r="BO27" i="91"/>
  <c r="BP27" i="91"/>
  <c r="BQ27" i="91"/>
  <c r="BR27" i="91"/>
  <c r="BS27" i="91"/>
  <c r="BT27" i="91"/>
  <c r="BU27" i="91"/>
  <c r="BV27" i="91"/>
  <c r="BW27" i="91"/>
  <c r="BX27" i="91"/>
  <c r="BY27" i="91"/>
  <c r="BZ27" i="91"/>
  <c r="CA27" i="91"/>
  <c r="CB27" i="91"/>
  <c r="CC27" i="91"/>
  <c r="CD27" i="91"/>
  <c r="CE27" i="91"/>
  <c r="CF27" i="91"/>
  <c r="CG27" i="91"/>
  <c r="CH27" i="91"/>
  <c r="CI27" i="91"/>
  <c r="CJ27" i="91"/>
  <c r="CK27" i="91"/>
  <c r="CL27" i="91"/>
  <c r="CM27" i="91"/>
  <c r="L27" i="92"/>
  <c r="M27" i="92"/>
  <c r="N27" i="92"/>
  <c r="O27" i="92"/>
  <c r="P27" i="92"/>
  <c r="Q27" i="92"/>
  <c r="R27" i="92"/>
  <c r="S27" i="92"/>
  <c r="T27" i="92"/>
  <c r="U27" i="92"/>
  <c r="V27" i="92"/>
  <c r="W27" i="92"/>
  <c r="X27" i="92"/>
  <c r="Y27" i="92"/>
  <c r="Z27" i="92"/>
  <c r="AA27" i="92"/>
  <c r="AB27" i="92"/>
  <c r="AC27" i="92"/>
  <c r="AD27" i="92"/>
  <c r="AE27" i="92"/>
  <c r="AF27" i="92"/>
  <c r="AG27" i="92"/>
  <c r="AH27" i="92"/>
  <c r="AI27" i="92"/>
  <c r="AJ27" i="92"/>
  <c r="AK27" i="92"/>
  <c r="AL27" i="92"/>
  <c r="AM27" i="92"/>
  <c r="AN27" i="92"/>
  <c r="AO27" i="92"/>
  <c r="AP27" i="92"/>
  <c r="AQ27" i="92"/>
  <c r="AR27" i="92"/>
  <c r="AS27" i="92"/>
  <c r="AT27" i="92"/>
  <c r="AU27" i="92"/>
  <c r="AV27" i="92"/>
  <c r="AW27" i="92"/>
  <c r="AX27" i="92"/>
  <c r="AY27" i="92"/>
  <c r="AZ27" i="92"/>
  <c r="BA27" i="92"/>
  <c r="BB27" i="92"/>
  <c r="BC27" i="92"/>
  <c r="BD27" i="92"/>
  <c r="BE27" i="92"/>
  <c r="BF27" i="92"/>
  <c r="BG27" i="92"/>
  <c r="BH27" i="92"/>
  <c r="BI27" i="92"/>
  <c r="BJ27" i="92"/>
  <c r="BK27" i="92"/>
  <c r="BL27" i="92"/>
  <c r="BM27" i="92"/>
  <c r="BN27" i="92"/>
  <c r="BO27" i="92"/>
  <c r="BP27" i="92"/>
  <c r="BQ27" i="92"/>
  <c r="BR27" i="92"/>
  <c r="BS27" i="92"/>
  <c r="BT27" i="92"/>
  <c r="BU27" i="92"/>
  <c r="BV27" i="92"/>
  <c r="BW27" i="92"/>
  <c r="BX27" i="92"/>
  <c r="BY27" i="92"/>
  <c r="BZ27" i="92"/>
  <c r="CA27" i="92"/>
  <c r="CB27" i="92"/>
  <c r="CS27" i="92" s="1"/>
  <c r="CC27" i="92"/>
  <c r="CD27" i="92"/>
  <c r="CE27" i="92"/>
  <c r="CF27" i="92"/>
  <c r="CG27" i="92"/>
  <c r="CH27" i="92"/>
  <c r="CI27" i="92"/>
  <c r="CJ27" i="92"/>
  <c r="CK27" i="92"/>
  <c r="CL27" i="92"/>
  <c r="CM27" i="92"/>
  <c r="L27" i="93"/>
  <c r="M27" i="93"/>
  <c r="N27" i="93"/>
  <c r="O27" i="93"/>
  <c r="P27" i="93"/>
  <c r="Q27" i="93"/>
  <c r="R27" i="93"/>
  <c r="S27" i="93"/>
  <c r="T27" i="93"/>
  <c r="U27" i="93"/>
  <c r="V27" i="93"/>
  <c r="W27" i="93"/>
  <c r="X27" i="93"/>
  <c r="Y27" i="93"/>
  <c r="Z27" i="93"/>
  <c r="AA27" i="93"/>
  <c r="AB27" i="93"/>
  <c r="AC27" i="93"/>
  <c r="AD27" i="93"/>
  <c r="AE27" i="93"/>
  <c r="AF27" i="93"/>
  <c r="AG27" i="93"/>
  <c r="AH27" i="93"/>
  <c r="AI27" i="93"/>
  <c r="AJ27" i="93"/>
  <c r="AK27" i="93"/>
  <c r="AL27" i="93"/>
  <c r="AM27" i="93"/>
  <c r="AN27" i="93"/>
  <c r="AO27" i="93"/>
  <c r="AP27" i="93"/>
  <c r="AQ27" i="93"/>
  <c r="AR27" i="93"/>
  <c r="AS27" i="93"/>
  <c r="AT27" i="93"/>
  <c r="AU27" i="93"/>
  <c r="AV27" i="93"/>
  <c r="AW27" i="93"/>
  <c r="AX27" i="93"/>
  <c r="AY27" i="93"/>
  <c r="AZ27" i="93"/>
  <c r="BA27" i="93"/>
  <c r="BB27" i="93"/>
  <c r="BC27" i="93"/>
  <c r="BD27" i="93"/>
  <c r="BE27" i="93"/>
  <c r="BF27" i="93"/>
  <c r="BG27" i="93"/>
  <c r="BH27" i="93"/>
  <c r="BI27" i="93"/>
  <c r="BJ27" i="93"/>
  <c r="BK27" i="93"/>
  <c r="BL27" i="93"/>
  <c r="BM27" i="93"/>
  <c r="BN27" i="93"/>
  <c r="BO27" i="93"/>
  <c r="BP27" i="93"/>
  <c r="BQ27" i="93"/>
  <c r="BR27" i="93"/>
  <c r="BS27" i="93"/>
  <c r="BT27" i="93"/>
  <c r="BU27" i="93"/>
  <c r="BV27" i="93"/>
  <c r="BW27" i="93"/>
  <c r="BX27" i="93"/>
  <c r="BY27" i="93"/>
  <c r="BZ27" i="93"/>
  <c r="CA27" i="93"/>
  <c r="CB27" i="93"/>
  <c r="CS27" i="93" s="1"/>
  <c r="CC27" i="93"/>
  <c r="CD27" i="93"/>
  <c r="CE27" i="93"/>
  <c r="CF27" i="93"/>
  <c r="CG27" i="93"/>
  <c r="CH27" i="93"/>
  <c r="CI27" i="93"/>
  <c r="CJ27" i="93"/>
  <c r="CK27" i="93"/>
  <c r="CL27" i="93"/>
  <c r="CM27" i="93"/>
  <c r="L27" i="94"/>
  <c r="M27" i="94"/>
  <c r="N27" i="94"/>
  <c r="O27" i="94"/>
  <c r="P27" i="94"/>
  <c r="Q27" i="94"/>
  <c r="R27" i="94"/>
  <c r="S27" i="94"/>
  <c r="T27" i="94"/>
  <c r="U27" i="94"/>
  <c r="V27" i="94"/>
  <c r="W27" i="94"/>
  <c r="X27" i="94"/>
  <c r="Y27" i="94"/>
  <c r="Z27" i="94"/>
  <c r="AA27" i="94"/>
  <c r="AB27" i="94"/>
  <c r="AC27" i="94"/>
  <c r="AD27" i="94"/>
  <c r="AE27" i="94"/>
  <c r="AF27" i="94"/>
  <c r="AG27" i="94"/>
  <c r="AH27" i="94"/>
  <c r="AI27" i="94"/>
  <c r="AJ27" i="94"/>
  <c r="AK27" i="94"/>
  <c r="AL27" i="94"/>
  <c r="AM27" i="94"/>
  <c r="AN27" i="94"/>
  <c r="AO27" i="94"/>
  <c r="AP27" i="94"/>
  <c r="AQ27" i="94"/>
  <c r="AR27" i="94"/>
  <c r="AS27" i="94"/>
  <c r="AT27" i="94"/>
  <c r="AU27" i="94"/>
  <c r="AV27" i="94"/>
  <c r="AW27" i="94"/>
  <c r="AX27" i="94"/>
  <c r="AY27" i="94"/>
  <c r="AZ27" i="94"/>
  <c r="BA27" i="94"/>
  <c r="BB27" i="94"/>
  <c r="BC27" i="94"/>
  <c r="BD27" i="94"/>
  <c r="BE27" i="94"/>
  <c r="BG27" i="94"/>
  <c r="BH27" i="94"/>
  <c r="BJ27" i="94"/>
  <c r="BK27" i="94"/>
  <c r="BL27" i="94"/>
  <c r="BM27" i="94"/>
  <c r="BN27" i="94"/>
  <c r="BO27" i="94"/>
  <c r="BP27" i="94"/>
  <c r="BQ27" i="94"/>
  <c r="BR27" i="94"/>
  <c r="BS27" i="94"/>
  <c r="BT27" i="94"/>
  <c r="BU27" i="94"/>
  <c r="BV27" i="94"/>
  <c r="BW27" i="94"/>
  <c r="BX27" i="94"/>
  <c r="BY27" i="94"/>
  <c r="BZ27" i="94"/>
  <c r="CA27" i="94"/>
  <c r="CB27" i="94"/>
  <c r="CC27" i="94"/>
  <c r="CD27" i="94"/>
  <c r="CE27" i="94"/>
  <c r="CF27" i="94"/>
  <c r="CG27" i="94"/>
  <c r="CH27" i="94"/>
  <c r="CI27" i="94"/>
  <c r="CJ27" i="94"/>
  <c r="CK27" i="94"/>
  <c r="CL27" i="94"/>
  <c r="CM27" i="94"/>
  <c r="L27" i="95"/>
  <c r="M27" i="95"/>
  <c r="N27" i="95"/>
  <c r="O27" i="95"/>
  <c r="P27" i="95"/>
  <c r="Q27" i="95"/>
  <c r="R27" i="95"/>
  <c r="S27" i="95"/>
  <c r="T27" i="95"/>
  <c r="U27" i="95"/>
  <c r="V27" i="95"/>
  <c r="W27" i="95"/>
  <c r="X27" i="95"/>
  <c r="Y27" i="95"/>
  <c r="Z27" i="95"/>
  <c r="AA27" i="95"/>
  <c r="AB27" i="95"/>
  <c r="AC27" i="95"/>
  <c r="AD27" i="95"/>
  <c r="AE27" i="95"/>
  <c r="AF27" i="95"/>
  <c r="AG27" i="95"/>
  <c r="AH27" i="95"/>
  <c r="AI27" i="95"/>
  <c r="AJ27" i="95"/>
  <c r="AK27" i="95"/>
  <c r="AL27" i="95"/>
  <c r="AM27" i="95"/>
  <c r="AN27" i="95"/>
  <c r="AO27" i="95"/>
  <c r="AP27" i="95"/>
  <c r="AQ27" i="95"/>
  <c r="AR27" i="95"/>
  <c r="AS27" i="95"/>
  <c r="AT27" i="95"/>
  <c r="AU27" i="95"/>
  <c r="AV27" i="95"/>
  <c r="AW27" i="95"/>
  <c r="AX27" i="95"/>
  <c r="AY27" i="95"/>
  <c r="AZ27" i="95"/>
  <c r="BA27" i="95"/>
  <c r="BB27" i="95"/>
  <c r="BC27" i="95"/>
  <c r="BD27" i="95"/>
  <c r="BE27" i="95"/>
  <c r="BF27" i="95"/>
  <c r="BG27" i="95"/>
  <c r="BH27" i="95"/>
  <c r="BI27" i="95"/>
  <c r="BJ27" i="95"/>
  <c r="BK27" i="95"/>
  <c r="BL27" i="95"/>
  <c r="BM27" i="95"/>
  <c r="BN27" i="95"/>
  <c r="BO27" i="95"/>
  <c r="BP27" i="95"/>
  <c r="BQ27" i="95"/>
  <c r="BR27" i="95"/>
  <c r="BS27" i="95"/>
  <c r="BT27" i="95"/>
  <c r="BU27" i="95"/>
  <c r="BV27" i="95"/>
  <c r="BW27" i="95"/>
  <c r="BX27" i="95"/>
  <c r="BY27" i="95"/>
  <c r="BZ27" i="95"/>
  <c r="CA27" i="95"/>
  <c r="CB27" i="95"/>
  <c r="CC27" i="95"/>
  <c r="CD27" i="95"/>
  <c r="CE27" i="95"/>
  <c r="CF27" i="95"/>
  <c r="CG27" i="95"/>
  <c r="CH27" i="95"/>
  <c r="CI27" i="95"/>
  <c r="CJ27" i="95"/>
  <c r="CK27" i="95"/>
  <c r="CL27" i="95"/>
  <c r="CM27" i="95"/>
  <c r="L27" i="96"/>
  <c r="M27" i="96"/>
  <c r="N27" i="96"/>
  <c r="O27" i="96"/>
  <c r="P27" i="96"/>
  <c r="Q27" i="96"/>
  <c r="R27" i="96"/>
  <c r="S27" i="96"/>
  <c r="T27" i="96"/>
  <c r="U27" i="96"/>
  <c r="V27" i="96"/>
  <c r="W27" i="96"/>
  <c r="X27" i="96"/>
  <c r="Y27" i="96"/>
  <c r="Z27" i="96"/>
  <c r="AA27" i="96"/>
  <c r="AB27" i="96"/>
  <c r="AC27" i="96"/>
  <c r="AD27" i="96"/>
  <c r="AE27" i="96"/>
  <c r="AF27" i="96"/>
  <c r="AG27" i="96"/>
  <c r="AH27" i="96"/>
  <c r="AI27" i="96"/>
  <c r="AJ27" i="96"/>
  <c r="AK27" i="96"/>
  <c r="AL27" i="96"/>
  <c r="AM27" i="96"/>
  <c r="AN27" i="96"/>
  <c r="AO27" i="96"/>
  <c r="AP27" i="96"/>
  <c r="AQ27" i="96"/>
  <c r="AR27" i="96"/>
  <c r="AS27" i="96"/>
  <c r="AT27" i="96"/>
  <c r="AU27" i="96"/>
  <c r="AV27" i="96"/>
  <c r="AW27" i="96"/>
  <c r="AX27" i="96"/>
  <c r="AY27" i="96"/>
  <c r="AZ27" i="96"/>
  <c r="BA27" i="96"/>
  <c r="BB27" i="96"/>
  <c r="BC27" i="96"/>
  <c r="BD27" i="96"/>
  <c r="BE27" i="96"/>
  <c r="BF27" i="96"/>
  <c r="BG27" i="96"/>
  <c r="BH27" i="96"/>
  <c r="BI27" i="96"/>
  <c r="BJ27" i="96"/>
  <c r="BK27" i="96"/>
  <c r="BL27" i="96"/>
  <c r="BM27" i="96"/>
  <c r="BN27" i="96"/>
  <c r="BO27" i="96"/>
  <c r="BP27" i="96"/>
  <c r="BQ27" i="96"/>
  <c r="BS27" i="96"/>
  <c r="BT27" i="96"/>
  <c r="BU27" i="96"/>
  <c r="BV27" i="96"/>
  <c r="BW27" i="96"/>
  <c r="BX27" i="96"/>
  <c r="BY27" i="96"/>
  <c r="BZ27" i="96"/>
  <c r="CA27" i="96"/>
  <c r="CB27" i="96"/>
  <c r="CS27" i="96" s="1"/>
  <c r="CC27" i="96"/>
  <c r="CD27" i="96"/>
  <c r="CE27" i="96"/>
  <c r="CF27" i="96"/>
  <c r="CG27" i="96"/>
  <c r="CH27" i="96"/>
  <c r="CI27" i="96"/>
  <c r="CJ27" i="96"/>
  <c r="CK27" i="96"/>
  <c r="CL27" i="96"/>
  <c r="CM27" i="96"/>
  <c r="L27" i="97"/>
  <c r="M27" i="97"/>
  <c r="N27" i="97"/>
  <c r="O27" i="97"/>
  <c r="P27" i="97"/>
  <c r="Q27" i="97"/>
  <c r="R27" i="97"/>
  <c r="S27" i="97"/>
  <c r="T27" i="97"/>
  <c r="U27" i="97"/>
  <c r="V27" i="97"/>
  <c r="W27" i="97"/>
  <c r="X27" i="97"/>
  <c r="Y27" i="97"/>
  <c r="Z27" i="97"/>
  <c r="AA27" i="97"/>
  <c r="AB27" i="97"/>
  <c r="AC27" i="97"/>
  <c r="AD27" i="97"/>
  <c r="AE27" i="97"/>
  <c r="AF27" i="97"/>
  <c r="AG27" i="97"/>
  <c r="AH27" i="97"/>
  <c r="AI27" i="97"/>
  <c r="AJ27" i="97"/>
  <c r="AK27" i="97"/>
  <c r="AL27" i="97"/>
  <c r="AM27" i="97"/>
  <c r="AN27" i="97"/>
  <c r="AO27" i="97"/>
  <c r="AP27" i="97"/>
  <c r="AQ27" i="97"/>
  <c r="AR27" i="97"/>
  <c r="AS27" i="97"/>
  <c r="AT27" i="97"/>
  <c r="AU27" i="97"/>
  <c r="AV27" i="97"/>
  <c r="AW27" i="97"/>
  <c r="AX27" i="97"/>
  <c r="AY27" i="97"/>
  <c r="AZ27" i="97"/>
  <c r="BA27" i="97"/>
  <c r="BB27" i="97"/>
  <c r="BC27" i="97"/>
  <c r="BD27" i="97"/>
  <c r="BE27" i="97"/>
  <c r="BF27" i="97"/>
  <c r="BG27" i="97"/>
  <c r="BH27" i="97"/>
  <c r="BI27" i="97"/>
  <c r="BJ27" i="97"/>
  <c r="BK27" i="97"/>
  <c r="BL27" i="97"/>
  <c r="BM27" i="97"/>
  <c r="BN27" i="97"/>
  <c r="BO27" i="97"/>
  <c r="BP27" i="97"/>
  <c r="BQ27" i="97"/>
  <c r="BR27" i="97"/>
  <c r="BS27" i="97"/>
  <c r="BT27" i="97"/>
  <c r="BU27" i="97"/>
  <c r="BV27" i="97"/>
  <c r="BW27" i="97"/>
  <c r="BX27" i="97"/>
  <c r="BY27" i="97"/>
  <c r="BZ27" i="97"/>
  <c r="CA27" i="97"/>
  <c r="CB27" i="97"/>
  <c r="CS27" i="97" s="1"/>
  <c r="CC27" i="97"/>
  <c r="CD27" i="97"/>
  <c r="CE27" i="97"/>
  <c r="CF27" i="97"/>
  <c r="CG27" i="97"/>
  <c r="CH27" i="97"/>
  <c r="CI27" i="97"/>
  <c r="CJ27" i="97"/>
  <c r="CK27" i="97"/>
  <c r="CL27" i="97"/>
  <c r="CM27" i="97"/>
  <c r="L27" i="98"/>
  <c r="M27" i="98"/>
  <c r="N27" i="98"/>
  <c r="O27" i="98"/>
  <c r="P27" i="98"/>
  <c r="Q27" i="98"/>
  <c r="R27" i="98"/>
  <c r="S27" i="98"/>
  <c r="T27" i="98"/>
  <c r="U27" i="98"/>
  <c r="V27" i="98"/>
  <c r="W27" i="98"/>
  <c r="X27" i="98"/>
  <c r="Y27" i="98"/>
  <c r="Z27" i="98"/>
  <c r="AA27" i="98"/>
  <c r="AB27" i="98"/>
  <c r="AD27" i="98"/>
  <c r="AE27" i="98"/>
  <c r="AF27" i="98"/>
  <c r="AG27" i="98"/>
  <c r="AH27" i="98"/>
  <c r="AI27" i="98"/>
  <c r="AJ27" i="98"/>
  <c r="AK27" i="98"/>
  <c r="AL27" i="98"/>
  <c r="AM27" i="98"/>
  <c r="AN27" i="98"/>
  <c r="AP27" i="98"/>
  <c r="AQ27" i="98"/>
  <c r="AR27" i="98"/>
  <c r="AS27" i="98"/>
  <c r="AT27" i="98"/>
  <c r="AU27" i="98"/>
  <c r="AV27" i="98"/>
  <c r="AW27" i="98"/>
  <c r="AX27" i="98"/>
  <c r="AY27" i="98"/>
  <c r="AZ27" i="98"/>
  <c r="BA27" i="98"/>
  <c r="BB27" i="98"/>
  <c r="BC27" i="98"/>
  <c r="BD27" i="98"/>
  <c r="BE27" i="98"/>
  <c r="BF27" i="98"/>
  <c r="BG27" i="98"/>
  <c r="BH27" i="98"/>
  <c r="BI27" i="98"/>
  <c r="BJ27" i="98"/>
  <c r="BK27" i="98"/>
  <c r="BL27" i="98"/>
  <c r="BM27" i="98"/>
  <c r="BN27" i="98"/>
  <c r="BO27" i="98"/>
  <c r="BP27" i="98"/>
  <c r="BQ27" i="98"/>
  <c r="BR27" i="98"/>
  <c r="BS27" i="98"/>
  <c r="BT27" i="98"/>
  <c r="BU27" i="98"/>
  <c r="BV27" i="98"/>
  <c r="BW27" i="98"/>
  <c r="BX27" i="98"/>
  <c r="BY27" i="98"/>
  <c r="BZ27" i="98"/>
  <c r="CA27" i="98"/>
  <c r="CB27" i="98"/>
  <c r="CS27" i="98" s="1"/>
  <c r="CC27" i="98"/>
  <c r="CD27" i="98"/>
  <c r="CE27" i="98"/>
  <c r="CF27" i="98"/>
  <c r="CG27" i="98"/>
  <c r="CH27" i="98"/>
  <c r="CI27" i="98"/>
  <c r="CJ27" i="98"/>
  <c r="CK27" i="98"/>
  <c r="CL27" i="98"/>
  <c r="CM27" i="98"/>
  <c r="L27" i="99"/>
  <c r="M27" i="99"/>
  <c r="N27" i="99"/>
  <c r="O27" i="99"/>
  <c r="P27" i="99"/>
  <c r="Q27" i="99"/>
  <c r="R27" i="99"/>
  <c r="S27" i="99"/>
  <c r="T27" i="99"/>
  <c r="U27" i="99"/>
  <c r="V27" i="99"/>
  <c r="W27" i="99"/>
  <c r="X27" i="99"/>
  <c r="Y27" i="99"/>
  <c r="Z27" i="99"/>
  <c r="AA27" i="99"/>
  <c r="AB27" i="99"/>
  <c r="AC27" i="99"/>
  <c r="AD27" i="99"/>
  <c r="AE27" i="99"/>
  <c r="AF27" i="99"/>
  <c r="AG27" i="99"/>
  <c r="AH27" i="99"/>
  <c r="AI27" i="99"/>
  <c r="AJ27" i="99"/>
  <c r="AK27" i="99"/>
  <c r="AL27" i="99"/>
  <c r="AM27" i="99"/>
  <c r="AN27" i="99"/>
  <c r="AO27" i="99"/>
  <c r="AP27" i="99"/>
  <c r="AQ27" i="99"/>
  <c r="AR27" i="99"/>
  <c r="AS27" i="99"/>
  <c r="AT27" i="99"/>
  <c r="AU27" i="99"/>
  <c r="AV27" i="99"/>
  <c r="AW27" i="99"/>
  <c r="AX27" i="99"/>
  <c r="AY27" i="99"/>
  <c r="AZ27" i="99"/>
  <c r="BA27" i="99"/>
  <c r="BB27" i="99"/>
  <c r="BC27" i="99"/>
  <c r="BD27" i="99"/>
  <c r="BE27" i="99"/>
  <c r="BF27" i="99"/>
  <c r="BG27" i="99"/>
  <c r="BH27" i="99"/>
  <c r="BI27" i="99"/>
  <c r="BJ27" i="99"/>
  <c r="BK27" i="99"/>
  <c r="BL27" i="99"/>
  <c r="BM27" i="99"/>
  <c r="BN27" i="99"/>
  <c r="BO27" i="99"/>
  <c r="BP27" i="99"/>
  <c r="BQ27" i="99"/>
  <c r="BR27" i="99"/>
  <c r="BS27" i="99"/>
  <c r="BT27" i="99"/>
  <c r="BU27" i="99"/>
  <c r="BV27" i="99"/>
  <c r="BW27" i="99"/>
  <c r="BX27" i="99"/>
  <c r="BY27" i="99"/>
  <c r="BZ27" i="99"/>
  <c r="CA27" i="99"/>
  <c r="CB27" i="99"/>
  <c r="CS27" i="99" s="1"/>
  <c r="CC27" i="99"/>
  <c r="CD27" i="99"/>
  <c r="CE27" i="99"/>
  <c r="CF27" i="99"/>
  <c r="CG27" i="99"/>
  <c r="CH27" i="99"/>
  <c r="CI27" i="99"/>
  <c r="CJ27" i="99"/>
  <c r="CK27" i="99"/>
  <c r="CL27" i="99"/>
  <c r="CM27" i="99"/>
  <c r="L27" i="100"/>
  <c r="M27" i="100"/>
  <c r="N27" i="100"/>
  <c r="O27" i="100"/>
  <c r="P27" i="100"/>
  <c r="Q27" i="100"/>
  <c r="R27" i="100"/>
  <c r="S27" i="100"/>
  <c r="T27" i="100"/>
  <c r="U27" i="100"/>
  <c r="V27" i="100"/>
  <c r="W27" i="100"/>
  <c r="X27" i="100"/>
  <c r="Y27" i="100"/>
  <c r="Z27" i="100"/>
  <c r="AA27" i="100"/>
  <c r="AB27" i="100"/>
  <c r="AC27" i="100"/>
  <c r="AD27" i="100"/>
  <c r="AE27" i="100"/>
  <c r="AF27" i="100"/>
  <c r="AG27" i="100"/>
  <c r="AH27" i="100"/>
  <c r="AI27" i="100"/>
  <c r="AJ27" i="100"/>
  <c r="AK27" i="100"/>
  <c r="AL27" i="100"/>
  <c r="AM27" i="100"/>
  <c r="AN27" i="100"/>
  <c r="AO27" i="100"/>
  <c r="AP27" i="100"/>
  <c r="AQ27" i="100"/>
  <c r="AR27" i="100"/>
  <c r="AS27" i="100"/>
  <c r="AT27" i="100"/>
  <c r="AU27" i="100"/>
  <c r="AV27" i="100"/>
  <c r="AW27" i="100"/>
  <c r="AX27" i="100"/>
  <c r="AY27" i="100"/>
  <c r="AZ27" i="100"/>
  <c r="BA27" i="100"/>
  <c r="BB27" i="100"/>
  <c r="BC27" i="100"/>
  <c r="BD27" i="100"/>
  <c r="BE27" i="100"/>
  <c r="BF27" i="100"/>
  <c r="BG27" i="100"/>
  <c r="BH27" i="100"/>
  <c r="BI27" i="100"/>
  <c r="BJ27" i="100"/>
  <c r="BK27" i="100"/>
  <c r="BL27" i="100"/>
  <c r="BM27" i="100"/>
  <c r="BN27" i="100"/>
  <c r="BO27" i="100"/>
  <c r="BP27" i="100"/>
  <c r="BQ27" i="100"/>
  <c r="BR27" i="100"/>
  <c r="BT27" i="100"/>
  <c r="BU27" i="100"/>
  <c r="BV27" i="100"/>
  <c r="BW27" i="100"/>
  <c r="BX27" i="100"/>
  <c r="BY27" i="100"/>
  <c r="BZ27" i="100"/>
  <c r="CA27" i="100"/>
  <c r="CB27" i="100"/>
  <c r="CC27" i="100"/>
  <c r="CD27" i="100"/>
  <c r="CE27" i="100"/>
  <c r="CF27" i="100"/>
  <c r="CG27" i="100"/>
  <c r="CH27" i="100"/>
  <c r="CI27" i="100"/>
  <c r="CJ27" i="100"/>
  <c r="CK27" i="100"/>
  <c r="CL27" i="100"/>
  <c r="CM27" i="100"/>
  <c r="L27" i="101"/>
  <c r="M27" i="101"/>
  <c r="N27" i="101"/>
  <c r="O27" i="101"/>
  <c r="P27" i="101"/>
  <c r="Q27" i="101"/>
  <c r="R27" i="101"/>
  <c r="S27" i="101"/>
  <c r="T27" i="101"/>
  <c r="U27" i="101"/>
  <c r="V27" i="101"/>
  <c r="W27" i="101"/>
  <c r="X27" i="101"/>
  <c r="Y27" i="101"/>
  <c r="Z27" i="101"/>
  <c r="AA27" i="101"/>
  <c r="AB27" i="101"/>
  <c r="AC27" i="101"/>
  <c r="AD27" i="101"/>
  <c r="AE27" i="101"/>
  <c r="AF27" i="101"/>
  <c r="AG27" i="101"/>
  <c r="AH27" i="101"/>
  <c r="AI27" i="101"/>
  <c r="AJ27" i="101"/>
  <c r="AK27" i="101"/>
  <c r="AL27" i="101"/>
  <c r="AM27" i="101"/>
  <c r="AN27" i="101"/>
  <c r="AO27" i="101"/>
  <c r="AP27" i="101"/>
  <c r="AQ27" i="101"/>
  <c r="AR27" i="101"/>
  <c r="AS27" i="101"/>
  <c r="AT27" i="101"/>
  <c r="AU27" i="101"/>
  <c r="AV27" i="101"/>
  <c r="AW27" i="101"/>
  <c r="AX27" i="101"/>
  <c r="AY27" i="101"/>
  <c r="AZ27" i="101"/>
  <c r="BA27" i="101"/>
  <c r="BB27" i="101"/>
  <c r="BC27" i="101"/>
  <c r="BD27" i="101"/>
  <c r="BE27" i="101"/>
  <c r="BF27" i="101"/>
  <c r="BG27" i="101"/>
  <c r="BH27" i="101"/>
  <c r="BI27" i="101"/>
  <c r="BJ27" i="101"/>
  <c r="BK27" i="101"/>
  <c r="BL27" i="101"/>
  <c r="BM27" i="101"/>
  <c r="BN27" i="101"/>
  <c r="BO27" i="101"/>
  <c r="BP27" i="101"/>
  <c r="BQ27" i="101"/>
  <c r="BR27" i="101"/>
  <c r="BS27" i="101"/>
  <c r="BT27" i="101"/>
  <c r="BU27" i="101"/>
  <c r="BV27" i="101"/>
  <c r="BW27" i="101"/>
  <c r="BX27" i="101"/>
  <c r="BY27" i="101"/>
  <c r="BZ27" i="101"/>
  <c r="CA27" i="101"/>
  <c r="CB27" i="101"/>
  <c r="CS27" i="101" s="1"/>
  <c r="CC27" i="101"/>
  <c r="CD27" i="101"/>
  <c r="CE27" i="101"/>
  <c r="CF27" i="101"/>
  <c r="CG27" i="101"/>
  <c r="CH27" i="101"/>
  <c r="CI27" i="101"/>
  <c r="CJ27" i="101"/>
  <c r="CK27" i="101"/>
  <c r="CL27" i="101"/>
  <c r="CM27" i="101"/>
  <c r="L27" i="102"/>
  <c r="M27" i="102"/>
  <c r="N27" i="102"/>
  <c r="O27" i="102"/>
  <c r="P27" i="102"/>
  <c r="Q27" i="102"/>
  <c r="R27" i="102"/>
  <c r="S27" i="102"/>
  <c r="T27" i="102"/>
  <c r="U27" i="102"/>
  <c r="V27" i="102"/>
  <c r="W27" i="102"/>
  <c r="X27" i="102"/>
  <c r="Y27" i="102"/>
  <c r="Z27" i="102"/>
  <c r="AA27" i="102"/>
  <c r="AB27" i="102"/>
  <c r="AC27" i="102"/>
  <c r="AD27" i="102"/>
  <c r="AE27" i="102"/>
  <c r="AF27" i="102"/>
  <c r="AG27" i="102"/>
  <c r="AH27" i="102"/>
  <c r="AI27" i="102"/>
  <c r="AJ27" i="102"/>
  <c r="AK27" i="102"/>
  <c r="AL27" i="102"/>
  <c r="AM27" i="102"/>
  <c r="AN27" i="102"/>
  <c r="AO27" i="102"/>
  <c r="AP27" i="102"/>
  <c r="AQ27" i="102"/>
  <c r="AR27" i="102"/>
  <c r="AS27" i="102"/>
  <c r="AT27" i="102"/>
  <c r="AU27" i="102"/>
  <c r="AV27" i="102"/>
  <c r="AW27" i="102"/>
  <c r="AX27" i="102"/>
  <c r="AY27" i="102"/>
  <c r="AZ27" i="102"/>
  <c r="BA27" i="102"/>
  <c r="BB27" i="102"/>
  <c r="BC27" i="102"/>
  <c r="BD27" i="102"/>
  <c r="BE27" i="102"/>
  <c r="BF27" i="102"/>
  <c r="BG27" i="102"/>
  <c r="BH27" i="102"/>
  <c r="BI27" i="102"/>
  <c r="BJ27" i="102"/>
  <c r="BK27" i="102"/>
  <c r="BL27" i="102"/>
  <c r="BM27" i="102"/>
  <c r="BN27" i="102"/>
  <c r="BO27" i="102"/>
  <c r="BP27" i="102"/>
  <c r="BQ27" i="102"/>
  <c r="BR27" i="102"/>
  <c r="BS27" i="102"/>
  <c r="BT27" i="102"/>
  <c r="BU27" i="102"/>
  <c r="BV27" i="102"/>
  <c r="BW27" i="102"/>
  <c r="BX27" i="102"/>
  <c r="BY27" i="102"/>
  <c r="BZ27" i="102"/>
  <c r="CA27" i="102"/>
  <c r="CB27" i="102"/>
  <c r="CS27" i="102" s="1"/>
  <c r="CC27" i="102"/>
  <c r="CD27" i="102"/>
  <c r="CE27" i="102"/>
  <c r="CF27" i="102"/>
  <c r="CG27" i="102"/>
  <c r="CH27" i="102"/>
  <c r="CI27" i="102"/>
  <c r="CJ27" i="102"/>
  <c r="CK27" i="102"/>
  <c r="CL27" i="102"/>
  <c r="CM27" i="102"/>
  <c r="L27" i="103"/>
  <c r="M27" i="103"/>
  <c r="N27" i="103"/>
  <c r="O27" i="103"/>
  <c r="P27" i="103"/>
  <c r="Q27" i="103"/>
  <c r="R27" i="103"/>
  <c r="S27" i="103"/>
  <c r="T27" i="103"/>
  <c r="U27" i="103"/>
  <c r="V27" i="103"/>
  <c r="W27" i="103"/>
  <c r="X27" i="103"/>
  <c r="Y27" i="103"/>
  <c r="Z27" i="103"/>
  <c r="AA27" i="103"/>
  <c r="AB27" i="103"/>
  <c r="AC27" i="103"/>
  <c r="AD27" i="103"/>
  <c r="AE27" i="103"/>
  <c r="AF27" i="103"/>
  <c r="AG27" i="103"/>
  <c r="AH27" i="103"/>
  <c r="AI27" i="103"/>
  <c r="AJ27" i="103"/>
  <c r="AK27" i="103"/>
  <c r="AL27" i="103"/>
  <c r="AM27" i="103"/>
  <c r="AN27" i="103"/>
  <c r="AO27" i="103"/>
  <c r="AP27" i="103"/>
  <c r="AQ27" i="103"/>
  <c r="AR27" i="103"/>
  <c r="AS27" i="103"/>
  <c r="AT27" i="103"/>
  <c r="AU27" i="103"/>
  <c r="AV27" i="103"/>
  <c r="AW27" i="103"/>
  <c r="AX27" i="103"/>
  <c r="AY27" i="103"/>
  <c r="AZ27" i="103"/>
  <c r="BA27" i="103"/>
  <c r="BB27" i="103"/>
  <c r="BC27" i="103"/>
  <c r="BD27" i="103"/>
  <c r="BE27" i="103"/>
  <c r="BF27" i="103"/>
  <c r="BG27" i="103"/>
  <c r="BH27" i="103"/>
  <c r="BI27" i="103"/>
  <c r="BJ27" i="103"/>
  <c r="BK27" i="103"/>
  <c r="BL27" i="103"/>
  <c r="BM27" i="103"/>
  <c r="BN27" i="103"/>
  <c r="BO27" i="103"/>
  <c r="BP27" i="103"/>
  <c r="BQ27" i="103"/>
  <c r="BR27" i="103"/>
  <c r="BS27" i="103"/>
  <c r="BT27" i="103"/>
  <c r="BU27" i="103"/>
  <c r="BV27" i="103"/>
  <c r="BW27" i="103"/>
  <c r="BX27" i="103"/>
  <c r="BY27" i="103"/>
  <c r="BZ27" i="103"/>
  <c r="CA27" i="103"/>
  <c r="CB27" i="103"/>
  <c r="CC27" i="103"/>
  <c r="CD27" i="103"/>
  <c r="CE27" i="103"/>
  <c r="CF27" i="103"/>
  <c r="CG27" i="103"/>
  <c r="CH27" i="103"/>
  <c r="CI27" i="103"/>
  <c r="CJ27" i="103"/>
  <c r="CK27" i="103"/>
  <c r="CL27" i="103"/>
  <c r="CM27" i="103"/>
  <c r="L26" i="73"/>
  <c r="M26" i="73"/>
  <c r="N26" i="73"/>
  <c r="O26" i="73"/>
  <c r="P26" i="73"/>
  <c r="Q26" i="73"/>
  <c r="R26" i="73"/>
  <c r="S26" i="73"/>
  <c r="T26" i="73"/>
  <c r="U26" i="73"/>
  <c r="V26" i="73"/>
  <c r="W26" i="73"/>
  <c r="X26" i="73"/>
  <c r="Y26" i="73"/>
  <c r="Z26" i="73"/>
  <c r="AA26" i="73"/>
  <c r="AB26" i="73"/>
  <c r="AC26" i="73"/>
  <c r="AD26" i="73"/>
  <c r="AE26" i="73"/>
  <c r="AF26" i="73"/>
  <c r="AG26" i="73"/>
  <c r="AI26" i="73"/>
  <c r="AJ26" i="73"/>
  <c r="AK26" i="73"/>
  <c r="AL26" i="73"/>
  <c r="AM26" i="73"/>
  <c r="AN26" i="73"/>
  <c r="AO26" i="73"/>
  <c r="AP26" i="73"/>
  <c r="AQ26" i="73"/>
  <c r="AR26" i="73"/>
  <c r="AS26" i="73"/>
  <c r="AT26" i="73"/>
  <c r="AU26" i="73"/>
  <c r="AV26" i="73"/>
  <c r="AW26" i="73"/>
  <c r="AX26" i="73"/>
  <c r="AY26" i="73"/>
  <c r="AZ26" i="73"/>
  <c r="BA26" i="73"/>
  <c r="BB26" i="73"/>
  <c r="BC26" i="73"/>
  <c r="BD26" i="73"/>
  <c r="BE26" i="73"/>
  <c r="BF26" i="73"/>
  <c r="BG26" i="73"/>
  <c r="BH26" i="73"/>
  <c r="BI26" i="73"/>
  <c r="BJ26" i="73"/>
  <c r="BK26" i="73"/>
  <c r="BL26" i="73"/>
  <c r="BM26" i="73"/>
  <c r="BN26" i="73"/>
  <c r="BO26" i="73"/>
  <c r="BP26" i="73"/>
  <c r="BQ26" i="73"/>
  <c r="BR26" i="73"/>
  <c r="BS26" i="73"/>
  <c r="BT26" i="73"/>
  <c r="BU26" i="73"/>
  <c r="BV26" i="73"/>
  <c r="BW26" i="73"/>
  <c r="BX26" i="73"/>
  <c r="BY26" i="73"/>
  <c r="BZ26" i="73"/>
  <c r="CA26" i="73"/>
  <c r="CB26" i="73"/>
  <c r="CC26" i="73"/>
  <c r="CD26" i="73"/>
  <c r="CE26" i="73"/>
  <c r="CF26" i="73"/>
  <c r="CG26" i="73"/>
  <c r="CH26" i="73"/>
  <c r="CI26" i="73"/>
  <c r="CJ26" i="73"/>
  <c r="CK26" i="73"/>
  <c r="CL26" i="73"/>
  <c r="CM26" i="73"/>
  <c r="L26" i="75"/>
  <c r="M26" i="75"/>
  <c r="N26" i="75"/>
  <c r="O26" i="75"/>
  <c r="P26" i="75"/>
  <c r="Q26" i="75"/>
  <c r="R26" i="75"/>
  <c r="S26" i="75"/>
  <c r="T26" i="75"/>
  <c r="U26" i="75"/>
  <c r="V26" i="75"/>
  <c r="W26" i="75"/>
  <c r="X26" i="75"/>
  <c r="Y26" i="75"/>
  <c r="Z26" i="75"/>
  <c r="AA26" i="75"/>
  <c r="AB26" i="75"/>
  <c r="AC26" i="75"/>
  <c r="AD26" i="75"/>
  <c r="AE26" i="75"/>
  <c r="AF26" i="75"/>
  <c r="AG26" i="75"/>
  <c r="AH26" i="75"/>
  <c r="AI26" i="75"/>
  <c r="AJ26" i="75"/>
  <c r="AK26" i="75"/>
  <c r="AL26" i="75"/>
  <c r="AM26" i="75"/>
  <c r="AN26" i="75"/>
  <c r="AO26" i="75"/>
  <c r="AP26" i="75"/>
  <c r="AQ26" i="75"/>
  <c r="AR26" i="75"/>
  <c r="AS26" i="75"/>
  <c r="AT26" i="75"/>
  <c r="AU26" i="75"/>
  <c r="AV26" i="75"/>
  <c r="AW26" i="75"/>
  <c r="AX26" i="75"/>
  <c r="AY26" i="75"/>
  <c r="AZ26" i="75"/>
  <c r="BA26" i="75"/>
  <c r="BB26" i="75"/>
  <c r="BC26" i="75"/>
  <c r="BD26" i="75"/>
  <c r="BE26" i="75"/>
  <c r="BF26" i="75"/>
  <c r="BG26" i="75"/>
  <c r="BH26" i="75"/>
  <c r="BI26" i="75"/>
  <c r="BJ26" i="75"/>
  <c r="BK26" i="75"/>
  <c r="BL26" i="75"/>
  <c r="BM26" i="75"/>
  <c r="BN26" i="75"/>
  <c r="BO26" i="75"/>
  <c r="BP26" i="75"/>
  <c r="BQ26" i="75"/>
  <c r="BR26" i="75"/>
  <c r="BS26" i="75"/>
  <c r="BT26" i="75"/>
  <c r="BU26" i="75"/>
  <c r="BV26" i="75"/>
  <c r="BW26" i="75"/>
  <c r="BX26" i="75"/>
  <c r="BY26" i="75"/>
  <c r="BZ26" i="75"/>
  <c r="CA26" i="75"/>
  <c r="CB26" i="75"/>
  <c r="CS26" i="75" s="1"/>
  <c r="CC26" i="75"/>
  <c r="CD26" i="75"/>
  <c r="CE26" i="75"/>
  <c r="CF26" i="75"/>
  <c r="CG26" i="75"/>
  <c r="CH26" i="75"/>
  <c r="CI26" i="75"/>
  <c r="CJ26" i="75"/>
  <c r="CK26" i="75"/>
  <c r="CL26" i="75"/>
  <c r="CM26" i="75"/>
  <c r="L26" i="76"/>
  <c r="M26" i="76"/>
  <c r="N26" i="76"/>
  <c r="O26" i="76"/>
  <c r="Q26" i="76"/>
  <c r="R26" i="76"/>
  <c r="S26" i="76"/>
  <c r="T26" i="76"/>
  <c r="U26" i="76"/>
  <c r="V26" i="76"/>
  <c r="W26" i="76"/>
  <c r="X26" i="76"/>
  <c r="Y26" i="76"/>
  <c r="Z26" i="76"/>
  <c r="AA26" i="76"/>
  <c r="AB26" i="76"/>
  <c r="AC26" i="76"/>
  <c r="AD26" i="76"/>
  <c r="AE26" i="76"/>
  <c r="AF26" i="76"/>
  <c r="AG26" i="76"/>
  <c r="AH26" i="76"/>
  <c r="AI26" i="76"/>
  <c r="AJ26" i="76"/>
  <c r="AK26" i="76"/>
  <c r="AL26" i="76"/>
  <c r="AM26" i="76"/>
  <c r="AN26" i="76"/>
  <c r="AO26" i="76"/>
  <c r="AP26" i="76"/>
  <c r="AQ26" i="76"/>
  <c r="AR26" i="76"/>
  <c r="AS26" i="76"/>
  <c r="AT26" i="76"/>
  <c r="AU26" i="76"/>
  <c r="AV26" i="76"/>
  <c r="AW26" i="76"/>
  <c r="AX26" i="76"/>
  <c r="AY26" i="76"/>
  <c r="AZ26" i="76"/>
  <c r="BA26" i="76"/>
  <c r="BB26" i="76"/>
  <c r="BC26" i="76"/>
  <c r="BD26" i="76"/>
  <c r="BE26" i="76"/>
  <c r="BF26" i="76"/>
  <c r="BG26" i="76"/>
  <c r="BH26" i="76"/>
  <c r="BI26" i="76"/>
  <c r="BJ26" i="76"/>
  <c r="BK26" i="76"/>
  <c r="BL26" i="76"/>
  <c r="BM26" i="76"/>
  <c r="BN26" i="76"/>
  <c r="BO26" i="76"/>
  <c r="BP26" i="76"/>
  <c r="BQ26" i="76"/>
  <c r="BR26" i="76"/>
  <c r="BS26" i="76"/>
  <c r="BT26" i="76"/>
  <c r="BU26" i="76"/>
  <c r="BV26" i="76"/>
  <c r="BW26" i="76"/>
  <c r="BX26" i="76"/>
  <c r="BY26" i="76"/>
  <c r="BZ26" i="76"/>
  <c r="CA26" i="76"/>
  <c r="CB26" i="76"/>
  <c r="CS26" i="76" s="1"/>
  <c r="CC26" i="76"/>
  <c r="CD26" i="76"/>
  <c r="CE26" i="76"/>
  <c r="CF26" i="76"/>
  <c r="CG26" i="76"/>
  <c r="CH26" i="76"/>
  <c r="CI26" i="76"/>
  <c r="CJ26" i="76"/>
  <c r="CK26" i="76"/>
  <c r="CL26" i="76"/>
  <c r="CM26" i="76"/>
  <c r="L26" i="77"/>
  <c r="M26" i="77"/>
  <c r="N26" i="77"/>
  <c r="O26" i="77"/>
  <c r="P26" i="77"/>
  <c r="Q26" i="77"/>
  <c r="R26" i="77"/>
  <c r="S26" i="77"/>
  <c r="T26" i="77"/>
  <c r="U26" i="77"/>
  <c r="V26" i="77"/>
  <c r="W26" i="77"/>
  <c r="X26" i="77"/>
  <c r="Y26" i="77"/>
  <c r="Z26" i="77"/>
  <c r="AA26" i="77"/>
  <c r="AB26" i="77"/>
  <c r="AC26" i="77"/>
  <c r="AD26" i="77"/>
  <c r="AE26" i="77"/>
  <c r="AF26" i="77"/>
  <c r="AG26" i="77"/>
  <c r="AH26" i="77"/>
  <c r="AI26" i="77"/>
  <c r="AJ26" i="77"/>
  <c r="AK26" i="77"/>
  <c r="AL26" i="77"/>
  <c r="AM26" i="77"/>
  <c r="AN26" i="77"/>
  <c r="AO26" i="77"/>
  <c r="AP26" i="77"/>
  <c r="AQ26" i="77"/>
  <c r="AR26" i="77"/>
  <c r="AS26" i="77"/>
  <c r="AT26" i="77"/>
  <c r="AU26" i="77"/>
  <c r="AV26" i="77"/>
  <c r="AW26" i="77"/>
  <c r="AX26" i="77"/>
  <c r="AY26" i="77"/>
  <c r="AZ26" i="77"/>
  <c r="BA26" i="77"/>
  <c r="BB26" i="77"/>
  <c r="BC26" i="77"/>
  <c r="BD26" i="77"/>
  <c r="BE26" i="77"/>
  <c r="BF26" i="77"/>
  <c r="BG26" i="77"/>
  <c r="BH26" i="77"/>
  <c r="BI26" i="77"/>
  <c r="BJ26" i="77"/>
  <c r="BK26" i="77"/>
  <c r="BL26" i="77"/>
  <c r="BM26" i="77"/>
  <c r="BN26" i="77"/>
  <c r="BO26" i="77"/>
  <c r="BP26" i="77"/>
  <c r="BQ26" i="77"/>
  <c r="BR26" i="77"/>
  <c r="BS26" i="77"/>
  <c r="BT26" i="77"/>
  <c r="BU26" i="77"/>
  <c r="BV26" i="77"/>
  <c r="BW26" i="77"/>
  <c r="BX26" i="77"/>
  <c r="BY26" i="77"/>
  <c r="BZ26" i="77"/>
  <c r="CA26" i="77"/>
  <c r="CB26" i="77"/>
  <c r="CC26" i="77"/>
  <c r="CD26" i="77"/>
  <c r="CE26" i="77"/>
  <c r="CF26" i="77"/>
  <c r="CG26" i="77"/>
  <c r="CH26" i="77"/>
  <c r="CI26" i="77"/>
  <c r="CJ26" i="77"/>
  <c r="CK26" i="77"/>
  <c r="CL26" i="77"/>
  <c r="CM26" i="77"/>
  <c r="L26" i="78"/>
  <c r="M26" i="78"/>
  <c r="N26" i="78"/>
  <c r="O26" i="78"/>
  <c r="P26" i="78"/>
  <c r="Q26" i="78"/>
  <c r="R26" i="78"/>
  <c r="S26" i="78"/>
  <c r="T26" i="78"/>
  <c r="U26" i="78"/>
  <c r="V26" i="78"/>
  <c r="W26" i="78"/>
  <c r="X26" i="78"/>
  <c r="Y26" i="78"/>
  <c r="Z26" i="78"/>
  <c r="AA26" i="78"/>
  <c r="AB26" i="78"/>
  <c r="AC26" i="78"/>
  <c r="AD26" i="78"/>
  <c r="AE26" i="78"/>
  <c r="AF26" i="78"/>
  <c r="AG26" i="78"/>
  <c r="AH26" i="78"/>
  <c r="AI26" i="78"/>
  <c r="AJ26" i="78"/>
  <c r="AK26" i="78"/>
  <c r="AL26" i="78"/>
  <c r="AM26" i="78"/>
  <c r="AN26" i="78"/>
  <c r="AO26" i="78"/>
  <c r="AP26" i="78"/>
  <c r="AQ26" i="78"/>
  <c r="AR26" i="78"/>
  <c r="AS26" i="78"/>
  <c r="AT26" i="78"/>
  <c r="AU26" i="78"/>
  <c r="AV26" i="78"/>
  <c r="AX26" i="78"/>
  <c r="AY26" i="78"/>
  <c r="AZ26" i="78"/>
  <c r="BA26" i="78"/>
  <c r="BB26" i="78"/>
  <c r="BC26" i="78"/>
  <c r="BD26" i="78"/>
  <c r="BE26" i="78"/>
  <c r="BF26" i="78"/>
  <c r="BG26" i="78"/>
  <c r="BH26" i="78"/>
  <c r="BI26" i="78"/>
  <c r="BJ26" i="78"/>
  <c r="BK26" i="78"/>
  <c r="BL26" i="78"/>
  <c r="BM26" i="78"/>
  <c r="BN26" i="78"/>
  <c r="BO26" i="78"/>
  <c r="BP26" i="78"/>
  <c r="BQ26" i="78"/>
  <c r="BR26" i="78"/>
  <c r="BS26" i="78"/>
  <c r="BT26" i="78"/>
  <c r="BU26" i="78"/>
  <c r="BV26" i="78"/>
  <c r="BW26" i="78"/>
  <c r="BX26" i="78"/>
  <c r="BY26" i="78"/>
  <c r="BZ26" i="78"/>
  <c r="CA26" i="78"/>
  <c r="CB26" i="78"/>
  <c r="CC26" i="78"/>
  <c r="CD26" i="78"/>
  <c r="CE26" i="78"/>
  <c r="CF26" i="78"/>
  <c r="CG26" i="78"/>
  <c r="CH26" i="78"/>
  <c r="CI26" i="78"/>
  <c r="CJ26" i="78"/>
  <c r="CK26" i="78"/>
  <c r="CL26" i="78"/>
  <c r="CM26" i="78"/>
  <c r="L26" i="79"/>
  <c r="M26" i="79"/>
  <c r="N26" i="79"/>
  <c r="O26" i="79"/>
  <c r="P26" i="79"/>
  <c r="Q26" i="79"/>
  <c r="R26" i="79"/>
  <c r="S26" i="79"/>
  <c r="T26" i="79"/>
  <c r="U26" i="79"/>
  <c r="V26" i="79"/>
  <c r="W26" i="79"/>
  <c r="X26" i="79"/>
  <c r="Y26" i="79"/>
  <c r="Z26" i="79"/>
  <c r="AA26" i="79"/>
  <c r="AB26" i="79"/>
  <c r="AC26" i="79"/>
  <c r="AD26" i="79"/>
  <c r="AE26" i="79"/>
  <c r="AF26" i="79"/>
  <c r="AG26" i="79"/>
  <c r="AH26" i="79"/>
  <c r="AI26" i="79"/>
  <c r="AJ26" i="79"/>
  <c r="AK26" i="79"/>
  <c r="AL26" i="79"/>
  <c r="AM26" i="79"/>
  <c r="AN26" i="79"/>
  <c r="AO26" i="79"/>
  <c r="AP26" i="79"/>
  <c r="AQ26" i="79"/>
  <c r="AR26" i="79"/>
  <c r="AS26" i="79"/>
  <c r="AT26" i="79"/>
  <c r="AU26" i="79"/>
  <c r="AV26" i="79"/>
  <c r="AW26" i="79"/>
  <c r="AX26" i="79"/>
  <c r="AY26" i="79"/>
  <c r="AZ26" i="79"/>
  <c r="BA26" i="79"/>
  <c r="BB26" i="79"/>
  <c r="BC26" i="79"/>
  <c r="BD26" i="79"/>
  <c r="BE26" i="79"/>
  <c r="BF26" i="79"/>
  <c r="BG26" i="79"/>
  <c r="BH26" i="79"/>
  <c r="BI26" i="79"/>
  <c r="BJ26" i="79"/>
  <c r="BK26" i="79"/>
  <c r="BL26" i="79"/>
  <c r="BM26" i="79"/>
  <c r="BN26" i="79"/>
  <c r="BO26" i="79"/>
  <c r="BP26" i="79"/>
  <c r="BQ26" i="79"/>
  <c r="BR26" i="79"/>
  <c r="BS26" i="79"/>
  <c r="BT26" i="79"/>
  <c r="BU26" i="79"/>
  <c r="BV26" i="79"/>
  <c r="BW26" i="79"/>
  <c r="BX26" i="79"/>
  <c r="BY26" i="79"/>
  <c r="BZ26" i="79"/>
  <c r="CA26" i="79"/>
  <c r="CB26" i="79"/>
  <c r="CC26" i="79"/>
  <c r="CD26" i="79"/>
  <c r="CE26" i="79"/>
  <c r="CF26" i="79"/>
  <c r="CG26" i="79"/>
  <c r="CH26" i="79"/>
  <c r="CI26" i="79"/>
  <c r="CJ26" i="79"/>
  <c r="CK26" i="79"/>
  <c r="CL26" i="79"/>
  <c r="CM26" i="79"/>
  <c r="L26" i="80"/>
  <c r="M26" i="80"/>
  <c r="N26" i="80"/>
  <c r="O26" i="80"/>
  <c r="P26" i="80"/>
  <c r="Q26" i="80"/>
  <c r="R26" i="80"/>
  <c r="S26" i="80"/>
  <c r="T26" i="80"/>
  <c r="U26" i="80"/>
  <c r="V26" i="80"/>
  <c r="W26" i="80"/>
  <c r="X26" i="80"/>
  <c r="Y26" i="80"/>
  <c r="Z26" i="80"/>
  <c r="AA26" i="80"/>
  <c r="AB26" i="80"/>
  <c r="AC26" i="80"/>
  <c r="AD26" i="80"/>
  <c r="AE26" i="80"/>
  <c r="AF26" i="80"/>
  <c r="AG26" i="80"/>
  <c r="AH26" i="80"/>
  <c r="AI26" i="80"/>
  <c r="AJ26" i="80"/>
  <c r="AK26" i="80"/>
  <c r="AL26" i="80"/>
  <c r="AM26" i="80"/>
  <c r="AN26" i="80"/>
  <c r="AO26" i="80"/>
  <c r="AP26" i="80"/>
  <c r="AQ26" i="80"/>
  <c r="AR26" i="80"/>
  <c r="AS26" i="80"/>
  <c r="AT26" i="80"/>
  <c r="AU26" i="80"/>
  <c r="AV26" i="80"/>
  <c r="AW26" i="80"/>
  <c r="AX26" i="80"/>
  <c r="AY26" i="80"/>
  <c r="AZ26" i="80"/>
  <c r="BA26" i="80"/>
  <c r="BB26" i="80"/>
  <c r="BC26" i="80"/>
  <c r="BD26" i="80"/>
  <c r="BE26" i="80"/>
  <c r="BF26" i="80"/>
  <c r="BG26" i="80"/>
  <c r="BH26" i="80"/>
  <c r="BI26" i="80"/>
  <c r="BJ26" i="80"/>
  <c r="BK26" i="80"/>
  <c r="BL26" i="80"/>
  <c r="BM26" i="80"/>
  <c r="BN26" i="80"/>
  <c r="BO26" i="80"/>
  <c r="BP26" i="80"/>
  <c r="BQ26" i="80"/>
  <c r="BR26" i="80"/>
  <c r="BS26" i="80"/>
  <c r="BT26" i="80"/>
  <c r="BU26" i="80"/>
  <c r="BV26" i="80"/>
  <c r="BW26" i="80"/>
  <c r="BX26" i="80"/>
  <c r="BY26" i="80"/>
  <c r="BZ26" i="80"/>
  <c r="CA26" i="80"/>
  <c r="CB26" i="80"/>
  <c r="CS26" i="80" s="1"/>
  <c r="CC26" i="80"/>
  <c r="CD26" i="80"/>
  <c r="CE26" i="80"/>
  <c r="CF26" i="80"/>
  <c r="CG26" i="80"/>
  <c r="CH26" i="80"/>
  <c r="CI26" i="80"/>
  <c r="CJ26" i="80"/>
  <c r="CK26" i="80"/>
  <c r="CL26" i="80"/>
  <c r="CM26" i="80"/>
  <c r="L26" i="81"/>
  <c r="M26" i="81"/>
  <c r="N26" i="81"/>
  <c r="O26" i="81"/>
  <c r="P26" i="81"/>
  <c r="Q26" i="81"/>
  <c r="R26" i="81"/>
  <c r="S26" i="81"/>
  <c r="T26" i="81"/>
  <c r="U26" i="81"/>
  <c r="V26" i="81"/>
  <c r="W26" i="81"/>
  <c r="X26" i="81"/>
  <c r="Y26" i="81"/>
  <c r="Z26" i="81"/>
  <c r="AA26" i="81"/>
  <c r="AB26" i="81"/>
  <c r="AC26" i="81"/>
  <c r="AD26" i="81"/>
  <c r="AE26" i="81"/>
  <c r="AF26" i="81"/>
  <c r="AG26" i="81"/>
  <c r="AH26" i="81"/>
  <c r="AI26" i="81"/>
  <c r="AJ26" i="81"/>
  <c r="AK26" i="81"/>
  <c r="AL26" i="81"/>
  <c r="AM26" i="81"/>
  <c r="AN26" i="81"/>
  <c r="AO26" i="81"/>
  <c r="AP26" i="81"/>
  <c r="AQ26" i="81"/>
  <c r="AR26" i="81"/>
  <c r="AS26" i="81"/>
  <c r="AT26" i="81"/>
  <c r="AU26" i="81"/>
  <c r="AV26" i="81"/>
  <c r="AW26" i="81"/>
  <c r="AX26" i="81"/>
  <c r="AY26" i="81"/>
  <c r="AZ26" i="81"/>
  <c r="BA26" i="81"/>
  <c r="BB26" i="81"/>
  <c r="BC26" i="81"/>
  <c r="BD26" i="81"/>
  <c r="BE26" i="81"/>
  <c r="BF26" i="81"/>
  <c r="BG26" i="81"/>
  <c r="BH26" i="81"/>
  <c r="BI26" i="81"/>
  <c r="BJ26" i="81"/>
  <c r="BK26" i="81"/>
  <c r="BL26" i="81"/>
  <c r="BM26" i="81"/>
  <c r="BN26" i="81"/>
  <c r="BO26" i="81"/>
  <c r="BP26" i="81"/>
  <c r="BQ26" i="81"/>
  <c r="BR26" i="81"/>
  <c r="BS26" i="81"/>
  <c r="BT26" i="81"/>
  <c r="BU26" i="81"/>
  <c r="BV26" i="81"/>
  <c r="BW26" i="81"/>
  <c r="BX26" i="81"/>
  <c r="BY26" i="81"/>
  <c r="BZ26" i="81"/>
  <c r="CA26" i="81"/>
  <c r="CB26" i="81"/>
  <c r="CC26" i="81"/>
  <c r="CD26" i="81"/>
  <c r="CE26" i="81"/>
  <c r="CF26" i="81"/>
  <c r="CG26" i="81"/>
  <c r="CH26" i="81"/>
  <c r="CI26" i="81"/>
  <c r="CJ26" i="81"/>
  <c r="CK26" i="81"/>
  <c r="CL26" i="81"/>
  <c r="CM26" i="81"/>
  <c r="L26" i="82"/>
  <c r="CD26" i="82"/>
  <c r="CE26" i="82"/>
  <c r="CF26" i="82"/>
  <c r="CG26" i="82"/>
  <c r="CH26" i="82"/>
  <c r="CI26" i="82"/>
  <c r="CJ26" i="82"/>
  <c r="CK26" i="82"/>
  <c r="CL26" i="82"/>
  <c r="CM26" i="82"/>
  <c r="L26" i="83"/>
  <c r="M26" i="83"/>
  <c r="N26" i="83"/>
  <c r="O26" i="83"/>
  <c r="P26" i="83"/>
  <c r="Q26" i="83"/>
  <c r="R26" i="83"/>
  <c r="S26" i="83"/>
  <c r="T26" i="83"/>
  <c r="U26" i="83"/>
  <c r="V26" i="83"/>
  <c r="W26" i="83"/>
  <c r="X26" i="83"/>
  <c r="Y26" i="83"/>
  <c r="Z26" i="83"/>
  <c r="AA26" i="83"/>
  <c r="AB26" i="83"/>
  <c r="AC26" i="83"/>
  <c r="AD26" i="83"/>
  <c r="AE26" i="83"/>
  <c r="AF26" i="83"/>
  <c r="AG26" i="83"/>
  <c r="AH26" i="83"/>
  <c r="AI26" i="83"/>
  <c r="AJ26" i="83"/>
  <c r="AL26" i="83"/>
  <c r="AM26" i="83"/>
  <c r="AN26" i="83"/>
  <c r="AO26" i="83"/>
  <c r="AP26" i="83"/>
  <c r="AV26" i="83"/>
  <c r="AW26" i="83"/>
  <c r="AX26" i="83"/>
  <c r="AY26" i="83"/>
  <c r="AZ26" i="83"/>
  <c r="BA26" i="83"/>
  <c r="BB26" i="83"/>
  <c r="BC26" i="83"/>
  <c r="BD26" i="83"/>
  <c r="BE26" i="83"/>
  <c r="BF26" i="83"/>
  <c r="BG26" i="83"/>
  <c r="BH26" i="83"/>
  <c r="BI26" i="83"/>
  <c r="BJ26" i="83"/>
  <c r="BK26" i="83"/>
  <c r="BL26" i="83"/>
  <c r="BM26" i="83"/>
  <c r="BN26" i="83"/>
  <c r="BO26" i="83"/>
  <c r="BP26" i="83"/>
  <c r="BQ26" i="83"/>
  <c r="BR26" i="83"/>
  <c r="BS26" i="83"/>
  <c r="BT26" i="83"/>
  <c r="BU26" i="83"/>
  <c r="BV26" i="83"/>
  <c r="BW26" i="83"/>
  <c r="BX26" i="83"/>
  <c r="BY26" i="83"/>
  <c r="BZ26" i="83"/>
  <c r="CA26" i="83"/>
  <c r="CB26" i="83"/>
  <c r="CC26" i="83"/>
  <c r="CD26" i="83"/>
  <c r="CE26" i="83"/>
  <c r="CF26" i="83"/>
  <c r="CG26" i="83"/>
  <c r="CH26" i="83"/>
  <c r="CI26" i="83"/>
  <c r="CJ26" i="83"/>
  <c r="CK26" i="83"/>
  <c r="CL26" i="83"/>
  <c r="CM26" i="83"/>
  <c r="L26" i="84"/>
  <c r="M26" i="84"/>
  <c r="N26" i="84"/>
  <c r="O26" i="84"/>
  <c r="P26" i="84"/>
  <c r="Q26" i="84"/>
  <c r="R26" i="84"/>
  <c r="S26" i="84"/>
  <c r="T26" i="84"/>
  <c r="U26" i="84"/>
  <c r="V26" i="84"/>
  <c r="W26" i="84"/>
  <c r="X26" i="84"/>
  <c r="Y26" i="84"/>
  <c r="Z26" i="84"/>
  <c r="AA26" i="84"/>
  <c r="AB26" i="84"/>
  <c r="AC26" i="84"/>
  <c r="AD26" i="84"/>
  <c r="AE26" i="84"/>
  <c r="AF26" i="84"/>
  <c r="AG26" i="84"/>
  <c r="AH26" i="84"/>
  <c r="AI26" i="84"/>
  <c r="AJ26" i="84"/>
  <c r="AK26" i="84"/>
  <c r="AL26" i="84"/>
  <c r="AM26" i="84"/>
  <c r="AN26" i="84"/>
  <c r="AO26" i="84"/>
  <c r="AP26" i="84"/>
  <c r="AQ26" i="84"/>
  <c r="AR26" i="84"/>
  <c r="AS26" i="84"/>
  <c r="AT26" i="84"/>
  <c r="AU26" i="84"/>
  <c r="AV26" i="84"/>
  <c r="AW26" i="84"/>
  <c r="AX26" i="84"/>
  <c r="AY26" i="84"/>
  <c r="AZ26" i="84"/>
  <c r="BA26" i="84"/>
  <c r="BB26" i="84"/>
  <c r="BC26" i="84"/>
  <c r="BD26" i="84"/>
  <c r="BE26" i="84"/>
  <c r="BF26" i="84"/>
  <c r="BG26" i="84"/>
  <c r="BH26" i="84"/>
  <c r="BI26" i="84"/>
  <c r="BJ26" i="84"/>
  <c r="BK26" i="84"/>
  <c r="BL26" i="84"/>
  <c r="BM26" i="84"/>
  <c r="BN26" i="84"/>
  <c r="BO26" i="84"/>
  <c r="BP26" i="84"/>
  <c r="BQ26" i="84"/>
  <c r="BR26" i="84"/>
  <c r="BS26" i="84"/>
  <c r="BT26" i="84"/>
  <c r="BU26" i="84"/>
  <c r="BV26" i="84"/>
  <c r="BW26" i="84"/>
  <c r="BX26" i="84"/>
  <c r="BY26" i="84"/>
  <c r="BZ26" i="84"/>
  <c r="CA26" i="84"/>
  <c r="CB26" i="84"/>
  <c r="CC26" i="84"/>
  <c r="CD26" i="84"/>
  <c r="CE26" i="84"/>
  <c r="CF26" i="84"/>
  <c r="CG26" i="84"/>
  <c r="CH26" i="84"/>
  <c r="CI26" i="84"/>
  <c r="CJ26" i="84"/>
  <c r="CK26" i="84"/>
  <c r="CL26" i="84"/>
  <c r="CM26" i="84"/>
  <c r="L26" i="85"/>
  <c r="M26" i="85"/>
  <c r="N26" i="85"/>
  <c r="O26" i="85"/>
  <c r="P26" i="85"/>
  <c r="Q26" i="85"/>
  <c r="R26" i="85"/>
  <c r="S26" i="85"/>
  <c r="T26" i="85"/>
  <c r="U26" i="85"/>
  <c r="V26" i="85"/>
  <c r="W26" i="85"/>
  <c r="X26" i="85"/>
  <c r="Y26" i="85"/>
  <c r="Z26" i="85"/>
  <c r="AA26" i="85"/>
  <c r="AB26" i="85"/>
  <c r="AC26" i="85"/>
  <c r="AD26" i="85"/>
  <c r="AE26" i="85"/>
  <c r="AF26" i="85"/>
  <c r="AG26" i="85"/>
  <c r="AH26" i="85"/>
  <c r="AI26" i="85"/>
  <c r="AJ26" i="85"/>
  <c r="AK26" i="85"/>
  <c r="AL26" i="85"/>
  <c r="AM26" i="85"/>
  <c r="AN26" i="85"/>
  <c r="AO26" i="85"/>
  <c r="AP26" i="85"/>
  <c r="AQ26" i="85"/>
  <c r="AR26" i="85"/>
  <c r="AS26" i="85"/>
  <c r="AT26" i="85"/>
  <c r="AU26" i="85"/>
  <c r="AV26" i="85"/>
  <c r="AW26" i="85"/>
  <c r="AX26" i="85"/>
  <c r="AY26" i="85"/>
  <c r="AZ26" i="85"/>
  <c r="BA26" i="85"/>
  <c r="BB26" i="85"/>
  <c r="BC26" i="85"/>
  <c r="BD26" i="85"/>
  <c r="BE26" i="85"/>
  <c r="BF26" i="85"/>
  <c r="BG26" i="85"/>
  <c r="BH26" i="85"/>
  <c r="BI26" i="85"/>
  <c r="BJ26" i="85"/>
  <c r="BK26" i="85"/>
  <c r="BL26" i="85"/>
  <c r="BM26" i="85"/>
  <c r="BN26" i="85"/>
  <c r="BO26" i="85"/>
  <c r="BP26" i="85"/>
  <c r="BQ26" i="85"/>
  <c r="BR26" i="85"/>
  <c r="BS26" i="85"/>
  <c r="BT26" i="85"/>
  <c r="BU26" i="85"/>
  <c r="BV26" i="85"/>
  <c r="BW26" i="85"/>
  <c r="BX26" i="85"/>
  <c r="BY26" i="85"/>
  <c r="BZ26" i="85"/>
  <c r="CA26" i="85"/>
  <c r="CB26" i="85"/>
  <c r="CS26" i="85" s="1"/>
  <c r="CC26" i="85"/>
  <c r="CD26" i="85"/>
  <c r="CE26" i="85"/>
  <c r="CF26" i="85"/>
  <c r="CG26" i="85"/>
  <c r="CH26" i="85"/>
  <c r="CI26" i="85"/>
  <c r="CJ26" i="85"/>
  <c r="CK26" i="85"/>
  <c r="CL26" i="85"/>
  <c r="CM26" i="85"/>
  <c r="L26" i="86"/>
  <c r="M26" i="86"/>
  <c r="N26" i="86"/>
  <c r="O26" i="86"/>
  <c r="P26" i="86"/>
  <c r="Q26" i="86"/>
  <c r="R26" i="86"/>
  <c r="S26" i="86"/>
  <c r="T26" i="86"/>
  <c r="U26" i="86"/>
  <c r="V26" i="86"/>
  <c r="W26" i="86"/>
  <c r="X26" i="86"/>
  <c r="Y26" i="86"/>
  <c r="Z26" i="86"/>
  <c r="AA26" i="86"/>
  <c r="AB26" i="86"/>
  <c r="AC26" i="86"/>
  <c r="AD26" i="86"/>
  <c r="AE26" i="86"/>
  <c r="AF26" i="86"/>
  <c r="AG26" i="86"/>
  <c r="AH26" i="86"/>
  <c r="AI26" i="86"/>
  <c r="AJ26" i="86"/>
  <c r="AK26" i="86"/>
  <c r="AL26" i="86"/>
  <c r="AM26" i="86"/>
  <c r="AN26" i="86"/>
  <c r="AO26" i="86"/>
  <c r="AP26" i="86"/>
  <c r="AQ26" i="86"/>
  <c r="AR26" i="86"/>
  <c r="AS26" i="86"/>
  <c r="AT26" i="86"/>
  <c r="AU26" i="86"/>
  <c r="AV26" i="86"/>
  <c r="AW26" i="86"/>
  <c r="AX26" i="86"/>
  <c r="AY26" i="86"/>
  <c r="AZ26" i="86"/>
  <c r="BA26" i="86"/>
  <c r="BB26" i="86"/>
  <c r="BC26" i="86"/>
  <c r="BD26" i="86"/>
  <c r="BE26" i="86"/>
  <c r="BF26" i="86"/>
  <c r="BG26" i="86"/>
  <c r="BH26" i="86"/>
  <c r="BI26" i="86"/>
  <c r="BJ26" i="86"/>
  <c r="BK26" i="86"/>
  <c r="BL26" i="86"/>
  <c r="BM26" i="86"/>
  <c r="BN26" i="86"/>
  <c r="BO26" i="86"/>
  <c r="BP26" i="86"/>
  <c r="BQ26" i="86"/>
  <c r="BR26" i="86"/>
  <c r="BS26" i="86"/>
  <c r="BT26" i="86"/>
  <c r="BU26" i="86"/>
  <c r="BV26" i="86"/>
  <c r="BW26" i="86"/>
  <c r="BX26" i="86"/>
  <c r="BY26" i="86"/>
  <c r="BZ26" i="86"/>
  <c r="CA26" i="86"/>
  <c r="CB26" i="86"/>
  <c r="CC26" i="86"/>
  <c r="CD26" i="86"/>
  <c r="CE26" i="86"/>
  <c r="CF26" i="86"/>
  <c r="CG26" i="86"/>
  <c r="CH26" i="86"/>
  <c r="CI26" i="86"/>
  <c r="CJ26" i="86"/>
  <c r="CK26" i="86"/>
  <c r="CL26" i="86"/>
  <c r="CM26" i="86"/>
  <c r="L26" i="87"/>
  <c r="M26" i="87"/>
  <c r="N26" i="87"/>
  <c r="O26" i="87"/>
  <c r="P26" i="87"/>
  <c r="Q26" i="87"/>
  <c r="R26" i="87"/>
  <c r="S26" i="87"/>
  <c r="T26" i="87"/>
  <c r="U26" i="87"/>
  <c r="V26" i="87"/>
  <c r="W26" i="87"/>
  <c r="X26" i="87"/>
  <c r="Y26" i="87"/>
  <c r="Z26" i="87"/>
  <c r="AA26" i="87"/>
  <c r="AB26" i="87"/>
  <c r="AC26" i="87"/>
  <c r="AD26" i="87"/>
  <c r="AE26" i="87"/>
  <c r="AF26" i="87"/>
  <c r="AG26" i="87"/>
  <c r="AH26" i="87"/>
  <c r="AI26" i="87"/>
  <c r="AJ26" i="87"/>
  <c r="AK26" i="87"/>
  <c r="AL26" i="87"/>
  <c r="AM26" i="87"/>
  <c r="AN26" i="87"/>
  <c r="AO26" i="87"/>
  <c r="AP26" i="87"/>
  <c r="AQ26" i="87"/>
  <c r="AR26" i="87"/>
  <c r="AS26" i="87"/>
  <c r="AT26" i="87"/>
  <c r="AU26" i="87"/>
  <c r="AV26" i="87"/>
  <c r="AW26" i="87"/>
  <c r="AX26" i="87"/>
  <c r="AY26" i="87"/>
  <c r="AZ26" i="87"/>
  <c r="BA26" i="87"/>
  <c r="BB26" i="87"/>
  <c r="BC26" i="87"/>
  <c r="BD26" i="87"/>
  <c r="BE26" i="87"/>
  <c r="BF26" i="87"/>
  <c r="BG26" i="87"/>
  <c r="BH26" i="87"/>
  <c r="BI26" i="87"/>
  <c r="BJ26" i="87"/>
  <c r="BK26" i="87"/>
  <c r="BL26" i="87"/>
  <c r="BM26" i="87"/>
  <c r="BN26" i="87"/>
  <c r="BO26" i="87"/>
  <c r="BP26" i="87"/>
  <c r="BQ26" i="87"/>
  <c r="BR26" i="87"/>
  <c r="BS26" i="87"/>
  <c r="BT26" i="87"/>
  <c r="BU26" i="87"/>
  <c r="BV26" i="87"/>
  <c r="BW26" i="87"/>
  <c r="BX26" i="87"/>
  <c r="BY26" i="87"/>
  <c r="BZ26" i="87"/>
  <c r="CA26" i="87"/>
  <c r="CB26" i="87"/>
  <c r="CC26" i="87"/>
  <c r="CD26" i="87"/>
  <c r="CE26" i="87"/>
  <c r="CF26" i="87"/>
  <c r="CG26" i="87"/>
  <c r="CH26" i="87"/>
  <c r="CI26" i="87"/>
  <c r="CJ26" i="87"/>
  <c r="CK26" i="87"/>
  <c r="CL26" i="87"/>
  <c r="CM26" i="87"/>
  <c r="L26" i="88"/>
  <c r="M26" i="88"/>
  <c r="N26" i="88"/>
  <c r="O26" i="88"/>
  <c r="P26" i="88"/>
  <c r="Q26" i="88"/>
  <c r="R26" i="88"/>
  <c r="S26" i="88"/>
  <c r="T26" i="88"/>
  <c r="U26" i="88"/>
  <c r="V26" i="88"/>
  <c r="W26" i="88"/>
  <c r="X26" i="88"/>
  <c r="Y26" i="88"/>
  <c r="Z26" i="88"/>
  <c r="AA26" i="88"/>
  <c r="AB26" i="88"/>
  <c r="AC26" i="88"/>
  <c r="AD26" i="88"/>
  <c r="AE26" i="88"/>
  <c r="AF26" i="88"/>
  <c r="AG26" i="88"/>
  <c r="AH26" i="88"/>
  <c r="AI26" i="88"/>
  <c r="AJ26" i="88"/>
  <c r="AK26" i="88"/>
  <c r="AL26" i="88"/>
  <c r="AM26" i="88"/>
  <c r="AN26" i="88"/>
  <c r="AO26" i="88"/>
  <c r="AP26" i="88"/>
  <c r="AQ26" i="88"/>
  <c r="AR26" i="88"/>
  <c r="AS26" i="88"/>
  <c r="AT26" i="88"/>
  <c r="AU26" i="88"/>
  <c r="AV26" i="88"/>
  <c r="AW26" i="88"/>
  <c r="AX26" i="88"/>
  <c r="AY26" i="88"/>
  <c r="AZ26" i="88"/>
  <c r="BA26" i="88"/>
  <c r="BB26" i="88"/>
  <c r="BC26" i="88"/>
  <c r="BD26" i="88"/>
  <c r="BE26" i="88"/>
  <c r="BF26" i="88"/>
  <c r="BG26" i="88"/>
  <c r="BH26" i="88"/>
  <c r="BI26" i="88"/>
  <c r="BJ26" i="88"/>
  <c r="BK26" i="88"/>
  <c r="BL26" i="88"/>
  <c r="BM26" i="88"/>
  <c r="BN26" i="88"/>
  <c r="BO26" i="88"/>
  <c r="BP26" i="88"/>
  <c r="BQ26" i="88"/>
  <c r="BR26" i="88"/>
  <c r="BS26" i="88"/>
  <c r="BT26" i="88"/>
  <c r="BU26" i="88"/>
  <c r="BV26" i="88"/>
  <c r="BW26" i="88"/>
  <c r="BX26" i="88"/>
  <c r="BY26" i="88"/>
  <c r="BZ26" i="88"/>
  <c r="CA26" i="88"/>
  <c r="CB26" i="88"/>
  <c r="CC26" i="88"/>
  <c r="CD26" i="88"/>
  <c r="CE26" i="88"/>
  <c r="CF26" i="88"/>
  <c r="CG26" i="88"/>
  <c r="CH26" i="88"/>
  <c r="CI26" i="88"/>
  <c r="CJ26" i="88"/>
  <c r="CK26" i="88"/>
  <c r="CL26" i="88"/>
  <c r="CM26" i="88"/>
  <c r="L26" i="89"/>
  <c r="M26" i="89"/>
  <c r="N26" i="89"/>
  <c r="O26" i="89"/>
  <c r="P26" i="89"/>
  <c r="Q26" i="89"/>
  <c r="R26" i="89"/>
  <c r="S26" i="89"/>
  <c r="T26" i="89"/>
  <c r="U26" i="89"/>
  <c r="V26" i="89"/>
  <c r="W26" i="89"/>
  <c r="X26" i="89"/>
  <c r="Y26" i="89"/>
  <c r="Z26" i="89"/>
  <c r="AA26" i="89"/>
  <c r="AB26" i="89"/>
  <c r="AC26" i="89"/>
  <c r="AD26" i="89"/>
  <c r="AE26" i="89"/>
  <c r="AF26" i="89"/>
  <c r="AG26" i="89"/>
  <c r="AH26" i="89"/>
  <c r="AI26" i="89"/>
  <c r="AJ26" i="89"/>
  <c r="AK26" i="89"/>
  <c r="AL26" i="89"/>
  <c r="AM26" i="89"/>
  <c r="AN26" i="89"/>
  <c r="AO26" i="89"/>
  <c r="AP26" i="89"/>
  <c r="AQ26" i="89"/>
  <c r="AR26" i="89"/>
  <c r="AS26" i="89"/>
  <c r="AT26" i="89"/>
  <c r="AU26" i="89"/>
  <c r="AV26" i="89"/>
  <c r="AW26" i="89"/>
  <c r="AX26" i="89"/>
  <c r="AY26" i="89"/>
  <c r="AZ26" i="89"/>
  <c r="BA26" i="89"/>
  <c r="BB26" i="89"/>
  <c r="BC26" i="89"/>
  <c r="BD26" i="89"/>
  <c r="BE26" i="89"/>
  <c r="BF26" i="89"/>
  <c r="BG26" i="89"/>
  <c r="BH26" i="89"/>
  <c r="BI26" i="89"/>
  <c r="BJ26" i="89"/>
  <c r="BK26" i="89"/>
  <c r="BL26" i="89"/>
  <c r="BM26" i="89"/>
  <c r="BN26" i="89"/>
  <c r="BO26" i="89"/>
  <c r="BP26" i="89"/>
  <c r="BQ26" i="89"/>
  <c r="BR26" i="89"/>
  <c r="BS26" i="89"/>
  <c r="BT26" i="89"/>
  <c r="BU26" i="89"/>
  <c r="BV26" i="89"/>
  <c r="BW26" i="89"/>
  <c r="BX26" i="89"/>
  <c r="BY26" i="89"/>
  <c r="BZ26" i="89"/>
  <c r="CA26" i="89"/>
  <c r="CB26" i="89"/>
  <c r="CC26" i="89"/>
  <c r="CD26" i="89"/>
  <c r="CE26" i="89"/>
  <c r="CF26" i="89"/>
  <c r="CG26" i="89"/>
  <c r="CH26" i="89"/>
  <c r="CI26" i="89"/>
  <c r="CJ26" i="89"/>
  <c r="CK26" i="89"/>
  <c r="CL26" i="89"/>
  <c r="CM26" i="89"/>
  <c r="L26" i="90"/>
  <c r="M26" i="90"/>
  <c r="N26" i="90"/>
  <c r="O26" i="90"/>
  <c r="P26" i="90"/>
  <c r="Q26" i="90"/>
  <c r="R26" i="90"/>
  <c r="S26" i="90"/>
  <c r="T26" i="90"/>
  <c r="U26" i="90"/>
  <c r="V26" i="90"/>
  <c r="W26" i="90"/>
  <c r="X26" i="90"/>
  <c r="Y26" i="90"/>
  <c r="Z26" i="90"/>
  <c r="AA26" i="90"/>
  <c r="AB26" i="90"/>
  <c r="AC26" i="90"/>
  <c r="AD26" i="90"/>
  <c r="AE26" i="90"/>
  <c r="AF26" i="90"/>
  <c r="AG26" i="90"/>
  <c r="AH26" i="90"/>
  <c r="AI26" i="90"/>
  <c r="AJ26" i="90"/>
  <c r="AK26" i="90"/>
  <c r="AL26" i="90"/>
  <c r="AM26" i="90"/>
  <c r="AN26" i="90"/>
  <c r="AO26" i="90"/>
  <c r="AP26" i="90"/>
  <c r="AQ26" i="90"/>
  <c r="AR26" i="90"/>
  <c r="AS26" i="90"/>
  <c r="AT26" i="90"/>
  <c r="AU26" i="90"/>
  <c r="AV26" i="90"/>
  <c r="AW26" i="90"/>
  <c r="AX26" i="90"/>
  <c r="AY26" i="90"/>
  <c r="AZ26" i="90"/>
  <c r="BA26" i="90"/>
  <c r="BB26" i="90"/>
  <c r="BC26" i="90"/>
  <c r="BD26" i="90"/>
  <c r="BE26" i="90"/>
  <c r="BF26" i="90"/>
  <c r="BG26" i="90"/>
  <c r="BH26" i="90"/>
  <c r="BI26" i="90"/>
  <c r="BJ26" i="90"/>
  <c r="BK26" i="90"/>
  <c r="BL26" i="90"/>
  <c r="BM26" i="90"/>
  <c r="BN26" i="90"/>
  <c r="BO26" i="90"/>
  <c r="BP26" i="90"/>
  <c r="BQ26" i="90"/>
  <c r="BR26" i="90"/>
  <c r="BS26" i="90"/>
  <c r="BT26" i="90"/>
  <c r="BU26" i="90"/>
  <c r="BV26" i="90"/>
  <c r="BW26" i="90"/>
  <c r="BX26" i="90"/>
  <c r="BY26" i="90"/>
  <c r="BZ26" i="90"/>
  <c r="CA26" i="90"/>
  <c r="CB26" i="90"/>
  <c r="CS26" i="90" s="1"/>
  <c r="CC26" i="90"/>
  <c r="CD26" i="90"/>
  <c r="CE26" i="90"/>
  <c r="CF26" i="90"/>
  <c r="CG26" i="90"/>
  <c r="CH26" i="90"/>
  <c r="CI26" i="90"/>
  <c r="CJ26" i="90"/>
  <c r="CK26" i="90"/>
  <c r="CL26" i="90"/>
  <c r="CM26" i="90"/>
  <c r="L26" i="91"/>
  <c r="M26" i="91"/>
  <c r="N26" i="91"/>
  <c r="O26" i="91"/>
  <c r="P26" i="91"/>
  <c r="Q26" i="91"/>
  <c r="R26" i="91"/>
  <c r="S26" i="91"/>
  <c r="T26" i="91"/>
  <c r="U26" i="91"/>
  <c r="V26" i="91"/>
  <c r="W26" i="91"/>
  <c r="X26" i="91"/>
  <c r="Y26" i="91"/>
  <c r="Z26" i="91"/>
  <c r="AA26" i="91"/>
  <c r="AB26" i="91"/>
  <c r="AC26" i="91"/>
  <c r="AD26" i="91"/>
  <c r="AE26" i="91"/>
  <c r="AF26" i="91"/>
  <c r="AG26" i="91"/>
  <c r="AH26" i="91"/>
  <c r="AI26" i="91"/>
  <c r="AJ26" i="91"/>
  <c r="AK26" i="91"/>
  <c r="AL26" i="91"/>
  <c r="AM26" i="91"/>
  <c r="AN26" i="91"/>
  <c r="AO26" i="91"/>
  <c r="AP26" i="91"/>
  <c r="AQ26" i="91"/>
  <c r="AR26" i="91"/>
  <c r="AS26" i="91"/>
  <c r="AT26" i="91"/>
  <c r="AU26" i="91"/>
  <c r="AV26" i="91"/>
  <c r="AW26" i="91"/>
  <c r="AX26" i="91"/>
  <c r="AY26" i="91"/>
  <c r="AZ26" i="91"/>
  <c r="BA26" i="91"/>
  <c r="BB26" i="91"/>
  <c r="BC26" i="91"/>
  <c r="BD26" i="91"/>
  <c r="BE26" i="91"/>
  <c r="BF26" i="91"/>
  <c r="BG26" i="91"/>
  <c r="BH26" i="91"/>
  <c r="BI26" i="91"/>
  <c r="BJ26" i="91"/>
  <c r="BK26" i="91"/>
  <c r="BL26" i="91"/>
  <c r="BM26" i="91"/>
  <c r="BN26" i="91"/>
  <c r="BO26" i="91"/>
  <c r="BP26" i="91"/>
  <c r="BQ26" i="91"/>
  <c r="BR26" i="91"/>
  <c r="BS26" i="91"/>
  <c r="BT26" i="91"/>
  <c r="BU26" i="91"/>
  <c r="BV26" i="91"/>
  <c r="BW26" i="91"/>
  <c r="BX26" i="91"/>
  <c r="BY26" i="91"/>
  <c r="BZ26" i="91"/>
  <c r="CA26" i="91"/>
  <c r="CB26" i="91"/>
  <c r="CC26" i="91"/>
  <c r="CD26" i="91"/>
  <c r="CE26" i="91"/>
  <c r="CF26" i="91"/>
  <c r="CG26" i="91"/>
  <c r="CH26" i="91"/>
  <c r="CI26" i="91"/>
  <c r="CJ26" i="91"/>
  <c r="CK26" i="91"/>
  <c r="CL26" i="91"/>
  <c r="CM26" i="91"/>
  <c r="L26" i="92"/>
  <c r="M26" i="92"/>
  <c r="N26" i="92"/>
  <c r="O26" i="92"/>
  <c r="P26" i="92"/>
  <c r="Q26" i="92"/>
  <c r="R26" i="92"/>
  <c r="S26" i="92"/>
  <c r="T26" i="92"/>
  <c r="U26" i="92"/>
  <c r="V26" i="92"/>
  <c r="W26" i="92"/>
  <c r="X26" i="92"/>
  <c r="Y26" i="92"/>
  <c r="Z26" i="92"/>
  <c r="AA26" i="92"/>
  <c r="AB26" i="92"/>
  <c r="AC26" i="92"/>
  <c r="AD26" i="92"/>
  <c r="AE26" i="92"/>
  <c r="AF26" i="92"/>
  <c r="AG26" i="92"/>
  <c r="AH26" i="92"/>
  <c r="AI26" i="92"/>
  <c r="AJ26" i="92"/>
  <c r="AK26" i="92"/>
  <c r="AL26" i="92"/>
  <c r="AM26" i="92"/>
  <c r="AN26" i="92"/>
  <c r="AO26" i="92"/>
  <c r="AP26" i="92"/>
  <c r="AQ26" i="92"/>
  <c r="AR26" i="92"/>
  <c r="AS26" i="92"/>
  <c r="AT26" i="92"/>
  <c r="AU26" i="92"/>
  <c r="AV26" i="92"/>
  <c r="AW26" i="92"/>
  <c r="AX26" i="92"/>
  <c r="AY26" i="92"/>
  <c r="AZ26" i="92"/>
  <c r="BA26" i="92"/>
  <c r="BB26" i="92"/>
  <c r="BC26" i="92"/>
  <c r="BD26" i="92"/>
  <c r="BE26" i="92"/>
  <c r="BF26" i="92"/>
  <c r="BG26" i="92"/>
  <c r="BH26" i="92"/>
  <c r="BI26" i="92"/>
  <c r="BJ26" i="92"/>
  <c r="BK26" i="92"/>
  <c r="BL26" i="92"/>
  <c r="BM26" i="92"/>
  <c r="BN26" i="92"/>
  <c r="BO26" i="92"/>
  <c r="BP26" i="92"/>
  <c r="BQ26" i="92"/>
  <c r="BR26" i="92"/>
  <c r="BS26" i="92"/>
  <c r="BT26" i="92"/>
  <c r="BU26" i="92"/>
  <c r="BV26" i="92"/>
  <c r="BW26" i="92"/>
  <c r="BX26" i="92"/>
  <c r="BY26" i="92"/>
  <c r="BZ26" i="92"/>
  <c r="CA26" i="92"/>
  <c r="CB26" i="92"/>
  <c r="CS26" i="92" s="1"/>
  <c r="CC26" i="92"/>
  <c r="CD26" i="92"/>
  <c r="CE26" i="92"/>
  <c r="CF26" i="92"/>
  <c r="CG26" i="92"/>
  <c r="CH26" i="92"/>
  <c r="CI26" i="92"/>
  <c r="CJ26" i="92"/>
  <c r="CK26" i="92"/>
  <c r="CL26" i="92"/>
  <c r="CM26" i="92"/>
  <c r="L26" i="93"/>
  <c r="M26" i="93"/>
  <c r="N26" i="93"/>
  <c r="O26" i="93"/>
  <c r="P26" i="93"/>
  <c r="Q26" i="93"/>
  <c r="R26" i="93"/>
  <c r="S26" i="93"/>
  <c r="T26" i="93"/>
  <c r="U26" i="93"/>
  <c r="V26" i="93"/>
  <c r="W26" i="93"/>
  <c r="X26" i="93"/>
  <c r="Y26" i="93"/>
  <c r="Z26" i="93"/>
  <c r="AA26" i="93"/>
  <c r="AB26" i="93"/>
  <c r="AC26" i="93"/>
  <c r="AD26" i="93"/>
  <c r="AE26" i="93"/>
  <c r="AF26" i="93"/>
  <c r="AG26" i="93"/>
  <c r="AH26" i="93"/>
  <c r="AI26" i="93"/>
  <c r="AJ26" i="93"/>
  <c r="AK26" i="93"/>
  <c r="AL26" i="93"/>
  <c r="AM26" i="93"/>
  <c r="AN26" i="93"/>
  <c r="AO26" i="93"/>
  <c r="AP26" i="93"/>
  <c r="AQ26" i="93"/>
  <c r="AR26" i="93"/>
  <c r="AS26" i="93"/>
  <c r="AT26" i="93"/>
  <c r="AU26" i="93"/>
  <c r="AV26" i="93"/>
  <c r="AW26" i="93"/>
  <c r="AX26" i="93"/>
  <c r="AY26" i="93"/>
  <c r="AZ26" i="93"/>
  <c r="BA26" i="93"/>
  <c r="BB26" i="93"/>
  <c r="BC26" i="93"/>
  <c r="BD26" i="93"/>
  <c r="BE26" i="93"/>
  <c r="BF26" i="93"/>
  <c r="BG26" i="93"/>
  <c r="BH26" i="93"/>
  <c r="BI26" i="93"/>
  <c r="BJ26" i="93"/>
  <c r="BK26" i="93"/>
  <c r="BL26" i="93"/>
  <c r="BM26" i="93"/>
  <c r="BN26" i="93"/>
  <c r="BO26" i="93"/>
  <c r="BP26" i="93"/>
  <c r="BQ26" i="93"/>
  <c r="BR26" i="93"/>
  <c r="BS26" i="93"/>
  <c r="BT26" i="93"/>
  <c r="BU26" i="93"/>
  <c r="BV26" i="93"/>
  <c r="BW26" i="93"/>
  <c r="BX26" i="93"/>
  <c r="BY26" i="93"/>
  <c r="BZ26" i="93"/>
  <c r="CA26" i="93"/>
  <c r="CB26" i="93"/>
  <c r="CS26" i="93" s="1"/>
  <c r="CC26" i="93"/>
  <c r="CD26" i="93"/>
  <c r="CE26" i="93"/>
  <c r="CF26" i="93"/>
  <c r="CG26" i="93"/>
  <c r="CH26" i="93"/>
  <c r="CI26" i="93"/>
  <c r="CJ26" i="93"/>
  <c r="CK26" i="93"/>
  <c r="CL26" i="93"/>
  <c r="CM26" i="93"/>
  <c r="L26" i="94"/>
  <c r="M26" i="94"/>
  <c r="N26" i="94"/>
  <c r="O26" i="94"/>
  <c r="P26" i="94"/>
  <c r="Q26" i="94"/>
  <c r="R26" i="94"/>
  <c r="S26" i="94"/>
  <c r="T26" i="94"/>
  <c r="U26" i="94"/>
  <c r="V26" i="94"/>
  <c r="W26" i="94"/>
  <c r="X26" i="94"/>
  <c r="Y26" i="94"/>
  <c r="Z26" i="94"/>
  <c r="AA26" i="94"/>
  <c r="AB26" i="94"/>
  <c r="AC26" i="94"/>
  <c r="AD26" i="94"/>
  <c r="AE26" i="94"/>
  <c r="AF26" i="94"/>
  <c r="AG26" i="94"/>
  <c r="AH26" i="94"/>
  <c r="AI26" i="94"/>
  <c r="AJ26" i="94"/>
  <c r="AK26" i="94"/>
  <c r="AL26" i="94"/>
  <c r="AM26" i="94"/>
  <c r="AN26" i="94"/>
  <c r="AO26" i="94"/>
  <c r="AP26" i="94"/>
  <c r="AQ26" i="94"/>
  <c r="AR26" i="94"/>
  <c r="AS26" i="94"/>
  <c r="AT26" i="94"/>
  <c r="AU26" i="94"/>
  <c r="AV26" i="94"/>
  <c r="AW26" i="94"/>
  <c r="AX26" i="94"/>
  <c r="AY26" i="94"/>
  <c r="AZ26" i="94"/>
  <c r="BA26" i="94"/>
  <c r="BB26" i="94"/>
  <c r="BC26" i="94"/>
  <c r="BD26" i="94"/>
  <c r="BE26" i="94"/>
  <c r="BF26" i="94"/>
  <c r="BG26" i="94"/>
  <c r="BH26" i="94"/>
  <c r="BJ26" i="94"/>
  <c r="BK26" i="94"/>
  <c r="BL26" i="94"/>
  <c r="BM26" i="94"/>
  <c r="BN26" i="94"/>
  <c r="BO26" i="94"/>
  <c r="BP26" i="94"/>
  <c r="BQ26" i="94"/>
  <c r="BR26" i="94"/>
  <c r="BS26" i="94"/>
  <c r="BT26" i="94"/>
  <c r="BU26" i="94"/>
  <c r="BV26" i="94"/>
  <c r="BW26" i="94"/>
  <c r="BX26" i="94"/>
  <c r="BY26" i="94"/>
  <c r="BZ26" i="94"/>
  <c r="CA26" i="94"/>
  <c r="CB26" i="94"/>
  <c r="CC26" i="94"/>
  <c r="CD26" i="94"/>
  <c r="CE26" i="94"/>
  <c r="CF26" i="94"/>
  <c r="CG26" i="94"/>
  <c r="CH26" i="94"/>
  <c r="CI26" i="94"/>
  <c r="CJ26" i="94"/>
  <c r="CK26" i="94"/>
  <c r="CL26" i="94"/>
  <c r="CM26" i="94"/>
  <c r="L26" i="95"/>
  <c r="M26" i="95"/>
  <c r="N26" i="95"/>
  <c r="O26" i="95"/>
  <c r="P26" i="95"/>
  <c r="Q26" i="95"/>
  <c r="R26" i="95"/>
  <c r="S26" i="95"/>
  <c r="T26" i="95"/>
  <c r="U26" i="95"/>
  <c r="V26" i="95"/>
  <c r="W26" i="95"/>
  <c r="X26" i="95"/>
  <c r="Y26" i="95"/>
  <c r="Z26" i="95"/>
  <c r="AA26" i="95"/>
  <c r="AB26" i="95"/>
  <c r="AC26" i="95"/>
  <c r="AD26" i="95"/>
  <c r="AE26" i="95"/>
  <c r="AF26" i="95"/>
  <c r="AG26" i="95"/>
  <c r="AH26" i="95"/>
  <c r="AI26" i="95"/>
  <c r="AJ26" i="95"/>
  <c r="AK26" i="95"/>
  <c r="AL26" i="95"/>
  <c r="AM26" i="95"/>
  <c r="AN26" i="95"/>
  <c r="AO26" i="95"/>
  <c r="AP26" i="95"/>
  <c r="AQ26" i="95"/>
  <c r="AR26" i="95"/>
  <c r="AS26" i="95"/>
  <c r="AT26" i="95"/>
  <c r="AU26" i="95"/>
  <c r="AV26" i="95"/>
  <c r="AW26" i="95"/>
  <c r="AX26" i="95"/>
  <c r="AY26" i="95"/>
  <c r="AZ26" i="95"/>
  <c r="BA26" i="95"/>
  <c r="BB26" i="95"/>
  <c r="BC26" i="95"/>
  <c r="BD26" i="95"/>
  <c r="BE26" i="95"/>
  <c r="BF26" i="95"/>
  <c r="BG26" i="95"/>
  <c r="BH26" i="95"/>
  <c r="BI26" i="95"/>
  <c r="BJ26" i="95"/>
  <c r="BK26" i="95"/>
  <c r="BL26" i="95"/>
  <c r="BM26" i="95"/>
  <c r="BN26" i="95"/>
  <c r="BO26" i="95"/>
  <c r="BP26" i="95"/>
  <c r="BQ26" i="95"/>
  <c r="BR26" i="95"/>
  <c r="BS26" i="95"/>
  <c r="BT26" i="95"/>
  <c r="BU26" i="95"/>
  <c r="BV26" i="95"/>
  <c r="BW26" i="95"/>
  <c r="BX26" i="95"/>
  <c r="BY26" i="95"/>
  <c r="BZ26" i="95"/>
  <c r="CA26" i="95"/>
  <c r="CB26" i="95"/>
  <c r="CS26" i="95" s="1"/>
  <c r="CC26" i="95"/>
  <c r="CD26" i="95"/>
  <c r="CE26" i="95"/>
  <c r="CF26" i="95"/>
  <c r="CG26" i="95"/>
  <c r="CH26" i="95"/>
  <c r="CI26" i="95"/>
  <c r="CJ26" i="95"/>
  <c r="CK26" i="95"/>
  <c r="CL26" i="95"/>
  <c r="CM26" i="95"/>
  <c r="L26" i="96"/>
  <c r="M26" i="96"/>
  <c r="N26" i="96"/>
  <c r="O26" i="96"/>
  <c r="P26" i="96"/>
  <c r="Q26" i="96"/>
  <c r="R26" i="96"/>
  <c r="S26" i="96"/>
  <c r="T26" i="96"/>
  <c r="U26" i="96"/>
  <c r="V26" i="96"/>
  <c r="W26" i="96"/>
  <c r="X26" i="96"/>
  <c r="Y26" i="96"/>
  <c r="Z26" i="96"/>
  <c r="AA26" i="96"/>
  <c r="AB26" i="96"/>
  <c r="AC26" i="96"/>
  <c r="AD26" i="96"/>
  <c r="AE26" i="96"/>
  <c r="AF26" i="96"/>
  <c r="AG26" i="96"/>
  <c r="AH26" i="96"/>
  <c r="AI26" i="96"/>
  <c r="AJ26" i="96"/>
  <c r="AK26" i="96"/>
  <c r="AL26" i="96"/>
  <c r="AM26" i="96"/>
  <c r="AN26" i="96"/>
  <c r="AO26" i="96"/>
  <c r="AP26" i="96"/>
  <c r="AQ26" i="96"/>
  <c r="AR26" i="96"/>
  <c r="AS26" i="96"/>
  <c r="AT26" i="96"/>
  <c r="AU26" i="96"/>
  <c r="AV26" i="96"/>
  <c r="AW26" i="96"/>
  <c r="AX26" i="96"/>
  <c r="AY26" i="96"/>
  <c r="AZ26" i="96"/>
  <c r="BA26" i="96"/>
  <c r="BB26" i="96"/>
  <c r="BC26" i="96"/>
  <c r="BD26" i="96"/>
  <c r="BE26" i="96"/>
  <c r="BF26" i="96"/>
  <c r="BG26" i="96"/>
  <c r="BH26" i="96"/>
  <c r="BI26" i="96"/>
  <c r="BJ26" i="96"/>
  <c r="BK26" i="96"/>
  <c r="BL26" i="96"/>
  <c r="BM26" i="96"/>
  <c r="BN26" i="96"/>
  <c r="BO26" i="96"/>
  <c r="BP26" i="96"/>
  <c r="BQ26" i="96"/>
  <c r="BS26" i="96"/>
  <c r="BT26" i="96"/>
  <c r="BU26" i="96"/>
  <c r="BV26" i="96"/>
  <c r="BW26" i="96"/>
  <c r="BX26" i="96"/>
  <c r="BY26" i="96"/>
  <c r="BZ26" i="96"/>
  <c r="CA26" i="96"/>
  <c r="CB26" i="96"/>
  <c r="CC26" i="96"/>
  <c r="CD26" i="96"/>
  <c r="CE26" i="96"/>
  <c r="CF26" i="96"/>
  <c r="CG26" i="96"/>
  <c r="CH26" i="96"/>
  <c r="CI26" i="96"/>
  <c r="CJ26" i="96"/>
  <c r="CK26" i="96"/>
  <c r="CL26" i="96"/>
  <c r="CM26" i="96"/>
  <c r="L26" i="97"/>
  <c r="M26" i="97"/>
  <c r="N26" i="97"/>
  <c r="O26" i="97"/>
  <c r="P26" i="97"/>
  <c r="Q26" i="97"/>
  <c r="R26" i="97"/>
  <c r="S26" i="97"/>
  <c r="T26" i="97"/>
  <c r="U26" i="97"/>
  <c r="V26" i="97"/>
  <c r="W26" i="97"/>
  <c r="X26" i="97"/>
  <c r="Y26" i="97"/>
  <c r="Z26" i="97"/>
  <c r="AA26" i="97"/>
  <c r="AB26" i="97"/>
  <c r="AC26" i="97"/>
  <c r="AD26" i="97"/>
  <c r="AE26" i="97"/>
  <c r="AF26" i="97"/>
  <c r="AG26" i="97"/>
  <c r="AH26" i="97"/>
  <c r="AI26" i="97"/>
  <c r="AJ26" i="97"/>
  <c r="AK26" i="97"/>
  <c r="AL26" i="97"/>
  <c r="AM26" i="97"/>
  <c r="AN26" i="97"/>
  <c r="AO26" i="97"/>
  <c r="AP26" i="97"/>
  <c r="AQ26" i="97"/>
  <c r="AR26" i="97"/>
  <c r="AS26" i="97"/>
  <c r="AT26" i="97"/>
  <c r="AU26" i="97"/>
  <c r="AV26" i="97"/>
  <c r="AW26" i="97"/>
  <c r="AX26" i="97"/>
  <c r="AY26" i="97"/>
  <c r="AZ26" i="97"/>
  <c r="BA26" i="97"/>
  <c r="BB26" i="97"/>
  <c r="BC26" i="97"/>
  <c r="BD26" i="97"/>
  <c r="BE26" i="97"/>
  <c r="BF26" i="97"/>
  <c r="BG26" i="97"/>
  <c r="BH26" i="97"/>
  <c r="BI26" i="97"/>
  <c r="BJ26" i="97"/>
  <c r="BK26" i="97"/>
  <c r="BL26" i="97"/>
  <c r="BM26" i="97"/>
  <c r="BN26" i="97"/>
  <c r="BO26" i="97"/>
  <c r="BP26" i="97"/>
  <c r="BQ26" i="97"/>
  <c r="BR26" i="97"/>
  <c r="BS26" i="97"/>
  <c r="BT26" i="97"/>
  <c r="BU26" i="97"/>
  <c r="BV26" i="97"/>
  <c r="BW26" i="97"/>
  <c r="BX26" i="97"/>
  <c r="BY26" i="97"/>
  <c r="BZ26" i="97"/>
  <c r="CA26" i="97"/>
  <c r="CB26" i="97"/>
  <c r="CC26" i="97"/>
  <c r="CD26" i="97"/>
  <c r="CE26" i="97"/>
  <c r="CF26" i="97"/>
  <c r="CG26" i="97"/>
  <c r="CH26" i="97"/>
  <c r="CI26" i="97"/>
  <c r="CJ26" i="97"/>
  <c r="CK26" i="97"/>
  <c r="CL26" i="97"/>
  <c r="CM26" i="97"/>
  <c r="L26" i="98"/>
  <c r="M26" i="98"/>
  <c r="N26" i="98"/>
  <c r="O26" i="98"/>
  <c r="P26" i="98"/>
  <c r="Q26" i="98"/>
  <c r="R26" i="98"/>
  <c r="S26" i="98"/>
  <c r="T26" i="98"/>
  <c r="U26" i="98"/>
  <c r="V26" i="98"/>
  <c r="W26" i="98"/>
  <c r="X26" i="98"/>
  <c r="Y26" i="98"/>
  <c r="Z26" i="98"/>
  <c r="AA26" i="98"/>
  <c r="AB26" i="98"/>
  <c r="AD26" i="98"/>
  <c r="AE26" i="98"/>
  <c r="AF26" i="98"/>
  <c r="AG26" i="98"/>
  <c r="AH26" i="98"/>
  <c r="AI26" i="98"/>
  <c r="AJ26" i="98"/>
  <c r="AK26" i="98"/>
  <c r="AL26" i="98"/>
  <c r="AM26" i="98"/>
  <c r="AN26" i="98"/>
  <c r="AP26" i="98"/>
  <c r="AQ26" i="98"/>
  <c r="AR26" i="98"/>
  <c r="AS26" i="98"/>
  <c r="AT26" i="98"/>
  <c r="AU26" i="98"/>
  <c r="AV26" i="98"/>
  <c r="AW26" i="98"/>
  <c r="AX26" i="98"/>
  <c r="AY26" i="98"/>
  <c r="AZ26" i="98"/>
  <c r="BA26" i="98"/>
  <c r="BB26" i="98"/>
  <c r="BC26" i="98"/>
  <c r="BD26" i="98"/>
  <c r="BE26" i="98"/>
  <c r="BF26" i="98"/>
  <c r="BG26" i="98"/>
  <c r="BH26" i="98"/>
  <c r="BI26" i="98"/>
  <c r="BJ26" i="98"/>
  <c r="BK26" i="98"/>
  <c r="BL26" i="98"/>
  <c r="BM26" i="98"/>
  <c r="BN26" i="98"/>
  <c r="BO26" i="98"/>
  <c r="BP26" i="98"/>
  <c r="BQ26" i="98"/>
  <c r="BR26" i="98"/>
  <c r="BS26" i="98"/>
  <c r="BT26" i="98"/>
  <c r="BU26" i="98"/>
  <c r="BV26" i="98"/>
  <c r="BW26" i="98"/>
  <c r="BX26" i="98"/>
  <c r="BY26" i="98"/>
  <c r="BZ26" i="98"/>
  <c r="CA26" i="98"/>
  <c r="CB26" i="98"/>
  <c r="CS26" i="98" s="1"/>
  <c r="CC26" i="98"/>
  <c r="CD26" i="98"/>
  <c r="CE26" i="98"/>
  <c r="CF26" i="98"/>
  <c r="CG26" i="98"/>
  <c r="CH26" i="98"/>
  <c r="CI26" i="98"/>
  <c r="CJ26" i="98"/>
  <c r="CK26" i="98"/>
  <c r="CL26" i="98"/>
  <c r="CM26" i="98"/>
  <c r="L26" i="99"/>
  <c r="M26" i="99"/>
  <c r="N26" i="99"/>
  <c r="O26" i="99"/>
  <c r="P26" i="99"/>
  <c r="Q26" i="99"/>
  <c r="R26" i="99"/>
  <c r="S26" i="99"/>
  <c r="T26" i="99"/>
  <c r="U26" i="99"/>
  <c r="V26" i="99"/>
  <c r="W26" i="99"/>
  <c r="X26" i="99"/>
  <c r="Y26" i="99"/>
  <c r="Z26" i="99"/>
  <c r="AA26" i="99"/>
  <c r="AB26" i="99"/>
  <c r="AC26" i="99"/>
  <c r="AD26" i="99"/>
  <c r="AE26" i="99"/>
  <c r="AF26" i="99"/>
  <c r="AG26" i="99"/>
  <c r="AH26" i="99"/>
  <c r="AI26" i="99"/>
  <c r="AJ26" i="99"/>
  <c r="AK26" i="99"/>
  <c r="AL26" i="99"/>
  <c r="AM26" i="99"/>
  <c r="AN26" i="99"/>
  <c r="AO26" i="99"/>
  <c r="AP26" i="99"/>
  <c r="AQ26" i="99"/>
  <c r="AR26" i="99"/>
  <c r="AS26" i="99"/>
  <c r="AT26" i="99"/>
  <c r="AU26" i="99"/>
  <c r="AV26" i="99"/>
  <c r="AW26" i="99"/>
  <c r="AX26" i="99"/>
  <c r="AY26" i="99"/>
  <c r="AZ26" i="99"/>
  <c r="BA26" i="99"/>
  <c r="BB26" i="99"/>
  <c r="BC26" i="99"/>
  <c r="BD26" i="99"/>
  <c r="BE26" i="99"/>
  <c r="BF26" i="99"/>
  <c r="BG26" i="99"/>
  <c r="BH26" i="99"/>
  <c r="BI26" i="99"/>
  <c r="BJ26" i="99"/>
  <c r="BK26" i="99"/>
  <c r="BL26" i="99"/>
  <c r="BM26" i="99"/>
  <c r="BN26" i="99"/>
  <c r="BO26" i="99"/>
  <c r="BP26" i="99"/>
  <c r="BQ26" i="99"/>
  <c r="BR26" i="99"/>
  <c r="BS26" i="99"/>
  <c r="BT26" i="99"/>
  <c r="BU26" i="99"/>
  <c r="BV26" i="99"/>
  <c r="BW26" i="99"/>
  <c r="BX26" i="99"/>
  <c r="BY26" i="99"/>
  <c r="BZ26" i="99"/>
  <c r="CA26" i="99"/>
  <c r="CB26" i="99"/>
  <c r="CC26" i="99"/>
  <c r="CD26" i="99"/>
  <c r="CE26" i="99"/>
  <c r="CF26" i="99"/>
  <c r="CG26" i="99"/>
  <c r="CH26" i="99"/>
  <c r="CI26" i="99"/>
  <c r="CJ26" i="99"/>
  <c r="CK26" i="99"/>
  <c r="CL26" i="99"/>
  <c r="CM26" i="99"/>
  <c r="L26" i="100"/>
  <c r="M26" i="100"/>
  <c r="O26" i="100"/>
  <c r="P26" i="100"/>
  <c r="Q26" i="100"/>
  <c r="R26" i="100"/>
  <c r="S26" i="100"/>
  <c r="T26" i="100"/>
  <c r="U26" i="100"/>
  <c r="V26" i="100"/>
  <c r="W26" i="100"/>
  <c r="X26" i="100"/>
  <c r="Y26" i="100"/>
  <c r="Z26" i="100"/>
  <c r="AA26" i="100"/>
  <c r="AB26" i="100"/>
  <c r="AC26" i="100"/>
  <c r="AD26" i="100"/>
  <c r="AE26" i="100"/>
  <c r="AF26" i="100"/>
  <c r="AG26" i="100"/>
  <c r="AH26" i="100"/>
  <c r="AI26" i="100"/>
  <c r="AJ26" i="100"/>
  <c r="AK26" i="100"/>
  <c r="AL26" i="100"/>
  <c r="AM26" i="100"/>
  <c r="AN26" i="100"/>
  <c r="AO26" i="100"/>
  <c r="AP26" i="100"/>
  <c r="AQ26" i="100"/>
  <c r="AR26" i="100"/>
  <c r="AS26" i="100"/>
  <c r="AT26" i="100"/>
  <c r="AU26" i="100"/>
  <c r="AV26" i="100"/>
  <c r="AW26" i="100"/>
  <c r="AX26" i="100"/>
  <c r="AY26" i="100"/>
  <c r="AZ26" i="100"/>
  <c r="BA26" i="100"/>
  <c r="BB26" i="100"/>
  <c r="BC26" i="100"/>
  <c r="BD26" i="100"/>
  <c r="BE26" i="100"/>
  <c r="BF26" i="100"/>
  <c r="BG26" i="100"/>
  <c r="BH26" i="100"/>
  <c r="BI26" i="100"/>
  <c r="BJ26" i="100"/>
  <c r="BK26" i="100"/>
  <c r="BL26" i="100"/>
  <c r="BM26" i="100"/>
  <c r="BN26" i="100"/>
  <c r="BO26" i="100"/>
  <c r="BP26" i="100"/>
  <c r="BQ26" i="100"/>
  <c r="BR26" i="100"/>
  <c r="BT26" i="100"/>
  <c r="BU26" i="100"/>
  <c r="BV26" i="100"/>
  <c r="BW26" i="100"/>
  <c r="BX26" i="100"/>
  <c r="BY26" i="100"/>
  <c r="BZ26" i="100"/>
  <c r="CA26" i="100"/>
  <c r="CB26" i="100"/>
  <c r="CC26" i="100"/>
  <c r="CD26" i="100"/>
  <c r="CE26" i="100"/>
  <c r="CF26" i="100"/>
  <c r="CG26" i="100"/>
  <c r="CH26" i="100"/>
  <c r="CI26" i="100"/>
  <c r="CJ26" i="100"/>
  <c r="CK26" i="100"/>
  <c r="CL26" i="100"/>
  <c r="CM26" i="100"/>
  <c r="L26" i="101"/>
  <c r="M26" i="101"/>
  <c r="N26" i="101"/>
  <c r="O26" i="101"/>
  <c r="P26" i="101"/>
  <c r="Q26" i="101"/>
  <c r="R26" i="101"/>
  <c r="S26" i="101"/>
  <c r="T26" i="101"/>
  <c r="U26" i="101"/>
  <c r="V26" i="101"/>
  <c r="W26" i="101"/>
  <c r="X26" i="101"/>
  <c r="Y26" i="101"/>
  <c r="Z26" i="101"/>
  <c r="AA26" i="101"/>
  <c r="AB26" i="101"/>
  <c r="AC26" i="101"/>
  <c r="AD26" i="101"/>
  <c r="AE26" i="101"/>
  <c r="AF26" i="101"/>
  <c r="AG26" i="101"/>
  <c r="AH26" i="101"/>
  <c r="AI26" i="101"/>
  <c r="AJ26" i="101"/>
  <c r="AK26" i="101"/>
  <c r="AL26" i="101"/>
  <c r="AM26" i="101"/>
  <c r="AN26" i="101"/>
  <c r="AO26" i="101"/>
  <c r="AP26" i="101"/>
  <c r="AQ26" i="101"/>
  <c r="AR26" i="101"/>
  <c r="AS26" i="101"/>
  <c r="AT26" i="101"/>
  <c r="AU26" i="101"/>
  <c r="AV26" i="101"/>
  <c r="AW26" i="101"/>
  <c r="AX26" i="101"/>
  <c r="AY26" i="101"/>
  <c r="AZ26" i="101"/>
  <c r="BA26" i="101"/>
  <c r="BB26" i="101"/>
  <c r="BC26" i="101"/>
  <c r="BD26" i="101"/>
  <c r="BE26" i="101"/>
  <c r="BF26" i="101"/>
  <c r="BG26" i="101"/>
  <c r="BH26" i="101"/>
  <c r="BI26" i="101"/>
  <c r="BJ26" i="101"/>
  <c r="BK26" i="101"/>
  <c r="BL26" i="101"/>
  <c r="BM26" i="101"/>
  <c r="BN26" i="101"/>
  <c r="BO26" i="101"/>
  <c r="BP26" i="101"/>
  <c r="BQ26" i="101"/>
  <c r="BR26" i="101"/>
  <c r="BS26" i="101"/>
  <c r="BT26" i="101"/>
  <c r="BU26" i="101"/>
  <c r="BV26" i="101"/>
  <c r="BW26" i="101"/>
  <c r="BX26" i="101"/>
  <c r="BY26" i="101"/>
  <c r="BZ26" i="101"/>
  <c r="CA26" i="101"/>
  <c r="CB26" i="101"/>
  <c r="CS26" i="101" s="1"/>
  <c r="CC26" i="101"/>
  <c r="CD26" i="101"/>
  <c r="CE26" i="101"/>
  <c r="CF26" i="101"/>
  <c r="CG26" i="101"/>
  <c r="CH26" i="101"/>
  <c r="CI26" i="101"/>
  <c r="CJ26" i="101"/>
  <c r="CK26" i="101"/>
  <c r="CL26" i="101"/>
  <c r="CM26" i="101"/>
  <c r="L26" i="102"/>
  <c r="M26" i="102"/>
  <c r="N26" i="102"/>
  <c r="O26" i="102"/>
  <c r="P26" i="102"/>
  <c r="Q26" i="102"/>
  <c r="R26" i="102"/>
  <c r="S26" i="102"/>
  <c r="T26" i="102"/>
  <c r="U26" i="102"/>
  <c r="V26" i="102"/>
  <c r="W26" i="102"/>
  <c r="X26" i="102"/>
  <c r="Y26" i="102"/>
  <c r="Z26" i="102"/>
  <c r="AA26" i="102"/>
  <c r="AB26" i="102"/>
  <c r="AC26" i="102"/>
  <c r="AD26" i="102"/>
  <c r="AE26" i="102"/>
  <c r="AF26" i="102"/>
  <c r="AG26" i="102"/>
  <c r="AH26" i="102"/>
  <c r="AI26" i="102"/>
  <c r="AJ26" i="102"/>
  <c r="AK26" i="102"/>
  <c r="AL26" i="102"/>
  <c r="AM26" i="102"/>
  <c r="AN26" i="102"/>
  <c r="AO26" i="102"/>
  <c r="AP26" i="102"/>
  <c r="AQ26" i="102"/>
  <c r="AR26" i="102"/>
  <c r="AS26" i="102"/>
  <c r="AT26" i="102"/>
  <c r="AU26" i="102"/>
  <c r="AV26" i="102"/>
  <c r="AW26" i="102"/>
  <c r="AX26" i="102"/>
  <c r="AY26" i="102"/>
  <c r="AZ26" i="102"/>
  <c r="BA26" i="102"/>
  <c r="BB26" i="102"/>
  <c r="BC26" i="102"/>
  <c r="BD26" i="102"/>
  <c r="BE26" i="102"/>
  <c r="BF26" i="102"/>
  <c r="BG26" i="102"/>
  <c r="BH26" i="102"/>
  <c r="BI26" i="102"/>
  <c r="BJ26" i="102"/>
  <c r="BK26" i="102"/>
  <c r="BL26" i="102"/>
  <c r="BM26" i="102"/>
  <c r="BN26" i="102"/>
  <c r="BO26" i="102"/>
  <c r="BP26" i="102"/>
  <c r="BQ26" i="102"/>
  <c r="BR26" i="102"/>
  <c r="BS26" i="102"/>
  <c r="BT26" i="102"/>
  <c r="BU26" i="102"/>
  <c r="BV26" i="102"/>
  <c r="BW26" i="102"/>
  <c r="BX26" i="102"/>
  <c r="BY26" i="102"/>
  <c r="BZ26" i="102"/>
  <c r="CA26" i="102"/>
  <c r="CB26" i="102"/>
  <c r="CS26" i="102" s="1"/>
  <c r="CC26" i="102"/>
  <c r="CD26" i="102"/>
  <c r="CE26" i="102"/>
  <c r="CF26" i="102"/>
  <c r="CG26" i="102"/>
  <c r="CH26" i="102"/>
  <c r="CI26" i="102"/>
  <c r="CJ26" i="102"/>
  <c r="CK26" i="102"/>
  <c r="CL26" i="102"/>
  <c r="CM26" i="102"/>
  <c r="L26" i="103"/>
  <c r="M26" i="103"/>
  <c r="N26" i="103"/>
  <c r="O26" i="103"/>
  <c r="P26" i="103"/>
  <c r="Q26" i="103"/>
  <c r="R26" i="103"/>
  <c r="S26" i="103"/>
  <c r="T26" i="103"/>
  <c r="U26" i="103"/>
  <c r="V26" i="103"/>
  <c r="W26" i="103"/>
  <c r="X26" i="103"/>
  <c r="Y26" i="103"/>
  <c r="Z26" i="103"/>
  <c r="AA26" i="103"/>
  <c r="AB26" i="103"/>
  <c r="AC26" i="103"/>
  <c r="AD26" i="103"/>
  <c r="AE26" i="103"/>
  <c r="AF26" i="103"/>
  <c r="AG26" i="103"/>
  <c r="AH26" i="103"/>
  <c r="AI26" i="103"/>
  <c r="AJ26" i="103"/>
  <c r="AK26" i="103"/>
  <c r="AL26" i="103"/>
  <c r="AM26" i="103"/>
  <c r="AN26" i="103"/>
  <c r="AO26" i="103"/>
  <c r="AP26" i="103"/>
  <c r="AQ26" i="103"/>
  <c r="AR26" i="103"/>
  <c r="AS26" i="103"/>
  <c r="AT26" i="103"/>
  <c r="AU26" i="103"/>
  <c r="AV26" i="103"/>
  <c r="AW26" i="103"/>
  <c r="AX26" i="103"/>
  <c r="AY26" i="103"/>
  <c r="AZ26" i="103"/>
  <c r="BA26" i="103"/>
  <c r="BB26" i="103"/>
  <c r="BC26" i="103"/>
  <c r="BD26" i="103"/>
  <c r="BE26" i="103"/>
  <c r="BF26" i="103"/>
  <c r="BG26" i="103"/>
  <c r="BH26" i="103"/>
  <c r="BI26" i="103"/>
  <c r="BJ26" i="103"/>
  <c r="BK26" i="103"/>
  <c r="BL26" i="103"/>
  <c r="BM26" i="103"/>
  <c r="BN26" i="103"/>
  <c r="BO26" i="103"/>
  <c r="BP26" i="103"/>
  <c r="BQ26" i="103"/>
  <c r="BR26" i="103"/>
  <c r="BS26" i="103"/>
  <c r="BT26" i="103"/>
  <c r="BU26" i="103"/>
  <c r="BV26" i="103"/>
  <c r="BW26" i="103"/>
  <c r="BX26" i="103"/>
  <c r="BY26" i="103"/>
  <c r="BZ26" i="103"/>
  <c r="CA26" i="103"/>
  <c r="CB26" i="103"/>
  <c r="CS26" i="103" s="1"/>
  <c r="CC26" i="103"/>
  <c r="CD26" i="103"/>
  <c r="CE26" i="103"/>
  <c r="CF26" i="103"/>
  <c r="CG26" i="103"/>
  <c r="CH26" i="103"/>
  <c r="CI26" i="103"/>
  <c r="CJ26" i="103"/>
  <c r="CK26" i="103"/>
  <c r="CL26" i="103"/>
  <c r="CM26" i="103"/>
  <c r="L25" i="73"/>
  <c r="M25" i="73"/>
  <c r="N25" i="73"/>
  <c r="O25" i="73"/>
  <c r="P25" i="73"/>
  <c r="Q25" i="73"/>
  <c r="R25" i="73"/>
  <c r="S25" i="73"/>
  <c r="T25" i="73"/>
  <c r="U25" i="73"/>
  <c r="V25" i="73"/>
  <c r="W25" i="73"/>
  <c r="X25" i="73"/>
  <c r="Y25" i="73"/>
  <c r="Z25" i="73"/>
  <c r="AA25" i="73"/>
  <c r="AB25" i="73"/>
  <c r="AC25" i="73"/>
  <c r="AD25" i="73"/>
  <c r="AE25" i="73"/>
  <c r="AF25" i="73"/>
  <c r="AG25" i="73"/>
  <c r="AI25" i="73"/>
  <c r="AJ25" i="73"/>
  <c r="AK25" i="73"/>
  <c r="AL25" i="73"/>
  <c r="AM25" i="73"/>
  <c r="AN25" i="73"/>
  <c r="AO25" i="73"/>
  <c r="AP25" i="73"/>
  <c r="AQ25" i="73"/>
  <c r="AR25" i="73"/>
  <c r="AS25" i="73"/>
  <c r="AT25" i="73"/>
  <c r="AU25" i="73"/>
  <c r="AV25" i="73"/>
  <c r="AW25" i="73"/>
  <c r="AX25" i="73"/>
  <c r="AY25" i="73"/>
  <c r="AZ25" i="73"/>
  <c r="BA25" i="73"/>
  <c r="BB25" i="73"/>
  <c r="BC25" i="73"/>
  <c r="BD25" i="73"/>
  <c r="BE25" i="73"/>
  <c r="BF25" i="73"/>
  <c r="BG25" i="73"/>
  <c r="BH25" i="73"/>
  <c r="BJ25" i="73"/>
  <c r="BK25" i="73"/>
  <c r="BL25" i="73"/>
  <c r="BM25" i="73"/>
  <c r="BN25" i="73"/>
  <c r="BO25" i="73"/>
  <c r="BP25" i="73"/>
  <c r="BQ25" i="73"/>
  <c r="BR25" i="73"/>
  <c r="BS25" i="73"/>
  <c r="BT25" i="73"/>
  <c r="BU25" i="73"/>
  <c r="BV25" i="73"/>
  <c r="BW25" i="73"/>
  <c r="BX25" i="73"/>
  <c r="BY25" i="73"/>
  <c r="BZ25" i="73"/>
  <c r="CA25" i="73"/>
  <c r="CB25" i="73"/>
  <c r="CC25" i="73"/>
  <c r="CD25" i="73"/>
  <c r="CE25" i="73"/>
  <c r="CF25" i="73"/>
  <c r="CG25" i="73"/>
  <c r="CH25" i="73"/>
  <c r="CI25" i="73"/>
  <c r="CJ25" i="73"/>
  <c r="CK25" i="73"/>
  <c r="CL25" i="73"/>
  <c r="CM25" i="73"/>
  <c r="L25" i="75"/>
  <c r="M25" i="75"/>
  <c r="N25" i="75"/>
  <c r="O25" i="75"/>
  <c r="P25" i="75"/>
  <c r="Q25" i="75"/>
  <c r="R25" i="75"/>
  <c r="S25" i="75"/>
  <c r="T25" i="75"/>
  <c r="U25" i="75"/>
  <c r="V25" i="75"/>
  <c r="W25" i="75"/>
  <c r="X25" i="75"/>
  <c r="Y25" i="75"/>
  <c r="Z25" i="75"/>
  <c r="AA25" i="75"/>
  <c r="AB25" i="75"/>
  <c r="AC25" i="75"/>
  <c r="AD25" i="75"/>
  <c r="AE25" i="75"/>
  <c r="AF25" i="75"/>
  <c r="AG25" i="75"/>
  <c r="AH25" i="75"/>
  <c r="AI25" i="75"/>
  <c r="AJ25" i="75"/>
  <c r="AK25" i="75"/>
  <c r="AL25" i="75"/>
  <c r="AM25" i="75"/>
  <c r="AN25" i="75"/>
  <c r="AO25" i="75"/>
  <c r="AP25" i="75"/>
  <c r="AQ25" i="75"/>
  <c r="AR25" i="75"/>
  <c r="AS25" i="75"/>
  <c r="AT25" i="75"/>
  <c r="AU25" i="75"/>
  <c r="AV25" i="75"/>
  <c r="AW25" i="75"/>
  <c r="AX25" i="75"/>
  <c r="AY25" i="75"/>
  <c r="AZ25" i="75"/>
  <c r="BA25" i="75"/>
  <c r="BB25" i="75"/>
  <c r="BC25" i="75"/>
  <c r="BD25" i="75"/>
  <c r="BE25" i="75"/>
  <c r="BF25" i="75"/>
  <c r="BG25" i="75"/>
  <c r="BH25" i="75"/>
  <c r="BI25" i="75"/>
  <c r="BJ25" i="75"/>
  <c r="BK25" i="75"/>
  <c r="BL25" i="75"/>
  <c r="BM25" i="75"/>
  <c r="BN25" i="75"/>
  <c r="BO25" i="75"/>
  <c r="BP25" i="75"/>
  <c r="BQ25" i="75"/>
  <c r="BR25" i="75"/>
  <c r="BS25" i="75"/>
  <c r="BT25" i="75"/>
  <c r="BU25" i="75"/>
  <c r="BV25" i="75"/>
  <c r="BW25" i="75"/>
  <c r="BX25" i="75"/>
  <c r="BY25" i="75"/>
  <c r="BZ25" i="75"/>
  <c r="CA25" i="75"/>
  <c r="CB25" i="75"/>
  <c r="CC25" i="75"/>
  <c r="CD25" i="75"/>
  <c r="CE25" i="75"/>
  <c r="CF25" i="75"/>
  <c r="CG25" i="75"/>
  <c r="CH25" i="75"/>
  <c r="CI25" i="75"/>
  <c r="CJ25" i="75"/>
  <c r="CK25" i="75"/>
  <c r="CL25" i="75"/>
  <c r="CM25" i="75"/>
  <c r="L25" i="76"/>
  <c r="M25" i="76"/>
  <c r="N25" i="76"/>
  <c r="O25" i="76"/>
  <c r="P25" i="76"/>
  <c r="Q25" i="76"/>
  <c r="R25" i="76"/>
  <c r="S25" i="76"/>
  <c r="T25" i="76"/>
  <c r="U25" i="76"/>
  <c r="V25" i="76"/>
  <c r="W25" i="76"/>
  <c r="X25" i="76"/>
  <c r="Y25" i="76"/>
  <c r="Z25" i="76"/>
  <c r="AA25" i="76"/>
  <c r="AB25" i="76"/>
  <c r="AC25" i="76"/>
  <c r="AD25" i="76"/>
  <c r="AE25" i="76"/>
  <c r="AF25" i="76"/>
  <c r="AG25" i="76"/>
  <c r="AH25" i="76"/>
  <c r="AI25" i="76"/>
  <c r="AJ25" i="76"/>
  <c r="AK25" i="76"/>
  <c r="AL25" i="76"/>
  <c r="AM25" i="76"/>
  <c r="AN25" i="76"/>
  <c r="AO25" i="76"/>
  <c r="AP25" i="76"/>
  <c r="AQ25" i="76"/>
  <c r="AR25" i="76"/>
  <c r="AS25" i="76"/>
  <c r="AT25" i="76"/>
  <c r="AU25" i="76"/>
  <c r="AV25" i="76"/>
  <c r="AW25" i="76"/>
  <c r="AX25" i="76"/>
  <c r="AY25" i="76"/>
  <c r="AZ25" i="76"/>
  <c r="BA25" i="76"/>
  <c r="BB25" i="76"/>
  <c r="BC25" i="76"/>
  <c r="BD25" i="76"/>
  <c r="BE25" i="76"/>
  <c r="BF25" i="76"/>
  <c r="BG25" i="76"/>
  <c r="BH25" i="76"/>
  <c r="BI25" i="76"/>
  <c r="BJ25" i="76"/>
  <c r="BK25" i="76"/>
  <c r="BL25" i="76"/>
  <c r="BM25" i="76"/>
  <c r="BN25" i="76"/>
  <c r="BO25" i="76"/>
  <c r="BP25" i="76"/>
  <c r="BQ25" i="76"/>
  <c r="BR25" i="76"/>
  <c r="BS25" i="76"/>
  <c r="BT25" i="76"/>
  <c r="BU25" i="76"/>
  <c r="BV25" i="76"/>
  <c r="BW25" i="76"/>
  <c r="BX25" i="76"/>
  <c r="BY25" i="76"/>
  <c r="BZ25" i="76"/>
  <c r="CA25" i="76"/>
  <c r="CB25" i="76"/>
  <c r="CC25" i="76"/>
  <c r="CD25" i="76"/>
  <c r="CE25" i="76"/>
  <c r="CF25" i="76"/>
  <c r="CG25" i="76"/>
  <c r="CH25" i="76"/>
  <c r="CI25" i="76"/>
  <c r="CJ25" i="76"/>
  <c r="CK25" i="76"/>
  <c r="CL25" i="76"/>
  <c r="CM25" i="76"/>
  <c r="L25" i="77"/>
  <c r="M25" i="77"/>
  <c r="N25" i="77"/>
  <c r="O25" i="77"/>
  <c r="P25" i="77"/>
  <c r="Q25" i="77"/>
  <c r="R25" i="77"/>
  <c r="S25" i="77"/>
  <c r="T25" i="77"/>
  <c r="U25" i="77"/>
  <c r="V25" i="77"/>
  <c r="W25" i="77"/>
  <c r="X25" i="77"/>
  <c r="Y25" i="77"/>
  <c r="Z25" i="77"/>
  <c r="AA25" i="77"/>
  <c r="AB25" i="77"/>
  <c r="AC25" i="77"/>
  <c r="AD25" i="77"/>
  <c r="AE25" i="77"/>
  <c r="AF25" i="77"/>
  <c r="AG25" i="77"/>
  <c r="AH25" i="77"/>
  <c r="AI25" i="77"/>
  <c r="AJ25" i="77"/>
  <c r="AK25" i="77"/>
  <c r="AL25" i="77"/>
  <c r="AM25" i="77"/>
  <c r="AN25" i="77"/>
  <c r="AO25" i="77"/>
  <c r="AP25" i="77"/>
  <c r="AQ25" i="77"/>
  <c r="AR25" i="77"/>
  <c r="AS25" i="77"/>
  <c r="AT25" i="77"/>
  <c r="AU25" i="77"/>
  <c r="AV25" i="77"/>
  <c r="AW25" i="77"/>
  <c r="AX25" i="77"/>
  <c r="AY25" i="77"/>
  <c r="AZ25" i="77"/>
  <c r="BA25" i="77"/>
  <c r="BB25" i="77"/>
  <c r="BC25" i="77"/>
  <c r="BD25" i="77"/>
  <c r="BE25" i="77"/>
  <c r="BF25" i="77"/>
  <c r="BG25" i="77"/>
  <c r="BH25" i="77"/>
  <c r="BI25" i="77"/>
  <c r="BJ25" i="77"/>
  <c r="BK25" i="77"/>
  <c r="BL25" i="77"/>
  <c r="BM25" i="77"/>
  <c r="BN25" i="77"/>
  <c r="BO25" i="77"/>
  <c r="BP25" i="77"/>
  <c r="BQ25" i="77"/>
  <c r="BR25" i="77"/>
  <c r="BS25" i="77"/>
  <c r="BT25" i="77"/>
  <c r="BU25" i="77"/>
  <c r="BV25" i="77"/>
  <c r="BW25" i="77"/>
  <c r="BX25" i="77"/>
  <c r="BY25" i="77"/>
  <c r="BZ25" i="77"/>
  <c r="CA25" i="77"/>
  <c r="CB25" i="77"/>
  <c r="CC25" i="77"/>
  <c r="CD25" i="77"/>
  <c r="CE25" i="77"/>
  <c r="CF25" i="77"/>
  <c r="CG25" i="77"/>
  <c r="CH25" i="77"/>
  <c r="CI25" i="77"/>
  <c r="CJ25" i="77"/>
  <c r="CK25" i="77"/>
  <c r="CL25" i="77"/>
  <c r="CM25" i="77"/>
  <c r="L25" i="78"/>
  <c r="M25" i="78"/>
  <c r="N25" i="78"/>
  <c r="O25" i="78"/>
  <c r="P25" i="78"/>
  <c r="Q25" i="78"/>
  <c r="R25" i="78"/>
  <c r="S25" i="78"/>
  <c r="T25" i="78"/>
  <c r="U25" i="78"/>
  <c r="V25" i="78"/>
  <c r="W25" i="78"/>
  <c r="X25" i="78"/>
  <c r="Y25" i="78"/>
  <c r="Z25" i="78"/>
  <c r="AA25" i="78"/>
  <c r="AB25" i="78"/>
  <c r="AC25" i="78"/>
  <c r="AD25" i="78"/>
  <c r="AE25" i="78"/>
  <c r="AF25" i="78"/>
  <c r="AG25" i="78"/>
  <c r="AH25" i="78"/>
  <c r="AI25" i="78"/>
  <c r="AJ25" i="78"/>
  <c r="AK25" i="78"/>
  <c r="AL25" i="78"/>
  <c r="AM25" i="78"/>
  <c r="AN25" i="78"/>
  <c r="AP25" i="78"/>
  <c r="AQ25" i="78"/>
  <c r="AR25" i="78"/>
  <c r="AS25" i="78"/>
  <c r="AT25" i="78"/>
  <c r="AU25" i="78"/>
  <c r="AV25" i="78"/>
  <c r="AW25" i="78"/>
  <c r="AX25" i="78"/>
  <c r="AY25" i="78"/>
  <c r="AZ25" i="78"/>
  <c r="BA25" i="78"/>
  <c r="BB25" i="78"/>
  <c r="BC25" i="78"/>
  <c r="BD25" i="78"/>
  <c r="BE25" i="78"/>
  <c r="BF25" i="78"/>
  <c r="BG25" i="78"/>
  <c r="BH25" i="78"/>
  <c r="BI25" i="78"/>
  <c r="BJ25" i="78"/>
  <c r="BK25" i="78"/>
  <c r="BL25" i="78"/>
  <c r="BM25" i="78"/>
  <c r="BN25" i="78"/>
  <c r="BO25" i="78"/>
  <c r="BP25" i="78"/>
  <c r="BQ25" i="78"/>
  <c r="BR25" i="78"/>
  <c r="BS25" i="78"/>
  <c r="BT25" i="78"/>
  <c r="BU25" i="78"/>
  <c r="BV25" i="78"/>
  <c r="BW25" i="78"/>
  <c r="BX25" i="78"/>
  <c r="BY25" i="78"/>
  <c r="BZ25" i="78"/>
  <c r="CA25" i="78"/>
  <c r="CB25" i="78"/>
  <c r="CC25" i="78"/>
  <c r="CD25" i="78"/>
  <c r="CE25" i="78"/>
  <c r="CF25" i="78"/>
  <c r="CG25" i="78"/>
  <c r="CH25" i="78"/>
  <c r="CI25" i="78"/>
  <c r="CJ25" i="78"/>
  <c r="CK25" i="78"/>
  <c r="CL25" i="78"/>
  <c r="CM25" i="78"/>
  <c r="L25" i="79"/>
  <c r="M25" i="79"/>
  <c r="N25" i="79"/>
  <c r="O25" i="79"/>
  <c r="P25" i="79"/>
  <c r="Q25" i="79"/>
  <c r="R25" i="79"/>
  <c r="S25" i="79"/>
  <c r="T25" i="79"/>
  <c r="U25" i="79"/>
  <c r="V25" i="79"/>
  <c r="W25" i="79"/>
  <c r="X25" i="79"/>
  <c r="Y25" i="79"/>
  <c r="Z25" i="79"/>
  <c r="AA25" i="79"/>
  <c r="AB25" i="79"/>
  <c r="AC25" i="79"/>
  <c r="AD25" i="79"/>
  <c r="AE25" i="79"/>
  <c r="AF25" i="79"/>
  <c r="AG25" i="79"/>
  <c r="AH25" i="79"/>
  <c r="AI25" i="79"/>
  <c r="AJ25" i="79"/>
  <c r="AK25" i="79"/>
  <c r="AL25" i="79"/>
  <c r="AM25" i="79"/>
  <c r="AN25" i="79"/>
  <c r="AO25" i="79"/>
  <c r="AP25" i="79"/>
  <c r="AQ25" i="79"/>
  <c r="AR25" i="79"/>
  <c r="AS25" i="79"/>
  <c r="AT25" i="79"/>
  <c r="AU25" i="79"/>
  <c r="AV25" i="79"/>
  <c r="AW25" i="79"/>
  <c r="AX25" i="79"/>
  <c r="AY25" i="79"/>
  <c r="AZ25" i="79"/>
  <c r="BA25" i="79"/>
  <c r="BB25" i="79"/>
  <c r="BC25" i="79"/>
  <c r="BD25" i="79"/>
  <c r="BE25" i="79"/>
  <c r="BF25" i="79"/>
  <c r="BG25" i="79"/>
  <c r="BH25" i="79"/>
  <c r="BI25" i="79"/>
  <c r="BJ25" i="79"/>
  <c r="BK25" i="79"/>
  <c r="BL25" i="79"/>
  <c r="BM25" i="79"/>
  <c r="BN25" i="79"/>
  <c r="BO25" i="79"/>
  <c r="BP25" i="79"/>
  <c r="BQ25" i="79"/>
  <c r="BR25" i="79"/>
  <c r="BS25" i="79"/>
  <c r="BT25" i="79"/>
  <c r="BU25" i="79"/>
  <c r="BV25" i="79"/>
  <c r="BW25" i="79"/>
  <c r="BX25" i="79"/>
  <c r="BY25" i="79"/>
  <c r="BZ25" i="79"/>
  <c r="CA25" i="79"/>
  <c r="CB25" i="79"/>
  <c r="CC25" i="79"/>
  <c r="CD25" i="79"/>
  <c r="CE25" i="79"/>
  <c r="CF25" i="79"/>
  <c r="CG25" i="79"/>
  <c r="CH25" i="79"/>
  <c r="CI25" i="79"/>
  <c r="CJ25" i="79"/>
  <c r="CK25" i="79"/>
  <c r="CL25" i="79"/>
  <c r="CM25" i="79"/>
  <c r="L25" i="80"/>
  <c r="M25" i="80"/>
  <c r="N25" i="80"/>
  <c r="O25" i="80"/>
  <c r="P25" i="80"/>
  <c r="Q25" i="80"/>
  <c r="R25" i="80"/>
  <c r="S25" i="80"/>
  <c r="T25" i="80"/>
  <c r="U25" i="80"/>
  <c r="V25" i="80"/>
  <c r="W25" i="80"/>
  <c r="X25" i="80"/>
  <c r="Y25" i="80"/>
  <c r="Z25" i="80"/>
  <c r="AA25" i="80"/>
  <c r="AB25" i="80"/>
  <c r="AC25" i="80"/>
  <c r="AD25" i="80"/>
  <c r="AE25" i="80"/>
  <c r="AF25" i="80"/>
  <c r="AG25" i="80"/>
  <c r="AH25" i="80"/>
  <c r="AI25" i="80"/>
  <c r="AJ25" i="80"/>
  <c r="AK25" i="80"/>
  <c r="AL25" i="80"/>
  <c r="AM25" i="80"/>
  <c r="AN25" i="80"/>
  <c r="AO25" i="80"/>
  <c r="AP25" i="80"/>
  <c r="AQ25" i="80"/>
  <c r="AR25" i="80"/>
  <c r="AS25" i="80"/>
  <c r="AT25" i="80"/>
  <c r="AU25" i="80"/>
  <c r="AV25" i="80"/>
  <c r="AW25" i="80"/>
  <c r="AX25" i="80"/>
  <c r="AY25" i="80"/>
  <c r="AZ25" i="80"/>
  <c r="BA25" i="80"/>
  <c r="BB25" i="80"/>
  <c r="BC25" i="80"/>
  <c r="BD25" i="80"/>
  <c r="BE25" i="80"/>
  <c r="BF25" i="80"/>
  <c r="BG25" i="80"/>
  <c r="BH25" i="80"/>
  <c r="BI25" i="80"/>
  <c r="BJ25" i="80"/>
  <c r="BK25" i="80"/>
  <c r="BL25" i="80"/>
  <c r="BM25" i="80"/>
  <c r="BN25" i="80"/>
  <c r="BO25" i="80"/>
  <c r="BP25" i="80"/>
  <c r="BQ25" i="80"/>
  <c r="BR25" i="80"/>
  <c r="BS25" i="80"/>
  <c r="BT25" i="80"/>
  <c r="BU25" i="80"/>
  <c r="BV25" i="80"/>
  <c r="BW25" i="80"/>
  <c r="BX25" i="80"/>
  <c r="BY25" i="80"/>
  <c r="BZ25" i="80"/>
  <c r="CA25" i="80"/>
  <c r="CB25" i="80"/>
  <c r="CC25" i="80"/>
  <c r="CD25" i="80"/>
  <c r="CE25" i="80"/>
  <c r="CF25" i="80"/>
  <c r="CG25" i="80"/>
  <c r="CH25" i="80"/>
  <c r="CI25" i="80"/>
  <c r="CJ25" i="80"/>
  <c r="CK25" i="80"/>
  <c r="CL25" i="80"/>
  <c r="CM25" i="80"/>
  <c r="L25" i="81"/>
  <c r="M25" i="81"/>
  <c r="N25" i="81"/>
  <c r="O25" i="81"/>
  <c r="P25" i="81"/>
  <c r="Q25" i="81"/>
  <c r="R25" i="81"/>
  <c r="S25" i="81"/>
  <c r="T25" i="81"/>
  <c r="U25" i="81"/>
  <c r="V25" i="81"/>
  <c r="W25" i="81"/>
  <c r="X25" i="81"/>
  <c r="Y25" i="81"/>
  <c r="Z25" i="81"/>
  <c r="AA25" i="81"/>
  <c r="AB25" i="81"/>
  <c r="AC25" i="81"/>
  <c r="AD25" i="81"/>
  <c r="AE25" i="81"/>
  <c r="AF25" i="81"/>
  <c r="AG25" i="81"/>
  <c r="AH25" i="81"/>
  <c r="AI25" i="81"/>
  <c r="AJ25" i="81"/>
  <c r="AK25" i="81"/>
  <c r="AL25" i="81"/>
  <c r="AM25" i="81"/>
  <c r="AN25" i="81"/>
  <c r="AO25" i="81"/>
  <c r="AP25" i="81"/>
  <c r="AQ25" i="81"/>
  <c r="AR25" i="81"/>
  <c r="AS25" i="81"/>
  <c r="AT25" i="81"/>
  <c r="AU25" i="81"/>
  <c r="AV25" i="81"/>
  <c r="AW25" i="81"/>
  <c r="AX25" i="81"/>
  <c r="AY25" i="81"/>
  <c r="AZ25" i="81"/>
  <c r="BA25" i="81"/>
  <c r="BB25" i="81"/>
  <c r="BC25" i="81"/>
  <c r="BD25" i="81"/>
  <c r="BE25" i="81"/>
  <c r="BF25" i="81"/>
  <c r="BG25" i="81"/>
  <c r="BH25" i="81"/>
  <c r="BI25" i="81"/>
  <c r="BJ25" i="81"/>
  <c r="BK25" i="81"/>
  <c r="BL25" i="81"/>
  <c r="BM25" i="81"/>
  <c r="BN25" i="81"/>
  <c r="BO25" i="81"/>
  <c r="BP25" i="81"/>
  <c r="BQ25" i="81"/>
  <c r="BR25" i="81"/>
  <c r="BS25" i="81"/>
  <c r="BT25" i="81"/>
  <c r="BU25" i="81"/>
  <c r="BV25" i="81"/>
  <c r="BW25" i="81"/>
  <c r="BX25" i="81"/>
  <c r="BY25" i="81"/>
  <c r="BZ25" i="81"/>
  <c r="CA25" i="81"/>
  <c r="CB25" i="81"/>
  <c r="CC25" i="81"/>
  <c r="CD25" i="81"/>
  <c r="CE25" i="81"/>
  <c r="CF25" i="81"/>
  <c r="CG25" i="81"/>
  <c r="CH25" i="81"/>
  <c r="CI25" i="81"/>
  <c r="CJ25" i="81"/>
  <c r="CK25" i="81"/>
  <c r="CL25" i="81"/>
  <c r="CM25" i="81"/>
  <c r="L25" i="82"/>
  <c r="CD25" i="82"/>
  <c r="CE25" i="82"/>
  <c r="CF25" i="82"/>
  <c r="CG25" i="82"/>
  <c r="CH25" i="82"/>
  <c r="CI25" i="82"/>
  <c r="CJ25" i="82"/>
  <c r="CK25" i="82"/>
  <c r="CL25" i="82"/>
  <c r="CM25" i="82"/>
  <c r="L25" i="83"/>
  <c r="M25" i="83"/>
  <c r="N25" i="83"/>
  <c r="O25" i="83"/>
  <c r="P25" i="83"/>
  <c r="Q25" i="83"/>
  <c r="R25" i="83"/>
  <c r="S25" i="83"/>
  <c r="T25" i="83"/>
  <c r="U25" i="83"/>
  <c r="V25" i="83"/>
  <c r="W25" i="83"/>
  <c r="X25" i="83"/>
  <c r="Y25" i="83"/>
  <c r="Z25" i="83"/>
  <c r="AA25" i="83"/>
  <c r="AB25" i="83"/>
  <c r="AC25" i="83"/>
  <c r="AD25" i="83"/>
  <c r="AE25" i="83"/>
  <c r="AF25" i="83"/>
  <c r="AG25" i="83"/>
  <c r="AH25" i="83"/>
  <c r="AI25" i="83"/>
  <c r="AJ25" i="83"/>
  <c r="AK25" i="83"/>
  <c r="AL25" i="83"/>
  <c r="AM25" i="83"/>
  <c r="AN25" i="83"/>
  <c r="AO25" i="83"/>
  <c r="AP25" i="83"/>
  <c r="AQ25" i="83"/>
  <c r="AV25" i="83"/>
  <c r="AW25" i="83"/>
  <c r="AX25" i="83"/>
  <c r="AY25" i="83"/>
  <c r="AZ25" i="83"/>
  <c r="BA25" i="83"/>
  <c r="BB25" i="83"/>
  <c r="BC25" i="83"/>
  <c r="BD25" i="83"/>
  <c r="BE25" i="83"/>
  <c r="BF25" i="83"/>
  <c r="BG25" i="83"/>
  <c r="BH25" i="83"/>
  <c r="BI25" i="83"/>
  <c r="BJ25" i="83"/>
  <c r="BK25" i="83"/>
  <c r="BL25" i="83"/>
  <c r="BM25" i="83"/>
  <c r="BN25" i="83"/>
  <c r="BO25" i="83"/>
  <c r="BP25" i="83"/>
  <c r="BQ25" i="83"/>
  <c r="BR25" i="83"/>
  <c r="BS25" i="83"/>
  <c r="BT25" i="83"/>
  <c r="BU25" i="83"/>
  <c r="BV25" i="83"/>
  <c r="BW25" i="83"/>
  <c r="BX25" i="83"/>
  <c r="BY25" i="83"/>
  <c r="BZ25" i="83"/>
  <c r="CA25" i="83"/>
  <c r="CB25" i="83"/>
  <c r="CC25" i="83"/>
  <c r="CD25" i="83"/>
  <c r="CE25" i="83"/>
  <c r="CF25" i="83"/>
  <c r="CG25" i="83"/>
  <c r="CH25" i="83"/>
  <c r="CI25" i="83"/>
  <c r="CJ25" i="83"/>
  <c r="CK25" i="83"/>
  <c r="CL25" i="83"/>
  <c r="CM25" i="83"/>
  <c r="L25" i="84"/>
  <c r="M25" i="84"/>
  <c r="N25" i="84"/>
  <c r="O25" i="84"/>
  <c r="P25" i="84"/>
  <c r="Q25" i="84"/>
  <c r="R25" i="84"/>
  <c r="S25" i="84"/>
  <c r="T25" i="84"/>
  <c r="U25" i="84"/>
  <c r="V25" i="84"/>
  <c r="W25" i="84"/>
  <c r="X25" i="84"/>
  <c r="Y25" i="84"/>
  <c r="Z25" i="84"/>
  <c r="AA25" i="84"/>
  <c r="AB25" i="84"/>
  <c r="AC25" i="84"/>
  <c r="AD25" i="84"/>
  <c r="AE25" i="84"/>
  <c r="AF25" i="84"/>
  <c r="AG25" i="84"/>
  <c r="AH25" i="84"/>
  <c r="AI25" i="84"/>
  <c r="AJ25" i="84"/>
  <c r="AK25" i="84"/>
  <c r="AL25" i="84"/>
  <c r="AM25" i="84"/>
  <c r="AN25" i="84"/>
  <c r="AO25" i="84"/>
  <c r="AP25" i="84"/>
  <c r="AQ25" i="84"/>
  <c r="AR25" i="84"/>
  <c r="AS25" i="84"/>
  <c r="AT25" i="84"/>
  <c r="AU25" i="84"/>
  <c r="AV25" i="84"/>
  <c r="AW25" i="84"/>
  <c r="AX25" i="84"/>
  <c r="AY25" i="84"/>
  <c r="AZ25" i="84"/>
  <c r="BA25" i="84"/>
  <c r="BB25" i="84"/>
  <c r="BC25" i="84"/>
  <c r="BD25" i="84"/>
  <c r="BE25" i="84"/>
  <c r="BF25" i="84"/>
  <c r="BG25" i="84"/>
  <c r="BH25" i="84"/>
  <c r="BI25" i="84"/>
  <c r="BJ25" i="84"/>
  <c r="BK25" i="84"/>
  <c r="BL25" i="84"/>
  <c r="BM25" i="84"/>
  <c r="BN25" i="84"/>
  <c r="BO25" i="84"/>
  <c r="BP25" i="84"/>
  <c r="BQ25" i="84"/>
  <c r="BR25" i="84"/>
  <c r="BS25" i="84"/>
  <c r="BT25" i="84"/>
  <c r="BU25" i="84"/>
  <c r="BV25" i="84"/>
  <c r="BW25" i="84"/>
  <c r="BX25" i="84"/>
  <c r="BY25" i="84"/>
  <c r="BZ25" i="84"/>
  <c r="CA25" i="84"/>
  <c r="CB25" i="84"/>
  <c r="CC25" i="84"/>
  <c r="CD25" i="84"/>
  <c r="CE25" i="84"/>
  <c r="CF25" i="84"/>
  <c r="CG25" i="84"/>
  <c r="CH25" i="84"/>
  <c r="CI25" i="84"/>
  <c r="CJ25" i="84"/>
  <c r="CK25" i="84"/>
  <c r="CL25" i="84"/>
  <c r="CM25" i="84"/>
  <c r="L25" i="85"/>
  <c r="M25" i="85"/>
  <c r="N25" i="85"/>
  <c r="O25" i="85"/>
  <c r="P25" i="85"/>
  <c r="Q25" i="85"/>
  <c r="R25" i="85"/>
  <c r="S25" i="85"/>
  <c r="T25" i="85"/>
  <c r="U25" i="85"/>
  <c r="V25" i="85"/>
  <c r="W25" i="85"/>
  <c r="X25" i="85"/>
  <c r="Y25" i="85"/>
  <c r="Z25" i="85"/>
  <c r="AA25" i="85"/>
  <c r="AB25" i="85"/>
  <c r="AC25" i="85"/>
  <c r="AD25" i="85"/>
  <c r="AE25" i="85"/>
  <c r="AF25" i="85"/>
  <c r="AG25" i="85"/>
  <c r="AH25" i="85"/>
  <c r="AI25" i="85"/>
  <c r="AJ25" i="85"/>
  <c r="AK25" i="85"/>
  <c r="AL25" i="85"/>
  <c r="AM25" i="85"/>
  <c r="AN25" i="85"/>
  <c r="AO25" i="85"/>
  <c r="AP25" i="85"/>
  <c r="AQ25" i="85"/>
  <c r="AR25" i="85"/>
  <c r="AS25" i="85"/>
  <c r="AT25" i="85"/>
  <c r="AU25" i="85"/>
  <c r="AV25" i="85"/>
  <c r="AW25" i="85"/>
  <c r="AX25" i="85"/>
  <c r="AY25" i="85"/>
  <c r="AZ25" i="85"/>
  <c r="BA25" i="85"/>
  <c r="BB25" i="85"/>
  <c r="BC25" i="85"/>
  <c r="BD25" i="85"/>
  <c r="BE25" i="85"/>
  <c r="BF25" i="85"/>
  <c r="BG25" i="85"/>
  <c r="BH25" i="85"/>
  <c r="BI25" i="85"/>
  <c r="BJ25" i="85"/>
  <c r="BK25" i="85"/>
  <c r="BL25" i="85"/>
  <c r="BM25" i="85"/>
  <c r="BN25" i="85"/>
  <c r="BO25" i="85"/>
  <c r="BP25" i="85"/>
  <c r="BQ25" i="85"/>
  <c r="BR25" i="85"/>
  <c r="BS25" i="85"/>
  <c r="BT25" i="85"/>
  <c r="BU25" i="85"/>
  <c r="BV25" i="85"/>
  <c r="BW25" i="85"/>
  <c r="BX25" i="85"/>
  <c r="BY25" i="85"/>
  <c r="BZ25" i="85"/>
  <c r="CA25" i="85"/>
  <c r="CB25" i="85"/>
  <c r="CC25" i="85"/>
  <c r="CD25" i="85"/>
  <c r="CE25" i="85"/>
  <c r="CF25" i="85"/>
  <c r="CG25" i="85"/>
  <c r="CH25" i="85"/>
  <c r="CI25" i="85"/>
  <c r="CJ25" i="85"/>
  <c r="CK25" i="85"/>
  <c r="CL25" i="85"/>
  <c r="CM25" i="85"/>
  <c r="L25" i="86"/>
  <c r="M25" i="86"/>
  <c r="N25" i="86"/>
  <c r="O25" i="86"/>
  <c r="P25" i="86"/>
  <c r="Q25" i="86"/>
  <c r="R25" i="86"/>
  <c r="S25" i="86"/>
  <c r="T25" i="86"/>
  <c r="U25" i="86"/>
  <c r="V25" i="86"/>
  <c r="W25" i="86"/>
  <c r="X25" i="86"/>
  <c r="Y25" i="86"/>
  <c r="Z25" i="86"/>
  <c r="AA25" i="86"/>
  <c r="AB25" i="86"/>
  <c r="AC25" i="86"/>
  <c r="AD25" i="86"/>
  <c r="AE25" i="86"/>
  <c r="AF25" i="86"/>
  <c r="AG25" i="86"/>
  <c r="AH25" i="86"/>
  <c r="AI25" i="86"/>
  <c r="AJ25" i="86"/>
  <c r="AK25" i="86"/>
  <c r="AL25" i="86"/>
  <c r="AM25" i="86"/>
  <c r="AN25" i="86"/>
  <c r="AO25" i="86"/>
  <c r="AP25" i="86"/>
  <c r="AQ25" i="86"/>
  <c r="AR25" i="86"/>
  <c r="AS25" i="86"/>
  <c r="AT25" i="86"/>
  <c r="AU25" i="86"/>
  <c r="AV25" i="86"/>
  <c r="AW25" i="86"/>
  <c r="AX25" i="86"/>
  <c r="AY25" i="86"/>
  <c r="AZ25" i="86"/>
  <c r="BA25" i="86"/>
  <c r="BB25" i="86"/>
  <c r="BC25" i="86"/>
  <c r="BD25" i="86"/>
  <c r="BE25" i="86"/>
  <c r="BF25" i="86"/>
  <c r="BG25" i="86"/>
  <c r="BH25" i="86"/>
  <c r="BI25" i="86"/>
  <c r="BJ25" i="86"/>
  <c r="BK25" i="86"/>
  <c r="BL25" i="86"/>
  <c r="BM25" i="86"/>
  <c r="BN25" i="86"/>
  <c r="BO25" i="86"/>
  <c r="BP25" i="86"/>
  <c r="BQ25" i="86"/>
  <c r="BR25" i="86"/>
  <c r="BS25" i="86"/>
  <c r="BT25" i="86"/>
  <c r="BU25" i="86"/>
  <c r="BV25" i="86"/>
  <c r="BW25" i="86"/>
  <c r="BX25" i="86"/>
  <c r="BY25" i="86"/>
  <c r="BZ25" i="86"/>
  <c r="CA25" i="86"/>
  <c r="CB25" i="86"/>
  <c r="CC25" i="86"/>
  <c r="CD25" i="86"/>
  <c r="CE25" i="86"/>
  <c r="CF25" i="86"/>
  <c r="CG25" i="86"/>
  <c r="CH25" i="86"/>
  <c r="CI25" i="86"/>
  <c r="CJ25" i="86"/>
  <c r="CK25" i="86"/>
  <c r="CL25" i="86"/>
  <c r="CM25" i="86"/>
  <c r="L25" i="87"/>
  <c r="M25" i="87"/>
  <c r="N25" i="87"/>
  <c r="O25" i="87"/>
  <c r="P25" i="87"/>
  <c r="Q25" i="87"/>
  <c r="R25" i="87"/>
  <c r="S25" i="87"/>
  <c r="T25" i="87"/>
  <c r="U25" i="87"/>
  <c r="V25" i="87"/>
  <c r="W25" i="87"/>
  <c r="X25" i="87"/>
  <c r="Y25" i="87"/>
  <c r="Z25" i="87"/>
  <c r="AA25" i="87"/>
  <c r="AB25" i="87"/>
  <c r="AC25" i="87"/>
  <c r="AD25" i="87"/>
  <c r="AE25" i="87"/>
  <c r="AF25" i="87"/>
  <c r="AG25" i="87"/>
  <c r="AH25" i="87"/>
  <c r="AI25" i="87"/>
  <c r="AJ25" i="87"/>
  <c r="AK25" i="87"/>
  <c r="AL25" i="87"/>
  <c r="AM25" i="87"/>
  <c r="AN25" i="87"/>
  <c r="AO25" i="87"/>
  <c r="AP25" i="87"/>
  <c r="AQ25" i="87"/>
  <c r="AR25" i="87"/>
  <c r="AS25" i="87"/>
  <c r="AT25" i="87"/>
  <c r="AU25" i="87"/>
  <c r="AV25" i="87"/>
  <c r="AW25" i="87"/>
  <c r="AX25" i="87"/>
  <c r="AY25" i="87"/>
  <c r="AZ25" i="87"/>
  <c r="BA25" i="87"/>
  <c r="BB25" i="87"/>
  <c r="BC25" i="87"/>
  <c r="BD25" i="87"/>
  <c r="BE25" i="87"/>
  <c r="BF25" i="87"/>
  <c r="BG25" i="87"/>
  <c r="BH25" i="87"/>
  <c r="BI25" i="87"/>
  <c r="BJ25" i="87"/>
  <c r="BK25" i="87"/>
  <c r="BL25" i="87"/>
  <c r="BM25" i="87"/>
  <c r="BN25" i="87"/>
  <c r="BO25" i="87"/>
  <c r="BP25" i="87"/>
  <c r="BQ25" i="87"/>
  <c r="BR25" i="87"/>
  <c r="BS25" i="87"/>
  <c r="BT25" i="87"/>
  <c r="BU25" i="87"/>
  <c r="BV25" i="87"/>
  <c r="BW25" i="87"/>
  <c r="BX25" i="87"/>
  <c r="BY25" i="87"/>
  <c r="BZ25" i="87"/>
  <c r="CA25" i="87"/>
  <c r="CB25" i="87"/>
  <c r="CS25" i="87" s="1"/>
  <c r="CC25" i="87"/>
  <c r="CD25" i="87"/>
  <c r="CE25" i="87"/>
  <c r="CF25" i="87"/>
  <c r="CG25" i="87"/>
  <c r="CH25" i="87"/>
  <c r="CI25" i="87"/>
  <c r="CJ25" i="87"/>
  <c r="CK25" i="87"/>
  <c r="CL25" i="87"/>
  <c r="CM25" i="87"/>
  <c r="L25" i="88"/>
  <c r="M25" i="88"/>
  <c r="N25" i="88"/>
  <c r="O25" i="88"/>
  <c r="P25" i="88"/>
  <c r="Q25" i="88"/>
  <c r="R25" i="88"/>
  <c r="S25" i="88"/>
  <c r="T25" i="88"/>
  <c r="U25" i="88"/>
  <c r="V25" i="88"/>
  <c r="W25" i="88"/>
  <c r="X25" i="88"/>
  <c r="Y25" i="88"/>
  <c r="Z25" i="88"/>
  <c r="AA25" i="88"/>
  <c r="AB25" i="88"/>
  <c r="AC25" i="88"/>
  <c r="AD25" i="88"/>
  <c r="AE25" i="88"/>
  <c r="AF25" i="88"/>
  <c r="AG25" i="88"/>
  <c r="AH25" i="88"/>
  <c r="AI25" i="88"/>
  <c r="AJ25" i="88"/>
  <c r="AK25" i="88"/>
  <c r="AL25" i="88"/>
  <c r="AM25" i="88"/>
  <c r="AN25" i="88"/>
  <c r="AO25" i="88"/>
  <c r="AP25" i="88"/>
  <c r="AQ25" i="88"/>
  <c r="AR25" i="88"/>
  <c r="AS25" i="88"/>
  <c r="AT25" i="88"/>
  <c r="AU25" i="88"/>
  <c r="AV25" i="88"/>
  <c r="AW25" i="88"/>
  <c r="AX25" i="88"/>
  <c r="AY25" i="88"/>
  <c r="AZ25" i="88"/>
  <c r="BA25" i="88"/>
  <c r="BB25" i="88"/>
  <c r="BC25" i="88"/>
  <c r="BD25" i="88"/>
  <c r="BE25" i="88"/>
  <c r="BF25" i="88"/>
  <c r="BG25" i="88"/>
  <c r="BH25" i="88"/>
  <c r="BI25" i="88"/>
  <c r="BJ25" i="88"/>
  <c r="BK25" i="88"/>
  <c r="BL25" i="88"/>
  <c r="BM25" i="88"/>
  <c r="BN25" i="88"/>
  <c r="BO25" i="88"/>
  <c r="BP25" i="88"/>
  <c r="BQ25" i="88"/>
  <c r="BR25" i="88"/>
  <c r="BS25" i="88"/>
  <c r="BT25" i="88"/>
  <c r="BU25" i="88"/>
  <c r="BV25" i="88"/>
  <c r="BW25" i="88"/>
  <c r="BX25" i="88"/>
  <c r="BY25" i="88"/>
  <c r="BZ25" i="88"/>
  <c r="CA25" i="88"/>
  <c r="CB25" i="88"/>
  <c r="CC25" i="88"/>
  <c r="CD25" i="88"/>
  <c r="CE25" i="88"/>
  <c r="CF25" i="88"/>
  <c r="CG25" i="88"/>
  <c r="CH25" i="88"/>
  <c r="CI25" i="88"/>
  <c r="CJ25" i="88"/>
  <c r="CK25" i="88"/>
  <c r="CL25" i="88"/>
  <c r="CM25" i="88"/>
  <c r="L25" i="89"/>
  <c r="M25" i="89"/>
  <c r="N25" i="89"/>
  <c r="O25" i="89"/>
  <c r="P25" i="89"/>
  <c r="Q25" i="89"/>
  <c r="R25" i="89"/>
  <c r="S25" i="89"/>
  <c r="T25" i="89"/>
  <c r="U25" i="89"/>
  <c r="V25" i="89"/>
  <c r="W25" i="89"/>
  <c r="X25" i="89"/>
  <c r="Y25" i="89"/>
  <c r="Z25" i="89"/>
  <c r="AA25" i="89"/>
  <c r="AB25" i="89"/>
  <c r="AC25" i="89"/>
  <c r="AD25" i="89"/>
  <c r="AE25" i="89"/>
  <c r="AF25" i="89"/>
  <c r="AG25" i="89"/>
  <c r="AH25" i="89"/>
  <c r="AI25" i="89"/>
  <c r="AJ25" i="89"/>
  <c r="AK25" i="89"/>
  <c r="AL25" i="89"/>
  <c r="AM25" i="89"/>
  <c r="AN25" i="89"/>
  <c r="AO25" i="89"/>
  <c r="AP25" i="89"/>
  <c r="AQ25" i="89"/>
  <c r="AR25" i="89"/>
  <c r="AS25" i="89"/>
  <c r="AT25" i="89"/>
  <c r="AU25" i="89"/>
  <c r="AV25" i="89"/>
  <c r="AW25" i="89"/>
  <c r="AX25" i="89"/>
  <c r="AY25" i="89"/>
  <c r="AZ25" i="89"/>
  <c r="BA25" i="89"/>
  <c r="BB25" i="89"/>
  <c r="BC25" i="89"/>
  <c r="BD25" i="89"/>
  <c r="BE25" i="89"/>
  <c r="BF25" i="89"/>
  <c r="BG25" i="89"/>
  <c r="BH25" i="89"/>
  <c r="BI25" i="89"/>
  <c r="BJ25" i="89"/>
  <c r="BK25" i="89"/>
  <c r="BL25" i="89"/>
  <c r="BM25" i="89"/>
  <c r="BN25" i="89"/>
  <c r="BO25" i="89"/>
  <c r="BP25" i="89"/>
  <c r="BQ25" i="89"/>
  <c r="BR25" i="89"/>
  <c r="BS25" i="89"/>
  <c r="BT25" i="89"/>
  <c r="BU25" i="89"/>
  <c r="BV25" i="89"/>
  <c r="BW25" i="89"/>
  <c r="BX25" i="89"/>
  <c r="BY25" i="89"/>
  <c r="BZ25" i="89"/>
  <c r="CA25" i="89"/>
  <c r="CB25" i="89"/>
  <c r="CC25" i="89"/>
  <c r="CD25" i="89"/>
  <c r="CE25" i="89"/>
  <c r="CF25" i="89"/>
  <c r="CG25" i="89"/>
  <c r="CH25" i="89"/>
  <c r="CI25" i="89"/>
  <c r="CJ25" i="89"/>
  <c r="CK25" i="89"/>
  <c r="CL25" i="89"/>
  <c r="CM25" i="89"/>
  <c r="L25" i="90"/>
  <c r="M25" i="90"/>
  <c r="N25" i="90"/>
  <c r="O25" i="90"/>
  <c r="P25" i="90"/>
  <c r="Q25" i="90"/>
  <c r="R25" i="90"/>
  <c r="S25" i="90"/>
  <c r="T25" i="90"/>
  <c r="U25" i="90"/>
  <c r="V25" i="90"/>
  <c r="W25" i="90"/>
  <c r="X25" i="90"/>
  <c r="Y25" i="90"/>
  <c r="Z25" i="90"/>
  <c r="AA25" i="90"/>
  <c r="AB25" i="90"/>
  <c r="AC25" i="90"/>
  <c r="AD25" i="90"/>
  <c r="AE25" i="90"/>
  <c r="AF25" i="90"/>
  <c r="AG25" i="90"/>
  <c r="AH25" i="90"/>
  <c r="AI25" i="90"/>
  <c r="AJ25" i="90"/>
  <c r="AK25" i="90"/>
  <c r="AL25" i="90"/>
  <c r="AM25" i="90"/>
  <c r="AN25" i="90"/>
  <c r="AO25" i="90"/>
  <c r="AP25" i="90"/>
  <c r="AQ25" i="90"/>
  <c r="AR25" i="90"/>
  <c r="AS25" i="90"/>
  <c r="AT25" i="90"/>
  <c r="AU25" i="90"/>
  <c r="AV25" i="90"/>
  <c r="AW25" i="90"/>
  <c r="AX25" i="90"/>
  <c r="AY25" i="90"/>
  <c r="AZ25" i="90"/>
  <c r="BA25" i="90"/>
  <c r="BB25" i="90"/>
  <c r="BC25" i="90"/>
  <c r="BD25" i="90"/>
  <c r="BE25" i="90"/>
  <c r="BF25" i="90"/>
  <c r="BG25" i="90"/>
  <c r="BH25" i="90"/>
  <c r="BI25" i="90"/>
  <c r="BJ25" i="90"/>
  <c r="BK25" i="90"/>
  <c r="BL25" i="90"/>
  <c r="BM25" i="90"/>
  <c r="BN25" i="90"/>
  <c r="BO25" i="90"/>
  <c r="BP25" i="90"/>
  <c r="BQ25" i="90"/>
  <c r="BR25" i="90"/>
  <c r="BS25" i="90"/>
  <c r="BT25" i="90"/>
  <c r="BU25" i="90"/>
  <c r="BV25" i="90"/>
  <c r="BW25" i="90"/>
  <c r="BX25" i="90"/>
  <c r="BY25" i="90"/>
  <c r="BZ25" i="90"/>
  <c r="CA25" i="90"/>
  <c r="CB25" i="90"/>
  <c r="CC25" i="90"/>
  <c r="CD25" i="90"/>
  <c r="CE25" i="90"/>
  <c r="CF25" i="90"/>
  <c r="CG25" i="90"/>
  <c r="CH25" i="90"/>
  <c r="CI25" i="90"/>
  <c r="CJ25" i="90"/>
  <c r="CK25" i="90"/>
  <c r="CL25" i="90"/>
  <c r="CM25" i="90"/>
  <c r="L25" i="91"/>
  <c r="M25" i="91"/>
  <c r="N25" i="91"/>
  <c r="O25" i="91"/>
  <c r="P25" i="91"/>
  <c r="Q25" i="91"/>
  <c r="R25" i="91"/>
  <c r="S25" i="91"/>
  <c r="T25" i="91"/>
  <c r="U25" i="91"/>
  <c r="V25" i="91"/>
  <c r="W25" i="91"/>
  <c r="X25" i="91"/>
  <c r="Y25" i="91"/>
  <c r="Z25" i="91"/>
  <c r="AA25" i="91"/>
  <c r="AB25" i="91"/>
  <c r="AC25" i="91"/>
  <c r="AD25" i="91"/>
  <c r="AE25" i="91"/>
  <c r="AF25" i="91"/>
  <c r="AG25" i="91"/>
  <c r="AH25" i="91"/>
  <c r="AI25" i="91"/>
  <c r="AJ25" i="91"/>
  <c r="AK25" i="91"/>
  <c r="AL25" i="91"/>
  <c r="AM25" i="91"/>
  <c r="AN25" i="91"/>
  <c r="AO25" i="91"/>
  <c r="AP25" i="91"/>
  <c r="AQ25" i="91"/>
  <c r="AR25" i="91"/>
  <c r="AS25" i="91"/>
  <c r="AT25" i="91"/>
  <c r="AU25" i="91"/>
  <c r="AV25" i="91"/>
  <c r="AW25" i="91"/>
  <c r="AX25" i="91"/>
  <c r="AY25" i="91"/>
  <c r="AZ25" i="91"/>
  <c r="BA25" i="91"/>
  <c r="BB25" i="91"/>
  <c r="BC25" i="91"/>
  <c r="BD25" i="91"/>
  <c r="BE25" i="91"/>
  <c r="BF25" i="91"/>
  <c r="BG25" i="91"/>
  <c r="BH25" i="91"/>
  <c r="BI25" i="91"/>
  <c r="BJ25" i="91"/>
  <c r="BK25" i="91"/>
  <c r="BL25" i="91"/>
  <c r="BM25" i="91"/>
  <c r="BN25" i="91"/>
  <c r="BO25" i="91"/>
  <c r="BP25" i="91"/>
  <c r="BQ25" i="91"/>
  <c r="BR25" i="91"/>
  <c r="BS25" i="91"/>
  <c r="BT25" i="91"/>
  <c r="BU25" i="91"/>
  <c r="BV25" i="91"/>
  <c r="BW25" i="91"/>
  <c r="BX25" i="91"/>
  <c r="BY25" i="91"/>
  <c r="BZ25" i="91"/>
  <c r="CA25" i="91"/>
  <c r="CB25" i="91"/>
  <c r="CC25" i="91"/>
  <c r="CD25" i="91"/>
  <c r="CE25" i="91"/>
  <c r="CF25" i="91"/>
  <c r="CG25" i="91"/>
  <c r="CH25" i="91"/>
  <c r="CI25" i="91"/>
  <c r="CJ25" i="91"/>
  <c r="CK25" i="91"/>
  <c r="CL25" i="91"/>
  <c r="CM25" i="91"/>
  <c r="L25" i="92"/>
  <c r="M25" i="92"/>
  <c r="N25" i="92"/>
  <c r="O25" i="92"/>
  <c r="P25" i="92"/>
  <c r="Q25" i="92"/>
  <c r="R25" i="92"/>
  <c r="S25" i="92"/>
  <c r="T25" i="92"/>
  <c r="U25" i="92"/>
  <c r="V25" i="92"/>
  <c r="W25" i="92"/>
  <c r="X25" i="92"/>
  <c r="Y25" i="92"/>
  <c r="Z25" i="92"/>
  <c r="AA25" i="92"/>
  <c r="AB25" i="92"/>
  <c r="AC25" i="92"/>
  <c r="AD25" i="92"/>
  <c r="AE25" i="92"/>
  <c r="AF25" i="92"/>
  <c r="AG25" i="92"/>
  <c r="AH25" i="92"/>
  <c r="AI25" i="92"/>
  <c r="AJ25" i="92"/>
  <c r="AK25" i="92"/>
  <c r="AL25" i="92"/>
  <c r="AM25" i="92"/>
  <c r="AN25" i="92"/>
  <c r="AO25" i="92"/>
  <c r="AP25" i="92"/>
  <c r="AQ25" i="92"/>
  <c r="AR25" i="92"/>
  <c r="AS25" i="92"/>
  <c r="AT25" i="92"/>
  <c r="AU25" i="92"/>
  <c r="AV25" i="92"/>
  <c r="AW25" i="92"/>
  <c r="AX25" i="92"/>
  <c r="AY25" i="92"/>
  <c r="AZ25" i="92"/>
  <c r="BA25" i="92"/>
  <c r="BB25" i="92"/>
  <c r="BC25" i="92"/>
  <c r="BD25" i="92"/>
  <c r="BE25" i="92"/>
  <c r="BF25" i="92"/>
  <c r="BG25" i="92"/>
  <c r="BH25" i="92"/>
  <c r="BI25" i="92"/>
  <c r="BJ25" i="92"/>
  <c r="BK25" i="92"/>
  <c r="BL25" i="92"/>
  <c r="BM25" i="92"/>
  <c r="BN25" i="92"/>
  <c r="BO25" i="92"/>
  <c r="BP25" i="92"/>
  <c r="BQ25" i="92"/>
  <c r="BR25" i="92"/>
  <c r="BS25" i="92"/>
  <c r="BT25" i="92"/>
  <c r="BU25" i="92"/>
  <c r="BV25" i="92"/>
  <c r="BW25" i="92"/>
  <c r="BX25" i="92"/>
  <c r="BY25" i="92"/>
  <c r="BZ25" i="92"/>
  <c r="CA25" i="92"/>
  <c r="CB25" i="92"/>
  <c r="CC25" i="92"/>
  <c r="CD25" i="92"/>
  <c r="CE25" i="92"/>
  <c r="CF25" i="92"/>
  <c r="CG25" i="92"/>
  <c r="CH25" i="92"/>
  <c r="CI25" i="92"/>
  <c r="CJ25" i="92"/>
  <c r="CK25" i="92"/>
  <c r="CL25" i="92"/>
  <c r="CM25" i="92"/>
  <c r="L25" i="93"/>
  <c r="M25" i="93"/>
  <c r="N25" i="93"/>
  <c r="O25" i="93"/>
  <c r="P25" i="93"/>
  <c r="Q25" i="93"/>
  <c r="R25" i="93"/>
  <c r="S25" i="93"/>
  <c r="T25" i="93"/>
  <c r="U25" i="93"/>
  <c r="V25" i="93"/>
  <c r="W25" i="93"/>
  <c r="X25" i="93"/>
  <c r="Y25" i="93"/>
  <c r="Z25" i="93"/>
  <c r="AA25" i="93"/>
  <c r="AB25" i="93"/>
  <c r="AC25" i="93"/>
  <c r="AD25" i="93"/>
  <c r="AE25" i="93"/>
  <c r="AF25" i="93"/>
  <c r="AG25" i="93"/>
  <c r="AH25" i="93"/>
  <c r="AI25" i="93"/>
  <c r="AJ25" i="93"/>
  <c r="AK25" i="93"/>
  <c r="AL25" i="93"/>
  <c r="AM25" i="93"/>
  <c r="AN25" i="93"/>
  <c r="AO25" i="93"/>
  <c r="AP25" i="93"/>
  <c r="AQ25" i="93"/>
  <c r="AR25" i="93"/>
  <c r="AS25" i="93"/>
  <c r="AT25" i="93"/>
  <c r="AU25" i="93"/>
  <c r="AV25" i="93"/>
  <c r="AW25" i="93"/>
  <c r="AX25" i="93"/>
  <c r="AY25" i="93"/>
  <c r="AZ25" i="93"/>
  <c r="BA25" i="93"/>
  <c r="BB25" i="93"/>
  <c r="BC25" i="93"/>
  <c r="BD25" i="93"/>
  <c r="BE25" i="93"/>
  <c r="BF25" i="93"/>
  <c r="BG25" i="93"/>
  <c r="BH25" i="93"/>
  <c r="BI25" i="93"/>
  <c r="BJ25" i="93"/>
  <c r="BK25" i="93"/>
  <c r="BL25" i="93"/>
  <c r="BM25" i="93"/>
  <c r="BN25" i="93"/>
  <c r="BO25" i="93"/>
  <c r="BP25" i="93"/>
  <c r="BQ25" i="93"/>
  <c r="BR25" i="93"/>
  <c r="BS25" i="93"/>
  <c r="BT25" i="93"/>
  <c r="BU25" i="93"/>
  <c r="BV25" i="93"/>
  <c r="BW25" i="93"/>
  <c r="BX25" i="93"/>
  <c r="BY25" i="93"/>
  <c r="BZ25" i="93"/>
  <c r="CA25" i="93"/>
  <c r="CB25" i="93"/>
  <c r="CC25" i="93"/>
  <c r="CD25" i="93"/>
  <c r="CE25" i="93"/>
  <c r="CF25" i="93"/>
  <c r="CG25" i="93"/>
  <c r="CH25" i="93"/>
  <c r="CI25" i="93"/>
  <c r="CJ25" i="93"/>
  <c r="CK25" i="93"/>
  <c r="CL25" i="93"/>
  <c r="CM25" i="93"/>
  <c r="L25" i="94"/>
  <c r="M25" i="94"/>
  <c r="N25" i="94"/>
  <c r="O25" i="94"/>
  <c r="P25" i="94"/>
  <c r="Q25" i="94"/>
  <c r="R25" i="94"/>
  <c r="S25" i="94"/>
  <c r="T25" i="94"/>
  <c r="U25" i="94"/>
  <c r="V25" i="94"/>
  <c r="W25" i="94"/>
  <c r="X25" i="94"/>
  <c r="Y25" i="94"/>
  <c r="Z25" i="94"/>
  <c r="AA25" i="94"/>
  <c r="AB25" i="94"/>
  <c r="AC25" i="94"/>
  <c r="AD25" i="94"/>
  <c r="AE25" i="94"/>
  <c r="AF25" i="94"/>
  <c r="AG25" i="94"/>
  <c r="AH25" i="94"/>
  <c r="AI25" i="94"/>
  <c r="AJ25" i="94"/>
  <c r="AK25" i="94"/>
  <c r="AL25" i="94"/>
  <c r="AM25" i="94"/>
  <c r="AN25" i="94"/>
  <c r="AO25" i="94"/>
  <c r="AP25" i="94"/>
  <c r="AQ25" i="94"/>
  <c r="AR25" i="94"/>
  <c r="AS25" i="94"/>
  <c r="AT25" i="94"/>
  <c r="AU25" i="94"/>
  <c r="AV25" i="94"/>
  <c r="AW25" i="94"/>
  <c r="AX25" i="94"/>
  <c r="AY25" i="94"/>
  <c r="AZ25" i="94"/>
  <c r="BA25" i="94"/>
  <c r="BB25" i="94"/>
  <c r="BC25" i="94"/>
  <c r="BD25" i="94"/>
  <c r="BE25" i="94"/>
  <c r="BF25" i="94"/>
  <c r="BG25" i="94"/>
  <c r="BH25" i="94"/>
  <c r="BI25" i="94"/>
  <c r="BJ25" i="94"/>
  <c r="BK25" i="94"/>
  <c r="BL25" i="94"/>
  <c r="BM25" i="94"/>
  <c r="BN25" i="94"/>
  <c r="BO25" i="94"/>
  <c r="BP25" i="94"/>
  <c r="BQ25" i="94"/>
  <c r="BR25" i="94"/>
  <c r="BS25" i="94"/>
  <c r="BT25" i="94"/>
  <c r="BU25" i="94"/>
  <c r="BV25" i="94"/>
  <c r="BW25" i="94"/>
  <c r="BX25" i="94"/>
  <c r="BY25" i="94"/>
  <c r="BZ25" i="94"/>
  <c r="CA25" i="94"/>
  <c r="CB25" i="94"/>
  <c r="CC25" i="94"/>
  <c r="CD25" i="94"/>
  <c r="CE25" i="94"/>
  <c r="CF25" i="94"/>
  <c r="CG25" i="94"/>
  <c r="CH25" i="94"/>
  <c r="CI25" i="94"/>
  <c r="CJ25" i="94"/>
  <c r="CK25" i="94"/>
  <c r="CL25" i="94"/>
  <c r="CM25" i="94"/>
  <c r="L25" i="95"/>
  <c r="M25" i="95"/>
  <c r="N25" i="95"/>
  <c r="O25" i="95"/>
  <c r="P25" i="95"/>
  <c r="Q25" i="95"/>
  <c r="R25" i="95"/>
  <c r="S25" i="95"/>
  <c r="T25" i="95"/>
  <c r="U25" i="95"/>
  <c r="V25" i="95"/>
  <c r="W25" i="95"/>
  <c r="X25" i="95"/>
  <c r="Y25" i="95"/>
  <c r="Z25" i="95"/>
  <c r="AA25" i="95"/>
  <c r="AB25" i="95"/>
  <c r="AC25" i="95"/>
  <c r="AD25" i="95"/>
  <c r="AE25" i="95"/>
  <c r="AF25" i="95"/>
  <c r="AG25" i="95"/>
  <c r="AH25" i="95"/>
  <c r="AI25" i="95"/>
  <c r="AJ25" i="95"/>
  <c r="AK25" i="95"/>
  <c r="AL25" i="95"/>
  <c r="AM25" i="95"/>
  <c r="AN25" i="95"/>
  <c r="AO25" i="95"/>
  <c r="AP25" i="95"/>
  <c r="AQ25" i="95"/>
  <c r="AR25" i="95"/>
  <c r="AS25" i="95"/>
  <c r="AT25" i="95"/>
  <c r="AU25" i="95"/>
  <c r="AV25" i="95"/>
  <c r="AW25" i="95"/>
  <c r="AX25" i="95"/>
  <c r="AY25" i="95"/>
  <c r="AZ25" i="95"/>
  <c r="BA25" i="95"/>
  <c r="BB25" i="95"/>
  <c r="BC25" i="95"/>
  <c r="BD25" i="95"/>
  <c r="BE25" i="95"/>
  <c r="BF25" i="95"/>
  <c r="BG25" i="95"/>
  <c r="BH25" i="95"/>
  <c r="BI25" i="95"/>
  <c r="BJ25" i="95"/>
  <c r="BK25" i="95"/>
  <c r="BL25" i="95"/>
  <c r="BM25" i="95"/>
  <c r="BN25" i="95"/>
  <c r="BO25" i="95"/>
  <c r="BP25" i="95"/>
  <c r="BQ25" i="95"/>
  <c r="BR25" i="95"/>
  <c r="BS25" i="95"/>
  <c r="BT25" i="95"/>
  <c r="BU25" i="95"/>
  <c r="BV25" i="95"/>
  <c r="BW25" i="95"/>
  <c r="BX25" i="95"/>
  <c r="BY25" i="95"/>
  <c r="BZ25" i="95"/>
  <c r="CA25" i="95"/>
  <c r="CB25" i="95"/>
  <c r="CC25" i="95"/>
  <c r="CD25" i="95"/>
  <c r="CE25" i="95"/>
  <c r="CF25" i="95"/>
  <c r="CG25" i="95"/>
  <c r="CH25" i="95"/>
  <c r="CI25" i="95"/>
  <c r="CJ25" i="95"/>
  <c r="CK25" i="95"/>
  <c r="CL25" i="95"/>
  <c r="CM25" i="95"/>
  <c r="L25" i="96"/>
  <c r="M25" i="96"/>
  <c r="N25" i="96"/>
  <c r="O25" i="96"/>
  <c r="P25" i="96"/>
  <c r="Q25" i="96"/>
  <c r="R25" i="96"/>
  <c r="S25" i="96"/>
  <c r="T25" i="96"/>
  <c r="U25" i="96"/>
  <c r="V25" i="96"/>
  <c r="W25" i="96"/>
  <c r="X25" i="96"/>
  <c r="Y25" i="96"/>
  <c r="Z25" i="96"/>
  <c r="AA25" i="96"/>
  <c r="AB25" i="96"/>
  <c r="AC25" i="96"/>
  <c r="AD25" i="96"/>
  <c r="AE25" i="96"/>
  <c r="AF25" i="96"/>
  <c r="AG25" i="96"/>
  <c r="AH25" i="96"/>
  <c r="AI25" i="96"/>
  <c r="AJ25" i="96"/>
  <c r="AK25" i="96"/>
  <c r="AL25" i="96"/>
  <c r="AM25" i="96"/>
  <c r="AN25" i="96"/>
  <c r="AO25" i="96"/>
  <c r="AP25" i="96"/>
  <c r="AQ25" i="96"/>
  <c r="AR25" i="96"/>
  <c r="AS25" i="96"/>
  <c r="AT25" i="96"/>
  <c r="AU25" i="96"/>
  <c r="AV25" i="96"/>
  <c r="AW25" i="96"/>
  <c r="AX25" i="96"/>
  <c r="AY25" i="96"/>
  <c r="AZ25" i="96"/>
  <c r="BA25" i="96"/>
  <c r="BB25" i="96"/>
  <c r="BC25" i="96"/>
  <c r="BD25" i="96"/>
  <c r="BE25" i="96"/>
  <c r="BF25" i="96"/>
  <c r="BG25" i="96"/>
  <c r="BH25" i="96"/>
  <c r="BI25" i="96"/>
  <c r="BJ25" i="96"/>
  <c r="BK25" i="96"/>
  <c r="BL25" i="96"/>
  <c r="BM25" i="96"/>
  <c r="BN25" i="96"/>
  <c r="BO25" i="96"/>
  <c r="BP25" i="96"/>
  <c r="BU25" i="96"/>
  <c r="BV25" i="96"/>
  <c r="BW25" i="96"/>
  <c r="BX25" i="96"/>
  <c r="BY25" i="96"/>
  <c r="BZ25" i="96"/>
  <c r="CA25" i="96"/>
  <c r="CB25" i="96"/>
  <c r="CC25" i="96"/>
  <c r="CD25" i="96"/>
  <c r="CE25" i="96"/>
  <c r="CF25" i="96"/>
  <c r="CG25" i="96"/>
  <c r="CH25" i="96"/>
  <c r="CI25" i="96"/>
  <c r="CJ25" i="96"/>
  <c r="CK25" i="96"/>
  <c r="CL25" i="96"/>
  <c r="CM25" i="96"/>
  <c r="L25" i="97"/>
  <c r="M25" i="97"/>
  <c r="N25" i="97"/>
  <c r="O25" i="97"/>
  <c r="P25" i="97"/>
  <c r="Q25" i="97"/>
  <c r="R25" i="97"/>
  <c r="S25" i="97"/>
  <c r="T25" i="97"/>
  <c r="U25" i="97"/>
  <c r="V25" i="97"/>
  <c r="W25" i="97"/>
  <c r="X25" i="97"/>
  <c r="Y25" i="97"/>
  <c r="Z25" i="97"/>
  <c r="AA25" i="97"/>
  <c r="AB25" i="97"/>
  <c r="AC25" i="97"/>
  <c r="AD25" i="97"/>
  <c r="AE25" i="97"/>
  <c r="AF25" i="97"/>
  <c r="AG25" i="97"/>
  <c r="AH25" i="97"/>
  <c r="AI25" i="97"/>
  <c r="AJ25" i="97"/>
  <c r="AK25" i="97"/>
  <c r="AL25" i="97"/>
  <c r="AM25" i="97"/>
  <c r="AN25" i="97"/>
  <c r="AO25" i="97"/>
  <c r="AP25" i="97"/>
  <c r="AQ25" i="97"/>
  <c r="AR25" i="97"/>
  <c r="AS25" i="97"/>
  <c r="AT25" i="97"/>
  <c r="AU25" i="97"/>
  <c r="AV25" i="97"/>
  <c r="AW25" i="97"/>
  <c r="AX25" i="97"/>
  <c r="AY25" i="97"/>
  <c r="AZ25" i="97"/>
  <c r="BA25" i="97"/>
  <c r="BB25" i="97"/>
  <c r="BC25" i="97"/>
  <c r="BD25" i="97"/>
  <c r="BE25" i="97"/>
  <c r="BF25" i="97"/>
  <c r="BG25" i="97"/>
  <c r="BH25" i="97"/>
  <c r="BI25" i="97"/>
  <c r="BJ25" i="97"/>
  <c r="BK25" i="97"/>
  <c r="BL25" i="97"/>
  <c r="BM25" i="97"/>
  <c r="BN25" i="97"/>
  <c r="BO25" i="97"/>
  <c r="BP25" i="97"/>
  <c r="BQ25" i="97"/>
  <c r="BR25" i="97"/>
  <c r="BS25" i="97"/>
  <c r="BT25" i="97"/>
  <c r="BU25" i="97"/>
  <c r="BV25" i="97"/>
  <c r="BW25" i="97"/>
  <c r="BX25" i="97"/>
  <c r="BY25" i="97"/>
  <c r="BZ25" i="97"/>
  <c r="CA25" i="97"/>
  <c r="CB25" i="97"/>
  <c r="CC25" i="97"/>
  <c r="CD25" i="97"/>
  <c r="CE25" i="97"/>
  <c r="CF25" i="97"/>
  <c r="CG25" i="97"/>
  <c r="CH25" i="97"/>
  <c r="CI25" i="97"/>
  <c r="CJ25" i="97"/>
  <c r="CK25" i="97"/>
  <c r="CL25" i="97"/>
  <c r="CM25" i="97"/>
  <c r="L25" i="98"/>
  <c r="M25" i="98"/>
  <c r="N25" i="98"/>
  <c r="O25" i="98"/>
  <c r="P25" i="98"/>
  <c r="Q25" i="98"/>
  <c r="R25" i="98"/>
  <c r="S25" i="98"/>
  <c r="T25" i="98"/>
  <c r="U25" i="98"/>
  <c r="V25" i="98"/>
  <c r="W25" i="98"/>
  <c r="X25" i="98"/>
  <c r="Y25" i="98"/>
  <c r="Z25" i="98"/>
  <c r="AA25" i="98"/>
  <c r="AB25" i="98"/>
  <c r="AD25" i="98"/>
  <c r="AE25" i="98"/>
  <c r="AF25" i="98"/>
  <c r="AG25" i="98"/>
  <c r="AH25" i="98"/>
  <c r="AI25" i="98"/>
  <c r="AJ25" i="98"/>
  <c r="AK25" i="98"/>
  <c r="AL25" i="98"/>
  <c r="AM25" i="98"/>
  <c r="AN25" i="98"/>
  <c r="AP25" i="98"/>
  <c r="AQ25" i="98"/>
  <c r="AR25" i="98"/>
  <c r="AS25" i="98"/>
  <c r="AT25" i="98"/>
  <c r="AU25" i="98"/>
  <c r="AV25" i="98"/>
  <c r="AW25" i="98"/>
  <c r="AX25" i="98"/>
  <c r="AY25" i="98"/>
  <c r="AZ25" i="98"/>
  <c r="BA25" i="98"/>
  <c r="BB25" i="98"/>
  <c r="BC25" i="98"/>
  <c r="BD25" i="98"/>
  <c r="BE25" i="98"/>
  <c r="BF25" i="98"/>
  <c r="BG25" i="98"/>
  <c r="BH25" i="98"/>
  <c r="BI25" i="98"/>
  <c r="BJ25" i="98"/>
  <c r="BK25" i="98"/>
  <c r="BL25" i="98"/>
  <c r="BM25" i="98"/>
  <c r="BN25" i="98"/>
  <c r="BO25" i="98"/>
  <c r="BP25" i="98"/>
  <c r="BQ25" i="98"/>
  <c r="BR25" i="98"/>
  <c r="BS25" i="98"/>
  <c r="BT25" i="98"/>
  <c r="BU25" i="98"/>
  <c r="BV25" i="98"/>
  <c r="BW25" i="98"/>
  <c r="BX25" i="98"/>
  <c r="BY25" i="98"/>
  <c r="BZ25" i="98"/>
  <c r="CA25" i="98"/>
  <c r="CB25" i="98"/>
  <c r="CS25" i="98" s="1"/>
  <c r="CC25" i="98"/>
  <c r="CD25" i="98"/>
  <c r="CE25" i="98"/>
  <c r="CF25" i="98"/>
  <c r="CG25" i="98"/>
  <c r="CH25" i="98"/>
  <c r="CI25" i="98"/>
  <c r="CJ25" i="98"/>
  <c r="CK25" i="98"/>
  <c r="CL25" i="98"/>
  <c r="CM25" i="98"/>
  <c r="L25" i="99"/>
  <c r="M25" i="99"/>
  <c r="N25" i="99"/>
  <c r="O25" i="99"/>
  <c r="P25" i="99"/>
  <c r="Q25" i="99"/>
  <c r="R25" i="99"/>
  <c r="S25" i="99"/>
  <c r="T25" i="99"/>
  <c r="U25" i="99"/>
  <c r="V25" i="99"/>
  <c r="W25" i="99"/>
  <c r="X25" i="99"/>
  <c r="Y25" i="99"/>
  <c r="Z25" i="99"/>
  <c r="AA25" i="99"/>
  <c r="AB25" i="99"/>
  <c r="AC25" i="99"/>
  <c r="AD25" i="99"/>
  <c r="AE25" i="99"/>
  <c r="AF25" i="99"/>
  <c r="AG25" i="99"/>
  <c r="AH25" i="99"/>
  <c r="AI25" i="99"/>
  <c r="AJ25" i="99"/>
  <c r="AK25" i="99"/>
  <c r="AL25" i="99"/>
  <c r="AM25" i="99"/>
  <c r="AN25" i="99"/>
  <c r="AO25" i="99"/>
  <c r="AP25" i="99"/>
  <c r="AQ25" i="99"/>
  <c r="AR25" i="99"/>
  <c r="AS25" i="99"/>
  <c r="AT25" i="99"/>
  <c r="AU25" i="99"/>
  <c r="AV25" i="99"/>
  <c r="AW25" i="99"/>
  <c r="AX25" i="99"/>
  <c r="AY25" i="99"/>
  <c r="AZ25" i="99"/>
  <c r="BA25" i="99"/>
  <c r="BB25" i="99"/>
  <c r="BC25" i="99"/>
  <c r="BD25" i="99"/>
  <c r="BE25" i="99"/>
  <c r="BF25" i="99"/>
  <c r="BG25" i="99"/>
  <c r="BH25" i="99"/>
  <c r="BI25" i="99"/>
  <c r="BJ25" i="99"/>
  <c r="BK25" i="99"/>
  <c r="BL25" i="99"/>
  <c r="BM25" i="99"/>
  <c r="BN25" i="99"/>
  <c r="BO25" i="99"/>
  <c r="BP25" i="99"/>
  <c r="BQ25" i="99"/>
  <c r="BR25" i="99"/>
  <c r="BS25" i="99"/>
  <c r="BT25" i="99"/>
  <c r="BU25" i="99"/>
  <c r="BV25" i="99"/>
  <c r="BW25" i="99"/>
  <c r="BX25" i="99"/>
  <c r="BY25" i="99"/>
  <c r="BZ25" i="99"/>
  <c r="CA25" i="99"/>
  <c r="CB25" i="99"/>
  <c r="CC25" i="99"/>
  <c r="CD25" i="99"/>
  <c r="CE25" i="99"/>
  <c r="CF25" i="99"/>
  <c r="CG25" i="99"/>
  <c r="CH25" i="99"/>
  <c r="CI25" i="99"/>
  <c r="CJ25" i="99"/>
  <c r="CK25" i="99"/>
  <c r="CL25" i="99"/>
  <c r="CM25" i="99"/>
  <c r="L25" i="100"/>
  <c r="M25" i="100"/>
  <c r="N25" i="100"/>
  <c r="O25" i="100"/>
  <c r="P25" i="100"/>
  <c r="Q25" i="100"/>
  <c r="R25" i="100"/>
  <c r="S25" i="100"/>
  <c r="T25" i="100"/>
  <c r="U25" i="100"/>
  <c r="V25" i="100"/>
  <c r="W25" i="100"/>
  <c r="X25" i="100"/>
  <c r="Y25" i="100"/>
  <c r="Z25" i="100"/>
  <c r="AA25" i="100"/>
  <c r="AB25" i="100"/>
  <c r="AC25" i="100"/>
  <c r="AD25" i="100"/>
  <c r="AE25" i="100"/>
  <c r="AF25" i="100"/>
  <c r="AG25" i="100"/>
  <c r="AH25" i="100"/>
  <c r="AI25" i="100"/>
  <c r="AJ25" i="100"/>
  <c r="AK25" i="100"/>
  <c r="AL25" i="100"/>
  <c r="AM25" i="100"/>
  <c r="AN25" i="100"/>
  <c r="AO25" i="100"/>
  <c r="AP25" i="100"/>
  <c r="AQ25" i="100"/>
  <c r="AR25" i="100"/>
  <c r="AS25" i="100"/>
  <c r="AT25" i="100"/>
  <c r="AU25" i="100"/>
  <c r="AV25" i="100"/>
  <c r="AW25" i="100"/>
  <c r="AX25" i="100"/>
  <c r="AY25" i="100"/>
  <c r="AZ25" i="100"/>
  <c r="BA25" i="100"/>
  <c r="BB25" i="100"/>
  <c r="BC25" i="100"/>
  <c r="BD25" i="100"/>
  <c r="BE25" i="100"/>
  <c r="BF25" i="100"/>
  <c r="BG25" i="100"/>
  <c r="BH25" i="100"/>
  <c r="BI25" i="100"/>
  <c r="BJ25" i="100"/>
  <c r="BK25" i="100"/>
  <c r="BL25" i="100"/>
  <c r="BM25" i="100"/>
  <c r="BN25" i="100"/>
  <c r="BO25" i="100"/>
  <c r="BP25" i="100"/>
  <c r="BQ25" i="100"/>
  <c r="BR25" i="100"/>
  <c r="BT25" i="100"/>
  <c r="BU25" i="100"/>
  <c r="BV25" i="100"/>
  <c r="BW25" i="100"/>
  <c r="BX25" i="100"/>
  <c r="BY25" i="100"/>
  <c r="BZ25" i="100"/>
  <c r="CA25" i="100"/>
  <c r="CB25" i="100"/>
  <c r="CC25" i="100"/>
  <c r="CD25" i="100"/>
  <c r="CE25" i="100"/>
  <c r="CF25" i="100"/>
  <c r="CG25" i="100"/>
  <c r="CH25" i="100"/>
  <c r="CI25" i="100"/>
  <c r="CJ25" i="100"/>
  <c r="CK25" i="100"/>
  <c r="CL25" i="100"/>
  <c r="CM25" i="100"/>
  <c r="L25" i="101"/>
  <c r="M25" i="101"/>
  <c r="N25" i="101"/>
  <c r="O25" i="101"/>
  <c r="P25" i="101"/>
  <c r="Q25" i="101"/>
  <c r="R25" i="101"/>
  <c r="S25" i="101"/>
  <c r="T25" i="101"/>
  <c r="U25" i="101"/>
  <c r="V25" i="101"/>
  <c r="W25" i="101"/>
  <c r="X25" i="101"/>
  <c r="Y25" i="101"/>
  <c r="Z25" i="101"/>
  <c r="AA25" i="101"/>
  <c r="AB25" i="101"/>
  <c r="AC25" i="101"/>
  <c r="AD25" i="101"/>
  <c r="AE25" i="101"/>
  <c r="AF25" i="101"/>
  <c r="AG25" i="101"/>
  <c r="AH25" i="101"/>
  <c r="AI25" i="101"/>
  <c r="AJ25" i="101"/>
  <c r="AK25" i="101"/>
  <c r="AL25" i="101"/>
  <c r="AM25" i="101"/>
  <c r="AN25" i="101"/>
  <c r="AO25" i="101"/>
  <c r="AP25" i="101"/>
  <c r="AQ25" i="101"/>
  <c r="AR25" i="101"/>
  <c r="AS25" i="101"/>
  <c r="AT25" i="101"/>
  <c r="AU25" i="101"/>
  <c r="AV25" i="101"/>
  <c r="AW25" i="101"/>
  <c r="AX25" i="101"/>
  <c r="AY25" i="101"/>
  <c r="AZ25" i="101"/>
  <c r="BA25" i="101"/>
  <c r="BB25" i="101"/>
  <c r="BC25" i="101"/>
  <c r="BD25" i="101"/>
  <c r="BE25" i="101"/>
  <c r="BF25" i="101"/>
  <c r="BG25" i="101"/>
  <c r="BH25" i="101"/>
  <c r="BI25" i="101"/>
  <c r="BJ25" i="101"/>
  <c r="BK25" i="101"/>
  <c r="BL25" i="101"/>
  <c r="BM25" i="101"/>
  <c r="BN25" i="101"/>
  <c r="BO25" i="101"/>
  <c r="BP25" i="101"/>
  <c r="BQ25" i="101"/>
  <c r="BR25" i="101"/>
  <c r="BS25" i="101"/>
  <c r="BT25" i="101"/>
  <c r="BU25" i="101"/>
  <c r="BV25" i="101"/>
  <c r="BW25" i="101"/>
  <c r="BX25" i="101"/>
  <c r="BY25" i="101"/>
  <c r="BZ25" i="101"/>
  <c r="CA25" i="101"/>
  <c r="CB25" i="101"/>
  <c r="CC25" i="101"/>
  <c r="CD25" i="101"/>
  <c r="CE25" i="101"/>
  <c r="CF25" i="101"/>
  <c r="CG25" i="101"/>
  <c r="CH25" i="101"/>
  <c r="CI25" i="101"/>
  <c r="CJ25" i="101"/>
  <c r="CK25" i="101"/>
  <c r="CL25" i="101"/>
  <c r="CM25" i="101"/>
  <c r="L25" i="102"/>
  <c r="M25" i="102"/>
  <c r="N25" i="102"/>
  <c r="O25" i="102"/>
  <c r="P25" i="102"/>
  <c r="Q25" i="102"/>
  <c r="R25" i="102"/>
  <c r="S25" i="102"/>
  <c r="T25" i="102"/>
  <c r="U25" i="102"/>
  <c r="V25" i="102"/>
  <c r="W25" i="102"/>
  <c r="X25" i="102"/>
  <c r="Y25" i="102"/>
  <c r="Z25" i="102"/>
  <c r="AA25" i="102"/>
  <c r="AB25" i="102"/>
  <c r="AD25" i="102"/>
  <c r="AE25" i="102"/>
  <c r="AF25" i="102"/>
  <c r="AG25" i="102"/>
  <c r="AH25" i="102"/>
  <c r="AI25" i="102"/>
  <c r="AJ25" i="102"/>
  <c r="AK25" i="102"/>
  <c r="AL25" i="102"/>
  <c r="AM25" i="102"/>
  <c r="AN25" i="102"/>
  <c r="AO25" i="102"/>
  <c r="AP25" i="102"/>
  <c r="AQ25" i="102"/>
  <c r="AR25" i="102"/>
  <c r="AS25" i="102"/>
  <c r="AT25" i="102"/>
  <c r="AU25" i="102"/>
  <c r="AV25" i="102"/>
  <c r="AW25" i="102"/>
  <c r="AX25" i="102"/>
  <c r="AY25" i="102"/>
  <c r="AZ25" i="102"/>
  <c r="BA25" i="102"/>
  <c r="BB25" i="102"/>
  <c r="BC25" i="102"/>
  <c r="BD25" i="102"/>
  <c r="BE25" i="102"/>
  <c r="BF25" i="102"/>
  <c r="BG25" i="102"/>
  <c r="BH25" i="102"/>
  <c r="BI25" i="102"/>
  <c r="BJ25" i="102"/>
  <c r="BK25" i="102"/>
  <c r="BL25" i="102"/>
  <c r="BM25" i="102"/>
  <c r="BN25" i="102"/>
  <c r="BO25" i="102"/>
  <c r="BP25" i="102"/>
  <c r="BQ25" i="102"/>
  <c r="BR25" i="102"/>
  <c r="BS25" i="102"/>
  <c r="BT25" i="102"/>
  <c r="BU25" i="102"/>
  <c r="BV25" i="102"/>
  <c r="BW25" i="102"/>
  <c r="BX25" i="102"/>
  <c r="BY25" i="102"/>
  <c r="BZ25" i="102"/>
  <c r="CA25" i="102"/>
  <c r="CB25" i="102"/>
  <c r="CC25" i="102"/>
  <c r="CD25" i="102"/>
  <c r="CE25" i="102"/>
  <c r="CF25" i="102"/>
  <c r="CG25" i="102"/>
  <c r="CH25" i="102"/>
  <c r="CI25" i="102"/>
  <c r="CJ25" i="102"/>
  <c r="CK25" i="102"/>
  <c r="CL25" i="102"/>
  <c r="CM25" i="102"/>
  <c r="L25" i="103"/>
  <c r="M25" i="103"/>
  <c r="N25" i="103"/>
  <c r="O25" i="103"/>
  <c r="P25" i="103"/>
  <c r="Q25" i="103"/>
  <c r="R25" i="103"/>
  <c r="S25" i="103"/>
  <c r="T25" i="103"/>
  <c r="U25" i="103"/>
  <c r="V25" i="103"/>
  <c r="W25" i="103"/>
  <c r="X25" i="103"/>
  <c r="Y25" i="103"/>
  <c r="Z25" i="103"/>
  <c r="AA25" i="103"/>
  <c r="AB25" i="103"/>
  <c r="AC25" i="103"/>
  <c r="AD25" i="103"/>
  <c r="AE25" i="103"/>
  <c r="AF25" i="103"/>
  <c r="AG25" i="103"/>
  <c r="AH25" i="103"/>
  <c r="AI25" i="103"/>
  <c r="AJ25" i="103"/>
  <c r="AK25" i="103"/>
  <c r="AL25" i="103"/>
  <c r="AM25" i="103"/>
  <c r="AN25" i="103"/>
  <c r="AO25" i="103"/>
  <c r="AP25" i="103"/>
  <c r="AQ25" i="103"/>
  <c r="AR25" i="103"/>
  <c r="AS25" i="103"/>
  <c r="AT25" i="103"/>
  <c r="AU25" i="103"/>
  <c r="AV25" i="103"/>
  <c r="AW25" i="103"/>
  <c r="AX25" i="103"/>
  <c r="AY25" i="103"/>
  <c r="AZ25" i="103"/>
  <c r="BA25" i="103"/>
  <c r="BB25" i="103"/>
  <c r="BC25" i="103"/>
  <c r="BD25" i="103"/>
  <c r="BE25" i="103"/>
  <c r="BF25" i="103"/>
  <c r="BG25" i="103"/>
  <c r="BH25" i="103"/>
  <c r="BI25" i="103"/>
  <c r="BJ25" i="103"/>
  <c r="BK25" i="103"/>
  <c r="BL25" i="103"/>
  <c r="BM25" i="103"/>
  <c r="BN25" i="103"/>
  <c r="BO25" i="103"/>
  <c r="BP25" i="103"/>
  <c r="BQ25" i="103"/>
  <c r="BR25" i="103"/>
  <c r="BS25" i="103"/>
  <c r="BT25" i="103"/>
  <c r="BU25" i="103"/>
  <c r="BV25" i="103"/>
  <c r="BW25" i="103"/>
  <c r="BX25" i="103"/>
  <c r="BY25" i="103"/>
  <c r="BZ25" i="103"/>
  <c r="CA25" i="103"/>
  <c r="CB25" i="103"/>
  <c r="CC25" i="103"/>
  <c r="CD25" i="103"/>
  <c r="CE25" i="103"/>
  <c r="CF25" i="103"/>
  <c r="CG25" i="103"/>
  <c r="CH25" i="103"/>
  <c r="CI25" i="103"/>
  <c r="CJ25" i="103"/>
  <c r="CK25" i="103"/>
  <c r="CL25" i="103"/>
  <c r="CM25" i="103"/>
  <c r="L24" i="73"/>
  <c r="M24" i="73"/>
  <c r="N24" i="73"/>
  <c r="O24" i="73"/>
  <c r="P24" i="73"/>
  <c r="Q24" i="73"/>
  <c r="R24" i="73"/>
  <c r="S24" i="73"/>
  <c r="T24" i="73"/>
  <c r="U24" i="73"/>
  <c r="V24" i="73"/>
  <c r="W24" i="73"/>
  <c r="X24" i="73"/>
  <c r="Y24" i="73"/>
  <c r="Z24" i="73"/>
  <c r="AA24" i="73"/>
  <c r="AB24" i="73"/>
  <c r="AC24" i="73"/>
  <c r="AD24" i="73"/>
  <c r="AE24" i="73"/>
  <c r="AF24" i="73"/>
  <c r="AG24" i="73"/>
  <c r="AH24" i="73"/>
  <c r="AI24" i="73"/>
  <c r="AJ24" i="73"/>
  <c r="AK24" i="73"/>
  <c r="AL24" i="73"/>
  <c r="AM24" i="73"/>
  <c r="AN24" i="73"/>
  <c r="AO24" i="73"/>
  <c r="AP24" i="73"/>
  <c r="AQ24" i="73"/>
  <c r="AR24" i="73"/>
  <c r="AS24" i="73"/>
  <c r="AT24" i="73"/>
  <c r="AU24" i="73"/>
  <c r="AV24" i="73"/>
  <c r="AW24" i="73"/>
  <c r="AX24" i="73"/>
  <c r="AY24" i="73"/>
  <c r="AZ24" i="73"/>
  <c r="BA24" i="73"/>
  <c r="BB24" i="73"/>
  <c r="BC24" i="73"/>
  <c r="BD24" i="73"/>
  <c r="BE24" i="73"/>
  <c r="BF24" i="73"/>
  <c r="BG24" i="73"/>
  <c r="BH24" i="73"/>
  <c r="BI24" i="73"/>
  <c r="BJ24" i="73"/>
  <c r="BK24" i="73"/>
  <c r="BL24" i="73"/>
  <c r="BM24" i="73"/>
  <c r="BN24" i="73"/>
  <c r="BO24" i="73"/>
  <c r="BQ24" i="73"/>
  <c r="BR24" i="73"/>
  <c r="BS24" i="73"/>
  <c r="BT24" i="73"/>
  <c r="BU24" i="73"/>
  <c r="BV24" i="73"/>
  <c r="BW24" i="73"/>
  <c r="BX24" i="73"/>
  <c r="BY24" i="73"/>
  <c r="BZ24" i="73"/>
  <c r="CA24" i="73"/>
  <c r="CB24" i="73"/>
  <c r="CC24" i="73"/>
  <c r="CD24" i="73"/>
  <c r="CE24" i="73"/>
  <c r="CF24" i="73"/>
  <c r="CG24" i="73"/>
  <c r="CH24" i="73"/>
  <c r="CI24" i="73"/>
  <c r="CJ24" i="73"/>
  <c r="CK24" i="73"/>
  <c r="CL24" i="73"/>
  <c r="CM24" i="73"/>
  <c r="L24" i="75"/>
  <c r="M24" i="75"/>
  <c r="N24" i="75"/>
  <c r="O24" i="75"/>
  <c r="P24" i="75"/>
  <c r="Q24" i="75"/>
  <c r="R24" i="75"/>
  <c r="S24" i="75"/>
  <c r="T24" i="75"/>
  <c r="U24" i="75"/>
  <c r="V24" i="75"/>
  <c r="W24" i="75"/>
  <c r="X24" i="75"/>
  <c r="Y24" i="75"/>
  <c r="Z24" i="75"/>
  <c r="AA24" i="75"/>
  <c r="AB24" i="75"/>
  <c r="AC24" i="75"/>
  <c r="AD24" i="75"/>
  <c r="AE24" i="75"/>
  <c r="AF24" i="75"/>
  <c r="AG24" i="75"/>
  <c r="AH24" i="75"/>
  <c r="AI24" i="75"/>
  <c r="AJ24" i="75"/>
  <c r="AK24" i="75"/>
  <c r="AL24" i="75"/>
  <c r="AM24" i="75"/>
  <c r="AN24" i="75"/>
  <c r="AO24" i="75"/>
  <c r="AP24" i="75"/>
  <c r="AQ24" i="75"/>
  <c r="AR24" i="75"/>
  <c r="AS24" i="75"/>
  <c r="AT24" i="75"/>
  <c r="AU24" i="75"/>
  <c r="AV24" i="75"/>
  <c r="AW24" i="75"/>
  <c r="AX24" i="75"/>
  <c r="AY24" i="75"/>
  <c r="AZ24" i="75"/>
  <c r="BA24" i="75"/>
  <c r="BB24" i="75"/>
  <c r="BC24" i="75"/>
  <c r="BD24" i="75"/>
  <c r="BE24" i="75"/>
  <c r="BF24" i="75"/>
  <c r="BG24" i="75"/>
  <c r="BH24" i="75"/>
  <c r="BI24" i="75"/>
  <c r="BJ24" i="75"/>
  <c r="BK24" i="75"/>
  <c r="BL24" i="75"/>
  <c r="BM24" i="75"/>
  <c r="BN24" i="75"/>
  <c r="BO24" i="75"/>
  <c r="BP24" i="75"/>
  <c r="BQ24" i="75"/>
  <c r="BR24" i="75"/>
  <c r="BS24" i="75"/>
  <c r="BT24" i="75"/>
  <c r="BU24" i="75"/>
  <c r="BV24" i="75"/>
  <c r="BW24" i="75"/>
  <c r="BX24" i="75"/>
  <c r="BY24" i="75"/>
  <c r="BZ24" i="75"/>
  <c r="CA24" i="75"/>
  <c r="CB24" i="75"/>
  <c r="CC24" i="75"/>
  <c r="CD24" i="75"/>
  <c r="CE24" i="75"/>
  <c r="CF24" i="75"/>
  <c r="CG24" i="75"/>
  <c r="CH24" i="75"/>
  <c r="CI24" i="75"/>
  <c r="CJ24" i="75"/>
  <c r="CK24" i="75"/>
  <c r="CL24" i="75"/>
  <c r="CM24" i="75"/>
  <c r="P24" i="76"/>
  <c r="Q24" i="76"/>
  <c r="R24" i="76"/>
  <c r="S24" i="76"/>
  <c r="T24" i="76"/>
  <c r="U24" i="76"/>
  <c r="V24" i="76"/>
  <c r="W24" i="76"/>
  <c r="X24" i="76"/>
  <c r="Y24" i="76"/>
  <c r="Z24" i="76"/>
  <c r="AA24" i="76"/>
  <c r="AB24" i="76"/>
  <c r="AC24" i="76"/>
  <c r="AD24" i="76"/>
  <c r="AE24" i="76"/>
  <c r="AF24" i="76"/>
  <c r="AG24" i="76"/>
  <c r="AH24" i="76"/>
  <c r="AI24" i="76"/>
  <c r="AJ24" i="76"/>
  <c r="AK24" i="76"/>
  <c r="AL24" i="76"/>
  <c r="AM24" i="76"/>
  <c r="AN24" i="76"/>
  <c r="AO24" i="76"/>
  <c r="AP24" i="76"/>
  <c r="AQ24" i="76"/>
  <c r="AR24" i="76"/>
  <c r="AS24" i="76"/>
  <c r="AT24" i="76"/>
  <c r="AU24" i="76"/>
  <c r="AV24" i="76"/>
  <c r="AW24" i="76"/>
  <c r="AX24" i="76"/>
  <c r="AY24" i="76"/>
  <c r="AZ24" i="76"/>
  <c r="BA24" i="76"/>
  <c r="BB24" i="76"/>
  <c r="BC24" i="76"/>
  <c r="BD24" i="76"/>
  <c r="BE24" i="76"/>
  <c r="BF24" i="76"/>
  <c r="BG24" i="76"/>
  <c r="BH24" i="76"/>
  <c r="BI24" i="76"/>
  <c r="BJ24" i="76"/>
  <c r="BK24" i="76"/>
  <c r="BL24" i="76"/>
  <c r="BM24" i="76"/>
  <c r="BN24" i="76"/>
  <c r="BO24" i="76"/>
  <c r="BP24" i="76"/>
  <c r="BQ24" i="76"/>
  <c r="BR24" i="76"/>
  <c r="BS24" i="76"/>
  <c r="BT24" i="76"/>
  <c r="BU24" i="76"/>
  <c r="BV24" i="76"/>
  <c r="BW24" i="76"/>
  <c r="BX24" i="76"/>
  <c r="BY24" i="76"/>
  <c r="BZ24" i="76"/>
  <c r="CA24" i="76"/>
  <c r="CB24" i="76"/>
  <c r="CC24" i="76"/>
  <c r="CD24" i="76"/>
  <c r="CE24" i="76"/>
  <c r="CF24" i="76"/>
  <c r="CG24" i="76"/>
  <c r="CH24" i="76"/>
  <c r="CI24" i="76"/>
  <c r="CJ24" i="76"/>
  <c r="CK24" i="76"/>
  <c r="CL24" i="76"/>
  <c r="CM24" i="76"/>
  <c r="L24" i="77"/>
  <c r="M24" i="77"/>
  <c r="N24" i="77"/>
  <c r="O24" i="77"/>
  <c r="Q24" i="77"/>
  <c r="R24" i="77"/>
  <c r="S24" i="77"/>
  <c r="T24" i="77"/>
  <c r="U24" i="77"/>
  <c r="V24" i="77"/>
  <c r="W24" i="77"/>
  <c r="X24" i="77"/>
  <c r="Y24" i="77"/>
  <c r="Z24" i="77"/>
  <c r="AA24" i="77"/>
  <c r="AB24" i="77"/>
  <c r="AC24" i="77"/>
  <c r="AD24" i="77"/>
  <c r="AE24" i="77"/>
  <c r="AF24" i="77"/>
  <c r="AG24" i="77"/>
  <c r="AH24" i="77"/>
  <c r="AI24" i="77"/>
  <c r="AJ24" i="77"/>
  <c r="AK24" i="77"/>
  <c r="AL24" i="77"/>
  <c r="AM24" i="77"/>
  <c r="AN24" i="77"/>
  <c r="AO24" i="77"/>
  <c r="AP24" i="77"/>
  <c r="AQ24" i="77"/>
  <c r="AR24" i="77"/>
  <c r="AS24" i="77"/>
  <c r="AT24" i="77"/>
  <c r="AU24" i="77"/>
  <c r="AV24" i="77"/>
  <c r="AW24" i="77"/>
  <c r="AX24" i="77"/>
  <c r="AY24" i="77"/>
  <c r="AZ24" i="77"/>
  <c r="BA24" i="77"/>
  <c r="BB24" i="77"/>
  <c r="BC24" i="77"/>
  <c r="BD24" i="77"/>
  <c r="BE24" i="77"/>
  <c r="BF24" i="77"/>
  <c r="BG24" i="77"/>
  <c r="BH24" i="77"/>
  <c r="BI24" i="77"/>
  <c r="BJ24" i="77"/>
  <c r="BK24" i="77"/>
  <c r="BL24" i="77"/>
  <c r="BM24" i="77"/>
  <c r="BN24" i="77"/>
  <c r="BO24" i="77"/>
  <c r="BP24" i="77"/>
  <c r="BQ24" i="77"/>
  <c r="BR24" i="77"/>
  <c r="BS24" i="77"/>
  <c r="BT24" i="77"/>
  <c r="BU24" i="77"/>
  <c r="BV24" i="77"/>
  <c r="BW24" i="77"/>
  <c r="BX24" i="77"/>
  <c r="BY24" i="77"/>
  <c r="BZ24" i="77"/>
  <c r="CA24" i="77"/>
  <c r="CB24" i="77"/>
  <c r="CC24" i="77"/>
  <c r="CD24" i="77"/>
  <c r="CE24" i="77"/>
  <c r="CF24" i="77"/>
  <c r="CG24" i="77"/>
  <c r="CH24" i="77"/>
  <c r="CI24" i="77"/>
  <c r="CJ24" i="77"/>
  <c r="CK24" i="77"/>
  <c r="CL24" i="77"/>
  <c r="CM24" i="77"/>
  <c r="L24" i="78"/>
  <c r="M24" i="78"/>
  <c r="N24" i="78"/>
  <c r="O24" i="78"/>
  <c r="P24" i="78"/>
  <c r="Q24" i="78"/>
  <c r="R24" i="78"/>
  <c r="S24" i="78"/>
  <c r="T24" i="78"/>
  <c r="U24" i="78"/>
  <c r="V24" i="78"/>
  <c r="W24" i="78"/>
  <c r="X24" i="78"/>
  <c r="Y24" i="78"/>
  <c r="Z24" i="78"/>
  <c r="AA24" i="78"/>
  <c r="AB24" i="78"/>
  <c r="AC24" i="78"/>
  <c r="AD24" i="78"/>
  <c r="AE24" i="78"/>
  <c r="AF24" i="78"/>
  <c r="AG24" i="78"/>
  <c r="AH24" i="78"/>
  <c r="AI24" i="78"/>
  <c r="AJ24" i="78"/>
  <c r="AK24" i="78"/>
  <c r="AL24" i="78"/>
  <c r="AM24" i="78"/>
  <c r="AN24" i="78"/>
  <c r="AO24" i="78"/>
  <c r="AP24" i="78"/>
  <c r="AQ24" i="78"/>
  <c r="AR24" i="78"/>
  <c r="AS24" i="78"/>
  <c r="AT24" i="78"/>
  <c r="AU24" i="78"/>
  <c r="AV24" i="78"/>
  <c r="AW24" i="78"/>
  <c r="AX24" i="78"/>
  <c r="AY24" i="78"/>
  <c r="AZ24" i="78"/>
  <c r="BA24" i="78"/>
  <c r="BB24" i="78"/>
  <c r="BC24" i="78"/>
  <c r="BD24" i="78"/>
  <c r="BE24" i="78"/>
  <c r="BF24" i="78"/>
  <c r="BG24" i="78"/>
  <c r="BH24" i="78"/>
  <c r="BI24" i="78"/>
  <c r="BJ24" i="78"/>
  <c r="BK24" i="78"/>
  <c r="BL24" i="78"/>
  <c r="BM24" i="78"/>
  <c r="BN24" i="78"/>
  <c r="BO24" i="78"/>
  <c r="BP24" i="78"/>
  <c r="BQ24" i="78"/>
  <c r="BR24" i="78"/>
  <c r="BS24" i="78"/>
  <c r="BT24" i="78"/>
  <c r="BU24" i="78"/>
  <c r="BV24" i="78"/>
  <c r="BW24" i="78"/>
  <c r="BX24" i="78"/>
  <c r="BY24" i="78"/>
  <c r="BZ24" i="78"/>
  <c r="CA24" i="78"/>
  <c r="CB24" i="78"/>
  <c r="CC24" i="78"/>
  <c r="CD24" i="78"/>
  <c r="CE24" i="78"/>
  <c r="CF24" i="78"/>
  <c r="CG24" i="78"/>
  <c r="CH24" i="78"/>
  <c r="CI24" i="78"/>
  <c r="CJ24" i="78"/>
  <c r="CK24" i="78"/>
  <c r="CL24" i="78"/>
  <c r="CM24" i="78"/>
  <c r="L24" i="79"/>
  <c r="M24" i="79"/>
  <c r="N24" i="79"/>
  <c r="O24" i="79"/>
  <c r="P24" i="79"/>
  <c r="Q24" i="79"/>
  <c r="R24" i="79"/>
  <c r="S24" i="79"/>
  <c r="T24" i="79"/>
  <c r="U24" i="79"/>
  <c r="V24" i="79"/>
  <c r="W24" i="79"/>
  <c r="X24" i="79"/>
  <c r="Y24" i="79"/>
  <c r="Z24" i="79"/>
  <c r="AA24" i="79"/>
  <c r="AB24" i="79"/>
  <c r="AC24" i="79"/>
  <c r="AD24" i="79"/>
  <c r="AE24" i="79"/>
  <c r="AF24" i="79"/>
  <c r="AG24" i="79"/>
  <c r="AH24" i="79"/>
  <c r="AI24" i="79"/>
  <c r="AJ24" i="79"/>
  <c r="AK24" i="79"/>
  <c r="AL24" i="79"/>
  <c r="AM24" i="79"/>
  <c r="AN24" i="79"/>
  <c r="AO24" i="79"/>
  <c r="AP24" i="79"/>
  <c r="AQ24" i="79"/>
  <c r="AR24" i="79"/>
  <c r="AS24" i="79"/>
  <c r="AT24" i="79"/>
  <c r="AU24" i="79"/>
  <c r="AV24" i="79"/>
  <c r="AW24" i="79"/>
  <c r="AX24" i="79"/>
  <c r="AY24" i="79"/>
  <c r="AZ24" i="79"/>
  <c r="BA24" i="79"/>
  <c r="BB24" i="79"/>
  <c r="BC24" i="79"/>
  <c r="BD24" i="79"/>
  <c r="BE24" i="79"/>
  <c r="BF24" i="79"/>
  <c r="BG24" i="79"/>
  <c r="BH24" i="79"/>
  <c r="BI24" i="79"/>
  <c r="BJ24" i="79"/>
  <c r="BK24" i="79"/>
  <c r="BL24" i="79"/>
  <c r="BM24" i="79"/>
  <c r="BN24" i="79"/>
  <c r="BO24" i="79"/>
  <c r="BP24" i="79"/>
  <c r="BQ24" i="79"/>
  <c r="BR24" i="79"/>
  <c r="BS24" i="79"/>
  <c r="BT24" i="79"/>
  <c r="BU24" i="79"/>
  <c r="BV24" i="79"/>
  <c r="BW24" i="79"/>
  <c r="BX24" i="79"/>
  <c r="BY24" i="79"/>
  <c r="BZ24" i="79"/>
  <c r="CA24" i="79"/>
  <c r="CB24" i="79"/>
  <c r="CS24" i="79" s="1"/>
  <c r="CC24" i="79"/>
  <c r="CD24" i="79"/>
  <c r="CE24" i="79"/>
  <c r="CF24" i="79"/>
  <c r="CG24" i="79"/>
  <c r="CH24" i="79"/>
  <c r="CI24" i="79"/>
  <c r="CJ24" i="79"/>
  <c r="CK24" i="79"/>
  <c r="CL24" i="79"/>
  <c r="CM24" i="79"/>
  <c r="L24" i="80"/>
  <c r="M24" i="80"/>
  <c r="N24" i="80"/>
  <c r="O24" i="80"/>
  <c r="P24" i="80"/>
  <c r="Q24" i="80"/>
  <c r="R24" i="80"/>
  <c r="S24" i="80"/>
  <c r="T24" i="80"/>
  <c r="U24" i="80"/>
  <c r="V24" i="80"/>
  <c r="W24" i="80"/>
  <c r="X24" i="80"/>
  <c r="Y24" i="80"/>
  <c r="Z24" i="80"/>
  <c r="AA24" i="80"/>
  <c r="AB24" i="80"/>
  <c r="AC24" i="80"/>
  <c r="AD24" i="80"/>
  <c r="AE24" i="80"/>
  <c r="AF24" i="80"/>
  <c r="AG24" i="80"/>
  <c r="AH24" i="80"/>
  <c r="AI24" i="80"/>
  <c r="AJ24" i="80"/>
  <c r="AK24" i="80"/>
  <c r="AL24" i="80"/>
  <c r="AM24" i="80"/>
  <c r="AN24" i="80"/>
  <c r="AO24" i="80"/>
  <c r="AP24" i="80"/>
  <c r="AQ24" i="80"/>
  <c r="AR24" i="80"/>
  <c r="AS24" i="80"/>
  <c r="AT24" i="80"/>
  <c r="AU24" i="80"/>
  <c r="AV24" i="80"/>
  <c r="AW24" i="80"/>
  <c r="AX24" i="80"/>
  <c r="AY24" i="80"/>
  <c r="AZ24" i="80"/>
  <c r="BA24" i="80"/>
  <c r="BB24" i="80"/>
  <c r="BC24" i="80"/>
  <c r="BD24" i="80"/>
  <c r="BE24" i="80"/>
  <c r="BF24" i="80"/>
  <c r="BG24" i="80"/>
  <c r="BH24" i="80"/>
  <c r="BI24" i="80"/>
  <c r="BJ24" i="80"/>
  <c r="BK24" i="80"/>
  <c r="BL24" i="80"/>
  <c r="BM24" i="80"/>
  <c r="BN24" i="80"/>
  <c r="BO24" i="80"/>
  <c r="BP24" i="80"/>
  <c r="BQ24" i="80"/>
  <c r="BR24" i="80"/>
  <c r="BS24" i="80"/>
  <c r="BT24" i="80"/>
  <c r="BU24" i="80"/>
  <c r="BV24" i="80"/>
  <c r="BW24" i="80"/>
  <c r="BX24" i="80"/>
  <c r="BY24" i="80"/>
  <c r="BZ24" i="80"/>
  <c r="CA24" i="80"/>
  <c r="CB24" i="80"/>
  <c r="CC24" i="80"/>
  <c r="CD24" i="80"/>
  <c r="CE24" i="80"/>
  <c r="CF24" i="80"/>
  <c r="CG24" i="80"/>
  <c r="CH24" i="80"/>
  <c r="CI24" i="80"/>
  <c r="CJ24" i="80"/>
  <c r="CK24" i="80"/>
  <c r="CL24" i="80"/>
  <c r="CM24" i="80"/>
  <c r="L24" i="81"/>
  <c r="M24" i="81"/>
  <c r="N24" i="81"/>
  <c r="O24" i="81"/>
  <c r="P24" i="81"/>
  <c r="Q24" i="81"/>
  <c r="R24" i="81"/>
  <c r="S24" i="81"/>
  <c r="T24" i="81"/>
  <c r="U24" i="81"/>
  <c r="V24" i="81"/>
  <c r="W24" i="81"/>
  <c r="X24" i="81"/>
  <c r="Y24" i="81"/>
  <c r="Z24" i="81"/>
  <c r="AA24" i="81"/>
  <c r="AB24" i="81"/>
  <c r="AC24" i="81"/>
  <c r="AD24" i="81"/>
  <c r="AE24" i="81"/>
  <c r="AF24" i="81"/>
  <c r="AG24" i="81"/>
  <c r="AH24" i="81"/>
  <c r="AI24" i="81"/>
  <c r="AJ24" i="81"/>
  <c r="AK24" i="81"/>
  <c r="AL24" i="81"/>
  <c r="AM24" i="81"/>
  <c r="AN24" i="81"/>
  <c r="AO24" i="81"/>
  <c r="AP24" i="81"/>
  <c r="AQ24" i="81"/>
  <c r="AR24" i="81"/>
  <c r="AS24" i="81"/>
  <c r="AT24" i="81"/>
  <c r="AU24" i="81"/>
  <c r="AV24" i="81"/>
  <c r="AW24" i="81"/>
  <c r="AX24" i="81"/>
  <c r="AY24" i="81"/>
  <c r="AZ24" i="81"/>
  <c r="BA24" i="81"/>
  <c r="BB24" i="81"/>
  <c r="BC24" i="81"/>
  <c r="BD24" i="81"/>
  <c r="BE24" i="81"/>
  <c r="BF24" i="81"/>
  <c r="BG24" i="81"/>
  <c r="BH24" i="81"/>
  <c r="BI24" i="81"/>
  <c r="BJ24" i="81"/>
  <c r="BK24" i="81"/>
  <c r="BL24" i="81"/>
  <c r="BM24" i="81"/>
  <c r="BN24" i="81"/>
  <c r="BO24" i="81"/>
  <c r="BP24" i="81"/>
  <c r="BQ24" i="81"/>
  <c r="BR24" i="81"/>
  <c r="BS24" i="81"/>
  <c r="BT24" i="81"/>
  <c r="BU24" i="81"/>
  <c r="BV24" i="81"/>
  <c r="BW24" i="81"/>
  <c r="BX24" i="81"/>
  <c r="BY24" i="81"/>
  <c r="BZ24" i="81"/>
  <c r="CA24" i="81"/>
  <c r="CB24" i="81"/>
  <c r="CC24" i="81"/>
  <c r="CD24" i="81"/>
  <c r="CE24" i="81"/>
  <c r="CF24" i="81"/>
  <c r="CG24" i="81"/>
  <c r="CH24" i="81"/>
  <c r="CI24" i="81"/>
  <c r="CJ24" i="81"/>
  <c r="CK24" i="81"/>
  <c r="CL24" i="81"/>
  <c r="CM24" i="81"/>
  <c r="L24" i="82"/>
  <c r="CD24" i="82"/>
  <c r="CE24" i="82"/>
  <c r="CF24" i="82"/>
  <c r="CG24" i="82"/>
  <c r="CH24" i="82"/>
  <c r="CI24" i="82"/>
  <c r="CJ24" i="82"/>
  <c r="CK24" i="82"/>
  <c r="CL24" i="82"/>
  <c r="CM24" i="82"/>
  <c r="L24" i="83"/>
  <c r="M24" i="83"/>
  <c r="N24" i="83"/>
  <c r="O24" i="83"/>
  <c r="P24" i="83"/>
  <c r="Q24" i="83"/>
  <c r="R24" i="83"/>
  <c r="S24" i="83"/>
  <c r="T24" i="83"/>
  <c r="U24" i="83"/>
  <c r="V24" i="83"/>
  <c r="W24" i="83"/>
  <c r="X24" i="83"/>
  <c r="Y24" i="83"/>
  <c r="Z24" i="83"/>
  <c r="AA24" i="83"/>
  <c r="AB24" i="83"/>
  <c r="AC24" i="83"/>
  <c r="AD24" i="83"/>
  <c r="AE24" i="83"/>
  <c r="AF24" i="83"/>
  <c r="AG24" i="83"/>
  <c r="AH24" i="83"/>
  <c r="AI24" i="83"/>
  <c r="AJ24" i="83"/>
  <c r="AK24" i="83"/>
  <c r="AL24" i="83"/>
  <c r="AM24" i="83"/>
  <c r="AN24" i="83"/>
  <c r="AO24" i="83"/>
  <c r="AP24" i="83"/>
  <c r="AQ24" i="83"/>
  <c r="AV24" i="83"/>
  <c r="AW24" i="83"/>
  <c r="AX24" i="83"/>
  <c r="AY24" i="83"/>
  <c r="AZ24" i="83"/>
  <c r="BA24" i="83"/>
  <c r="BB24" i="83"/>
  <c r="BC24" i="83"/>
  <c r="BD24" i="83"/>
  <c r="BE24" i="83"/>
  <c r="BF24" i="83"/>
  <c r="BG24" i="83"/>
  <c r="BH24" i="83"/>
  <c r="BI24" i="83"/>
  <c r="BJ24" i="83"/>
  <c r="BK24" i="83"/>
  <c r="BL24" i="83"/>
  <c r="BM24" i="83"/>
  <c r="BN24" i="83"/>
  <c r="BO24" i="83"/>
  <c r="BP24" i="83"/>
  <c r="BQ24" i="83"/>
  <c r="BR24" i="83"/>
  <c r="BS24" i="83"/>
  <c r="BT24" i="83"/>
  <c r="BU24" i="83"/>
  <c r="BV24" i="83"/>
  <c r="BW24" i="83"/>
  <c r="BX24" i="83"/>
  <c r="BY24" i="83"/>
  <c r="BZ24" i="83"/>
  <c r="CA24" i="83"/>
  <c r="CB24" i="83"/>
  <c r="CC24" i="83"/>
  <c r="CD24" i="83"/>
  <c r="CE24" i="83"/>
  <c r="CF24" i="83"/>
  <c r="CG24" i="83"/>
  <c r="CH24" i="83"/>
  <c r="CI24" i="83"/>
  <c r="CJ24" i="83"/>
  <c r="CK24" i="83"/>
  <c r="CL24" i="83"/>
  <c r="CM24" i="83"/>
  <c r="M24" i="84"/>
  <c r="N24" i="84"/>
  <c r="O24" i="84"/>
  <c r="P24" i="84"/>
  <c r="Q24" i="84"/>
  <c r="R24" i="84"/>
  <c r="S24" i="84"/>
  <c r="T24" i="84"/>
  <c r="U24" i="84"/>
  <c r="V24" i="84"/>
  <c r="W24" i="84"/>
  <c r="X24" i="84"/>
  <c r="Y24" i="84"/>
  <c r="Z24" i="84"/>
  <c r="AA24" i="84"/>
  <c r="AB24" i="84"/>
  <c r="AC24" i="84"/>
  <c r="AD24" i="84"/>
  <c r="AE24" i="84"/>
  <c r="AF24" i="84"/>
  <c r="AG24" i="84"/>
  <c r="AH24" i="84"/>
  <c r="AI24" i="84"/>
  <c r="AJ24" i="84"/>
  <c r="AK24" i="84"/>
  <c r="AL24" i="84"/>
  <c r="AM24" i="84"/>
  <c r="AN24" i="84"/>
  <c r="AO24" i="84"/>
  <c r="AP24" i="84"/>
  <c r="AQ24" i="84"/>
  <c r="AR24" i="84"/>
  <c r="AS24" i="84"/>
  <c r="AT24" i="84"/>
  <c r="AU24" i="84"/>
  <c r="AV24" i="84"/>
  <c r="AW24" i="84"/>
  <c r="AX24" i="84"/>
  <c r="AY24" i="84"/>
  <c r="AZ24" i="84"/>
  <c r="BA24" i="84"/>
  <c r="BB24" i="84"/>
  <c r="BC24" i="84"/>
  <c r="BD24" i="84"/>
  <c r="BE24" i="84"/>
  <c r="BF24" i="84"/>
  <c r="BG24" i="84"/>
  <c r="BH24" i="84"/>
  <c r="BI24" i="84"/>
  <c r="BJ24" i="84"/>
  <c r="BK24" i="84"/>
  <c r="BL24" i="84"/>
  <c r="BM24" i="84"/>
  <c r="BN24" i="84"/>
  <c r="BO24" i="84"/>
  <c r="BP24" i="84"/>
  <c r="BQ24" i="84"/>
  <c r="BR24" i="84"/>
  <c r="BS24" i="84"/>
  <c r="BT24" i="84"/>
  <c r="BU24" i="84"/>
  <c r="BV24" i="84"/>
  <c r="BW24" i="84"/>
  <c r="BX24" i="84"/>
  <c r="BY24" i="84"/>
  <c r="BZ24" i="84"/>
  <c r="CA24" i="84"/>
  <c r="CB24" i="84"/>
  <c r="CC24" i="84"/>
  <c r="CD24" i="84"/>
  <c r="CE24" i="84"/>
  <c r="CF24" i="84"/>
  <c r="CG24" i="84"/>
  <c r="CH24" i="84"/>
  <c r="CI24" i="84"/>
  <c r="CJ24" i="84"/>
  <c r="CK24" i="84"/>
  <c r="CL24" i="84"/>
  <c r="CM24" i="84"/>
  <c r="L24" i="85"/>
  <c r="M24" i="85"/>
  <c r="N24" i="85"/>
  <c r="O24" i="85"/>
  <c r="P24" i="85"/>
  <c r="Q24" i="85"/>
  <c r="R24" i="85"/>
  <c r="S24" i="85"/>
  <c r="T24" i="85"/>
  <c r="U24" i="85"/>
  <c r="V24" i="85"/>
  <c r="W24" i="85"/>
  <c r="X24" i="85"/>
  <c r="Y24" i="85"/>
  <c r="Z24" i="85"/>
  <c r="AA24" i="85"/>
  <c r="AB24" i="85"/>
  <c r="AC24" i="85"/>
  <c r="AD24" i="85"/>
  <c r="AE24" i="85"/>
  <c r="AF24" i="85"/>
  <c r="AG24" i="85"/>
  <c r="AH24" i="85"/>
  <c r="AI24" i="85"/>
  <c r="AJ24" i="85"/>
  <c r="AK24" i="85"/>
  <c r="AL24" i="85"/>
  <c r="AM24" i="85"/>
  <c r="AN24" i="85"/>
  <c r="AO24" i="85"/>
  <c r="AP24" i="85"/>
  <c r="AQ24" i="85"/>
  <c r="AR24" i="85"/>
  <c r="AS24" i="85"/>
  <c r="AT24" i="85"/>
  <c r="AU24" i="85"/>
  <c r="AV24" i="85"/>
  <c r="AW24" i="85"/>
  <c r="AX24" i="85"/>
  <c r="AY24" i="85"/>
  <c r="AZ24" i="85"/>
  <c r="BA24" i="85"/>
  <c r="BB24" i="85"/>
  <c r="BC24" i="85"/>
  <c r="BD24" i="85"/>
  <c r="BE24" i="85"/>
  <c r="BF24" i="85"/>
  <c r="BG24" i="85"/>
  <c r="BH24" i="85"/>
  <c r="BI24" i="85"/>
  <c r="BJ24" i="85"/>
  <c r="BK24" i="85"/>
  <c r="BL24" i="85"/>
  <c r="BM24" i="85"/>
  <c r="BN24" i="85"/>
  <c r="BO24" i="85"/>
  <c r="BP24" i="85"/>
  <c r="BQ24" i="85"/>
  <c r="BR24" i="85"/>
  <c r="BS24" i="85"/>
  <c r="BT24" i="85"/>
  <c r="BU24" i="85"/>
  <c r="BV24" i="85"/>
  <c r="BW24" i="85"/>
  <c r="BX24" i="85"/>
  <c r="BY24" i="85"/>
  <c r="BZ24" i="85"/>
  <c r="CA24" i="85"/>
  <c r="CB24" i="85"/>
  <c r="CS24" i="85" s="1"/>
  <c r="CC24" i="85"/>
  <c r="CD24" i="85"/>
  <c r="CE24" i="85"/>
  <c r="CF24" i="85"/>
  <c r="CG24" i="85"/>
  <c r="CH24" i="85"/>
  <c r="CI24" i="85"/>
  <c r="CJ24" i="85"/>
  <c r="CK24" i="85"/>
  <c r="CL24" i="85"/>
  <c r="CM24" i="85"/>
  <c r="L24" i="86"/>
  <c r="M24" i="86"/>
  <c r="N24" i="86"/>
  <c r="O24" i="86"/>
  <c r="P24" i="86"/>
  <c r="Q24" i="86"/>
  <c r="R24" i="86"/>
  <c r="S24" i="86"/>
  <c r="T24" i="86"/>
  <c r="U24" i="86"/>
  <c r="V24" i="86"/>
  <c r="W24" i="86"/>
  <c r="X24" i="86"/>
  <c r="Y24" i="86"/>
  <c r="Z24" i="86"/>
  <c r="AA24" i="86"/>
  <c r="AB24" i="86"/>
  <c r="AC24" i="86"/>
  <c r="AD24" i="86"/>
  <c r="AE24" i="86"/>
  <c r="AF24" i="86"/>
  <c r="AG24" i="86"/>
  <c r="AH24" i="86"/>
  <c r="AI24" i="86"/>
  <c r="AJ24" i="86"/>
  <c r="AK24" i="86"/>
  <c r="AL24" i="86"/>
  <c r="AM24" i="86"/>
  <c r="AN24" i="86"/>
  <c r="AO24" i="86"/>
  <c r="AP24" i="86"/>
  <c r="AQ24" i="86"/>
  <c r="AR24" i="86"/>
  <c r="AS24" i="86"/>
  <c r="AT24" i="86"/>
  <c r="AU24" i="86"/>
  <c r="AV24" i="86"/>
  <c r="AW24" i="86"/>
  <c r="AX24" i="86"/>
  <c r="AY24" i="86"/>
  <c r="AZ24" i="86"/>
  <c r="BA24" i="86"/>
  <c r="BB24" i="86"/>
  <c r="BC24" i="86"/>
  <c r="BD24" i="86"/>
  <c r="BE24" i="86"/>
  <c r="BF24" i="86"/>
  <c r="BG24" i="86"/>
  <c r="BH24" i="86"/>
  <c r="BI24" i="86"/>
  <c r="BJ24" i="86"/>
  <c r="BK24" i="86"/>
  <c r="BL24" i="86"/>
  <c r="BM24" i="86"/>
  <c r="BN24" i="86"/>
  <c r="BO24" i="86"/>
  <c r="BP24" i="86"/>
  <c r="BQ24" i="86"/>
  <c r="BR24" i="86"/>
  <c r="BS24" i="86"/>
  <c r="BT24" i="86"/>
  <c r="BU24" i="86"/>
  <c r="BV24" i="86"/>
  <c r="BW24" i="86"/>
  <c r="BX24" i="86"/>
  <c r="BY24" i="86"/>
  <c r="BZ24" i="86"/>
  <c r="CA24" i="86"/>
  <c r="CB24" i="86"/>
  <c r="CC24" i="86"/>
  <c r="CD24" i="86"/>
  <c r="CE24" i="86"/>
  <c r="CF24" i="86"/>
  <c r="CG24" i="86"/>
  <c r="CH24" i="86"/>
  <c r="CI24" i="86"/>
  <c r="CJ24" i="86"/>
  <c r="CK24" i="86"/>
  <c r="CL24" i="86"/>
  <c r="CM24" i="86"/>
  <c r="L24" i="87"/>
  <c r="M24" i="87"/>
  <c r="N24" i="87"/>
  <c r="O24" i="87"/>
  <c r="P24" i="87"/>
  <c r="Q24" i="87"/>
  <c r="R24" i="87"/>
  <c r="S24" i="87"/>
  <c r="T24" i="87"/>
  <c r="U24" i="87"/>
  <c r="V24" i="87"/>
  <c r="W24" i="87"/>
  <c r="X24" i="87"/>
  <c r="Y24" i="87"/>
  <c r="Z24" i="87"/>
  <c r="AA24" i="87"/>
  <c r="AB24" i="87"/>
  <c r="AC24" i="87"/>
  <c r="AD24" i="87"/>
  <c r="AE24" i="87"/>
  <c r="AF24" i="87"/>
  <c r="AG24" i="87"/>
  <c r="AH24" i="87"/>
  <c r="AI24" i="87"/>
  <c r="AJ24" i="87"/>
  <c r="AK24" i="87"/>
  <c r="AL24" i="87"/>
  <c r="AM24" i="87"/>
  <c r="AN24" i="87"/>
  <c r="AO24" i="87"/>
  <c r="AP24" i="87"/>
  <c r="AQ24" i="87"/>
  <c r="AR24" i="87"/>
  <c r="AS24" i="87"/>
  <c r="AT24" i="87"/>
  <c r="AU24" i="87"/>
  <c r="AV24" i="87"/>
  <c r="AW24" i="87"/>
  <c r="AX24" i="87"/>
  <c r="AY24" i="87"/>
  <c r="AZ24" i="87"/>
  <c r="BB24" i="87"/>
  <c r="BC24" i="87"/>
  <c r="BD24" i="87"/>
  <c r="BE24" i="87"/>
  <c r="BF24" i="87"/>
  <c r="BG24" i="87"/>
  <c r="BH24" i="87"/>
  <c r="BI24" i="87"/>
  <c r="BJ24" i="87"/>
  <c r="BK24" i="87"/>
  <c r="BL24" i="87"/>
  <c r="BM24" i="87"/>
  <c r="BN24" i="87"/>
  <c r="BO24" i="87"/>
  <c r="BP24" i="87"/>
  <c r="BQ24" i="87"/>
  <c r="BR24" i="87"/>
  <c r="BS24" i="87"/>
  <c r="BT24" i="87"/>
  <c r="BU24" i="87"/>
  <c r="BV24" i="87"/>
  <c r="BW24" i="87"/>
  <c r="BX24" i="87"/>
  <c r="BY24" i="87"/>
  <c r="BZ24" i="87"/>
  <c r="CA24" i="87"/>
  <c r="CB24" i="87"/>
  <c r="CC24" i="87"/>
  <c r="CD24" i="87"/>
  <c r="CE24" i="87"/>
  <c r="CF24" i="87"/>
  <c r="CG24" i="87"/>
  <c r="CH24" i="87"/>
  <c r="CI24" i="87"/>
  <c r="CJ24" i="87"/>
  <c r="CK24" i="87"/>
  <c r="CL24" i="87"/>
  <c r="CM24" i="87"/>
  <c r="L24" i="88"/>
  <c r="M24" i="88"/>
  <c r="N24" i="88"/>
  <c r="O24" i="88"/>
  <c r="P24" i="88"/>
  <c r="Q24" i="88"/>
  <c r="R24" i="88"/>
  <c r="S24" i="88"/>
  <c r="T24" i="88"/>
  <c r="U24" i="88"/>
  <c r="V24" i="88"/>
  <c r="W24" i="88"/>
  <c r="X24" i="88"/>
  <c r="Y24" i="88"/>
  <c r="Z24" i="88"/>
  <c r="AA24" i="88"/>
  <c r="AB24" i="88"/>
  <c r="AC24" i="88"/>
  <c r="AD24" i="88"/>
  <c r="AE24" i="88"/>
  <c r="AF24" i="88"/>
  <c r="AG24" i="88"/>
  <c r="AH24" i="88"/>
  <c r="AI24" i="88"/>
  <c r="AJ24" i="88"/>
  <c r="AK24" i="88"/>
  <c r="AL24" i="88"/>
  <c r="AM24" i="88"/>
  <c r="AN24" i="88"/>
  <c r="AO24" i="88"/>
  <c r="AP24" i="88"/>
  <c r="AQ24" i="88"/>
  <c r="AR24" i="88"/>
  <c r="AS24" i="88"/>
  <c r="AT24" i="88"/>
  <c r="AU24" i="88"/>
  <c r="AV24" i="88"/>
  <c r="AW24" i="88"/>
  <c r="AX24" i="88"/>
  <c r="AY24" i="88"/>
  <c r="AZ24" i="88"/>
  <c r="BA24" i="88"/>
  <c r="BB24" i="88"/>
  <c r="BC24" i="88"/>
  <c r="BD24" i="88"/>
  <c r="BE24" i="88"/>
  <c r="BF24" i="88"/>
  <c r="BG24" i="88"/>
  <c r="BH24" i="88"/>
  <c r="BI24" i="88"/>
  <c r="BJ24" i="88"/>
  <c r="BK24" i="88"/>
  <c r="BL24" i="88"/>
  <c r="BM24" i="88"/>
  <c r="BN24" i="88"/>
  <c r="BO24" i="88"/>
  <c r="BP24" i="88"/>
  <c r="BQ24" i="88"/>
  <c r="BR24" i="88"/>
  <c r="BS24" i="88"/>
  <c r="BT24" i="88"/>
  <c r="BU24" i="88"/>
  <c r="BV24" i="88"/>
  <c r="BW24" i="88"/>
  <c r="BX24" i="88"/>
  <c r="BY24" i="88"/>
  <c r="BZ24" i="88"/>
  <c r="CA24" i="88"/>
  <c r="CB24" i="88"/>
  <c r="CC24" i="88"/>
  <c r="CD24" i="88"/>
  <c r="CE24" i="88"/>
  <c r="CF24" i="88"/>
  <c r="CG24" i="88"/>
  <c r="CH24" i="88"/>
  <c r="CI24" i="88"/>
  <c r="CJ24" i="88"/>
  <c r="CK24" i="88"/>
  <c r="CL24" i="88"/>
  <c r="CM24" i="88"/>
  <c r="L24" i="89"/>
  <c r="M24" i="89"/>
  <c r="N24" i="89"/>
  <c r="O24" i="89"/>
  <c r="P24" i="89"/>
  <c r="Q24" i="89"/>
  <c r="R24" i="89"/>
  <c r="S24" i="89"/>
  <c r="T24" i="89"/>
  <c r="U24" i="89"/>
  <c r="V24" i="89"/>
  <c r="W24" i="89"/>
  <c r="X24" i="89"/>
  <c r="Y24" i="89"/>
  <c r="Z24" i="89"/>
  <c r="AA24" i="89"/>
  <c r="AB24" i="89"/>
  <c r="AC24" i="89"/>
  <c r="AD24" i="89"/>
  <c r="AE24" i="89"/>
  <c r="AF24" i="89"/>
  <c r="AG24" i="89"/>
  <c r="AH24" i="89"/>
  <c r="AI24" i="89"/>
  <c r="AJ24" i="89"/>
  <c r="AK24" i="89"/>
  <c r="AL24" i="89"/>
  <c r="AM24" i="89"/>
  <c r="AN24" i="89"/>
  <c r="AO24" i="89"/>
  <c r="AP24" i="89"/>
  <c r="AQ24" i="89"/>
  <c r="AR24" i="89"/>
  <c r="AS24" i="89"/>
  <c r="AT24" i="89"/>
  <c r="AU24" i="89"/>
  <c r="AV24" i="89"/>
  <c r="AW24" i="89"/>
  <c r="AX24" i="89"/>
  <c r="AY24" i="89"/>
  <c r="AZ24" i="89"/>
  <c r="BA24" i="89"/>
  <c r="BB24" i="89"/>
  <c r="BC24" i="89"/>
  <c r="BD24" i="89"/>
  <c r="BE24" i="89"/>
  <c r="BF24" i="89"/>
  <c r="BG24" i="89"/>
  <c r="BH24" i="89"/>
  <c r="BI24" i="89"/>
  <c r="BJ24" i="89"/>
  <c r="BK24" i="89"/>
  <c r="BL24" i="89"/>
  <c r="BM24" i="89"/>
  <c r="BN24" i="89"/>
  <c r="BO24" i="89"/>
  <c r="BP24" i="89"/>
  <c r="BQ24" i="89"/>
  <c r="BR24" i="89"/>
  <c r="BS24" i="89"/>
  <c r="BT24" i="89"/>
  <c r="BU24" i="89"/>
  <c r="BV24" i="89"/>
  <c r="BW24" i="89"/>
  <c r="BX24" i="89"/>
  <c r="BY24" i="89"/>
  <c r="BZ24" i="89"/>
  <c r="CA24" i="89"/>
  <c r="CB24" i="89"/>
  <c r="CC24" i="89"/>
  <c r="CD24" i="89"/>
  <c r="CE24" i="89"/>
  <c r="CF24" i="89"/>
  <c r="CG24" i="89"/>
  <c r="CH24" i="89"/>
  <c r="CI24" i="89"/>
  <c r="CJ24" i="89"/>
  <c r="CK24" i="89"/>
  <c r="CL24" i="89"/>
  <c r="CM24" i="89"/>
  <c r="L24" i="90"/>
  <c r="M24" i="90"/>
  <c r="N24" i="90"/>
  <c r="O24" i="90"/>
  <c r="P24" i="90"/>
  <c r="Q24" i="90"/>
  <c r="R24" i="90"/>
  <c r="S24" i="90"/>
  <c r="T24" i="90"/>
  <c r="U24" i="90"/>
  <c r="V24" i="90"/>
  <c r="W24" i="90"/>
  <c r="X24" i="90"/>
  <c r="Y24" i="90"/>
  <c r="Z24" i="90"/>
  <c r="AA24" i="90"/>
  <c r="AB24" i="90"/>
  <c r="AC24" i="90"/>
  <c r="AD24" i="90"/>
  <c r="AE24" i="90"/>
  <c r="AF24" i="90"/>
  <c r="AG24" i="90"/>
  <c r="AH24" i="90"/>
  <c r="AI24" i="90"/>
  <c r="AJ24" i="90"/>
  <c r="AK24" i="90"/>
  <c r="AL24" i="90"/>
  <c r="AM24" i="90"/>
  <c r="AN24" i="90"/>
  <c r="AO24" i="90"/>
  <c r="AP24" i="90"/>
  <c r="AQ24" i="90"/>
  <c r="AR24" i="90"/>
  <c r="AS24" i="90"/>
  <c r="AT24" i="90"/>
  <c r="AU24" i="90"/>
  <c r="AV24" i="90"/>
  <c r="AW24" i="90"/>
  <c r="AX24" i="90"/>
  <c r="AY24" i="90"/>
  <c r="AZ24" i="90"/>
  <c r="BA24" i="90"/>
  <c r="BB24" i="90"/>
  <c r="BC24" i="90"/>
  <c r="BD24" i="90"/>
  <c r="BE24" i="90"/>
  <c r="BF24" i="90"/>
  <c r="BG24" i="90"/>
  <c r="BH24" i="90"/>
  <c r="BI24" i="90"/>
  <c r="BJ24" i="90"/>
  <c r="BK24" i="90"/>
  <c r="BL24" i="90"/>
  <c r="BM24" i="90"/>
  <c r="BN24" i="90"/>
  <c r="BO24" i="90"/>
  <c r="BP24" i="90"/>
  <c r="BQ24" i="90"/>
  <c r="BR24" i="90"/>
  <c r="BS24" i="90"/>
  <c r="BT24" i="90"/>
  <c r="BU24" i="90"/>
  <c r="BV24" i="90"/>
  <c r="BW24" i="90"/>
  <c r="BX24" i="90"/>
  <c r="BY24" i="90"/>
  <c r="BZ24" i="90"/>
  <c r="CA24" i="90"/>
  <c r="CB24" i="90"/>
  <c r="CC24" i="90"/>
  <c r="CD24" i="90"/>
  <c r="CE24" i="90"/>
  <c r="CF24" i="90"/>
  <c r="CG24" i="90"/>
  <c r="CH24" i="90"/>
  <c r="CI24" i="90"/>
  <c r="CJ24" i="90"/>
  <c r="CK24" i="90"/>
  <c r="CL24" i="90"/>
  <c r="CM24" i="90"/>
  <c r="L24" i="91"/>
  <c r="M24" i="91"/>
  <c r="N24" i="91"/>
  <c r="O24" i="91"/>
  <c r="P24" i="91"/>
  <c r="Q24" i="91"/>
  <c r="R24" i="91"/>
  <c r="S24" i="91"/>
  <c r="T24" i="91"/>
  <c r="U24" i="91"/>
  <c r="V24" i="91"/>
  <c r="W24" i="91"/>
  <c r="X24" i="91"/>
  <c r="Y24" i="91"/>
  <c r="Z24" i="91"/>
  <c r="AA24" i="91"/>
  <c r="AB24" i="91"/>
  <c r="AC24" i="91"/>
  <c r="AD24" i="91"/>
  <c r="AE24" i="91"/>
  <c r="AF24" i="91"/>
  <c r="AG24" i="91"/>
  <c r="AH24" i="91"/>
  <c r="AI24" i="91"/>
  <c r="AJ24" i="91"/>
  <c r="AK24" i="91"/>
  <c r="AL24" i="91"/>
  <c r="AM24" i="91"/>
  <c r="AN24" i="91"/>
  <c r="AO24" i="91"/>
  <c r="AP24" i="91"/>
  <c r="AQ24" i="91"/>
  <c r="AR24" i="91"/>
  <c r="AS24" i="91"/>
  <c r="AT24" i="91"/>
  <c r="AU24" i="91"/>
  <c r="AV24" i="91"/>
  <c r="AW24" i="91"/>
  <c r="AX24" i="91"/>
  <c r="AY24" i="91"/>
  <c r="AZ24" i="91"/>
  <c r="BA24" i="91"/>
  <c r="BB24" i="91"/>
  <c r="BC24" i="91"/>
  <c r="BD24" i="91"/>
  <c r="BE24" i="91"/>
  <c r="BF24" i="91"/>
  <c r="BG24" i="91"/>
  <c r="BH24" i="91"/>
  <c r="BI24" i="91"/>
  <c r="BJ24" i="91"/>
  <c r="BK24" i="91"/>
  <c r="BL24" i="91"/>
  <c r="BM24" i="91"/>
  <c r="BN24" i="91"/>
  <c r="BO24" i="91"/>
  <c r="BP24" i="91"/>
  <c r="BQ24" i="91"/>
  <c r="BR24" i="91"/>
  <c r="BS24" i="91"/>
  <c r="BT24" i="91"/>
  <c r="BU24" i="91"/>
  <c r="BV24" i="91"/>
  <c r="BW24" i="91"/>
  <c r="BX24" i="91"/>
  <c r="BY24" i="91"/>
  <c r="BZ24" i="91"/>
  <c r="CA24" i="91"/>
  <c r="CB24" i="91"/>
  <c r="CC24" i="91"/>
  <c r="CD24" i="91"/>
  <c r="CE24" i="91"/>
  <c r="CF24" i="91"/>
  <c r="CG24" i="91"/>
  <c r="CH24" i="91"/>
  <c r="CI24" i="91"/>
  <c r="CJ24" i="91"/>
  <c r="CK24" i="91"/>
  <c r="CL24" i="91"/>
  <c r="CM24" i="91"/>
  <c r="L24" i="92"/>
  <c r="M24" i="92"/>
  <c r="N24" i="92"/>
  <c r="O24" i="92"/>
  <c r="P24" i="92"/>
  <c r="Q24" i="92"/>
  <c r="R24" i="92"/>
  <c r="S24" i="92"/>
  <c r="T24" i="92"/>
  <c r="U24" i="92"/>
  <c r="V24" i="92"/>
  <c r="W24" i="92"/>
  <c r="X24" i="92"/>
  <c r="Y24" i="92"/>
  <c r="Z24" i="92"/>
  <c r="AA24" i="92"/>
  <c r="AB24" i="92"/>
  <c r="AC24" i="92"/>
  <c r="AD24" i="92"/>
  <c r="AE24" i="92"/>
  <c r="AF24" i="92"/>
  <c r="AG24" i="92"/>
  <c r="AH24" i="92"/>
  <c r="AI24" i="92"/>
  <c r="AK24" i="92"/>
  <c r="AL24" i="92"/>
  <c r="AM24" i="92"/>
  <c r="AN24" i="92"/>
  <c r="AO24" i="92"/>
  <c r="AP24" i="92"/>
  <c r="AQ24" i="92"/>
  <c r="AR24" i="92"/>
  <c r="AS24" i="92"/>
  <c r="AT24" i="92"/>
  <c r="AU24" i="92"/>
  <c r="AV24" i="92"/>
  <c r="AW24" i="92"/>
  <c r="AX24" i="92"/>
  <c r="AY24" i="92"/>
  <c r="AZ24" i="92"/>
  <c r="BA24" i="92"/>
  <c r="BB24" i="92"/>
  <c r="BC24" i="92"/>
  <c r="BD24" i="92"/>
  <c r="BE24" i="92"/>
  <c r="BF24" i="92"/>
  <c r="BG24" i="92"/>
  <c r="BH24" i="92"/>
  <c r="BI24" i="92"/>
  <c r="BJ24" i="92"/>
  <c r="BK24" i="92"/>
  <c r="BL24" i="92"/>
  <c r="BM24" i="92"/>
  <c r="BN24" i="92"/>
  <c r="BO24" i="92"/>
  <c r="BP24" i="92"/>
  <c r="BQ24" i="92"/>
  <c r="BR24" i="92"/>
  <c r="BS24" i="92"/>
  <c r="BT24" i="92"/>
  <c r="BU24" i="92"/>
  <c r="BV24" i="92"/>
  <c r="BW24" i="92"/>
  <c r="BX24" i="92"/>
  <c r="BY24" i="92"/>
  <c r="BZ24" i="92"/>
  <c r="CA24" i="92"/>
  <c r="CB24" i="92"/>
  <c r="CC24" i="92"/>
  <c r="CD24" i="92"/>
  <c r="CE24" i="92"/>
  <c r="CF24" i="92"/>
  <c r="CG24" i="92"/>
  <c r="CH24" i="92"/>
  <c r="CI24" i="92"/>
  <c r="CJ24" i="92"/>
  <c r="CK24" i="92"/>
  <c r="CL24" i="92"/>
  <c r="CM24" i="92"/>
  <c r="L24" i="93"/>
  <c r="M24" i="93"/>
  <c r="N24" i="93"/>
  <c r="O24" i="93"/>
  <c r="P24" i="93"/>
  <c r="Q24" i="93"/>
  <c r="R24" i="93"/>
  <c r="S24" i="93"/>
  <c r="T24" i="93"/>
  <c r="U24" i="93"/>
  <c r="V24" i="93"/>
  <c r="W24" i="93"/>
  <c r="X24" i="93"/>
  <c r="Y24" i="93"/>
  <c r="Z24" i="93"/>
  <c r="AA24" i="93"/>
  <c r="AB24" i="93"/>
  <c r="AC24" i="93"/>
  <c r="AD24" i="93"/>
  <c r="AE24" i="93"/>
  <c r="AF24" i="93"/>
  <c r="AG24" i="93"/>
  <c r="AH24" i="93"/>
  <c r="AI24" i="93"/>
  <c r="AJ24" i="93"/>
  <c r="AK24" i="93"/>
  <c r="AL24" i="93"/>
  <c r="AM24" i="93"/>
  <c r="AN24" i="93"/>
  <c r="AO24" i="93"/>
  <c r="AP24" i="93"/>
  <c r="AQ24" i="93"/>
  <c r="AR24" i="93"/>
  <c r="AS24" i="93"/>
  <c r="AT24" i="93"/>
  <c r="AU24" i="93"/>
  <c r="AV24" i="93"/>
  <c r="AW24" i="93"/>
  <c r="AX24" i="93"/>
  <c r="AY24" i="93"/>
  <c r="AZ24" i="93"/>
  <c r="BA24" i="93"/>
  <c r="BB24" i="93"/>
  <c r="BC24" i="93"/>
  <c r="BD24" i="93"/>
  <c r="BE24" i="93"/>
  <c r="BF24" i="93"/>
  <c r="BG24" i="93"/>
  <c r="BH24" i="93"/>
  <c r="BI24" i="93"/>
  <c r="BJ24" i="93"/>
  <c r="BK24" i="93"/>
  <c r="BL24" i="93"/>
  <c r="BM24" i="93"/>
  <c r="BN24" i="93"/>
  <c r="BO24" i="93"/>
  <c r="BP24" i="93"/>
  <c r="BQ24" i="93"/>
  <c r="BR24" i="93"/>
  <c r="BS24" i="93"/>
  <c r="BT24" i="93"/>
  <c r="BU24" i="93"/>
  <c r="BV24" i="93"/>
  <c r="BW24" i="93"/>
  <c r="BX24" i="93"/>
  <c r="BY24" i="93"/>
  <c r="BZ24" i="93"/>
  <c r="CA24" i="93"/>
  <c r="CB24" i="93"/>
  <c r="CS24" i="93" s="1"/>
  <c r="CC24" i="93"/>
  <c r="CD24" i="93"/>
  <c r="CE24" i="93"/>
  <c r="CF24" i="93"/>
  <c r="CG24" i="93"/>
  <c r="CH24" i="93"/>
  <c r="CI24" i="93"/>
  <c r="CJ24" i="93"/>
  <c r="CK24" i="93"/>
  <c r="CL24" i="93"/>
  <c r="CM24" i="93"/>
  <c r="L24" i="94"/>
  <c r="M24" i="94"/>
  <c r="N24" i="94"/>
  <c r="O24" i="94"/>
  <c r="P24" i="94"/>
  <c r="Q24" i="94"/>
  <c r="R24" i="94"/>
  <c r="S24" i="94"/>
  <c r="T24" i="94"/>
  <c r="U24" i="94"/>
  <c r="V24" i="94"/>
  <c r="W24" i="94"/>
  <c r="X24" i="94"/>
  <c r="Y24" i="94"/>
  <c r="Z24" i="94"/>
  <c r="AA24" i="94"/>
  <c r="AB24" i="94"/>
  <c r="AC24" i="94"/>
  <c r="AD24" i="94"/>
  <c r="AE24" i="94"/>
  <c r="AF24" i="94"/>
  <c r="AG24" i="94"/>
  <c r="AH24" i="94"/>
  <c r="AI24" i="94"/>
  <c r="AJ24" i="94"/>
  <c r="AK24" i="94"/>
  <c r="AL24" i="94"/>
  <c r="AM24" i="94"/>
  <c r="AN24" i="94"/>
  <c r="AO24" i="94"/>
  <c r="AP24" i="94"/>
  <c r="AQ24" i="94"/>
  <c r="AR24" i="94"/>
  <c r="AS24" i="94"/>
  <c r="AT24" i="94"/>
  <c r="AU24" i="94"/>
  <c r="AV24" i="94"/>
  <c r="AW24" i="94"/>
  <c r="AX24" i="94"/>
  <c r="AY24" i="94"/>
  <c r="AZ24" i="94"/>
  <c r="BA24" i="94"/>
  <c r="BB24" i="94"/>
  <c r="BC24" i="94"/>
  <c r="BD24" i="94"/>
  <c r="BE24" i="94"/>
  <c r="BF24" i="94"/>
  <c r="BG24" i="94"/>
  <c r="BH24" i="94"/>
  <c r="BI24" i="94"/>
  <c r="BJ24" i="94"/>
  <c r="BK24" i="94"/>
  <c r="BL24" i="94"/>
  <c r="BM24" i="94"/>
  <c r="BN24" i="94"/>
  <c r="BP24" i="94"/>
  <c r="BQ24" i="94"/>
  <c r="BR24" i="94"/>
  <c r="BS24" i="94"/>
  <c r="BT24" i="94"/>
  <c r="BU24" i="94"/>
  <c r="BV24" i="94"/>
  <c r="BW24" i="94"/>
  <c r="BX24" i="94"/>
  <c r="BY24" i="94"/>
  <c r="BZ24" i="94"/>
  <c r="CA24" i="94"/>
  <c r="CB24" i="94"/>
  <c r="CC24" i="94"/>
  <c r="CD24" i="94"/>
  <c r="CE24" i="94"/>
  <c r="CF24" i="94"/>
  <c r="CG24" i="94"/>
  <c r="CH24" i="94"/>
  <c r="CI24" i="94"/>
  <c r="CJ24" i="94"/>
  <c r="CK24" i="94"/>
  <c r="CL24" i="94"/>
  <c r="CM24" i="94"/>
  <c r="L24" i="95"/>
  <c r="M24" i="95"/>
  <c r="N24" i="95"/>
  <c r="O24" i="95"/>
  <c r="P24" i="95"/>
  <c r="Q24" i="95"/>
  <c r="R24" i="95"/>
  <c r="S24" i="95"/>
  <c r="T24" i="95"/>
  <c r="U24" i="95"/>
  <c r="V24" i="95"/>
  <c r="W24" i="95"/>
  <c r="X24" i="95"/>
  <c r="Y24" i="95"/>
  <c r="Z24" i="95"/>
  <c r="AA24" i="95"/>
  <c r="AB24" i="95"/>
  <c r="AC24" i="95"/>
  <c r="AD24" i="95"/>
  <c r="AE24" i="95"/>
  <c r="AF24" i="95"/>
  <c r="AG24" i="95"/>
  <c r="AH24" i="95"/>
  <c r="AI24" i="95"/>
  <c r="AJ24" i="95"/>
  <c r="AK24" i="95"/>
  <c r="AL24" i="95"/>
  <c r="AM24" i="95"/>
  <c r="AN24" i="95"/>
  <c r="AO24" i="95"/>
  <c r="AP24" i="95"/>
  <c r="AQ24" i="95"/>
  <c r="AR24" i="95"/>
  <c r="AS24" i="95"/>
  <c r="AT24" i="95"/>
  <c r="AU24" i="95"/>
  <c r="AV24" i="95"/>
  <c r="AW24" i="95"/>
  <c r="AX24" i="95"/>
  <c r="AY24" i="95"/>
  <c r="AZ24" i="95"/>
  <c r="BA24" i="95"/>
  <c r="BB24" i="95"/>
  <c r="BC24" i="95"/>
  <c r="BD24" i="95"/>
  <c r="BE24" i="95"/>
  <c r="BF24" i="95"/>
  <c r="BG24" i="95"/>
  <c r="BH24" i="95"/>
  <c r="BI24" i="95"/>
  <c r="BJ24" i="95"/>
  <c r="BK24" i="95"/>
  <c r="BL24" i="95"/>
  <c r="BM24" i="95"/>
  <c r="BN24" i="95"/>
  <c r="BO24" i="95"/>
  <c r="BP24" i="95"/>
  <c r="BQ24" i="95"/>
  <c r="BR24" i="95"/>
  <c r="BS24" i="95"/>
  <c r="BT24" i="95"/>
  <c r="BU24" i="95"/>
  <c r="BV24" i="95"/>
  <c r="BW24" i="95"/>
  <c r="BX24" i="95"/>
  <c r="BY24" i="95"/>
  <c r="BZ24" i="95"/>
  <c r="CA24" i="95"/>
  <c r="CB24" i="95"/>
  <c r="CC24" i="95"/>
  <c r="CD24" i="95"/>
  <c r="CE24" i="95"/>
  <c r="CF24" i="95"/>
  <c r="CG24" i="95"/>
  <c r="CH24" i="95"/>
  <c r="CI24" i="95"/>
  <c r="CJ24" i="95"/>
  <c r="CK24" i="95"/>
  <c r="CL24" i="95"/>
  <c r="CM24" i="95"/>
  <c r="L24" i="96"/>
  <c r="M24" i="96"/>
  <c r="N24" i="96"/>
  <c r="O24" i="96"/>
  <c r="P24" i="96"/>
  <c r="Q24" i="96"/>
  <c r="R24" i="96"/>
  <c r="S24" i="96"/>
  <c r="T24" i="96"/>
  <c r="U24" i="96"/>
  <c r="V24" i="96"/>
  <c r="W24" i="96"/>
  <c r="X24" i="96"/>
  <c r="Y24" i="96"/>
  <c r="Z24" i="96"/>
  <c r="AA24" i="96"/>
  <c r="AB24" i="96"/>
  <c r="AC24" i="96"/>
  <c r="AD24" i="96"/>
  <c r="AE24" i="96"/>
  <c r="AF24" i="96"/>
  <c r="AG24" i="96"/>
  <c r="AH24" i="96"/>
  <c r="AI24" i="96"/>
  <c r="AJ24" i="96"/>
  <c r="AK24" i="96"/>
  <c r="AL24" i="96"/>
  <c r="AM24" i="96"/>
  <c r="AN24" i="96"/>
  <c r="AO24" i="96"/>
  <c r="AP24" i="96"/>
  <c r="AQ24" i="96"/>
  <c r="AR24" i="96"/>
  <c r="AS24" i="96"/>
  <c r="AT24" i="96"/>
  <c r="AU24" i="96"/>
  <c r="AV24" i="96"/>
  <c r="AW24" i="96"/>
  <c r="AX24" i="96"/>
  <c r="AY24" i="96"/>
  <c r="AZ24" i="96"/>
  <c r="BA24" i="96"/>
  <c r="BB24" i="96"/>
  <c r="BC24" i="96"/>
  <c r="BD24" i="96"/>
  <c r="BE24" i="96"/>
  <c r="BF24" i="96"/>
  <c r="BG24" i="96"/>
  <c r="BH24" i="96"/>
  <c r="BI24" i="96"/>
  <c r="BJ24" i="96"/>
  <c r="BK24" i="96"/>
  <c r="BL24" i="96"/>
  <c r="BM24" i="96"/>
  <c r="BN24" i="96"/>
  <c r="BO24" i="96"/>
  <c r="BP24" i="96"/>
  <c r="BQ24" i="96"/>
  <c r="BS24" i="96"/>
  <c r="BT24" i="96"/>
  <c r="BU24" i="96"/>
  <c r="BV24" i="96"/>
  <c r="BW24" i="96"/>
  <c r="BX24" i="96"/>
  <c r="BY24" i="96"/>
  <c r="BZ24" i="96"/>
  <c r="CA24" i="96"/>
  <c r="CB24" i="96"/>
  <c r="CC24" i="96"/>
  <c r="CD24" i="96"/>
  <c r="CE24" i="96"/>
  <c r="CF24" i="96"/>
  <c r="CG24" i="96"/>
  <c r="CH24" i="96"/>
  <c r="CI24" i="96"/>
  <c r="CJ24" i="96"/>
  <c r="CK24" i="96"/>
  <c r="CL24" i="96"/>
  <c r="CM24" i="96"/>
  <c r="L24" i="97"/>
  <c r="M24" i="97"/>
  <c r="N24" i="97"/>
  <c r="O24" i="97"/>
  <c r="P24" i="97"/>
  <c r="Q24" i="97"/>
  <c r="R24" i="97"/>
  <c r="S24" i="97"/>
  <c r="T24" i="97"/>
  <c r="U24" i="97"/>
  <c r="V24" i="97"/>
  <c r="W24" i="97"/>
  <c r="X24" i="97"/>
  <c r="Y24" i="97"/>
  <c r="Z24" i="97"/>
  <c r="AA24" i="97"/>
  <c r="AB24" i="97"/>
  <c r="AC24" i="97"/>
  <c r="AD24" i="97"/>
  <c r="AE24" i="97"/>
  <c r="AF24" i="97"/>
  <c r="AG24" i="97"/>
  <c r="AH24" i="97"/>
  <c r="AI24" i="97"/>
  <c r="AJ24" i="97"/>
  <c r="AK24" i="97"/>
  <c r="AL24" i="97"/>
  <c r="AM24" i="97"/>
  <c r="AN24" i="97"/>
  <c r="AO24" i="97"/>
  <c r="AP24" i="97"/>
  <c r="AQ24" i="97"/>
  <c r="AR24" i="97"/>
  <c r="AS24" i="97"/>
  <c r="AT24" i="97"/>
  <c r="AU24" i="97"/>
  <c r="AV24" i="97"/>
  <c r="AW24" i="97"/>
  <c r="AX24" i="97"/>
  <c r="AY24" i="97"/>
  <c r="AZ24" i="97"/>
  <c r="BA24" i="97"/>
  <c r="BB24" i="97"/>
  <c r="BC24" i="97"/>
  <c r="BD24" i="97"/>
  <c r="BE24" i="97"/>
  <c r="BF24" i="97"/>
  <c r="BG24" i="97"/>
  <c r="BH24" i="97"/>
  <c r="BI24" i="97"/>
  <c r="BJ24" i="97"/>
  <c r="BK24" i="97"/>
  <c r="BL24" i="97"/>
  <c r="BM24" i="97"/>
  <c r="BN24" i="97"/>
  <c r="BO24" i="97"/>
  <c r="BP24" i="97"/>
  <c r="BQ24" i="97"/>
  <c r="BR24" i="97"/>
  <c r="BS24" i="97"/>
  <c r="BT24" i="97"/>
  <c r="BU24" i="97"/>
  <c r="BV24" i="97"/>
  <c r="BW24" i="97"/>
  <c r="BX24" i="97"/>
  <c r="BY24" i="97"/>
  <c r="BZ24" i="97"/>
  <c r="CA24" i="97"/>
  <c r="CB24" i="97"/>
  <c r="CC24" i="97"/>
  <c r="CD24" i="97"/>
  <c r="CE24" i="97"/>
  <c r="CF24" i="97"/>
  <c r="CG24" i="97"/>
  <c r="CH24" i="97"/>
  <c r="CI24" i="97"/>
  <c r="CJ24" i="97"/>
  <c r="CK24" i="97"/>
  <c r="CL24" i="97"/>
  <c r="CM24" i="97"/>
  <c r="L24" i="98"/>
  <c r="M24" i="98"/>
  <c r="N24" i="98"/>
  <c r="O24" i="98"/>
  <c r="P24" i="98"/>
  <c r="Q24" i="98"/>
  <c r="R24" i="98"/>
  <c r="S24" i="98"/>
  <c r="T24" i="98"/>
  <c r="U24" i="98"/>
  <c r="V24" i="98"/>
  <c r="W24" i="98"/>
  <c r="X24" i="98"/>
  <c r="Y24" i="98"/>
  <c r="Z24" i="98"/>
  <c r="AA24" i="98"/>
  <c r="AB24" i="98"/>
  <c r="AD24" i="98"/>
  <c r="AE24" i="98"/>
  <c r="AF24" i="98"/>
  <c r="AG24" i="98"/>
  <c r="AH24" i="98"/>
  <c r="AI24" i="98"/>
  <c r="AJ24" i="98"/>
  <c r="AK24" i="98"/>
  <c r="AL24" i="98"/>
  <c r="AM24" i="98"/>
  <c r="AN24" i="98"/>
  <c r="AP24" i="98"/>
  <c r="AQ24" i="98"/>
  <c r="AR24" i="98"/>
  <c r="AS24" i="98"/>
  <c r="AT24" i="98"/>
  <c r="AU24" i="98"/>
  <c r="AV24" i="98"/>
  <c r="AW24" i="98"/>
  <c r="AX24" i="98"/>
  <c r="AY24" i="98"/>
  <c r="AZ24" i="98"/>
  <c r="BA24" i="98"/>
  <c r="BB24" i="98"/>
  <c r="BC24" i="98"/>
  <c r="BD24" i="98"/>
  <c r="BE24" i="98"/>
  <c r="BF24" i="98"/>
  <c r="BG24" i="98"/>
  <c r="BH24" i="98"/>
  <c r="BI24" i="98"/>
  <c r="BJ24" i="98"/>
  <c r="BK24" i="98"/>
  <c r="BL24" i="98"/>
  <c r="BM24" i="98"/>
  <c r="BN24" i="98"/>
  <c r="BO24" i="98"/>
  <c r="BP24" i="98"/>
  <c r="BQ24" i="98"/>
  <c r="BR24" i="98"/>
  <c r="BS24" i="98"/>
  <c r="BT24" i="98"/>
  <c r="BU24" i="98"/>
  <c r="BV24" i="98"/>
  <c r="BW24" i="98"/>
  <c r="BX24" i="98"/>
  <c r="BY24" i="98"/>
  <c r="BZ24" i="98"/>
  <c r="CA24" i="98"/>
  <c r="CB24" i="98"/>
  <c r="CC24" i="98"/>
  <c r="CD24" i="98"/>
  <c r="CE24" i="98"/>
  <c r="CF24" i="98"/>
  <c r="CG24" i="98"/>
  <c r="CH24" i="98"/>
  <c r="CI24" i="98"/>
  <c r="CJ24" i="98"/>
  <c r="CK24" i="98"/>
  <c r="CL24" i="98"/>
  <c r="CM24" i="98"/>
  <c r="L24" i="99"/>
  <c r="M24" i="99"/>
  <c r="N24" i="99"/>
  <c r="O24" i="99"/>
  <c r="P24" i="99"/>
  <c r="Q24" i="99"/>
  <c r="R24" i="99"/>
  <c r="S24" i="99"/>
  <c r="T24" i="99"/>
  <c r="U24" i="99"/>
  <c r="V24" i="99"/>
  <c r="W24" i="99"/>
  <c r="X24" i="99"/>
  <c r="Y24" i="99"/>
  <c r="Z24" i="99"/>
  <c r="AA24" i="99"/>
  <c r="AB24" i="99"/>
  <c r="AC24" i="99"/>
  <c r="AD24" i="99"/>
  <c r="AE24" i="99"/>
  <c r="AF24" i="99"/>
  <c r="AG24" i="99"/>
  <c r="AH24" i="99"/>
  <c r="AI24" i="99"/>
  <c r="AJ24" i="99"/>
  <c r="AK24" i="99"/>
  <c r="AL24" i="99"/>
  <c r="AM24" i="99"/>
  <c r="AN24" i="99"/>
  <c r="AO24" i="99"/>
  <c r="AP24" i="99"/>
  <c r="AQ24" i="99"/>
  <c r="AR24" i="99"/>
  <c r="AS24" i="99"/>
  <c r="AT24" i="99"/>
  <c r="AU24" i="99"/>
  <c r="AV24" i="99"/>
  <c r="AW24" i="99"/>
  <c r="AX24" i="99"/>
  <c r="AY24" i="99"/>
  <c r="AZ24" i="99"/>
  <c r="BA24" i="99"/>
  <c r="BB24" i="99"/>
  <c r="BC24" i="99"/>
  <c r="BD24" i="99"/>
  <c r="BE24" i="99"/>
  <c r="BF24" i="99"/>
  <c r="BG24" i="99"/>
  <c r="BH24" i="99"/>
  <c r="BI24" i="99"/>
  <c r="BJ24" i="99"/>
  <c r="BK24" i="99"/>
  <c r="BL24" i="99"/>
  <c r="BM24" i="99"/>
  <c r="BN24" i="99"/>
  <c r="BO24" i="99"/>
  <c r="BP24" i="99"/>
  <c r="BQ24" i="99"/>
  <c r="BR24" i="99"/>
  <c r="BS24" i="99"/>
  <c r="BT24" i="99"/>
  <c r="BU24" i="99"/>
  <c r="BV24" i="99"/>
  <c r="BW24" i="99"/>
  <c r="BX24" i="99"/>
  <c r="BY24" i="99"/>
  <c r="BZ24" i="99"/>
  <c r="CA24" i="99"/>
  <c r="CB24" i="99"/>
  <c r="CC24" i="99"/>
  <c r="CD24" i="99"/>
  <c r="CE24" i="99"/>
  <c r="CF24" i="99"/>
  <c r="CG24" i="99"/>
  <c r="CH24" i="99"/>
  <c r="CI24" i="99"/>
  <c r="CJ24" i="99"/>
  <c r="CK24" i="99"/>
  <c r="CL24" i="99"/>
  <c r="CM24" i="99"/>
  <c r="L24" i="100"/>
  <c r="M24" i="100"/>
  <c r="N24" i="100"/>
  <c r="O24" i="100"/>
  <c r="P24" i="100"/>
  <c r="Q24" i="100"/>
  <c r="R24" i="100"/>
  <c r="S24" i="100"/>
  <c r="T24" i="100"/>
  <c r="U24" i="100"/>
  <c r="V24" i="100"/>
  <c r="W24" i="100"/>
  <c r="X24" i="100"/>
  <c r="Y24" i="100"/>
  <c r="Z24" i="100"/>
  <c r="AA24" i="100"/>
  <c r="AB24" i="100"/>
  <c r="AC24" i="100"/>
  <c r="AD24" i="100"/>
  <c r="AE24" i="100"/>
  <c r="AF24" i="100"/>
  <c r="AG24" i="100"/>
  <c r="AH24" i="100"/>
  <c r="AI24" i="100"/>
  <c r="AJ24" i="100"/>
  <c r="AK24" i="100"/>
  <c r="AL24" i="100"/>
  <c r="AM24" i="100"/>
  <c r="AN24" i="100"/>
  <c r="AO24" i="100"/>
  <c r="AP24" i="100"/>
  <c r="AQ24" i="100"/>
  <c r="AR24" i="100"/>
  <c r="AS24" i="100"/>
  <c r="AT24" i="100"/>
  <c r="AU24" i="100"/>
  <c r="AV24" i="100"/>
  <c r="AW24" i="100"/>
  <c r="AX24" i="100"/>
  <c r="AY24" i="100"/>
  <c r="AZ24" i="100"/>
  <c r="BA24" i="100"/>
  <c r="BB24" i="100"/>
  <c r="BC24" i="100"/>
  <c r="BD24" i="100"/>
  <c r="BE24" i="100"/>
  <c r="BF24" i="100"/>
  <c r="BG24" i="100"/>
  <c r="BH24" i="100"/>
  <c r="BI24" i="100"/>
  <c r="BJ24" i="100"/>
  <c r="BK24" i="100"/>
  <c r="BL24" i="100"/>
  <c r="BM24" i="100"/>
  <c r="BN24" i="100"/>
  <c r="BO24" i="100"/>
  <c r="BP24" i="100"/>
  <c r="BQ24" i="100"/>
  <c r="BR24" i="100"/>
  <c r="BT24" i="100"/>
  <c r="BU24" i="100"/>
  <c r="BV24" i="100"/>
  <c r="BW24" i="100"/>
  <c r="BX24" i="100"/>
  <c r="BY24" i="100"/>
  <c r="BZ24" i="100"/>
  <c r="CA24" i="100"/>
  <c r="CB24" i="100"/>
  <c r="CC24" i="100"/>
  <c r="CD24" i="100"/>
  <c r="CE24" i="100"/>
  <c r="CF24" i="100"/>
  <c r="CG24" i="100"/>
  <c r="CH24" i="100"/>
  <c r="CI24" i="100"/>
  <c r="CJ24" i="100"/>
  <c r="CK24" i="100"/>
  <c r="CL24" i="100"/>
  <c r="CM24" i="100"/>
  <c r="L24" i="101"/>
  <c r="M24" i="101"/>
  <c r="N24" i="101"/>
  <c r="O24" i="101"/>
  <c r="P24" i="101"/>
  <c r="Q24" i="101"/>
  <c r="R24" i="101"/>
  <c r="S24" i="101"/>
  <c r="T24" i="101"/>
  <c r="U24" i="101"/>
  <c r="V24" i="101"/>
  <c r="W24" i="101"/>
  <c r="X24" i="101"/>
  <c r="Y24" i="101"/>
  <c r="Z24" i="101"/>
  <c r="AA24" i="101"/>
  <c r="AB24" i="101"/>
  <c r="AC24" i="101"/>
  <c r="AD24" i="101"/>
  <c r="AE24" i="101"/>
  <c r="AF24" i="101"/>
  <c r="AG24" i="101"/>
  <c r="AH24" i="101"/>
  <c r="AI24" i="101"/>
  <c r="AJ24" i="101"/>
  <c r="AK24" i="101"/>
  <c r="AL24" i="101"/>
  <c r="AM24" i="101"/>
  <c r="AN24" i="101"/>
  <c r="AO24" i="101"/>
  <c r="AP24" i="101"/>
  <c r="AQ24" i="101"/>
  <c r="AR24" i="101"/>
  <c r="AS24" i="101"/>
  <c r="AT24" i="101"/>
  <c r="AU24" i="101"/>
  <c r="AV24" i="101"/>
  <c r="AW24" i="101"/>
  <c r="AX24" i="101"/>
  <c r="AY24" i="101"/>
  <c r="AZ24" i="101"/>
  <c r="BA24" i="101"/>
  <c r="BB24" i="101"/>
  <c r="BC24" i="101"/>
  <c r="BD24" i="101"/>
  <c r="BE24" i="101"/>
  <c r="BF24" i="101"/>
  <c r="BG24" i="101"/>
  <c r="BH24" i="101"/>
  <c r="BI24" i="101"/>
  <c r="BJ24" i="101"/>
  <c r="BK24" i="101"/>
  <c r="BL24" i="101"/>
  <c r="BM24" i="101"/>
  <c r="BN24" i="101"/>
  <c r="BO24" i="101"/>
  <c r="BP24" i="101"/>
  <c r="BQ24" i="101"/>
  <c r="BR24" i="101"/>
  <c r="BS24" i="101"/>
  <c r="BT24" i="101"/>
  <c r="BU24" i="101"/>
  <c r="BV24" i="101"/>
  <c r="BW24" i="101"/>
  <c r="BX24" i="101"/>
  <c r="BY24" i="101"/>
  <c r="BZ24" i="101"/>
  <c r="CA24" i="101"/>
  <c r="CB24" i="101"/>
  <c r="CC24" i="101"/>
  <c r="CD24" i="101"/>
  <c r="CE24" i="101"/>
  <c r="CF24" i="101"/>
  <c r="CG24" i="101"/>
  <c r="CH24" i="101"/>
  <c r="CI24" i="101"/>
  <c r="CJ24" i="101"/>
  <c r="CK24" i="101"/>
  <c r="CL24" i="101"/>
  <c r="CM24" i="101"/>
  <c r="L24" i="102"/>
  <c r="M24" i="102"/>
  <c r="N24" i="102"/>
  <c r="O24" i="102"/>
  <c r="P24" i="102"/>
  <c r="Q24" i="102"/>
  <c r="R24" i="102"/>
  <c r="S24" i="102"/>
  <c r="T24" i="102"/>
  <c r="U24" i="102"/>
  <c r="V24" i="102"/>
  <c r="W24" i="102"/>
  <c r="X24" i="102"/>
  <c r="Y24" i="102"/>
  <c r="Z24" i="102"/>
  <c r="AA24" i="102"/>
  <c r="AB24" i="102"/>
  <c r="AC24" i="102"/>
  <c r="AD24" i="102"/>
  <c r="AE24" i="102"/>
  <c r="AF24" i="102"/>
  <c r="AG24" i="102"/>
  <c r="AH24" i="102"/>
  <c r="AI24" i="102"/>
  <c r="AJ24" i="102"/>
  <c r="AK24" i="102"/>
  <c r="AL24" i="102"/>
  <c r="AM24" i="102"/>
  <c r="AN24" i="102"/>
  <c r="AO24" i="102"/>
  <c r="AP24" i="102"/>
  <c r="AQ24" i="102"/>
  <c r="AR24" i="102"/>
  <c r="AS24" i="102"/>
  <c r="AT24" i="102"/>
  <c r="AU24" i="102"/>
  <c r="AV24" i="102"/>
  <c r="AW24" i="102"/>
  <c r="AX24" i="102"/>
  <c r="AY24" i="102"/>
  <c r="AZ24" i="102"/>
  <c r="BA24" i="102"/>
  <c r="BB24" i="102"/>
  <c r="BC24" i="102"/>
  <c r="BD24" i="102"/>
  <c r="BE24" i="102"/>
  <c r="BF24" i="102"/>
  <c r="BG24" i="102"/>
  <c r="BH24" i="102"/>
  <c r="BI24" i="102"/>
  <c r="BJ24" i="102"/>
  <c r="BK24" i="102"/>
  <c r="BL24" i="102"/>
  <c r="BM24" i="102"/>
  <c r="BN24" i="102"/>
  <c r="BO24" i="102"/>
  <c r="BP24" i="102"/>
  <c r="BQ24" i="102"/>
  <c r="BR24" i="102"/>
  <c r="BS24" i="102"/>
  <c r="BT24" i="102"/>
  <c r="BU24" i="102"/>
  <c r="BV24" i="102"/>
  <c r="BX24" i="102"/>
  <c r="BY24" i="102"/>
  <c r="BZ24" i="102"/>
  <c r="CA24" i="102"/>
  <c r="CB24" i="102"/>
  <c r="CC24" i="102"/>
  <c r="CD24" i="102"/>
  <c r="CE24" i="102"/>
  <c r="CF24" i="102"/>
  <c r="CG24" i="102"/>
  <c r="CH24" i="102"/>
  <c r="CI24" i="102"/>
  <c r="CJ24" i="102"/>
  <c r="CK24" i="102"/>
  <c r="CL24" i="102"/>
  <c r="CM24" i="102"/>
  <c r="L24" i="103"/>
  <c r="M24" i="103"/>
  <c r="N24" i="103"/>
  <c r="O24" i="103"/>
  <c r="P24" i="103"/>
  <c r="Q24" i="103"/>
  <c r="R24" i="103"/>
  <c r="S24" i="103"/>
  <c r="T24" i="103"/>
  <c r="U24" i="103"/>
  <c r="V24" i="103"/>
  <c r="W24" i="103"/>
  <c r="X24" i="103"/>
  <c r="Y24" i="103"/>
  <c r="Z24" i="103"/>
  <c r="AA24" i="103"/>
  <c r="AB24" i="103"/>
  <c r="AC24" i="103"/>
  <c r="AD24" i="103"/>
  <c r="AE24" i="103"/>
  <c r="AF24" i="103"/>
  <c r="AG24" i="103"/>
  <c r="AH24" i="103"/>
  <c r="AI24" i="103"/>
  <c r="AJ24" i="103"/>
  <c r="AK24" i="103"/>
  <c r="AL24" i="103"/>
  <c r="AM24" i="103"/>
  <c r="AN24" i="103"/>
  <c r="AO24" i="103"/>
  <c r="AP24" i="103"/>
  <c r="AQ24" i="103"/>
  <c r="AR24" i="103"/>
  <c r="AS24" i="103"/>
  <c r="AT24" i="103"/>
  <c r="AU24" i="103"/>
  <c r="AV24" i="103"/>
  <c r="AW24" i="103"/>
  <c r="AX24" i="103"/>
  <c r="AY24" i="103"/>
  <c r="AZ24" i="103"/>
  <c r="BA24" i="103"/>
  <c r="BB24" i="103"/>
  <c r="BC24" i="103"/>
  <c r="BD24" i="103"/>
  <c r="BE24" i="103"/>
  <c r="BF24" i="103"/>
  <c r="BG24" i="103"/>
  <c r="BH24" i="103"/>
  <c r="BI24" i="103"/>
  <c r="BJ24" i="103"/>
  <c r="BK24" i="103"/>
  <c r="BL24" i="103"/>
  <c r="BM24" i="103"/>
  <c r="BN24" i="103"/>
  <c r="BO24" i="103"/>
  <c r="BP24" i="103"/>
  <c r="BQ24" i="103"/>
  <c r="BR24" i="103"/>
  <c r="BS24" i="103"/>
  <c r="BT24" i="103"/>
  <c r="BU24" i="103"/>
  <c r="BV24" i="103"/>
  <c r="BW24" i="103"/>
  <c r="BX24" i="103"/>
  <c r="BY24" i="103"/>
  <c r="BZ24" i="103"/>
  <c r="CA24" i="103"/>
  <c r="CB24" i="103"/>
  <c r="CC24" i="103"/>
  <c r="CD24" i="103"/>
  <c r="CE24" i="103"/>
  <c r="CF24" i="103"/>
  <c r="CG24" i="103"/>
  <c r="CH24" i="103"/>
  <c r="CI24" i="103"/>
  <c r="CJ24" i="103"/>
  <c r="CK24" i="103"/>
  <c r="CL24" i="103"/>
  <c r="CM24" i="103"/>
  <c r="L23" i="73"/>
  <c r="M23" i="73"/>
  <c r="N23" i="73"/>
  <c r="O23" i="73"/>
  <c r="P23" i="73"/>
  <c r="Q23" i="73"/>
  <c r="R23" i="73"/>
  <c r="S23" i="73"/>
  <c r="T23" i="73"/>
  <c r="U23" i="73"/>
  <c r="V23" i="73"/>
  <c r="W23" i="73"/>
  <c r="X23" i="73"/>
  <c r="Y23" i="73"/>
  <c r="Z23" i="73"/>
  <c r="AA23" i="73"/>
  <c r="AB23" i="73"/>
  <c r="AC23" i="73"/>
  <c r="AD23" i="73"/>
  <c r="AE23" i="73"/>
  <c r="AF23" i="73"/>
  <c r="AG23" i="73"/>
  <c r="AH23" i="73"/>
  <c r="AI23" i="73"/>
  <c r="AJ23" i="73"/>
  <c r="AK23" i="73"/>
  <c r="AL23" i="73"/>
  <c r="AM23" i="73"/>
  <c r="AN23" i="73"/>
  <c r="AO23" i="73"/>
  <c r="AP23" i="73"/>
  <c r="AQ23" i="73"/>
  <c r="AR23" i="73"/>
  <c r="AS23" i="73"/>
  <c r="AT23" i="73"/>
  <c r="AU23" i="73"/>
  <c r="AV23" i="73"/>
  <c r="AW23" i="73"/>
  <c r="AX23" i="73"/>
  <c r="AY23" i="73"/>
  <c r="AZ23" i="73"/>
  <c r="BA23" i="73"/>
  <c r="BB23" i="73"/>
  <c r="BC23" i="73"/>
  <c r="BD23" i="73"/>
  <c r="BE23" i="73"/>
  <c r="BF23" i="73"/>
  <c r="BG23" i="73"/>
  <c r="BH23" i="73"/>
  <c r="BI23" i="73"/>
  <c r="BJ23" i="73"/>
  <c r="BK23" i="73"/>
  <c r="BL23" i="73"/>
  <c r="BM23" i="73"/>
  <c r="BN23" i="73"/>
  <c r="BO23" i="73"/>
  <c r="BP23" i="73"/>
  <c r="BQ23" i="73"/>
  <c r="BR23" i="73"/>
  <c r="BS23" i="73"/>
  <c r="BT23" i="73"/>
  <c r="BU23" i="73"/>
  <c r="BV23" i="73"/>
  <c r="BW23" i="73"/>
  <c r="BX23" i="73"/>
  <c r="BY23" i="73"/>
  <c r="BZ23" i="73"/>
  <c r="CA23" i="73"/>
  <c r="CB23" i="73"/>
  <c r="CC23" i="73"/>
  <c r="CD23" i="73"/>
  <c r="CE23" i="73"/>
  <c r="CF23" i="73"/>
  <c r="CG23" i="73"/>
  <c r="CH23" i="73"/>
  <c r="CI23" i="73"/>
  <c r="CJ23" i="73"/>
  <c r="CK23" i="73"/>
  <c r="CL23" i="73"/>
  <c r="CM23" i="73"/>
  <c r="L23" i="75"/>
  <c r="M23" i="75"/>
  <c r="N23" i="75"/>
  <c r="O23" i="75"/>
  <c r="P23" i="75"/>
  <c r="Q23" i="75"/>
  <c r="R23" i="75"/>
  <c r="S23" i="75"/>
  <c r="T23" i="75"/>
  <c r="U23" i="75"/>
  <c r="V23" i="75"/>
  <c r="W23" i="75"/>
  <c r="X23" i="75"/>
  <c r="Y23" i="75"/>
  <c r="Z23" i="75"/>
  <c r="AA23" i="75"/>
  <c r="AB23" i="75"/>
  <c r="AC23" i="75"/>
  <c r="AD23" i="75"/>
  <c r="AE23" i="75"/>
  <c r="AF23" i="75"/>
  <c r="AG23" i="75"/>
  <c r="AH23" i="75"/>
  <c r="AI23" i="75"/>
  <c r="AJ23" i="75"/>
  <c r="AK23" i="75"/>
  <c r="AL23" i="75"/>
  <c r="AM23" i="75"/>
  <c r="AN23" i="75"/>
  <c r="AO23" i="75"/>
  <c r="AP23" i="75"/>
  <c r="AQ23" i="75"/>
  <c r="AR23" i="75"/>
  <c r="AS23" i="75"/>
  <c r="AT23" i="75"/>
  <c r="AU23" i="75"/>
  <c r="AV23" i="75"/>
  <c r="AW23" i="75"/>
  <c r="AX23" i="75"/>
  <c r="AY23" i="75"/>
  <c r="AZ23" i="75"/>
  <c r="BA23" i="75"/>
  <c r="BB23" i="75"/>
  <c r="BC23" i="75"/>
  <c r="BD23" i="75"/>
  <c r="BE23" i="75"/>
  <c r="BF23" i="75"/>
  <c r="BG23" i="75"/>
  <c r="BH23" i="75"/>
  <c r="BI23" i="75"/>
  <c r="BJ23" i="75"/>
  <c r="BK23" i="75"/>
  <c r="BL23" i="75"/>
  <c r="BM23" i="75"/>
  <c r="BN23" i="75"/>
  <c r="BO23" i="75"/>
  <c r="BP23" i="75"/>
  <c r="BQ23" i="75"/>
  <c r="BR23" i="75"/>
  <c r="BS23" i="75"/>
  <c r="BT23" i="75"/>
  <c r="BU23" i="75"/>
  <c r="BV23" i="75"/>
  <c r="BW23" i="75"/>
  <c r="BX23" i="75"/>
  <c r="BY23" i="75"/>
  <c r="BZ23" i="75"/>
  <c r="CA23" i="75"/>
  <c r="CB23" i="75"/>
  <c r="CC23" i="75"/>
  <c r="CD23" i="75"/>
  <c r="CE23" i="75"/>
  <c r="CF23" i="75"/>
  <c r="CG23" i="75"/>
  <c r="CH23" i="75"/>
  <c r="CI23" i="75"/>
  <c r="CJ23" i="75"/>
  <c r="CK23" i="75"/>
  <c r="CL23" i="75"/>
  <c r="CM23" i="75"/>
  <c r="L23" i="76"/>
  <c r="M23" i="76"/>
  <c r="N23" i="76"/>
  <c r="O23" i="76"/>
  <c r="P23" i="76"/>
  <c r="Q23" i="76"/>
  <c r="R23" i="76"/>
  <c r="S23" i="76"/>
  <c r="T23" i="76"/>
  <c r="U23" i="76"/>
  <c r="V23" i="76"/>
  <c r="W23" i="76"/>
  <c r="X23" i="76"/>
  <c r="Y23" i="76"/>
  <c r="Z23" i="76"/>
  <c r="AA23" i="76"/>
  <c r="AB23" i="76"/>
  <c r="AC23" i="76"/>
  <c r="AD23" i="76"/>
  <c r="AE23" i="76"/>
  <c r="AF23" i="76"/>
  <c r="AG23" i="76"/>
  <c r="AH23" i="76"/>
  <c r="AI23" i="76"/>
  <c r="AJ23" i="76"/>
  <c r="AK23" i="76"/>
  <c r="AL23" i="76"/>
  <c r="AM23" i="76"/>
  <c r="AN23" i="76"/>
  <c r="AO23" i="76"/>
  <c r="AP23" i="76"/>
  <c r="AQ23" i="76"/>
  <c r="AR23" i="76"/>
  <c r="AS23" i="76"/>
  <c r="AT23" i="76"/>
  <c r="AU23" i="76"/>
  <c r="AV23" i="76"/>
  <c r="AW23" i="76"/>
  <c r="AX23" i="76"/>
  <c r="AY23" i="76"/>
  <c r="AZ23" i="76"/>
  <c r="BA23" i="76"/>
  <c r="BB23" i="76"/>
  <c r="BC23" i="76"/>
  <c r="BD23" i="76"/>
  <c r="BE23" i="76"/>
  <c r="BF23" i="76"/>
  <c r="BG23" i="76"/>
  <c r="BH23" i="76"/>
  <c r="BI23" i="76"/>
  <c r="BJ23" i="76"/>
  <c r="BK23" i="76"/>
  <c r="BL23" i="76"/>
  <c r="BM23" i="76"/>
  <c r="BN23" i="76"/>
  <c r="BO23" i="76"/>
  <c r="BP23" i="76"/>
  <c r="BQ23" i="76"/>
  <c r="BR23" i="76"/>
  <c r="BS23" i="76"/>
  <c r="BT23" i="76"/>
  <c r="BU23" i="76"/>
  <c r="BV23" i="76"/>
  <c r="BW23" i="76"/>
  <c r="BX23" i="76"/>
  <c r="BY23" i="76"/>
  <c r="BZ23" i="76"/>
  <c r="CA23" i="76"/>
  <c r="CB23" i="76"/>
  <c r="CC23" i="76"/>
  <c r="CD23" i="76"/>
  <c r="CE23" i="76"/>
  <c r="CF23" i="76"/>
  <c r="CG23" i="76"/>
  <c r="CH23" i="76"/>
  <c r="CI23" i="76"/>
  <c r="CJ23" i="76"/>
  <c r="CK23" i="76"/>
  <c r="CL23" i="76"/>
  <c r="CM23" i="76"/>
  <c r="L23" i="77"/>
  <c r="M23" i="77"/>
  <c r="N23" i="77"/>
  <c r="O23" i="77"/>
  <c r="P23" i="77"/>
  <c r="Q23" i="77"/>
  <c r="R23" i="77"/>
  <c r="S23" i="77"/>
  <c r="T23" i="77"/>
  <c r="U23" i="77"/>
  <c r="V23" i="77"/>
  <c r="W23" i="77"/>
  <c r="X23" i="77"/>
  <c r="Y23" i="77"/>
  <c r="Z23" i="77"/>
  <c r="AA23" i="77"/>
  <c r="AB23" i="77"/>
  <c r="AC23" i="77"/>
  <c r="AD23" i="77"/>
  <c r="AE23" i="77"/>
  <c r="AF23" i="77"/>
  <c r="AG23" i="77"/>
  <c r="AH23" i="77"/>
  <c r="AI23" i="77"/>
  <c r="AJ23" i="77"/>
  <c r="AK23" i="77"/>
  <c r="AL23" i="77"/>
  <c r="AM23" i="77"/>
  <c r="AN23" i="77"/>
  <c r="AO23" i="77"/>
  <c r="AP23" i="77"/>
  <c r="AQ23" i="77"/>
  <c r="AR23" i="77"/>
  <c r="AS23" i="77"/>
  <c r="AT23" i="77"/>
  <c r="AU23" i="77"/>
  <c r="AV23" i="77"/>
  <c r="AW23" i="77"/>
  <c r="AX23" i="77"/>
  <c r="AY23" i="77"/>
  <c r="AZ23" i="77"/>
  <c r="BA23" i="77"/>
  <c r="BB23" i="77"/>
  <c r="BC23" i="77"/>
  <c r="BD23" i="77"/>
  <c r="BE23" i="77"/>
  <c r="BF23" i="77"/>
  <c r="BG23" i="77"/>
  <c r="BH23" i="77"/>
  <c r="BI23" i="77"/>
  <c r="BJ23" i="77"/>
  <c r="BK23" i="77"/>
  <c r="BL23" i="77"/>
  <c r="BM23" i="77"/>
  <c r="BN23" i="77"/>
  <c r="BO23" i="77"/>
  <c r="BP23" i="77"/>
  <c r="BQ23" i="77"/>
  <c r="BR23" i="77"/>
  <c r="BS23" i="77"/>
  <c r="BT23" i="77"/>
  <c r="BU23" i="77"/>
  <c r="BV23" i="77"/>
  <c r="BW23" i="77"/>
  <c r="BX23" i="77"/>
  <c r="BY23" i="77"/>
  <c r="BZ23" i="77"/>
  <c r="CA23" i="77"/>
  <c r="CB23" i="77"/>
  <c r="CC23" i="77"/>
  <c r="CD23" i="77"/>
  <c r="CE23" i="77"/>
  <c r="CF23" i="77"/>
  <c r="CG23" i="77"/>
  <c r="CH23" i="77"/>
  <c r="CI23" i="77"/>
  <c r="CJ23" i="77"/>
  <c r="CK23" i="77"/>
  <c r="CL23" i="77"/>
  <c r="CM23" i="77"/>
  <c r="L23" i="78"/>
  <c r="M23" i="78"/>
  <c r="N23" i="78"/>
  <c r="O23" i="78"/>
  <c r="P23" i="78"/>
  <c r="Q23" i="78"/>
  <c r="R23" i="78"/>
  <c r="S23" i="78"/>
  <c r="T23" i="78"/>
  <c r="U23" i="78"/>
  <c r="V23" i="78"/>
  <c r="W23" i="78"/>
  <c r="X23" i="78"/>
  <c r="Y23" i="78"/>
  <c r="Z23" i="78"/>
  <c r="AA23" i="78"/>
  <c r="AB23" i="78"/>
  <c r="AC23" i="78"/>
  <c r="AD23" i="78"/>
  <c r="AE23" i="78"/>
  <c r="AF23" i="78"/>
  <c r="AG23" i="78"/>
  <c r="AH23" i="78"/>
  <c r="AI23" i="78"/>
  <c r="AJ23" i="78"/>
  <c r="AK23" i="78"/>
  <c r="AL23" i="78"/>
  <c r="AM23" i="78"/>
  <c r="AN23" i="78"/>
  <c r="AO23" i="78"/>
  <c r="AP23" i="78"/>
  <c r="AQ23" i="78"/>
  <c r="AR23" i="78"/>
  <c r="AS23" i="78"/>
  <c r="AT23" i="78"/>
  <c r="AU23" i="78"/>
  <c r="AV23" i="78"/>
  <c r="AW23" i="78"/>
  <c r="AX23" i="78"/>
  <c r="AY23" i="78"/>
  <c r="AZ23" i="78"/>
  <c r="BA23" i="78"/>
  <c r="BB23" i="78"/>
  <c r="BC23" i="78"/>
  <c r="BD23" i="78"/>
  <c r="BE23" i="78"/>
  <c r="BF23" i="78"/>
  <c r="BG23" i="78"/>
  <c r="BH23" i="78"/>
  <c r="BI23" i="78"/>
  <c r="BJ23" i="78"/>
  <c r="BK23" i="78"/>
  <c r="BL23" i="78"/>
  <c r="BM23" i="78"/>
  <c r="BN23" i="78"/>
  <c r="BO23" i="78"/>
  <c r="BP23" i="78"/>
  <c r="BQ23" i="78"/>
  <c r="BR23" i="78"/>
  <c r="BS23" i="78"/>
  <c r="BT23" i="78"/>
  <c r="BU23" i="78"/>
  <c r="BV23" i="78"/>
  <c r="BW23" i="78"/>
  <c r="BX23" i="78"/>
  <c r="BY23" i="78"/>
  <c r="BZ23" i="78"/>
  <c r="CA23" i="78"/>
  <c r="CB23" i="78"/>
  <c r="CC23" i="78"/>
  <c r="CD23" i="78"/>
  <c r="CE23" i="78"/>
  <c r="CF23" i="78"/>
  <c r="CG23" i="78"/>
  <c r="CH23" i="78"/>
  <c r="CI23" i="78"/>
  <c r="CJ23" i="78"/>
  <c r="CK23" i="78"/>
  <c r="CL23" i="78"/>
  <c r="CM23" i="78"/>
  <c r="L23" i="79"/>
  <c r="M23" i="79"/>
  <c r="N23" i="79"/>
  <c r="O23" i="79"/>
  <c r="P23" i="79"/>
  <c r="Q23" i="79"/>
  <c r="R23" i="79"/>
  <c r="S23" i="79"/>
  <c r="T23" i="79"/>
  <c r="U23" i="79"/>
  <c r="V23" i="79"/>
  <c r="W23" i="79"/>
  <c r="X23" i="79"/>
  <c r="Y23" i="79"/>
  <c r="Z23" i="79"/>
  <c r="AA23" i="79"/>
  <c r="AB23" i="79"/>
  <c r="AC23" i="79"/>
  <c r="AD23" i="79"/>
  <c r="AE23" i="79"/>
  <c r="AF23" i="79"/>
  <c r="AG23" i="79"/>
  <c r="AH23" i="79"/>
  <c r="AI23" i="79"/>
  <c r="AJ23" i="79"/>
  <c r="AK23" i="79"/>
  <c r="AL23" i="79"/>
  <c r="AM23" i="79"/>
  <c r="AN23" i="79"/>
  <c r="AP23" i="79"/>
  <c r="AQ23" i="79"/>
  <c r="AR23" i="79"/>
  <c r="AS23" i="79"/>
  <c r="AT23" i="79"/>
  <c r="AU23" i="79"/>
  <c r="AV23" i="79"/>
  <c r="AW23" i="79"/>
  <c r="AX23" i="79"/>
  <c r="AY23" i="79"/>
  <c r="AZ23" i="79"/>
  <c r="BA23" i="79"/>
  <c r="BB23" i="79"/>
  <c r="BC23" i="79"/>
  <c r="BD23" i="79"/>
  <c r="BE23" i="79"/>
  <c r="BF23" i="79"/>
  <c r="BG23" i="79"/>
  <c r="BH23" i="79"/>
  <c r="BI23" i="79"/>
  <c r="BJ23" i="79"/>
  <c r="BK23" i="79"/>
  <c r="BL23" i="79"/>
  <c r="BM23" i="79"/>
  <c r="BN23" i="79"/>
  <c r="BO23" i="79"/>
  <c r="BP23" i="79"/>
  <c r="BQ23" i="79"/>
  <c r="BR23" i="79"/>
  <c r="BS23" i="79"/>
  <c r="BT23" i="79"/>
  <c r="BU23" i="79"/>
  <c r="BV23" i="79"/>
  <c r="BW23" i="79"/>
  <c r="BX23" i="79"/>
  <c r="BY23" i="79"/>
  <c r="BZ23" i="79"/>
  <c r="CA23" i="79"/>
  <c r="CB23" i="79"/>
  <c r="CC23" i="79"/>
  <c r="CD23" i="79"/>
  <c r="CE23" i="79"/>
  <c r="CF23" i="79"/>
  <c r="CG23" i="79"/>
  <c r="CH23" i="79"/>
  <c r="CI23" i="79"/>
  <c r="CJ23" i="79"/>
  <c r="CK23" i="79"/>
  <c r="CL23" i="79"/>
  <c r="CM23" i="79"/>
  <c r="M23" i="80"/>
  <c r="N23" i="80"/>
  <c r="O23" i="80"/>
  <c r="P23" i="80"/>
  <c r="Q23" i="80"/>
  <c r="R23" i="80"/>
  <c r="S23" i="80"/>
  <c r="T23" i="80"/>
  <c r="U23" i="80"/>
  <c r="V23" i="80"/>
  <c r="W23" i="80"/>
  <c r="X23" i="80"/>
  <c r="Y23" i="80"/>
  <c r="Z23" i="80"/>
  <c r="AA23" i="80"/>
  <c r="AB23" i="80"/>
  <c r="AC23" i="80"/>
  <c r="AD23" i="80"/>
  <c r="AE23" i="80"/>
  <c r="AF23" i="80"/>
  <c r="AG23" i="80"/>
  <c r="AH23" i="80"/>
  <c r="AI23" i="80"/>
  <c r="AJ23" i="80"/>
  <c r="AK23" i="80"/>
  <c r="AL23" i="80"/>
  <c r="AM23" i="80"/>
  <c r="AN23" i="80"/>
  <c r="AO23" i="80"/>
  <c r="AP23" i="80"/>
  <c r="AQ23" i="80"/>
  <c r="AR23" i="80"/>
  <c r="AS23" i="80"/>
  <c r="AT23" i="80"/>
  <c r="AU23" i="80"/>
  <c r="AV23" i="80"/>
  <c r="AW23" i="80"/>
  <c r="AX23" i="80"/>
  <c r="AY23" i="80"/>
  <c r="AZ23" i="80"/>
  <c r="BA23" i="80"/>
  <c r="BB23" i="80"/>
  <c r="BC23" i="80"/>
  <c r="BD23" i="80"/>
  <c r="BE23" i="80"/>
  <c r="BF23" i="80"/>
  <c r="BG23" i="80"/>
  <c r="BH23" i="80"/>
  <c r="BI23" i="80"/>
  <c r="BJ23" i="80"/>
  <c r="BK23" i="80"/>
  <c r="BL23" i="80"/>
  <c r="BM23" i="80"/>
  <c r="BN23" i="80"/>
  <c r="BO23" i="80"/>
  <c r="BP23" i="80"/>
  <c r="BQ23" i="80"/>
  <c r="BR23" i="80"/>
  <c r="BS23" i="80"/>
  <c r="BT23" i="80"/>
  <c r="BU23" i="80"/>
  <c r="BV23" i="80"/>
  <c r="BW23" i="80"/>
  <c r="BX23" i="80"/>
  <c r="BY23" i="80"/>
  <c r="BZ23" i="80"/>
  <c r="CA23" i="80"/>
  <c r="CB23" i="80"/>
  <c r="CC23" i="80"/>
  <c r="CD23" i="80"/>
  <c r="CE23" i="80"/>
  <c r="CF23" i="80"/>
  <c r="CG23" i="80"/>
  <c r="CH23" i="80"/>
  <c r="CI23" i="80"/>
  <c r="CJ23" i="80"/>
  <c r="CK23" i="80"/>
  <c r="CL23" i="80"/>
  <c r="CM23" i="80"/>
  <c r="L23" i="81"/>
  <c r="M23" i="81"/>
  <c r="N23" i="81"/>
  <c r="O23" i="81"/>
  <c r="P23" i="81"/>
  <c r="Q23" i="81"/>
  <c r="R23" i="81"/>
  <c r="S23" i="81"/>
  <c r="T23" i="81"/>
  <c r="U23" i="81"/>
  <c r="V23" i="81"/>
  <c r="W23" i="81"/>
  <c r="X23" i="81"/>
  <c r="Y23" i="81"/>
  <c r="Z23" i="81"/>
  <c r="AA23" i="81"/>
  <c r="AB23" i="81"/>
  <c r="AC23" i="81"/>
  <c r="AD23" i="81"/>
  <c r="AE23" i="81"/>
  <c r="AF23" i="81"/>
  <c r="AG23" i="81"/>
  <c r="AH23" i="81"/>
  <c r="AI23" i="81"/>
  <c r="AJ23" i="81"/>
  <c r="AK23" i="81"/>
  <c r="AL23" i="81"/>
  <c r="AM23" i="81"/>
  <c r="AN23" i="81"/>
  <c r="AO23" i="81"/>
  <c r="AP23" i="81"/>
  <c r="AQ23" i="81"/>
  <c r="AR23" i="81"/>
  <c r="AS23" i="81"/>
  <c r="AT23" i="81"/>
  <c r="AU23" i="81"/>
  <c r="AV23" i="81"/>
  <c r="AW23" i="81"/>
  <c r="AX23" i="81"/>
  <c r="AY23" i="81"/>
  <c r="AZ23" i="81"/>
  <c r="BA23" i="81"/>
  <c r="BB23" i="81"/>
  <c r="BC23" i="81"/>
  <c r="BD23" i="81"/>
  <c r="BE23" i="81"/>
  <c r="BF23" i="81"/>
  <c r="BG23" i="81"/>
  <c r="BH23" i="81"/>
  <c r="BI23" i="81"/>
  <c r="BJ23" i="81"/>
  <c r="BK23" i="81"/>
  <c r="BL23" i="81"/>
  <c r="BM23" i="81"/>
  <c r="BN23" i="81"/>
  <c r="BO23" i="81"/>
  <c r="BP23" i="81"/>
  <c r="BQ23" i="81"/>
  <c r="BR23" i="81"/>
  <c r="BS23" i="81"/>
  <c r="BT23" i="81"/>
  <c r="BU23" i="81"/>
  <c r="BV23" i="81"/>
  <c r="BW23" i="81"/>
  <c r="BX23" i="81"/>
  <c r="BY23" i="81"/>
  <c r="BZ23" i="81"/>
  <c r="CA23" i="81"/>
  <c r="CB23" i="81"/>
  <c r="CC23" i="81"/>
  <c r="CD23" i="81"/>
  <c r="CE23" i="81"/>
  <c r="CF23" i="81"/>
  <c r="CG23" i="81"/>
  <c r="CH23" i="81"/>
  <c r="CI23" i="81"/>
  <c r="CJ23" i="81"/>
  <c r="CK23" i="81"/>
  <c r="CL23" i="81"/>
  <c r="CM23" i="81"/>
  <c r="L23" i="82"/>
  <c r="CD23" i="82"/>
  <c r="CE23" i="82"/>
  <c r="CF23" i="82"/>
  <c r="CG23" i="82"/>
  <c r="CH23" i="82"/>
  <c r="CI23" i="82"/>
  <c r="CJ23" i="82"/>
  <c r="CK23" i="82"/>
  <c r="CL23" i="82"/>
  <c r="CM23" i="82"/>
  <c r="L23" i="83"/>
  <c r="M23" i="83"/>
  <c r="N23" i="83"/>
  <c r="O23" i="83"/>
  <c r="P23" i="83"/>
  <c r="Q23" i="83"/>
  <c r="R23" i="83"/>
  <c r="S23" i="83"/>
  <c r="T23" i="83"/>
  <c r="U23" i="83"/>
  <c r="V23" i="83"/>
  <c r="W23" i="83"/>
  <c r="X23" i="83"/>
  <c r="Y23" i="83"/>
  <c r="Z23" i="83"/>
  <c r="AA23" i="83"/>
  <c r="AB23" i="83"/>
  <c r="AC23" i="83"/>
  <c r="AD23" i="83"/>
  <c r="AE23" i="83"/>
  <c r="AF23" i="83"/>
  <c r="AG23" i="83"/>
  <c r="AH23" i="83"/>
  <c r="AI23" i="83"/>
  <c r="AJ23" i="83"/>
  <c r="AK23" i="83"/>
  <c r="AL23" i="83"/>
  <c r="AM23" i="83"/>
  <c r="AN23" i="83"/>
  <c r="AO23" i="83"/>
  <c r="AP23" i="83"/>
  <c r="AQ23" i="83"/>
  <c r="AV23" i="83"/>
  <c r="AW23" i="83"/>
  <c r="AX23" i="83"/>
  <c r="AY23" i="83"/>
  <c r="AZ23" i="83"/>
  <c r="BA23" i="83"/>
  <c r="BB23" i="83"/>
  <c r="BC23" i="83"/>
  <c r="BD23" i="83"/>
  <c r="BE23" i="83"/>
  <c r="BF23" i="83"/>
  <c r="BG23" i="83"/>
  <c r="BH23" i="83"/>
  <c r="BI23" i="83"/>
  <c r="BJ23" i="83"/>
  <c r="BK23" i="83"/>
  <c r="BL23" i="83"/>
  <c r="BM23" i="83"/>
  <c r="BN23" i="83"/>
  <c r="BO23" i="83"/>
  <c r="BP23" i="83"/>
  <c r="BQ23" i="83"/>
  <c r="BR23" i="83"/>
  <c r="BS23" i="83"/>
  <c r="BT23" i="83"/>
  <c r="BU23" i="83"/>
  <c r="BV23" i="83"/>
  <c r="BW23" i="83"/>
  <c r="BX23" i="83"/>
  <c r="BY23" i="83"/>
  <c r="BZ23" i="83"/>
  <c r="CA23" i="83"/>
  <c r="CB23" i="83"/>
  <c r="CC23" i="83"/>
  <c r="CD23" i="83"/>
  <c r="CE23" i="83"/>
  <c r="CF23" i="83"/>
  <c r="CG23" i="83"/>
  <c r="CH23" i="83"/>
  <c r="CI23" i="83"/>
  <c r="CJ23" i="83"/>
  <c r="CK23" i="83"/>
  <c r="CL23" i="83"/>
  <c r="CM23" i="83"/>
  <c r="M23" i="84"/>
  <c r="N23" i="84"/>
  <c r="O23" i="84"/>
  <c r="P23" i="84"/>
  <c r="Q23" i="84"/>
  <c r="R23" i="84"/>
  <c r="S23" i="84"/>
  <c r="T23" i="84"/>
  <c r="U23" i="84"/>
  <c r="V23" i="84"/>
  <c r="W23" i="84"/>
  <c r="X23" i="84"/>
  <c r="Y23" i="84"/>
  <c r="Z23" i="84"/>
  <c r="AA23" i="84"/>
  <c r="AB23" i="84"/>
  <c r="AC23" i="84"/>
  <c r="AD23" i="84"/>
  <c r="AE23" i="84"/>
  <c r="AF23" i="84"/>
  <c r="AG23" i="84"/>
  <c r="AH23" i="84"/>
  <c r="AI23" i="84"/>
  <c r="AJ23" i="84"/>
  <c r="AK23" i="84"/>
  <c r="AL23" i="84"/>
  <c r="AM23" i="84"/>
  <c r="AN23" i="84"/>
  <c r="AO23" i="84"/>
  <c r="AP23" i="84"/>
  <c r="AQ23" i="84"/>
  <c r="AR23" i="84"/>
  <c r="AS23" i="84"/>
  <c r="AT23" i="84"/>
  <c r="AU23" i="84"/>
  <c r="AV23" i="84"/>
  <c r="AW23" i="84"/>
  <c r="AX23" i="84"/>
  <c r="AY23" i="84"/>
  <c r="AZ23" i="84"/>
  <c r="BA23" i="84"/>
  <c r="BB23" i="84"/>
  <c r="BC23" i="84"/>
  <c r="BD23" i="84"/>
  <c r="BE23" i="84"/>
  <c r="BF23" i="84"/>
  <c r="BG23" i="84"/>
  <c r="BH23" i="84"/>
  <c r="BI23" i="84"/>
  <c r="BJ23" i="84"/>
  <c r="BK23" i="84"/>
  <c r="BL23" i="84"/>
  <c r="BM23" i="84"/>
  <c r="BN23" i="84"/>
  <c r="BO23" i="84"/>
  <c r="BP23" i="84"/>
  <c r="BQ23" i="84"/>
  <c r="BR23" i="84"/>
  <c r="BS23" i="84"/>
  <c r="BT23" i="84"/>
  <c r="BU23" i="84"/>
  <c r="BV23" i="84"/>
  <c r="BW23" i="84"/>
  <c r="BX23" i="84"/>
  <c r="BY23" i="84"/>
  <c r="BZ23" i="84"/>
  <c r="CA23" i="84"/>
  <c r="CB23" i="84"/>
  <c r="CC23" i="84"/>
  <c r="CD23" i="84"/>
  <c r="CE23" i="84"/>
  <c r="CF23" i="84"/>
  <c r="CG23" i="84"/>
  <c r="CH23" i="84"/>
  <c r="CI23" i="84"/>
  <c r="CJ23" i="84"/>
  <c r="CK23" i="84"/>
  <c r="CL23" i="84"/>
  <c r="CM23" i="84"/>
  <c r="L23" i="85"/>
  <c r="M23" i="85"/>
  <c r="N23" i="85"/>
  <c r="O23" i="85"/>
  <c r="P23" i="85"/>
  <c r="Q23" i="85"/>
  <c r="R23" i="85"/>
  <c r="S23" i="85"/>
  <c r="T23" i="85"/>
  <c r="U23" i="85"/>
  <c r="V23" i="85"/>
  <c r="W23" i="85"/>
  <c r="X23" i="85"/>
  <c r="Y23" i="85"/>
  <c r="Z23" i="85"/>
  <c r="AA23" i="85"/>
  <c r="AB23" i="85"/>
  <c r="AC23" i="85"/>
  <c r="AD23" i="85"/>
  <c r="AE23" i="85"/>
  <c r="AF23" i="85"/>
  <c r="AG23" i="85"/>
  <c r="AH23" i="85"/>
  <c r="AI23" i="85"/>
  <c r="AJ23" i="85"/>
  <c r="AK23" i="85"/>
  <c r="AL23" i="85"/>
  <c r="AM23" i="85"/>
  <c r="AN23" i="85"/>
  <c r="AO23" i="85"/>
  <c r="AP23" i="85"/>
  <c r="AQ23" i="85"/>
  <c r="AR23" i="85"/>
  <c r="AS23" i="85"/>
  <c r="AT23" i="85"/>
  <c r="AU23" i="85"/>
  <c r="AV23" i="85"/>
  <c r="AW23" i="85"/>
  <c r="AX23" i="85"/>
  <c r="AY23" i="85"/>
  <c r="AZ23" i="85"/>
  <c r="BA23" i="85"/>
  <c r="BB23" i="85"/>
  <c r="BC23" i="85"/>
  <c r="BD23" i="85"/>
  <c r="BE23" i="85"/>
  <c r="BF23" i="85"/>
  <c r="BG23" i="85"/>
  <c r="BH23" i="85"/>
  <c r="BI23" i="85"/>
  <c r="BJ23" i="85"/>
  <c r="BK23" i="85"/>
  <c r="BL23" i="85"/>
  <c r="BM23" i="85"/>
  <c r="BN23" i="85"/>
  <c r="BO23" i="85"/>
  <c r="BP23" i="85"/>
  <c r="BQ23" i="85"/>
  <c r="BR23" i="85"/>
  <c r="BS23" i="85"/>
  <c r="BT23" i="85"/>
  <c r="BU23" i="85"/>
  <c r="BV23" i="85"/>
  <c r="BW23" i="85"/>
  <c r="BX23" i="85"/>
  <c r="BY23" i="85"/>
  <c r="BZ23" i="85"/>
  <c r="CA23" i="85"/>
  <c r="CB23" i="85"/>
  <c r="CC23" i="85"/>
  <c r="CD23" i="85"/>
  <c r="CE23" i="85"/>
  <c r="CF23" i="85"/>
  <c r="CG23" i="85"/>
  <c r="CH23" i="85"/>
  <c r="CI23" i="85"/>
  <c r="CJ23" i="85"/>
  <c r="CK23" i="85"/>
  <c r="CL23" i="85"/>
  <c r="CM23" i="85"/>
  <c r="L23" i="86"/>
  <c r="M23" i="86"/>
  <c r="N23" i="86"/>
  <c r="O23" i="86"/>
  <c r="P23" i="86"/>
  <c r="Q23" i="86"/>
  <c r="R23" i="86"/>
  <c r="S23" i="86"/>
  <c r="T23" i="86"/>
  <c r="U23" i="86"/>
  <c r="V23" i="86"/>
  <c r="W23" i="86"/>
  <c r="X23" i="86"/>
  <c r="Y23" i="86"/>
  <c r="Z23" i="86"/>
  <c r="AA23" i="86"/>
  <c r="AB23" i="86"/>
  <c r="AC23" i="86"/>
  <c r="AD23" i="86"/>
  <c r="AE23" i="86"/>
  <c r="AF23" i="86"/>
  <c r="AG23" i="86"/>
  <c r="AH23" i="86"/>
  <c r="AI23" i="86"/>
  <c r="AJ23" i="86"/>
  <c r="AK23" i="86"/>
  <c r="AL23" i="86"/>
  <c r="AM23" i="86"/>
  <c r="AN23" i="86"/>
  <c r="AO23" i="86"/>
  <c r="AP23" i="86"/>
  <c r="AQ23" i="86"/>
  <c r="AR23" i="86"/>
  <c r="AS23" i="86"/>
  <c r="AT23" i="86"/>
  <c r="AU23" i="86"/>
  <c r="AV23" i="86"/>
  <c r="AW23" i="86"/>
  <c r="AX23" i="86"/>
  <c r="AY23" i="86"/>
  <c r="AZ23" i="86"/>
  <c r="BA23" i="86"/>
  <c r="BB23" i="86"/>
  <c r="BC23" i="86"/>
  <c r="BD23" i="86"/>
  <c r="BE23" i="86"/>
  <c r="BF23" i="86"/>
  <c r="BG23" i="86"/>
  <c r="BH23" i="86"/>
  <c r="BI23" i="86"/>
  <c r="BJ23" i="86"/>
  <c r="BL23" i="86"/>
  <c r="BM23" i="86"/>
  <c r="BN23" i="86"/>
  <c r="BO23" i="86"/>
  <c r="BP23" i="86"/>
  <c r="BQ23" i="86"/>
  <c r="BR23" i="86"/>
  <c r="BS23" i="86"/>
  <c r="BT23" i="86"/>
  <c r="BU23" i="86"/>
  <c r="BV23" i="86"/>
  <c r="BW23" i="86"/>
  <c r="BX23" i="86"/>
  <c r="BY23" i="86"/>
  <c r="BZ23" i="86"/>
  <c r="CA23" i="86"/>
  <c r="CB23" i="86"/>
  <c r="CC23" i="86"/>
  <c r="CD23" i="86"/>
  <c r="CE23" i="86"/>
  <c r="CF23" i="86"/>
  <c r="CG23" i="86"/>
  <c r="CH23" i="86"/>
  <c r="CI23" i="86"/>
  <c r="CJ23" i="86"/>
  <c r="CK23" i="86"/>
  <c r="CL23" i="86"/>
  <c r="CM23" i="86"/>
  <c r="L23" i="87"/>
  <c r="M23" i="87"/>
  <c r="N23" i="87"/>
  <c r="O23" i="87"/>
  <c r="P23" i="87"/>
  <c r="Q23" i="87"/>
  <c r="R23" i="87"/>
  <c r="S23" i="87"/>
  <c r="T23" i="87"/>
  <c r="U23" i="87"/>
  <c r="V23" i="87"/>
  <c r="W23" i="87"/>
  <c r="X23" i="87"/>
  <c r="Y23" i="87"/>
  <c r="Z23" i="87"/>
  <c r="AA23" i="87"/>
  <c r="AB23" i="87"/>
  <c r="AC23" i="87"/>
  <c r="AD23" i="87"/>
  <c r="AE23" i="87"/>
  <c r="AF23" i="87"/>
  <c r="AG23" i="87"/>
  <c r="AH23" i="87"/>
  <c r="AI23" i="87"/>
  <c r="AJ23" i="87"/>
  <c r="AK23" i="87"/>
  <c r="AL23" i="87"/>
  <c r="AM23" i="87"/>
  <c r="AN23" i="87"/>
  <c r="AO23" i="87"/>
  <c r="AP23" i="87"/>
  <c r="AQ23" i="87"/>
  <c r="AR23" i="87"/>
  <c r="AS23" i="87"/>
  <c r="AT23" i="87"/>
  <c r="AU23" i="87"/>
  <c r="AV23" i="87"/>
  <c r="AW23" i="87"/>
  <c r="AX23" i="87"/>
  <c r="AY23" i="87"/>
  <c r="AZ23" i="87"/>
  <c r="BA23" i="87"/>
  <c r="BB23" i="87"/>
  <c r="BC23" i="87"/>
  <c r="BD23" i="87"/>
  <c r="BE23" i="87"/>
  <c r="BF23" i="87"/>
  <c r="BG23" i="87"/>
  <c r="BH23" i="87"/>
  <c r="BI23" i="87"/>
  <c r="BJ23" i="87"/>
  <c r="BK23" i="87"/>
  <c r="BL23" i="87"/>
  <c r="BM23" i="87"/>
  <c r="BN23" i="87"/>
  <c r="BO23" i="87"/>
  <c r="BP23" i="87"/>
  <c r="BQ23" i="87"/>
  <c r="BR23" i="87"/>
  <c r="BS23" i="87"/>
  <c r="BT23" i="87"/>
  <c r="BU23" i="87"/>
  <c r="BV23" i="87"/>
  <c r="BW23" i="87"/>
  <c r="BX23" i="87"/>
  <c r="BY23" i="87"/>
  <c r="BZ23" i="87"/>
  <c r="CA23" i="87"/>
  <c r="CB23" i="87"/>
  <c r="CC23" i="87"/>
  <c r="CD23" i="87"/>
  <c r="CE23" i="87"/>
  <c r="CF23" i="87"/>
  <c r="CG23" i="87"/>
  <c r="CH23" i="87"/>
  <c r="CI23" i="87"/>
  <c r="CJ23" i="87"/>
  <c r="CK23" i="87"/>
  <c r="CL23" i="87"/>
  <c r="CM23" i="87"/>
  <c r="L23" i="88"/>
  <c r="M23" i="88"/>
  <c r="N23" i="88"/>
  <c r="O23" i="88"/>
  <c r="P23" i="88"/>
  <c r="Q23" i="88"/>
  <c r="R23" i="88"/>
  <c r="S23" i="88"/>
  <c r="T23" i="88"/>
  <c r="U23" i="88"/>
  <c r="V23" i="88"/>
  <c r="W23" i="88"/>
  <c r="X23" i="88"/>
  <c r="Y23" i="88"/>
  <c r="Z23" i="88"/>
  <c r="AA23" i="88"/>
  <c r="AB23" i="88"/>
  <c r="AC23" i="88"/>
  <c r="AD23" i="88"/>
  <c r="AE23" i="88"/>
  <c r="AF23" i="88"/>
  <c r="AG23" i="88"/>
  <c r="AH23" i="88"/>
  <c r="AI23" i="88"/>
  <c r="AJ23" i="88"/>
  <c r="AK23" i="88"/>
  <c r="AL23" i="88"/>
  <c r="AM23" i="88"/>
  <c r="AN23" i="88"/>
  <c r="AO23" i="88"/>
  <c r="AQ23" i="88"/>
  <c r="AR23" i="88"/>
  <c r="AS23" i="88"/>
  <c r="AT23" i="88"/>
  <c r="AU23" i="88"/>
  <c r="AV23" i="88"/>
  <c r="AX23" i="88"/>
  <c r="AY23" i="88"/>
  <c r="AZ23" i="88"/>
  <c r="BA23" i="88"/>
  <c r="BB23" i="88"/>
  <c r="BC23" i="88"/>
  <c r="BD23" i="88"/>
  <c r="BE23" i="88"/>
  <c r="BF23" i="88"/>
  <c r="BG23" i="88"/>
  <c r="BH23" i="88"/>
  <c r="BI23" i="88"/>
  <c r="BJ23" i="88"/>
  <c r="BK23" i="88"/>
  <c r="BL23" i="88"/>
  <c r="BM23" i="88"/>
  <c r="BN23" i="88"/>
  <c r="BO23" i="88"/>
  <c r="BP23" i="88"/>
  <c r="BQ23" i="88"/>
  <c r="BR23" i="88"/>
  <c r="BS23" i="88"/>
  <c r="BT23" i="88"/>
  <c r="BU23" i="88"/>
  <c r="BV23" i="88"/>
  <c r="BW23" i="88"/>
  <c r="BX23" i="88"/>
  <c r="BY23" i="88"/>
  <c r="BZ23" i="88"/>
  <c r="CA23" i="88"/>
  <c r="CB23" i="88"/>
  <c r="CC23" i="88"/>
  <c r="CD23" i="88"/>
  <c r="CE23" i="88"/>
  <c r="CF23" i="88"/>
  <c r="CG23" i="88"/>
  <c r="CH23" i="88"/>
  <c r="CI23" i="88"/>
  <c r="CJ23" i="88"/>
  <c r="CK23" i="88"/>
  <c r="CL23" i="88"/>
  <c r="CM23" i="88"/>
  <c r="L23" i="89"/>
  <c r="M23" i="89"/>
  <c r="N23" i="89"/>
  <c r="O23" i="89"/>
  <c r="P23" i="89"/>
  <c r="Q23" i="89"/>
  <c r="R23" i="89"/>
  <c r="S23" i="89"/>
  <c r="T23" i="89"/>
  <c r="U23" i="89"/>
  <c r="V23" i="89"/>
  <c r="CF23" i="89"/>
  <c r="CG23" i="89"/>
  <c r="CH23" i="89"/>
  <c r="CI23" i="89"/>
  <c r="CJ23" i="89"/>
  <c r="CK23" i="89"/>
  <c r="CL23" i="89"/>
  <c r="CM23" i="89"/>
  <c r="L23" i="90"/>
  <c r="M23" i="90"/>
  <c r="N23" i="90"/>
  <c r="O23" i="90"/>
  <c r="P23" i="90"/>
  <c r="Q23" i="90"/>
  <c r="R23" i="90"/>
  <c r="S23" i="90"/>
  <c r="T23" i="90"/>
  <c r="U23" i="90"/>
  <c r="V23" i="90"/>
  <c r="W23" i="90"/>
  <c r="X23" i="90"/>
  <c r="Y23" i="90"/>
  <c r="Z23" i="90"/>
  <c r="AA23" i="90"/>
  <c r="AB23" i="90"/>
  <c r="AC23" i="90"/>
  <c r="AD23" i="90"/>
  <c r="AE23" i="90"/>
  <c r="AF23" i="90"/>
  <c r="AG23" i="90"/>
  <c r="AH23" i="90"/>
  <c r="AI23" i="90"/>
  <c r="AJ23" i="90"/>
  <c r="AK23" i="90"/>
  <c r="AL23" i="90"/>
  <c r="AM23" i="90"/>
  <c r="AN23" i="90"/>
  <c r="AO23" i="90"/>
  <c r="AP23" i="90"/>
  <c r="AQ23" i="90"/>
  <c r="AR23" i="90"/>
  <c r="AS23" i="90"/>
  <c r="AT23" i="90"/>
  <c r="AU23" i="90"/>
  <c r="AV23" i="90"/>
  <c r="AW23" i="90"/>
  <c r="AX23" i="90"/>
  <c r="AY23" i="90"/>
  <c r="AZ23" i="90"/>
  <c r="BA23" i="90"/>
  <c r="BB23" i="90"/>
  <c r="BC23" i="90"/>
  <c r="BD23" i="90"/>
  <c r="BE23" i="90"/>
  <c r="BF23" i="90"/>
  <c r="BG23" i="90"/>
  <c r="BH23" i="90"/>
  <c r="BI23" i="90"/>
  <c r="BJ23" i="90"/>
  <c r="BK23" i="90"/>
  <c r="BL23" i="90"/>
  <c r="BM23" i="90"/>
  <c r="BN23" i="90"/>
  <c r="BO23" i="90"/>
  <c r="BP23" i="90"/>
  <c r="BQ23" i="90"/>
  <c r="BR23" i="90"/>
  <c r="BS23" i="90"/>
  <c r="BT23" i="90"/>
  <c r="BU23" i="90"/>
  <c r="BV23" i="90"/>
  <c r="BW23" i="90"/>
  <c r="BX23" i="90"/>
  <c r="BY23" i="90"/>
  <c r="BZ23" i="90"/>
  <c r="CA23" i="90"/>
  <c r="CB23" i="90"/>
  <c r="CC23" i="90"/>
  <c r="CD23" i="90"/>
  <c r="CE23" i="90"/>
  <c r="CF23" i="90"/>
  <c r="CG23" i="90"/>
  <c r="CH23" i="90"/>
  <c r="CI23" i="90"/>
  <c r="CJ23" i="90"/>
  <c r="CK23" i="90"/>
  <c r="CL23" i="90"/>
  <c r="CM23" i="90"/>
  <c r="L23" i="91"/>
  <c r="M23" i="91"/>
  <c r="N23" i="91"/>
  <c r="O23" i="91"/>
  <c r="P23" i="91"/>
  <c r="Q23" i="91"/>
  <c r="R23" i="91"/>
  <c r="S23" i="91"/>
  <c r="T23" i="91"/>
  <c r="U23" i="91"/>
  <c r="V23" i="91"/>
  <c r="W23" i="91"/>
  <c r="X23" i="91"/>
  <c r="Y23" i="91"/>
  <c r="Z23" i="91"/>
  <c r="AA23" i="91"/>
  <c r="AB23" i="91"/>
  <c r="AC23" i="91"/>
  <c r="AD23" i="91"/>
  <c r="AE23" i="91"/>
  <c r="AF23" i="91"/>
  <c r="AG23" i="91"/>
  <c r="AH23" i="91"/>
  <c r="AI23" i="91"/>
  <c r="AJ23" i="91"/>
  <c r="AK23" i="91"/>
  <c r="AL23" i="91"/>
  <c r="AM23" i="91"/>
  <c r="AN23" i="91"/>
  <c r="AO23" i="91"/>
  <c r="AP23" i="91"/>
  <c r="AQ23" i="91"/>
  <c r="AR23" i="91"/>
  <c r="AS23" i="91"/>
  <c r="AT23" i="91"/>
  <c r="AU23" i="91"/>
  <c r="AV23" i="91"/>
  <c r="AW23" i="91"/>
  <c r="AX23" i="91"/>
  <c r="AY23" i="91"/>
  <c r="AZ23" i="91"/>
  <c r="BA23" i="91"/>
  <c r="BB23" i="91"/>
  <c r="BC23" i="91"/>
  <c r="BD23" i="91"/>
  <c r="BE23" i="91"/>
  <c r="BF23" i="91"/>
  <c r="BG23" i="91"/>
  <c r="BH23" i="91"/>
  <c r="BI23" i="91"/>
  <c r="BJ23" i="91"/>
  <c r="BK23" i="91"/>
  <c r="BL23" i="91"/>
  <c r="BM23" i="91"/>
  <c r="BN23" i="91"/>
  <c r="BO23" i="91"/>
  <c r="BP23" i="91"/>
  <c r="BQ23" i="91"/>
  <c r="BR23" i="91"/>
  <c r="BS23" i="91"/>
  <c r="BT23" i="91"/>
  <c r="BU23" i="91"/>
  <c r="BV23" i="91"/>
  <c r="BW23" i="91"/>
  <c r="BX23" i="91"/>
  <c r="BY23" i="91"/>
  <c r="BZ23" i="91"/>
  <c r="CA23" i="91"/>
  <c r="CB23" i="91"/>
  <c r="CC23" i="91"/>
  <c r="CD23" i="91"/>
  <c r="CE23" i="91"/>
  <c r="CF23" i="91"/>
  <c r="CG23" i="91"/>
  <c r="CH23" i="91"/>
  <c r="CI23" i="91"/>
  <c r="CJ23" i="91"/>
  <c r="CK23" i="91"/>
  <c r="CL23" i="91"/>
  <c r="CM23" i="91"/>
  <c r="L23" i="92"/>
  <c r="M23" i="92"/>
  <c r="N23" i="92"/>
  <c r="O23" i="92"/>
  <c r="P23" i="92"/>
  <c r="Q23" i="92"/>
  <c r="R23" i="92"/>
  <c r="S23" i="92"/>
  <c r="T23" i="92"/>
  <c r="U23" i="92"/>
  <c r="V23" i="92"/>
  <c r="W23" i="92"/>
  <c r="X23" i="92"/>
  <c r="Y23" i="92"/>
  <c r="Z23" i="92"/>
  <c r="AA23" i="92"/>
  <c r="AB23" i="92"/>
  <c r="AC23" i="92"/>
  <c r="AE23" i="92"/>
  <c r="AF23" i="92"/>
  <c r="AG23" i="92"/>
  <c r="AH23" i="92"/>
  <c r="AI23" i="92"/>
  <c r="AJ23" i="92"/>
  <c r="AK23" i="92"/>
  <c r="AL23" i="92"/>
  <c r="AM23" i="92"/>
  <c r="AN23" i="92"/>
  <c r="AO23" i="92"/>
  <c r="AP23" i="92"/>
  <c r="AQ23" i="92"/>
  <c r="AR23" i="92"/>
  <c r="AS23" i="92"/>
  <c r="AT23" i="92"/>
  <c r="AU23" i="92"/>
  <c r="AV23" i="92"/>
  <c r="AW23" i="92"/>
  <c r="AX23" i="92"/>
  <c r="AY23" i="92"/>
  <c r="AZ23" i="92"/>
  <c r="BA23" i="92"/>
  <c r="BB23" i="92"/>
  <c r="BC23" i="92"/>
  <c r="BD23" i="92"/>
  <c r="BE23" i="92"/>
  <c r="BF23" i="92"/>
  <c r="BG23" i="92"/>
  <c r="BH23" i="92"/>
  <c r="BI23" i="92"/>
  <c r="BJ23" i="92"/>
  <c r="BK23" i="92"/>
  <c r="BL23" i="92"/>
  <c r="BM23" i="92"/>
  <c r="BN23" i="92"/>
  <c r="BO23" i="92"/>
  <c r="BP23" i="92"/>
  <c r="BQ23" i="92"/>
  <c r="BR23" i="92"/>
  <c r="BS23" i="92"/>
  <c r="BT23" i="92"/>
  <c r="BU23" i="92"/>
  <c r="BV23" i="92"/>
  <c r="BW23" i="92"/>
  <c r="BX23" i="92"/>
  <c r="BY23" i="92"/>
  <c r="BZ23" i="92"/>
  <c r="CA23" i="92"/>
  <c r="CB23" i="92"/>
  <c r="CC23" i="92"/>
  <c r="CD23" i="92"/>
  <c r="CE23" i="92"/>
  <c r="CF23" i="92"/>
  <c r="CG23" i="92"/>
  <c r="CH23" i="92"/>
  <c r="CI23" i="92"/>
  <c r="CJ23" i="92"/>
  <c r="CK23" i="92"/>
  <c r="CL23" i="92"/>
  <c r="CM23" i="92"/>
  <c r="L23" i="93"/>
  <c r="M23" i="93"/>
  <c r="N23" i="93"/>
  <c r="O23" i="93"/>
  <c r="P23" i="93"/>
  <c r="Q23" i="93"/>
  <c r="R23" i="93"/>
  <c r="S23" i="93"/>
  <c r="T23" i="93"/>
  <c r="U23" i="93"/>
  <c r="V23" i="93"/>
  <c r="W23" i="93"/>
  <c r="X23" i="93"/>
  <c r="Y23" i="93"/>
  <c r="Z23" i="93"/>
  <c r="AA23" i="93"/>
  <c r="AB23" i="93"/>
  <c r="AC23" i="93"/>
  <c r="AD23" i="93"/>
  <c r="AE23" i="93"/>
  <c r="AF23" i="93"/>
  <c r="AG23" i="93"/>
  <c r="AH23" i="93"/>
  <c r="AI23" i="93"/>
  <c r="AJ23" i="93"/>
  <c r="AK23" i="93"/>
  <c r="AL23" i="93"/>
  <c r="AM23" i="93"/>
  <c r="AN23" i="93"/>
  <c r="AO23" i="93"/>
  <c r="AP23" i="93"/>
  <c r="AQ23" i="93"/>
  <c r="AR23" i="93"/>
  <c r="AS23" i="93"/>
  <c r="AT23" i="93"/>
  <c r="AU23" i="93"/>
  <c r="AV23" i="93"/>
  <c r="AW23" i="93"/>
  <c r="AX23" i="93"/>
  <c r="AY23" i="93"/>
  <c r="AZ23" i="93"/>
  <c r="BA23" i="93"/>
  <c r="BB23" i="93"/>
  <c r="BC23" i="93"/>
  <c r="BD23" i="93"/>
  <c r="BE23" i="93"/>
  <c r="BF23" i="93"/>
  <c r="BG23" i="93"/>
  <c r="BH23" i="93"/>
  <c r="BI23" i="93"/>
  <c r="BJ23" i="93"/>
  <c r="BK23" i="93"/>
  <c r="BL23" i="93"/>
  <c r="BM23" i="93"/>
  <c r="BN23" i="93"/>
  <c r="BO23" i="93"/>
  <c r="BP23" i="93"/>
  <c r="BQ23" i="93"/>
  <c r="BR23" i="93"/>
  <c r="BS23" i="93"/>
  <c r="BT23" i="93"/>
  <c r="BU23" i="93"/>
  <c r="BV23" i="93"/>
  <c r="BW23" i="93"/>
  <c r="BX23" i="93"/>
  <c r="BY23" i="93"/>
  <c r="BZ23" i="93"/>
  <c r="CA23" i="93"/>
  <c r="CB23" i="93"/>
  <c r="CC23" i="93"/>
  <c r="CD23" i="93"/>
  <c r="CE23" i="93"/>
  <c r="CF23" i="93"/>
  <c r="CG23" i="93"/>
  <c r="CH23" i="93"/>
  <c r="CI23" i="93"/>
  <c r="CJ23" i="93"/>
  <c r="CK23" i="93"/>
  <c r="CL23" i="93"/>
  <c r="CM23" i="93"/>
  <c r="L23" i="94"/>
  <c r="M23" i="94"/>
  <c r="N23" i="94"/>
  <c r="O23" i="94"/>
  <c r="P23" i="94"/>
  <c r="Q23" i="94"/>
  <c r="R23" i="94"/>
  <c r="S23" i="94"/>
  <c r="T23" i="94"/>
  <c r="U23" i="94"/>
  <c r="V23" i="94"/>
  <c r="W23" i="94"/>
  <c r="X23" i="94"/>
  <c r="Y23" i="94"/>
  <c r="Z23" i="94"/>
  <c r="AA23" i="94"/>
  <c r="AB23" i="94"/>
  <c r="AC23" i="94"/>
  <c r="AD23" i="94"/>
  <c r="AE23" i="94"/>
  <c r="AF23" i="94"/>
  <c r="AG23" i="94"/>
  <c r="AH23" i="94"/>
  <c r="AI23" i="94"/>
  <c r="AJ23" i="94"/>
  <c r="AK23" i="94"/>
  <c r="AL23" i="94"/>
  <c r="AM23" i="94"/>
  <c r="AN23" i="94"/>
  <c r="AO23" i="94"/>
  <c r="AP23" i="94"/>
  <c r="AQ23" i="94"/>
  <c r="AR23" i="94"/>
  <c r="AS23" i="94"/>
  <c r="AT23" i="94"/>
  <c r="AU23" i="94"/>
  <c r="AV23" i="94"/>
  <c r="AW23" i="94"/>
  <c r="AX23" i="94"/>
  <c r="AY23" i="94"/>
  <c r="AZ23" i="94"/>
  <c r="BA23" i="94"/>
  <c r="BB23" i="94"/>
  <c r="BC23" i="94"/>
  <c r="BD23" i="94"/>
  <c r="BE23" i="94"/>
  <c r="BF23" i="94"/>
  <c r="BG23" i="94"/>
  <c r="BH23" i="94"/>
  <c r="BI23" i="94"/>
  <c r="BJ23" i="94"/>
  <c r="BK23" i="94"/>
  <c r="BL23" i="94"/>
  <c r="BM23" i="94"/>
  <c r="BN23" i="94"/>
  <c r="BO23" i="94"/>
  <c r="BP23" i="94"/>
  <c r="BQ23" i="94"/>
  <c r="BR23" i="94"/>
  <c r="BS23" i="94"/>
  <c r="BT23" i="94"/>
  <c r="BU23" i="94"/>
  <c r="BV23" i="94"/>
  <c r="BW23" i="94"/>
  <c r="BX23" i="94"/>
  <c r="BY23" i="94"/>
  <c r="BZ23" i="94"/>
  <c r="CA23" i="94"/>
  <c r="CB23" i="94"/>
  <c r="CC23" i="94"/>
  <c r="CD23" i="94"/>
  <c r="CE23" i="94"/>
  <c r="CF23" i="94"/>
  <c r="CG23" i="94"/>
  <c r="CH23" i="94"/>
  <c r="CI23" i="94"/>
  <c r="CJ23" i="94"/>
  <c r="CK23" i="94"/>
  <c r="CL23" i="94"/>
  <c r="CM23" i="94"/>
  <c r="L23" i="95"/>
  <c r="M23" i="95"/>
  <c r="N23" i="95"/>
  <c r="O23" i="95"/>
  <c r="P23" i="95"/>
  <c r="Q23" i="95"/>
  <c r="R23" i="95"/>
  <c r="S23" i="95"/>
  <c r="T23" i="95"/>
  <c r="U23" i="95"/>
  <c r="V23" i="95"/>
  <c r="W23" i="95"/>
  <c r="X23" i="95"/>
  <c r="Y23" i="95"/>
  <c r="Z23" i="95"/>
  <c r="AA23" i="95"/>
  <c r="AB23" i="95"/>
  <c r="AC23" i="95"/>
  <c r="AD23" i="95"/>
  <c r="AE23" i="95"/>
  <c r="AF23" i="95"/>
  <c r="AG23" i="95"/>
  <c r="AH23" i="95"/>
  <c r="AI23" i="95"/>
  <c r="AJ23" i="95"/>
  <c r="AK23" i="95"/>
  <c r="AL23" i="95"/>
  <c r="AM23" i="95"/>
  <c r="AN23" i="95"/>
  <c r="AO23" i="95"/>
  <c r="AP23" i="95"/>
  <c r="AQ23" i="95"/>
  <c r="AR23" i="95"/>
  <c r="AS23" i="95"/>
  <c r="AT23" i="95"/>
  <c r="AU23" i="95"/>
  <c r="AV23" i="95"/>
  <c r="AW23" i="95"/>
  <c r="AX23" i="95"/>
  <c r="AY23" i="95"/>
  <c r="AZ23" i="95"/>
  <c r="BA23" i="95"/>
  <c r="BB23" i="95"/>
  <c r="BC23" i="95"/>
  <c r="BD23" i="95"/>
  <c r="BE23" i="95"/>
  <c r="BF23" i="95"/>
  <c r="BG23" i="95"/>
  <c r="BH23" i="95"/>
  <c r="BI23" i="95"/>
  <c r="BJ23" i="95"/>
  <c r="BK23" i="95"/>
  <c r="BL23" i="95"/>
  <c r="BM23" i="95"/>
  <c r="BN23" i="95"/>
  <c r="BO23" i="95"/>
  <c r="BP23" i="95"/>
  <c r="BQ23" i="95"/>
  <c r="BR23" i="95"/>
  <c r="BS23" i="95"/>
  <c r="BT23" i="95"/>
  <c r="BU23" i="95"/>
  <c r="BV23" i="95"/>
  <c r="BW23" i="95"/>
  <c r="BX23" i="95"/>
  <c r="BY23" i="95"/>
  <c r="BZ23" i="95"/>
  <c r="CA23" i="95"/>
  <c r="CB23" i="95"/>
  <c r="CC23" i="95"/>
  <c r="CD23" i="95"/>
  <c r="CE23" i="95"/>
  <c r="CF23" i="95"/>
  <c r="CG23" i="95"/>
  <c r="CH23" i="95"/>
  <c r="CI23" i="95"/>
  <c r="CJ23" i="95"/>
  <c r="CK23" i="95"/>
  <c r="CL23" i="95"/>
  <c r="CM23" i="95"/>
  <c r="L23" i="96"/>
  <c r="M23" i="96"/>
  <c r="N23" i="96"/>
  <c r="O23" i="96"/>
  <c r="P23" i="96"/>
  <c r="Q23" i="96"/>
  <c r="R23" i="96"/>
  <c r="S23" i="96"/>
  <c r="T23" i="96"/>
  <c r="U23" i="96"/>
  <c r="V23" i="96"/>
  <c r="W23" i="96"/>
  <c r="X23" i="96"/>
  <c r="Y23" i="96"/>
  <c r="Z23" i="96"/>
  <c r="AA23" i="96"/>
  <c r="AB23" i="96"/>
  <c r="AC23" i="96"/>
  <c r="AD23" i="96"/>
  <c r="AE23" i="96"/>
  <c r="AF23" i="96"/>
  <c r="AG23" i="96"/>
  <c r="AH23" i="96"/>
  <c r="AI23" i="96"/>
  <c r="AJ23" i="96"/>
  <c r="AK23" i="96"/>
  <c r="AL23" i="96"/>
  <c r="AM23" i="96"/>
  <c r="AN23" i="96"/>
  <c r="AO23" i="96"/>
  <c r="AP23" i="96"/>
  <c r="AQ23" i="96"/>
  <c r="AR23" i="96"/>
  <c r="AS23" i="96"/>
  <c r="AT23" i="96"/>
  <c r="AU23" i="96"/>
  <c r="AV23" i="96"/>
  <c r="AW23" i="96"/>
  <c r="AX23" i="96"/>
  <c r="AY23" i="96"/>
  <c r="AZ23" i="96"/>
  <c r="BA23" i="96"/>
  <c r="BB23" i="96"/>
  <c r="BC23" i="96"/>
  <c r="BD23" i="96"/>
  <c r="BE23" i="96"/>
  <c r="BF23" i="96"/>
  <c r="BG23" i="96"/>
  <c r="BH23" i="96"/>
  <c r="BI23" i="96"/>
  <c r="BJ23" i="96"/>
  <c r="BK23" i="96"/>
  <c r="BL23" i="96"/>
  <c r="BM23" i="96"/>
  <c r="BN23" i="96"/>
  <c r="BO23" i="96"/>
  <c r="BP23" i="96"/>
  <c r="BQ23" i="96"/>
  <c r="BS23" i="96"/>
  <c r="BT23" i="96"/>
  <c r="BU23" i="96"/>
  <c r="BV23" i="96"/>
  <c r="BW23" i="96"/>
  <c r="BX23" i="96"/>
  <c r="BY23" i="96"/>
  <c r="BZ23" i="96"/>
  <c r="CA23" i="96"/>
  <c r="CB23" i="96"/>
  <c r="CC23" i="96"/>
  <c r="CD23" i="96"/>
  <c r="CE23" i="96"/>
  <c r="CF23" i="96"/>
  <c r="CG23" i="96"/>
  <c r="CH23" i="96"/>
  <c r="CI23" i="96"/>
  <c r="CJ23" i="96"/>
  <c r="CK23" i="96"/>
  <c r="CL23" i="96"/>
  <c r="CM23" i="96"/>
  <c r="L23" i="97"/>
  <c r="M23" i="97"/>
  <c r="N23" i="97"/>
  <c r="O23" i="97"/>
  <c r="P23" i="97"/>
  <c r="Q23" i="97"/>
  <c r="R23" i="97"/>
  <c r="S23" i="97"/>
  <c r="T23" i="97"/>
  <c r="U23" i="97"/>
  <c r="V23" i="97"/>
  <c r="W23" i="97"/>
  <c r="X23" i="97"/>
  <c r="Y23" i="97"/>
  <c r="Z23" i="97"/>
  <c r="AA23" i="97"/>
  <c r="AB23" i="97"/>
  <c r="AC23" i="97"/>
  <c r="AD23" i="97"/>
  <c r="AE23" i="97"/>
  <c r="AF23" i="97"/>
  <c r="AG23" i="97"/>
  <c r="AH23" i="97"/>
  <c r="AI23" i="97"/>
  <c r="AJ23" i="97"/>
  <c r="AK23" i="97"/>
  <c r="AL23" i="97"/>
  <c r="AM23" i="97"/>
  <c r="AN23" i="97"/>
  <c r="AO23" i="97"/>
  <c r="AP23" i="97"/>
  <c r="AQ23" i="97"/>
  <c r="AR23" i="97"/>
  <c r="AS23" i="97"/>
  <c r="AT23" i="97"/>
  <c r="AU23" i="97"/>
  <c r="AV23" i="97"/>
  <c r="AW23" i="97"/>
  <c r="AX23" i="97"/>
  <c r="AY23" i="97"/>
  <c r="AZ23" i="97"/>
  <c r="BA23" i="97"/>
  <c r="BB23" i="97"/>
  <c r="BC23" i="97"/>
  <c r="BD23" i="97"/>
  <c r="BE23" i="97"/>
  <c r="BF23" i="97"/>
  <c r="BG23" i="97"/>
  <c r="BH23" i="97"/>
  <c r="BI23" i="97"/>
  <c r="BJ23" i="97"/>
  <c r="BK23" i="97"/>
  <c r="BL23" i="97"/>
  <c r="BM23" i="97"/>
  <c r="BN23" i="97"/>
  <c r="BO23" i="97"/>
  <c r="BP23" i="97"/>
  <c r="BQ23" i="97"/>
  <c r="BR23" i="97"/>
  <c r="BS23" i="97"/>
  <c r="BT23" i="97"/>
  <c r="BU23" i="97"/>
  <c r="BV23" i="97"/>
  <c r="BW23" i="97"/>
  <c r="BX23" i="97"/>
  <c r="BY23" i="97"/>
  <c r="BZ23" i="97"/>
  <c r="CA23" i="97"/>
  <c r="CB23" i="97"/>
  <c r="CC23" i="97"/>
  <c r="CD23" i="97"/>
  <c r="CE23" i="97"/>
  <c r="CF23" i="97"/>
  <c r="CG23" i="97"/>
  <c r="CH23" i="97"/>
  <c r="CI23" i="97"/>
  <c r="CJ23" i="97"/>
  <c r="CK23" i="97"/>
  <c r="CL23" i="97"/>
  <c r="CM23" i="97"/>
  <c r="L23" i="98"/>
  <c r="M23" i="98"/>
  <c r="N23" i="98"/>
  <c r="O23" i="98"/>
  <c r="P23" i="98"/>
  <c r="Q23" i="98"/>
  <c r="R23" i="98"/>
  <c r="S23" i="98"/>
  <c r="T23" i="98"/>
  <c r="U23" i="98"/>
  <c r="V23" i="98"/>
  <c r="W23" i="98"/>
  <c r="X23" i="98"/>
  <c r="Y23" i="98"/>
  <c r="Z23" i="98"/>
  <c r="AA23" i="98"/>
  <c r="AB23" i="98"/>
  <c r="AC23" i="98"/>
  <c r="AD23" i="98"/>
  <c r="AE23" i="98"/>
  <c r="AF23" i="98"/>
  <c r="AG23" i="98"/>
  <c r="AH23" i="98"/>
  <c r="AI23" i="98"/>
  <c r="AJ23" i="98"/>
  <c r="AK23" i="98"/>
  <c r="AL23" i="98"/>
  <c r="AM23" i="98"/>
  <c r="AN23" i="98"/>
  <c r="AO23" i="98"/>
  <c r="AP23" i="98"/>
  <c r="AQ23" i="98"/>
  <c r="AR23" i="98"/>
  <c r="AS23" i="98"/>
  <c r="AT23" i="98"/>
  <c r="AU23" i="98"/>
  <c r="AV23" i="98"/>
  <c r="AW23" i="98"/>
  <c r="AX23" i="98"/>
  <c r="AY23" i="98"/>
  <c r="AZ23" i="98"/>
  <c r="BA23" i="98"/>
  <c r="BB23" i="98"/>
  <c r="BC23" i="98"/>
  <c r="BD23" i="98"/>
  <c r="BE23" i="98"/>
  <c r="BF23" i="98"/>
  <c r="BG23" i="98"/>
  <c r="BH23" i="98"/>
  <c r="BI23" i="98"/>
  <c r="BJ23" i="98"/>
  <c r="BK23" i="98"/>
  <c r="BL23" i="98"/>
  <c r="BM23" i="98"/>
  <c r="BN23" i="98"/>
  <c r="BO23" i="98"/>
  <c r="BP23" i="98"/>
  <c r="BQ23" i="98"/>
  <c r="BR23" i="98"/>
  <c r="BS23" i="98"/>
  <c r="BT23" i="98"/>
  <c r="BU23" i="98"/>
  <c r="BV23" i="98"/>
  <c r="BW23" i="98"/>
  <c r="BX23" i="98"/>
  <c r="BY23" i="98"/>
  <c r="BZ23" i="98"/>
  <c r="CA23" i="98"/>
  <c r="CB23" i="98"/>
  <c r="CC23" i="98"/>
  <c r="CD23" i="98"/>
  <c r="CE23" i="98"/>
  <c r="CF23" i="98"/>
  <c r="CG23" i="98"/>
  <c r="CH23" i="98"/>
  <c r="CI23" i="98"/>
  <c r="CJ23" i="98"/>
  <c r="CK23" i="98"/>
  <c r="CL23" i="98"/>
  <c r="CM23" i="98"/>
  <c r="L23" i="99"/>
  <c r="O23" i="99"/>
  <c r="P23" i="99"/>
  <c r="Q23" i="99"/>
  <c r="R23" i="99"/>
  <c r="S23" i="99"/>
  <c r="T23" i="99"/>
  <c r="U23" i="99"/>
  <c r="V23" i="99"/>
  <c r="W23" i="99"/>
  <c r="X23" i="99"/>
  <c r="Y23" i="99"/>
  <c r="Z23" i="99"/>
  <c r="AA23" i="99"/>
  <c r="AB23" i="99"/>
  <c r="AC23" i="99"/>
  <c r="AD23" i="99"/>
  <c r="AE23" i="99"/>
  <c r="AF23" i="99"/>
  <c r="AG23" i="99"/>
  <c r="AH23" i="99"/>
  <c r="AI23" i="99"/>
  <c r="AJ23" i="99"/>
  <c r="AK23" i="99"/>
  <c r="AL23" i="99"/>
  <c r="AM23" i="99"/>
  <c r="AN23" i="99"/>
  <c r="AO23" i="99"/>
  <c r="AP23" i="99"/>
  <c r="AQ23" i="99"/>
  <c r="AR23" i="99"/>
  <c r="AS23" i="99"/>
  <c r="AT23" i="99"/>
  <c r="AU23" i="99"/>
  <c r="AV23" i="99"/>
  <c r="AW23" i="99"/>
  <c r="AX23" i="99"/>
  <c r="AY23" i="99"/>
  <c r="AZ23" i="99"/>
  <c r="BA23" i="99"/>
  <c r="BB23" i="99"/>
  <c r="BC23" i="99"/>
  <c r="BD23" i="99"/>
  <c r="BE23" i="99"/>
  <c r="BF23" i="99"/>
  <c r="BG23" i="99"/>
  <c r="BH23" i="99"/>
  <c r="BI23" i="99"/>
  <c r="BJ23" i="99"/>
  <c r="BK23" i="99"/>
  <c r="BL23" i="99"/>
  <c r="BM23" i="99"/>
  <c r="BN23" i="99"/>
  <c r="BO23" i="99"/>
  <c r="BP23" i="99"/>
  <c r="BQ23" i="99"/>
  <c r="BR23" i="99"/>
  <c r="BS23" i="99"/>
  <c r="BT23" i="99"/>
  <c r="BU23" i="99"/>
  <c r="BV23" i="99"/>
  <c r="BW23" i="99"/>
  <c r="BX23" i="99"/>
  <c r="BY23" i="99"/>
  <c r="BZ23" i="99"/>
  <c r="CA23" i="99"/>
  <c r="CB23" i="99"/>
  <c r="CC23" i="99"/>
  <c r="CD23" i="99"/>
  <c r="CE23" i="99"/>
  <c r="CF23" i="99"/>
  <c r="CG23" i="99"/>
  <c r="CH23" i="99"/>
  <c r="CI23" i="99"/>
  <c r="CJ23" i="99"/>
  <c r="CK23" i="99"/>
  <c r="CL23" i="99"/>
  <c r="CM23" i="99"/>
  <c r="L23" i="100"/>
  <c r="M23" i="100"/>
  <c r="N23" i="100"/>
  <c r="O23" i="100"/>
  <c r="P23" i="100"/>
  <c r="Q23" i="100"/>
  <c r="R23" i="100"/>
  <c r="S23" i="100"/>
  <c r="T23" i="100"/>
  <c r="U23" i="100"/>
  <c r="V23" i="100"/>
  <c r="W23" i="100"/>
  <c r="X23" i="100"/>
  <c r="Y23" i="100"/>
  <c r="Z23" i="100"/>
  <c r="AA23" i="100"/>
  <c r="AB23" i="100"/>
  <c r="AC23" i="100"/>
  <c r="AD23" i="100"/>
  <c r="AE23" i="100"/>
  <c r="AF23" i="100"/>
  <c r="AG23" i="100"/>
  <c r="AH23" i="100"/>
  <c r="AI23" i="100"/>
  <c r="AJ23" i="100"/>
  <c r="AK23" i="100"/>
  <c r="AL23" i="100"/>
  <c r="AM23" i="100"/>
  <c r="AN23" i="100"/>
  <c r="AO23" i="100"/>
  <c r="AP23" i="100"/>
  <c r="AQ23" i="100"/>
  <c r="AR23" i="100"/>
  <c r="AS23" i="100"/>
  <c r="AT23" i="100"/>
  <c r="AU23" i="100"/>
  <c r="AV23" i="100"/>
  <c r="AW23" i="100"/>
  <c r="AX23" i="100"/>
  <c r="AY23" i="100"/>
  <c r="AZ23" i="100"/>
  <c r="BA23" i="100"/>
  <c r="BB23" i="100"/>
  <c r="BC23" i="100"/>
  <c r="BD23" i="100"/>
  <c r="BE23" i="100"/>
  <c r="BF23" i="100"/>
  <c r="BG23" i="100"/>
  <c r="BH23" i="100"/>
  <c r="BI23" i="100"/>
  <c r="BJ23" i="100"/>
  <c r="BK23" i="100"/>
  <c r="BL23" i="100"/>
  <c r="BM23" i="100"/>
  <c r="BN23" i="100"/>
  <c r="BO23" i="100"/>
  <c r="BP23" i="100"/>
  <c r="BQ23" i="100"/>
  <c r="BR23" i="100"/>
  <c r="BT23" i="100"/>
  <c r="BU23" i="100"/>
  <c r="BV23" i="100"/>
  <c r="BW23" i="100"/>
  <c r="BX23" i="100"/>
  <c r="BY23" i="100"/>
  <c r="BZ23" i="100"/>
  <c r="CA23" i="100"/>
  <c r="CB23" i="100"/>
  <c r="CC23" i="100"/>
  <c r="CD23" i="100"/>
  <c r="CE23" i="100"/>
  <c r="CF23" i="100"/>
  <c r="CG23" i="100"/>
  <c r="CH23" i="100"/>
  <c r="CI23" i="100"/>
  <c r="CJ23" i="100"/>
  <c r="CK23" i="100"/>
  <c r="CL23" i="100"/>
  <c r="CM23" i="100"/>
  <c r="L23" i="101"/>
  <c r="M23" i="101"/>
  <c r="N23" i="101"/>
  <c r="O23" i="101"/>
  <c r="P23" i="101"/>
  <c r="Q23" i="101"/>
  <c r="R23" i="101"/>
  <c r="S23" i="101"/>
  <c r="T23" i="101"/>
  <c r="U23" i="101"/>
  <c r="V23" i="101"/>
  <c r="W23" i="101"/>
  <c r="X23" i="101"/>
  <c r="Y23" i="101"/>
  <c r="Z23" i="101"/>
  <c r="AA23" i="101"/>
  <c r="AB23" i="101"/>
  <c r="AC23" i="101"/>
  <c r="AD23" i="101"/>
  <c r="AE23" i="101"/>
  <c r="AF23" i="101"/>
  <c r="AG23" i="101"/>
  <c r="AH23" i="101"/>
  <c r="AI23" i="101"/>
  <c r="AJ23" i="101"/>
  <c r="AK23" i="101"/>
  <c r="AL23" i="101"/>
  <c r="AM23" i="101"/>
  <c r="AN23" i="101"/>
  <c r="AO23" i="101"/>
  <c r="AP23" i="101"/>
  <c r="AQ23" i="101"/>
  <c r="AR23" i="101"/>
  <c r="AS23" i="101"/>
  <c r="AT23" i="101"/>
  <c r="AU23" i="101"/>
  <c r="AV23" i="101"/>
  <c r="AW23" i="101"/>
  <c r="AX23" i="101"/>
  <c r="AY23" i="101"/>
  <c r="AZ23" i="101"/>
  <c r="BA23" i="101"/>
  <c r="BB23" i="101"/>
  <c r="BC23" i="101"/>
  <c r="BD23" i="101"/>
  <c r="BE23" i="101"/>
  <c r="BF23" i="101"/>
  <c r="BG23" i="101"/>
  <c r="BH23" i="101"/>
  <c r="BI23" i="101"/>
  <c r="BJ23" i="101"/>
  <c r="BK23" i="101"/>
  <c r="BL23" i="101"/>
  <c r="BM23" i="101"/>
  <c r="BN23" i="101"/>
  <c r="BO23" i="101"/>
  <c r="BP23" i="101"/>
  <c r="BQ23" i="101"/>
  <c r="BR23" i="101"/>
  <c r="BS23" i="101"/>
  <c r="BT23" i="101"/>
  <c r="BU23" i="101"/>
  <c r="BV23" i="101"/>
  <c r="BW23" i="101"/>
  <c r="BX23" i="101"/>
  <c r="BY23" i="101"/>
  <c r="BZ23" i="101"/>
  <c r="CA23" i="101"/>
  <c r="CB23" i="101"/>
  <c r="CC23" i="101"/>
  <c r="CD23" i="101"/>
  <c r="CE23" i="101"/>
  <c r="CF23" i="101"/>
  <c r="CG23" i="101"/>
  <c r="CH23" i="101"/>
  <c r="CI23" i="101"/>
  <c r="CJ23" i="101"/>
  <c r="CK23" i="101"/>
  <c r="CL23" i="101"/>
  <c r="CM23" i="101"/>
  <c r="L23" i="102"/>
  <c r="M23" i="102"/>
  <c r="N23" i="102"/>
  <c r="O23" i="102"/>
  <c r="P23" i="102"/>
  <c r="Q23" i="102"/>
  <c r="R23" i="102"/>
  <c r="S23" i="102"/>
  <c r="T23" i="102"/>
  <c r="U23" i="102"/>
  <c r="V23" i="102"/>
  <c r="W23" i="102"/>
  <c r="X23" i="102"/>
  <c r="Y23" i="102"/>
  <c r="Z23" i="102"/>
  <c r="AA23" i="102"/>
  <c r="AB23" i="102"/>
  <c r="AC23" i="102"/>
  <c r="AD23" i="102"/>
  <c r="AE23" i="102"/>
  <c r="AF23" i="102"/>
  <c r="AG23" i="102"/>
  <c r="AH23" i="102"/>
  <c r="AI23" i="102"/>
  <c r="AJ23" i="102"/>
  <c r="AK23" i="102"/>
  <c r="AL23" i="102"/>
  <c r="AM23" i="102"/>
  <c r="AN23" i="102"/>
  <c r="AO23" i="102"/>
  <c r="AP23" i="102"/>
  <c r="AQ23" i="102"/>
  <c r="AR23" i="102"/>
  <c r="AS23" i="102"/>
  <c r="AT23" i="102"/>
  <c r="AU23" i="102"/>
  <c r="AV23" i="102"/>
  <c r="AW23" i="102"/>
  <c r="AX23" i="102"/>
  <c r="AY23" i="102"/>
  <c r="AZ23" i="102"/>
  <c r="BA23" i="102"/>
  <c r="BB23" i="102"/>
  <c r="BC23" i="102"/>
  <c r="BD23" i="102"/>
  <c r="BE23" i="102"/>
  <c r="BF23" i="102"/>
  <c r="BG23" i="102"/>
  <c r="BH23" i="102"/>
  <c r="BI23" i="102"/>
  <c r="BJ23" i="102"/>
  <c r="BK23" i="102"/>
  <c r="BL23" i="102"/>
  <c r="BM23" i="102"/>
  <c r="BN23" i="102"/>
  <c r="BO23" i="102"/>
  <c r="BP23" i="102"/>
  <c r="BQ23" i="102"/>
  <c r="BR23" i="102"/>
  <c r="BS23" i="102"/>
  <c r="BT23" i="102"/>
  <c r="BU23" i="102"/>
  <c r="BV23" i="102"/>
  <c r="BW23" i="102"/>
  <c r="BX23" i="102"/>
  <c r="BY23" i="102"/>
  <c r="BZ23" i="102"/>
  <c r="CA23" i="102"/>
  <c r="CB23" i="102"/>
  <c r="CC23" i="102"/>
  <c r="CD23" i="102"/>
  <c r="CE23" i="102"/>
  <c r="CF23" i="102"/>
  <c r="CG23" i="102"/>
  <c r="CH23" i="102"/>
  <c r="CI23" i="102"/>
  <c r="CJ23" i="102"/>
  <c r="CK23" i="102"/>
  <c r="CL23" i="102"/>
  <c r="CM23" i="102"/>
  <c r="L23" i="103"/>
  <c r="M23" i="103"/>
  <c r="N23" i="103"/>
  <c r="O23" i="103"/>
  <c r="P23" i="103"/>
  <c r="Q23" i="103"/>
  <c r="R23" i="103"/>
  <c r="S23" i="103"/>
  <c r="T23" i="103"/>
  <c r="U23" i="103"/>
  <c r="V23" i="103"/>
  <c r="W23" i="103"/>
  <c r="X23" i="103"/>
  <c r="Y23" i="103"/>
  <c r="Z23" i="103"/>
  <c r="AA23" i="103"/>
  <c r="AB23" i="103"/>
  <c r="AC23" i="103"/>
  <c r="AD23" i="103"/>
  <c r="AE23" i="103"/>
  <c r="AF23" i="103"/>
  <c r="AG23" i="103"/>
  <c r="AH23" i="103"/>
  <c r="AI23" i="103"/>
  <c r="AJ23" i="103"/>
  <c r="AK23" i="103"/>
  <c r="AL23" i="103"/>
  <c r="AM23" i="103"/>
  <c r="AN23" i="103"/>
  <c r="AO23" i="103"/>
  <c r="AP23" i="103"/>
  <c r="AQ23" i="103"/>
  <c r="AR23" i="103"/>
  <c r="AS23" i="103"/>
  <c r="AT23" i="103"/>
  <c r="AU23" i="103"/>
  <c r="AV23" i="103"/>
  <c r="AW23" i="103"/>
  <c r="AX23" i="103"/>
  <c r="AY23" i="103"/>
  <c r="AZ23" i="103"/>
  <c r="BA23" i="103"/>
  <c r="BB23" i="103"/>
  <c r="BC23" i="103"/>
  <c r="BD23" i="103"/>
  <c r="BE23" i="103"/>
  <c r="BF23" i="103"/>
  <c r="BG23" i="103"/>
  <c r="BH23" i="103"/>
  <c r="BI23" i="103"/>
  <c r="BJ23" i="103"/>
  <c r="BK23" i="103"/>
  <c r="BL23" i="103"/>
  <c r="BM23" i="103"/>
  <c r="BN23" i="103"/>
  <c r="BO23" i="103"/>
  <c r="BP23" i="103"/>
  <c r="BQ23" i="103"/>
  <c r="BR23" i="103"/>
  <c r="BS23" i="103"/>
  <c r="BT23" i="103"/>
  <c r="BU23" i="103"/>
  <c r="BV23" i="103"/>
  <c r="BW23" i="103"/>
  <c r="BX23" i="103"/>
  <c r="BY23" i="103"/>
  <c r="BZ23" i="103"/>
  <c r="CA23" i="103"/>
  <c r="CB23" i="103"/>
  <c r="CC23" i="103"/>
  <c r="CD23" i="103"/>
  <c r="CE23" i="103"/>
  <c r="CF23" i="103"/>
  <c r="CG23" i="103"/>
  <c r="CH23" i="103"/>
  <c r="CI23" i="103"/>
  <c r="CJ23" i="103"/>
  <c r="CK23" i="103"/>
  <c r="CL23" i="103"/>
  <c r="CM23" i="103"/>
  <c r="L22" i="73"/>
  <c r="M22" i="73"/>
  <c r="N22" i="73"/>
  <c r="O22" i="73"/>
  <c r="P22" i="73"/>
  <c r="Q22" i="73"/>
  <c r="R22" i="73"/>
  <c r="S22" i="73"/>
  <c r="T22" i="73"/>
  <c r="U22" i="73"/>
  <c r="V22" i="73"/>
  <c r="W22" i="73"/>
  <c r="X22" i="73"/>
  <c r="Y22" i="73"/>
  <c r="Z22" i="73"/>
  <c r="AA22" i="73"/>
  <c r="AB22" i="73"/>
  <c r="AC22" i="73"/>
  <c r="AD22" i="73"/>
  <c r="AE22" i="73"/>
  <c r="AF22" i="73"/>
  <c r="AG22" i="73"/>
  <c r="AH22" i="73"/>
  <c r="AI22" i="73"/>
  <c r="AJ22" i="73"/>
  <c r="AK22" i="73"/>
  <c r="AL22" i="73"/>
  <c r="AM22" i="73"/>
  <c r="AN22" i="73"/>
  <c r="AO22" i="73"/>
  <c r="AP22" i="73"/>
  <c r="AQ22" i="73"/>
  <c r="AR22" i="73"/>
  <c r="AS22" i="73"/>
  <c r="AT22" i="73"/>
  <c r="AU22" i="73"/>
  <c r="AV22" i="73"/>
  <c r="AW22" i="73"/>
  <c r="AX22" i="73"/>
  <c r="AY22" i="73"/>
  <c r="AZ22" i="73"/>
  <c r="BA22" i="73"/>
  <c r="BB22" i="73"/>
  <c r="BC22" i="73"/>
  <c r="BD22" i="73"/>
  <c r="BE22" i="73"/>
  <c r="BF22" i="73"/>
  <c r="BG22" i="73"/>
  <c r="BH22" i="73"/>
  <c r="BI22" i="73"/>
  <c r="BJ22" i="73"/>
  <c r="BK22" i="73"/>
  <c r="BL22" i="73"/>
  <c r="BM22" i="73"/>
  <c r="BN22" i="73"/>
  <c r="BO22" i="73"/>
  <c r="BP22" i="73"/>
  <c r="BQ22" i="73"/>
  <c r="BR22" i="73"/>
  <c r="BS22" i="73"/>
  <c r="BT22" i="73"/>
  <c r="BU22" i="73"/>
  <c r="BV22" i="73"/>
  <c r="BW22" i="73"/>
  <c r="BX22" i="73"/>
  <c r="BY22" i="73"/>
  <c r="BZ22" i="73"/>
  <c r="CA22" i="73"/>
  <c r="CB22" i="73"/>
  <c r="CC22" i="73"/>
  <c r="CD22" i="73"/>
  <c r="CE22" i="73"/>
  <c r="CF22" i="73"/>
  <c r="CG22" i="73"/>
  <c r="CH22" i="73"/>
  <c r="CI22" i="73"/>
  <c r="CJ22" i="73"/>
  <c r="CK22" i="73"/>
  <c r="CL22" i="73"/>
  <c r="CM22" i="73"/>
  <c r="L22" i="75"/>
  <c r="M22" i="75"/>
  <c r="N22" i="75"/>
  <c r="O22" i="75"/>
  <c r="P22" i="75"/>
  <c r="Q22" i="75"/>
  <c r="R22" i="75"/>
  <c r="S22" i="75"/>
  <c r="T22" i="75"/>
  <c r="U22" i="75"/>
  <c r="V22" i="75"/>
  <c r="W22" i="75"/>
  <c r="X22" i="75"/>
  <c r="Y22" i="75"/>
  <c r="Z22" i="75"/>
  <c r="AA22" i="75"/>
  <c r="AB22" i="75"/>
  <c r="AC22" i="75"/>
  <c r="AD22" i="75"/>
  <c r="AE22" i="75"/>
  <c r="AF22" i="75"/>
  <c r="AG22" i="75"/>
  <c r="AH22" i="75"/>
  <c r="AI22" i="75"/>
  <c r="AJ22" i="75"/>
  <c r="AK22" i="75"/>
  <c r="AL22" i="75"/>
  <c r="AM22" i="75"/>
  <c r="AN22" i="75"/>
  <c r="AO22" i="75"/>
  <c r="AP22" i="75"/>
  <c r="AQ22" i="75"/>
  <c r="AR22" i="75"/>
  <c r="AS22" i="75"/>
  <c r="AT22" i="75"/>
  <c r="AU22" i="75"/>
  <c r="AV22" i="75"/>
  <c r="AW22" i="75"/>
  <c r="AX22" i="75"/>
  <c r="AY22" i="75"/>
  <c r="AZ22" i="75"/>
  <c r="BA22" i="75"/>
  <c r="BB22" i="75"/>
  <c r="BC22" i="75"/>
  <c r="BD22" i="75"/>
  <c r="BE22" i="75"/>
  <c r="BF22" i="75"/>
  <c r="BG22" i="75"/>
  <c r="BH22" i="75"/>
  <c r="BI22" i="75"/>
  <c r="BJ22" i="75"/>
  <c r="BK22" i="75"/>
  <c r="BL22" i="75"/>
  <c r="BM22" i="75"/>
  <c r="BN22" i="75"/>
  <c r="BO22" i="75"/>
  <c r="BP22" i="75"/>
  <c r="BQ22" i="75"/>
  <c r="BR22" i="75"/>
  <c r="BS22" i="75"/>
  <c r="BT22" i="75"/>
  <c r="BU22" i="75"/>
  <c r="BV22" i="75"/>
  <c r="BW22" i="75"/>
  <c r="BX22" i="75"/>
  <c r="BY22" i="75"/>
  <c r="BZ22" i="75"/>
  <c r="CA22" i="75"/>
  <c r="CB22" i="75"/>
  <c r="CC22" i="75"/>
  <c r="CD22" i="75"/>
  <c r="CE22" i="75"/>
  <c r="CF22" i="75"/>
  <c r="CG22" i="75"/>
  <c r="CH22" i="75"/>
  <c r="CI22" i="75"/>
  <c r="CJ22" i="75"/>
  <c r="CK22" i="75"/>
  <c r="CL22" i="75"/>
  <c r="CM22" i="75"/>
  <c r="M22" i="76"/>
  <c r="N22" i="76"/>
  <c r="O22" i="76"/>
  <c r="P22" i="76"/>
  <c r="Q22" i="76"/>
  <c r="R22" i="76"/>
  <c r="S22" i="76"/>
  <c r="T22" i="76"/>
  <c r="U22" i="76"/>
  <c r="V22" i="76"/>
  <c r="W22" i="76"/>
  <c r="X22" i="76"/>
  <c r="Y22" i="76"/>
  <c r="Z22" i="76"/>
  <c r="AA22" i="76"/>
  <c r="AB22" i="76"/>
  <c r="AC22" i="76"/>
  <c r="AD22" i="76"/>
  <c r="AE22" i="76"/>
  <c r="AF22" i="76"/>
  <c r="AG22" i="76"/>
  <c r="AH22" i="76"/>
  <c r="AI22" i="76"/>
  <c r="AJ22" i="76"/>
  <c r="AK22" i="76"/>
  <c r="AL22" i="76"/>
  <c r="AM22" i="76"/>
  <c r="AN22" i="76"/>
  <c r="AO22" i="76"/>
  <c r="AP22" i="76"/>
  <c r="AQ22" i="76"/>
  <c r="AR22" i="76"/>
  <c r="AS22" i="76"/>
  <c r="AT22" i="76"/>
  <c r="AU22" i="76"/>
  <c r="AV22" i="76"/>
  <c r="AW22" i="76"/>
  <c r="AX22" i="76"/>
  <c r="AY22" i="76"/>
  <c r="AZ22" i="76"/>
  <c r="BA22" i="76"/>
  <c r="BB22" i="76"/>
  <c r="BC22" i="76"/>
  <c r="BD22" i="76"/>
  <c r="BE22" i="76"/>
  <c r="BF22" i="76"/>
  <c r="BG22" i="76"/>
  <c r="BH22" i="76"/>
  <c r="BI22" i="76"/>
  <c r="BJ22" i="76"/>
  <c r="BK22" i="76"/>
  <c r="BL22" i="76"/>
  <c r="BM22" i="76"/>
  <c r="BN22" i="76"/>
  <c r="BO22" i="76"/>
  <c r="BP22" i="76"/>
  <c r="BQ22" i="76"/>
  <c r="BR22" i="76"/>
  <c r="BS22" i="76"/>
  <c r="BT22" i="76"/>
  <c r="BU22" i="76"/>
  <c r="BV22" i="76"/>
  <c r="BW22" i="76"/>
  <c r="BX22" i="76"/>
  <c r="BY22" i="76"/>
  <c r="BZ22" i="76"/>
  <c r="CA22" i="76"/>
  <c r="CB22" i="76"/>
  <c r="CC22" i="76"/>
  <c r="CD22" i="76"/>
  <c r="CE22" i="76"/>
  <c r="CF22" i="76"/>
  <c r="CG22" i="76"/>
  <c r="CH22" i="76"/>
  <c r="CI22" i="76"/>
  <c r="CJ22" i="76"/>
  <c r="CK22" i="76"/>
  <c r="CL22" i="76"/>
  <c r="CM22" i="76"/>
  <c r="L22" i="77"/>
  <c r="M22" i="77"/>
  <c r="N22" i="77"/>
  <c r="O22" i="77"/>
  <c r="P22" i="77"/>
  <c r="Q22" i="77"/>
  <c r="R22" i="77"/>
  <c r="S22" i="77"/>
  <c r="T22" i="77"/>
  <c r="U22" i="77"/>
  <c r="V22" i="77"/>
  <c r="W22" i="77"/>
  <c r="X22" i="77"/>
  <c r="Y22" i="77"/>
  <c r="Z22" i="77"/>
  <c r="AA22" i="77"/>
  <c r="AB22" i="77"/>
  <c r="AC22" i="77"/>
  <c r="AD22" i="77"/>
  <c r="AE22" i="77"/>
  <c r="AF22" i="77"/>
  <c r="AG22" i="77"/>
  <c r="AH22" i="77"/>
  <c r="AI22" i="77"/>
  <c r="AJ22" i="77"/>
  <c r="AK22" i="77"/>
  <c r="AL22" i="77"/>
  <c r="AM22" i="77"/>
  <c r="AN22" i="77"/>
  <c r="AO22" i="77"/>
  <c r="AP22" i="77"/>
  <c r="AQ22" i="77"/>
  <c r="AR22" i="77"/>
  <c r="AS22" i="77"/>
  <c r="AT22" i="77"/>
  <c r="AU22" i="77"/>
  <c r="AV22" i="77"/>
  <c r="AW22" i="77"/>
  <c r="AX22" i="77"/>
  <c r="AY22" i="77"/>
  <c r="AZ22" i="77"/>
  <c r="BA22" i="77"/>
  <c r="BB22" i="77"/>
  <c r="BC22" i="77"/>
  <c r="BD22" i="77"/>
  <c r="BE22" i="77"/>
  <c r="BF22" i="77"/>
  <c r="BG22" i="77"/>
  <c r="BH22" i="77"/>
  <c r="BI22" i="77"/>
  <c r="BJ22" i="77"/>
  <c r="BK22" i="77"/>
  <c r="BL22" i="77"/>
  <c r="BM22" i="77"/>
  <c r="BN22" i="77"/>
  <c r="BO22" i="77"/>
  <c r="BP22" i="77"/>
  <c r="BQ22" i="77"/>
  <c r="BR22" i="77"/>
  <c r="BS22" i="77"/>
  <c r="BT22" i="77"/>
  <c r="BU22" i="77"/>
  <c r="BV22" i="77"/>
  <c r="BW22" i="77"/>
  <c r="BX22" i="77"/>
  <c r="BY22" i="77"/>
  <c r="BZ22" i="77"/>
  <c r="CA22" i="77"/>
  <c r="CB22" i="77"/>
  <c r="CC22" i="77"/>
  <c r="CD22" i="77"/>
  <c r="CE22" i="77"/>
  <c r="CF22" i="77"/>
  <c r="CG22" i="77"/>
  <c r="CH22" i="77"/>
  <c r="CI22" i="77"/>
  <c r="CJ22" i="77"/>
  <c r="CK22" i="77"/>
  <c r="CL22" i="77"/>
  <c r="CM22" i="77"/>
  <c r="M22" i="78"/>
  <c r="N22" i="78"/>
  <c r="O22" i="78"/>
  <c r="P22" i="78"/>
  <c r="Q22" i="78"/>
  <c r="R22" i="78"/>
  <c r="S22" i="78"/>
  <c r="T22" i="78"/>
  <c r="U22" i="78"/>
  <c r="V22" i="78"/>
  <c r="W22" i="78"/>
  <c r="X22" i="78"/>
  <c r="Y22" i="78"/>
  <c r="Z22" i="78"/>
  <c r="AA22" i="78"/>
  <c r="AB22" i="78"/>
  <c r="AC22" i="78"/>
  <c r="AD22" i="78"/>
  <c r="AE22" i="78"/>
  <c r="AF22" i="78"/>
  <c r="AG22" i="78"/>
  <c r="AH22" i="78"/>
  <c r="AI22" i="78"/>
  <c r="AJ22" i="78"/>
  <c r="AK22" i="78"/>
  <c r="AL22" i="78"/>
  <c r="AM22" i="78"/>
  <c r="AN22" i="78"/>
  <c r="AO22" i="78"/>
  <c r="AP22" i="78"/>
  <c r="AQ22" i="78"/>
  <c r="AR22" i="78"/>
  <c r="AS22" i="78"/>
  <c r="AT22" i="78"/>
  <c r="AU22" i="78"/>
  <c r="AV22" i="78"/>
  <c r="AW22" i="78"/>
  <c r="AX22" i="78"/>
  <c r="AY22" i="78"/>
  <c r="AZ22" i="78"/>
  <c r="BA22" i="78"/>
  <c r="BB22" i="78"/>
  <c r="BC22" i="78"/>
  <c r="BD22" i="78"/>
  <c r="BE22" i="78"/>
  <c r="BF22" i="78"/>
  <c r="BG22" i="78"/>
  <c r="BH22" i="78"/>
  <c r="BI22" i="78"/>
  <c r="BJ22" i="78"/>
  <c r="BK22" i="78"/>
  <c r="BL22" i="78"/>
  <c r="BM22" i="78"/>
  <c r="BN22" i="78"/>
  <c r="BO22" i="78"/>
  <c r="BP22" i="78"/>
  <c r="BQ22" i="78"/>
  <c r="BR22" i="78"/>
  <c r="BS22" i="78"/>
  <c r="BT22" i="78"/>
  <c r="BU22" i="78"/>
  <c r="BV22" i="78"/>
  <c r="BW22" i="78"/>
  <c r="BX22" i="78"/>
  <c r="BY22" i="78"/>
  <c r="BZ22" i="78"/>
  <c r="CA22" i="78"/>
  <c r="CB22" i="78"/>
  <c r="CC22" i="78"/>
  <c r="CD22" i="78"/>
  <c r="CE22" i="78"/>
  <c r="CF22" i="78"/>
  <c r="CG22" i="78"/>
  <c r="CH22" i="78"/>
  <c r="CI22" i="78"/>
  <c r="CJ22" i="78"/>
  <c r="CK22" i="78"/>
  <c r="CL22" i="78"/>
  <c r="CM22" i="78"/>
  <c r="L22" i="79"/>
  <c r="M22" i="79"/>
  <c r="N22" i="79"/>
  <c r="O22" i="79"/>
  <c r="P22" i="79"/>
  <c r="Q22" i="79"/>
  <c r="R22" i="79"/>
  <c r="S22" i="79"/>
  <c r="T22" i="79"/>
  <c r="U22" i="79"/>
  <c r="V22" i="79"/>
  <c r="W22" i="79"/>
  <c r="X22" i="79"/>
  <c r="Y22" i="79"/>
  <c r="Z22" i="79"/>
  <c r="AA22" i="79"/>
  <c r="AB22" i="79"/>
  <c r="AC22" i="79"/>
  <c r="AD22" i="79"/>
  <c r="AE22" i="79"/>
  <c r="AF22" i="79"/>
  <c r="AG22" i="79"/>
  <c r="AH22" i="79"/>
  <c r="AI22" i="79"/>
  <c r="AJ22" i="79"/>
  <c r="AK22" i="79"/>
  <c r="AL22" i="79"/>
  <c r="AM22" i="79"/>
  <c r="AN22" i="79"/>
  <c r="AO22" i="79"/>
  <c r="AP22" i="79"/>
  <c r="AQ22" i="79"/>
  <c r="AR22" i="79"/>
  <c r="AS22" i="79"/>
  <c r="AT22" i="79"/>
  <c r="AU22" i="79"/>
  <c r="AV22" i="79"/>
  <c r="AW22" i="79"/>
  <c r="AX22" i="79"/>
  <c r="AY22" i="79"/>
  <c r="AZ22" i="79"/>
  <c r="BA22" i="79"/>
  <c r="BB22" i="79"/>
  <c r="BC22" i="79"/>
  <c r="BD22" i="79"/>
  <c r="BE22" i="79"/>
  <c r="BF22" i="79"/>
  <c r="BG22" i="79"/>
  <c r="BH22" i="79"/>
  <c r="BI22" i="79"/>
  <c r="BJ22" i="79"/>
  <c r="BK22" i="79"/>
  <c r="BL22" i="79"/>
  <c r="BM22" i="79"/>
  <c r="BN22" i="79"/>
  <c r="BO22" i="79"/>
  <c r="BP22" i="79"/>
  <c r="BQ22" i="79"/>
  <c r="BR22" i="79"/>
  <c r="BS22" i="79"/>
  <c r="BT22" i="79"/>
  <c r="BU22" i="79"/>
  <c r="BV22" i="79"/>
  <c r="BW22" i="79"/>
  <c r="BX22" i="79"/>
  <c r="BY22" i="79"/>
  <c r="BZ22" i="79"/>
  <c r="CA22" i="79"/>
  <c r="CB22" i="79"/>
  <c r="CC22" i="79"/>
  <c r="CD22" i="79"/>
  <c r="CE22" i="79"/>
  <c r="CF22" i="79"/>
  <c r="CG22" i="79"/>
  <c r="CH22" i="79"/>
  <c r="CI22" i="79"/>
  <c r="CJ22" i="79"/>
  <c r="CK22" i="79"/>
  <c r="CL22" i="79"/>
  <c r="CM22" i="79"/>
  <c r="L22" i="80"/>
  <c r="M22" i="80"/>
  <c r="N22" i="80"/>
  <c r="O22" i="80"/>
  <c r="P22" i="80"/>
  <c r="Q22" i="80"/>
  <c r="R22" i="80"/>
  <c r="S22" i="80"/>
  <c r="T22" i="80"/>
  <c r="U22" i="80"/>
  <c r="V22" i="80"/>
  <c r="W22" i="80"/>
  <c r="X22" i="80"/>
  <c r="Y22" i="80"/>
  <c r="Z22" i="80"/>
  <c r="AA22" i="80"/>
  <c r="AB22" i="80"/>
  <c r="AC22" i="80"/>
  <c r="AD22" i="80"/>
  <c r="AE22" i="80"/>
  <c r="AF22" i="80"/>
  <c r="AG22" i="80"/>
  <c r="AH22" i="80"/>
  <c r="AI22" i="80"/>
  <c r="AJ22" i="80"/>
  <c r="AK22" i="80"/>
  <c r="AL22" i="80"/>
  <c r="AN22" i="80"/>
  <c r="AO22" i="80"/>
  <c r="AP22" i="80"/>
  <c r="AQ22" i="80"/>
  <c r="AR22" i="80"/>
  <c r="AS22" i="80"/>
  <c r="AT22" i="80"/>
  <c r="AU22" i="80"/>
  <c r="AV22" i="80"/>
  <c r="AW22" i="80"/>
  <c r="AX22" i="80"/>
  <c r="AY22" i="80"/>
  <c r="AZ22" i="80"/>
  <c r="BA22" i="80"/>
  <c r="BB22" i="80"/>
  <c r="BC22" i="80"/>
  <c r="BD22" i="80"/>
  <c r="BE22" i="80"/>
  <c r="BF22" i="80"/>
  <c r="BG22" i="80"/>
  <c r="BH22" i="80"/>
  <c r="BI22" i="80"/>
  <c r="BJ22" i="80"/>
  <c r="BK22" i="80"/>
  <c r="BL22" i="80"/>
  <c r="BM22" i="80"/>
  <c r="BN22" i="80"/>
  <c r="BO22" i="80"/>
  <c r="BP22" i="80"/>
  <c r="BQ22" i="80"/>
  <c r="BR22" i="80"/>
  <c r="BS22" i="80"/>
  <c r="BT22" i="80"/>
  <c r="BU22" i="80"/>
  <c r="BV22" i="80"/>
  <c r="BW22" i="80"/>
  <c r="BX22" i="80"/>
  <c r="BY22" i="80"/>
  <c r="BZ22" i="80"/>
  <c r="CA22" i="80"/>
  <c r="CB22" i="80"/>
  <c r="CC22" i="80"/>
  <c r="CD22" i="80"/>
  <c r="CE22" i="80"/>
  <c r="CF22" i="80"/>
  <c r="CG22" i="80"/>
  <c r="CH22" i="80"/>
  <c r="CI22" i="80"/>
  <c r="CJ22" i="80"/>
  <c r="CK22" i="80"/>
  <c r="CL22" i="80"/>
  <c r="CM22" i="80"/>
  <c r="L22" i="81"/>
  <c r="M22" i="81"/>
  <c r="N22" i="81"/>
  <c r="O22" i="81"/>
  <c r="P22" i="81"/>
  <c r="Q22" i="81"/>
  <c r="R22" i="81"/>
  <c r="S22" i="81"/>
  <c r="T22" i="81"/>
  <c r="U22" i="81"/>
  <c r="V22" i="81"/>
  <c r="W22" i="81"/>
  <c r="X22" i="81"/>
  <c r="Y22" i="81"/>
  <c r="Z22" i="81"/>
  <c r="AA22" i="81"/>
  <c r="AB22" i="81"/>
  <c r="AC22" i="81"/>
  <c r="AD22" i="81"/>
  <c r="AE22" i="81"/>
  <c r="AF22" i="81"/>
  <c r="AG22" i="81"/>
  <c r="AH22" i="81"/>
  <c r="AI22" i="81"/>
  <c r="AJ22" i="81"/>
  <c r="AK22" i="81"/>
  <c r="AL22" i="81"/>
  <c r="AM22" i="81"/>
  <c r="AN22" i="81"/>
  <c r="AO22" i="81"/>
  <c r="AP22" i="81"/>
  <c r="AQ22" i="81"/>
  <c r="AR22" i="81"/>
  <c r="AS22" i="81"/>
  <c r="AT22" i="81"/>
  <c r="AU22" i="81"/>
  <c r="AV22" i="81"/>
  <c r="AW22" i="81"/>
  <c r="AX22" i="81"/>
  <c r="AY22" i="81"/>
  <c r="AZ22" i="81"/>
  <c r="BA22" i="81"/>
  <c r="BB22" i="81"/>
  <c r="BC22" i="81"/>
  <c r="BD22" i="81"/>
  <c r="BE22" i="81"/>
  <c r="BF22" i="81"/>
  <c r="BG22" i="81"/>
  <c r="BH22" i="81"/>
  <c r="BI22" i="81"/>
  <c r="BJ22" i="81"/>
  <c r="BK22" i="81"/>
  <c r="BL22" i="81"/>
  <c r="BM22" i="81"/>
  <c r="BN22" i="81"/>
  <c r="BO22" i="81"/>
  <c r="BP22" i="81"/>
  <c r="BQ22" i="81"/>
  <c r="BR22" i="81"/>
  <c r="BS22" i="81"/>
  <c r="BT22" i="81"/>
  <c r="BU22" i="81"/>
  <c r="BV22" i="81"/>
  <c r="BW22" i="81"/>
  <c r="BX22" i="81"/>
  <c r="BY22" i="81"/>
  <c r="BZ22" i="81"/>
  <c r="CA22" i="81"/>
  <c r="CB22" i="81"/>
  <c r="CC22" i="81"/>
  <c r="CD22" i="81"/>
  <c r="CE22" i="81"/>
  <c r="CF22" i="81"/>
  <c r="CG22" i="81"/>
  <c r="CH22" i="81"/>
  <c r="CI22" i="81"/>
  <c r="CJ22" i="81"/>
  <c r="CK22" i="81"/>
  <c r="CL22" i="81"/>
  <c r="CM22" i="81"/>
  <c r="L22" i="82"/>
  <c r="CD22" i="82"/>
  <c r="CE22" i="82"/>
  <c r="CF22" i="82"/>
  <c r="CG22" i="82"/>
  <c r="CH22" i="82"/>
  <c r="CI22" i="82"/>
  <c r="CJ22" i="82"/>
  <c r="CK22" i="82"/>
  <c r="CL22" i="82"/>
  <c r="CM22" i="82"/>
  <c r="L22" i="83"/>
  <c r="M22" i="83"/>
  <c r="N22" i="83"/>
  <c r="O22" i="83"/>
  <c r="P22" i="83"/>
  <c r="Q22" i="83"/>
  <c r="R22" i="83"/>
  <c r="S22" i="83"/>
  <c r="T22" i="83"/>
  <c r="U22" i="83"/>
  <c r="V22" i="83"/>
  <c r="W22" i="83"/>
  <c r="X22" i="83"/>
  <c r="Y22" i="83"/>
  <c r="Z22" i="83"/>
  <c r="AA22" i="83"/>
  <c r="AB22" i="83"/>
  <c r="AC22" i="83"/>
  <c r="AD22" i="83"/>
  <c r="AE22" i="83"/>
  <c r="AF22" i="83"/>
  <c r="AG22" i="83"/>
  <c r="AH22" i="83"/>
  <c r="AI22" i="83"/>
  <c r="AJ22" i="83"/>
  <c r="AK22" i="83"/>
  <c r="AL22" i="83"/>
  <c r="AM22" i="83"/>
  <c r="AN22" i="83"/>
  <c r="AO22" i="83"/>
  <c r="AP22" i="83"/>
  <c r="AQ22" i="83"/>
  <c r="AV22" i="83"/>
  <c r="AW22" i="83"/>
  <c r="AX22" i="83"/>
  <c r="AY22" i="83"/>
  <c r="AZ22" i="83"/>
  <c r="BA22" i="83"/>
  <c r="BB22" i="83"/>
  <c r="BC22" i="83"/>
  <c r="BD22" i="83"/>
  <c r="BE22" i="83"/>
  <c r="BF22" i="83"/>
  <c r="BG22" i="83"/>
  <c r="BH22" i="83"/>
  <c r="BI22" i="83"/>
  <c r="BJ22" i="83"/>
  <c r="BK22" i="83"/>
  <c r="BL22" i="83"/>
  <c r="BM22" i="83"/>
  <c r="BN22" i="83"/>
  <c r="BO22" i="83"/>
  <c r="BP22" i="83"/>
  <c r="BQ22" i="83"/>
  <c r="BR22" i="83"/>
  <c r="BS22" i="83"/>
  <c r="BT22" i="83"/>
  <c r="BU22" i="83"/>
  <c r="BV22" i="83"/>
  <c r="BW22" i="83"/>
  <c r="BX22" i="83"/>
  <c r="BY22" i="83"/>
  <c r="BZ22" i="83"/>
  <c r="CA22" i="83"/>
  <c r="CB22" i="83"/>
  <c r="CC22" i="83"/>
  <c r="CD22" i="83"/>
  <c r="CE22" i="83"/>
  <c r="CF22" i="83"/>
  <c r="CG22" i="83"/>
  <c r="CH22" i="83"/>
  <c r="CI22" i="83"/>
  <c r="CJ22" i="83"/>
  <c r="CK22" i="83"/>
  <c r="CL22" i="83"/>
  <c r="CM22" i="83"/>
  <c r="L22" i="84"/>
  <c r="M22" i="84"/>
  <c r="N22" i="84"/>
  <c r="O22" i="84"/>
  <c r="P22" i="84"/>
  <c r="Q22" i="84"/>
  <c r="R22" i="84"/>
  <c r="S22" i="84"/>
  <c r="T22" i="84"/>
  <c r="U22" i="84"/>
  <c r="V22" i="84"/>
  <c r="W22" i="84"/>
  <c r="X22" i="84"/>
  <c r="Y22" i="84"/>
  <c r="Z22" i="84"/>
  <c r="AA22" i="84"/>
  <c r="AB22" i="84"/>
  <c r="AC22" i="84"/>
  <c r="AD22" i="84"/>
  <c r="AE22" i="84"/>
  <c r="AF22" i="84"/>
  <c r="AG22" i="84"/>
  <c r="AH22" i="84"/>
  <c r="AI22" i="84"/>
  <c r="AJ22" i="84"/>
  <c r="AK22" i="84"/>
  <c r="AL22" i="84"/>
  <c r="AM22" i="84"/>
  <c r="AN22" i="84"/>
  <c r="AO22" i="84"/>
  <c r="AP22" i="84"/>
  <c r="AQ22" i="84"/>
  <c r="AR22" i="84"/>
  <c r="AS22" i="84"/>
  <c r="AT22" i="84"/>
  <c r="AU22" i="84"/>
  <c r="AV22" i="84"/>
  <c r="AW22" i="84"/>
  <c r="AX22" i="84"/>
  <c r="AY22" i="84"/>
  <c r="AZ22" i="84"/>
  <c r="BA22" i="84"/>
  <c r="BB22" i="84"/>
  <c r="BC22" i="84"/>
  <c r="BD22" i="84"/>
  <c r="BE22" i="84"/>
  <c r="BF22" i="84"/>
  <c r="BG22" i="84"/>
  <c r="BH22" i="84"/>
  <c r="BI22" i="84"/>
  <c r="BJ22" i="84"/>
  <c r="BK22" i="84"/>
  <c r="BL22" i="84"/>
  <c r="BM22" i="84"/>
  <c r="BN22" i="84"/>
  <c r="BO22" i="84"/>
  <c r="BP22" i="84"/>
  <c r="BQ22" i="84"/>
  <c r="BR22" i="84"/>
  <c r="BS22" i="84"/>
  <c r="BT22" i="84"/>
  <c r="BU22" i="84"/>
  <c r="BV22" i="84"/>
  <c r="BW22" i="84"/>
  <c r="BX22" i="84"/>
  <c r="BY22" i="84"/>
  <c r="BZ22" i="84"/>
  <c r="CA22" i="84"/>
  <c r="CB22" i="84"/>
  <c r="CC22" i="84"/>
  <c r="CD22" i="84"/>
  <c r="CE22" i="84"/>
  <c r="CF22" i="84"/>
  <c r="CG22" i="84"/>
  <c r="CH22" i="84"/>
  <c r="CI22" i="84"/>
  <c r="CJ22" i="84"/>
  <c r="CK22" i="84"/>
  <c r="CL22" i="84"/>
  <c r="CM22" i="84"/>
  <c r="L22" i="85"/>
  <c r="M22" i="85"/>
  <c r="N22" i="85"/>
  <c r="O22" i="85"/>
  <c r="P22" i="85"/>
  <c r="Q22" i="85"/>
  <c r="R22" i="85"/>
  <c r="S22" i="85"/>
  <c r="T22" i="85"/>
  <c r="U22" i="85"/>
  <c r="V22" i="85"/>
  <c r="W22" i="85"/>
  <c r="X22" i="85"/>
  <c r="Y22" i="85"/>
  <c r="Z22" i="85"/>
  <c r="AA22" i="85"/>
  <c r="AB22" i="85"/>
  <c r="AC22" i="85"/>
  <c r="AD22" i="85"/>
  <c r="AE22" i="85"/>
  <c r="AF22" i="85"/>
  <c r="AG22" i="85"/>
  <c r="AH22" i="85"/>
  <c r="AI22" i="85"/>
  <c r="AJ22" i="85"/>
  <c r="AK22" i="85"/>
  <c r="AL22" i="85"/>
  <c r="AM22" i="85"/>
  <c r="AN22" i="85"/>
  <c r="AO22" i="85"/>
  <c r="AP22" i="85"/>
  <c r="AQ22" i="85"/>
  <c r="AR22" i="85"/>
  <c r="AS22" i="85"/>
  <c r="AT22" i="85"/>
  <c r="AU22" i="85"/>
  <c r="AV22" i="85"/>
  <c r="AW22" i="85"/>
  <c r="AX22" i="85"/>
  <c r="AY22" i="85"/>
  <c r="AZ22" i="85"/>
  <c r="BA22" i="85"/>
  <c r="BB22" i="85"/>
  <c r="BC22" i="85"/>
  <c r="BD22" i="85"/>
  <c r="BE22" i="85"/>
  <c r="BF22" i="85"/>
  <c r="BG22" i="85"/>
  <c r="BH22" i="85"/>
  <c r="BI22" i="85"/>
  <c r="BJ22" i="85"/>
  <c r="BK22" i="85"/>
  <c r="BL22" i="85"/>
  <c r="BM22" i="85"/>
  <c r="BN22" i="85"/>
  <c r="BO22" i="85"/>
  <c r="BP22" i="85"/>
  <c r="BQ22" i="85"/>
  <c r="BR22" i="85"/>
  <c r="BS22" i="85"/>
  <c r="BT22" i="85"/>
  <c r="BU22" i="85"/>
  <c r="BV22" i="85"/>
  <c r="BW22" i="85"/>
  <c r="BX22" i="85"/>
  <c r="BY22" i="85"/>
  <c r="BZ22" i="85"/>
  <c r="CA22" i="85"/>
  <c r="CB22" i="85"/>
  <c r="CC22" i="85"/>
  <c r="CD22" i="85"/>
  <c r="CE22" i="85"/>
  <c r="CF22" i="85"/>
  <c r="CG22" i="85"/>
  <c r="CH22" i="85"/>
  <c r="CI22" i="85"/>
  <c r="CJ22" i="85"/>
  <c r="CK22" i="85"/>
  <c r="CL22" i="85"/>
  <c r="CM22" i="85"/>
  <c r="L22" i="86"/>
  <c r="M22" i="86"/>
  <c r="N22" i="86"/>
  <c r="O22" i="86"/>
  <c r="P22" i="86"/>
  <c r="Q22" i="86"/>
  <c r="R22" i="86"/>
  <c r="S22" i="86"/>
  <c r="T22" i="86"/>
  <c r="U22" i="86"/>
  <c r="V22" i="86"/>
  <c r="W22" i="86"/>
  <c r="X22" i="86"/>
  <c r="Y22" i="86"/>
  <c r="Z22" i="86"/>
  <c r="AA22" i="86"/>
  <c r="AB22" i="86"/>
  <c r="AC22" i="86"/>
  <c r="AD22" i="86"/>
  <c r="AE22" i="86"/>
  <c r="AF22" i="86"/>
  <c r="AG22" i="86"/>
  <c r="AH22" i="86"/>
  <c r="AI22" i="86"/>
  <c r="AJ22" i="86"/>
  <c r="AK22" i="86"/>
  <c r="AL22" i="86"/>
  <c r="AM22" i="86"/>
  <c r="AN22" i="86"/>
  <c r="AO22" i="86"/>
  <c r="AP22" i="86"/>
  <c r="AQ22" i="86"/>
  <c r="AR22" i="86"/>
  <c r="AS22" i="86"/>
  <c r="AT22" i="86"/>
  <c r="AU22" i="86"/>
  <c r="AV22" i="86"/>
  <c r="AW22" i="86"/>
  <c r="AX22" i="86"/>
  <c r="AY22" i="86"/>
  <c r="AZ22" i="86"/>
  <c r="BA22" i="86"/>
  <c r="BB22" i="86"/>
  <c r="BC22" i="86"/>
  <c r="BD22" i="86"/>
  <c r="BE22" i="86"/>
  <c r="BF22" i="86"/>
  <c r="BG22" i="86"/>
  <c r="BH22" i="86"/>
  <c r="BI22" i="86"/>
  <c r="BJ22" i="86"/>
  <c r="BK22" i="86"/>
  <c r="BL22" i="86"/>
  <c r="BM22" i="86"/>
  <c r="BN22" i="86"/>
  <c r="BO22" i="86"/>
  <c r="BP22" i="86"/>
  <c r="BQ22" i="86"/>
  <c r="BR22" i="86"/>
  <c r="BS22" i="86"/>
  <c r="BT22" i="86"/>
  <c r="BU22" i="86"/>
  <c r="BV22" i="86"/>
  <c r="BW22" i="86"/>
  <c r="BX22" i="86"/>
  <c r="BY22" i="86"/>
  <c r="BZ22" i="86"/>
  <c r="CA22" i="86"/>
  <c r="CB22" i="86"/>
  <c r="CC22" i="86"/>
  <c r="CD22" i="86"/>
  <c r="CE22" i="86"/>
  <c r="CF22" i="86"/>
  <c r="CG22" i="86"/>
  <c r="CH22" i="86"/>
  <c r="CI22" i="86"/>
  <c r="CJ22" i="86"/>
  <c r="CK22" i="86"/>
  <c r="CL22" i="86"/>
  <c r="CM22" i="86"/>
  <c r="L22" i="87"/>
  <c r="M22" i="87"/>
  <c r="N22" i="87"/>
  <c r="O22" i="87"/>
  <c r="P22" i="87"/>
  <c r="Q22" i="87"/>
  <c r="R22" i="87"/>
  <c r="S22" i="87"/>
  <c r="T22" i="87"/>
  <c r="U22" i="87"/>
  <c r="V22" i="87"/>
  <c r="W22" i="87"/>
  <c r="X22" i="87"/>
  <c r="Y22" i="87"/>
  <c r="Z22" i="87"/>
  <c r="AA22" i="87"/>
  <c r="AC22" i="87"/>
  <c r="AD22" i="87"/>
  <c r="AE22" i="87"/>
  <c r="AF22" i="87"/>
  <c r="AG22" i="87"/>
  <c r="AH22" i="87"/>
  <c r="AI22" i="87"/>
  <c r="AJ22" i="87"/>
  <c r="AK22" i="87"/>
  <c r="AL22" i="87"/>
  <c r="AM22" i="87"/>
  <c r="AN22" i="87"/>
  <c r="AO22" i="87"/>
  <c r="AP22" i="87"/>
  <c r="AQ22" i="87"/>
  <c r="AR22" i="87"/>
  <c r="AS22" i="87"/>
  <c r="AT22" i="87"/>
  <c r="AU22" i="87"/>
  <c r="AV22" i="87"/>
  <c r="AW22" i="87"/>
  <c r="AX22" i="87"/>
  <c r="AY22" i="87"/>
  <c r="AZ22" i="87"/>
  <c r="BA22" i="87"/>
  <c r="BB22" i="87"/>
  <c r="BC22" i="87"/>
  <c r="BD22" i="87"/>
  <c r="BE22" i="87"/>
  <c r="BF22" i="87"/>
  <c r="BG22" i="87"/>
  <c r="BH22" i="87"/>
  <c r="BI22" i="87"/>
  <c r="BJ22" i="87"/>
  <c r="BK22" i="87"/>
  <c r="BL22" i="87"/>
  <c r="BM22" i="87"/>
  <c r="BN22" i="87"/>
  <c r="BO22" i="87"/>
  <c r="BP22" i="87"/>
  <c r="BQ22" i="87"/>
  <c r="BR22" i="87"/>
  <c r="BS22" i="87"/>
  <c r="BT22" i="87"/>
  <c r="BU22" i="87"/>
  <c r="BV22" i="87"/>
  <c r="BW22" i="87"/>
  <c r="BX22" i="87"/>
  <c r="BY22" i="87"/>
  <c r="BZ22" i="87"/>
  <c r="CA22" i="87"/>
  <c r="CB22" i="87"/>
  <c r="CC22" i="87"/>
  <c r="CD22" i="87"/>
  <c r="CE22" i="87"/>
  <c r="CF22" i="87"/>
  <c r="CG22" i="87"/>
  <c r="CH22" i="87"/>
  <c r="CI22" i="87"/>
  <c r="CJ22" i="87"/>
  <c r="CK22" i="87"/>
  <c r="CL22" i="87"/>
  <c r="CM22" i="87"/>
  <c r="L22" i="88"/>
  <c r="M22" i="88"/>
  <c r="N22" i="88"/>
  <c r="O22" i="88"/>
  <c r="P22" i="88"/>
  <c r="Q22" i="88"/>
  <c r="R22" i="88"/>
  <c r="S22" i="88"/>
  <c r="T22" i="88"/>
  <c r="U22" i="88"/>
  <c r="V22" i="88"/>
  <c r="W22" i="88"/>
  <c r="X22" i="88"/>
  <c r="Y22" i="88"/>
  <c r="Z22" i="88"/>
  <c r="AA22" i="88"/>
  <c r="AB22" i="88"/>
  <c r="AC22" i="88"/>
  <c r="AD22" i="88"/>
  <c r="AE22" i="88"/>
  <c r="AF22" i="88"/>
  <c r="AG22" i="88"/>
  <c r="AH22" i="88"/>
  <c r="AI22" i="88"/>
  <c r="AJ22" i="88"/>
  <c r="AK22" i="88"/>
  <c r="AL22" i="88"/>
  <c r="AM22" i="88"/>
  <c r="AN22" i="88"/>
  <c r="AO22" i="88"/>
  <c r="AP22" i="88"/>
  <c r="AQ22" i="88"/>
  <c r="AR22" i="88"/>
  <c r="AS22" i="88"/>
  <c r="AT22" i="88"/>
  <c r="AU22" i="88"/>
  <c r="AV22" i="88"/>
  <c r="AW22" i="88"/>
  <c r="AX22" i="88"/>
  <c r="AY22" i="88"/>
  <c r="AZ22" i="88"/>
  <c r="BA22" i="88"/>
  <c r="BB22" i="88"/>
  <c r="BC22" i="88"/>
  <c r="BD22" i="88"/>
  <c r="BE22" i="88"/>
  <c r="BF22" i="88"/>
  <c r="BG22" i="88"/>
  <c r="BH22" i="88"/>
  <c r="BI22" i="88"/>
  <c r="BJ22" i="88"/>
  <c r="BK22" i="88"/>
  <c r="BL22" i="88"/>
  <c r="BM22" i="88"/>
  <c r="BN22" i="88"/>
  <c r="BO22" i="88"/>
  <c r="BP22" i="88"/>
  <c r="BQ22" i="88"/>
  <c r="BR22" i="88"/>
  <c r="BS22" i="88"/>
  <c r="BT22" i="88"/>
  <c r="BU22" i="88"/>
  <c r="BV22" i="88"/>
  <c r="BW22" i="88"/>
  <c r="BX22" i="88"/>
  <c r="BY22" i="88"/>
  <c r="BZ22" i="88"/>
  <c r="CA22" i="88"/>
  <c r="CB22" i="88"/>
  <c r="CC22" i="88"/>
  <c r="CD22" i="88"/>
  <c r="CE22" i="88"/>
  <c r="CF22" i="88"/>
  <c r="CG22" i="88"/>
  <c r="CH22" i="88"/>
  <c r="CI22" i="88"/>
  <c r="CJ22" i="88"/>
  <c r="CK22" i="88"/>
  <c r="CL22" i="88"/>
  <c r="CM22" i="88"/>
  <c r="L22" i="89"/>
  <c r="M22" i="89"/>
  <c r="N22" i="89"/>
  <c r="O22" i="89"/>
  <c r="P22" i="89"/>
  <c r="Q22" i="89"/>
  <c r="R22" i="89"/>
  <c r="S22" i="89"/>
  <c r="T22" i="89"/>
  <c r="U22" i="89"/>
  <c r="V22" i="89"/>
  <c r="CF22" i="89"/>
  <c r="CG22" i="89"/>
  <c r="CH22" i="89"/>
  <c r="CI22" i="89"/>
  <c r="CJ22" i="89"/>
  <c r="CK22" i="89"/>
  <c r="CL22" i="89"/>
  <c r="CM22" i="89"/>
  <c r="M22" i="90"/>
  <c r="N22" i="90"/>
  <c r="O22" i="90"/>
  <c r="P22" i="90"/>
  <c r="Q22" i="90"/>
  <c r="R22" i="90"/>
  <c r="S22" i="90"/>
  <c r="T22" i="90"/>
  <c r="U22" i="90"/>
  <c r="V22" i="90"/>
  <c r="W22" i="90"/>
  <c r="X22" i="90"/>
  <c r="Y22" i="90"/>
  <c r="Z22" i="90"/>
  <c r="AA22" i="90"/>
  <c r="AB22" i="90"/>
  <c r="AC22" i="90"/>
  <c r="AD22" i="90"/>
  <c r="AE22" i="90"/>
  <c r="AF22" i="90"/>
  <c r="AG22" i="90"/>
  <c r="AH22" i="90"/>
  <c r="AI22" i="90"/>
  <c r="AJ22" i="90"/>
  <c r="AK22" i="90"/>
  <c r="AL22" i="90"/>
  <c r="AM22" i="90"/>
  <c r="AN22" i="90"/>
  <c r="AO22" i="90"/>
  <c r="AP22" i="90"/>
  <c r="AQ22" i="90"/>
  <c r="AR22" i="90"/>
  <c r="AS22" i="90"/>
  <c r="AT22" i="90"/>
  <c r="AU22" i="90"/>
  <c r="AV22" i="90"/>
  <c r="AW22" i="90"/>
  <c r="AX22" i="90"/>
  <c r="AY22" i="90"/>
  <c r="AZ22" i="90"/>
  <c r="BA22" i="90"/>
  <c r="BB22" i="90"/>
  <c r="BC22" i="90"/>
  <c r="BD22" i="90"/>
  <c r="BE22" i="90"/>
  <c r="BF22" i="90"/>
  <c r="BG22" i="90"/>
  <c r="BH22" i="90"/>
  <c r="BI22" i="90"/>
  <c r="BJ22" i="90"/>
  <c r="BK22" i="90"/>
  <c r="BL22" i="90"/>
  <c r="BM22" i="90"/>
  <c r="BN22" i="90"/>
  <c r="BO22" i="90"/>
  <c r="BP22" i="90"/>
  <c r="BQ22" i="90"/>
  <c r="BR22" i="90"/>
  <c r="BS22" i="90"/>
  <c r="BT22" i="90"/>
  <c r="BU22" i="90"/>
  <c r="BV22" i="90"/>
  <c r="BW22" i="90"/>
  <c r="BX22" i="90"/>
  <c r="BY22" i="90"/>
  <c r="BZ22" i="90"/>
  <c r="CA22" i="90"/>
  <c r="CB22" i="90"/>
  <c r="CC22" i="90"/>
  <c r="CD22" i="90"/>
  <c r="CE22" i="90"/>
  <c r="CF22" i="90"/>
  <c r="CG22" i="90"/>
  <c r="CH22" i="90"/>
  <c r="CI22" i="90"/>
  <c r="CJ22" i="90"/>
  <c r="CK22" i="90"/>
  <c r="CL22" i="90"/>
  <c r="CM22" i="90"/>
  <c r="L22" i="91"/>
  <c r="M22" i="91"/>
  <c r="N22" i="91"/>
  <c r="O22" i="91"/>
  <c r="P22" i="91"/>
  <c r="Q22" i="91"/>
  <c r="R22" i="91"/>
  <c r="S22" i="91"/>
  <c r="T22" i="91"/>
  <c r="U22" i="91"/>
  <c r="BQ22" i="91"/>
  <c r="BR22" i="91"/>
  <c r="BS22" i="91"/>
  <c r="BT22" i="91"/>
  <c r="BU22" i="91"/>
  <c r="BV22" i="91"/>
  <c r="BW22" i="91"/>
  <c r="BX22" i="91"/>
  <c r="BY22" i="91"/>
  <c r="BZ22" i="91"/>
  <c r="CA22" i="91"/>
  <c r="CB22" i="91"/>
  <c r="CC22" i="91"/>
  <c r="CD22" i="91"/>
  <c r="CE22" i="91"/>
  <c r="CF22" i="91"/>
  <c r="CG22" i="91"/>
  <c r="CH22" i="91"/>
  <c r="CI22" i="91"/>
  <c r="CJ22" i="91"/>
  <c r="CK22" i="91"/>
  <c r="CL22" i="91"/>
  <c r="CM22" i="91"/>
  <c r="L22" i="92"/>
  <c r="M22" i="92"/>
  <c r="N22" i="92"/>
  <c r="O22" i="92"/>
  <c r="P22" i="92"/>
  <c r="Q22" i="92"/>
  <c r="R22" i="92"/>
  <c r="S22" i="92"/>
  <c r="T22" i="92"/>
  <c r="U22" i="92"/>
  <c r="V22" i="92"/>
  <c r="W22" i="92"/>
  <c r="X22" i="92"/>
  <c r="Y22" i="92"/>
  <c r="Z22" i="92"/>
  <c r="AA22" i="92"/>
  <c r="AB22" i="92"/>
  <c r="AC22" i="92"/>
  <c r="AD22" i="92"/>
  <c r="AE22" i="92"/>
  <c r="AF22" i="92"/>
  <c r="AG22" i="92"/>
  <c r="AH22" i="92"/>
  <c r="AI22" i="92"/>
  <c r="AJ22" i="92"/>
  <c r="AK22" i="92"/>
  <c r="AL22" i="92"/>
  <c r="AM22" i="92"/>
  <c r="AN22" i="92"/>
  <c r="AO22" i="92"/>
  <c r="AP22" i="92"/>
  <c r="AQ22" i="92"/>
  <c r="AR22" i="92"/>
  <c r="AS22" i="92"/>
  <c r="AT22" i="92"/>
  <c r="AU22" i="92"/>
  <c r="AV22" i="92"/>
  <c r="AW22" i="92"/>
  <c r="AX22" i="92"/>
  <c r="AY22" i="92"/>
  <c r="AZ22" i="92"/>
  <c r="BA22" i="92"/>
  <c r="BB22" i="92"/>
  <c r="BC22" i="92"/>
  <c r="BD22" i="92"/>
  <c r="BE22" i="92"/>
  <c r="BF22" i="92"/>
  <c r="BG22" i="92"/>
  <c r="BH22" i="92"/>
  <c r="BI22" i="92"/>
  <c r="BJ22" i="92"/>
  <c r="BK22" i="92"/>
  <c r="BL22" i="92"/>
  <c r="BM22" i="92"/>
  <c r="BN22" i="92"/>
  <c r="BO22" i="92"/>
  <c r="BP22" i="92"/>
  <c r="BQ22" i="92"/>
  <c r="BR22" i="92"/>
  <c r="BS22" i="92"/>
  <c r="BT22" i="92"/>
  <c r="BU22" i="92"/>
  <c r="BV22" i="92"/>
  <c r="BW22" i="92"/>
  <c r="BX22" i="92"/>
  <c r="BY22" i="92"/>
  <c r="BZ22" i="92"/>
  <c r="CA22" i="92"/>
  <c r="CB22" i="92"/>
  <c r="CC22" i="92"/>
  <c r="CD22" i="92"/>
  <c r="CE22" i="92"/>
  <c r="CF22" i="92"/>
  <c r="CG22" i="92"/>
  <c r="CH22" i="92"/>
  <c r="CI22" i="92"/>
  <c r="CJ22" i="92"/>
  <c r="CK22" i="92"/>
  <c r="CL22" i="92"/>
  <c r="CM22" i="92"/>
  <c r="L22" i="93"/>
  <c r="M22" i="93"/>
  <c r="N22" i="93"/>
  <c r="O22" i="93"/>
  <c r="P22" i="93"/>
  <c r="Q22" i="93"/>
  <c r="R22" i="93"/>
  <c r="S22" i="93"/>
  <c r="T22" i="93"/>
  <c r="U22" i="93"/>
  <c r="V22" i="93"/>
  <c r="W22" i="93"/>
  <c r="X22" i="93"/>
  <c r="Y22" i="93"/>
  <c r="Z22" i="93"/>
  <c r="AA22" i="93"/>
  <c r="AB22" i="93"/>
  <c r="AC22" i="93"/>
  <c r="AD22" i="93"/>
  <c r="AE22" i="93"/>
  <c r="AF22" i="93"/>
  <c r="AG22" i="93"/>
  <c r="AH22" i="93"/>
  <c r="AI22" i="93"/>
  <c r="AJ22" i="93"/>
  <c r="AK22" i="93"/>
  <c r="AL22" i="93"/>
  <c r="AM22" i="93"/>
  <c r="AN22" i="93"/>
  <c r="AO22" i="93"/>
  <c r="AP22" i="93"/>
  <c r="AQ22" i="93"/>
  <c r="AR22" i="93"/>
  <c r="AS22" i="93"/>
  <c r="AT22" i="93"/>
  <c r="AU22" i="93"/>
  <c r="AV22" i="93"/>
  <c r="AW22" i="93"/>
  <c r="AX22" i="93"/>
  <c r="AY22" i="93"/>
  <c r="AZ22" i="93"/>
  <c r="BA22" i="93"/>
  <c r="BB22" i="93"/>
  <c r="BC22" i="93"/>
  <c r="BD22" i="93"/>
  <c r="BE22" i="93"/>
  <c r="BF22" i="93"/>
  <c r="BG22" i="93"/>
  <c r="BH22" i="93"/>
  <c r="BI22" i="93"/>
  <c r="BJ22" i="93"/>
  <c r="BK22" i="93"/>
  <c r="BL22" i="93"/>
  <c r="BM22" i="93"/>
  <c r="BN22" i="93"/>
  <c r="BO22" i="93"/>
  <c r="BP22" i="93"/>
  <c r="BQ22" i="93"/>
  <c r="BR22" i="93"/>
  <c r="BS22" i="93"/>
  <c r="BT22" i="93"/>
  <c r="BU22" i="93"/>
  <c r="BV22" i="93"/>
  <c r="BW22" i="93"/>
  <c r="BX22" i="93"/>
  <c r="BY22" i="93"/>
  <c r="BZ22" i="93"/>
  <c r="CA22" i="93"/>
  <c r="CB22" i="93"/>
  <c r="CC22" i="93"/>
  <c r="CD22" i="93"/>
  <c r="CE22" i="93"/>
  <c r="CF22" i="93"/>
  <c r="CG22" i="93"/>
  <c r="CH22" i="93"/>
  <c r="CI22" i="93"/>
  <c r="CJ22" i="93"/>
  <c r="CK22" i="93"/>
  <c r="CL22" i="93"/>
  <c r="CM22" i="93"/>
  <c r="L22" i="94"/>
  <c r="M22" i="94"/>
  <c r="N22" i="94"/>
  <c r="O22" i="94"/>
  <c r="P22" i="94"/>
  <c r="Q22" i="94"/>
  <c r="R22" i="94"/>
  <c r="S22" i="94"/>
  <c r="T22" i="94"/>
  <c r="U22" i="94"/>
  <c r="V22" i="94"/>
  <c r="W22" i="94"/>
  <c r="X22" i="94"/>
  <c r="Y22" i="94"/>
  <c r="Z22" i="94"/>
  <c r="AA22" i="94"/>
  <c r="AB22" i="94"/>
  <c r="AC22" i="94"/>
  <c r="AD22" i="94"/>
  <c r="AE22" i="94"/>
  <c r="AF22" i="94"/>
  <c r="AG22" i="94"/>
  <c r="AH22" i="94"/>
  <c r="AI22" i="94"/>
  <c r="AJ22" i="94"/>
  <c r="AK22" i="94"/>
  <c r="AL22" i="94"/>
  <c r="AM22" i="94"/>
  <c r="AN22" i="94"/>
  <c r="AO22" i="94"/>
  <c r="AP22" i="94"/>
  <c r="AQ22" i="94"/>
  <c r="AR22" i="94"/>
  <c r="AS22" i="94"/>
  <c r="AT22" i="94"/>
  <c r="AU22" i="94"/>
  <c r="AV22" i="94"/>
  <c r="AW22" i="94"/>
  <c r="AX22" i="94"/>
  <c r="AY22" i="94"/>
  <c r="AZ22" i="94"/>
  <c r="BA22" i="94"/>
  <c r="BB22" i="94"/>
  <c r="BC22" i="94"/>
  <c r="BD22" i="94"/>
  <c r="BE22" i="94"/>
  <c r="BF22" i="94"/>
  <c r="BG22" i="94"/>
  <c r="BH22" i="94"/>
  <c r="BI22" i="94"/>
  <c r="BJ22" i="94"/>
  <c r="BK22" i="94"/>
  <c r="BL22" i="94"/>
  <c r="BM22" i="94"/>
  <c r="BN22" i="94"/>
  <c r="BO22" i="94"/>
  <c r="BP22" i="94"/>
  <c r="BQ22" i="94"/>
  <c r="BR22" i="94"/>
  <c r="BS22" i="94"/>
  <c r="BT22" i="94"/>
  <c r="BU22" i="94"/>
  <c r="BV22" i="94"/>
  <c r="BW22" i="94"/>
  <c r="BX22" i="94"/>
  <c r="BY22" i="94"/>
  <c r="BZ22" i="94"/>
  <c r="CA22" i="94"/>
  <c r="CB22" i="94"/>
  <c r="CC22" i="94"/>
  <c r="CD22" i="94"/>
  <c r="CE22" i="94"/>
  <c r="CF22" i="94"/>
  <c r="CG22" i="94"/>
  <c r="CH22" i="94"/>
  <c r="CI22" i="94"/>
  <c r="CJ22" i="94"/>
  <c r="CK22" i="94"/>
  <c r="CL22" i="94"/>
  <c r="CM22" i="94"/>
  <c r="L22" i="95"/>
  <c r="M22" i="95"/>
  <c r="N22" i="95"/>
  <c r="O22" i="95"/>
  <c r="P22" i="95"/>
  <c r="Q22" i="95"/>
  <c r="R22" i="95"/>
  <c r="S22" i="95"/>
  <c r="T22" i="95"/>
  <c r="U22" i="95"/>
  <c r="V22" i="95"/>
  <c r="W22" i="95"/>
  <c r="X22" i="95"/>
  <c r="Y22" i="95"/>
  <c r="Z22" i="95"/>
  <c r="AA22" i="95"/>
  <c r="AB22" i="95"/>
  <c r="AC22" i="95"/>
  <c r="AD22" i="95"/>
  <c r="AE22" i="95"/>
  <c r="AF22" i="95"/>
  <c r="AG22" i="95"/>
  <c r="AH22" i="95"/>
  <c r="AI22" i="95"/>
  <c r="AJ22" i="95"/>
  <c r="AK22" i="95"/>
  <c r="AL22" i="95"/>
  <c r="AM22" i="95"/>
  <c r="AN22" i="95"/>
  <c r="AO22" i="95"/>
  <c r="AP22" i="95"/>
  <c r="AQ22" i="95"/>
  <c r="AR22" i="95"/>
  <c r="AS22" i="95"/>
  <c r="AT22" i="95"/>
  <c r="AU22" i="95"/>
  <c r="AV22" i="95"/>
  <c r="AW22" i="95"/>
  <c r="AX22" i="95"/>
  <c r="AY22" i="95"/>
  <c r="AZ22" i="95"/>
  <c r="BA22" i="95"/>
  <c r="BB22" i="95"/>
  <c r="BC22" i="95"/>
  <c r="BD22" i="95"/>
  <c r="BE22" i="95"/>
  <c r="BF22" i="95"/>
  <c r="BG22" i="95"/>
  <c r="BH22" i="95"/>
  <c r="BI22" i="95"/>
  <c r="BJ22" i="95"/>
  <c r="BK22" i="95"/>
  <c r="BL22" i="95"/>
  <c r="BM22" i="95"/>
  <c r="BN22" i="95"/>
  <c r="BO22" i="95"/>
  <c r="BP22" i="95"/>
  <c r="BQ22" i="95"/>
  <c r="BR22" i="95"/>
  <c r="BS22" i="95"/>
  <c r="BT22" i="95"/>
  <c r="BU22" i="95"/>
  <c r="BV22" i="95"/>
  <c r="BW22" i="95"/>
  <c r="BX22" i="95"/>
  <c r="BY22" i="95"/>
  <c r="BZ22" i="95"/>
  <c r="CA22" i="95"/>
  <c r="CB22" i="95"/>
  <c r="CC22" i="95"/>
  <c r="CD22" i="95"/>
  <c r="CE22" i="95"/>
  <c r="CF22" i="95"/>
  <c r="CG22" i="95"/>
  <c r="CH22" i="95"/>
  <c r="CI22" i="95"/>
  <c r="CJ22" i="95"/>
  <c r="CK22" i="95"/>
  <c r="CL22" i="95"/>
  <c r="CM22" i="95"/>
  <c r="L22" i="96"/>
  <c r="M22" i="96"/>
  <c r="N22" i="96"/>
  <c r="O22" i="96"/>
  <c r="P22" i="96"/>
  <c r="Q22" i="96"/>
  <c r="R22" i="96"/>
  <c r="S22" i="96"/>
  <c r="T22" i="96"/>
  <c r="U22" i="96"/>
  <c r="V22" i="96"/>
  <c r="W22" i="96"/>
  <c r="X22" i="96"/>
  <c r="Y22" i="96"/>
  <c r="Z22" i="96"/>
  <c r="AA22" i="96"/>
  <c r="AB22" i="96"/>
  <c r="AC22" i="96"/>
  <c r="AD22" i="96"/>
  <c r="AE22" i="96"/>
  <c r="AF22" i="96"/>
  <c r="AG22" i="96"/>
  <c r="AH22" i="96"/>
  <c r="AI22" i="96"/>
  <c r="AJ22" i="96"/>
  <c r="AK22" i="96"/>
  <c r="AL22" i="96"/>
  <c r="AM22" i="96"/>
  <c r="AN22" i="96"/>
  <c r="AO22" i="96"/>
  <c r="AP22" i="96"/>
  <c r="AQ22" i="96"/>
  <c r="AR22" i="96"/>
  <c r="AS22" i="96"/>
  <c r="AT22" i="96"/>
  <c r="AU22" i="96"/>
  <c r="AV22" i="96"/>
  <c r="AW22" i="96"/>
  <c r="AX22" i="96"/>
  <c r="AY22" i="96"/>
  <c r="AZ22" i="96"/>
  <c r="BA22" i="96"/>
  <c r="BB22" i="96"/>
  <c r="BC22" i="96"/>
  <c r="BD22" i="96"/>
  <c r="BE22" i="96"/>
  <c r="BF22" i="96"/>
  <c r="BG22" i="96"/>
  <c r="BH22" i="96"/>
  <c r="BI22" i="96"/>
  <c r="BJ22" i="96"/>
  <c r="BK22" i="96"/>
  <c r="BL22" i="96"/>
  <c r="BM22" i="96"/>
  <c r="BN22" i="96"/>
  <c r="BO22" i="96"/>
  <c r="BP22" i="96"/>
  <c r="BQ22" i="96"/>
  <c r="BS22" i="96"/>
  <c r="BT22" i="96"/>
  <c r="BU22" i="96"/>
  <c r="BV22" i="96"/>
  <c r="BW22" i="96"/>
  <c r="BX22" i="96"/>
  <c r="BY22" i="96"/>
  <c r="BZ22" i="96"/>
  <c r="CA22" i="96"/>
  <c r="CB22" i="96"/>
  <c r="CC22" i="96"/>
  <c r="CD22" i="96"/>
  <c r="CE22" i="96"/>
  <c r="CF22" i="96"/>
  <c r="CG22" i="96"/>
  <c r="CH22" i="96"/>
  <c r="CI22" i="96"/>
  <c r="CJ22" i="96"/>
  <c r="CK22" i="96"/>
  <c r="CL22" i="96"/>
  <c r="CM22" i="96"/>
  <c r="M22" i="97"/>
  <c r="N22" i="97"/>
  <c r="O22" i="97"/>
  <c r="P22" i="97"/>
  <c r="Q22" i="97"/>
  <c r="R22" i="97"/>
  <c r="S22" i="97"/>
  <c r="T22" i="97"/>
  <c r="U22" i="97"/>
  <c r="V22" i="97"/>
  <c r="W22" i="97"/>
  <c r="X22" i="97"/>
  <c r="Y22" i="97"/>
  <c r="Z22" i="97"/>
  <c r="AA22" i="97"/>
  <c r="AB22" i="97"/>
  <c r="AC22" i="97"/>
  <c r="AD22" i="97"/>
  <c r="AE22" i="97"/>
  <c r="AF22" i="97"/>
  <c r="AG22" i="97"/>
  <c r="AH22" i="97"/>
  <c r="AI22" i="97"/>
  <c r="AJ22" i="97"/>
  <c r="AK22" i="97"/>
  <c r="AL22" i="97"/>
  <c r="AM22" i="97"/>
  <c r="AN22" i="97"/>
  <c r="AO22" i="97"/>
  <c r="AP22" i="97"/>
  <c r="AQ22" i="97"/>
  <c r="AR22" i="97"/>
  <c r="AS22" i="97"/>
  <c r="AT22" i="97"/>
  <c r="AU22" i="97"/>
  <c r="AV22" i="97"/>
  <c r="AW22" i="97"/>
  <c r="AX22" i="97"/>
  <c r="AY22" i="97"/>
  <c r="AZ22" i="97"/>
  <c r="BA22" i="97"/>
  <c r="BB22" i="97"/>
  <c r="BD22" i="97"/>
  <c r="BE22" i="97"/>
  <c r="BF22" i="97"/>
  <c r="BG22" i="97"/>
  <c r="BH22" i="97"/>
  <c r="BI22" i="97"/>
  <c r="BJ22" i="97"/>
  <c r="BK22" i="97"/>
  <c r="BL22" i="97"/>
  <c r="BM22" i="97"/>
  <c r="BN22" i="97"/>
  <c r="BO22" i="97"/>
  <c r="BP22" i="97"/>
  <c r="BQ22" i="97"/>
  <c r="BR22" i="97"/>
  <c r="BS22" i="97"/>
  <c r="BT22" i="97"/>
  <c r="BU22" i="97"/>
  <c r="BV22" i="97"/>
  <c r="BW22" i="97"/>
  <c r="BX22" i="97"/>
  <c r="BY22" i="97"/>
  <c r="BZ22" i="97"/>
  <c r="CA22" i="97"/>
  <c r="CB22" i="97"/>
  <c r="CC22" i="97"/>
  <c r="CD22" i="97"/>
  <c r="CE22" i="97"/>
  <c r="CF22" i="97"/>
  <c r="CG22" i="97"/>
  <c r="CH22" i="97"/>
  <c r="CI22" i="97"/>
  <c r="CJ22" i="97"/>
  <c r="CK22" i="97"/>
  <c r="CL22" i="97"/>
  <c r="CM22" i="97"/>
  <c r="L22" i="98"/>
  <c r="M22" i="98"/>
  <c r="N22" i="98"/>
  <c r="O22" i="98"/>
  <c r="P22" i="98"/>
  <c r="Q22" i="98"/>
  <c r="R22" i="98"/>
  <c r="S22" i="98"/>
  <c r="T22" i="98"/>
  <c r="U22" i="98"/>
  <c r="V22" i="98"/>
  <c r="W22" i="98"/>
  <c r="X22" i="98"/>
  <c r="Y22" i="98"/>
  <c r="Z22" i="98"/>
  <c r="AA22" i="98"/>
  <c r="AB22" i="98"/>
  <c r="AC22" i="98"/>
  <c r="AD22" i="98"/>
  <c r="AE22" i="98"/>
  <c r="AF22" i="98"/>
  <c r="AG22" i="98"/>
  <c r="AH22" i="98"/>
  <c r="AI22" i="98"/>
  <c r="AJ22" i="98"/>
  <c r="AK22" i="98"/>
  <c r="AL22" i="98"/>
  <c r="AM22" i="98"/>
  <c r="AN22" i="98"/>
  <c r="AO22" i="98"/>
  <c r="AP22" i="98"/>
  <c r="AQ22" i="98"/>
  <c r="AR22" i="98"/>
  <c r="AS22" i="98"/>
  <c r="AT22" i="98"/>
  <c r="AU22" i="98"/>
  <c r="AV22" i="98"/>
  <c r="AW22" i="98"/>
  <c r="AX22" i="98"/>
  <c r="AY22" i="98"/>
  <c r="AZ22" i="98"/>
  <c r="BA22" i="98"/>
  <c r="BB22" i="98"/>
  <c r="BC22" i="98"/>
  <c r="BD22" i="98"/>
  <c r="BE22" i="98"/>
  <c r="BF22" i="98"/>
  <c r="BG22" i="98"/>
  <c r="BH22" i="98"/>
  <c r="BI22" i="98"/>
  <c r="BJ22" i="98"/>
  <c r="BK22" i="98"/>
  <c r="BL22" i="98"/>
  <c r="BM22" i="98"/>
  <c r="BN22" i="98"/>
  <c r="BO22" i="98"/>
  <c r="BP22" i="98"/>
  <c r="BQ22" i="98"/>
  <c r="BR22" i="98"/>
  <c r="BS22" i="98"/>
  <c r="BT22" i="98"/>
  <c r="BU22" i="98"/>
  <c r="BV22" i="98"/>
  <c r="BW22" i="98"/>
  <c r="BX22" i="98"/>
  <c r="BY22" i="98"/>
  <c r="BZ22" i="98"/>
  <c r="CA22" i="98"/>
  <c r="CB22" i="98"/>
  <c r="CC22" i="98"/>
  <c r="CD22" i="98"/>
  <c r="CE22" i="98"/>
  <c r="CF22" i="98"/>
  <c r="CG22" i="98"/>
  <c r="CH22" i="98"/>
  <c r="CI22" i="98"/>
  <c r="CJ22" i="98"/>
  <c r="CK22" i="98"/>
  <c r="CL22" i="98"/>
  <c r="CM22" i="98"/>
  <c r="L22" i="99"/>
  <c r="M22" i="99"/>
  <c r="N22" i="99"/>
  <c r="O22" i="99"/>
  <c r="P22" i="99"/>
  <c r="Q22" i="99"/>
  <c r="R22" i="99"/>
  <c r="S22" i="99"/>
  <c r="T22" i="99"/>
  <c r="U22" i="99"/>
  <c r="V22" i="99"/>
  <c r="W22" i="99"/>
  <c r="X22" i="99"/>
  <c r="Y22" i="99"/>
  <c r="Z22" i="99"/>
  <c r="AA22" i="99"/>
  <c r="AB22" i="99"/>
  <c r="AC22" i="99"/>
  <c r="AD22" i="99"/>
  <c r="AE22" i="99"/>
  <c r="AF22" i="99"/>
  <c r="AG22" i="99"/>
  <c r="AH22" i="99"/>
  <c r="AI22" i="99"/>
  <c r="AJ22" i="99"/>
  <c r="AK22" i="99"/>
  <c r="AL22" i="99"/>
  <c r="AM22" i="99"/>
  <c r="AN22" i="99"/>
  <c r="AO22" i="99"/>
  <c r="AP22" i="99"/>
  <c r="AQ22" i="99"/>
  <c r="AR22" i="99"/>
  <c r="AS22" i="99"/>
  <c r="AT22" i="99"/>
  <c r="AU22" i="99"/>
  <c r="AV22" i="99"/>
  <c r="AW22" i="99"/>
  <c r="AX22" i="99"/>
  <c r="AY22" i="99"/>
  <c r="AZ22" i="99"/>
  <c r="BA22" i="99"/>
  <c r="BB22" i="99"/>
  <c r="BC22" i="99"/>
  <c r="BD22" i="99"/>
  <c r="BE22" i="99"/>
  <c r="BF22" i="99"/>
  <c r="BG22" i="99"/>
  <c r="BH22" i="99"/>
  <c r="BI22" i="99"/>
  <c r="BJ22" i="99"/>
  <c r="BK22" i="99"/>
  <c r="BL22" i="99"/>
  <c r="BM22" i="99"/>
  <c r="BN22" i="99"/>
  <c r="BO22" i="99"/>
  <c r="BP22" i="99"/>
  <c r="BQ22" i="99"/>
  <c r="BR22" i="99"/>
  <c r="BS22" i="99"/>
  <c r="BT22" i="99"/>
  <c r="BU22" i="99"/>
  <c r="BV22" i="99"/>
  <c r="BW22" i="99"/>
  <c r="BX22" i="99"/>
  <c r="BY22" i="99"/>
  <c r="BZ22" i="99"/>
  <c r="CA22" i="99"/>
  <c r="CB22" i="99"/>
  <c r="CC22" i="99"/>
  <c r="CD22" i="99"/>
  <c r="CE22" i="99"/>
  <c r="CF22" i="99"/>
  <c r="CG22" i="99"/>
  <c r="CH22" i="99"/>
  <c r="CI22" i="99"/>
  <c r="CJ22" i="99"/>
  <c r="CK22" i="99"/>
  <c r="CL22" i="99"/>
  <c r="CM22" i="99"/>
  <c r="L22" i="100"/>
  <c r="M22" i="100"/>
  <c r="N22" i="100"/>
  <c r="O22" i="100"/>
  <c r="P22" i="100"/>
  <c r="Q22" i="100"/>
  <c r="R22" i="100"/>
  <c r="S22" i="100"/>
  <c r="T22" i="100"/>
  <c r="U22" i="100"/>
  <c r="V22" i="100"/>
  <c r="W22" i="100"/>
  <c r="X22" i="100"/>
  <c r="Y22" i="100"/>
  <c r="Z22" i="100"/>
  <c r="AA22" i="100"/>
  <c r="AB22" i="100"/>
  <c r="AC22" i="100"/>
  <c r="AD22" i="100"/>
  <c r="AE22" i="100"/>
  <c r="AF22" i="100"/>
  <c r="AG22" i="100"/>
  <c r="AH22" i="100"/>
  <c r="AI22" i="100"/>
  <c r="AJ22" i="100"/>
  <c r="AK22" i="100"/>
  <c r="AL22" i="100"/>
  <c r="AM22" i="100"/>
  <c r="AN22" i="100"/>
  <c r="AO22" i="100"/>
  <c r="AP22" i="100"/>
  <c r="AQ22" i="100"/>
  <c r="AR22" i="100"/>
  <c r="AS22" i="100"/>
  <c r="AT22" i="100"/>
  <c r="AU22" i="100"/>
  <c r="AV22" i="100"/>
  <c r="AW22" i="100"/>
  <c r="AX22" i="100"/>
  <c r="AY22" i="100"/>
  <c r="AZ22" i="100"/>
  <c r="BA22" i="100"/>
  <c r="BB22" i="100"/>
  <c r="BC22" i="100"/>
  <c r="BD22" i="100"/>
  <c r="BE22" i="100"/>
  <c r="BF22" i="100"/>
  <c r="BG22" i="100"/>
  <c r="BH22" i="100"/>
  <c r="BI22" i="100"/>
  <c r="BJ22" i="100"/>
  <c r="BK22" i="100"/>
  <c r="BL22" i="100"/>
  <c r="BM22" i="100"/>
  <c r="BN22" i="100"/>
  <c r="BO22" i="100"/>
  <c r="BP22" i="100"/>
  <c r="BQ22" i="100"/>
  <c r="BR22" i="100"/>
  <c r="BS22" i="100"/>
  <c r="BT22" i="100"/>
  <c r="BU22" i="100"/>
  <c r="BV22" i="100"/>
  <c r="BW22" i="100"/>
  <c r="BX22" i="100"/>
  <c r="BY22" i="100"/>
  <c r="BZ22" i="100"/>
  <c r="CA22" i="100"/>
  <c r="CB22" i="100"/>
  <c r="CC22" i="100"/>
  <c r="CD22" i="100"/>
  <c r="CE22" i="100"/>
  <c r="CF22" i="100"/>
  <c r="CG22" i="100"/>
  <c r="CH22" i="100"/>
  <c r="CI22" i="100"/>
  <c r="CJ22" i="100"/>
  <c r="CK22" i="100"/>
  <c r="CL22" i="100"/>
  <c r="CM22" i="100"/>
  <c r="L22" i="101"/>
  <c r="M22" i="101"/>
  <c r="N22" i="101"/>
  <c r="O22" i="101"/>
  <c r="P22" i="101"/>
  <c r="Q22" i="101"/>
  <c r="R22" i="101"/>
  <c r="S22" i="101"/>
  <c r="T22" i="101"/>
  <c r="U22" i="101"/>
  <c r="V22" i="101"/>
  <c r="W22" i="101"/>
  <c r="X22" i="101"/>
  <c r="Y22" i="101"/>
  <c r="Z22" i="101"/>
  <c r="AA22" i="101"/>
  <c r="AB22" i="101"/>
  <c r="AC22" i="101"/>
  <c r="AD22" i="101"/>
  <c r="AE22" i="101"/>
  <c r="AF22" i="101"/>
  <c r="AG22" i="101"/>
  <c r="AH22" i="101"/>
  <c r="AI22" i="101"/>
  <c r="AJ22" i="101"/>
  <c r="AK22" i="101"/>
  <c r="AL22" i="101"/>
  <c r="AM22" i="101"/>
  <c r="AN22" i="101"/>
  <c r="AO22" i="101"/>
  <c r="AP22" i="101"/>
  <c r="AQ22" i="101"/>
  <c r="AR22" i="101"/>
  <c r="AS22" i="101"/>
  <c r="AT22" i="101"/>
  <c r="AU22" i="101"/>
  <c r="AV22" i="101"/>
  <c r="AW22" i="101"/>
  <c r="AX22" i="101"/>
  <c r="AY22" i="101"/>
  <c r="AZ22" i="101"/>
  <c r="BA22" i="101"/>
  <c r="BB22" i="101"/>
  <c r="BC22" i="101"/>
  <c r="BD22" i="101"/>
  <c r="BE22" i="101"/>
  <c r="BF22" i="101"/>
  <c r="BG22" i="101"/>
  <c r="BH22" i="101"/>
  <c r="BI22" i="101"/>
  <c r="BJ22" i="101"/>
  <c r="BK22" i="101"/>
  <c r="BL22" i="101"/>
  <c r="BM22" i="101"/>
  <c r="BN22" i="101"/>
  <c r="BO22" i="101"/>
  <c r="BP22" i="101"/>
  <c r="BQ22" i="101"/>
  <c r="BR22" i="101"/>
  <c r="BS22" i="101"/>
  <c r="BT22" i="101"/>
  <c r="BU22" i="101"/>
  <c r="BV22" i="101"/>
  <c r="BW22" i="101"/>
  <c r="BX22" i="101"/>
  <c r="BY22" i="101"/>
  <c r="BZ22" i="101"/>
  <c r="CA22" i="101"/>
  <c r="CB22" i="101"/>
  <c r="CC22" i="101"/>
  <c r="CD22" i="101"/>
  <c r="CE22" i="101"/>
  <c r="CF22" i="101"/>
  <c r="CG22" i="101"/>
  <c r="CH22" i="101"/>
  <c r="CI22" i="101"/>
  <c r="CJ22" i="101"/>
  <c r="CK22" i="101"/>
  <c r="CL22" i="101"/>
  <c r="CM22" i="101"/>
  <c r="M22" i="102"/>
  <c r="N22" i="102"/>
  <c r="O22" i="102"/>
  <c r="P22" i="102"/>
  <c r="Q22" i="102"/>
  <c r="R22" i="102"/>
  <c r="S22" i="102"/>
  <c r="T22" i="102"/>
  <c r="U22" i="102"/>
  <c r="V22" i="102"/>
  <c r="W22" i="102"/>
  <c r="X22" i="102"/>
  <c r="Y22" i="102"/>
  <c r="Z22" i="102"/>
  <c r="AA22" i="102"/>
  <c r="AB22" i="102"/>
  <c r="AC22" i="102"/>
  <c r="AD22" i="102"/>
  <c r="AE22" i="102"/>
  <c r="AF22" i="102"/>
  <c r="AG22" i="102"/>
  <c r="AH22" i="102"/>
  <c r="AI22" i="102"/>
  <c r="AJ22" i="102"/>
  <c r="AK22" i="102"/>
  <c r="AL22" i="102"/>
  <c r="AM22" i="102"/>
  <c r="AN22" i="102"/>
  <c r="AO22" i="102"/>
  <c r="AP22" i="102"/>
  <c r="AQ22" i="102"/>
  <c r="AR22" i="102"/>
  <c r="AS22" i="102"/>
  <c r="AT22" i="102"/>
  <c r="AU22" i="102"/>
  <c r="AV22" i="102"/>
  <c r="AW22" i="102"/>
  <c r="AX22" i="102"/>
  <c r="AY22" i="102"/>
  <c r="AZ22" i="102"/>
  <c r="BA22" i="102"/>
  <c r="BB22" i="102"/>
  <c r="BC22" i="102"/>
  <c r="BD22" i="102"/>
  <c r="BE22" i="102"/>
  <c r="BF22" i="102"/>
  <c r="BG22" i="102"/>
  <c r="BH22" i="102"/>
  <c r="BI22" i="102"/>
  <c r="BJ22" i="102"/>
  <c r="BK22" i="102"/>
  <c r="BL22" i="102"/>
  <c r="BM22" i="102"/>
  <c r="BN22" i="102"/>
  <c r="BO22" i="102"/>
  <c r="BP22" i="102"/>
  <c r="BQ22" i="102"/>
  <c r="BR22" i="102"/>
  <c r="BS22" i="102"/>
  <c r="BT22" i="102"/>
  <c r="BU22" i="102"/>
  <c r="BV22" i="102"/>
  <c r="BW22" i="102"/>
  <c r="BX22" i="102"/>
  <c r="BY22" i="102"/>
  <c r="BZ22" i="102"/>
  <c r="CA22" i="102"/>
  <c r="CB22" i="102"/>
  <c r="CC22" i="102"/>
  <c r="CD22" i="102"/>
  <c r="CE22" i="102"/>
  <c r="CF22" i="102"/>
  <c r="CG22" i="102"/>
  <c r="CH22" i="102"/>
  <c r="CI22" i="102"/>
  <c r="CJ22" i="102"/>
  <c r="CK22" i="102"/>
  <c r="CL22" i="102"/>
  <c r="CM22" i="102"/>
  <c r="L22" i="103"/>
  <c r="M22" i="103"/>
  <c r="N22" i="103"/>
  <c r="O22" i="103"/>
  <c r="P22" i="103"/>
  <c r="Q22" i="103"/>
  <c r="R22" i="103"/>
  <c r="S22" i="103"/>
  <c r="T22" i="103"/>
  <c r="U22" i="103"/>
  <c r="V22" i="103"/>
  <c r="W22" i="103"/>
  <c r="X22" i="103"/>
  <c r="Y22" i="103"/>
  <c r="Z22" i="103"/>
  <c r="AA22" i="103"/>
  <c r="AB22" i="103"/>
  <c r="AC22" i="103"/>
  <c r="AD22" i="103"/>
  <c r="AE22" i="103"/>
  <c r="AF22" i="103"/>
  <c r="AG22" i="103"/>
  <c r="AH22" i="103"/>
  <c r="AI22" i="103"/>
  <c r="AJ22" i="103"/>
  <c r="AK22" i="103"/>
  <c r="AL22" i="103"/>
  <c r="AM22" i="103"/>
  <c r="AN22" i="103"/>
  <c r="AO22" i="103"/>
  <c r="AP22" i="103"/>
  <c r="AQ22" i="103"/>
  <c r="AR22" i="103"/>
  <c r="AS22" i="103"/>
  <c r="AT22" i="103"/>
  <c r="AU22" i="103"/>
  <c r="AV22" i="103"/>
  <c r="AW22" i="103"/>
  <c r="AX22" i="103"/>
  <c r="AY22" i="103"/>
  <c r="AZ22" i="103"/>
  <c r="BA22" i="103"/>
  <c r="BB22" i="103"/>
  <c r="BC22" i="103"/>
  <c r="BD22" i="103"/>
  <c r="BE22" i="103"/>
  <c r="BF22" i="103"/>
  <c r="BG22" i="103"/>
  <c r="BH22" i="103"/>
  <c r="BI22" i="103"/>
  <c r="BJ22" i="103"/>
  <c r="BK22" i="103"/>
  <c r="BL22" i="103"/>
  <c r="BM22" i="103"/>
  <c r="BN22" i="103"/>
  <c r="BO22" i="103"/>
  <c r="BP22" i="103"/>
  <c r="BQ22" i="103"/>
  <c r="BR22" i="103"/>
  <c r="BS22" i="103"/>
  <c r="BT22" i="103"/>
  <c r="BU22" i="103"/>
  <c r="BV22" i="103"/>
  <c r="BW22" i="103"/>
  <c r="BX22" i="103"/>
  <c r="BY22" i="103"/>
  <c r="BZ22" i="103"/>
  <c r="CA22" i="103"/>
  <c r="CB22" i="103"/>
  <c r="CC22" i="103"/>
  <c r="CD22" i="103"/>
  <c r="CE22" i="103"/>
  <c r="CF22" i="103"/>
  <c r="CG22" i="103"/>
  <c r="CH22" i="103"/>
  <c r="CI22" i="103"/>
  <c r="CJ22" i="103"/>
  <c r="CK22" i="103"/>
  <c r="CL22" i="103"/>
  <c r="CM22" i="103"/>
  <c r="L21" i="73"/>
  <c r="M21" i="73"/>
  <c r="N21" i="73"/>
  <c r="O21" i="73"/>
  <c r="P21" i="73"/>
  <c r="Q21" i="73"/>
  <c r="R21" i="73"/>
  <c r="S21" i="73"/>
  <c r="T21" i="73"/>
  <c r="U21" i="73"/>
  <c r="W21" i="73"/>
  <c r="X21" i="73"/>
  <c r="Y21" i="73"/>
  <c r="Z21" i="73"/>
  <c r="AA21" i="73"/>
  <c r="AB21" i="73"/>
  <c r="AC21" i="73"/>
  <c r="AD21" i="73"/>
  <c r="AE21" i="73"/>
  <c r="AF21" i="73"/>
  <c r="AG21" i="73"/>
  <c r="AH21" i="73"/>
  <c r="AI21" i="73"/>
  <c r="AJ21" i="73"/>
  <c r="AK21" i="73"/>
  <c r="AL21" i="73"/>
  <c r="AM21" i="73"/>
  <c r="AN21" i="73"/>
  <c r="AO21" i="73"/>
  <c r="AP21" i="73"/>
  <c r="AQ21" i="73"/>
  <c r="AR21" i="73"/>
  <c r="AS21" i="73"/>
  <c r="AT21" i="73"/>
  <c r="AU21" i="73"/>
  <c r="AV21" i="73"/>
  <c r="AW21" i="73"/>
  <c r="AX21" i="73"/>
  <c r="AY21" i="73"/>
  <c r="AZ21" i="73"/>
  <c r="BA21" i="73"/>
  <c r="BB21" i="73"/>
  <c r="BC21" i="73"/>
  <c r="BD21" i="73"/>
  <c r="BE21" i="73"/>
  <c r="BF21" i="73"/>
  <c r="BG21" i="73"/>
  <c r="BH21" i="73"/>
  <c r="BI21" i="73"/>
  <c r="BJ21" i="73"/>
  <c r="BK21" i="73"/>
  <c r="BL21" i="73"/>
  <c r="BM21" i="73"/>
  <c r="BN21" i="73"/>
  <c r="BO21" i="73"/>
  <c r="BP21" i="73"/>
  <c r="BQ21" i="73"/>
  <c r="BR21" i="73"/>
  <c r="BS21" i="73"/>
  <c r="BT21" i="73"/>
  <c r="BU21" i="73"/>
  <c r="BV21" i="73"/>
  <c r="BW21" i="73"/>
  <c r="BX21" i="73"/>
  <c r="BY21" i="73"/>
  <c r="BZ21" i="73"/>
  <c r="CA21" i="73"/>
  <c r="CB21" i="73"/>
  <c r="CC21" i="73"/>
  <c r="CD21" i="73"/>
  <c r="CE21" i="73"/>
  <c r="CF21" i="73"/>
  <c r="CG21" i="73"/>
  <c r="CH21" i="73"/>
  <c r="CI21" i="73"/>
  <c r="CJ21" i="73"/>
  <c r="CK21" i="73"/>
  <c r="CL21" i="73"/>
  <c r="CM21" i="73"/>
  <c r="L21" i="75"/>
  <c r="M21" i="75"/>
  <c r="N21" i="75"/>
  <c r="O21" i="75"/>
  <c r="P21" i="75"/>
  <c r="Q21" i="75"/>
  <c r="R21" i="75"/>
  <c r="S21" i="75"/>
  <c r="T21" i="75"/>
  <c r="U21" i="75"/>
  <c r="V21" i="75"/>
  <c r="W21" i="75"/>
  <c r="X21" i="75"/>
  <c r="Y21" i="75"/>
  <c r="Z21" i="75"/>
  <c r="AA21" i="75"/>
  <c r="AB21" i="75"/>
  <c r="AC21" i="75"/>
  <c r="AD21" i="75"/>
  <c r="AE21" i="75"/>
  <c r="AF21" i="75"/>
  <c r="AG21" i="75"/>
  <c r="AH21" i="75"/>
  <c r="AI21" i="75"/>
  <c r="AJ21" i="75"/>
  <c r="AK21" i="75"/>
  <c r="AL21" i="75"/>
  <c r="AM21" i="75"/>
  <c r="AN21" i="75"/>
  <c r="AO21" i="75"/>
  <c r="AP21" i="75"/>
  <c r="AQ21" i="75"/>
  <c r="AR21" i="75"/>
  <c r="AS21" i="75"/>
  <c r="AT21" i="75"/>
  <c r="AU21" i="75"/>
  <c r="AV21" i="75"/>
  <c r="AW21" i="75"/>
  <c r="AX21" i="75"/>
  <c r="AY21" i="75"/>
  <c r="AZ21" i="75"/>
  <c r="BA21" i="75"/>
  <c r="BB21" i="75"/>
  <c r="BC21" i="75"/>
  <c r="BD21" i="75"/>
  <c r="BE21" i="75"/>
  <c r="BF21" i="75"/>
  <c r="BG21" i="75"/>
  <c r="BH21" i="75"/>
  <c r="BI21" i="75"/>
  <c r="BJ21" i="75"/>
  <c r="BK21" i="75"/>
  <c r="BL21" i="75"/>
  <c r="BM21" i="75"/>
  <c r="BN21" i="75"/>
  <c r="BO21" i="75"/>
  <c r="BP21" i="75"/>
  <c r="BQ21" i="75"/>
  <c r="BR21" i="75"/>
  <c r="BS21" i="75"/>
  <c r="BT21" i="75"/>
  <c r="BU21" i="75"/>
  <c r="BV21" i="75"/>
  <c r="BW21" i="75"/>
  <c r="BX21" i="75"/>
  <c r="BY21" i="75"/>
  <c r="BZ21" i="75"/>
  <c r="CA21" i="75"/>
  <c r="CB21" i="75"/>
  <c r="CC21" i="75"/>
  <c r="CD21" i="75"/>
  <c r="CE21" i="75"/>
  <c r="CF21" i="75"/>
  <c r="CG21" i="75"/>
  <c r="CH21" i="75"/>
  <c r="CI21" i="75"/>
  <c r="CJ21" i="75"/>
  <c r="CK21" i="75"/>
  <c r="CL21" i="75"/>
  <c r="CM21" i="75"/>
  <c r="L21" i="76"/>
  <c r="M21" i="76"/>
  <c r="N21" i="76"/>
  <c r="O21" i="76"/>
  <c r="P21" i="76"/>
  <c r="Q21" i="76"/>
  <c r="R21" i="76"/>
  <c r="S21" i="76"/>
  <c r="T21" i="76"/>
  <c r="U21" i="76"/>
  <c r="V21" i="76"/>
  <c r="W21" i="76"/>
  <c r="X21" i="76"/>
  <c r="Y21" i="76"/>
  <c r="Z21" i="76"/>
  <c r="AA21" i="76"/>
  <c r="AB21" i="76"/>
  <c r="AC21" i="76"/>
  <c r="AD21" i="76"/>
  <c r="AE21" i="76"/>
  <c r="AF21" i="76"/>
  <c r="AG21" i="76"/>
  <c r="AH21" i="76"/>
  <c r="AI21" i="76"/>
  <c r="AJ21" i="76"/>
  <c r="AK21" i="76"/>
  <c r="AL21" i="76"/>
  <c r="AM21" i="76"/>
  <c r="AN21" i="76"/>
  <c r="AO21" i="76"/>
  <c r="AP21" i="76"/>
  <c r="AQ21" i="76"/>
  <c r="AR21" i="76"/>
  <c r="AS21" i="76"/>
  <c r="AT21" i="76"/>
  <c r="AU21" i="76"/>
  <c r="AV21" i="76"/>
  <c r="AW21" i="76"/>
  <c r="AX21" i="76"/>
  <c r="AY21" i="76"/>
  <c r="AZ21" i="76"/>
  <c r="BA21" i="76"/>
  <c r="BB21" i="76"/>
  <c r="BC21" i="76"/>
  <c r="BD21" i="76"/>
  <c r="BE21" i="76"/>
  <c r="BF21" i="76"/>
  <c r="BG21" i="76"/>
  <c r="BH21" i="76"/>
  <c r="BI21" i="76"/>
  <c r="BJ21" i="76"/>
  <c r="BK21" i="76"/>
  <c r="BL21" i="76"/>
  <c r="BM21" i="76"/>
  <c r="BN21" i="76"/>
  <c r="BO21" i="76"/>
  <c r="BP21" i="76"/>
  <c r="BQ21" i="76"/>
  <c r="BR21" i="76"/>
  <c r="BS21" i="76"/>
  <c r="BT21" i="76"/>
  <c r="BU21" i="76"/>
  <c r="BV21" i="76"/>
  <c r="BW21" i="76"/>
  <c r="BX21" i="76"/>
  <c r="BY21" i="76"/>
  <c r="BZ21" i="76"/>
  <c r="CA21" i="76"/>
  <c r="CB21" i="76"/>
  <c r="CC21" i="76"/>
  <c r="CD21" i="76"/>
  <c r="CE21" i="76"/>
  <c r="CF21" i="76"/>
  <c r="CG21" i="76"/>
  <c r="CH21" i="76"/>
  <c r="CI21" i="76"/>
  <c r="CJ21" i="76"/>
  <c r="CK21" i="76"/>
  <c r="CL21" i="76"/>
  <c r="CM21" i="76"/>
  <c r="L21" i="77"/>
  <c r="M21" i="77"/>
  <c r="N21" i="77"/>
  <c r="O21" i="77"/>
  <c r="P21" i="77"/>
  <c r="Q21" i="77"/>
  <c r="R21" i="77"/>
  <c r="S21" i="77"/>
  <c r="T21" i="77"/>
  <c r="U21" i="77"/>
  <c r="V21" i="77"/>
  <c r="W21" i="77"/>
  <c r="X21" i="77"/>
  <c r="Y21" i="77"/>
  <c r="Z21" i="77"/>
  <c r="AA21" i="77"/>
  <c r="AB21" i="77"/>
  <c r="AC21" i="77"/>
  <c r="AD21" i="77"/>
  <c r="AE21" i="77"/>
  <c r="AF21" i="77"/>
  <c r="AG21" i="77"/>
  <c r="AH21" i="77"/>
  <c r="AI21" i="77"/>
  <c r="AJ21" i="77"/>
  <c r="AK21" i="77"/>
  <c r="AL21" i="77"/>
  <c r="AM21" i="77"/>
  <c r="AN21" i="77"/>
  <c r="AO21" i="77"/>
  <c r="AP21" i="77"/>
  <c r="AQ21" i="77"/>
  <c r="AR21" i="77"/>
  <c r="AS21" i="77"/>
  <c r="AT21" i="77"/>
  <c r="AU21" i="77"/>
  <c r="AV21" i="77"/>
  <c r="AW21" i="77"/>
  <c r="AX21" i="77"/>
  <c r="AY21" i="77"/>
  <c r="AZ21" i="77"/>
  <c r="BA21" i="77"/>
  <c r="BB21" i="77"/>
  <c r="BC21" i="77"/>
  <c r="BD21" i="77"/>
  <c r="BE21" i="77"/>
  <c r="BF21" i="77"/>
  <c r="BG21" i="77"/>
  <c r="BH21" i="77"/>
  <c r="BI21" i="77"/>
  <c r="BJ21" i="77"/>
  <c r="BK21" i="77"/>
  <c r="BL21" i="77"/>
  <c r="BM21" i="77"/>
  <c r="BN21" i="77"/>
  <c r="BO21" i="77"/>
  <c r="BP21" i="77"/>
  <c r="BQ21" i="77"/>
  <c r="BR21" i="77"/>
  <c r="BS21" i="77"/>
  <c r="BT21" i="77"/>
  <c r="BU21" i="77"/>
  <c r="BV21" i="77"/>
  <c r="BW21" i="77"/>
  <c r="BX21" i="77"/>
  <c r="BY21" i="77"/>
  <c r="BZ21" i="77"/>
  <c r="CA21" i="77"/>
  <c r="CB21" i="77"/>
  <c r="CC21" i="77"/>
  <c r="CD21" i="77"/>
  <c r="CE21" i="77"/>
  <c r="CF21" i="77"/>
  <c r="CG21" i="77"/>
  <c r="CH21" i="77"/>
  <c r="CI21" i="77"/>
  <c r="CJ21" i="77"/>
  <c r="CK21" i="77"/>
  <c r="CL21" i="77"/>
  <c r="CM21" i="77"/>
  <c r="M21" i="78"/>
  <c r="N21" i="78"/>
  <c r="O21" i="78"/>
  <c r="P21" i="78"/>
  <c r="Q21" i="78"/>
  <c r="R21" i="78"/>
  <c r="S21" i="78"/>
  <c r="T21" i="78"/>
  <c r="U21" i="78"/>
  <c r="V21" i="78"/>
  <c r="W21" i="78"/>
  <c r="X21" i="78"/>
  <c r="Y21" i="78"/>
  <c r="Z21" i="78"/>
  <c r="AA21" i="78"/>
  <c r="AB21" i="78"/>
  <c r="AC21" i="78"/>
  <c r="AD21" i="78"/>
  <c r="AE21" i="78"/>
  <c r="AF21" i="78"/>
  <c r="AG21" i="78"/>
  <c r="AH21" i="78"/>
  <c r="AI21" i="78"/>
  <c r="AJ21" i="78"/>
  <c r="AK21" i="78"/>
  <c r="AL21" i="78"/>
  <c r="AM21" i="78"/>
  <c r="AN21" i="78"/>
  <c r="AO21" i="78"/>
  <c r="AP21" i="78"/>
  <c r="AQ21" i="78"/>
  <c r="AR21" i="78"/>
  <c r="AS21" i="78"/>
  <c r="AT21" i="78"/>
  <c r="AU21" i="78"/>
  <c r="AV21" i="78"/>
  <c r="AW21" i="78"/>
  <c r="AX21" i="78"/>
  <c r="AY21" i="78"/>
  <c r="AZ21" i="78"/>
  <c r="BA21" i="78"/>
  <c r="BB21" i="78"/>
  <c r="BC21" i="78"/>
  <c r="BD21" i="78"/>
  <c r="BE21" i="78"/>
  <c r="BF21" i="78"/>
  <c r="BG21" i="78"/>
  <c r="BH21" i="78"/>
  <c r="BI21" i="78"/>
  <c r="BJ21" i="78"/>
  <c r="BK21" i="78"/>
  <c r="BL21" i="78"/>
  <c r="BM21" i="78"/>
  <c r="BN21" i="78"/>
  <c r="BO21" i="78"/>
  <c r="BP21" i="78"/>
  <c r="BQ21" i="78"/>
  <c r="BR21" i="78"/>
  <c r="BS21" i="78"/>
  <c r="BT21" i="78"/>
  <c r="BU21" i="78"/>
  <c r="BV21" i="78"/>
  <c r="BW21" i="78"/>
  <c r="BX21" i="78"/>
  <c r="BY21" i="78"/>
  <c r="BZ21" i="78"/>
  <c r="CA21" i="78"/>
  <c r="CB21" i="78"/>
  <c r="CC21" i="78"/>
  <c r="CD21" i="78"/>
  <c r="CE21" i="78"/>
  <c r="CF21" i="78"/>
  <c r="CG21" i="78"/>
  <c r="CH21" i="78"/>
  <c r="CI21" i="78"/>
  <c r="CJ21" i="78"/>
  <c r="CK21" i="78"/>
  <c r="CL21" i="78"/>
  <c r="CM21" i="78"/>
  <c r="L21" i="79"/>
  <c r="M21" i="79"/>
  <c r="N21" i="79"/>
  <c r="O21" i="79"/>
  <c r="P21" i="79"/>
  <c r="Q21" i="79"/>
  <c r="R21" i="79"/>
  <c r="S21" i="79"/>
  <c r="T21" i="79"/>
  <c r="U21" i="79"/>
  <c r="V21" i="79"/>
  <c r="W21" i="79"/>
  <c r="X21" i="79"/>
  <c r="Y21" i="79"/>
  <c r="Z21" i="79"/>
  <c r="AA21" i="79"/>
  <c r="AB21" i="79"/>
  <c r="AC21" i="79"/>
  <c r="AD21" i="79"/>
  <c r="AE21" i="79"/>
  <c r="AY21" i="79"/>
  <c r="AZ21" i="79"/>
  <c r="BA21" i="79"/>
  <c r="BB21" i="79"/>
  <c r="BC21" i="79"/>
  <c r="BD21" i="79"/>
  <c r="BE21" i="79"/>
  <c r="BF21" i="79"/>
  <c r="BG21" i="79"/>
  <c r="BH21" i="79"/>
  <c r="BI21" i="79"/>
  <c r="BJ21" i="79"/>
  <c r="BK21" i="79"/>
  <c r="BL21" i="79"/>
  <c r="BM21" i="79"/>
  <c r="BN21" i="79"/>
  <c r="BO21" i="79"/>
  <c r="BP21" i="79"/>
  <c r="BQ21" i="79"/>
  <c r="BR21" i="79"/>
  <c r="BS21" i="79"/>
  <c r="BT21" i="79"/>
  <c r="BU21" i="79"/>
  <c r="BV21" i="79"/>
  <c r="BW21" i="79"/>
  <c r="BX21" i="79"/>
  <c r="BY21" i="79"/>
  <c r="BZ21" i="79"/>
  <c r="CA21" i="79"/>
  <c r="CB21" i="79"/>
  <c r="CC21" i="79"/>
  <c r="CD21" i="79"/>
  <c r="CE21" i="79"/>
  <c r="CF21" i="79"/>
  <c r="CG21" i="79"/>
  <c r="CH21" i="79"/>
  <c r="CI21" i="79"/>
  <c r="CJ21" i="79"/>
  <c r="CK21" i="79"/>
  <c r="CL21" i="79"/>
  <c r="CM21" i="79"/>
  <c r="L21" i="80"/>
  <c r="M21" i="80"/>
  <c r="N21" i="80"/>
  <c r="O21" i="80"/>
  <c r="P21" i="80"/>
  <c r="Q21" i="80"/>
  <c r="R21" i="80"/>
  <c r="S21" i="80"/>
  <c r="T21" i="80"/>
  <c r="U21" i="80"/>
  <c r="V21" i="80"/>
  <c r="W21" i="80"/>
  <c r="X21" i="80"/>
  <c r="Y21" i="80"/>
  <c r="Z21" i="80"/>
  <c r="AA21" i="80"/>
  <c r="AB21" i="80"/>
  <c r="AC21" i="80"/>
  <c r="AD21" i="80"/>
  <c r="AE21" i="80"/>
  <c r="AF21" i="80"/>
  <c r="AG21" i="80"/>
  <c r="AH21" i="80"/>
  <c r="AI21" i="80"/>
  <c r="AJ21" i="80"/>
  <c r="AK21" i="80"/>
  <c r="AL21" i="80"/>
  <c r="AM21" i="80"/>
  <c r="AN21" i="80"/>
  <c r="AO21" i="80"/>
  <c r="AP21" i="80"/>
  <c r="AQ21" i="80"/>
  <c r="AR21" i="80"/>
  <c r="AS21" i="80"/>
  <c r="AT21" i="80"/>
  <c r="AU21" i="80"/>
  <c r="AV21" i="80"/>
  <c r="AW21" i="80"/>
  <c r="AX21" i="80"/>
  <c r="AY21" i="80"/>
  <c r="AZ21" i="80"/>
  <c r="BA21" i="80"/>
  <c r="BB21" i="80"/>
  <c r="BC21" i="80"/>
  <c r="BD21" i="80"/>
  <c r="BE21" i="80"/>
  <c r="BF21" i="80"/>
  <c r="BG21" i="80"/>
  <c r="BH21" i="80"/>
  <c r="BI21" i="80"/>
  <c r="BJ21" i="80"/>
  <c r="BK21" i="80"/>
  <c r="BL21" i="80"/>
  <c r="BM21" i="80"/>
  <c r="BN21" i="80"/>
  <c r="BO21" i="80"/>
  <c r="BP21" i="80"/>
  <c r="BQ21" i="80"/>
  <c r="BR21" i="80"/>
  <c r="BS21" i="80"/>
  <c r="BT21" i="80"/>
  <c r="BU21" i="80"/>
  <c r="BV21" i="80"/>
  <c r="BW21" i="80"/>
  <c r="BX21" i="80"/>
  <c r="BY21" i="80"/>
  <c r="BZ21" i="80"/>
  <c r="CA21" i="80"/>
  <c r="CB21" i="80"/>
  <c r="CC21" i="80"/>
  <c r="CD21" i="80"/>
  <c r="CE21" i="80"/>
  <c r="CF21" i="80"/>
  <c r="CG21" i="80"/>
  <c r="CH21" i="80"/>
  <c r="CI21" i="80"/>
  <c r="CJ21" i="80"/>
  <c r="CK21" i="80"/>
  <c r="CL21" i="80"/>
  <c r="CM21" i="80"/>
  <c r="L21" i="81"/>
  <c r="M21" i="81"/>
  <c r="N21" i="81"/>
  <c r="O21" i="81"/>
  <c r="P21" i="81"/>
  <c r="Q21" i="81"/>
  <c r="T21" i="81"/>
  <c r="U21" i="81"/>
  <c r="V21" i="81"/>
  <c r="W21" i="81"/>
  <c r="X21" i="81"/>
  <c r="Y21" i="81"/>
  <c r="Z21" i="81"/>
  <c r="AA21" i="81"/>
  <c r="AB21" i="81"/>
  <c r="AC21" i="81"/>
  <c r="AD21" i="81"/>
  <c r="AE21" i="81"/>
  <c r="AF21" i="81"/>
  <c r="AG21" i="81"/>
  <c r="AH21" i="81"/>
  <c r="AI21" i="81"/>
  <c r="AJ21" i="81"/>
  <c r="AK21" i="81"/>
  <c r="AL21" i="81"/>
  <c r="AM21" i="81"/>
  <c r="AN21" i="81"/>
  <c r="AO21" i="81"/>
  <c r="AP21" i="81"/>
  <c r="AQ21" i="81"/>
  <c r="AR21" i="81"/>
  <c r="AS21" i="81"/>
  <c r="AT21" i="81"/>
  <c r="AU21" i="81"/>
  <c r="AV21" i="81"/>
  <c r="AW21" i="81"/>
  <c r="AX21" i="81"/>
  <c r="AY21" i="81"/>
  <c r="AZ21" i="81"/>
  <c r="BA21" i="81"/>
  <c r="BB21" i="81"/>
  <c r="BC21" i="81"/>
  <c r="BD21" i="81"/>
  <c r="BE21" i="81"/>
  <c r="BF21" i="81"/>
  <c r="BG21" i="81"/>
  <c r="BH21" i="81"/>
  <c r="BI21" i="81"/>
  <c r="BJ21" i="81"/>
  <c r="BK21" i="81"/>
  <c r="BL21" i="81"/>
  <c r="BM21" i="81"/>
  <c r="BN21" i="81"/>
  <c r="BO21" i="81"/>
  <c r="BP21" i="81"/>
  <c r="BQ21" i="81"/>
  <c r="BR21" i="81"/>
  <c r="BS21" i="81"/>
  <c r="BT21" i="81"/>
  <c r="BU21" i="81"/>
  <c r="BV21" i="81"/>
  <c r="BW21" i="81"/>
  <c r="BX21" i="81"/>
  <c r="BY21" i="81"/>
  <c r="BZ21" i="81"/>
  <c r="CA21" i="81"/>
  <c r="CB21" i="81"/>
  <c r="CC21" i="81"/>
  <c r="CD21" i="81"/>
  <c r="CE21" i="81"/>
  <c r="CF21" i="81"/>
  <c r="CG21" i="81"/>
  <c r="CH21" i="81"/>
  <c r="CI21" i="81"/>
  <c r="CJ21" i="81"/>
  <c r="CK21" i="81"/>
  <c r="CL21" i="81"/>
  <c r="CM21" i="81"/>
  <c r="L21" i="82"/>
  <c r="CD21" i="82"/>
  <c r="CE21" i="82"/>
  <c r="CF21" i="82"/>
  <c r="CG21" i="82"/>
  <c r="CH21" i="82"/>
  <c r="CI21" i="82"/>
  <c r="CJ21" i="82"/>
  <c r="CK21" i="82"/>
  <c r="CL21" i="82"/>
  <c r="CM21" i="82"/>
  <c r="L21" i="83"/>
  <c r="M21" i="83"/>
  <c r="N21" i="83"/>
  <c r="O21" i="83"/>
  <c r="P21" i="83"/>
  <c r="Q21" i="83"/>
  <c r="R21" i="83"/>
  <c r="S21" i="83"/>
  <c r="T21" i="83"/>
  <c r="U21" i="83"/>
  <c r="V21" i="83"/>
  <c r="W21" i="83"/>
  <c r="X21" i="83"/>
  <c r="Y21" i="83"/>
  <c r="Z21" i="83"/>
  <c r="AA21" i="83"/>
  <c r="AB21" i="83"/>
  <c r="AC21" i="83"/>
  <c r="AD21" i="83"/>
  <c r="AE21" i="83"/>
  <c r="AF21" i="83"/>
  <c r="AG21" i="83"/>
  <c r="AH21" i="83"/>
  <c r="AI21" i="83"/>
  <c r="AJ21" i="83"/>
  <c r="AK21" i="83"/>
  <c r="AL21" i="83"/>
  <c r="AM21" i="83"/>
  <c r="AN21" i="83"/>
  <c r="AO21" i="83"/>
  <c r="AP21" i="83"/>
  <c r="AQ21" i="83"/>
  <c r="AV21" i="83"/>
  <c r="AW21" i="83"/>
  <c r="AX21" i="83"/>
  <c r="AY21" i="83"/>
  <c r="AZ21" i="83"/>
  <c r="BA21" i="83"/>
  <c r="BB21" i="83"/>
  <c r="BC21" i="83"/>
  <c r="BD21" i="83"/>
  <c r="BE21" i="83"/>
  <c r="BF21" i="83"/>
  <c r="BG21" i="83"/>
  <c r="BH21" i="83"/>
  <c r="BI21" i="83"/>
  <c r="BJ21" i="83"/>
  <c r="BK21" i="83"/>
  <c r="BL21" i="83"/>
  <c r="BM21" i="83"/>
  <c r="BN21" i="83"/>
  <c r="BO21" i="83"/>
  <c r="BP21" i="83"/>
  <c r="BQ21" i="83"/>
  <c r="BR21" i="83"/>
  <c r="BS21" i="83"/>
  <c r="BT21" i="83"/>
  <c r="BU21" i="83"/>
  <c r="BV21" i="83"/>
  <c r="BW21" i="83"/>
  <c r="BX21" i="83"/>
  <c r="BY21" i="83"/>
  <c r="BZ21" i="83"/>
  <c r="CA21" i="83"/>
  <c r="CB21" i="83"/>
  <c r="CC21" i="83"/>
  <c r="CD21" i="83"/>
  <c r="CE21" i="83"/>
  <c r="CF21" i="83"/>
  <c r="CG21" i="83"/>
  <c r="CH21" i="83"/>
  <c r="CI21" i="83"/>
  <c r="CJ21" i="83"/>
  <c r="CK21" i="83"/>
  <c r="CL21" i="83"/>
  <c r="CM21" i="83"/>
  <c r="L21" i="84"/>
  <c r="M21" i="84"/>
  <c r="N21" i="84"/>
  <c r="O21" i="84"/>
  <c r="P21" i="84"/>
  <c r="Q21" i="84"/>
  <c r="R21" i="84"/>
  <c r="S21" i="84"/>
  <c r="T21" i="84"/>
  <c r="U21" i="84"/>
  <c r="V21" i="84"/>
  <c r="W21" i="84"/>
  <c r="X21" i="84"/>
  <c r="Y21" i="84"/>
  <c r="Z21" i="84"/>
  <c r="AA21" i="84"/>
  <c r="AB21" i="84"/>
  <c r="AC21" i="84"/>
  <c r="AD21" i="84"/>
  <c r="AE21" i="84"/>
  <c r="AF21" i="84"/>
  <c r="AG21" i="84"/>
  <c r="AH21" i="84"/>
  <c r="AI21" i="84"/>
  <c r="AJ21" i="84"/>
  <c r="AK21" i="84"/>
  <c r="AL21" i="84"/>
  <c r="AM21" i="84"/>
  <c r="AN21" i="84"/>
  <c r="AO21" i="84"/>
  <c r="AP21" i="84"/>
  <c r="AQ21" i="84"/>
  <c r="AR21" i="84"/>
  <c r="AS21" i="84"/>
  <c r="AT21" i="84"/>
  <c r="AU21" i="84"/>
  <c r="AV21" i="84"/>
  <c r="AW21" i="84"/>
  <c r="AX21" i="84"/>
  <c r="AY21" i="84"/>
  <c r="AZ21" i="84"/>
  <c r="BA21" i="84"/>
  <c r="BB21" i="84"/>
  <c r="BC21" i="84"/>
  <c r="BD21" i="84"/>
  <c r="BE21" i="84"/>
  <c r="BF21" i="84"/>
  <c r="BG21" i="84"/>
  <c r="BH21" i="84"/>
  <c r="BI21" i="84"/>
  <c r="BJ21" i="84"/>
  <c r="BK21" i="84"/>
  <c r="BL21" i="84"/>
  <c r="BM21" i="84"/>
  <c r="BN21" i="84"/>
  <c r="BO21" i="84"/>
  <c r="BP21" i="84"/>
  <c r="BQ21" i="84"/>
  <c r="BR21" i="84"/>
  <c r="BS21" i="84"/>
  <c r="BT21" i="84"/>
  <c r="BU21" i="84"/>
  <c r="BV21" i="84"/>
  <c r="BW21" i="84"/>
  <c r="BX21" i="84"/>
  <c r="BY21" i="84"/>
  <c r="BZ21" i="84"/>
  <c r="CA21" i="84"/>
  <c r="CB21" i="84"/>
  <c r="CC21" i="84"/>
  <c r="CD21" i="84"/>
  <c r="CE21" i="84"/>
  <c r="CF21" i="84"/>
  <c r="CG21" i="84"/>
  <c r="CH21" i="84"/>
  <c r="CI21" i="84"/>
  <c r="CJ21" i="84"/>
  <c r="CK21" i="84"/>
  <c r="CL21" i="84"/>
  <c r="CM21" i="84"/>
  <c r="L21" i="85"/>
  <c r="M21" i="85"/>
  <c r="N21" i="85"/>
  <c r="O21" i="85"/>
  <c r="P21" i="85"/>
  <c r="Q21" i="85"/>
  <c r="R21" i="85"/>
  <c r="S21" i="85"/>
  <c r="T21" i="85"/>
  <c r="U21" i="85"/>
  <c r="V21" i="85"/>
  <c r="W21" i="85"/>
  <c r="X21" i="85"/>
  <c r="Y21" i="85"/>
  <c r="Z21" i="85"/>
  <c r="AA21" i="85"/>
  <c r="AB21" i="85"/>
  <c r="AC21" i="85"/>
  <c r="AD21" i="85"/>
  <c r="AE21" i="85"/>
  <c r="AF21" i="85"/>
  <c r="AG21" i="85"/>
  <c r="AH21" i="85"/>
  <c r="AI21" i="85"/>
  <c r="AJ21" i="85"/>
  <c r="AK21" i="85"/>
  <c r="AL21" i="85"/>
  <c r="AM21" i="85"/>
  <c r="AN21" i="85"/>
  <c r="AO21" i="85"/>
  <c r="AP21" i="85"/>
  <c r="AQ21" i="85"/>
  <c r="AR21" i="85"/>
  <c r="AS21" i="85"/>
  <c r="AT21" i="85"/>
  <c r="AU21" i="85"/>
  <c r="AV21" i="85"/>
  <c r="AW21" i="85"/>
  <c r="AX21" i="85"/>
  <c r="AY21" i="85"/>
  <c r="AZ21" i="85"/>
  <c r="BA21" i="85"/>
  <c r="BB21" i="85"/>
  <c r="BC21" i="85"/>
  <c r="BD21" i="85"/>
  <c r="BE21" i="85"/>
  <c r="BF21" i="85"/>
  <c r="BG21" i="85"/>
  <c r="BH21" i="85"/>
  <c r="BI21" i="85"/>
  <c r="BJ21" i="85"/>
  <c r="BK21" i="85"/>
  <c r="BL21" i="85"/>
  <c r="BM21" i="85"/>
  <c r="BN21" i="85"/>
  <c r="BO21" i="85"/>
  <c r="BP21" i="85"/>
  <c r="BQ21" i="85"/>
  <c r="BR21" i="85"/>
  <c r="BS21" i="85"/>
  <c r="BT21" i="85"/>
  <c r="BU21" i="85"/>
  <c r="BV21" i="85"/>
  <c r="BW21" i="85"/>
  <c r="BX21" i="85"/>
  <c r="BY21" i="85"/>
  <c r="BZ21" i="85"/>
  <c r="CA21" i="85"/>
  <c r="CB21" i="85"/>
  <c r="CC21" i="85"/>
  <c r="CD21" i="85"/>
  <c r="CE21" i="85"/>
  <c r="CF21" i="85"/>
  <c r="CG21" i="85"/>
  <c r="CH21" i="85"/>
  <c r="CI21" i="85"/>
  <c r="CJ21" i="85"/>
  <c r="CK21" i="85"/>
  <c r="CL21" i="85"/>
  <c r="CM21" i="85"/>
  <c r="L21" i="86"/>
  <c r="M21" i="86"/>
  <c r="N21" i="86"/>
  <c r="O21" i="86"/>
  <c r="P21" i="86"/>
  <c r="Q21" i="86"/>
  <c r="R21" i="86"/>
  <c r="S21" i="86"/>
  <c r="T21" i="86"/>
  <c r="U21" i="86"/>
  <c r="V21" i="86"/>
  <c r="W21" i="86"/>
  <c r="X21" i="86"/>
  <c r="Y21" i="86"/>
  <c r="Z21" i="86"/>
  <c r="AA21" i="86"/>
  <c r="AB21" i="86"/>
  <c r="AC21" i="86"/>
  <c r="AD21" i="86"/>
  <c r="AE21" i="86"/>
  <c r="AF21" i="86"/>
  <c r="AG21" i="86"/>
  <c r="AH21" i="86"/>
  <c r="AI21" i="86"/>
  <c r="AJ21" i="86"/>
  <c r="AK21" i="86"/>
  <c r="AL21" i="86"/>
  <c r="AM21" i="86"/>
  <c r="AN21" i="86"/>
  <c r="AO21" i="86"/>
  <c r="AP21" i="86"/>
  <c r="AQ21" i="86"/>
  <c r="AR21" i="86"/>
  <c r="AS21" i="86"/>
  <c r="AT21" i="86"/>
  <c r="AU21" i="86"/>
  <c r="AV21" i="86"/>
  <c r="AW21" i="86"/>
  <c r="AX21" i="86"/>
  <c r="AY21" i="86"/>
  <c r="AZ21" i="86"/>
  <c r="BA21" i="86"/>
  <c r="BB21" i="86"/>
  <c r="BC21" i="86"/>
  <c r="BD21" i="86"/>
  <c r="BE21" i="86"/>
  <c r="BF21" i="86"/>
  <c r="BG21" i="86"/>
  <c r="BH21" i="86"/>
  <c r="BI21" i="86"/>
  <c r="BJ21" i="86"/>
  <c r="BK21" i="86"/>
  <c r="BL21" i="86"/>
  <c r="BM21" i="86"/>
  <c r="BN21" i="86"/>
  <c r="BO21" i="86"/>
  <c r="BP21" i="86"/>
  <c r="BQ21" i="86"/>
  <c r="BR21" i="86"/>
  <c r="BS21" i="86"/>
  <c r="BT21" i="86"/>
  <c r="BU21" i="86"/>
  <c r="BV21" i="86"/>
  <c r="BW21" i="86"/>
  <c r="BX21" i="86"/>
  <c r="BY21" i="86"/>
  <c r="BZ21" i="86"/>
  <c r="CA21" i="86"/>
  <c r="CB21" i="86"/>
  <c r="CC21" i="86"/>
  <c r="CD21" i="86"/>
  <c r="CE21" i="86"/>
  <c r="CF21" i="86"/>
  <c r="CG21" i="86"/>
  <c r="CH21" i="86"/>
  <c r="CI21" i="86"/>
  <c r="CJ21" i="86"/>
  <c r="CK21" i="86"/>
  <c r="CL21" i="86"/>
  <c r="CM21" i="86"/>
  <c r="L21" i="87"/>
  <c r="M21" i="87"/>
  <c r="N21" i="87"/>
  <c r="O21" i="87"/>
  <c r="P21" i="87"/>
  <c r="Q21" i="87"/>
  <c r="R21" i="87"/>
  <c r="T21" i="87"/>
  <c r="U21" i="87"/>
  <c r="V21" i="87"/>
  <c r="W21" i="87"/>
  <c r="X21" i="87"/>
  <c r="Y21" i="87"/>
  <c r="Z21" i="87"/>
  <c r="AA21" i="87"/>
  <c r="AB21" i="87"/>
  <c r="AC21" i="87"/>
  <c r="AD21" i="87"/>
  <c r="AE21" i="87"/>
  <c r="AF21" i="87"/>
  <c r="AG21" i="87"/>
  <c r="AH21" i="87"/>
  <c r="AI21" i="87"/>
  <c r="AJ21" i="87"/>
  <c r="AK21" i="87"/>
  <c r="AL21" i="87"/>
  <c r="AM21" i="87"/>
  <c r="AN21" i="87"/>
  <c r="AO21" i="87"/>
  <c r="AP21" i="87"/>
  <c r="AQ21" i="87"/>
  <c r="AR21" i="87"/>
  <c r="AS21" i="87"/>
  <c r="AT21" i="87"/>
  <c r="AU21" i="87"/>
  <c r="AV21" i="87"/>
  <c r="AW21" i="87"/>
  <c r="AX21" i="87"/>
  <c r="AY21" i="87"/>
  <c r="AZ21" i="87"/>
  <c r="BA21" i="87"/>
  <c r="BB21" i="87"/>
  <c r="BC21" i="87"/>
  <c r="BD21" i="87"/>
  <c r="BE21" i="87"/>
  <c r="BF21" i="87"/>
  <c r="BG21" i="87"/>
  <c r="BH21" i="87"/>
  <c r="BI21" i="87"/>
  <c r="BJ21" i="87"/>
  <c r="BK21" i="87"/>
  <c r="BL21" i="87"/>
  <c r="BM21" i="87"/>
  <c r="BN21" i="87"/>
  <c r="BO21" i="87"/>
  <c r="BP21" i="87"/>
  <c r="BQ21" i="87"/>
  <c r="BR21" i="87"/>
  <c r="BS21" i="87"/>
  <c r="BT21" i="87"/>
  <c r="BU21" i="87"/>
  <c r="BV21" i="87"/>
  <c r="BW21" i="87"/>
  <c r="BX21" i="87"/>
  <c r="BY21" i="87"/>
  <c r="BZ21" i="87"/>
  <c r="CA21" i="87"/>
  <c r="CB21" i="87"/>
  <c r="CC21" i="87"/>
  <c r="CD21" i="87"/>
  <c r="CE21" i="87"/>
  <c r="CF21" i="87"/>
  <c r="CG21" i="87"/>
  <c r="CH21" i="87"/>
  <c r="CI21" i="87"/>
  <c r="CJ21" i="87"/>
  <c r="CK21" i="87"/>
  <c r="CL21" i="87"/>
  <c r="CM21" i="87"/>
  <c r="L21" i="88"/>
  <c r="M21" i="88"/>
  <c r="N21" i="88"/>
  <c r="O21" i="88"/>
  <c r="P21" i="88"/>
  <c r="Q21" i="88"/>
  <c r="R21" i="88"/>
  <c r="S21" i="88"/>
  <c r="T21" i="88"/>
  <c r="U21" i="88"/>
  <c r="V21" i="88"/>
  <c r="W21" i="88"/>
  <c r="X21" i="88"/>
  <c r="Y21" i="88"/>
  <c r="Z21" i="88"/>
  <c r="AA21" i="88"/>
  <c r="AB21" i="88"/>
  <c r="AC21" i="88"/>
  <c r="AD21" i="88"/>
  <c r="AE21" i="88"/>
  <c r="AF21" i="88"/>
  <c r="AG21" i="88"/>
  <c r="AH21" i="88"/>
  <c r="AI21" i="88"/>
  <c r="AJ21" i="88"/>
  <c r="AK21" i="88"/>
  <c r="AL21" i="88"/>
  <c r="AM21" i="88"/>
  <c r="AN21" i="88"/>
  <c r="AO21" i="88"/>
  <c r="AP21" i="88"/>
  <c r="AQ21" i="88"/>
  <c r="AR21" i="88"/>
  <c r="AS21" i="88"/>
  <c r="AT21" i="88"/>
  <c r="AU21" i="88"/>
  <c r="AV21" i="88"/>
  <c r="AW21" i="88"/>
  <c r="AX21" i="88"/>
  <c r="AY21" i="88"/>
  <c r="AZ21" i="88"/>
  <c r="BA21" i="88"/>
  <c r="BB21" i="88"/>
  <c r="BC21" i="88"/>
  <c r="BD21" i="88"/>
  <c r="BE21" i="88"/>
  <c r="BF21" i="88"/>
  <c r="BG21" i="88"/>
  <c r="BH21" i="88"/>
  <c r="BI21" i="88"/>
  <c r="BJ21" i="88"/>
  <c r="BK21" i="88"/>
  <c r="BL21" i="88"/>
  <c r="BM21" i="88"/>
  <c r="BN21" i="88"/>
  <c r="BO21" i="88"/>
  <c r="BP21" i="88"/>
  <c r="BQ21" i="88"/>
  <c r="BR21" i="88"/>
  <c r="BS21" i="88"/>
  <c r="BT21" i="88"/>
  <c r="BU21" i="88"/>
  <c r="BV21" i="88"/>
  <c r="BW21" i="88"/>
  <c r="BX21" i="88"/>
  <c r="BY21" i="88"/>
  <c r="BZ21" i="88"/>
  <c r="CA21" i="88"/>
  <c r="CB21" i="88"/>
  <c r="CC21" i="88"/>
  <c r="CD21" i="88"/>
  <c r="CE21" i="88"/>
  <c r="CF21" i="88"/>
  <c r="CG21" i="88"/>
  <c r="CH21" i="88"/>
  <c r="CI21" i="88"/>
  <c r="CJ21" i="88"/>
  <c r="CK21" i="88"/>
  <c r="CL21" i="88"/>
  <c r="CM21" i="88"/>
  <c r="L21" i="89"/>
  <c r="M21" i="89"/>
  <c r="N21" i="89"/>
  <c r="O21" i="89"/>
  <c r="P21" i="89"/>
  <c r="Q21" i="89"/>
  <c r="R21" i="89"/>
  <c r="S21" i="89"/>
  <c r="T21" i="89"/>
  <c r="U21" i="89"/>
  <c r="V21" i="89"/>
  <c r="CF21" i="89"/>
  <c r="CG21" i="89"/>
  <c r="CH21" i="89"/>
  <c r="CI21" i="89"/>
  <c r="CJ21" i="89"/>
  <c r="CK21" i="89"/>
  <c r="CL21" i="89"/>
  <c r="CM21" i="89"/>
  <c r="L21" i="90"/>
  <c r="M21" i="90"/>
  <c r="N21" i="90"/>
  <c r="O21" i="90"/>
  <c r="P21" i="90"/>
  <c r="Q21" i="90"/>
  <c r="R21" i="90"/>
  <c r="S21" i="90"/>
  <c r="T21" i="90"/>
  <c r="U21" i="90"/>
  <c r="V21" i="90"/>
  <c r="W21" i="90"/>
  <c r="X21" i="90"/>
  <c r="Y21" i="90"/>
  <c r="Z21" i="90"/>
  <c r="AA21" i="90"/>
  <c r="AB21" i="90"/>
  <c r="AC21" i="90"/>
  <c r="AD21" i="90"/>
  <c r="AE21" i="90"/>
  <c r="AF21" i="90"/>
  <c r="AG21" i="90"/>
  <c r="AH21" i="90"/>
  <c r="AI21" i="90"/>
  <c r="AJ21" i="90"/>
  <c r="AK21" i="90"/>
  <c r="AL21" i="90"/>
  <c r="AM21" i="90"/>
  <c r="AN21" i="90"/>
  <c r="AO21" i="90"/>
  <c r="AP21" i="90"/>
  <c r="AQ21" i="90"/>
  <c r="AR21" i="90"/>
  <c r="AS21" i="90"/>
  <c r="AT21" i="90"/>
  <c r="AU21" i="90"/>
  <c r="AV21" i="90"/>
  <c r="AW21" i="90"/>
  <c r="AX21" i="90"/>
  <c r="AY21" i="90"/>
  <c r="AZ21" i="90"/>
  <c r="BA21" i="90"/>
  <c r="BB21" i="90"/>
  <c r="BC21" i="90"/>
  <c r="BD21" i="90"/>
  <c r="BE21" i="90"/>
  <c r="BF21" i="90"/>
  <c r="BG21" i="90"/>
  <c r="BH21" i="90"/>
  <c r="BI21" i="90"/>
  <c r="BJ21" i="90"/>
  <c r="BK21" i="90"/>
  <c r="BL21" i="90"/>
  <c r="BM21" i="90"/>
  <c r="BN21" i="90"/>
  <c r="BO21" i="90"/>
  <c r="BP21" i="90"/>
  <c r="BQ21" i="90"/>
  <c r="BR21" i="90"/>
  <c r="BS21" i="90"/>
  <c r="BT21" i="90"/>
  <c r="BU21" i="90"/>
  <c r="BV21" i="90"/>
  <c r="BW21" i="90"/>
  <c r="BX21" i="90"/>
  <c r="BY21" i="90"/>
  <c r="BZ21" i="90"/>
  <c r="CA21" i="90"/>
  <c r="CB21" i="90"/>
  <c r="CC21" i="90"/>
  <c r="CD21" i="90"/>
  <c r="CE21" i="90"/>
  <c r="CF21" i="90"/>
  <c r="CG21" i="90"/>
  <c r="CH21" i="90"/>
  <c r="CI21" i="90"/>
  <c r="CJ21" i="90"/>
  <c r="CK21" i="90"/>
  <c r="CL21" i="90"/>
  <c r="CM21" i="90"/>
  <c r="L21" i="91"/>
  <c r="M21" i="91"/>
  <c r="N21" i="91"/>
  <c r="O21" i="91"/>
  <c r="P21" i="91"/>
  <c r="Q21" i="91"/>
  <c r="R21" i="91"/>
  <c r="S21" i="91"/>
  <c r="T21" i="91"/>
  <c r="U21" i="91"/>
  <c r="BQ21" i="91"/>
  <c r="BR21" i="91"/>
  <c r="BS21" i="91"/>
  <c r="BT21" i="91"/>
  <c r="BU21" i="91"/>
  <c r="BV21" i="91"/>
  <c r="BW21" i="91"/>
  <c r="BX21" i="91"/>
  <c r="BY21" i="91"/>
  <c r="BZ21" i="91"/>
  <c r="CA21" i="91"/>
  <c r="CB21" i="91"/>
  <c r="CC21" i="91"/>
  <c r="CD21" i="91"/>
  <c r="CE21" i="91"/>
  <c r="CF21" i="91"/>
  <c r="CG21" i="91"/>
  <c r="CH21" i="91"/>
  <c r="CI21" i="91"/>
  <c r="CJ21" i="91"/>
  <c r="CK21" i="91"/>
  <c r="CL21" i="91"/>
  <c r="CM21" i="91"/>
  <c r="P21" i="92"/>
  <c r="Q21" i="92"/>
  <c r="R21" i="92"/>
  <c r="S21" i="92"/>
  <c r="T21" i="92"/>
  <c r="U21" i="92"/>
  <c r="V21" i="92"/>
  <c r="W21" i="92"/>
  <c r="X21" i="92"/>
  <c r="Y21" i="92"/>
  <c r="Z21" i="92"/>
  <c r="AA21" i="92"/>
  <c r="AB21" i="92"/>
  <c r="AC21" i="92"/>
  <c r="AD21" i="92"/>
  <c r="AE21" i="92"/>
  <c r="AF21" i="92"/>
  <c r="AG21" i="92"/>
  <c r="AH21" i="92"/>
  <c r="AI21" i="92"/>
  <c r="AJ21" i="92"/>
  <c r="AK21" i="92"/>
  <c r="AL21" i="92"/>
  <c r="AM21" i="92"/>
  <c r="AN21" i="92"/>
  <c r="AO21" i="92"/>
  <c r="AP21" i="92"/>
  <c r="AQ21" i="92"/>
  <c r="AR21" i="92"/>
  <c r="AS21" i="92"/>
  <c r="AT21" i="92"/>
  <c r="AU21" i="92"/>
  <c r="AV21" i="92"/>
  <c r="AW21" i="92"/>
  <c r="AX21" i="92"/>
  <c r="AY21" i="92"/>
  <c r="AZ21" i="92"/>
  <c r="BA21" i="92"/>
  <c r="BB21" i="92"/>
  <c r="BD21" i="92"/>
  <c r="BE21" i="92"/>
  <c r="BF21" i="92"/>
  <c r="BG21" i="92"/>
  <c r="BH21" i="92"/>
  <c r="BI21" i="92"/>
  <c r="BJ21" i="92"/>
  <c r="BK21" i="92"/>
  <c r="BL21" i="92"/>
  <c r="BM21" i="92"/>
  <c r="BN21" i="92"/>
  <c r="BO21" i="92"/>
  <c r="BP21" i="92"/>
  <c r="BQ21" i="92"/>
  <c r="BR21" i="92"/>
  <c r="BS21" i="92"/>
  <c r="BT21" i="92"/>
  <c r="BU21" i="92"/>
  <c r="BV21" i="92"/>
  <c r="BW21" i="92"/>
  <c r="BX21" i="92"/>
  <c r="BY21" i="92"/>
  <c r="BZ21" i="92"/>
  <c r="CA21" i="92"/>
  <c r="CB21" i="92"/>
  <c r="CC21" i="92"/>
  <c r="CD21" i="92"/>
  <c r="CE21" i="92"/>
  <c r="CF21" i="92"/>
  <c r="CG21" i="92"/>
  <c r="CH21" i="92"/>
  <c r="CI21" i="92"/>
  <c r="CJ21" i="92"/>
  <c r="CK21" i="92"/>
  <c r="CL21" i="92"/>
  <c r="CM21" i="92"/>
  <c r="L21" i="93"/>
  <c r="M21" i="93"/>
  <c r="N21" i="93"/>
  <c r="O21" i="93"/>
  <c r="P21" i="93"/>
  <c r="Q21" i="93"/>
  <c r="R21" i="93"/>
  <c r="T21" i="93"/>
  <c r="U21" i="93"/>
  <c r="V21" i="93"/>
  <c r="W21" i="93"/>
  <c r="X21" i="93"/>
  <c r="Y21" i="93"/>
  <c r="Z21" i="93"/>
  <c r="AA21" i="93"/>
  <c r="AB21" i="93"/>
  <c r="AC21" i="93"/>
  <c r="AD21" i="93"/>
  <c r="AE21" i="93"/>
  <c r="AF21" i="93"/>
  <c r="AG21" i="93"/>
  <c r="AH21" i="93"/>
  <c r="AI21" i="93"/>
  <c r="AJ21" i="93"/>
  <c r="AK21" i="93"/>
  <c r="AL21" i="93"/>
  <c r="AM21" i="93"/>
  <c r="AN21" i="93"/>
  <c r="AO21" i="93"/>
  <c r="AP21" i="93"/>
  <c r="AQ21" i="93"/>
  <c r="AR21" i="93"/>
  <c r="AS21" i="93"/>
  <c r="AT21" i="93"/>
  <c r="AU21" i="93"/>
  <c r="AV21" i="93"/>
  <c r="AW21" i="93"/>
  <c r="AX21" i="93"/>
  <c r="AY21" i="93"/>
  <c r="AZ21" i="93"/>
  <c r="BA21" i="93"/>
  <c r="BB21" i="93"/>
  <c r="BC21" i="93"/>
  <c r="BD21" i="93"/>
  <c r="BE21" i="93"/>
  <c r="BF21" i="93"/>
  <c r="BG21" i="93"/>
  <c r="BH21" i="93"/>
  <c r="BI21" i="93"/>
  <c r="BJ21" i="93"/>
  <c r="BK21" i="93"/>
  <c r="BL21" i="93"/>
  <c r="BM21" i="93"/>
  <c r="BN21" i="93"/>
  <c r="BO21" i="93"/>
  <c r="BP21" i="93"/>
  <c r="BQ21" i="93"/>
  <c r="BR21" i="93"/>
  <c r="BS21" i="93"/>
  <c r="BT21" i="93"/>
  <c r="BU21" i="93"/>
  <c r="BV21" i="93"/>
  <c r="BW21" i="93"/>
  <c r="BX21" i="93"/>
  <c r="BY21" i="93"/>
  <c r="BZ21" i="93"/>
  <c r="CA21" i="93"/>
  <c r="CB21" i="93"/>
  <c r="CC21" i="93"/>
  <c r="CD21" i="93"/>
  <c r="CE21" i="93"/>
  <c r="CF21" i="93"/>
  <c r="CG21" i="93"/>
  <c r="CH21" i="93"/>
  <c r="CI21" i="93"/>
  <c r="CJ21" i="93"/>
  <c r="CK21" i="93"/>
  <c r="CL21" i="93"/>
  <c r="CM21" i="93"/>
  <c r="L21" i="94"/>
  <c r="M21" i="94"/>
  <c r="N21" i="94"/>
  <c r="O21" i="94"/>
  <c r="P21" i="94"/>
  <c r="Q21" i="94"/>
  <c r="R21" i="94"/>
  <c r="S21" i="94"/>
  <c r="T21" i="94"/>
  <c r="U21" i="94"/>
  <c r="V21" i="94"/>
  <c r="W21" i="94"/>
  <c r="X21" i="94"/>
  <c r="Y21" i="94"/>
  <c r="Z21" i="94"/>
  <c r="AA21" i="94"/>
  <c r="AB21" i="94"/>
  <c r="AC21" i="94"/>
  <c r="AD21" i="94"/>
  <c r="AE21" i="94"/>
  <c r="AF21" i="94"/>
  <c r="AG21" i="94"/>
  <c r="AH21" i="94"/>
  <c r="AI21" i="94"/>
  <c r="AJ21" i="94"/>
  <c r="AK21" i="94"/>
  <c r="AL21" i="94"/>
  <c r="AM21" i="94"/>
  <c r="AN21" i="94"/>
  <c r="AO21" i="94"/>
  <c r="AP21" i="94"/>
  <c r="AQ21" i="94"/>
  <c r="AR21" i="94"/>
  <c r="AS21" i="94"/>
  <c r="AT21" i="94"/>
  <c r="AU21" i="94"/>
  <c r="AV21" i="94"/>
  <c r="AW21" i="94"/>
  <c r="AX21" i="94"/>
  <c r="AY21" i="94"/>
  <c r="AZ21" i="94"/>
  <c r="BA21" i="94"/>
  <c r="BB21" i="94"/>
  <c r="BC21" i="94"/>
  <c r="BD21" i="94"/>
  <c r="BE21" i="94"/>
  <c r="BF21" i="94"/>
  <c r="BG21" i="94"/>
  <c r="BH21" i="94"/>
  <c r="BI21" i="94"/>
  <c r="BJ21" i="94"/>
  <c r="BK21" i="94"/>
  <c r="BL21" i="94"/>
  <c r="BM21" i="94"/>
  <c r="BN21" i="94"/>
  <c r="BO21" i="94"/>
  <c r="BP21" i="94"/>
  <c r="BQ21" i="94"/>
  <c r="BR21" i="94"/>
  <c r="BS21" i="94"/>
  <c r="BT21" i="94"/>
  <c r="BU21" i="94"/>
  <c r="BV21" i="94"/>
  <c r="BW21" i="94"/>
  <c r="BX21" i="94"/>
  <c r="BY21" i="94"/>
  <c r="BZ21" i="94"/>
  <c r="CA21" i="94"/>
  <c r="CB21" i="94"/>
  <c r="CC21" i="94"/>
  <c r="CD21" i="94"/>
  <c r="CE21" i="94"/>
  <c r="CF21" i="94"/>
  <c r="CG21" i="94"/>
  <c r="CH21" i="94"/>
  <c r="CI21" i="94"/>
  <c r="CJ21" i="94"/>
  <c r="CK21" i="94"/>
  <c r="CL21" i="94"/>
  <c r="CM21" i="94"/>
  <c r="L21" i="95"/>
  <c r="M21" i="95"/>
  <c r="N21" i="95"/>
  <c r="O21" i="95"/>
  <c r="P21" i="95"/>
  <c r="Q21" i="95"/>
  <c r="R21" i="95"/>
  <c r="S21" i="95"/>
  <c r="T21" i="95"/>
  <c r="U21" i="95"/>
  <c r="V21" i="95"/>
  <c r="W21" i="95"/>
  <c r="X21" i="95"/>
  <c r="Y21" i="95"/>
  <c r="Z21" i="95"/>
  <c r="AA21" i="95"/>
  <c r="AB21" i="95"/>
  <c r="AC21" i="95"/>
  <c r="AD21" i="95"/>
  <c r="AE21" i="95"/>
  <c r="AF21" i="95"/>
  <c r="AG21" i="95"/>
  <c r="AH21" i="95"/>
  <c r="AI21" i="95"/>
  <c r="AJ21" i="95"/>
  <c r="AK21" i="95"/>
  <c r="AL21" i="95"/>
  <c r="AM21" i="95"/>
  <c r="AN21" i="95"/>
  <c r="AO21" i="95"/>
  <c r="AP21" i="95"/>
  <c r="AQ21" i="95"/>
  <c r="AR21" i="95"/>
  <c r="AS21" i="95"/>
  <c r="AT21" i="95"/>
  <c r="AU21" i="95"/>
  <c r="AV21" i="95"/>
  <c r="AW21" i="95"/>
  <c r="AX21" i="95"/>
  <c r="AY21" i="95"/>
  <c r="AZ21" i="95"/>
  <c r="BA21" i="95"/>
  <c r="BB21" i="95"/>
  <c r="BC21" i="95"/>
  <c r="BD21" i="95"/>
  <c r="BE21" i="95"/>
  <c r="BF21" i="95"/>
  <c r="BG21" i="95"/>
  <c r="BH21" i="95"/>
  <c r="BI21" i="95"/>
  <c r="BJ21" i="95"/>
  <c r="BK21" i="95"/>
  <c r="BL21" i="95"/>
  <c r="BM21" i="95"/>
  <c r="BN21" i="95"/>
  <c r="BO21" i="95"/>
  <c r="BP21" i="95"/>
  <c r="BQ21" i="95"/>
  <c r="BR21" i="95"/>
  <c r="BS21" i="95"/>
  <c r="BT21" i="95"/>
  <c r="BU21" i="95"/>
  <c r="BV21" i="95"/>
  <c r="BW21" i="95"/>
  <c r="BX21" i="95"/>
  <c r="BY21" i="95"/>
  <c r="BZ21" i="95"/>
  <c r="CA21" i="95"/>
  <c r="CB21" i="95"/>
  <c r="CC21" i="95"/>
  <c r="CD21" i="95"/>
  <c r="CE21" i="95"/>
  <c r="CF21" i="95"/>
  <c r="CG21" i="95"/>
  <c r="CH21" i="95"/>
  <c r="CI21" i="95"/>
  <c r="CJ21" i="95"/>
  <c r="CK21" i="95"/>
  <c r="CL21" i="95"/>
  <c r="CM21" i="95"/>
  <c r="L21" i="96"/>
  <c r="M21" i="96"/>
  <c r="N21" i="96"/>
  <c r="O21" i="96"/>
  <c r="P21" i="96"/>
  <c r="Q21" i="96"/>
  <c r="R21" i="96"/>
  <c r="S21" i="96"/>
  <c r="T21" i="96"/>
  <c r="U21" i="96"/>
  <c r="V21" i="96"/>
  <c r="W21" i="96"/>
  <c r="X21" i="96"/>
  <c r="Y21" i="96"/>
  <c r="Z21" i="96"/>
  <c r="AA21" i="96"/>
  <c r="AB21" i="96"/>
  <c r="AC21" i="96"/>
  <c r="AD21" i="96"/>
  <c r="AE21" i="96"/>
  <c r="AF21" i="96"/>
  <c r="AG21" i="96"/>
  <c r="AI21" i="96"/>
  <c r="AJ21" i="96"/>
  <c r="AK21" i="96"/>
  <c r="AL21" i="96"/>
  <c r="AM21" i="96"/>
  <c r="AN21" i="96"/>
  <c r="AO21" i="96"/>
  <c r="AP21" i="96"/>
  <c r="AQ21" i="96"/>
  <c r="AR21" i="96"/>
  <c r="AS21" i="96"/>
  <c r="AT21" i="96"/>
  <c r="AU21" i="96"/>
  <c r="AV21" i="96"/>
  <c r="AW21" i="96"/>
  <c r="AX21" i="96"/>
  <c r="AY21" i="96"/>
  <c r="AZ21" i="96"/>
  <c r="BA21" i="96"/>
  <c r="BB21" i="96"/>
  <c r="BC21" i="96"/>
  <c r="BD21" i="96"/>
  <c r="BE21" i="96"/>
  <c r="BF21" i="96"/>
  <c r="BG21" i="96"/>
  <c r="BH21" i="96"/>
  <c r="BI21" i="96"/>
  <c r="BJ21" i="96"/>
  <c r="BK21" i="96"/>
  <c r="BL21" i="96"/>
  <c r="BM21" i="96"/>
  <c r="BN21" i="96"/>
  <c r="BO21" i="96"/>
  <c r="BP21" i="96"/>
  <c r="BQ21" i="96"/>
  <c r="BR21" i="96"/>
  <c r="BS21" i="96"/>
  <c r="BT21" i="96"/>
  <c r="BU21" i="96"/>
  <c r="BV21" i="96"/>
  <c r="BW21" i="96"/>
  <c r="BX21" i="96"/>
  <c r="BY21" i="96"/>
  <c r="BZ21" i="96"/>
  <c r="CA21" i="96"/>
  <c r="CB21" i="96"/>
  <c r="CC21" i="96"/>
  <c r="CD21" i="96"/>
  <c r="CE21" i="96"/>
  <c r="CF21" i="96"/>
  <c r="CG21" i="96"/>
  <c r="CH21" i="96"/>
  <c r="CI21" i="96"/>
  <c r="CJ21" i="96"/>
  <c r="CK21" i="96"/>
  <c r="CL21" i="96"/>
  <c r="CM21" i="96"/>
  <c r="M21" i="97"/>
  <c r="N21" i="97"/>
  <c r="O21" i="97"/>
  <c r="P21" i="97"/>
  <c r="Q21" i="97"/>
  <c r="R21" i="97"/>
  <c r="S21" i="97"/>
  <c r="T21" i="97"/>
  <c r="U21" i="97"/>
  <c r="V21" i="97"/>
  <c r="W21" i="97"/>
  <c r="X21" i="97"/>
  <c r="Y21" i="97"/>
  <c r="Z21" i="97"/>
  <c r="AA21" i="97"/>
  <c r="AB21" i="97"/>
  <c r="AC21" i="97"/>
  <c r="AD21" i="97"/>
  <c r="AE21" i="97"/>
  <c r="AF21" i="97"/>
  <c r="AG21" i="97"/>
  <c r="AH21" i="97"/>
  <c r="AI21" i="97"/>
  <c r="AJ21" i="97"/>
  <c r="AK21" i="97"/>
  <c r="AL21" i="97"/>
  <c r="AM21" i="97"/>
  <c r="AN21" i="97"/>
  <c r="AO21" i="97"/>
  <c r="AP21" i="97"/>
  <c r="AQ21" i="97"/>
  <c r="AR21" i="97"/>
  <c r="AS21" i="97"/>
  <c r="AT21" i="97"/>
  <c r="AU21" i="97"/>
  <c r="AV21" i="97"/>
  <c r="AW21" i="97"/>
  <c r="AX21" i="97"/>
  <c r="AY21" i="97"/>
  <c r="AZ21" i="97"/>
  <c r="BA21" i="97"/>
  <c r="BB21" i="97"/>
  <c r="BC21" i="97"/>
  <c r="BD21" i="97"/>
  <c r="BE21" i="97"/>
  <c r="BF21" i="97"/>
  <c r="BG21" i="97"/>
  <c r="BH21" i="97"/>
  <c r="BI21" i="97"/>
  <c r="BJ21" i="97"/>
  <c r="BL21" i="97"/>
  <c r="BM21" i="97"/>
  <c r="BN21" i="97"/>
  <c r="BO21" i="97"/>
  <c r="BP21" i="97"/>
  <c r="BQ21" i="97"/>
  <c r="BR21" i="97"/>
  <c r="BS21" i="97"/>
  <c r="BT21" i="97"/>
  <c r="BU21" i="97"/>
  <c r="BV21" i="97"/>
  <c r="BW21" i="97"/>
  <c r="BX21" i="97"/>
  <c r="BY21" i="97"/>
  <c r="BZ21" i="97"/>
  <c r="CA21" i="97"/>
  <c r="CB21" i="97"/>
  <c r="CC21" i="97"/>
  <c r="CD21" i="97"/>
  <c r="CE21" i="97"/>
  <c r="CF21" i="97"/>
  <c r="CG21" i="97"/>
  <c r="CH21" i="97"/>
  <c r="CI21" i="97"/>
  <c r="CJ21" i="97"/>
  <c r="CK21" i="97"/>
  <c r="CL21" i="97"/>
  <c r="CM21" i="97"/>
  <c r="L21" i="98"/>
  <c r="M21" i="98"/>
  <c r="N21" i="98"/>
  <c r="O21" i="98"/>
  <c r="P21" i="98"/>
  <c r="Q21" i="98"/>
  <c r="R21" i="98"/>
  <c r="S21" i="98"/>
  <c r="T21" i="98"/>
  <c r="U21" i="98"/>
  <c r="V21" i="98"/>
  <c r="W21" i="98"/>
  <c r="X21" i="98"/>
  <c r="Y21" i="98"/>
  <c r="Z21" i="98"/>
  <c r="AA21" i="98"/>
  <c r="AB21" i="98"/>
  <c r="AC21" i="98"/>
  <c r="AD21" i="98"/>
  <c r="AE21" i="98"/>
  <c r="AF21" i="98"/>
  <c r="AG21" i="98"/>
  <c r="AH21" i="98"/>
  <c r="AI21" i="98"/>
  <c r="AJ21" i="98"/>
  <c r="AK21" i="98"/>
  <c r="AL21" i="98"/>
  <c r="AM21" i="98"/>
  <c r="AN21" i="98"/>
  <c r="AO21" i="98"/>
  <c r="AP21" i="98"/>
  <c r="AQ21" i="98"/>
  <c r="AR21" i="98"/>
  <c r="AS21" i="98"/>
  <c r="AT21" i="98"/>
  <c r="AU21" i="98"/>
  <c r="AV21" i="98"/>
  <c r="AW21" i="98"/>
  <c r="AX21" i="98"/>
  <c r="AY21" i="98"/>
  <c r="AZ21" i="98"/>
  <c r="BA21" i="98"/>
  <c r="BB21" i="98"/>
  <c r="BC21" i="98"/>
  <c r="BD21" i="98"/>
  <c r="BE21" i="98"/>
  <c r="BF21" i="98"/>
  <c r="BG21" i="98"/>
  <c r="BH21" i="98"/>
  <c r="BI21" i="98"/>
  <c r="BJ21" i="98"/>
  <c r="BK21" i="98"/>
  <c r="BL21" i="98"/>
  <c r="BM21" i="98"/>
  <c r="BN21" i="98"/>
  <c r="BO21" i="98"/>
  <c r="BP21" i="98"/>
  <c r="BQ21" i="98"/>
  <c r="BR21" i="98"/>
  <c r="BS21" i="98"/>
  <c r="BT21" i="98"/>
  <c r="BU21" i="98"/>
  <c r="BV21" i="98"/>
  <c r="BW21" i="98"/>
  <c r="BX21" i="98"/>
  <c r="BY21" i="98"/>
  <c r="BZ21" i="98"/>
  <c r="CA21" i="98"/>
  <c r="CB21" i="98"/>
  <c r="CC21" i="98"/>
  <c r="CD21" i="98"/>
  <c r="CE21" i="98"/>
  <c r="CF21" i="98"/>
  <c r="CG21" i="98"/>
  <c r="CH21" i="98"/>
  <c r="CI21" i="98"/>
  <c r="CJ21" i="98"/>
  <c r="CK21" i="98"/>
  <c r="CL21" i="98"/>
  <c r="CM21" i="98"/>
  <c r="L21" i="99"/>
  <c r="M21" i="99"/>
  <c r="N21" i="99"/>
  <c r="O21" i="99"/>
  <c r="P21" i="99"/>
  <c r="Q21" i="99"/>
  <c r="R21" i="99"/>
  <c r="S21" i="99"/>
  <c r="T21" i="99"/>
  <c r="U21" i="99"/>
  <c r="V21" i="99"/>
  <c r="W21" i="99"/>
  <c r="X21" i="99"/>
  <c r="Y21" i="99"/>
  <c r="Z21" i="99"/>
  <c r="AA21" i="99"/>
  <c r="AB21" i="99"/>
  <c r="AC21" i="99"/>
  <c r="AD21" i="99"/>
  <c r="AE21" i="99"/>
  <c r="AF21" i="99"/>
  <c r="AG21" i="99"/>
  <c r="AH21" i="99"/>
  <c r="AI21" i="99"/>
  <c r="AJ21" i="99"/>
  <c r="AK21" i="99"/>
  <c r="AL21" i="99"/>
  <c r="AM21" i="99"/>
  <c r="AN21" i="99"/>
  <c r="AO21" i="99"/>
  <c r="AP21" i="99"/>
  <c r="AQ21" i="99"/>
  <c r="AR21" i="99"/>
  <c r="AS21" i="99"/>
  <c r="AT21" i="99"/>
  <c r="AU21" i="99"/>
  <c r="AV21" i="99"/>
  <c r="AW21" i="99"/>
  <c r="AX21" i="99"/>
  <c r="AY21" i="99"/>
  <c r="AZ21" i="99"/>
  <c r="BA21" i="99"/>
  <c r="BB21" i="99"/>
  <c r="BC21" i="99"/>
  <c r="BD21" i="99"/>
  <c r="BE21" i="99"/>
  <c r="BF21" i="99"/>
  <c r="BG21" i="99"/>
  <c r="BH21" i="99"/>
  <c r="BI21" i="99"/>
  <c r="BJ21" i="99"/>
  <c r="BK21" i="99"/>
  <c r="BL21" i="99"/>
  <c r="BM21" i="99"/>
  <c r="BN21" i="99"/>
  <c r="BO21" i="99"/>
  <c r="BP21" i="99"/>
  <c r="BQ21" i="99"/>
  <c r="BR21" i="99"/>
  <c r="BS21" i="99"/>
  <c r="BT21" i="99"/>
  <c r="BU21" i="99"/>
  <c r="BV21" i="99"/>
  <c r="BW21" i="99"/>
  <c r="BX21" i="99"/>
  <c r="BY21" i="99"/>
  <c r="BZ21" i="99"/>
  <c r="CA21" i="99"/>
  <c r="CB21" i="99"/>
  <c r="CC21" i="99"/>
  <c r="CD21" i="99"/>
  <c r="CE21" i="99"/>
  <c r="CF21" i="99"/>
  <c r="CG21" i="99"/>
  <c r="CH21" i="99"/>
  <c r="CI21" i="99"/>
  <c r="CJ21" i="99"/>
  <c r="CK21" i="99"/>
  <c r="CL21" i="99"/>
  <c r="CM21" i="99"/>
  <c r="L21" i="100"/>
  <c r="M21" i="100"/>
  <c r="N21" i="100"/>
  <c r="O21" i="100"/>
  <c r="P21" i="100"/>
  <c r="Q21" i="100"/>
  <c r="R21" i="100"/>
  <c r="S21" i="100"/>
  <c r="T21" i="100"/>
  <c r="U21" i="100"/>
  <c r="V21" i="100"/>
  <c r="W21" i="100"/>
  <c r="X21" i="100"/>
  <c r="Y21" i="100"/>
  <c r="Z21" i="100"/>
  <c r="AA21" i="100"/>
  <c r="AB21" i="100"/>
  <c r="AC21" i="100"/>
  <c r="AD21" i="100"/>
  <c r="AE21" i="100"/>
  <c r="AF21" i="100"/>
  <c r="AG21" i="100"/>
  <c r="AH21" i="100"/>
  <c r="AI21" i="100"/>
  <c r="AJ21" i="100"/>
  <c r="AK21" i="100"/>
  <c r="AL21" i="100"/>
  <c r="AM21" i="100"/>
  <c r="AN21" i="100"/>
  <c r="AO21" i="100"/>
  <c r="AP21" i="100"/>
  <c r="AQ21" i="100"/>
  <c r="AR21" i="100"/>
  <c r="AS21" i="100"/>
  <c r="AT21" i="100"/>
  <c r="AU21" i="100"/>
  <c r="AV21" i="100"/>
  <c r="AW21" i="100"/>
  <c r="AX21" i="100"/>
  <c r="AY21" i="100"/>
  <c r="AZ21" i="100"/>
  <c r="BA21" i="100"/>
  <c r="BB21" i="100"/>
  <c r="BC21" i="100"/>
  <c r="BD21" i="100"/>
  <c r="BE21" i="100"/>
  <c r="BF21" i="100"/>
  <c r="BG21" i="100"/>
  <c r="BH21" i="100"/>
  <c r="BI21" i="100"/>
  <c r="BJ21" i="100"/>
  <c r="BK21" i="100"/>
  <c r="BL21" i="100"/>
  <c r="BM21" i="100"/>
  <c r="BN21" i="100"/>
  <c r="BO21" i="100"/>
  <c r="BP21" i="100"/>
  <c r="BQ21" i="100"/>
  <c r="BR21" i="100"/>
  <c r="BS21" i="100"/>
  <c r="BT21" i="100"/>
  <c r="BU21" i="100"/>
  <c r="BV21" i="100"/>
  <c r="BW21" i="100"/>
  <c r="BX21" i="100"/>
  <c r="BY21" i="100"/>
  <c r="BZ21" i="100"/>
  <c r="CA21" i="100"/>
  <c r="CB21" i="100"/>
  <c r="CC21" i="100"/>
  <c r="CD21" i="100"/>
  <c r="CE21" i="100"/>
  <c r="CF21" i="100"/>
  <c r="CG21" i="100"/>
  <c r="CH21" i="100"/>
  <c r="CI21" i="100"/>
  <c r="CJ21" i="100"/>
  <c r="CK21" i="100"/>
  <c r="CL21" i="100"/>
  <c r="CM21" i="100"/>
  <c r="L21" i="101"/>
  <c r="M21" i="101"/>
  <c r="N21" i="101"/>
  <c r="O21" i="101"/>
  <c r="P21" i="101"/>
  <c r="Q21" i="101"/>
  <c r="R21" i="101"/>
  <c r="S21" i="101"/>
  <c r="T21" i="101"/>
  <c r="U21" i="101"/>
  <c r="V21" i="101"/>
  <c r="W21" i="101"/>
  <c r="X21" i="101"/>
  <c r="Y21" i="101"/>
  <c r="Z21" i="101"/>
  <c r="AA21" i="101"/>
  <c r="AB21" i="101"/>
  <c r="AC21" i="101"/>
  <c r="AD21" i="101"/>
  <c r="AE21" i="101"/>
  <c r="AF21" i="101"/>
  <c r="AG21" i="101"/>
  <c r="AH21" i="101"/>
  <c r="AI21" i="101"/>
  <c r="AJ21" i="101"/>
  <c r="AK21" i="101"/>
  <c r="AL21" i="101"/>
  <c r="AM21" i="101"/>
  <c r="AN21" i="101"/>
  <c r="AO21" i="101"/>
  <c r="AP21" i="101"/>
  <c r="AQ21" i="101"/>
  <c r="AR21" i="101"/>
  <c r="AS21" i="101"/>
  <c r="AT21" i="101"/>
  <c r="AU21" i="101"/>
  <c r="AV21" i="101"/>
  <c r="AW21" i="101"/>
  <c r="AX21" i="101"/>
  <c r="AY21" i="101"/>
  <c r="AZ21" i="101"/>
  <c r="BA21" i="101"/>
  <c r="BB21" i="101"/>
  <c r="BC21" i="101"/>
  <c r="BD21" i="101"/>
  <c r="BE21" i="101"/>
  <c r="BF21" i="101"/>
  <c r="BG21" i="101"/>
  <c r="BH21" i="101"/>
  <c r="BI21" i="101"/>
  <c r="BJ21" i="101"/>
  <c r="BK21" i="101"/>
  <c r="BL21" i="101"/>
  <c r="BM21" i="101"/>
  <c r="BN21" i="101"/>
  <c r="BO21" i="101"/>
  <c r="BP21" i="101"/>
  <c r="BQ21" i="101"/>
  <c r="BR21" i="101"/>
  <c r="BS21" i="101"/>
  <c r="BT21" i="101"/>
  <c r="BU21" i="101"/>
  <c r="BV21" i="101"/>
  <c r="BW21" i="101"/>
  <c r="BX21" i="101"/>
  <c r="BY21" i="101"/>
  <c r="BZ21" i="101"/>
  <c r="CA21" i="101"/>
  <c r="CB21" i="101"/>
  <c r="CC21" i="101"/>
  <c r="CD21" i="101"/>
  <c r="CE21" i="101"/>
  <c r="CF21" i="101"/>
  <c r="CG21" i="101"/>
  <c r="CH21" i="101"/>
  <c r="CI21" i="101"/>
  <c r="CJ21" i="101"/>
  <c r="CK21" i="101"/>
  <c r="CL21" i="101"/>
  <c r="CM21" i="101"/>
  <c r="M21" i="102"/>
  <c r="N21" i="102"/>
  <c r="O21" i="102"/>
  <c r="P21" i="102"/>
  <c r="Q21" i="102"/>
  <c r="R21" i="102"/>
  <c r="S21" i="102"/>
  <c r="T21" i="102"/>
  <c r="U21" i="102"/>
  <c r="V21" i="102"/>
  <c r="W21" i="102"/>
  <c r="X21" i="102"/>
  <c r="Y21" i="102"/>
  <c r="Z21" i="102"/>
  <c r="AA21" i="102"/>
  <c r="AB21" i="102"/>
  <c r="AC21" i="102"/>
  <c r="AD21" i="102"/>
  <c r="AE21" i="102"/>
  <c r="AF21" i="102"/>
  <c r="AG21" i="102"/>
  <c r="AH21" i="102"/>
  <c r="AI21" i="102"/>
  <c r="AJ21" i="102"/>
  <c r="AK21" i="102"/>
  <c r="AL21" i="102"/>
  <c r="AM21" i="102"/>
  <c r="AN21" i="102"/>
  <c r="AO21" i="102"/>
  <c r="AP21" i="102"/>
  <c r="AQ21" i="102"/>
  <c r="AR21" i="102"/>
  <c r="AS21" i="102"/>
  <c r="AT21" i="102"/>
  <c r="AU21" i="102"/>
  <c r="AV21" i="102"/>
  <c r="AW21" i="102"/>
  <c r="AX21" i="102"/>
  <c r="AY21" i="102"/>
  <c r="AZ21" i="102"/>
  <c r="BA21" i="102"/>
  <c r="BB21" i="102"/>
  <c r="BC21" i="102"/>
  <c r="BD21" i="102"/>
  <c r="BE21" i="102"/>
  <c r="BF21" i="102"/>
  <c r="BG21" i="102"/>
  <c r="BH21" i="102"/>
  <c r="BI21" i="102"/>
  <c r="BJ21" i="102"/>
  <c r="BK21" i="102"/>
  <c r="BL21" i="102"/>
  <c r="BM21" i="102"/>
  <c r="BN21" i="102"/>
  <c r="BO21" i="102"/>
  <c r="BP21" i="102"/>
  <c r="BQ21" i="102"/>
  <c r="BR21" i="102"/>
  <c r="BS21" i="102"/>
  <c r="BT21" i="102"/>
  <c r="BU21" i="102"/>
  <c r="BV21" i="102"/>
  <c r="BW21" i="102"/>
  <c r="BX21" i="102"/>
  <c r="BY21" i="102"/>
  <c r="BZ21" i="102"/>
  <c r="CA21" i="102"/>
  <c r="CB21" i="102"/>
  <c r="CC21" i="102"/>
  <c r="CD21" i="102"/>
  <c r="CE21" i="102"/>
  <c r="CF21" i="102"/>
  <c r="CG21" i="102"/>
  <c r="CH21" i="102"/>
  <c r="CI21" i="102"/>
  <c r="CJ21" i="102"/>
  <c r="CK21" i="102"/>
  <c r="CL21" i="102"/>
  <c r="CM21" i="102"/>
  <c r="L21" i="103"/>
  <c r="M21" i="103"/>
  <c r="N21" i="103"/>
  <c r="O21" i="103"/>
  <c r="P21" i="103"/>
  <c r="Q21" i="103"/>
  <c r="R21" i="103"/>
  <c r="S21" i="103"/>
  <c r="T21" i="103"/>
  <c r="U21" i="103"/>
  <c r="V21" i="103"/>
  <c r="W21" i="103"/>
  <c r="X21" i="103"/>
  <c r="Y21" i="103"/>
  <c r="Z21" i="103"/>
  <c r="AA21" i="103"/>
  <c r="AB21" i="103"/>
  <c r="AC21" i="103"/>
  <c r="AD21" i="103"/>
  <c r="AE21" i="103"/>
  <c r="AF21" i="103"/>
  <c r="AG21" i="103"/>
  <c r="AH21" i="103"/>
  <c r="AI21" i="103"/>
  <c r="AJ21" i="103"/>
  <c r="AK21" i="103"/>
  <c r="AL21" i="103"/>
  <c r="AM21" i="103"/>
  <c r="AN21" i="103"/>
  <c r="AO21" i="103"/>
  <c r="AP21" i="103"/>
  <c r="AQ21" i="103"/>
  <c r="AR21" i="103"/>
  <c r="AS21" i="103"/>
  <c r="AT21" i="103"/>
  <c r="AU21" i="103"/>
  <c r="AV21" i="103"/>
  <c r="AW21" i="103"/>
  <c r="AX21" i="103"/>
  <c r="AY21" i="103"/>
  <c r="AZ21" i="103"/>
  <c r="BA21" i="103"/>
  <c r="BB21" i="103"/>
  <c r="BC21" i="103"/>
  <c r="BD21" i="103"/>
  <c r="BE21" i="103"/>
  <c r="BF21" i="103"/>
  <c r="BG21" i="103"/>
  <c r="BH21" i="103"/>
  <c r="BI21" i="103"/>
  <c r="BJ21" i="103"/>
  <c r="BK21" i="103"/>
  <c r="BL21" i="103"/>
  <c r="BM21" i="103"/>
  <c r="BN21" i="103"/>
  <c r="BO21" i="103"/>
  <c r="BP21" i="103"/>
  <c r="BQ21" i="103"/>
  <c r="BR21" i="103"/>
  <c r="BS21" i="103"/>
  <c r="BT21" i="103"/>
  <c r="BU21" i="103"/>
  <c r="BV21" i="103"/>
  <c r="BW21" i="103"/>
  <c r="BX21" i="103"/>
  <c r="BY21" i="103"/>
  <c r="BZ21" i="103"/>
  <c r="CA21" i="103"/>
  <c r="CB21" i="103"/>
  <c r="CC21" i="103"/>
  <c r="CD21" i="103"/>
  <c r="CE21" i="103"/>
  <c r="CF21" i="103"/>
  <c r="CG21" i="103"/>
  <c r="CH21" i="103"/>
  <c r="CI21" i="103"/>
  <c r="CJ21" i="103"/>
  <c r="CK21" i="103"/>
  <c r="CL21" i="103"/>
  <c r="CM21" i="103"/>
  <c r="L20" i="73"/>
  <c r="M20" i="73"/>
  <c r="N20" i="73"/>
  <c r="O20" i="73"/>
  <c r="P20" i="73"/>
  <c r="Q20" i="73"/>
  <c r="R20" i="73"/>
  <c r="S20" i="73"/>
  <c r="T20" i="73"/>
  <c r="U20" i="73"/>
  <c r="V20" i="73"/>
  <c r="W20" i="73"/>
  <c r="X20" i="73"/>
  <c r="Y20" i="73"/>
  <c r="Z20" i="73"/>
  <c r="AA20" i="73"/>
  <c r="AB20" i="73"/>
  <c r="AC20" i="73"/>
  <c r="AD20" i="73"/>
  <c r="AE20" i="73"/>
  <c r="AF20" i="73"/>
  <c r="AG20" i="73"/>
  <c r="AH20" i="73"/>
  <c r="AI20" i="73"/>
  <c r="AJ20" i="73"/>
  <c r="AK20" i="73"/>
  <c r="AL20" i="73"/>
  <c r="AM20" i="73"/>
  <c r="AN20" i="73"/>
  <c r="AO20" i="73"/>
  <c r="AP20" i="73"/>
  <c r="AQ20" i="73"/>
  <c r="AR20" i="73"/>
  <c r="AS20" i="73"/>
  <c r="AT20" i="73"/>
  <c r="AU20" i="73"/>
  <c r="AV20" i="73"/>
  <c r="AW20" i="73"/>
  <c r="AX20" i="73"/>
  <c r="AY20" i="73"/>
  <c r="AZ20" i="73"/>
  <c r="BA20" i="73"/>
  <c r="BB20" i="73"/>
  <c r="BC20" i="73"/>
  <c r="BD20" i="73"/>
  <c r="BE20" i="73"/>
  <c r="BF20" i="73"/>
  <c r="BG20" i="73"/>
  <c r="BH20" i="73"/>
  <c r="BI20" i="73"/>
  <c r="BJ20" i="73"/>
  <c r="BK20" i="73"/>
  <c r="BL20" i="73"/>
  <c r="BM20" i="73"/>
  <c r="BN20" i="73"/>
  <c r="BO20" i="73"/>
  <c r="BP20" i="73"/>
  <c r="BQ20" i="73"/>
  <c r="BR20" i="73"/>
  <c r="BS20" i="73"/>
  <c r="BT20" i="73"/>
  <c r="BU20" i="73"/>
  <c r="BV20" i="73"/>
  <c r="BW20" i="73"/>
  <c r="BX20" i="73"/>
  <c r="BY20" i="73"/>
  <c r="BZ20" i="73"/>
  <c r="CA20" i="73"/>
  <c r="CB20" i="73"/>
  <c r="CC20" i="73"/>
  <c r="CD20" i="73"/>
  <c r="CE20" i="73"/>
  <c r="CF20" i="73"/>
  <c r="CG20" i="73"/>
  <c r="CH20" i="73"/>
  <c r="CI20" i="73"/>
  <c r="CJ20" i="73"/>
  <c r="CK20" i="73"/>
  <c r="CL20" i="73"/>
  <c r="CM20" i="73"/>
  <c r="L20" i="75"/>
  <c r="M20" i="75"/>
  <c r="N20" i="75"/>
  <c r="O20" i="75"/>
  <c r="P20" i="75"/>
  <c r="Q20" i="75"/>
  <c r="R20" i="75"/>
  <c r="S20" i="75"/>
  <c r="T20" i="75"/>
  <c r="U20" i="75"/>
  <c r="V20" i="75"/>
  <c r="W20" i="75"/>
  <c r="X20" i="75"/>
  <c r="Y20" i="75"/>
  <c r="Z20" i="75"/>
  <c r="AA20" i="75"/>
  <c r="AB20" i="75"/>
  <c r="AC20" i="75"/>
  <c r="AD20" i="75"/>
  <c r="AE20" i="75"/>
  <c r="AF20" i="75"/>
  <c r="AG20" i="75"/>
  <c r="AH20" i="75"/>
  <c r="AI20" i="75"/>
  <c r="AJ20" i="75"/>
  <c r="AK20" i="75"/>
  <c r="AL20" i="75"/>
  <c r="AM20" i="75"/>
  <c r="AN20" i="75"/>
  <c r="AO20" i="75"/>
  <c r="AP20" i="75"/>
  <c r="AQ20" i="75"/>
  <c r="AR20" i="75"/>
  <c r="AS20" i="75"/>
  <c r="AT20" i="75"/>
  <c r="AU20" i="75"/>
  <c r="AV20" i="75"/>
  <c r="AW20" i="75"/>
  <c r="AX20" i="75"/>
  <c r="AY20" i="75"/>
  <c r="AZ20" i="75"/>
  <c r="BA20" i="75"/>
  <c r="BB20" i="75"/>
  <c r="BC20" i="75"/>
  <c r="BD20" i="75"/>
  <c r="BE20" i="75"/>
  <c r="BF20" i="75"/>
  <c r="BG20" i="75"/>
  <c r="BH20" i="75"/>
  <c r="BI20" i="75"/>
  <c r="BJ20" i="75"/>
  <c r="BK20" i="75"/>
  <c r="BL20" i="75"/>
  <c r="BM20" i="75"/>
  <c r="BN20" i="75"/>
  <c r="BP20" i="75"/>
  <c r="BQ20" i="75"/>
  <c r="BR20" i="75"/>
  <c r="BS20" i="75"/>
  <c r="BT20" i="75"/>
  <c r="BU20" i="75"/>
  <c r="BV20" i="75"/>
  <c r="BW20" i="75"/>
  <c r="BX20" i="75"/>
  <c r="BY20" i="75"/>
  <c r="BZ20" i="75"/>
  <c r="CA20" i="75"/>
  <c r="CB20" i="75"/>
  <c r="CC20" i="75"/>
  <c r="CD20" i="75"/>
  <c r="CE20" i="75"/>
  <c r="CF20" i="75"/>
  <c r="CG20" i="75"/>
  <c r="CH20" i="75"/>
  <c r="CI20" i="75"/>
  <c r="CJ20" i="75"/>
  <c r="CK20" i="75"/>
  <c r="CL20" i="75"/>
  <c r="CM20" i="75"/>
  <c r="L20" i="76"/>
  <c r="M20" i="76"/>
  <c r="N20" i="76"/>
  <c r="O20" i="76"/>
  <c r="P20" i="76"/>
  <c r="Q20" i="76"/>
  <c r="R20" i="76"/>
  <c r="S20" i="76"/>
  <c r="T20" i="76"/>
  <c r="U20" i="76"/>
  <c r="V20" i="76"/>
  <c r="W20" i="76"/>
  <c r="X20" i="76"/>
  <c r="Y20" i="76"/>
  <c r="Z20" i="76"/>
  <c r="AA20" i="76"/>
  <c r="AB20" i="76"/>
  <c r="AC20" i="76"/>
  <c r="AD20" i="76"/>
  <c r="AE20" i="76"/>
  <c r="AF20" i="76"/>
  <c r="AG20" i="76"/>
  <c r="AH20" i="76"/>
  <c r="AI20" i="76"/>
  <c r="AJ20" i="76"/>
  <c r="AK20" i="76"/>
  <c r="AL20" i="76"/>
  <c r="AM20" i="76"/>
  <c r="AN20" i="76"/>
  <c r="AO20" i="76"/>
  <c r="AP20" i="76"/>
  <c r="AQ20" i="76"/>
  <c r="AR20" i="76"/>
  <c r="AS20" i="76"/>
  <c r="AT20" i="76"/>
  <c r="AU20" i="76"/>
  <c r="AV20" i="76"/>
  <c r="AW20" i="76"/>
  <c r="AX20" i="76"/>
  <c r="AY20" i="76"/>
  <c r="AZ20" i="76"/>
  <c r="BA20" i="76"/>
  <c r="BB20" i="76"/>
  <c r="BC20" i="76"/>
  <c r="BD20" i="76"/>
  <c r="BE20" i="76"/>
  <c r="BF20" i="76"/>
  <c r="BG20" i="76"/>
  <c r="BH20" i="76"/>
  <c r="BI20" i="76"/>
  <c r="BJ20" i="76"/>
  <c r="BK20" i="76"/>
  <c r="BL20" i="76"/>
  <c r="BM20" i="76"/>
  <c r="BN20" i="76"/>
  <c r="BO20" i="76"/>
  <c r="BP20" i="76"/>
  <c r="BQ20" i="76"/>
  <c r="BR20" i="76"/>
  <c r="BS20" i="76"/>
  <c r="BT20" i="76"/>
  <c r="BU20" i="76"/>
  <c r="BV20" i="76"/>
  <c r="BW20" i="76"/>
  <c r="BX20" i="76"/>
  <c r="BY20" i="76"/>
  <c r="BZ20" i="76"/>
  <c r="CA20" i="76"/>
  <c r="CB20" i="76"/>
  <c r="CC20" i="76"/>
  <c r="CD20" i="76"/>
  <c r="CE20" i="76"/>
  <c r="CF20" i="76"/>
  <c r="CG20" i="76"/>
  <c r="CH20" i="76"/>
  <c r="CI20" i="76"/>
  <c r="CJ20" i="76"/>
  <c r="CK20" i="76"/>
  <c r="CL20" i="76"/>
  <c r="CM20" i="76"/>
  <c r="BT20" i="77"/>
  <c r="BU20" i="77"/>
  <c r="BV20" i="77"/>
  <c r="BW20" i="77"/>
  <c r="BX20" i="77"/>
  <c r="BY20" i="77"/>
  <c r="BZ20" i="77"/>
  <c r="CA20" i="77"/>
  <c r="CB20" i="77"/>
  <c r="CC20" i="77"/>
  <c r="CD20" i="77"/>
  <c r="CE20" i="77"/>
  <c r="CF20" i="77"/>
  <c r="CG20" i="77"/>
  <c r="CH20" i="77"/>
  <c r="CI20" i="77"/>
  <c r="CJ20" i="77"/>
  <c r="CK20" i="77"/>
  <c r="CL20" i="77"/>
  <c r="CM20" i="77"/>
  <c r="M20" i="78"/>
  <c r="N20" i="78"/>
  <c r="O20" i="78"/>
  <c r="P20" i="78"/>
  <c r="Q20" i="78"/>
  <c r="R20" i="78"/>
  <c r="S20" i="78"/>
  <c r="T20" i="78"/>
  <c r="U20" i="78"/>
  <c r="V20" i="78"/>
  <c r="W20" i="78"/>
  <c r="X20" i="78"/>
  <c r="Y20" i="78"/>
  <c r="Z20" i="78"/>
  <c r="AA20" i="78"/>
  <c r="AB20" i="78"/>
  <c r="AC20" i="78"/>
  <c r="AD20" i="78"/>
  <c r="AE20" i="78"/>
  <c r="AF20" i="78"/>
  <c r="AG20" i="78"/>
  <c r="AH20" i="78"/>
  <c r="AI20" i="78"/>
  <c r="AJ20" i="78"/>
  <c r="AK20" i="78"/>
  <c r="AL20" i="78"/>
  <c r="AM20" i="78"/>
  <c r="AN20" i="78"/>
  <c r="AP20" i="78"/>
  <c r="AQ20" i="78"/>
  <c r="AR20" i="78"/>
  <c r="AS20" i="78"/>
  <c r="AT20" i="78"/>
  <c r="AU20" i="78"/>
  <c r="AW20" i="78"/>
  <c r="AX20" i="78"/>
  <c r="AZ20" i="78"/>
  <c r="BA20" i="78"/>
  <c r="BB20" i="78"/>
  <c r="BC20" i="78"/>
  <c r="BD20" i="78"/>
  <c r="BE20" i="78"/>
  <c r="BF20" i="78"/>
  <c r="BG20" i="78"/>
  <c r="BH20" i="78"/>
  <c r="BI20" i="78"/>
  <c r="BJ20" i="78"/>
  <c r="BK20" i="78"/>
  <c r="BL20" i="78"/>
  <c r="BM20" i="78"/>
  <c r="BN20" i="78"/>
  <c r="BO20" i="78"/>
  <c r="BP20" i="78"/>
  <c r="BQ20" i="78"/>
  <c r="BR20" i="78"/>
  <c r="BS20" i="78"/>
  <c r="BT20" i="78"/>
  <c r="BU20" i="78"/>
  <c r="BV20" i="78"/>
  <c r="BW20" i="78"/>
  <c r="BX20" i="78"/>
  <c r="BY20" i="78"/>
  <c r="BZ20" i="78"/>
  <c r="CA20" i="78"/>
  <c r="CB20" i="78"/>
  <c r="CC20" i="78"/>
  <c r="CD20" i="78"/>
  <c r="CE20" i="78"/>
  <c r="CF20" i="78"/>
  <c r="CG20" i="78"/>
  <c r="CH20" i="78"/>
  <c r="CI20" i="78"/>
  <c r="CJ20" i="78"/>
  <c r="CK20" i="78"/>
  <c r="CL20" i="78"/>
  <c r="CM20" i="78"/>
  <c r="L20" i="79"/>
  <c r="M20" i="79"/>
  <c r="N20" i="79"/>
  <c r="O20" i="79"/>
  <c r="P20" i="79"/>
  <c r="Q20" i="79"/>
  <c r="R20" i="79"/>
  <c r="S20" i="79"/>
  <c r="T20" i="79"/>
  <c r="U20" i="79"/>
  <c r="V20" i="79"/>
  <c r="X20" i="79"/>
  <c r="Y20" i="79"/>
  <c r="Z20" i="79"/>
  <c r="AA20" i="79"/>
  <c r="AB20" i="79"/>
  <c r="AC20" i="79"/>
  <c r="AD20" i="79"/>
  <c r="AE20" i="79"/>
  <c r="AF20" i="79"/>
  <c r="AG20" i="79"/>
  <c r="AH20" i="79"/>
  <c r="AI20" i="79"/>
  <c r="AJ20" i="79"/>
  <c r="AK20" i="79"/>
  <c r="AL20" i="79"/>
  <c r="AM20" i="79"/>
  <c r="AN20" i="79"/>
  <c r="AO20" i="79"/>
  <c r="AP20" i="79"/>
  <c r="AQ20" i="79"/>
  <c r="AR20" i="79"/>
  <c r="AS20" i="79"/>
  <c r="AT20" i="79"/>
  <c r="AU20" i="79"/>
  <c r="AV20" i="79"/>
  <c r="AW20" i="79"/>
  <c r="AX20" i="79"/>
  <c r="AY20" i="79"/>
  <c r="AZ20" i="79"/>
  <c r="BA20" i="79"/>
  <c r="BB20" i="79"/>
  <c r="BC20" i="79"/>
  <c r="BD20" i="79"/>
  <c r="BE20" i="79"/>
  <c r="BF20" i="79"/>
  <c r="BG20" i="79"/>
  <c r="BH20" i="79"/>
  <c r="BI20" i="79"/>
  <c r="BJ20" i="79"/>
  <c r="BK20" i="79"/>
  <c r="BL20" i="79"/>
  <c r="BM20" i="79"/>
  <c r="BN20" i="79"/>
  <c r="BO20" i="79"/>
  <c r="BP20" i="79"/>
  <c r="BQ20" i="79"/>
  <c r="BR20" i="79"/>
  <c r="BS20" i="79"/>
  <c r="BT20" i="79"/>
  <c r="BU20" i="79"/>
  <c r="BV20" i="79"/>
  <c r="BW20" i="79"/>
  <c r="BX20" i="79"/>
  <c r="BY20" i="79"/>
  <c r="BZ20" i="79"/>
  <c r="CA20" i="79"/>
  <c r="CB20" i="79"/>
  <c r="CC20" i="79"/>
  <c r="CD20" i="79"/>
  <c r="CE20" i="79"/>
  <c r="CF20" i="79"/>
  <c r="CG20" i="79"/>
  <c r="CH20" i="79"/>
  <c r="CI20" i="79"/>
  <c r="CJ20" i="79"/>
  <c r="CK20" i="79"/>
  <c r="CL20" i="79"/>
  <c r="CM20" i="79"/>
  <c r="M20" i="80"/>
  <c r="N20" i="80"/>
  <c r="O20" i="80"/>
  <c r="P20" i="80"/>
  <c r="Q20" i="80"/>
  <c r="R20" i="80"/>
  <c r="S20" i="80"/>
  <c r="T20" i="80"/>
  <c r="U20" i="80"/>
  <c r="V20" i="80"/>
  <c r="W20" i="80"/>
  <c r="X20" i="80"/>
  <c r="Y20" i="80"/>
  <c r="Z20" i="80"/>
  <c r="AA20" i="80"/>
  <c r="AB20" i="80"/>
  <c r="AC20" i="80"/>
  <c r="AD20" i="80"/>
  <c r="AE20" i="80"/>
  <c r="AF20" i="80"/>
  <c r="AG20" i="80"/>
  <c r="AH20" i="80"/>
  <c r="AI20" i="80"/>
  <c r="AJ20" i="80"/>
  <c r="AK20" i="80"/>
  <c r="AL20" i="80"/>
  <c r="AM20" i="80"/>
  <c r="AN20" i="80"/>
  <c r="AO20" i="80"/>
  <c r="AP20" i="80"/>
  <c r="AQ20" i="80"/>
  <c r="AR20" i="80"/>
  <c r="AS20" i="80"/>
  <c r="AT20" i="80"/>
  <c r="AU20" i="80"/>
  <c r="AV20" i="80"/>
  <c r="AW20" i="80"/>
  <c r="AX20" i="80"/>
  <c r="AY20" i="80"/>
  <c r="AZ20" i="80"/>
  <c r="BA20" i="80"/>
  <c r="BB20" i="80"/>
  <c r="BC20" i="80"/>
  <c r="BD20" i="80"/>
  <c r="BE20" i="80"/>
  <c r="BF20" i="80"/>
  <c r="BG20" i="80"/>
  <c r="BH20" i="80"/>
  <c r="BI20" i="80"/>
  <c r="BJ20" i="80"/>
  <c r="BK20" i="80"/>
  <c r="BL20" i="80"/>
  <c r="BM20" i="80"/>
  <c r="BN20" i="80"/>
  <c r="BO20" i="80"/>
  <c r="BP20" i="80"/>
  <c r="BQ20" i="80"/>
  <c r="BR20" i="80"/>
  <c r="BS20" i="80"/>
  <c r="BT20" i="80"/>
  <c r="BU20" i="80"/>
  <c r="BV20" i="80"/>
  <c r="BW20" i="80"/>
  <c r="BX20" i="80"/>
  <c r="BY20" i="80"/>
  <c r="BZ20" i="80"/>
  <c r="CA20" i="80"/>
  <c r="CB20" i="80"/>
  <c r="CC20" i="80"/>
  <c r="CD20" i="80"/>
  <c r="CE20" i="80"/>
  <c r="CF20" i="80"/>
  <c r="CG20" i="80"/>
  <c r="CH20" i="80"/>
  <c r="CI20" i="80"/>
  <c r="CJ20" i="80"/>
  <c r="CK20" i="80"/>
  <c r="CL20" i="80"/>
  <c r="CM20" i="80"/>
  <c r="M20" i="81"/>
  <c r="N20" i="81"/>
  <c r="O20" i="81"/>
  <c r="P20" i="81"/>
  <c r="Q20" i="81"/>
  <c r="R20" i="81"/>
  <c r="S20" i="81"/>
  <c r="T20" i="81"/>
  <c r="U20" i="81"/>
  <c r="V20" i="81"/>
  <c r="W20" i="81"/>
  <c r="X20" i="81"/>
  <c r="Y20" i="81"/>
  <c r="Z20" i="81"/>
  <c r="AA20" i="81"/>
  <c r="AB20" i="81"/>
  <c r="AC20" i="81"/>
  <c r="AD20" i="81"/>
  <c r="AE20" i="81"/>
  <c r="AF20" i="81"/>
  <c r="AG20" i="81"/>
  <c r="AH20" i="81"/>
  <c r="AI20" i="81"/>
  <c r="AJ20" i="81"/>
  <c r="AK20" i="81"/>
  <c r="AL20" i="81"/>
  <c r="AM20" i="81"/>
  <c r="AN20" i="81"/>
  <c r="AO20" i="81"/>
  <c r="AP20" i="81"/>
  <c r="AQ20" i="81"/>
  <c r="AR20" i="81"/>
  <c r="AS20" i="81"/>
  <c r="AT20" i="81"/>
  <c r="AU20" i="81"/>
  <c r="AV20" i="81"/>
  <c r="AW20" i="81"/>
  <c r="AX20" i="81"/>
  <c r="AY20" i="81"/>
  <c r="AZ20" i="81"/>
  <c r="BA20" i="81"/>
  <c r="BB20" i="81"/>
  <c r="BC20" i="81"/>
  <c r="BD20" i="81"/>
  <c r="BE20" i="81"/>
  <c r="BF20" i="81"/>
  <c r="BG20" i="81"/>
  <c r="BH20" i="81"/>
  <c r="BI20" i="81"/>
  <c r="BJ20" i="81"/>
  <c r="BK20" i="81"/>
  <c r="BL20" i="81"/>
  <c r="BM20" i="81"/>
  <c r="BN20" i="81"/>
  <c r="BO20" i="81"/>
  <c r="BP20" i="81"/>
  <c r="BQ20" i="81"/>
  <c r="BR20" i="81"/>
  <c r="BS20" i="81"/>
  <c r="BT20" i="81"/>
  <c r="BU20" i="81"/>
  <c r="BV20" i="81"/>
  <c r="BW20" i="81"/>
  <c r="BX20" i="81"/>
  <c r="BY20" i="81"/>
  <c r="BZ20" i="81"/>
  <c r="CA20" i="81"/>
  <c r="CB20" i="81"/>
  <c r="CC20" i="81"/>
  <c r="CD20" i="81"/>
  <c r="CE20" i="81"/>
  <c r="CF20" i="81"/>
  <c r="CG20" i="81"/>
  <c r="CH20" i="81"/>
  <c r="CI20" i="81"/>
  <c r="CJ20" i="81"/>
  <c r="CK20" i="81"/>
  <c r="CL20" i="81"/>
  <c r="CM20" i="81"/>
  <c r="CD20" i="82"/>
  <c r="CE20" i="82"/>
  <c r="CF20" i="82"/>
  <c r="CG20" i="82"/>
  <c r="CH20" i="82"/>
  <c r="CI20" i="82"/>
  <c r="CJ20" i="82"/>
  <c r="CK20" i="82"/>
  <c r="CL20" i="82"/>
  <c r="CM20" i="82"/>
  <c r="L20" i="83"/>
  <c r="M20" i="83"/>
  <c r="N20" i="83"/>
  <c r="O20" i="83"/>
  <c r="P20" i="83"/>
  <c r="Q20" i="83"/>
  <c r="R20" i="83"/>
  <c r="S20" i="83"/>
  <c r="T20" i="83"/>
  <c r="U20" i="83"/>
  <c r="V20" i="83"/>
  <c r="W20" i="83"/>
  <c r="X20" i="83"/>
  <c r="Y20" i="83"/>
  <c r="Z20" i="83"/>
  <c r="AA20" i="83"/>
  <c r="AB20" i="83"/>
  <c r="AC20" i="83"/>
  <c r="AD20" i="83"/>
  <c r="AE20" i="83"/>
  <c r="AF20" i="83"/>
  <c r="AG20" i="83"/>
  <c r="AH20" i="83"/>
  <c r="AI20" i="83"/>
  <c r="AJ20" i="83"/>
  <c r="AK20" i="83"/>
  <c r="AL20" i="83"/>
  <c r="AM20" i="83"/>
  <c r="AN20" i="83"/>
  <c r="AO20" i="83"/>
  <c r="AP20" i="83"/>
  <c r="AQ20" i="83"/>
  <c r="AV20" i="83"/>
  <c r="AW20" i="83"/>
  <c r="AX20" i="83"/>
  <c r="AY20" i="83"/>
  <c r="AZ20" i="83"/>
  <c r="BA20" i="83"/>
  <c r="BB20" i="83"/>
  <c r="BC20" i="83"/>
  <c r="BD20" i="83"/>
  <c r="BE20" i="83"/>
  <c r="BF20" i="83"/>
  <c r="BG20" i="83"/>
  <c r="BH20" i="83"/>
  <c r="BI20" i="83"/>
  <c r="BJ20" i="83"/>
  <c r="BK20" i="83"/>
  <c r="BL20" i="83"/>
  <c r="BM20" i="83"/>
  <c r="BN20" i="83"/>
  <c r="BO20" i="83"/>
  <c r="BP20" i="83"/>
  <c r="BQ20" i="83"/>
  <c r="BR20" i="83"/>
  <c r="BS20" i="83"/>
  <c r="BT20" i="83"/>
  <c r="BU20" i="83"/>
  <c r="BV20" i="83"/>
  <c r="BW20" i="83"/>
  <c r="BX20" i="83"/>
  <c r="BY20" i="83"/>
  <c r="BZ20" i="83"/>
  <c r="CA20" i="83"/>
  <c r="CB20" i="83"/>
  <c r="CC20" i="83"/>
  <c r="CD20" i="83"/>
  <c r="CE20" i="83"/>
  <c r="CF20" i="83"/>
  <c r="CG20" i="83"/>
  <c r="CH20" i="83"/>
  <c r="CI20" i="83"/>
  <c r="CJ20" i="83"/>
  <c r="CK20" i="83"/>
  <c r="CL20" i="83"/>
  <c r="CM20" i="83"/>
  <c r="L20" i="84"/>
  <c r="M20" i="84"/>
  <c r="N20" i="84"/>
  <c r="O20" i="84"/>
  <c r="P20" i="84"/>
  <c r="Q20" i="84"/>
  <c r="R20" i="84"/>
  <c r="S20" i="84"/>
  <c r="T20" i="84"/>
  <c r="U20" i="84"/>
  <c r="V20" i="84"/>
  <c r="W20" i="84"/>
  <c r="X20" i="84"/>
  <c r="Y20" i="84"/>
  <c r="Z20" i="84"/>
  <c r="AA20" i="84"/>
  <c r="AB20" i="84"/>
  <c r="AC20" i="84"/>
  <c r="AD20" i="84"/>
  <c r="AE20" i="84"/>
  <c r="AF20" i="84"/>
  <c r="AG20" i="84"/>
  <c r="AH20" i="84"/>
  <c r="AI20" i="84"/>
  <c r="AJ20" i="84"/>
  <c r="AK20" i="84"/>
  <c r="AL20" i="84"/>
  <c r="AM20" i="84"/>
  <c r="AN20" i="84"/>
  <c r="AO20" i="84"/>
  <c r="AP20" i="84"/>
  <c r="AQ20" i="84"/>
  <c r="AR20" i="84"/>
  <c r="AS20" i="84"/>
  <c r="AT20" i="84"/>
  <c r="AU20" i="84"/>
  <c r="AV20" i="84"/>
  <c r="AW20" i="84"/>
  <c r="AX20" i="84"/>
  <c r="AY20" i="84"/>
  <c r="AZ20" i="84"/>
  <c r="BA20" i="84"/>
  <c r="BB20" i="84"/>
  <c r="BC20" i="84"/>
  <c r="BD20" i="84"/>
  <c r="BE20" i="84"/>
  <c r="BF20" i="84"/>
  <c r="BG20" i="84"/>
  <c r="BH20" i="84"/>
  <c r="BI20" i="84"/>
  <c r="BJ20" i="84"/>
  <c r="BK20" i="84"/>
  <c r="BL20" i="84"/>
  <c r="BM20" i="84"/>
  <c r="BN20" i="84"/>
  <c r="BO20" i="84"/>
  <c r="BP20" i="84"/>
  <c r="BQ20" i="84"/>
  <c r="BR20" i="84"/>
  <c r="BS20" i="84"/>
  <c r="BT20" i="84"/>
  <c r="BU20" i="84"/>
  <c r="BV20" i="84"/>
  <c r="BW20" i="84"/>
  <c r="BX20" i="84"/>
  <c r="BY20" i="84"/>
  <c r="BZ20" i="84"/>
  <c r="CA20" i="84"/>
  <c r="CB20" i="84"/>
  <c r="CC20" i="84"/>
  <c r="CD20" i="84"/>
  <c r="CE20" i="84"/>
  <c r="CF20" i="84"/>
  <c r="CG20" i="84"/>
  <c r="CH20" i="84"/>
  <c r="CI20" i="84"/>
  <c r="CJ20" i="84"/>
  <c r="CK20" i="84"/>
  <c r="CL20" i="84"/>
  <c r="CM20" i="84"/>
  <c r="L20" i="85"/>
  <c r="M20" i="85"/>
  <c r="N20" i="85"/>
  <c r="O20" i="85"/>
  <c r="P20" i="85"/>
  <c r="Q20" i="85"/>
  <c r="R20" i="85"/>
  <c r="S20" i="85"/>
  <c r="T20" i="85"/>
  <c r="U20" i="85"/>
  <c r="V20" i="85"/>
  <c r="W20" i="85"/>
  <c r="X20" i="85"/>
  <c r="Z20" i="85"/>
  <c r="AA20" i="85"/>
  <c r="AB20" i="85"/>
  <c r="AC20" i="85"/>
  <c r="AD20" i="85"/>
  <c r="AE20" i="85"/>
  <c r="AF20" i="85"/>
  <c r="AG20" i="85"/>
  <c r="AH20" i="85"/>
  <c r="AI20" i="85"/>
  <c r="AJ20" i="85"/>
  <c r="AK20" i="85"/>
  <c r="AL20" i="85"/>
  <c r="AM20" i="85"/>
  <c r="AN20" i="85"/>
  <c r="AO20" i="85"/>
  <c r="AP20" i="85"/>
  <c r="AQ20" i="85"/>
  <c r="AR20" i="85"/>
  <c r="AS20" i="85"/>
  <c r="AT20" i="85"/>
  <c r="AU20" i="85"/>
  <c r="AV20" i="85"/>
  <c r="AW20" i="85"/>
  <c r="AX20" i="85"/>
  <c r="AY20" i="85"/>
  <c r="AZ20" i="85"/>
  <c r="BA20" i="85"/>
  <c r="BB20" i="85"/>
  <c r="BC20" i="85"/>
  <c r="BD20" i="85"/>
  <c r="BE20" i="85"/>
  <c r="BF20" i="85"/>
  <c r="BG20" i="85"/>
  <c r="BH20" i="85"/>
  <c r="BI20" i="85"/>
  <c r="BJ20" i="85"/>
  <c r="BK20" i="85"/>
  <c r="BL20" i="85"/>
  <c r="BM20" i="85"/>
  <c r="BN20" i="85"/>
  <c r="BO20" i="85"/>
  <c r="BP20" i="85"/>
  <c r="BQ20" i="85"/>
  <c r="BR20" i="85"/>
  <c r="BS20" i="85"/>
  <c r="BT20" i="85"/>
  <c r="BU20" i="85"/>
  <c r="BV20" i="85"/>
  <c r="BW20" i="85"/>
  <c r="BX20" i="85"/>
  <c r="BY20" i="85"/>
  <c r="BZ20" i="85"/>
  <c r="CA20" i="85"/>
  <c r="CB20" i="85"/>
  <c r="CC20" i="85"/>
  <c r="CD20" i="85"/>
  <c r="CE20" i="85"/>
  <c r="CF20" i="85"/>
  <c r="CG20" i="85"/>
  <c r="CH20" i="85"/>
  <c r="CI20" i="85"/>
  <c r="CJ20" i="85"/>
  <c r="CK20" i="85"/>
  <c r="CL20" i="85"/>
  <c r="CM20" i="85"/>
  <c r="L20" i="86"/>
  <c r="M20" i="86"/>
  <c r="N20" i="86"/>
  <c r="O20" i="86"/>
  <c r="P20" i="86"/>
  <c r="Q20" i="86"/>
  <c r="R20" i="86"/>
  <c r="S20" i="86"/>
  <c r="T20" i="86"/>
  <c r="U20" i="86"/>
  <c r="V20" i="86"/>
  <c r="W20" i="86"/>
  <c r="X20" i="86"/>
  <c r="Y20" i="86"/>
  <c r="Z20" i="86"/>
  <c r="AA20" i="86"/>
  <c r="AB20" i="86"/>
  <c r="AC20" i="86"/>
  <c r="AD20" i="86"/>
  <c r="AE20" i="86"/>
  <c r="AF20" i="86"/>
  <c r="AG20" i="86"/>
  <c r="AH20" i="86"/>
  <c r="AI20" i="86"/>
  <c r="AJ20" i="86"/>
  <c r="AK20" i="86"/>
  <c r="AL20" i="86"/>
  <c r="AM20" i="86"/>
  <c r="AN20" i="86"/>
  <c r="AO20" i="86"/>
  <c r="AP20" i="86"/>
  <c r="AQ20" i="86"/>
  <c r="AR20" i="86"/>
  <c r="AS20" i="86"/>
  <c r="AT20" i="86"/>
  <c r="AU20" i="86"/>
  <c r="AV20" i="86"/>
  <c r="AW20" i="86"/>
  <c r="AX20" i="86"/>
  <c r="AY20" i="86"/>
  <c r="AZ20" i="86"/>
  <c r="BA20" i="86"/>
  <c r="BB20" i="86"/>
  <c r="BC20" i="86"/>
  <c r="BD20" i="86"/>
  <c r="BE20" i="86"/>
  <c r="BF20" i="86"/>
  <c r="BG20" i="86"/>
  <c r="BH20" i="86"/>
  <c r="BI20" i="86"/>
  <c r="BJ20" i="86"/>
  <c r="BK20" i="86"/>
  <c r="BL20" i="86"/>
  <c r="BM20" i="86"/>
  <c r="BN20" i="86"/>
  <c r="BO20" i="86"/>
  <c r="BP20" i="86"/>
  <c r="BQ20" i="86"/>
  <c r="BR20" i="86"/>
  <c r="BS20" i="86"/>
  <c r="BT20" i="86"/>
  <c r="BU20" i="86"/>
  <c r="BV20" i="86"/>
  <c r="BW20" i="86"/>
  <c r="BX20" i="86"/>
  <c r="BY20" i="86"/>
  <c r="BZ20" i="86"/>
  <c r="CA20" i="86"/>
  <c r="CB20" i="86"/>
  <c r="CC20" i="86"/>
  <c r="CD20" i="86"/>
  <c r="CE20" i="86"/>
  <c r="CF20" i="86"/>
  <c r="CG20" i="86"/>
  <c r="CH20" i="86"/>
  <c r="CI20" i="86"/>
  <c r="CJ20" i="86"/>
  <c r="CK20" i="86"/>
  <c r="CL20" i="86"/>
  <c r="CM20" i="86"/>
  <c r="L20" i="87"/>
  <c r="M20" i="87"/>
  <c r="N20" i="87"/>
  <c r="O20" i="87"/>
  <c r="P20" i="87"/>
  <c r="Q20" i="87"/>
  <c r="R20" i="87"/>
  <c r="S20" i="87"/>
  <c r="T20" i="87"/>
  <c r="U20" i="87"/>
  <c r="V20" i="87"/>
  <c r="W20" i="87"/>
  <c r="X20" i="87"/>
  <c r="Y20" i="87"/>
  <c r="Z20" i="87"/>
  <c r="AA20" i="87"/>
  <c r="AB20" i="87"/>
  <c r="AC20" i="87"/>
  <c r="AD20" i="87"/>
  <c r="AE20" i="87"/>
  <c r="AF20" i="87"/>
  <c r="AG20" i="87"/>
  <c r="AH20" i="87"/>
  <c r="AI20" i="87"/>
  <c r="AJ20" i="87"/>
  <c r="AK20" i="87"/>
  <c r="AL20" i="87"/>
  <c r="AM20" i="87"/>
  <c r="AN20" i="87"/>
  <c r="AO20" i="87"/>
  <c r="AP20" i="87"/>
  <c r="AQ20" i="87"/>
  <c r="AR20" i="87"/>
  <c r="AS20" i="87"/>
  <c r="AT20" i="87"/>
  <c r="AU20" i="87"/>
  <c r="AV20" i="87"/>
  <c r="AW20" i="87"/>
  <c r="AX20" i="87"/>
  <c r="AY20" i="87"/>
  <c r="AZ20" i="87"/>
  <c r="BA20" i="87"/>
  <c r="BB20" i="87"/>
  <c r="BC20" i="87"/>
  <c r="BD20" i="87"/>
  <c r="BE20" i="87"/>
  <c r="BF20" i="87"/>
  <c r="BG20" i="87"/>
  <c r="BH20" i="87"/>
  <c r="BI20" i="87"/>
  <c r="BJ20" i="87"/>
  <c r="BK20" i="87"/>
  <c r="BL20" i="87"/>
  <c r="BM20" i="87"/>
  <c r="BN20" i="87"/>
  <c r="BO20" i="87"/>
  <c r="BP20" i="87"/>
  <c r="BQ20" i="87"/>
  <c r="BR20" i="87"/>
  <c r="BS20" i="87"/>
  <c r="BT20" i="87"/>
  <c r="BU20" i="87"/>
  <c r="BV20" i="87"/>
  <c r="BW20" i="87"/>
  <c r="BX20" i="87"/>
  <c r="BY20" i="87"/>
  <c r="BZ20" i="87"/>
  <c r="CA20" i="87"/>
  <c r="CB20" i="87"/>
  <c r="CC20" i="87"/>
  <c r="CD20" i="87"/>
  <c r="CE20" i="87"/>
  <c r="CF20" i="87"/>
  <c r="CG20" i="87"/>
  <c r="CH20" i="87"/>
  <c r="CI20" i="87"/>
  <c r="CJ20" i="87"/>
  <c r="CK20" i="87"/>
  <c r="CL20" i="87"/>
  <c r="CM20" i="87"/>
  <c r="L20" i="88"/>
  <c r="M20" i="88"/>
  <c r="N20" i="88"/>
  <c r="O20" i="88"/>
  <c r="P20" i="88"/>
  <c r="Q20" i="88"/>
  <c r="R20" i="88"/>
  <c r="S20" i="88"/>
  <c r="T20" i="88"/>
  <c r="U20" i="88"/>
  <c r="V20" i="88"/>
  <c r="W20" i="88"/>
  <c r="X20" i="88"/>
  <c r="Y20" i="88"/>
  <c r="Z20" i="88"/>
  <c r="AA20" i="88"/>
  <c r="AB20" i="88"/>
  <c r="AC20" i="88"/>
  <c r="AD20" i="88"/>
  <c r="AE20" i="88"/>
  <c r="AF20" i="88"/>
  <c r="AG20" i="88"/>
  <c r="AH20" i="88"/>
  <c r="AI20" i="88"/>
  <c r="AJ20" i="88"/>
  <c r="AK20" i="88"/>
  <c r="AL20" i="88"/>
  <c r="AM20" i="88"/>
  <c r="AN20" i="88"/>
  <c r="AO20" i="88"/>
  <c r="AP20" i="88"/>
  <c r="AQ20" i="88"/>
  <c r="AR20" i="88"/>
  <c r="AS20" i="88"/>
  <c r="AT20" i="88"/>
  <c r="AU20" i="88"/>
  <c r="AV20" i="88"/>
  <c r="AW20" i="88"/>
  <c r="AX20" i="88"/>
  <c r="AY20" i="88"/>
  <c r="AZ20" i="88"/>
  <c r="BA20" i="88"/>
  <c r="BB20" i="88"/>
  <c r="BC20" i="88"/>
  <c r="BD20" i="88"/>
  <c r="BE20" i="88"/>
  <c r="BF20" i="88"/>
  <c r="BG20" i="88"/>
  <c r="BH20" i="88"/>
  <c r="BI20" i="88"/>
  <c r="BJ20" i="88"/>
  <c r="BK20" i="88"/>
  <c r="BL20" i="88"/>
  <c r="BM20" i="88"/>
  <c r="BN20" i="88"/>
  <c r="BO20" i="88"/>
  <c r="BP20" i="88"/>
  <c r="BQ20" i="88"/>
  <c r="BR20" i="88"/>
  <c r="BS20" i="88"/>
  <c r="BT20" i="88"/>
  <c r="BU20" i="88"/>
  <c r="BV20" i="88"/>
  <c r="BW20" i="88"/>
  <c r="BX20" i="88"/>
  <c r="BY20" i="88"/>
  <c r="BZ20" i="88"/>
  <c r="CA20" i="88"/>
  <c r="CB20" i="88"/>
  <c r="CC20" i="88"/>
  <c r="CD20" i="88"/>
  <c r="CE20" i="88"/>
  <c r="CF20" i="88"/>
  <c r="CG20" i="88"/>
  <c r="CH20" i="88"/>
  <c r="CI20" i="88"/>
  <c r="CJ20" i="88"/>
  <c r="CK20" i="88"/>
  <c r="CL20" i="88"/>
  <c r="CM20" i="88"/>
  <c r="L20" i="89"/>
  <c r="M20" i="89"/>
  <c r="N20" i="89"/>
  <c r="O20" i="89"/>
  <c r="P20" i="89"/>
  <c r="Q20" i="89"/>
  <c r="R20" i="89"/>
  <c r="S20" i="89"/>
  <c r="T20" i="89"/>
  <c r="U20" i="89"/>
  <c r="V20" i="89"/>
  <c r="CF20" i="89"/>
  <c r="CG20" i="89"/>
  <c r="CH20" i="89"/>
  <c r="CI20" i="89"/>
  <c r="CJ20" i="89"/>
  <c r="CK20" i="89"/>
  <c r="CL20" i="89"/>
  <c r="CM20" i="89"/>
  <c r="L20" i="90"/>
  <c r="M20" i="90"/>
  <c r="N20" i="90"/>
  <c r="O20" i="90"/>
  <c r="P20" i="90"/>
  <c r="Q20" i="90"/>
  <c r="R20" i="90"/>
  <c r="S20" i="90"/>
  <c r="T20" i="90"/>
  <c r="U20" i="90"/>
  <c r="V20" i="90"/>
  <c r="W20" i="90"/>
  <c r="X20" i="90"/>
  <c r="Y20" i="90"/>
  <c r="Z20" i="90"/>
  <c r="AA20" i="90"/>
  <c r="AB20" i="90"/>
  <c r="AC20" i="90"/>
  <c r="AD20" i="90"/>
  <c r="AE20" i="90"/>
  <c r="AF20" i="90"/>
  <c r="AG20" i="90"/>
  <c r="AH20" i="90"/>
  <c r="AI20" i="90"/>
  <c r="AJ20" i="90"/>
  <c r="AK20" i="90"/>
  <c r="AL20" i="90"/>
  <c r="AM20" i="90"/>
  <c r="AN20" i="90"/>
  <c r="AO20" i="90"/>
  <c r="AP20" i="90"/>
  <c r="AQ20" i="90"/>
  <c r="AR20" i="90"/>
  <c r="AS20" i="90"/>
  <c r="AT20" i="90"/>
  <c r="AU20" i="90"/>
  <c r="AV20" i="90"/>
  <c r="AW20" i="90"/>
  <c r="AX20" i="90"/>
  <c r="AY20" i="90"/>
  <c r="AZ20" i="90"/>
  <c r="BA20" i="90"/>
  <c r="BB20" i="90"/>
  <c r="BC20" i="90"/>
  <c r="BD20" i="90"/>
  <c r="BE20" i="90"/>
  <c r="BF20" i="90"/>
  <c r="BG20" i="90"/>
  <c r="BH20" i="90"/>
  <c r="BI20" i="90"/>
  <c r="BJ20" i="90"/>
  <c r="BK20" i="90"/>
  <c r="BL20" i="90"/>
  <c r="BM20" i="90"/>
  <c r="BN20" i="90"/>
  <c r="BO20" i="90"/>
  <c r="BP20" i="90"/>
  <c r="BQ20" i="90"/>
  <c r="BR20" i="90"/>
  <c r="BS20" i="90"/>
  <c r="BT20" i="90"/>
  <c r="BU20" i="90"/>
  <c r="BV20" i="90"/>
  <c r="BW20" i="90"/>
  <c r="BX20" i="90"/>
  <c r="BY20" i="90"/>
  <c r="BZ20" i="90"/>
  <c r="CA20" i="90"/>
  <c r="CB20" i="90"/>
  <c r="CC20" i="90"/>
  <c r="CD20" i="90"/>
  <c r="CE20" i="90"/>
  <c r="CF20" i="90"/>
  <c r="CG20" i="90"/>
  <c r="CH20" i="90"/>
  <c r="CI20" i="90"/>
  <c r="CJ20" i="90"/>
  <c r="CK20" i="90"/>
  <c r="CL20" i="90"/>
  <c r="CM20" i="90"/>
  <c r="L20" i="91"/>
  <c r="M20" i="91"/>
  <c r="N20" i="91"/>
  <c r="O20" i="91"/>
  <c r="P20" i="91"/>
  <c r="Q20" i="91"/>
  <c r="R20" i="91"/>
  <c r="S20" i="91"/>
  <c r="T20" i="91"/>
  <c r="U20" i="91"/>
  <c r="BQ20" i="91"/>
  <c r="BR20" i="91"/>
  <c r="BS20" i="91"/>
  <c r="BT20" i="91"/>
  <c r="BU20" i="91"/>
  <c r="BV20" i="91"/>
  <c r="BW20" i="91"/>
  <c r="BX20" i="91"/>
  <c r="BY20" i="91"/>
  <c r="BZ20" i="91"/>
  <c r="CA20" i="91"/>
  <c r="CB20" i="91"/>
  <c r="CC20" i="91"/>
  <c r="CD20" i="91"/>
  <c r="CE20" i="91"/>
  <c r="CF20" i="91"/>
  <c r="CG20" i="91"/>
  <c r="CH20" i="91"/>
  <c r="CI20" i="91"/>
  <c r="CJ20" i="91"/>
  <c r="CK20" i="91"/>
  <c r="CL20" i="91"/>
  <c r="CM20" i="91"/>
  <c r="L20" i="92"/>
  <c r="M20" i="92"/>
  <c r="N20" i="92"/>
  <c r="O20" i="92"/>
  <c r="P20" i="92"/>
  <c r="Q20" i="92"/>
  <c r="R20" i="92"/>
  <c r="S20" i="92"/>
  <c r="T20" i="92"/>
  <c r="U20" i="92"/>
  <c r="V20" i="92"/>
  <c r="W20" i="92"/>
  <c r="X20" i="92"/>
  <c r="Y20" i="92"/>
  <c r="Z20" i="92"/>
  <c r="AA20" i="92"/>
  <c r="AB20" i="92"/>
  <c r="AC20" i="92"/>
  <c r="AD20" i="92"/>
  <c r="AE20" i="92"/>
  <c r="AF20" i="92"/>
  <c r="AG20" i="92"/>
  <c r="AH20" i="92"/>
  <c r="AI20" i="92"/>
  <c r="AJ20" i="92"/>
  <c r="AK20" i="92"/>
  <c r="AL20" i="92"/>
  <c r="AM20" i="92"/>
  <c r="AN20" i="92"/>
  <c r="AO20" i="92"/>
  <c r="AP20" i="92"/>
  <c r="AQ20" i="92"/>
  <c r="AR20" i="92"/>
  <c r="AS20" i="92"/>
  <c r="AT20" i="92"/>
  <c r="AU20" i="92"/>
  <c r="AV20" i="92"/>
  <c r="AW20" i="92"/>
  <c r="AX20" i="92"/>
  <c r="AY20" i="92"/>
  <c r="AZ20" i="92"/>
  <c r="BA20" i="92"/>
  <c r="BB20" i="92"/>
  <c r="BC20" i="92"/>
  <c r="BD20" i="92"/>
  <c r="BE20" i="92"/>
  <c r="BF20" i="92"/>
  <c r="BG20" i="92"/>
  <c r="BH20" i="92"/>
  <c r="BI20" i="92"/>
  <c r="BJ20" i="92"/>
  <c r="BK20" i="92"/>
  <c r="BL20" i="92"/>
  <c r="BM20" i="92"/>
  <c r="BN20" i="92"/>
  <c r="BO20" i="92"/>
  <c r="BP20" i="92"/>
  <c r="BQ20" i="92"/>
  <c r="BR20" i="92"/>
  <c r="BS20" i="92"/>
  <c r="BT20" i="92"/>
  <c r="BU20" i="92"/>
  <c r="BV20" i="92"/>
  <c r="BW20" i="92"/>
  <c r="BX20" i="92"/>
  <c r="BY20" i="92"/>
  <c r="BZ20" i="92"/>
  <c r="CA20" i="92"/>
  <c r="CB20" i="92"/>
  <c r="CC20" i="92"/>
  <c r="CD20" i="92"/>
  <c r="CE20" i="92"/>
  <c r="CF20" i="92"/>
  <c r="CG20" i="92"/>
  <c r="CH20" i="92"/>
  <c r="CI20" i="92"/>
  <c r="CJ20" i="92"/>
  <c r="CK20" i="92"/>
  <c r="CL20" i="92"/>
  <c r="CM20" i="92"/>
  <c r="L20" i="93"/>
  <c r="M20" i="93"/>
  <c r="N20" i="93"/>
  <c r="O20" i="93"/>
  <c r="P20" i="93"/>
  <c r="Q20" i="93"/>
  <c r="R20" i="93"/>
  <c r="S20" i="93"/>
  <c r="T20" i="93"/>
  <c r="U20" i="93"/>
  <c r="V20" i="93"/>
  <c r="W20" i="93"/>
  <c r="X20" i="93"/>
  <c r="Y20" i="93"/>
  <c r="Z20" i="93"/>
  <c r="AA20" i="93"/>
  <c r="AB20" i="93"/>
  <c r="AC20" i="93"/>
  <c r="AD20" i="93"/>
  <c r="AE20" i="93"/>
  <c r="AF20" i="93"/>
  <c r="AG20" i="93"/>
  <c r="AH20" i="93"/>
  <c r="AI20" i="93"/>
  <c r="AJ20" i="93"/>
  <c r="AK20" i="93"/>
  <c r="AL20" i="93"/>
  <c r="AM20" i="93"/>
  <c r="AN20" i="93"/>
  <c r="AO20" i="93"/>
  <c r="AP20" i="93"/>
  <c r="AQ20" i="93"/>
  <c r="AR20" i="93"/>
  <c r="AS20" i="93"/>
  <c r="AT20" i="93"/>
  <c r="AU20" i="93"/>
  <c r="AV20" i="93"/>
  <c r="AW20" i="93"/>
  <c r="AX20" i="93"/>
  <c r="AY20" i="93"/>
  <c r="AZ20" i="93"/>
  <c r="BA20" i="93"/>
  <c r="BB20" i="93"/>
  <c r="BD20" i="93"/>
  <c r="BE20" i="93"/>
  <c r="BF20" i="93"/>
  <c r="BG20" i="93"/>
  <c r="BH20" i="93"/>
  <c r="BI20" i="93"/>
  <c r="BJ20" i="93"/>
  <c r="BK20" i="93"/>
  <c r="BL20" i="93"/>
  <c r="BM20" i="93"/>
  <c r="BN20" i="93"/>
  <c r="BO20" i="93"/>
  <c r="BP20" i="93"/>
  <c r="BQ20" i="93"/>
  <c r="BR20" i="93"/>
  <c r="BS20" i="93"/>
  <c r="BT20" i="93"/>
  <c r="BU20" i="93"/>
  <c r="BV20" i="93"/>
  <c r="BW20" i="93"/>
  <c r="BX20" i="93"/>
  <c r="BY20" i="93"/>
  <c r="BZ20" i="93"/>
  <c r="CA20" i="93"/>
  <c r="CB20" i="93"/>
  <c r="CC20" i="93"/>
  <c r="CD20" i="93"/>
  <c r="CE20" i="93"/>
  <c r="CF20" i="93"/>
  <c r="CG20" i="93"/>
  <c r="CH20" i="93"/>
  <c r="CI20" i="93"/>
  <c r="CJ20" i="93"/>
  <c r="CK20" i="93"/>
  <c r="CL20" i="93"/>
  <c r="CM20" i="93"/>
  <c r="L20" i="94"/>
  <c r="M20" i="94"/>
  <c r="N20" i="94"/>
  <c r="O20" i="94"/>
  <c r="P20" i="94"/>
  <c r="Q20" i="94"/>
  <c r="R20" i="94"/>
  <c r="S20" i="94"/>
  <c r="T20" i="94"/>
  <c r="U20" i="94"/>
  <c r="V20" i="94"/>
  <c r="W20" i="94"/>
  <c r="X20" i="94"/>
  <c r="Y20" i="94"/>
  <c r="Z20" i="94"/>
  <c r="AA20" i="94"/>
  <c r="AB20" i="94"/>
  <c r="AC20" i="94"/>
  <c r="AD20" i="94"/>
  <c r="AE20" i="94"/>
  <c r="AF20" i="94"/>
  <c r="AG20" i="94"/>
  <c r="AH20" i="94"/>
  <c r="AI20" i="94"/>
  <c r="AJ20" i="94"/>
  <c r="AK20" i="94"/>
  <c r="AL20" i="94"/>
  <c r="AM20" i="94"/>
  <c r="AN20" i="94"/>
  <c r="AP20" i="94"/>
  <c r="AQ20" i="94"/>
  <c r="AR20" i="94"/>
  <c r="AS20" i="94"/>
  <c r="AT20" i="94"/>
  <c r="AU20" i="94"/>
  <c r="AV20" i="94"/>
  <c r="AW20" i="94"/>
  <c r="AX20" i="94"/>
  <c r="AY20" i="94"/>
  <c r="AZ20" i="94"/>
  <c r="BA20" i="94"/>
  <c r="BB20" i="94"/>
  <c r="BC20" i="94"/>
  <c r="BD20" i="94"/>
  <c r="BE20" i="94"/>
  <c r="BF20" i="94"/>
  <c r="BG20" i="94"/>
  <c r="BH20" i="94"/>
  <c r="BI20" i="94"/>
  <c r="BJ20" i="94"/>
  <c r="BK20" i="94"/>
  <c r="BL20" i="94"/>
  <c r="BM20" i="94"/>
  <c r="BN20" i="94"/>
  <c r="BO20" i="94"/>
  <c r="BP20" i="94"/>
  <c r="BQ20" i="94"/>
  <c r="BR20" i="94"/>
  <c r="BS20" i="94"/>
  <c r="BT20" i="94"/>
  <c r="BU20" i="94"/>
  <c r="BV20" i="94"/>
  <c r="BW20" i="94"/>
  <c r="BX20" i="94"/>
  <c r="BY20" i="94"/>
  <c r="BZ20" i="94"/>
  <c r="CA20" i="94"/>
  <c r="CB20" i="94"/>
  <c r="CC20" i="94"/>
  <c r="CD20" i="94"/>
  <c r="CE20" i="94"/>
  <c r="CF20" i="94"/>
  <c r="CG20" i="94"/>
  <c r="CH20" i="94"/>
  <c r="CI20" i="94"/>
  <c r="CJ20" i="94"/>
  <c r="CK20" i="94"/>
  <c r="CL20" i="94"/>
  <c r="CM20" i="94"/>
  <c r="M20" i="95"/>
  <c r="N20" i="95"/>
  <c r="O20" i="95"/>
  <c r="P20" i="95"/>
  <c r="Q20" i="95"/>
  <c r="R20" i="95"/>
  <c r="S20" i="95"/>
  <c r="T20" i="95"/>
  <c r="U20" i="95"/>
  <c r="V20" i="95"/>
  <c r="W20" i="95"/>
  <c r="X20" i="95"/>
  <c r="Y20" i="95"/>
  <c r="Z20" i="95"/>
  <c r="AA20" i="95"/>
  <c r="AB20" i="95"/>
  <c r="AC20" i="95"/>
  <c r="AD20" i="95"/>
  <c r="AE20" i="95"/>
  <c r="AF20" i="95"/>
  <c r="AG20" i="95"/>
  <c r="AH20" i="95"/>
  <c r="AI20" i="95"/>
  <c r="AJ20" i="95"/>
  <c r="AK20" i="95"/>
  <c r="AL20" i="95"/>
  <c r="AM20" i="95"/>
  <c r="AN20" i="95"/>
  <c r="AO20" i="95"/>
  <c r="AP20" i="95"/>
  <c r="AQ20" i="95"/>
  <c r="AR20" i="95"/>
  <c r="AS20" i="95"/>
  <c r="AT20" i="95"/>
  <c r="AU20" i="95"/>
  <c r="AV20" i="95"/>
  <c r="AW20" i="95"/>
  <c r="AX20" i="95"/>
  <c r="AY20" i="95"/>
  <c r="AZ20" i="95"/>
  <c r="BA20" i="95"/>
  <c r="BB20" i="95"/>
  <c r="BC20" i="95"/>
  <c r="BD20" i="95"/>
  <c r="BE20" i="95"/>
  <c r="BF20" i="95"/>
  <c r="BG20" i="95"/>
  <c r="BH20" i="95"/>
  <c r="BI20" i="95"/>
  <c r="BJ20" i="95"/>
  <c r="BK20" i="95"/>
  <c r="BL20" i="95"/>
  <c r="BM20" i="95"/>
  <c r="BN20" i="95"/>
  <c r="BO20" i="95"/>
  <c r="BP20" i="95"/>
  <c r="BQ20" i="95"/>
  <c r="BR20" i="95"/>
  <c r="BS20" i="95"/>
  <c r="BT20" i="95"/>
  <c r="BU20" i="95"/>
  <c r="BV20" i="95"/>
  <c r="BW20" i="95"/>
  <c r="BX20" i="95"/>
  <c r="BY20" i="95"/>
  <c r="BZ20" i="95"/>
  <c r="CA20" i="95"/>
  <c r="CB20" i="95"/>
  <c r="CC20" i="95"/>
  <c r="CD20" i="95"/>
  <c r="CE20" i="95"/>
  <c r="CF20" i="95"/>
  <c r="CG20" i="95"/>
  <c r="CH20" i="95"/>
  <c r="CI20" i="95"/>
  <c r="CJ20" i="95"/>
  <c r="CK20" i="95"/>
  <c r="CL20" i="95"/>
  <c r="CM20" i="95"/>
  <c r="L20" i="96"/>
  <c r="M20" i="96"/>
  <c r="N20" i="96"/>
  <c r="O20" i="96"/>
  <c r="P20" i="96"/>
  <c r="Q20" i="96"/>
  <c r="R20" i="96"/>
  <c r="S20" i="96"/>
  <c r="T20" i="96"/>
  <c r="U20" i="96"/>
  <c r="V20" i="96"/>
  <c r="W20" i="96"/>
  <c r="X20" i="96"/>
  <c r="Y20" i="96"/>
  <c r="Z20" i="96"/>
  <c r="AA20" i="96"/>
  <c r="AB20" i="96"/>
  <c r="AC20" i="96"/>
  <c r="AD20" i="96"/>
  <c r="AE20" i="96"/>
  <c r="AF20" i="96"/>
  <c r="AG20" i="96"/>
  <c r="AI20" i="96"/>
  <c r="AJ20" i="96"/>
  <c r="AK20" i="96"/>
  <c r="AL20" i="96"/>
  <c r="AM20" i="96"/>
  <c r="AN20" i="96"/>
  <c r="AO20" i="96"/>
  <c r="AP20" i="96"/>
  <c r="AQ20" i="96"/>
  <c r="AR20" i="96"/>
  <c r="AS20" i="96"/>
  <c r="AT20" i="96"/>
  <c r="AU20" i="96"/>
  <c r="AV20" i="96"/>
  <c r="AW20" i="96"/>
  <c r="AX20" i="96"/>
  <c r="AY20" i="96"/>
  <c r="AZ20" i="96"/>
  <c r="BA20" i="96"/>
  <c r="BB20" i="96"/>
  <c r="BC20" i="96"/>
  <c r="BD20" i="96"/>
  <c r="BE20" i="96"/>
  <c r="BF20" i="96"/>
  <c r="BG20" i="96"/>
  <c r="BH20" i="96"/>
  <c r="BI20" i="96"/>
  <c r="BJ20" i="96"/>
  <c r="BK20" i="96"/>
  <c r="BL20" i="96"/>
  <c r="BM20" i="96"/>
  <c r="BN20" i="96"/>
  <c r="BO20" i="96"/>
  <c r="BP20" i="96"/>
  <c r="BQ20" i="96"/>
  <c r="BR20" i="96"/>
  <c r="BS20" i="96"/>
  <c r="BT20" i="96"/>
  <c r="BU20" i="96"/>
  <c r="BV20" i="96"/>
  <c r="BW20" i="96"/>
  <c r="BX20" i="96"/>
  <c r="BY20" i="96"/>
  <c r="BZ20" i="96"/>
  <c r="CA20" i="96"/>
  <c r="CB20" i="96"/>
  <c r="CC20" i="96"/>
  <c r="CD20" i="96"/>
  <c r="CE20" i="96"/>
  <c r="CF20" i="96"/>
  <c r="CG20" i="96"/>
  <c r="CH20" i="96"/>
  <c r="CI20" i="96"/>
  <c r="CJ20" i="96"/>
  <c r="CK20" i="96"/>
  <c r="CL20" i="96"/>
  <c r="CM20" i="96"/>
  <c r="M20" i="97"/>
  <c r="N20" i="97"/>
  <c r="O20" i="97"/>
  <c r="P20" i="97"/>
  <c r="Q20" i="97"/>
  <c r="R20" i="97"/>
  <c r="S20" i="97"/>
  <c r="T20" i="97"/>
  <c r="U20" i="97"/>
  <c r="V20" i="97"/>
  <c r="W20" i="97"/>
  <c r="X20" i="97"/>
  <c r="Y20" i="97"/>
  <c r="Z20" i="97"/>
  <c r="AA20" i="97"/>
  <c r="AB20" i="97"/>
  <c r="AC20" i="97"/>
  <c r="AD20" i="97"/>
  <c r="AE20" i="97"/>
  <c r="AF20" i="97"/>
  <c r="AG20" i="97"/>
  <c r="AH20" i="97"/>
  <c r="AI20" i="97"/>
  <c r="AJ20" i="97"/>
  <c r="AK20" i="97"/>
  <c r="AL20" i="97"/>
  <c r="AM20" i="97"/>
  <c r="AN20" i="97"/>
  <c r="AO20" i="97"/>
  <c r="AP20" i="97"/>
  <c r="AQ20" i="97"/>
  <c r="AR20" i="97"/>
  <c r="AS20" i="97"/>
  <c r="AT20" i="97"/>
  <c r="AU20" i="97"/>
  <c r="AV20" i="97"/>
  <c r="AW20" i="97"/>
  <c r="AX20" i="97"/>
  <c r="AY20" i="97"/>
  <c r="AZ20" i="97"/>
  <c r="BA20" i="97"/>
  <c r="BB20" i="97"/>
  <c r="BC20" i="97"/>
  <c r="BD20" i="97"/>
  <c r="BE20" i="97"/>
  <c r="BF20" i="97"/>
  <c r="BG20" i="97"/>
  <c r="BH20" i="97"/>
  <c r="BJ20" i="97"/>
  <c r="BK20" i="97"/>
  <c r="BL20" i="97"/>
  <c r="BM20" i="97"/>
  <c r="BN20" i="97"/>
  <c r="BO20" i="97"/>
  <c r="BP20" i="97"/>
  <c r="BQ20" i="97"/>
  <c r="BR20" i="97"/>
  <c r="BS20" i="97"/>
  <c r="BT20" i="97"/>
  <c r="BU20" i="97"/>
  <c r="BV20" i="97"/>
  <c r="BW20" i="97"/>
  <c r="BX20" i="97"/>
  <c r="BY20" i="97"/>
  <c r="BZ20" i="97"/>
  <c r="CA20" i="97"/>
  <c r="CB20" i="97"/>
  <c r="CC20" i="97"/>
  <c r="CD20" i="97"/>
  <c r="CE20" i="97"/>
  <c r="CF20" i="97"/>
  <c r="CG20" i="97"/>
  <c r="CH20" i="97"/>
  <c r="CI20" i="97"/>
  <c r="CJ20" i="97"/>
  <c r="CK20" i="97"/>
  <c r="CL20" i="97"/>
  <c r="CM20" i="97"/>
  <c r="L20" i="98"/>
  <c r="M20" i="98"/>
  <c r="N20" i="98"/>
  <c r="O20" i="98"/>
  <c r="P20" i="98"/>
  <c r="Q20" i="98"/>
  <c r="R20" i="98"/>
  <c r="S20" i="98"/>
  <c r="T20" i="98"/>
  <c r="U20" i="98"/>
  <c r="V20" i="98"/>
  <c r="W20" i="98"/>
  <c r="X20" i="98"/>
  <c r="Y20" i="98"/>
  <c r="Z20" i="98"/>
  <c r="AA20" i="98"/>
  <c r="AB20" i="98"/>
  <c r="AC20" i="98"/>
  <c r="AD20" i="98"/>
  <c r="AE20" i="98"/>
  <c r="AF20" i="98"/>
  <c r="AG20" i="98"/>
  <c r="AH20" i="98"/>
  <c r="AI20" i="98"/>
  <c r="AJ20" i="98"/>
  <c r="AK20" i="98"/>
  <c r="AL20" i="98"/>
  <c r="AM20" i="98"/>
  <c r="AN20" i="98"/>
  <c r="AO20" i="98"/>
  <c r="AP20" i="98"/>
  <c r="AQ20" i="98"/>
  <c r="AR20" i="98"/>
  <c r="AS20" i="98"/>
  <c r="AT20" i="98"/>
  <c r="AU20" i="98"/>
  <c r="AV20" i="98"/>
  <c r="AW20" i="98"/>
  <c r="AX20" i="98"/>
  <c r="AY20" i="98"/>
  <c r="AZ20" i="98"/>
  <c r="BA20" i="98"/>
  <c r="BB20" i="98"/>
  <c r="BC20" i="98"/>
  <c r="BD20" i="98"/>
  <c r="BE20" i="98"/>
  <c r="BF20" i="98"/>
  <c r="BG20" i="98"/>
  <c r="BH20" i="98"/>
  <c r="BI20" i="98"/>
  <c r="BJ20" i="98"/>
  <c r="BK20" i="98"/>
  <c r="BL20" i="98"/>
  <c r="BM20" i="98"/>
  <c r="BN20" i="98"/>
  <c r="BO20" i="98"/>
  <c r="BP20" i="98"/>
  <c r="BQ20" i="98"/>
  <c r="BR20" i="98"/>
  <c r="BS20" i="98"/>
  <c r="BT20" i="98"/>
  <c r="BU20" i="98"/>
  <c r="BV20" i="98"/>
  <c r="BW20" i="98"/>
  <c r="BX20" i="98"/>
  <c r="BY20" i="98"/>
  <c r="BZ20" i="98"/>
  <c r="CA20" i="98"/>
  <c r="CB20" i="98"/>
  <c r="CC20" i="98"/>
  <c r="CD20" i="98"/>
  <c r="CE20" i="98"/>
  <c r="CF20" i="98"/>
  <c r="CG20" i="98"/>
  <c r="CH20" i="98"/>
  <c r="CI20" i="98"/>
  <c r="CJ20" i="98"/>
  <c r="CK20" i="98"/>
  <c r="CL20" i="98"/>
  <c r="CM20" i="98"/>
  <c r="L20" i="99"/>
  <c r="M20" i="99"/>
  <c r="N20" i="99"/>
  <c r="O20" i="99"/>
  <c r="P20" i="99"/>
  <c r="Q20" i="99"/>
  <c r="R20" i="99"/>
  <c r="S20" i="99"/>
  <c r="T20" i="99"/>
  <c r="U20" i="99"/>
  <c r="V20" i="99"/>
  <c r="W20" i="99"/>
  <c r="X20" i="99"/>
  <c r="Y20" i="99"/>
  <c r="Z20" i="99"/>
  <c r="AA20" i="99"/>
  <c r="AB20" i="99"/>
  <c r="AC20" i="99"/>
  <c r="AD20" i="99"/>
  <c r="AE20" i="99"/>
  <c r="AF20" i="99"/>
  <c r="AG20" i="99"/>
  <c r="AH20" i="99"/>
  <c r="AI20" i="99"/>
  <c r="AJ20" i="99"/>
  <c r="AK20" i="99"/>
  <c r="AL20" i="99"/>
  <c r="AM20" i="99"/>
  <c r="AN20" i="99"/>
  <c r="AO20" i="99"/>
  <c r="AP20" i="99"/>
  <c r="AQ20" i="99"/>
  <c r="AR20" i="99"/>
  <c r="AS20" i="99"/>
  <c r="AT20" i="99"/>
  <c r="AU20" i="99"/>
  <c r="AV20" i="99"/>
  <c r="AW20" i="99"/>
  <c r="AX20" i="99"/>
  <c r="AY20" i="99"/>
  <c r="AZ20" i="99"/>
  <c r="BA20" i="99"/>
  <c r="BB20" i="99"/>
  <c r="BC20" i="99"/>
  <c r="BD20" i="99"/>
  <c r="BE20" i="99"/>
  <c r="BF20" i="99"/>
  <c r="BG20" i="99"/>
  <c r="BH20" i="99"/>
  <c r="BI20" i="99"/>
  <c r="BJ20" i="99"/>
  <c r="BK20" i="99"/>
  <c r="BL20" i="99"/>
  <c r="BM20" i="99"/>
  <c r="BN20" i="99"/>
  <c r="BO20" i="99"/>
  <c r="BP20" i="99"/>
  <c r="BQ20" i="99"/>
  <c r="BR20" i="99"/>
  <c r="BS20" i="99"/>
  <c r="BT20" i="99"/>
  <c r="BU20" i="99"/>
  <c r="BV20" i="99"/>
  <c r="BW20" i="99"/>
  <c r="BX20" i="99"/>
  <c r="BY20" i="99"/>
  <c r="BZ20" i="99"/>
  <c r="CA20" i="99"/>
  <c r="CB20" i="99"/>
  <c r="CC20" i="99"/>
  <c r="CD20" i="99"/>
  <c r="CE20" i="99"/>
  <c r="CF20" i="99"/>
  <c r="CG20" i="99"/>
  <c r="CH20" i="99"/>
  <c r="CI20" i="99"/>
  <c r="CJ20" i="99"/>
  <c r="CK20" i="99"/>
  <c r="CL20" i="99"/>
  <c r="CM20" i="99"/>
  <c r="O20" i="100"/>
  <c r="P20" i="100"/>
  <c r="R20" i="100"/>
  <c r="S20" i="100"/>
  <c r="T20" i="100"/>
  <c r="U20" i="100"/>
  <c r="V20" i="100"/>
  <c r="W20" i="100"/>
  <c r="X20" i="100"/>
  <c r="Y20" i="100"/>
  <c r="Z20" i="100"/>
  <c r="AA20" i="100"/>
  <c r="AB20" i="100"/>
  <c r="AC20" i="100"/>
  <c r="AD20" i="100"/>
  <c r="AE20" i="100"/>
  <c r="AF20" i="100"/>
  <c r="AG20" i="100"/>
  <c r="AH20" i="100"/>
  <c r="AI20" i="100"/>
  <c r="AJ20" i="100"/>
  <c r="AK20" i="100"/>
  <c r="AL20" i="100"/>
  <c r="AM20" i="100"/>
  <c r="AN20" i="100"/>
  <c r="AO20" i="100"/>
  <c r="AP20" i="100"/>
  <c r="AQ20" i="100"/>
  <c r="AR20" i="100"/>
  <c r="AS20" i="100"/>
  <c r="AT20" i="100"/>
  <c r="AU20" i="100"/>
  <c r="AV20" i="100"/>
  <c r="AW20" i="100"/>
  <c r="AX20" i="100"/>
  <c r="AY20" i="100"/>
  <c r="AZ20" i="100"/>
  <c r="BA20" i="100"/>
  <c r="BB20" i="100"/>
  <c r="BC20" i="100"/>
  <c r="BD20" i="100"/>
  <c r="BE20" i="100"/>
  <c r="BF20" i="100"/>
  <c r="BG20" i="100"/>
  <c r="BH20" i="100"/>
  <c r="BI20" i="100"/>
  <c r="BJ20" i="100"/>
  <c r="BK20" i="100"/>
  <c r="BL20" i="100"/>
  <c r="BM20" i="100"/>
  <c r="BN20" i="100"/>
  <c r="BO20" i="100"/>
  <c r="BP20" i="100"/>
  <c r="BQ20" i="100"/>
  <c r="BR20" i="100"/>
  <c r="BS20" i="100"/>
  <c r="BT20" i="100"/>
  <c r="BU20" i="100"/>
  <c r="BV20" i="100"/>
  <c r="BW20" i="100"/>
  <c r="BX20" i="100"/>
  <c r="BY20" i="100"/>
  <c r="BZ20" i="100"/>
  <c r="CA20" i="100"/>
  <c r="CB20" i="100"/>
  <c r="CC20" i="100"/>
  <c r="CD20" i="100"/>
  <c r="CE20" i="100"/>
  <c r="CF20" i="100"/>
  <c r="CG20" i="100"/>
  <c r="CH20" i="100"/>
  <c r="CI20" i="100"/>
  <c r="CJ20" i="100"/>
  <c r="CK20" i="100"/>
  <c r="CL20" i="100"/>
  <c r="CM20" i="100"/>
  <c r="M20" i="101"/>
  <c r="N20" i="101"/>
  <c r="O20" i="101"/>
  <c r="P20" i="101"/>
  <c r="Q20" i="101"/>
  <c r="R20" i="101"/>
  <c r="S20" i="101"/>
  <c r="T20" i="101"/>
  <c r="U20" i="101"/>
  <c r="V20" i="101"/>
  <c r="W20" i="101"/>
  <c r="X20" i="101"/>
  <c r="Y20" i="101"/>
  <c r="Z20" i="101"/>
  <c r="AA20" i="101"/>
  <c r="AB20" i="101"/>
  <c r="AC20" i="101"/>
  <c r="AD20" i="101"/>
  <c r="AE20" i="101"/>
  <c r="AF20" i="101"/>
  <c r="AG20" i="101"/>
  <c r="AH20" i="101"/>
  <c r="AI20" i="101"/>
  <c r="AJ20" i="101"/>
  <c r="AK20" i="101"/>
  <c r="AL20" i="101"/>
  <c r="AM20" i="101"/>
  <c r="AN20" i="101"/>
  <c r="AO20" i="101"/>
  <c r="AP20" i="101"/>
  <c r="AQ20" i="101"/>
  <c r="AR20" i="101"/>
  <c r="AS20" i="101"/>
  <c r="AT20" i="101"/>
  <c r="AU20" i="101"/>
  <c r="AV20" i="101"/>
  <c r="AW20" i="101"/>
  <c r="AX20" i="101"/>
  <c r="AY20" i="101"/>
  <c r="AZ20" i="101"/>
  <c r="BA20" i="101"/>
  <c r="BB20" i="101"/>
  <c r="BC20" i="101"/>
  <c r="BD20" i="101"/>
  <c r="BE20" i="101"/>
  <c r="BF20" i="101"/>
  <c r="BG20" i="101"/>
  <c r="BH20" i="101"/>
  <c r="BI20" i="101"/>
  <c r="BJ20" i="101"/>
  <c r="BK20" i="101"/>
  <c r="BL20" i="101"/>
  <c r="BM20" i="101"/>
  <c r="BN20" i="101"/>
  <c r="BO20" i="101"/>
  <c r="BP20" i="101"/>
  <c r="BQ20" i="101"/>
  <c r="BR20" i="101"/>
  <c r="BS20" i="101"/>
  <c r="BT20" i="101"/>
  <c r="BU20" i="101"/>
  <c r="BV20" i="101"/>
  <c r="BW20" i="101"/>
  <c r="BX20" i="101"/>
  <c r="BY20" i="101"/>
  <c r="BZ20" i="101"/>
  <c r="CA20" i="101"/>
  <c r="CB20" i="101"/>
  <c r="CC20" i="101"/>
  <c r="CD20" i="101"/>
  <c r="CE20" i="101"/>
  <c r="CF20" i="101"/>
  <c r="CG20" i="101"/>
  <c r="CH20" i="101"/>
  <c r="CI20" i="101"/>
  <c r="CJ20" i="101"/>
  <c r="CK20" i="101"/>
  <c r="CL20" i="101"/>
  <c r="CM20" i="101"/>
  <c r="M20" i="102"/>
  <c r="N20" i="102"/>
  <c r="O20" i="102"/>
  <c r="P20" i="102"/>
  <c r="Q20" i="102"/>
  <c r="R20" i="102"/>
  <c r="S20" i="102"/>
  <c r="T20" i="102"/>
  <c r="U20" i="102"/>
  <c r="V20" i="102"/>
  <c r="W20" i="102"/>
  <c r="X20" i="102"/>
  <c r="Y20" i="102"/>
  <c r="Z20" i="102"/>
  <c r="AA20" i="102"/>
  <c r="AB20" i="102"/>
  <c r="AC20" i="102"/>
  <c r="AD20" i="102"/>
  <c r="AE20" i="102"/>
  <c r="AF20" i="102"/>
  <c r="AG20" i="102"/>
  <c r="AH20" i="102"/>
  <c r="AI20" i="102"/>
  <c r="AJ20" i="102"/>
  <c r="AK20" i="102"/>
  <c r="AL20" i="102"/>
  <c r="AM20" i="102"/>
  <c r="AN20" i="102"/>
  <c r="AO20" i="102"/>
  <c r="AP20" i="102"/>
  <c r="AQ20" i="102"/>
  <c r="AR20" i="102"/>
  <c r="AS20" i="102"/>
  <c r="AT20" i="102"/>
  <c r="AU20" i="102"/>
  <c r="AV20" i="102"/>
  <c r="AW20" i="102"/>
  <c r="AX20" i="102"/>
  <c r="AY20" i="102"/>
  <c r="AZ20" i="102"/>
  <c r="BA20" i="102"/>
  <c r="BB20" i="102"/>
  <c r="BC20" i="102"/>
  <c r="BD20" i="102"/>
  <c r="BE20" i="102"/>
  <c r="BF20" i="102"/>
  <c r="BG20" i="102"/>
  <c r="BH20" i="102"/>
  <c r="BI20" i="102"/>
  <c r="BJ20" i="102"/>
  <c r="BK20" i="102"/>
  <c r="BL20" i="102"/>
  <c r="BM20" i="102"/>
  <c r="BN20" i="102"/>
  <c r="BO20" i="102"/>
  <c r="BP20" i="102"/>
  <c r="BQ20" i="102"/>
  <c r="BR20" i="102"/>
  <c r="BS20" i="102"/>
  <c r="BT20" i="102"/>
  <c r="BU20" i="102"/>
  <c r="BV20" i="102"/>
  <c r="BW20" i="102"/>
  <c r="BX20" i="102"/>
  <c r="BY20" i="102"/>
  <c r="BZ20" i="102"/>
  <c r="CA20" i="102"/>
  <c r="CB20" i="102"/>
  <c r="CC20" i="102"/>
  <c r="CD20" i="102"/>
  <c r="CE20" i="102"/>
  <c r="CF20" i="102"/>
  <c r="CG20" i="102"/>
  <c r="CH20" i="102"/>
  <c r="CI20" i="102"/>
  <c r="CJ20" i="102"/>
  <c r="CK20" i="102"/>
  <c r="CL20" i="102"/>
  <c r="CM20" i="102"/>
  <c r="L20" i="103"/>
  <c r="M20" i="103"/>
  <c r="N20" i="103"/>
  <c r="O20" i="103"/>
  <c r="P20" i="103"/>
  <c r="Q20" i="103"/>
  <c r="R20" i="103"/>
  <c r="S20" i="103"/>
  <c r="T20" i="103"/>
  <c r="U20" i="103"/>
  <c r="V20" i="103"/>
  <c r="W20" i="103"/>
  <c r="X20" i="103"/>
  <c r="Y20" i="103"/>
  <c r="Z20" i="103"/>
  <c r="AA20" i="103"/>
  <c r="AB20" i="103"/>
  <c r="AC20" i="103"/>
  <c r="AD20" i="103"/>
  <c r="AE20" i="103"/>
  <c r="AF20" i="103"/>
  <c r="AG20" i="103"/>
  <c r="AH20" i="103"/>
  <c r="AI20" i="103"/>
  <c r="AJ20" i="103"/>
  <c r="AK20" i="103"/>
  <c r="AL20" i="103"/>
  <c r="AM20" i="103"/>
  <c r="AN20" i="103"/>
  <c r="AO20" i="103"/>
  <c r="AP20" i="103"/>
  <c r="AQ20" i="103"/>
  <c r="AR20" i="103"/>
  <c r="AS20" i="103"/>
  <c r="AT20" i="103"/>
  <c r="AU20" i="103"/>
  <c r="AV20" i="103"/>
  <c r="AW20" i="103"/>
  <c r="AX20" i="103"/>
  <c r="AY20" i="103"/>
  <c r="AZ20" i="103"/>
  <c r="BA20" i="103"/>
  <c r="BB20" i="103"/>
  <c r="BC20" i="103"/>
  <c r="BD20" i="103"/>
  <c r="BE20" i="103"/>
  <c r="BF20" i="103"/>
  <c r="BG20" i="103"/>
  <c r="BH20" i="103"/>
  <c r="BI20" i="103"/>
  <c r="BJ20" i="103"/>
  <c r="BK20" i="103"/>
  <c r="BL20" i="103"/>
  <c r="BM20" i="103"/>
  <c r="BN20" i="103"/>
  <c r="BO20" i="103"/>
  <c r="BP20" i="103"/>
  <c r="BQ20" i="103"/>
  <c r="BR20" i="103"/>
  <c r="BS20" i="103"/>
  <c r="BT20" i="103"/>
  <c r="BU20" i="103"/>
  <c r="BV20" i="103"/>
  <c r="BW20" i="103"/>
  <c r="BX20" i="103"/>
  <c r="BY20" i="103"/>
  <c r="BZ20" i="103"/>
  <c r="CA20" i="103"/>
  <c r="CB20" i="103"/>
  <c r="CC20" i="103"/>
  <c r="CD20" i="103"/>
  <c r="CE20" i="103"/>
  <c r="CF20" i="103"/>
  <c r="CG20" i="103"/>
  <c r="CH20" i="103"/>
  <c r="CI20" i="103"/>
  <c r="CJ20" i="103"/>
  <c r="CK20" i="103"/>
  <c r="CL20" i="103"/>
  <c r="CM20" i="103"/>
  <c r="L19" i="73"/>
  <c r="M19" i="73"/>
  <c r="N19" i="73"/>
  <c r="O19" i="73"/>
  <c r="P19" i="73"/>
  <c r="Q19" i="73"/>
  <c r="R19" i="73"/>
  <c r="S19" i="73"/>
  <c r="T19" i="73"/>
  <c r="U19" i="73"/>
  <c r="V19" i="73"/>
  <c r="W19" i="73"/>
  <c r="X19" i="73"/>
  <c r="Y19" i="73"/>
  <c r="Z19" i="73"/>
  <c r="AA19" i="73"/>
  <c r="AB19" i="73"/>
  <c r="AC19" i="73"/>
  <c r="AD19" i="73"/>
  <c r="AE19" i="73"/>
  <c r="AF19" i="73"/>
  <c r="AG19" i="73"/>
  <c r="AH19" i="73"/>
  <c r="AI19" i="73"/>
  <c r="AJ19" i="73"/>
  <c r="AK19" i="73"/>
  <c r="AL19" i="73"/>
  <c r="AM19" i="73"/>
  <c r="AN19" i="73"/>
  <c r="AO19" i="73"/>
  <c r="AP19" i="73"/>
  <c r="AQ19" i="73"/>
  <c r="AR19" i="73"/>
  <c r="AS19" i="73"/>
  <c r="AT19" i="73"/>
  <c r="AU19" i="73"/>
  <c r="AV19" i="73"/>
  <c r="AW19" i="73"/>
  <c r="AX19" i="73"/>
  <c r="AY19" i="73"/>
  <c r="AZ19" i="73"/>
  <c r="BA19" i="73"/>
  <c r="BB19" i="73"/>
  <c r="BC19" i="73"/>
  <c r="BD19" i="73"/>
  <c r="BE19" i="73"/>
  <c r="BF19" i="73"/>
  <c r="BG19" i="73"/>
  <c r="BH19" i="73"/>
  <c r="BI19" i="73"/>
  <c r="BJ19" i="73"/>
  <c r="BK19" i="73"/>
  <c r="BL19" i="73"/>
  <c r="BM19" i="73"/>
  <c r="BN19" i="73"/>
  <c r="BO19" i="73"/>
  <c r="BP19" i="73"/>
  <c r="BQ19" i="73"/>
  <c r="BR19" i="73"/>
  <c r="BS19" i="73"/>
  <c r="BT19" i="73"/>
  <c r="BU19" i="73"/>
  <c r="BV19" i="73"/>
  <c r="BW19" i="73"/>
  <c r="BX19" i="73"/>
  <c r="BY19" i="73"/>
  <c r="BZ19" i="73"/>
  <c r="CA19" i="73"/>
  <c r="CB19" i="73"/>
  <c r="CC19" i="73"/>
  <c r="CD19" i="73"/>
  <c r="CE19" i="73"/>
  <c r="CF19" i="73"/>
  <c r="CG19" i="73"/>
  <c r="CH19" i="73"/>
  <c r="CI19" i="73"/>
  <c r="CJ19" i="73"/>
  <c r="CK19" i="73"/>
  <c r="CL19" i="73"/>
  <c r="CM19" i="73"/>
  <c r="L19" i="75"/>
  <c r="M19" i="75"/>
  <c r="N19" i="75"/>
  <c r="O19" i="75"/>
  <c r="P19" i="75"/>
  <c r="Q19" i="75"/>
  <c r="R19" i="75"/>
  <c r="S19" i="75"/>
  <c r="T19" i="75"/>
  <c r="U19" i="75"/>
  <c r="V19" i="75"/>
  <c r="W19" i="75"/>
  <c r="X19" i="75"/>
  <c r="Y19" i="75"/>
  <c r="Z19" i="75"/>
  <c r="AA19" i="75"/>
  <c r="AB19" i="75"/>
  <c r="AC19" i="75"/>
  <c r="AD19" i="75"/>
  <c r="AE19" i="75"/>
  <c r="AF19" i="75"/>
  <c r="AG19" i="75"/>
  <c r="AH19" i="75"/>
  <c r="AI19" i="75"/>
  <c r="AJ19" i="75"/>
  <c r="AK19" i="75"/>
  <c r="AL19" i="75"/>
  <c r="AM19" i="75"/>
  <c r="AN19" i="75"/>
  <c r="AO19" i="75"/>
  <c r="AP19" i="75"/>
  <c r="AQ19" i="75"/>
  <c r="AR19" i="75"/>
  <c r="AS19" i="75"/>
  <c r="AT19" i="75"/>
  <c r="AU19" i="75"/>
  <c r="AV19" i="75"/>
  <c r="AW19" i="75"/>
  <c r="AX19" i="75"/>
  <c r="AY19" i="75"/>
  <c r="AZ19" i="75"/>
  <c r="BA19" i="75"/>
  <c r="BB19" i="75"/>
  <c r="BC19" i="75"/>
  <c r="BD19" i="75"/>
  <c r="BE19" i="75"/>
  <c r="BF19" i="75"/>
  <c r="BG19" i="75"/>
  <c r="BH19" i="75"/>
  <c r="BI19" i="75"/>
  <c r="BJ19" i="75"/>
  <c r="BK19" i="75"/>
  <c r="BL19" i="75"/>
  <c r="BM19" i="75"/>
  <c r="BN19" i="75"/>
  <c r="BO19" i="75"/>
  <c r="BP19" i="75"/>
  <c r="BQ19" i="75"/>
  <c r="BR19" i="75"/>
  <c r="BS19" i="75"/>
  <c r="BT19" i="75"/>
  <c r="BU19" i="75"/>
  <c r="BV19" i="75"/>
  <c r="BW19" i="75"/>
  <c r="BX19" i="75"/>
  <c r="BY19" i="75"/>
  <c r="BZ19" i="75"/>
  <c r="CA19" i="75"/>
  <c r="CB19" i="75"/>
  <c r="CC19" i="75"/>
  <c r="CD19" i="75"/>
  <c r="CE19" i="75"/>
  <c r="CF19" i="75"/>
  <c r="CG19" i="75"/>
  <c r="CH19" i="75"/>
  <c r="CI19" i="75"/>
  <c r="CJ19" i="75"/>
  <c r="CK19" i="75"/>
  <c r="CL19" i="75"/>
  <c r="CM19" i="75"/>
  <c r="M19" i="76"/>
  <c r="N19" i="76"/>
  <c r="O19" i="76"/>
  <c r="P19" i="76"/>
  <c r="Q19" i="76"/>
  <c r="R19" i="76"/>
  <c r="S19" i="76"/>
  <c r="T19" i="76"/>
  <c r="U19" i="76"/>
  <c r="V19" i="76"/>
  <c r="W19" i="76"/>
  <c r="X19" i="76"/>
  <c r="Y19" i="76"/>
  <c r="Z19" i="76"/>
  <c r="AA19" i="76"/>
  <c r="AB19" i="76"/>
  <c r="AC19" i="76"/>
  <c r="AD19" i="76"/>
  <c r="AE19" i="76"/>
  <c r="AF19" i="76"/>
  <c r="AG19" i="76"/>
  <c r="AH19" i="76"/>
  <c r="AI19" i="76"/>
  <c r="AJ19" i="76"/>
  <c r="AK19" i="76"/>
  <c r="AL19" i="76"/>
  <c r="AM19" i="76"/>
  <c r="AN19" i="76"/>
  <c r="AO19" i="76"/>
  <c r="AP19" i="76"/>
  <c r="AQ19" i="76"/>
  <c r="AR19" i="76"/>
  <c r="AS19" i="76"/>
  <c r="AT19" i="76"/>
  <c r="AU19" i="76"/>
  <c r="AV19" i="76"/>
  <c r="AW19" i="76"/>
  <c r="AX19" i="76"/>
  <c r="AY19" i="76"/>
  <c r="AZ19" i="76"/>
  <c r="BA19" i="76"/>
  <c r="BB19" i="76"/>
  <c r="BC19" i="76"/>
  <c r="BD19" i="76"/>
  <c r="BE19" i="76"/>
  <c r="BF19" i="76"/>
  <c r="BG19" i="76"/>
  <c r="BH19" i="76"/>
  <c r="BI19" i="76"/>
  <c r="BJ19" i="76"/>
  <c r="BK19" i="76"/>
  <c r="BL19" i="76"/>
  <c r="BM19" i="76"/>
  <c r="BN19" i="76"/>
  <c r="BO19" i="76"/>
  <c r="BP19" i="76"/>
  <c r="BQ19" i="76"/>
  <c r="BR19" i="76"/>
  <c r="BS19" i="76"/>
  <c r="BT19" i="76"/>
  <c r="BU19" i="76"/>
  <c r="BV19" i="76"/>
  <c r="BW19" i="76"/>
  <c r="BX19" i="76"/>
  <c r="BY19" i="76"/>
  <c r="BZ19" i="76"/>
  <c r="CA19" i="76"/>
  <c r="CB19" i="76"/>
  <c r="CC19" i="76"/>
  <c r="CD19" i="76"/>
  <c r="CE19" i="76"/>
  <c r="CF19" i="76"/>
  <c r="CG19" i="76"/>
  <c r="CH19" i="76"/>
  <c r="CI19" i="76"/>
  <c r="CJ19" i="76"/>
  <c r="CK19" i="76"/>
  <c r="CL19" i="76"/>
  <c r="CM19" i="76"/>
  <c r="BT19" i="77"/>
  <c r="BU19" i="77"/>
  <c r="BV19" i="77"/>
  <c r="BW19" i="77"/>
  <c r="BX19" i="77"/>
  <c r="BY19" i="77"/>
  <c r="BZ19" i="77"/>
  <c r="CA19" i="77"/>
  <c r="CB19" i="77"/>
  <c r="CC19" i="77"/>
  <c r="CD19" i="77"/>
  <c r="CE19" i="77"/>
  <c r="CF19" i="77"/>
  <c r="CG19" i="77"/>
  <c r="CH19" i="77"/>
  <c r="CI19" i="77"/>
  <c r="CJ19" i="77"/>
  <c r="CK19" i="77"/>
  <c r="CL19" i="77"/>
  <c r="CM19" i="77"/>
  <c r="M19" i="78"/>
  <c r="N19" i="78"/>
  <c r="O19" i="78"/>
  <c r="P19" i="78"/>
  <c r="Q19" i="78"/>
  <c r="R19" i="78"/>
  <c r="S19" i="78"/>
  <c r="T19" i="78"/>
  <c r="U19" i="78"/>
  <c r="V19" i="78"/>
  <c r="W19" i="78"/>
  <c r="X19" i="78"/>
  <c r="Y19" i="78"/>
  <c r="Z19" i="78"/>
  <c r="AA19" i="78"/>
  <c r="AB19" i="78"/>
  <c r="AC19" i="78"/>
  <c r="AD19" i="78"/>
  <c r="AE19" i="78"/>
  <c r="AF19" i="78"/>
  <c r="AG19" i="78"/>
  <c r="AH19" i="78"/>
  <c r="AI19" i="78"/>
  <c r="AJ19" i="78"/>
  <c r="AK19" i="78"/>
  <c r="AL19" i="78"/>
  <c r="AM19" i="78"/>
  <c r="AN19" i="78"/>
  <c r="AO19" i="78"/>
  <c r="AP19" i="78"/>
  <c r="AQ19" i="78"/>
  <c r="AR19" i="78"/>
  <c r="AS19" i="78"/>
  <c r="AT19" i="78"/>
  <c r="AU19" i="78"/>
  <c r="AV19" i="78"/>
  <c r="AW19" i="78"/>
  <c r="AX19" i="78"/>
  <c r="AY19" i="78"/>
  <c r="AZ19" i="78"/>
  <c r="BA19" i="78"/>
  <c r="BB19" i="78"/>
  <c r="BC19" i="78"/>
  <c r="BD19" i="78"/>
  <c r="BE19" i="78"/>
  <c r="BF19" i="78"/>
  <c r="BG19" i="78"/>
  <c r="BH19" i="78"/>
  <c r="BI19" i="78"/>
  <c r="BJ19" i="78"/>
  <c r="BK19" i="78"/>
  <c r="BL19" i="78"/>
  <c r="BM19" i="78"/>
  <c r="BN19" i="78"/>
  <c r="BO19" i="78"/>
  <c r="BP19" i="78"/>
  <c r="BQ19" i="78"/>
  <c r="BR19" i="78"/>
  <c r="BS19" i="78"/>
  <c r="BT19" i="78"/>
  <c r="BU19" i="78"/>
  <c r="BV19" i="78"/>
  <c r="BW19" i="78"/>
  <c r="BX19" i="78"/>
  <c r="BY19" i="78"/>
  <c r="BZ19" i="78"/>
  <c r="CA19" i="78"/>
  <c r="CB19" i="78"/>
  <c r="CC19" i="78"/>
  <c r="CD19" i="78"/>
  <c r="CE19" i="78"/>
  <c r="CF19" i="78"/>
  <c r="CG19" i="78"/>
  <c r="CH19" i="78"/>
  <c r="CI19" i="78"/>
  <c r="CJ19" i="78"/>
  <c r="CK19" i="78"/>
  <c r="CL19" i="78"/>
  <c r="CM19" i="78"/>
  <c r="L19" i="79"/>
  <c r="M19" i="79"/>
  <c r="N19" i="79"/>
  <c r="O19" i="79"/>
  <c r="P19" i="79"/>
  <c r="Q19" i="79"/>
  <c r="R19" i="79"/>
  <c r="S19" i="79"/>
  <c r="T19" i="79"/>
  <c r="U19" i="79"/>
  <c r="V19" i="79"/>
  <c r="W19" i="79"/>
  <c r="X19" i="79"/>
  <c r="Y19" i="79"/>
  <c r="Z19" i="79"/>
  <c r="AA19" i="79"/>
  <c r="AB19" i="79"/>
  <c r="AC19" i="79"/>
  <c r="AD19" i="79"/>
  <c r="AE19" i="79"/>
  <c r="AF19" i="79"/>
  <c r="AG19" i="79"/>
  <c r="AH19" i="79"/>
  <c r="AI19" i="79"/>
  <c r="AJ19" i="79"/>
  <c r="AK19" i="79"/>
  <c r="AL19" i="79"/>
  <c r="AM19" i="79"/>
  <c r="AN19" i="79"/>
  <c r="AO19" i="79"/>
  <c r="AP19" i="79"/>
  <c r="AQ19" i="79"/>
  <c r="AR19" i="79"/>
  <c r="AS19" i="79"/>
  <c r="AT19" i="79"/>
  <c r="AU19" i="79"/>
  <c r="AV19" i="79"/>
  <c r="AW19" i="79"/>
  <c r="AX19" i="79"/>
  <c r="AY19" i="79"/>
  <c r="AZ19" i="79"/>
  <c r="BA19" i="79"/>
  <c r="BB19" i="79"/>
  <c r="BC19" i="79"/>
  <c r="BD19" i="79"/>
  <c r="BE19" i="79"/>
  <c r="BF19" i="79"/>
  <c r="BG19" i="79"/>
  <c r="BH19" i="79"/>
  <c r="BI19" i="79"/>
  <c r="BJ19" i="79"/>
  <c r="BK19" i="79"/>
  <c r="BL19" i="79"/>
  <c r="BM19" i="79"/>
  <c r="BN19" i="79"/>
  <c r="BO19" i="79"/>
  <c r="BP19" i="79"/>
  <c r="BQ19" i="79"/>
  <c r="BR19" i="79"/>
  <c r="BS19" i="79"/>
  <c r="BT19" i="79"/>
  <c r="BU19" i="79"/>
  <c r="BV19" i="79"/>
  <c r="BW19" i="79"/>
  <c r="BX19" i="79"/>
  <c r="BY19" i="79"/>
  <c r="BZ19" i="79"/>
  <c r="CA19" i="79"/>
  <c r="CB19" i="79"/>
  <c r="CC19" i="79"/>
  <c r="CD19" i="79"/>
  <c r="CE19" i="79"/>
  <c r="CF19" i="79"/>
  <c r="CG19" i="79"/>
  <c r="CH19" i="79"/>
  <c r="CI19" i="79"/>
  <c r="CJ19" i="79"/>
  <c r="CK19" i="79"/>
  <c r="CL19" i="79"/>
  <c r="CM19" i="79"/>
  <c r="L19" i="80"/>
  <c r="M19" i="80"/>
  <c r="N19" i="80"/>
  <c r="O19" i="80"/>
  <c r="P19" i="80"/>
  <c r="Q19" i="80"/>
  <c r="R19" i="80"/>
  <c r="S19" i="80"/>
  <c r="T19" i="80"/>
  <c r="U19" i="80"/>
  <c r="V19" i="80"/>
  <c r="W19" i="80"/>
  <c r="X19" i="80"/>
  <c r="Y19" i="80"/>
  <c r="Z19" i="80"/>
  <c r="AA19" i="80"/>
  <c r="AB19" i="80"/>
  <c r="AC19" i="80"/>
  <c r="AD19" i="80"/>
  <c r="AE19" i="80"/>
  <c r="AF19" i="80"/>
  <c r="AG19" i="80"/>
  <c r="AH19" i="80"/>
  <c r="AI19" i="80"/>
  <c r="AJ19" i="80"/>
  <c r="AK19" i="80"/>
  <c r="AL19" i="80"/>
  <c r="AM19" i="80"/>
  <c r="AN19" i="80"/>
  <c r="AO19" i="80"/>
  <c r="AP19" i="80"/>
  <c r="AQ19" i="80"/>
  <c r="AR19" i="80"/>
  <c r="AS19" i="80"/>
  <c r="AT19" i="80"/>
  <c r="AU19" i="80"/>
  <c r="AV19" i="80"/>
  <c r="AW19" i="80"/>
  <c r="AX19" i="80"/>
  <c r="AY19" i="80"/>
  <c r="AZ19" i="80"/>
  <c r="BA19" i="80"/>
  <c r="BB19" i="80"/>
  <c r="BC19" i="80"/>
  <c r="BD19" i="80"/>
  <c r="BE19" i="80"/>
  <c r="BF19" i="80"/>
  <c r="BG19" i="80"/>
  <c r="BH19" i="80"/>
  <c r="BI19" i="80"/>
  <c r="BJ19" i="80"/>
  <c r="BK19" i="80"/>
  <c r="BL19" i="80"/>
  <c r="BM19" i="80"/>
  <c r="BN19" i="80"/>
  <c r="BO19" i="80"/>
  <c r="BP19" i="80"/>
  <c r="BQ19" i="80"/>
  <c r="BR19" i="80"/>
  <c r="BS19" i="80"/>
  <c r="BT19" i="80"/>
  <c r="BU19" i="80"/>
  <c r="BV19" i="80"/>
  <c r="BW19" i="80"/>
  <c r="BX19" i="80"/>
  <c r="BY19" i="80"/>
  <c r="BZ19" i="80"/>
  <c r="CA19" i="80"/>
  <c r="CB19" i="80"/>
  <c r="CC19" i="80"/>
  <c r="CD19" i="80"/>
  <c r="CE19" i="80"/>
  <c r="CF19" i="80"/>
  <c r="CG19" i="80"/>
  <c r="CH19" i="80"/>
  <c r="CI19" i="80"/>
  <c r="CJ19" i="80"/>
  <c r="CK19" i="80"/>
  <c r="CL19" i="80"/>
  <c r="CM19" i="80"/>
  <c r="L19" i="81"/>
  <c r="M19" i="81"/>
  <c r="N19" i="81"/>
  <c r="O19" i="81"/>
  <c r="P19" i="81"/>
  <c r="Q19" i="81"/>
  <c r="R19" i="81"/>
  <c r="S19" i="81"/>
  <c r="T19" i="81"/>
  <c r="U19" i="81"/>
  <c r="V19" i="81"/>
  <c r="W19" i="81"/>
  <c r="X19" i="81"/>
  <c r="Y19" i="81"/>
  <c r="Z19" i="81"/>
  <c r="AA19" i="81"/>
  <c r="AB19" i="81"/>
  <c r="AC19" i="81"/>
  <c r="AD19" i="81"/>
  <c r="AE19" i="81"/>
  <c r="AG19" i="81"/>
  <c r="AH19" i="81"/>
  <c r="AI19" i="81"/>
  <c r="AJ19" i="81"/>
  <c r="AK19" i="81"/>
  <c r="AL19" i="81"/>
  <c r="AM19" i="81"/>
  <c r="AN19" i="81"/>
  <c r="AO19" i="81"/>
  <c r="AP19" i="81"/>
  <c r="AQ19" i="81"/>
  <c r="AR19" i="81"/>
  <c r="AS19" i="81"/>
  <c r="AT19" i="81"/>
  <c r="AU19" i="81"/>
  <c r="AV19" i="81"/>
  <c r="AW19" i="81"/>
  <c r="AX19" i="81"/>
  <c r="AY19" i="81"/>
  <c r="AZ19" i="81"/>
  <c r="BA19" i="81"/>
  <c r="BB19" i="81"/>
  <c r="BC19" i="81"/>
  <c r="BD19" i="81"/>
  <c r="BE19" i="81"/>
  <c r="BF19" i="81"/>
  <c r="BG19" i="81"/>
  <c r="BH19" i="81"/>
  <c r="BI19" i="81"/>
  <c r="BJ19" i="81"/>
  <c r="BK19" i="81"/>
  <c r="BL19" i="81"/>
  <c r="BM19" i="81"/>
  <c r="BN19" i="81"/>
  <c r="BO19" i="81"/>
  <c r="BP19" i="81"/>
  <c r="BQ19" i="81"/>
  <c r="BR19" i="81"/>
  <c r="BS19" i="81"/>
  <c r="BT19" i="81"/>
  <c r="BU19" i="81"/>
  <c r="BV19" i="81"/>
  <c r="BW19" i="81"/>
  <c r="BX19" i="81"/>
  <c r="BY19" i="81"/>
  <c r="BZ19" i="81"/>
  <c r="CA19" i="81"/>
  <c r="CB19" i="81"/>
  <c r="CC19" i="81"/>
  <c r="CD19" i="81"/>
  <c r="CE19" i="81"/>
  <c r="CF19" i="81"/>
  <c r="CG19" i="81"/>
  <c r="CH19" i="81"/>
  <c r="CI19" i="81"/>
  <c r="CJ19" i="81"/>
  <c r="CK19" i="81"/>
  <c r="CL19" i="81"/>
  <c r="CM19" i="81"/>
  <c r="L19" i="82"/>
  <c r="CD19" i="82"/>
  <c r="CE19" i="82"/>
  <c r="CF19" i="82"/>
  <c r="CG19" i="82"/>
  <c r="CH19" i="82"/>
  <c r="CI19" i="82"/>
  <c r="CJ19" i="82"/>
  <c r="CK19" i="82"/>
  <c r="CL19" i="82"/>
  <c r="CM19" i="82"/>
  <c r="L19" i="83"/>
  <c r="M19" i="83"/>
  <c r="O19" i="83"/>
  <c r="P19" i="83"/>
  <c r="Q19" i="83"/>
  <c r="R19" i="83"/>
  <c r="S19" i="83"/>
  <c r="T19" i="83"/>
  <c r="U19" i="83"/>
  <c r="V19" i="83"/>
  <c r="W19" i="83"/>
  <c r="X19" i="83"/>
  <c r="Y19" i="83"/>
  <c r="Z19" i="83"/>
  <c r="AA19" i="83"/>
  <c r="AB19" i="83"/>
  <c r="AC19" i="83"/>
  <c r="AD19" i="83"/>
  <c r="AE19" i="83"/>
  <c r="AF19" i="83"/>
  <c r="AG19" i="83"/>
  <c r="AH19" i="83"/>
  <c r="AI19" i="83"/>
  <c r="AJ19" i="83"/>
  <c r="AK19" i="83"/>
  <c r="AL19" i="83"/>
  <c r="AM19" i="83"/>
  <c r="AN19" i="83"/>
  <c r="AO19" i="83"/>
  <c r="AP19" i="83"/>
  <c r="AQ19" i="83"/>
  <c r="AV19" i="83"/>
  <c r="AW19" i="83"/>
  <c r="AX19" i="83"/>
  <c r="AY19" i="83"/>
  <c r="AZ19" i="83"/>
  <c r="BA19" i="83"/>
  <c r="BB19" i="83"/>
  <c r="BC19" i="83"/>
  <c r="BD19" i="83"/>
  <c r="BE19" i="83"/>
  <c r="BF19" i="83"/>
  <c r="BG19" i="83"/>
  <c r="BH19" i="83"/>
  <c r="BI19" i="83"/>
  <c r="BJ19" i="83"/>
  <c r="BK19" i="83"/>
  <c r="BL19" i="83"/>
  <c r="BM19" i="83"/>
  <c r="BN19" i="83"/>
  <c r="BO19" i="83"/>
  <c r="BP19" i="83"/>
  <c r="BQ19" i="83"/>
  <c r="BR19" i="83"/>
  <c r="BS19" i="83"/>
  <c r="BT19" i="83"/>
  <c r="BU19" i="83"/>
  <c r="BV19" i="83"/>
  <c r="BW19" i="83"/>
  <c r="BX19" i="83"/>
  <c r="BY19" i="83"/>
  <c r="BZ19" i="83"/>
  <c r="CA19" i="83"/>
  <c r="CB19" i="83"/>
  <c r="CC19" i="83"/>
  <c r="CD19" i="83"/>
  <c r="CE19" i="83"/>
  <c r="CF19" i="83"/>
  <c r="CG19" i="83"/>
  <c r="CH19" i="83"/>
  <c r="CI19" i="83"/>
  <c r="CJ19" i="83"/>
  <c r="CK19" i="83"/>
  <c r="CL19" i="83"/>
  <c r="CM19" i="83"/>
  <c r="L19" i="84"/>
  <c r="M19" i="84"/>
  <c r="N19" i="84"/>
  <c r="O19" i="84"/>
  <c r="P19" i="84"/>
  <c r="Q19" i="84"/>
  <c r="R19" i="84"/>
  <c r="S19" i="84"/>
  <c r="T19" i="84"/>
  <c r="U19" i="84"/>
  <c r="V19" i="84"/>
  <c r="W19" i="84"/>
  <c r="X19" i="84"/>
  <c r="Y19" i="84"/>
  <c r="Z19" i="84"/>
  <c r="AA19" i="84"/>
  <c r="AB19" i="84"/>
  <c r="AC19" i="84"/>
  <c r="AD19" i="84"/>
  <c r="AE19" i="84"/>
  <c r="AF19" i="84"/>
  <c r="AG19" i="84"/>
  <c r="AH19" i="84"/>
  <c r="AI19" i="84"/>
  <c r="AJ19" i="84"/>
  <c r="AK19" i="84"/>
  <c r="AL19" i="84"/>
  <c r="AM19" i="84"/>
  <c r="AN19" i="84"/>
  <c r="AO19" i="84"/>
  <c r="AP19" i="84"/>
  <c r="AQ19" i="84"/>
  <c r="AR19" i="84"/>
  <c r="AS19" i="84"/>
  <c r="AT19" i="84"/>
  <c r="AU19" i="84"/>
  <c r="AV19" i="84"/>
  <c r="AW19" i="84"/>
  <c r="AX19" i="84"/>
  <c r="AY19" i="84"/>
  <c r="AZ19" i="84"/>
  <c r="BA19" i="84"/>
  <c r="BB19" i="84"/>
  <c r="BC19" i="84"/>
  <c r="BD19" i="84"/>
  <c r="BE19" i="84"/>
  <c r="BF19" i="84"/>
  <c r="BG19" i="84"/>
  <c r="BH19" i="84"/>
  <c r="BI19" i="84"/>
  <c r="BJ19" i="84"/>
  <c r="BK19" i="84"/>
  <c r="BL19" i="84"/>
  <c r="BM19" i="84"/>
  <c r="BN19" i="84"/>
  <c r="BO19" i="84"/>
  <c r="BP19" i="84"/>
  <c r="BQ19" i="84"/>
  <c r="BR19" i="84"/>
  <c r="BS19" i="84"/>
  <c r="BT19" i="84"/>
  <c r="BU19" i="84"/>
  <c r="BV19" i="84"/>
  <c r="BW19" i="84"/>
  <c r="BX19" i="84"/>
  <c r="BY19" i="84"/>
  <c r="BZ19" i="84"/>
  <c r="CA19" i="84"/>
  <c r="CB19" i="84"/>
  <c r="CC19" i="84"/>
  <c r="CD19" i="84"/>
  <c r="CE19" i="84"/>
  <c r="CF19" i="84"/>
  <c r="CG19" i="84"/>
  <c r="CH19" i="84"/>
  <c r="CI19" i="84"/>
  <c r="CJ19" i="84"/>
  <c r="CK19" i="84"/>
  <c r="CL19" i="84"/>
  <c r="CM19" i="84"/>
  <c r="L19" i="85"/>
  <c r="M19" i="85"/>
  <c r="N19" i="85"/>
  <c r="O19" i="85"/>
  <c r="P19" i="85"/>
  <c r="Q19" i="85"/>
  <c r="R19" i="85"/>
  <c r="S19" i="85"/>
  <c r="T19" i="85"/>
  <c r="U19" i="85"/>
  <c r="V19" i="85"/>
  <c r="W19" i="85"/>
  <c r="X19" i="85"/>
  <c r="Y19" i="85"/>
  <c r="AA19" i="85"/>
  <c r="AB19" i="85"/>
  <c r="AC19" i="85"/>
  <c r="AD19" i="85"/>
  <c r="AE19" i="85"/>
  <c r="AF19" i="85"/>
  <c r="AG19" i="85"/>
  <c r="AH19" i="85"/>
  <c r="AI19" i="85"/>
  <c r="AJ19" i="85"/>
  <c r="AK19" i="85"/>
  <c r="AL19" i="85"/>
  <c r="AM19" i="85"/>
  <c r="AN19" i="85"/>
  <c r="AO19" i="85"/>
  <c r="AP19" i="85"/>
  <c r="AQ19" i="85"/>
  <c r="AR19" i="85"/>
  <c r="AS19" i="85"/>
  <c r="AT19" i="85"/>
  <c r="AU19" i="85"/>
  <c r="AV19" i="85"/>
  <c r="AW19" i="85"/>
  <c r="AX19" i="85"/>
  <c r="AY19" i="85"/>
  <c r="AZ19" i="85"/>
  <c r="BA19" i="85"/>
  <c r="BB19" i="85"/>
  <c r="BC19" i="85"/>
  <c r="BD19" i="85"/>
  <c r="BE19" i="85"/>
  <c r="BF19" i="85"/>
  <c r="BG19" i="85"/>
  <c r="BH19" i="85"/>
  <c r="BI19" i="85"/>
  <c r="BJ19" i="85"/>
  <c r="BK19" i="85"/>
  <c r="BL19" i="85"/>
  <c r="BM19" i="85"/>
  <c r="BN19" i="85"/>
  <c r="BO19" i="85"/>
  <c r="BP19" i="85"/>
  <c r="BQ19" i="85"/>
  <c r="BR19" i="85"/>
  <c r="BS19" i="85"/>
  <c r="BT19" i="85"/>
  <c r="BU19" i="85"/>
  <c r="BV19" i="85"/>
  <c r="BW19" i="85"/>
  <c r="BX19" i="85"/>
  <c r="BY19" i="85"/>
  <c r="BZ19" i="85"/>
  <c r="CA19" i="85"/>
  <c r="CB19" i="85"/>
  <c r="CC19" i="85"/>
  <c r="CD19" i="85"/>
  <c r="CE19" i="85"/>
  <c r="CF19" i="85"/>
  <c r="CG19" i="85"/>
  <c r="CH19" i="85"/>
  <c r="CI19" i="85"/>
  <c r="CJ19" i="85"/>
  <c r="CK19" i="85"/>
  <c r="CL19" i="85"/>
  <c r="CM19" i="85"/>
  <c r="L19" i="86"/>
  <c r="M19" i="86"/>
  <c r="N19" i="86"/>
  <c r="O19" i="86"/>
  <c r="P19" i="86"/>
  <c r="Q19" i="86"/>
  <c r="R19" i="86"/>
  <c r="S19" i="86"/>
  <c r="T19" i="86"/>
  <c r="U19" i="86"/>
  <c r="V19" i="86"/>
  <c r="W19" i="86"/>
  <c r="X19" i="86"/>
  <c r="Y19" i="86"/>
  <c r="Z19" i="86"/>
  <c r="AA19" i="86"/>
  <c r="AB19" i="86"/>
  <c r="AC19" i="86"/>
  <c r="AD19" i="86"/>
  <c r="AE19" i="86"/>
  <c r="AF19" i="86"/>
  <c r="AG19" i="86"/>
  <c r="AH19" i="86"/>
  <c r="AI19" i="86"/>
  <c r="AJ19" i="86"/>
  <c r="AK19" i="86"/>
  <c r="AL19" i="86"/>
  <c r="AM19" i="86"/>
  <c r="AN19" i="86"/>
  <c r="AO19" i="86"/>
  <c r="AP19" i="86"/>
  <c r="AQ19" i="86"/>
  <c r="AR19" i="86"/>
  <c r="AS19" i="86"/>
  <c r="AT19" i="86"/>
  <c r="AU19" i="86"/>
  <c r="AV19" i="86"/>
  <c r="AW19" i="86"/>
  <c r="AX19" i="86"/>
  <c r="AY19" i="86"/>
  <c r="AZ19" i="86"/>
  <c r="BA19" i="86"/>
  <c r="BB19" i="86"/>
  <c r="BC19" i="86"/>
  <c r="BD19" i="86"/>
  <c r="BE19" i="86"/>
  <c r="BF19" i="86"/>
  <c r="BG19" i="86"/>
  <c r="BH19" i="86"/>
  <c r="BI19" i="86"/>
  <c r="BJ19" i="86"/>
  <c r="BK19" i="86"/>
  <c r="BL19" i="86"/>
  <c r="BM19" i="86"/>
  <c r="BN19" i="86"/>
  <c r="BO19" i="86"/>
  <c r="BP19" i="86"/>
  <c r="BQ19" i="86"/>
  <c r="BR19" i="86"/>
  <c r="BS19" i="86"/>
  <c r="BT19" i="86"/>
  <c r="BU19" i="86"/>
  <c r="BV19" i="86"/>
  <c r="BW19" i="86"/>
  <c r="BX19" i="86"/>
  <c r="BY19" i="86"/>
  <c r="BZ19" i="86"/>
  <c r="CA19" i="86"/>
  <c r="CB19" i="86"/>
  <c r="CC19" i="86"/>
  <c r="CD19" i="86"/>
  <c r="CE19" i="86"/>
  <c r="CF19" i="86"/>
  <c r="CG19" i="86"/>
  <c r="CH19" i="86"/>
  <c r="CI19" i="86"/>
  <c r="CJ19" i="86"/>
  <c r="CK19" i="86"/>
  <c r="CL19" i="86"/>
  <c r="CM19" i="86"/>
  <c r="L19" i="87"/>
  <c r="M19" i="87"/>
  <c r="N19" i="87"/>
  <c r="O19" i="87"/>
  <c r="P19" i="87"/>
  <c r="Q19" i="87"/>
  <c r="R19" i="87"/>
  <c r="S19" i="87"/>
  <c r="T19" i="87"/>
  <c r="U19" i="87"/>
  <c r="V19" i="87"/>
  <c r="W19" i="87"/>
  <c r="X19" i="87"/>
  <c r="Y19" i="87"/>
  <c r="Z19" i="87"/>
  <c r="AA19" i="87"/>
  <c r="AB19" i="87"/>
  <c r="AC19" i="87"/>
  <c r="AD19" i="87"/>
  <c r="AE19" i="87"/>
  <c r="AF19" i="87"/>
  <c r="AG19" i="87"/>
  <c r="AH19" i="87"/>
  <c r="AI19" i="87"/>
  <c r="AJ19" i="87"/>
  <c r="AK19" i="87"/>
  <c r="AL19" i="87"/>
  <c r="AM19" i="87"/>
  <c r="AN19" i="87"/>
  <c r="AO19" i="87"/>
  <c r="AP19" i="87"/>
  <c r="AQ19" i="87"/>
  <c r="AR19" i="87"/>
  <c r="AS19" i="87"/>
  <c r="AT19" i="87"/>
  <c r="AU19" i="87"/>
  <c r="AV19" i="87"/>
  <c r="AW19" i="87"/>
  <c r="AX19" i="87"/>
  <c r="AY19" i="87"/>
  <c r="AZ19" i="87"/>
  <c r="BA19" i="87"/>
  <c r="BC19" i="87"/>
  <c r="BD19" i="87"/>
  <c r="BE19" i="87"/>
  <c r="BF19" i="87"/>
  <c r="BG19" i="87"/>
  <c r="BH19" i="87"/>
  <c r="BI19" i="87"/>
  <c r="BJ19" i="87"/>
  <c r="BK19" i="87"/>
  <c r="BL19" i="87"/>
  <c r="BM19" i="87"/>
  <c r="BN19" i="87"/>
  <c r="BO19" i="87"/>
  <c r="BP19" i="87"/>
  <c r="BQ19" i="87"/>
  <c r="BR19" i="87"/>
  <c r="BS19" i="87"/>
  <c r="BT19" i="87"/>
  <c r="BU19" i="87"/>
  <c r="BV19" i="87"/>
  <c r="BW19" i="87"/>
  <c r="BY19" i="87"/>
  <c r="BZ19" i="87"/>
  <c r="CA19" i="87"/>
  <c r="CB19" i="87"/>
  <c r="CC19" i="87"/>
  <c r="CD19" i="87"/>
  <c r="CE19" i="87"/>
  <c r="CF19" i="87"/>
  <c r="CG19" i="87"/>
  <c r="CH19" i="87"/>
  <c r="CI19" i="87"/>
  <c r="CJ19" i="87"/>
  <c r="CK19" i="87"/>
  <c r="CL19" i="87"/>
  <c r="CM19" i="87"/>
  <c r="M19" i="88"/>
  <c r="N19" i="88"/>
  <c r="O19" i="88"/>
  <c r="P19" i="88"/>
  <c r="Q19" i="88"/>
  <c r="R19" i="88"/>
  <c r="S19" i="88"/>
  <c r="T19" i="88"/>
  <c r="U19" i="88"/>
  <c r="V19" i="88"/>
  <c r="W19" i="88"/>
  <c r="X19" i="88"/>
  <c r="Y19" i="88"/>
  <c r="Z19" i="88"/>
  <c r="AA19" i="88"/>
  <c r="AB19" i="88"/>
  <c r="AC19" i="88"/>
  <c r="AD19" i="88"/>
  <c r="AE19" i="88"/>
  <c r="AF19" i="88"/>
  <c r="AG19" i="88"/>
  <c r="AH19" i="88"/>
  <c r="AI19" i="88"/>
  <c r="AJ19" i="88"/>
  <c r="AK19" i="88"/>
  <c r="AL19" i="88"/>
  <c r="AM19" i="88"/>
  <c r="AN19" i="88"/>
  <c r="AO19" i="88"/>
  <c r="AP19" i="88"/>
  <c r="AQ19" i="88"/>
  <c r="AR19" i="88"/>
  <c r="AS19" i="88"/>
  <c r="AT19" i="88"/>
  <c r="AU19" i="88"/>
  <c r="AV19" i="88"/>
  <c r="AW19" i="88"/>
  <c r="AX19" i="88"/>
  <c r="AY19" i="88"/>
  <c r="AZ19" i="88"/>
  <c r="BA19" i="88"/>
  <c r="BB19" i="88"/>
  <c r="BC19" i="88"/>
  <c r="BD19" i="88"/>
  <c r="BE19" i="88"/>
  <c r="BF19" i="88"/>
  <c r="BG19" i="88"/>
  <c r="BH19" i="88"/>
  <c r="BI19" i="88"/>
  <c r="BJ19" i="88"/>
  <c r="BK19" i="88"/>
  <c r="BL19" i="88"/>
  <c r="BM19" i="88"/>
  <c r="BN19" i="88"/>
  <c r="BO19" i="88"/>
  <c r="BP19" i="88"/>
  <c r="BQ19" i="88"/>
  <c r="BR19" i="88"/>
  <c r="BS19" i="88"/>
  <c r="BT19" i="88"/>
  <c r="BU19" i="88"/>
  <c r="BV19" i="88"/>
  <c r="BW19" i="88"/>
  <c r="BX19" i="88"/>
  <c r="BY19" i="88"/>
  <c r="BZ19" i="88"/>
  <c r="CA19" i="88"/>
  <c r="CB19" i="88"/>
  <c r="CC19" i="88"/>
  <c r="CD19" i="88"/>
  <c r="CE19" i="88"/>
  <c r="CF19" i="88"/>
  <c r="CG19" i="88"/>
  <c r="CH19" i="88"/>
  <c r="CI19" i="88"/>
  <c r="CJ19" i="88"/>
  <c r="CK19" i="88"/>
  <c r="CL19" i="88"/>
  <c r="CM19" i="88"/>
  <c r="L19" i="89"/>
  <c r="M19" i="89"/>
  <c r="N19" i="89"/>
  <c r="O19" i="89"/>
  <c r="P19" i="89"/>
  <c r="Q19" i="89"/>
  <c r="R19" i="89"/>
  <c r="S19" i="89"/>
  <c r="T19" i="89"/>
  <c r="U19" i="89"/>
  <c r="V19" i="89"/>
  <c r="CF19" i="89"/>
  <c r="CG19" i="89"/>
  <c r="CH19" i="89"/>
  <c r="CI19" i="89"/>
  <c r="CJ19" i="89"/>
  <c r="CK19" i="89"/>
  <c r="CL19" i="89"/>
  <c r="CM19" i="89"/>
  <c r="M19" i="90"/>
  <c r="N19" i="90"/>
  <c r="O19" i="90"/>
  <c r="P19" i="90"/>
  <c r="Q19" i="90"/>
  <c r="R19" i="90"/>
  <c r="S19" i="90"/>
  <c r="T19" i="90"/>
  <c r="U19" i="90"/>
  <c r="V19" i="90"/>
  <c r="W19" i="90"/>
  <c r="X19" i="90"/>
  <c r="Y19" i="90"/>
  <c r="Z19" i="90"/>
  <c r="AA19" i="90"/>
  <c r="AB19" i="90"/>
  <c r="AC19" i="90"/>
  <c r="AD19" i="90"/>
  <c r="AE19" i="90"/>
  <c r="AF19" i="90"/>
  <c r="AG19" i="90"/>
  <c r="AH19" i="90"/>
  <c r="AI19" i="90"/>
  <c r="AJ19" i="90"/>
  <c r="AK19" i="90"/>
  <c r="AL19" i="90"/>
  <c r="AM19" i="90"/>
  <c r="AN19" i="90"/>
  <c r="AO19" i="90"/>
  <c r="AP19" i="90"/>
  <c r="AQ19" i="90"/>
  <c r="AR19" i="90"/>
  <c r="AS19" i="90"/>
  <c r="AT19" i="90"/>
  <c r="AU19" i="90"/>
  <c r="AV19" i="90"/>
  <c r="AW19" i="90"/>
  <c r="AX19" i="90"/>
  <c r="AY19" i="90"/>
  <c r="AZ19" i="90"/>
  <c r="BA19" i="90"/>
  <c r="BB19" i="90"/>
  <c r="BC19" i="90"/>
  <c r="BD19" i="90"/>
  <c r="BE19" i="90"/>
  <c r="BF19" i="90"/>
  <c r="BG19" i="90"/>
  <c r="BH19" i="90"/>
  <c r="BI19" i="90"/>
  <c r="BJ19" i="90"/>
  <c r="BK19" i="90"/>
  <c r="BL19" i="90"/>
  <c r="BM19" i="90"/>
  <c r="BN19" i="90"/>
  <c r="BO19" i="90"/>
  <c r="BP19" i="90"/>
  <c r="BQ19" i="90"/>
  <c r="BR19" i="90"/>
  <c r="BS19" i="90"/>
  <c r="BT19" i="90"/>
  <c r="BU19" i="90"/>
  <c r="BV19" i="90"/>
  <c r="BW19" i="90"/>
  <c r="BX19" i="90"/>
  <c r="BY19" i="90"/>
  <c r="BZ19" i="90"/>
  <c r="CA19" i="90"/>
  <c r="CB19" i="90"/>
  <c r="CC19" i="90"/>
  <c r="CD19" i="90"/>
  <c r="CE19" i="90"/>
  <c r="CF19" i="90"/>
  <c r="CG19" i="90"/>
  <c r="CH19" i="90"/>
  <c r="CI19" i="90"/>
  <c r="CJ19" i="90"/>
  <c r="CK19" i="90"/>
  <c r="CL19" i="90"/>
  <c r="CM19" i="90"/>
  <c r="L19" i="91"/>
  <c r="M19" i="91"/>
  <c r="N19" i="91"/>
  <c r="O19" i="91"/>
  <c r="P19" i="91"/>
  <c r="Q19" i="91"/>
  <c r="R19" i="91"/>
  <c r="S19" i="91"/>
  <c r="T19" i="91"/>
  <c r="U19" i="91"/>
  <c r="BQ19" i="91"/>
  <c r="BR19" i="91"/>
  <c r="BS19" i="91"/>
  <c r="BT19" i="91"/>
  <c r="BU19" i="91"/>
  <c r="BV19" i="91"/>
  <c r="BW19" i="91"/>
  <c r="BX19" i="91"/>
  <c r="BY19" i="91"/>
  <c r="BZ19" i="91"/>
  <c r="CA19" i="91"/>
  <c r="CB19" i="91"/>
  <c r="CC19" i="91"/>
  <c r="CD19" i="91"/>
  <c r="CE19" i="91"/>
  <c r="CF19" i="91"/>
  <c r="CG19" i="91"/>
  <c r="CH19" i="91"/>
  <c r="CI19" i="91"/>
  <c r="CJ19" i="91"/>
  <c r="CK19" i="91"/>
  <c r="CL19" i="91"/>
  <c r="CM19" i="91"/>
  <c r="L19" i="92"/>
  <c r="M19" i="92"/>
  <c r="N19" i="92"/>
  <c r="O19" i="92"/>
  <c r="P19" i="92"/>
  <c r="Q19" i="92"/>
  <c r="R19" i="92"/>
  <c r="S19" i="92"/>
  <c r="T19" i="92"/>
  <c r="U19" i="92"/>
  <c r="V19" i="92"/>
  <c r="W19" i="92"/>
  <c r="X19" i="92"/>
  <c r="Y19" i="92"/>
  <c r="Z19" i="92"/>
  <c r="AA19" i="92"/>
  <c r="AB19" i="92"/>
  <c r="AC19" i="92"/>
  <c r="AD19" i="92"/>
  <c r="AE19" i="92"/>
  <c r="AF19" i="92"/>
  <c r="AG19" i="92"/>
  <c r="AH19" i="92"/>
  <c r="AI19" i="92"/>
  <c r="AJ19" i="92"/>
  <c r="AK19" i="92"/>
  <c r="AL19" i="92"/>
  <c r="AM19" i="92"/>
  <c r="AN19" i="92"/>
  <c r="AO19" i="92"/>
  <c r="AP19" i="92"/>
  <c r="AQ19" i="92"/>
  <c r="AR19" i="92"/>
  <c r="AS19" i="92"/>
  <c r="AT19" i="92"/>
  <c r="AU19" i="92"/>
  <c r="AV19" i="92"/>
  <c r="AW19" i="92"/>
  <c r="AX19" i="92"/>
  <c r="AY19" i="92"/>
  <c r="AZ19" i="92"/>
  <c r="BA19" i="92"/>
  <c r="BB19" i="92"/>
  <c r="BC19" i="92"/>
  <c r="BD19" i="92"/>
  <c r="BE19" i="92"/>
  <c r="BF19" i="92"/>
  <c r="BG19" i="92"/>
  <c r="BH19" i="92"/>
  <c r="BI19" i="92"/>
  <c r="BJ19" i="92"/>
  <c r="BK19" i="92"/>
  <c r="BL19" i="92"/>
  <c r="BM19" i="92"/>
  <c r="BN19" i="92"/>
  <c r="BO19" i="92"/>
  <c r="BP19" i="92"/>
  <c r="BQ19" i="92"/>
  <c r="BR19" i="92"/>
  <c r="BS19" i="92"/>
  <c r="BT19" i="92"/>
  <c r="BU19" i="92"/>
  <c r="BV19" i="92"/>
  <c r="BW19" i="92"/>
  <c r="BX19" i="92"/>
  <c r="BY19" i="92"/>
  <c r="BZ19" i="92"/>
  <c r="CA19" i="92"/>
  <c r="CB19" i="92"/>
  <c r="CC19" i="92"/>
  <c r="CD19" i="92"/>
  <c r="CE19" i="92"/>
  <c r="CF19" i="92"/>
  <c r="CG19" i="92"/>
  <c r="CH19" i="92"/>
  <c r="CI19" i="92"/>
  <c r="CJ19" i="92"/>
  <c r="CK19" i="92"/>
  <c r="CL19" i="92"/>
  <c r="CM19" i="92"/>
  <c r="M19" i="93"/>
  <c r="N19" i="93"/>
  <c r="O19" i="93"/>
  <c r="P19" i="93"/>
  <c r="Q19" i="93"/>
  <c r="R19" i="93"/>
  <c r="S19" i="93"/>
  <c r="T19" i="93"/>
  <c r="U19" i="93"/>
  <c r="V19" i="93"/>
  <c r="W19" i="93"/>
  <c r="X19" i="93"/>
  <c r="Y19" i="93"/>
  <c r="Z19" i="93"/>
  <c r="AA19" i="93"/>
  <c r="AB19" i="93"/>
  <c r="AC19" i="93"/>
  <c r="AD19" i="93"/>
  <c r="AE19" i="93"/>
  <c r="AF19" i="93"/>
  <c r="AG19" i="93"/>
  <c r="AH19" i="93"/>
  <c r="AI19" i="93"/>
  <c r="AJ19" i="93"/>
  <c r="AK19" i="93"/>
  <c r="AL19" i="93"/>
  <c r="AM19" i="93"/>
  <c r="AN19" i="93"/>
  <c r="AO19" i="93"/>
  <c r="AP19" i="93"/>
  <c r="AQ19" i="93"/>
  <c r="AR19" i="93"/>
  <c r="AS19" i="93"/>
  <c r="AT19" i="93"/>
  <c r="AU19" i="93"/>
  <c r="AV19" i="93"/>
  <c r="AW19" i="93"/>
  <c r="AX19" i="93"/>
  <c r="AY19" i="93"/>
  <c r="AZ19" i="93"/>
  <c r="BA19" i="93"/>
  <c r="BB19" i="93"/>
  <c r="BC19" i="93"/>
  <c r="BD19" i="93"/>
  <c r="BE19" i="93"/>
  <c r="BF19" i="93"/>
  <c r="BG19" i="93"/>
  <c r="BH19" i="93"/>
  <c r="BI19" i="93"/>
  <c r="BJ19" i="93"/>
  <c r="BK19" i="93"/>
  <c r="BL19" i="93"/>
  <c r="BM19" i="93"/>
  <c r="BN19" i="93"/>
  <c r="BO19" i="93"/>
  <c r="BP19" i="93"/>
  <c r="BQ19" i="93"/>
  <c r="BR19" i="93"/>
  <c r="BS19" i="93"/>
  <c r="BT19" i="93"/>
  <c r="BU19" i="93"/>
  <c r="BV19" i="93"/>
  <c r="BW19" i="93"/>
  <c r="BX19" i="93"/>
  <c r="BY19" i="93"/>
  <c r="BZ19" i="93"/>
  <c r="CA19" i="93"/>
  <c r="CB19" i="93"/>
  <c r="CC19" i="93"/>
  <c r="CD19" i="93"/>
  <c r="CE19" i="93"/>
  <c r="CF19" i="93"/>
  <c r="CG19" i="93"/>
  <c r="CH19" i="93"/>
  <c r="CI19" i="93"/>
  <c r="CJ19" i="93"/>
  <c r="CK19" i="93"/>
  <c r="CL19" i="93"/>
  <c r="CM19" i="93"/>
  <c r="L19" i="94"/>
  <c r="M19" i="94"/>
  <c r="N19" i="94"/>
  <c r="O19" i="94"/>
  <c r="P19" i="94"/>
  <c r="Q19" i="94"/>
  <c r="R19" i="94"/>
  <c r="S19" i="94"/>
  <c r="T19" i="94"/>
  <c r="U19" i="94"/>
  <c r="V19" i="94"/>
  <c r="W19" i="94"/>
  <c r="X19" i="94"/>
  <c r="Y19" i="94"/>
  <c r="Z19" i="94"/>
  <c r="AA19" i="94"/>
  <c r="AB19" i="94"/>
  <c r="AC19" i="94"/>
  <c r="AD19" i="94"/>
  <c r="AE19" i="94"/>
  <c r="AF19" i="94"/>
  <c r="AG19" i="94"/>
  <c r="AH19" i="94"/>
  <c r="AI19" i="94"/>
  <c r="AJ19" i="94"/>
  <c r="AK19" i="94"/>
  <c r="AL19" i="94"/>
  <c r="AM19" i="94"/>
  <c r="AN19" i="94"/>
  <c r="AO19" i="94"/>
  <c r="AP19" i="94"/>
  <c r="AQ19" i="94"/>
  <c r="AR19" i="94"/>
  <c r="AS19" i="94"/>
  <c r="AT19" i="94"/>
  <c r="AU19" i="94"/>
  <c r="AV19" i="94"/>
  <c r="AW19" i="94"/>
  <c r="AX19" i="94"/>
  <c r="AY19" i="94"/>
  <c r="AZ19" i="94"/>
  <c r="BA19" i="94"/>
  <c r="BB19" i="94"/>
  <c r="BC19" i="94"/>
  <c r="BD19" i="94"/>
  <c r="BE19" i="94"/>
  <c r="BF19" i="94"/>
  <c r="BG19" i="94"/>
  <c r="BH19" i="94"/>
  <c r="BI19" i="94"/>
  <c r="BJ19" i="94"/>
  <c r="BK19" i="94"/>
  <c r="BL19" i="94"/>
  <c r="BM19" i="94"/>
  <c r="BN19" i="94"/>
  <c r="BO19" i="94"/>
  <c r="BP19" i="94"/>
  <c r="BQ19" i="94"/>
  <c r="BR19" i="94"/>
  <c r="BS19" i="94"/>
  <c r="BT19" i="94"/>
  <c r="BU19" i="94"/>
  <c r="BV19" i="94"/>
  <c r="BW19" i="94"/>
  <c r="BX19" i="94"/>
  <c r="BY19" i="94"/>
  <c r="BZ19" i="94"/>
  <c r="CA19" i="94"/>
  <c r="CB19" i="94"/>
  <c r="CC19" i="94"/>
  <c r="CD19" i="94"/>
  <c r="CE19" i="94"/>
  <c r="CF19" i="94"/>
  <c r="CG19" i="94"/>
  <c r="CH19" i="94"/>
  <c r="CI19" i="94"/>
  <c r="CJ19" i="94"/>
  <c r="CK19" i="94"/>
  <c r="CL19" i="94"/>
  <c r="CM19" i="94"/>
  <c r="L19" i="95"/>
  <c r="M19" i="95"/>
  <c r="N19" i="95"/>
  <c r="O19" i="95"/>
  <c r="P19" i="95"/>
  <c r="Q19" i="95"/>
  <c r="R19" i="95"/>
  <c r="S19" i="95"/>
  <c r="T19" i="95"/>
  <c r="U19" i="95"/>
  <c r="V19" i="95"/>
  <c r="W19" i="95"/>
  <c r="X19" i="95"/>
  <c r="Y19" i="95"/>
  <c r="Z19" i="95"/>
  <c r="AA19" i="95"/>
  <c r="AB19" i="95"/>
  <c r="AC19" i="95"/>
  <c r="AD19" i="95"/>
  <c r="AE19" i="95"/>
  <c r="AF19" i="95"/>
  <c r="AG19" i="95"/>
  <c r="AH19" i="95"/>
  <c r="AI19" i="95"/>
  <c r="AJ19" i="95"/>
  <c r="AK19" i="95"/>
  <c r="AL19" i="95"/>
  <c r="AM19" i="95"/>
  <c r="AN19" i="95"/>
  <c r="AO19" i="95"/>
  <c r="AP19" i="95"/>
  <c r="AQ19" i="95"/>
  <c r="AR19" i="95"/>
  <c r="AS19" i="95"/>
  <c r="AT19" i="95"/>
  <c r="AU19" i="95"/>
  <c r="AV19" i="95"/>
  <c r="AW19" i="95"/>
  <c r="AX19" i="95"/>
  <c r="AY19" i="95"/>
  <c r="AZ19" i="95"/>
  <c r="BA19" i="95"/>
  <c r="BB19" i="95"/>
  <c r="BC19" i="95"/>
  <c r="BD19" i="95"/>
  <c r="BE19" i="95"/>
  <c r="BF19" i="95"/>
  <c r="BG19" i="95"/>
  <c r="BH19" i="95"/>
  <c r="BI19" i="95"/>
  <c r="BJ19" i="95"/>
  <c r="BK19" i="95"/>
  <c r="BL19" i="95"/>
  <c r="BM19" i="95"/>
  <c r="BN19" i="95"/>
  <c r="BO19" i="95"/>
  <c r="BP19" i="95"/>
  <c r="BQ19" i="95"/>
  <c r="BR19" i="95"/>
  <c r="BS19" i="95"/>
  <c r="BT19" i="95"/>
  <c r="BU19" i="95"/>
  <c r="BV19" i="95"/>
  <c r="BW19" i="95"/>
  <c r="BX19" i="95"/>
  <c r="BY19" i="95"/>
  <c r="BZ19" i="95"/>
  <c r="CA19" i="95"/>
  <c r="CB19" i="95"/>
  <c r="CC19" i="95"/>
  <c r="CD19" i="95"/>
  <c r="CE19" i="95"/>
  <c r="CF19" i="95"/>
  <c r="CG19" i="95"/>
  <c r="CH19" i="95"/>
  <c r="CI19" i="95"/>
  <c r="CJ19" i="95"/>
  <c r="CK19" i="95"/>
  <c r="CL19" i="95"/>
  <c r="CM19" i="95"/>
  <c r="L19" i="96"/>
  <c r="M19" i="96"/>
  <c r="N19" i="96"/>
  <c r="O19" i="96"/>
  <c r="P19" i="96"/>
  <c r="Q19" i="96"/>
  <c r="R19" i="96"/>
  <c r="S19" i="96"/>
  <c r="T19" i="96"/>
  <c r="U19" i="96"/>
  <c r="V19" i="96"/>
  <c r="W19" i="96"/>
  <c r="X19" i="96"/>
  <c r="Y19" i="96"/>
  <c r="Z19" i="96"/>
  <c r="AA19" i="96"/>
  <c r="AB19" i="96"/>
  <c r="AC19" i="96"/>
  <c r="AD19" i="96"/>
  <c r="AE19" i="96"/>
  <c r="AF19" i="96"/>
  <c r="AG19" i="96"/>
  <c r="AI19" i="96"/>
  <c r="AJ19" i="96"/>
  <c r="AK19" i="96"/>
  <c r="AL19" i="96"/>
  <c r="AM19" i="96"/>
  <c r="AN19" i="96"/>
  <c r="AO19" i="96"/>
  <c r="AP19" i="96"/>
  <c r="AQ19" i="96"/>
  <c r="AR19" i="96"/>
  <c r="AS19" i="96"/>
  <c r="AT19" i="96"/>
  <c r="AU19" i="96"/>
  <c r="AV19" i="96"/>
  <c r="AW19" i="96"/>
  <c r="AX19" i="96"/>
  <c r="AY19" i="96"/>
  <c r="AZ19" i="96"/>
  <c r="BA19" i="96"/>
  <c r="BB19" i="96"/>
  <c r="BC19" i="96"/>
  <c r="BD19" i="96"/>
  <c r="BE19" i="96"/>
  <c r="BF19" i="96"/>
  <c r="BG19" i="96"/>
  <c r="BH19" i="96"/>
  <c r="BI19" i="96"/>
  <c r="BJ19" i="96"/>
  <c r="BK19" i="96"/>
  <c r="BL19" i="96"/>
  <c r="BM19" i="96"/>
  <c r="BN19" i="96"/>
  <c r="BO19" i="96"/>
  <c r="BP19" i="96"/>
  <c r="BQ19" i="96"/>
  <c r="BR19" i="96"/>
  <c r="BS19" i="96"/>
  <c r="BT19" i="96"/>
  <c r="BU19" i="96"/>
  <c r="BV19" i="96"/>
  <c r="BW19" i="96"/>
  <c r="BX19" i="96"/>
  <c r="BY19" i="96"/>
  <c r="BZ19" i="96"/>
  <c r="CA19" i="96"/>
  <c r="CB19" i="96"/>
  <c r="CC19" i="96"/>
  <c r="CD19" i="96"/>
  <c r="CE19" i="96"/>
  <c r="CF19" i="96"/>
  <c r="CG19" i="96"/>
  <c r="CH19" i="96"/>
  <c r="CI19" i="96"/>
  <c r="CJ19" i="96"/>
  <c r="CK19" i="96"/>
  <c r="CL19" i="96"/>
  <c r="CM19" i="96"/>
  <c r="M19" i="97"/>
  <c r="N19" i="97"/>
  <c r="O19" i="97"/>
  <c r="P19" i="97"/>
  <c r="Q19" i="97"/>
  <c r="R19" i="97"/>
  <c r="S19" i="97"/>
  <c r="T19" i="97"/>
  <c r="U19" i="97"/>
  <c r="V19" i="97"/>
  <c r="W19" i="97"/>
  <c r="X19" i="97"/>
  <c r="Y19" i="97"/>
  <c r="Z19" i="97"/>
  <c r="AA19" i="97"/>
  <c r="AB19" i="97"/>
  <c r="AC19" i="97"/>
  <c r="AD19" i="97"/>
  <c r="AE19" i="97"/>
  <c r="AF19" i="97"/>
  <c r="AG19" i="97"/>
  <c r="AH19" i="97"/>
  <c r="AI19" i="97"/>
  <c r="AJ19" i="97"/>
  <c r="AK19" i="97"/>
  <c r="AL19" i="97"/>
  <c r="AM19" i="97"/>
  <c r="AN19" i="97"/>
  <c r="AO19" i="97"/>
  <c r="AP19" i="97"/>
  <c r="AQ19" i="97"/>
  <c r="AR19" i="97"/>
  <c r="AS19" i="97"/>
  <c r="AT19" i="97"/>
  <c r="AU19" i="97"/>
  <c r="AV19" i="97"/>
  <c r="AW19" i="97"/>
  <c r="AX19" i="97"/>
  <c r="AY19" i="97"/>
  <c r="AZ19" i="97"/>
  <c r="BA19" i="97"/>
  <c r="BB19" i="97"/>
  <c r="BC19" i="97"/>
  <c r="BD19" i="97"/>
  <c r="BE19" i="97"/>
  <c r="BF19" i="97"/>
  <c r="BG19" i="97"/>
  <c r="BH19" i="97"/>
  <c r="BI19" i="97"/>
  <c r="BJ19" i="97"/>
  <c r="BK19" i="97"/>
  <c r="BL19" i="97"/>
  <c r="BM19" i="97"/>
  <c r="BN19" i="97"/>
  <c r="BO19" i="97"/>
  <c r="BP19" i="97"/>
  <c r="BQ19" i="97"/>
  <c r="BR19" i="97"/>
  <c r="BS19" i="97"/>
  <c r="BT19" i="97"/>
  <c r="BU19" i="97"/>
  <c r="BV19" i="97"/>
  <c r="BW19" i="97"/>
  <c r="BX19" i="97"/>
  <c r="BY19" i="97"/>
  <c r="BZ19" i="97"/>
  <c r="CA19" i="97"/>
  <c r="CB19" i="97"/>
  <c r="CC19" i="97"/>
  <c r="CD19" i="97"/>
  <c r="CE19" i="97"/>
  <c r="CF19" i="97"/>
  <c r="CG19" i="97"/>
  <c r="CH19" i="97"/>
  <c r="CI19" i="97"/>
  <c r="CJ19" i="97"/>
  <c r="CK19" i="97"/>
  <c r="CL19" i="97"/>
  <c r="CM19" i="97"/>
  <c r="L19" i="98"/>
  <c r="M19" i="98"/>
  <c r="N19" i="98"/>
  <c r="O19" i="98"/>
  <c r="P19" i="98"/>
  <c r="Q19" i="98"/>
  <c r="R19" i="98"/>
  <c r="S19" i="98"/>
  <c r="T19" i="98"/>
  <c r="U19" i="98"/>
  <c r="V19" i="98"/>
  <c r="W19" i="98"/>
  <c r="X19" i="98"/>
  <c r="Y19" i="98"/>
  <c r="Z19" i="98"/>
  <c r="AA19" i="98"/>
  <c r="AB19" i="98"/>
  <c r="AC19" i="98"/>
  <c r="AC30" i="98" s="1"/>
  <c r="AD19" i="98"/>
  <c r="AE19" i="98"/>
  <c r="AF19" i="98"/>
  <c r="AG19" i="98"/>
  <c r="AH19" i="98"/>
  <c r="AI19" i="98"/>
  <c r="AJ19" i="98"/>
  <c r="AK19" i="98"/>
  <c r="AL19" i="98"/>
  <c r="AM19" i="98"/>
  <c r="AN19" i="98"/>
  <c r="AO19" i="98"/>
  <c r="AP19" i="98"/>
  <c r="AQ19" i="98"/>
  <c r="AR19" i="98"/>
  <c r="AS19" i="98"/>
  <c r="AT19" i="98"/>
  <c r="AU19" i="98"/>
  <c r="AV19" i="98"/>
  <c r="AW19" i="98"/>
  <c r="AX19" i="98"/>
  <c r="AY19" i="98"/>
  <c r="AZ19" i="98"/>
  <c r="BA19" i="98"/>
  <c r="BB19" i="98"/>
  <c r="BC19" i="98"/>
  <c r="BD19" i="98"/>
  <c r="BE19" i="98"/>
  <c r="BF19" i="98"/>
  <c r="BG19" i="98"/>
  <c r="BH19" i="98"/>
  <c r="BI19" i="98"/>
  <c r="BJ19" i="98"/>
  <c r="BK19" i="98"/>
  <c r="BL19" i="98"/>
  <c r="BM19" i="98"/>
  <c r="BN19" i="98"/>
  <c r="BO19" i="98"/>
  <c r="BP19" i="98"/>
  <c r="BQ19" i="98"/>
  <c r="BR19" i="98"/>
  <c r="BS19" i="98"/>
  <c r="BT19" i="98"/>
  <c r="BU19" i="98"/>
  <c r="BV19" i="98"/>
  <c r="BW19" i="98"/>
  <c r="BX19" i="98"/>
  <c r="BY19" i="98"/>
  <c r="BZ19" i="98"/>
  <c r="CA19" i="98"/>
  <c r="CB19" i="98"/>
  <c r="CC19" i="98"/>
  <c r="CD19" i="98"/>
  <c r="CE19" i="98"/>
  <c r="CF19" i="98"/>
  <c r="CG19" i="98"/>
  <c r="CH19" i="98"/>
  <c r="CI19" i="98"/>
  <c r="CJ19" i="98"/>
  <c r="CK19" i="98"/>
  <c r="CL19" i="98"/>
  <c r="CM19" i="98"/>
  <c r="L19" i="99"/>
  <c r="M19" i="99"/>
  <c r="N19" i="99"/>
  <c r="O19" i="99"/>
  <c r="P19" i="99"/>
  <c r="Q19" i="99"/>
  <c r="R19" i="99"/>
  <c r="S19" i="99"/>
  <c r="T19" i="99"/>
  <c r="U19" i="99"/>
  <c r="V19" i="99"/>
  <c r="W19" i="99"/>
  <c r="X19" i="99"/>
  <c r="Y19" i="99"/>
  <c r="Z19" i="99"/>
  <c r="AA19" i="99"/>
  <c r="AB19" i="99"/>
  <c r="AC19" i="99"/>
  <c r="AD19" i="99"/>
  <c r="AE19" i="99"/>
  <c r="AF19" i="99"/>
  <c r="AG19" i="99"/>
  <c r="AH19" i="99"/>
  <c r="AI19" i="99"/>
  <c r="AJ19" i="99"/>
  <c r="AK19" i="99"/>
  <c r="AL19" i="99"/>
  <c r="AM19" i="99"/>
  <c r="AN19" i="99"/>
  <c r="AO19" i="99"/>
  <c r="AP19" i="99"/>
  <c r="AQ19" i="99"/>
  <c r="AR19" i="99"/>
  <c r="AS19" i="99"/>
  <c r="AT19" i="99"/>
  <c r="AU19" i="99"/>
  <c r="AV19" i="99"/>
  <c r="AW19" i="99"/>
  <c r="AX19" i="99"/>
  <c r="AY19" i="99"/>
  <c r="AZ19" i="99"/>
  <c r="BA19" i="99"/>
  <c r="BB19" i="99"/>
  <c r="BC19" i="99"/>
  <c r="BD19" i="99"/>
  <c r="BE19" i="99"/>
  <c r="BF19" i="99"/>
  <c r="BG19" i="99"/>
  <c r="BH19" i="99"/>
  <c r="BI19" i="99"/>
  <c r="BJ19" i="99"/>
  <c r="BK19" i="99"/>
  <c r="BL19" i="99"/>
  <c r="BM19" i="99"/>
  <c r="BN19" i="99"/>
  <c r="BO19" i="99"/>
  <c r="BP19" i="99"/>
  <c r="BQ19" i="99"/>
  <c r="BR19" i="99"/>
  <c r="BS19" i="99"/>
  <c r="BT19" i="99"/>
  <c r="BU19" i="99"/>
  <c r="BV19" i="99"/>
  <c r="BW19" i="99"/>
  <c r="BX19" i="99"/>
  <c r="BY19" i="99"/>
  <c r="BZ19" i="99"/>
  <c r="CA19" i="99"/>
  <c r="CB19" i="99"/>
  <c r="CC19" i="99"/>
  <c r="CD19" i="99"/>
  <c r="CE19" i="99"/>
  <c r="CF19" i="99"/>
  <c r="CG19" i="99"/>
  <c r="CH19" i="99"/>
  <c r="CI19" i="99"/>
  <c r="CJ19" i="99"/>
  <c r="CK19" i="99"/>
  <c r="CL19" i="99"/>
  <c r="CM19" i="99"/>
  <c r="L19" i="100"/>
  <c r="M19" i="100"/>
  <c r="N19" i="100"/>
  <c r="O19" i="100"/>
  <c r="P19" i="100"/>
  <c r="Q19" i="100"/>
  <c r="R19" i="100"/>
  <c r="S19" i="100"/>
  <c r="T19" i="100"/>
  <c r="U19" i="100"/>
  <c r="V19" i="100"/>
  <c r="W19" i="100"/>
  <c r="X19" i="100"/>
  <c r="Y19" i="100"/>
  <c r="Z19" i="100"/>
  <c r="AA19" i="100"/>
  <c r="AB19" i="100"/>
  <c r="AC19" i="100"/>
  <c r="AD19" i="100"/>
  <c r="AE19" i="100"/>
  <c r="AF19" i="100"/>
  <c r="AG19" i="100"/>
  <c r="AH19" i="100"/>
  <c r="AI19" i="100"/>
  <c r="AJ19" i="100"/>
  <c r="AK19" i="100"/>
  <c r="AL19" i="100"/>
  <c r="AM19" i="100"/>
  <c r="AN19" i="100"/>
  <c r="AO19" i="100"/>
  <c r="AP19" i="100"/>
  <c r="AQ19" i="100"/>
  <c r="AR19" i="100"/>
  <c r="AS19" i="100"/>
  <c r="AT19" i="100"/>
  <c r="AU19" i="100"/>
  <c r="AV19" i="100"/>
  <c r="AW19" i="100"/>
  <c r="AX19" i="100"/>
  <c r="AY19" i="100"/>
  <c r="AZ19" i="100"/>
  <c r="BA19" i="100"/>
  <c r="BB19" i="100"/>
  <c r="BC19" i="100"/>
  <c r="BD19" i="100"/>
  <c r="BE19" i="100"/>
  <c r="BF19" i="100"/>
  <c r="BG19" i="100"/>
  <c r="BH19" i="100"/>
  <c r="BI19" i="100"/>
  <c r="BJ19" i="100"/>
  <c r="BK19" i="100"/>
  <c r="BL19" i="100"/>
  <c r="BM19" i="100"/>
  <c r="BN19" i="100"/>
  <c r="BO19" i="100"/>
  <c r="BP19" i="100"/>
  <c r="BQ19" i="100"/>
  <c r="BR19" i="100"/>
  <c r="BS19" i="100"/>
  <c r="BT19" i="100"/>
  <c r="BU19" i="100"/>
  <c r="BV19" i="100"/>
  <c r="BW19" i="100"/>
  <c r="BX19" i="100"/>
  <c r="BY19" i="100"/>
  <c r="BZ19" i="100"/>
  <c r="CA19" i="100"/>
  <c r="CB19" i="100"/>
  <c r="CC19" i="100"/>
  <c r="CD19" i="100"/>
  <c r="CE19" i="100"/>
  <c r="CF19" i="100"/>
  <c r="CG19" i="100"/>
  <c r="CH19" i="100"/>
  <c r="CI19" i="100"/>
  <c r="CJ19" i="100"/>
  <c r="CK19" i="100"/>
  <c r="CL19" i="100"/>
  <c r="CM19" i="100"/>
  <c r="L19" i="101"/>
  <c r="M19" i="101"/>
  <c r="N19" i="101"/>
  <c r="O19" i="101"/>
  <c r="P19" i="101"/>
  <c r="Q19" i="101"/>
  <c r="R19" i="101"/>
  <c r="S19" i="101"/>
  <c r="T19" i="101"/>
  <c r="U19" i="101"/>
  <c r="V19" i="101"/>
  <c r="W19" i="101"/>
  <c r="X19" i="101"/>
  <c r="Y19" i="101"/>
  <c r="Z19" i="101"/>
  <c r="AA19" i="101"/>
  <c r="AB19" i="101"/>
  <c r="AC19" i="101"/>
  <c r="AD19" i="101"/>
  <c r="AE19" i="101"/>
  <c r="AF19" i="101"/>
  <c r="AG19" i="101"/>
  <c r="AH19" i="101"/>
  <c r="AI19" i="101"/>
  <c r="AJ19" i="101"/>
  <c r="AK19" i="101"/>
  <c r="AL19" i="101"/>
  <c r="AM19" i="101"/>
  <c r="AN19" i="101"/>
  <c r="AO19" i="101"/>
  <c r="AP19" i="101"/>
  <c r="AQ19" i="101"/>
  <c r="AR19" i="101"/>
  <c r="AS19" i="101"/>
  <c r="AT19" i="101"/>
  <c r="AU19" i="101"/>
  <c r="AV19" i="101"/>
  <c r="AW19" i="101"/>
  <c r="AX19" i="101"/>
  <c r="AY19" i="101"/>
  <c r="AZ19" i="101"/>
  <c r="BA19" i="101"/>
  <c r="BB19" i="101"/>
  <c r="BC19" i="101"/>
  <c r="BD19" i="101"/>
  <c r="BE19" i="101"/>
  <c r="BF19" i="101"/>
  <c r="BG19" i="101"/>
  <c r="BH19" i="101"/>
  <c r="BI19" i="101"/>
  <c r="BJ19" i="101"/>
  <c r="BK19" i="101"/>
  <c r="BL19" i="101"/>
  <c r="BM19" i="101"/>
  <c r="BN19" i="101"/>
  <c r="BO19" i="101"/>
  <c r="BP19" i="101"/>
  <c r="BQ19" i="101"/>
  <c r="BR19" i="101"/>
  <c r="BS19" i="101"/>
  <c r="BT19" i="101"/>
  <c r="BU19" i="101"/>
  <c r="BV19" i="101"/>
  <c r="BW19" i="101"/>
  <c r="BX19" i="101"/>
  <c r="BY19" i="101"/>
  <c r="BZ19" i="101"/>
  <c r="CA19" i="101"/>
  <c r="CB19" i="101"/>
  <c r="CC19" i="101"/>
  <c r="CD19" i="101"/>
  <c r="CE19" i="101"/>
  <c r="CF19" i="101"/>
  <c r="CG19" i="101"/>
  <c r="CH19" i="101"/>
  <c r="CI19" i="101"/>
  <c r="CJ19" i="101"/>
  <c r="CK19" i="101"/>
  <c r="CL19" i="101"/>
  <c r="CM19" i="101"/>
  <c r="M19" i="102"/>
  <c r="N19" i="102"/>
  <c r="O19" i="102"/>
  <c r="P19" i="102"/>
  <c r="Q19" i="102"/>
  <c r="R19" i="102"/>
  <c r="S19" i="102"/>
  <c r="T19" i="102"/>
  <c r="U19" i="102"/>
  <c r="V19" i="102"/>
  <c r="W19" i="102"/>
  <c r="X19" i="102"/>
  <c r="Y19" i="102"/>
  <c r="Z19" i="102"/>
  <c r="AA19" i="102"/>
  <c r="AB19" i="102"/>
  <c r="AC19" i="102"/>
  <c r="AD19" i="102"/>
  <c r="AE19" i="102"/>
  <c r="AF19" i="102"/>
  <c r="AG19" i="102"/>
  <c r="AH19" i="102"/>
  <c r="AI19" i="102"/>
  <c r="AJ19" i="102"/>
  <c r="AK19" i="102"/>
  <c r="AL19" i="102"/>
  <c r="AM19" i="102"/>
  <c r="AN19" i="102"/>
  <c r="AO19" i="102"/>
  <c r="AP19" i="102"/>
  <c r="AQ19" i="102"/>
  <c r="AR19" i="102"/>
  <c r="AS19" i="102"/>
  <c r="AT19" i="102"/>
  <c r="AU19" i="102"/>
  <c r="AV19" i="102"/>
  <c r="AW19" i="102"/>
  <c r="AX19" i="102"/>
  <c r="AY19" i="102"/>
  <c r="AZ19" i="102"/>
  <c r="BA19" i="102"/>
  <c r="BB19" i="102"/>
  <c r="BC19" i="102"/>
  <c r="BD19" i="102"/>
  <c r="BE19" i="102"/>
  <c r="BF19" i="102"/>
  <c r="BG19" i="102"/>
  <c r="BH19" i="102"/>
  <c r="BI19" i="102"/>
  <c r="BJ19" i="102"/>
  <c r="BK19" i="102"/>
  <c r="BL19" i="102"/>
  <c r="BM19" i="102"/>
  <c r="BN19" i="102"/>
  <c r="BO19" i="102"/>
  <c r="BP19" i="102"/>
  <c r="BQ19" i="102"/>
  <c r="BR19" i="102"/>
  <c r="BS19" i="102"/>
  <c r="BT19" i="102"/>
  <c r="BU19" i="102"/>
  <c r="BV19" i="102"/>
  <c r="BW19" i="102"/>
  <c r="BX19" i="102"/>
  <c r="BY19" i="102"/>
  <c r="BZ19" i="102"/>
  <c r="CA19" i="102"/>
  <c r="CB19" i="102"/>
  <c r="CC19" i="102"/>
  <c r="CD19" i="102"/>
  <c r="CE19" i="102"/>
  <c r="CF19" i="102"/>
  <c r="CG19" i="102"/>
  <c r="CH19" i="102"/>
  <c r="CI19" i="102"/>
  <c r="CJ19" i="102"/>
  <c r="CK19" i="102"/>
  <c r="CL19" i="102"/>
  <c r="CM19" i="102"/>
  <c r="L19" i="103"/>
  <c r="M19" i="103"/>
  <c r="N19" i="103"/>
  <c r="O19" i="103"/>
  <c r="P19" i="103"/>
  <c r="Q19" i="103"/>
  <c r="R19" i="103"/>
  <c r="S19" i="103"/>
  <c r="T19" i="103"/>
  <c r="U19" i="103"/>
  <c r="V19" i="103"/>
  <c r="W19" i="103"/>
  <c r="X19" i="103"/>
  <c r="Y19" i="103"/>
  <c r="Z19" i="103"/>
  <c r="AA19" i="103"/>
  <c r="AB19" i="103"/>
  <c r="AC19" i="103"/>
  <c r="AD19" i="103"/>
  <c r="AE19" i="103"/>
  <c r="AF19" i="103"/>
  <c r="AG19" i="103"/>
  <c r="AH19" i="103"/>
  <c r="AI19" i="103"/>
  <c r="AJ19" i="103"/>
  <c r="AK19" i="103"/>
  <c r="AL19" i="103"/>
  <c r="AM19" i="103"/>
  <c r="AN19" i="103"/>
  <c r="AO19" i="103"/>
  <c r="AP19" i="103"/>
  <c r="AQ19" i="103"/>
  <c r="AR19" i="103"/>
  <c r="AS19" i="103"/>
  <c r="AT19" i="103"/>
  <c r="AU19" i="103"/>
  <c r="AV19" i="103"/>
  <c r="AW19" i="103"/>
  <c r="AX19" i="103"/>
  <c r="AY19" i="103"/>
  <c r="AZ19" i="103"/>
  <c r="BA19" i="103"/>
  <c r="BB19" i="103"/>
  <c r="BC19" i="103"/>
  <c r="BD19" i="103"/>
  <c r="BE19" i="103"/>
  <c r="BF19" i="103"/>
  <c r="BG19" i="103"/>
  <c r="BH19" i="103"/>
  <c r="BI19" i="103"/>
  <c r="BJ19" i="103"/>
  <c r="BK19" i="103"/>
  <c r="BL19" i="103"/>
  <c r="BM19" i="103"/>
  <c r="BN19" i="103"/>
  <c r="BO19" i="103"/>
  <c r="BP19" i="103"/>
  <c r="BQ19" i="103"/>
  <c r="BR19" i="103"/>
  <c r="BS19" i="103"/>
  <c r="BT19" i="103"/>
  <c r="BU19" i="103"/>
  <c r="BV19" i="103"/>
  <c r="BW19" i="103"/>
  <c r="BX19" i="103"/>
  <c r="BY19" i="103"/>
  <c r="BZ19" i="103"/>
  <c r="CA19" i="103"/>
  <c r="CB19" i="103"/>
  <c r="CC19" i="103"/>
  <c r="CD19" i="103"/>
  <c r="CE19" i="103"/>
  <c r="CF19" i="103"/>
  <c r="CG19" i="103"/>
  <c r="CH19" i="103"/>
  <c r="CI19" i="103"/>
  <c r="CJ19" i="103"/>
  <c r="CK19" i="103"/>
  <c r="CL19" i="103"/>
  <c r="CM19" i="103"/>
  <c r="L18" i="73"/>
  <c r="M18" i="73"/>
  <c r="N18" i="73"/>
  <c r="O18" i="73"/>
  <c r="P18" i="73"/>
  <c r="Q18" i="73"/>
  <c r="R18" i="73"/>
  <c r="S18" i="73"/>
  <c r="T18" i="73"/>
  <c r="U18" i="73"/>
  <c r="V18" i="73"/>
  <c r="W18" i="73"/>
  <c r="X18" i="73"/>
  <c r="Y18" i="73"/>
  <c r="Z18" i="73"/>
  <c r="AA18" i="73"/>
  <c r="AB18" i="73"/>
  <c r="AC18" i="73"/>
  <c r="AD18" i="73"/>
  <c r="AE18" i="73"/>
  <c r="AF18" i="73"/>
  <c r="AG18" i="73"/>
  <c r="AH18" i="73"/>
  <c r="AI18" i="73"/>
  <c r="AJ18" i="73"/>
  <c r="AK18" i="73"/>
  <c r="AM18" i="73"/>
  <c r="AN18" i="73"/>
  <c r="AO18" i="73"/>
  <c r="AP18" i="73"/>
  <c r="AQ18" i="73"/>
  <c r="AR18" i="73"/>
  <c r="AS18" i="73"/>
  <c r="AT18" i="73"/>
  <c r="AU18" i="73"/>
  <c r="AV18" i="73"/>
  <c r="AW18" i="73"/>
  <c r="AX18" i="73"/>
  <c r="AY18" i="73"/>
  <c r="AZ18" i="73"/>
  <c r="BA18" i="73"/>
  <c r="BB18" i="73"/>
  <c r="BC18" i="73"/>
  <c r="BD18" i="73"/>
  <c r="BE18" i="73"/>
  <c r="BF18" i="73"/>
  <c r="BG18" i="73"/>
  <c r="BH18" i="73"/>
  <c r="BI18" i="73"/>
  <c r="BJ18" i="73"/>
  <c r="BK18" i="73"/>
  <c r="BL18" i="73"/>
  <c r="BM18" i="73"/>
  <c r="BN18" i="73"/>
  <c r="BO18" i="73"/>
  <c r="BP18" i="73"/>
  <c r="BQ18" i="73"/>
  <c r="BR18" i="73"/>
  <c r="BS18" i="73"/>
  <c r="BT18" i="73"/>
  <c r="BU18" i="73"/>
  <c r="BV18" i="73"/>
  <c r="BW18" i="73"/>
  <c r="BX18" i="73"/>
  <c r="BY18" i="73"/>
  <c r="BZ18" i="73"/>
  <c r="CA18" i="73"/>
  <c r="CB18" i="73"/>
  <c r="CC18" i="73"/>
  <c r="CD18" i="73"/>
  <c r="CE18" i="73"/>
  <c r="CF18" i="73"/>
  <c r="CG18" i="73"/>
  <c r="CH18" i="73"/>
  <c r="CI18" i="73"/>
  <c r="CJ18" i="73"/>
  <c r="CK18" i="73"/>
  <c r="CL18" i="73"/>
  <c r="CM18" i="73"/>
  <c r="L18" i="75"/>
  <c r="M18" i="75"/>
  <c r="N18" i="75"/>
  <c r="O18" i="75"/>
  <c r="P18" i="75"/>
  <c r="Q18" i="75"/>
  <c r="R18" i="75"/>
  <c r="S18" i="75"/>
  <c r="T18" i="75"/>
  <c r="U18" i="75"/>
  <c r="V18" i="75"/>
  <c r="W18" i="75"/>
  <c r="X18" i="75"/>
  <c r="Y18" i="75"/>
  <c r="Z18" i="75"/>
  <c r="AA18" i="75"/>
  <c r="AB18" i="75"/>
  <c r="AC18" i="75"/>
  <c r="AD18" i="75"/>
  <c r="AE18" i="75"/>
  <c r="AF18" i="75"/>
  <c r="AG18" i="75"/>
  <c r="AH18" i="75"/>
  <c r="AI18" i="75"/>
  <c r="AJ18" i="75"/>
  <c r="AK18" i="75"/>
  <c r="AL18" i="75"/>
  <c r="AM18" i="75"/>
  <c r="AN18" i="75"/>
  <c r="AO18" i="75"/>
  <c r="AP18" i="75"/>
  <c r="AQ18" i="75"/>
  <c r="AR18" i="75"/>
  <c r="AS18" i="75"/>
  <c r="AT18" i="75"/>
  <c r="AU18" i="75"/>
  <c r="AV18" i="75"/>
  <c r="AW18" i="75"/>
  <c r="AX18" i="75"/>
  <c r="AY18" i="75"/>
  <c r="AZ18" i="75"/>
  <c r="BA18" i="75"/>
  <c r="BB18" i="75"/>
  <c r="BC18" i="75"/>
  <c r="BD18" i="75"/>
  <c r="BE18" i="75"/>
  <c r="BF18" i="75"/>
  <c r="BG18" i="75"/>
  <c r="BH18" i="75"/>
  <c r="BI18" i="75"/>
  <c r="BJ18" i="75"/>
  <c r="BK18" i="75"/>
  <c r="BL18" i="75"/>
  <c r="BM18" i="75"/>
  <c r="BN18" i="75"/>
  <c r="BO18" i="75"/>
  <c r="BP18" i="75"/>
  <c r="BQ18" i="75"/>
  <c r="BR18" i="75"/>
  <c r="BS18" i="75"/>
  <c r="BT18" i="75"/>
  <c r="BU18" i="75"/>
  <c r="BV18" i="75"/>
  <c r="BW18" i="75"/>
  <c r="BX18" i="75"/>
  <c r="BY18" i="75"/>
  <c r="BZ18" i="75"/>
  <c r="CA18" i="75"/>
  <c r="CB18" i="75"/>
  <c r="CC18" i="75"/>
  <c r="CD18" i="75"/>
  <c r="CE18" i="75"/>
  <c r="CF18" i="75"/>
  <c r="CG18" i="75"/>
  <c r="CH18" i="75"/>
  <c r="CI18" i="75"/>
  <c r="CJ18" i="75"/>
  <c r="CK18" i="75"/>
  <c r="CL18" i="75"/>
  <c r="CM18" i="75"/>
  <c r="L18" i="76"/>
  <c r="M18" i="76"/>
  <c r="N18" i="76"/>
  <c r="O18" i="76"/>
  <c r="P18" i="76"/>
  <c r="Q18" i="76"/>
  <c r="R18" i="76"/>
  <c r="S18" i="76"/>
  <c r="T18" i="76"/>
  <c r="U18" i="76"/>
  <c r="V18" i="76"/>
  <c r="W18" i="76"/>
  <c r="X18" i="76"/>
  <c r="Y18" i="76"/>
  <c r="Z18" i="76"/>
  <c r="AA18" i="76"/>
  <c r="AB18" i="76"/>
  <c r="AC18" i="76"/>
  <c r="AD18" i="76"/>
  <c r="AE18" i="76"/>
  <c r="AF18" i="76"/>
  <c r="AG18" i="76"/>
  <c r="AH18" i="76"/>
  <c r="AI18" i="76"/>
  <c r="AJ18" i="76"/>
  <c r="AK18" i="76"/>
  <c r="AL18" i="76"/>
  <c r="AM18" i="76"/>
  <c r="AN18" i="76"/>
  <c r="AO18" i="76"/>
  <c r="AP18" i="76"/>
  <c r="AQ18" i="76"/>
  <c r="AR18" i="76"/>
  <c r="AS18" i="76"/>
  <c r="AT18" i="76"/>
  <c r="AU18" i="76"/>
  <c r="AV18" i="76"/>
  <c r="AW18" i="76"/>
  <c r="AX18" i="76"/>
  <c r="AY18" i="76"/>
  <c r="AZ18" i="76"/>
  <c r="BA18" i="76"/>
  <c r="BB18" i="76"/>
  <c r="BC18" i="76"/>
  <c r="BD18" i="76"/>
  <c r="BE18" i="76"/>
  <c r="BF18" i="76"/>
  <c r="BG18" i="76"/>
  <c r="BH18" i="76"/>
  <c r="BI18" i="76"/>
  <c r="BJ18" i="76"/>
  <c r="BK18" i="76"/>
  <c r="BL18" i="76"/>
  <c r="BM18" i="76"/>
  <c r="BN18" i="76"/>
  <c r="BO18" i="76"/>
  <c r="BP18" i="76"/>
  <c r="BQ18" i="76"/>
  <c r="BR18" i="76"/>
  <c r="BS18" i="76"/>
  <c r="BT18" i="76"/>
  <c r="BU18" i="76"/>
  <c r="BV18" i="76"/>
  <c r="BW18" i="76"/>
  <c r="BX18" i="76"/>
  <c r="BY18" i="76"/>
  <c r="BZ18" i="76"/>
  <c r="CA18" i="76"/>
  <c r="CB18" i="76"/>
  <c r="CC18" i="76"/>
  <c r="CD18" i="76"/>
  <c r="CE18" i="76"/>
  <c r="CF18" i="76"/>
  <c r="CG18" i="76"/>
  <c r="CH18" i="76"/>
  <c r="CI18" i="76"/>
  <c r="CJ18" i="76"/>
  <c r="CK18" i="76"/>
  <c r="CL18" i="76"/>
  <c r="CM18" i="76"/>
  <c r="BT18" i="77"/>
  <c r="BU18" i="77"/>
  <c r="BV18" i="77"/>
  <c r="BW18" i="77"/>
  <c r="BX18" i="77"/>
  <c r="BY18" i="77"/>
  <c r="BZ18" i="77"/>
  <c r="CA18" i="77"/>
  <c r="CB18" i="77"/>
  <c r="CC18" i="77"/>
  <c r="CD18" i="77"/>
  <c r="CE18" i="77"/>
  <c r="CF18" i="77"/>
  <c r="CG18" i="77"/>
  <c r="CH18" i="77"/>
  <c r="CI18" i="77"/>
  <c r="CJ18" i="77"/>
  <c r="CK18" i="77"/>
  <c r="CL18" i="77"/>
  <c r="CM18" i="77"/>
  <c r="M18" i="78"/>
  <c r="N18" i="78"/>
  <c r="O18" i="78"/>
  <c r="P18" i="78"/>
  <c r="Q18" i="78"/>
  <c r="R18" i="78"/>
  <c r="S18" i="78"/>
  <c r="T18" i="78"/>
  <c r="U18" i="78"/>
  <c r="V18" i="78"/>
  <c r="W18" i="78"/>
  <c r="X18" i="78"/>
  <c r="Y18" i="78"/>
  <c r="Z18" i="78"/>
  <c r="AA18" i="78"/>
  <c r="AB18" i="78"/>
  <c r="AC18" i="78"/>
  <c r="AD18" i="78"/>
  <c r="AE18" i="78"/>
  <c r="AF18" i="78"/>
  <c r="AG18" i="78"/>
  <c r="AH18" i="78"/>
  <c r="AI18" i="78"/>
  <c r="AJ18" i="78"/>
  <c r="AK18" i="78"/>
  <c r="AL18" i="78"/>
  <c r="AM18" i="78"/>
  <c r="AN18" i="78"/>
  <c r="AO18" i="78"/>
  <c r="AP18" i="78"/>
  <c r="AQ18" i="78"/>
  <c r="AR18" i="78"/>
  <c r="AS18" i="78"/>
  <c r="AT18" i="78"/>
  <c r="AU18" i="78"/>
  <c r="AV18" i="78"/>
  <c r="AW18" i="78"/>
  <c r="AX18" i="78"/>
  <c r="AY18" i="78"/>
  <c r="AZ18" i="78"/>
  <c r="BA18" i="78"/>
  <c r="BB18" i="78"/>
  <c r="BC18" i="78"/>
  <c r="BD18" i="78"/>
  <c r="BE18" i="78"/>
  <c r="BF18" i="78"/>
  <c r="BG18" i="78"/>
  <c r="BH18" i="78"/>
  <c r="BI18" i="78"/>
  <c r="BJ18" i="78"/>
  <c r="BK18" i="78"/>
  <c r="BL18" i="78"/>
  <c r="BM18" i="78"/>
  <c r="BN18" i="78"/>
  <c r="BO18" i="78"/>
  <c r="BP18" i="78"/>
  <c r="BQ18" i="78"/>
  <c r="BR18" i="78"/>
  <c r="BS18" i="78"/>
  <c r="BT18" i="78"/>
  <c r="BU18" i="78"/>
  <c r="BV18" i="78"/>
  <c r="BW18" i="78"/>
  <c r="BX18" i="78"/>
  <c r="BY18" i="78"/>
  <c r="BZ18" i="78"/>
  <c r="CA18" i="78"/>
  <c r="CB18" i="78"/>
  <c r="CC18" i="78"/>
  <c r="CD18" i="78"/>
  <c r="CE18" i="78"/>
  <c r="CF18" i="78"/>
  <c r="CG18" i="78"/>
  <c r="CH18" i="78"/>
  <c r="CI18" i="78"/>
  <c r="CJ18" i="78"/>
  <c r="CK18" i="78"/>
  <c r="CL18" i="78"/>
  <c r="CM18" i="78"/>
  <c r="L18" i="79"/>
  <c r="M18" i="79"/>
  <c r="N18" i="79"/>
  <c r="O18" i="79"/>
  <c r="P18" i="79"/>
  <c r="Q18" i="79"/>
  <c r="R18" i="79"/>
  <c r="S18" i="79"/>
  <c r="T18" i="79"/>
  <c r="U18" i="79"/>
  <c r="V18" i="79"/>
  <c r="W18" i="79"/>
  <c r="X18" i="79"/>
  <c r="Y18" i="79"/>
  <c r="Z18" i="79"/>
  <c r="AA18" i="79"/>
  <c r="AB18" i="79"/>
  <c r="AC18" i="79"/>
  <c r="AD18" i="79"/>
  <c r="AE18" i="79"/>
  <c r="AF18" i="79"/>
  <c r="AG18" i="79"/>
  <c r="AH18" i="79"/>
  <c r="AI18" i="79"/>
  <c r="AJ18" i="79"/>
  <c r="AK18" i="79"/>
  <c r="AL18" i="79"/>
  <c r="AM18" i="79"/>
  <c r="AN18" i="79"/>
  <c r="AO18" i="79"/>
  <c r="AP18" i="79"/>
  <c r="AQ18" i="79"/>
  <c r="AR18" i="79"/>
  <c r="AS18" i="79"/>
  <c r="AT18" i="79"/>
  <c r="AU18" i="79"/>
  <c r="AV18" i="79"/>
  <c r="AW18" i="79"/>
  <c r="AX18" i="79"/>
  <c r="AY18" i="79"/>
  <c r="AZ18" i="79"/>
  <c r="BA18" i="79"/>
  <c r="BB18" i="79"/>
  <c r="BC18" i="79"/>
  <c r="BD18" i="79"/>
  <c r="BE18" i="79"/>
  <c r="BF18" i="79"/>
  <c r="BG18" i="79"/>
  <c r="BH18" i="79"/>
  <c r="BI18" i="79"/>
  <c r="BJ18" i="79"/>
  <c r="BK18" i="79"/>
  <c r="BL18" i="79"/>
  <c r="BM18" i="79"/>
  <c r="BN18" i="79"/>
  <c r="BO18" i="79"/>
  <c r="BP18" i="79"/>
  <c r="BQ18" i="79"/>
  <c r="BR18" i="79"/>
  <c r="BS18" i="79"/>
  <c r="BT18" i="79"/>
  <c r="BU18" i="79"/>
  <c r="BV18" i="79"/>
  <c r="BW18" i="79"/>
  <c r="BX18" i="79"/>
  <c r="BY18" i="79"/>
  <c r="BZ18" i="79"/>
  <c r="CA18" i="79"/>
  <c r="CB18" i="79"/>
  <c r="CC18" i="79"/>
  <c r="CD18" i="79"/>
  <c r="CE18" i="79"/>
  <c r="CF18" i="79"/>
  <c r="CG18" i="79"/>
  <c r="CH18" i="79"/>
  <c r="CI18" i="79"/>
  <c r="CJ18" i="79"/>
  <c r="CK18" i="79"/>
  <c r="CL18" i="79"/>
  <c r="CM18" i="79"/>
  <c r="L18" i="80"/>
  <c r="M18" i="80"/>
  <c r="N18" i="80"/>
  <c r="O18" i="80"/>
  <c r="P18" i="80"/>
  <c r="Q18" i="80"/>
  <c r="R18" i="80"/>
  <c r="S18" i="80"/>
  <c r="T18" i="80"/>
  <c r="U18" i="80"/>
  <c r="V18" i="80"/>
  <c r="W18" i="80"/>
  <c r="X18" i="80"/>
  <c r="Y18" i="80"/>
  <c r="Z18" i="80"/>
  <c r="AA18" i="80"/>
  <c r="AB18" i="80"/>
  <c r="AC18" i="80"/>
  <c r="AD18" i="80"/>
  <c r="AE18" i="80"/>
  <c r="AF18" i="80"/>
  <c r="AG18" i="80"/>
  <c r="AH18" i="80"/>
  <c r="AI18" i="80"/>
  <c r="AJ18" i="80"/>
  <c r="AK18" i="80"/>
  <c r="AL18" i="80"/>
  <c r="AM18" i="80"/>
  <c r="AN18" i="80"/>
  <c r="AO18" i="80"/>
  <c r="AP18" i="80"/>
  <c r="AQ18" i="80"/>
  <c r="AR18" i="80"/>
  <c r="AS18" i="80"/>
  <c r="AT18" i="80"/>
  <c r="AU18" i="80"/>
  <c r="AV18" i="80"/>
  <c r="AW18" i="80"/>
  <c r="AX18" i="80"/>
  <c r="AY18" i="80"/>
  <c r="AZ18" i="80"/>
  <c r="BA18" i="80"/>
  <c r="BB18" i="80"/>
  <c r="BC18" i="80"/>
  <c r="BD18" i="80"/>
  <c r="BE18" i="80"/>
  <c r="BF18" i="80"/>
  <c r="BG18" i="80"/>
  <c r="BH18" i="80"/>
  <c r="BI18" i="80"/>
  <c r="BJ18" i="80"/>
  <c r="BK18" i="80"/>
  <c r="BL18" i="80"/>
  <c r="BM18" i="80"/>
  <c r="BN18" i="80"/>
  <c r="BO18" i="80"/>
  <c r="BP18" i="80"/>
  <c r="BQ18" i="80"/>
  <c r="BR18" i="80"/>
  <c r="BS18" i="80"/>
  <c r="BT18" i="80"/>
  <c r="BU18" i="80"/>
  <c r="BV18" i="80"/>
  <c r="BW18" i="80"/>
  <c r="BX18" i="80"/>
  <c r="BY18" i="80"/>
  <c r="BZ18" i="80"/>
  <c r="CA18" i="80"/>
  <c r="CB18" i="80"/>
  <c r="CC18" i="80"/>
  <c r="CD18" i="80"/>
  <c r="CE18" i="80"/>
  <c r="CF18" i="80"/>
  <c r="CG18" i="80"/>
  <c r="CH18" i="80"/>
  <c r="CI18" i="80"/>
  <c r="CJ18" i="80"/>
  <c r="CK18" i="80"/>
  <c r="CL18" i="80"/>
  <c r="CM18" i="80"/>
  <c r="L18" i="81"/>
  <c r="M18" i="81"/>
  <c r="N18" i="81"/>
  <c r="O18" i="81"/>
  <c r="P18" i="81"/>
  <c r="Q18" i="81"/>
  <c r="R18" i="81"/>
  <c r="S18" i="81"/>
  <c r="T18" i="81"/>
  <c r="U18" i="81"/>
  <c r="V18" i="81"/>
  <c r="W18" i="81"/>
  <c r="X18" i="81"/>
  <c r="Y18" i="81"/>
  <c r="Z18" i="81"/>
  <c r="AA18" i="81"/>
  <c r="AB18" i="81"/>
  <c r="AC18" i="81"/>
  <c r="AD18" i="81"/>
  <c r="AE18" i="81"/>
  <c r="AF18" i="81"/>
  <c r="AG18" i="81"/>
  <c r="AH18" i="81"/>
  <c r="AI18" i="81"/>
  <c r="AJ18" i="81"/>
  <c r="AK18" i="81"/>
  <c r="AL18" i="81"/>
  <c r="AM18" i="81"/>
  <c r="AN18" i="81"/>
  <c r="AO18" i="81"/>
  <c r="AP18" i="81"/>
  <c r="AQ18" i="81"/>
  <c r="AR18" i="81"/>
  <c r="AS18" i="81"/>
  <c r="AT18" i="81"/>
  <c r="AU18" i="81"/>
  <c r="AV18" i="81"/>
  <c r="AW18" i="81"/>
  <c r="AX18" i="81"/>
  <c r="AY18" i="81"/>
  <c r="AZ18" i="81"/>
  <c r="BA18" i="81"/>
  <c r="BB18" i="81"/>
  <c r="BC18" i="81"/>
  <c r="BD18" i="81"/>
  <c r="BE18" i="81"/>
  <c r="BF18" i="81"/>
  <c r="BG18" i="81"/>
  <c r="BH18" i="81"/>
  <c r="BI18" i="81"/>
  <c r="BJ18" i="81"/>
  <c r="BK18" i="81"/>
  <c r="BL18" i="81"/>
  <c r="BM18" i="81"/>
  <c r="BN18" i="81"/>
  <c r="BO18" i="81"/>
  <c r="BP18" i="81"/>
  <c r="BQ18" i="81"/>
  <c r="BR18" i="81"/>
  <c r="BS18" i="81"/>
  <c r="BT18" i="81"/>
  <c r="BU18" i="81"/>
  <c r="BV18" i="81"/>
  <c r="BW18" i="81"/>
  <c r="BX18" i="81"/>
  <c r="BY18" i="81"/>
  <c r="BZ18" i="81"/>
  <c r="CA18" i="81"/>
  <c r="CB18" i="81"/>
  <c r="CC18" i="81"/>
  <c r="CD18" i="81"/>
  <c r="CE18" i="81"/>
  <c r="CF18" i="81"/>
  <c r="CG18" i="81"/>
  <c r="CH18" i="81"/>
  <c r="CI18" i="81"/>
  <c r="CJ18" i="81"/>
  <c r="CK18" i="81"/>
  <c r="CL18" i="81"/>
  <c r="CM18" i="81"/>
  <c r="L18" i="82"/>
  <c r="CD18" i="82"/>
  <c r="CE18" i="82"/>
  <c r="CF18" i="82"/>
  <c r="CG18" i="82"/>
  <c r="CH18" i="82"/>
  <c r="CI18" i="82"/>
  <c r="CJ18" i="82"/>
  <c r="CK18" i="82"/>
  <c r="CL18" i="82"/>
  <c r="CM18" i="82"/>
  <c r="M18" i="83"/>
  <c r="N18" i="83"/>
  <c r="O18" i="83"/>
  <c r="P18" i="83"/>
  <c r="Q18" i="83"/>
  <c r="R18" i="83"/>
  <c r="S18" i="83"/>
  <c r="T18" i="83"/>
  <c r="U18" i="83"/>
  <c r="V18" i="83"/>
  <c r="W18" i="83"/>
  <c r="X18" i="83"/>
  <c r="Y18" i="83"/>
  <c r="Z18" i="83"/>
  <c r="AA18" i="83"/>
  <c r="AB18" i="83"/>
  <c r="AC18" i="83"/>
  <c r="AD18" i="83"/>
  <c r="AE18" i="83"/>
  <c r="AF18" i="83"/>
  <c r="AG18" i="83"/>
  <c r="AH18" i="83"/>
  <c r="AI18" i="83"/>
  <c r="AJ18" i="83"/>
  <c r="AK18" i="83"/>
  <c r="AL18" i="83"/>
  <c r="AM18" i="83"/>
  <c r="AN18" i="83"/>
  <c r="AO18" i="83"/>
  <c r="AP18" i="83"/>
  <c r="AQ18" i="83"/>
  <c r="AV18" i="83"/>
  <c r="AW18" i="83"/>
  <c r="AX18" i="83"/>
  <c r="AY18" i="83"/>
  <c r="AZ18" i="83"/>
  <c r="BA18" i="83"/>
  <c r="BB18" i="83"/>
  <c r="BC18" i="83"/>
  <c r="BD18" i="83"/>
  <c r="BE18" i="83"/>
  <c r="BF18" i="83"/>
  <c r="BG18" i="83"/>
  <c r="BH18" i="83"/>
  <c r="BI18" i="83"/>
  <c r="BJ18" i="83"/>
  <c r="BK18" i="83"/>
  <c r="BL18" i="83"/>
  <c r="BM18" i="83"/>
  <c r="BN18" i="83"/>
  <c r="BO18" i="83"/>
  <c r="BP18" i="83"/>
  <c r="BQ18" i="83"/>
  <c r="BR18" i="83"/>
  <c r="BS18" i="83"/>
  <c r="BT18" i="83"/>
  <c r="BU18" i="83"/>
  <c r="BV18" i="83"/>
  <c r="BW18" i="83"/>
  <c r="BX18" i="83"/>
  <c r="BY18" i="83"/>
  <c r="BZ18" i="83"/>
  <c r="CA18" i="83"/>
  <c r="CB18" i="83"/>
  <c r="CC18" i="83"/>
  <c r="CD18" i="83"/>
  <c r="CE18" i="83"/>
  <c r="CF18" i="83"/>
  <c r="CG18" i="83"/>
  <c r="CH18" i="83"/>
  <c r="CI18" i="83"/>
  <c r="CJ18" i="83"/>
  <c r="CK18" i="83"/>
  <c r="CL18" i="83"/>
  <c r="CM18" i="83"/>
  <c r="L18" i="84"/>
  <c r="M18" i="84"/>
  <c r="N18" i="84"/>
  <c r="O18" i="84"/>
  <c r="P18" i="84"/>
  <c r="Q18" i="84"/>
  <c r="R18" i="84"/>
  <c r="S18" i="84"/>
  <c r="T18" i="84"/>
  <c r="U18" i="84"/>
  <c r="V18" i="84"/>
  <c r="W18" i="84"/>
  <c r="X18" i="84"/>
  <c r="Y18" i="84"/>
  <c r="Z18" i="84"/>
  <c r="AA18" i="84"/>
  <c r="AB18" i="84"/>
  <c r="AC18" i="84"/>
  <c r="AD18" i="84"/>
  <c r="AE18" i="84"/>
  <c r="AF18" i="84"/>
  <c r="AG18" i="84"/>
  <c r="AH18" i="84"/>
  <c r="AI18" i="84"/>
  <c r="AJ18" i="84"/>
  <c r="AK18" i="84"/>
  <c r="AL18" i="84"/>
  <c r="AM18" i="84"/>
  <c r="AN18" i="84"/>
  <c r="AO18" i="84"/>
  <c r="AP18" i="84"/>
  <c r="AQ18" i="84"/>
  <c r="AR18" i="84"/>
  <c r="AS18" i="84"/>
  <c r="AT18" i="84"/>
  <c r="AU18" i="84"/>
  <c r="AV18" i="84"/>
  <c r="AW18" i="84"/>
  <c r="AX18" i="84"/>
  <c r="AY18" i="84"/>
  <c r="AZ18" i="84"/>
  <c r="BA18" i="84"/>
  <c r="BB18" i="84"/>
  <c r="BC18" i="84"/>
  <c r="BD18" i="84"/>
  <c r="BE18" i="84"/>
  <c r="BF18" i="84"/>
  <c r="BG18" i="84"/>
  <c r="BH18" i="84"/>
  <c r="BI18" i="84"/>
  <c r="BJ18" i="84"/>
  <c r="BK18" i="84"/>
  <c r="BL18" i="84"/>
  <c r="BM18" i="84"/>
  <c r="BN18" i="84"/>
  <c r="BO18" i="84"/>
  <c r="BP18" i="84"/>
  <c r="BQ18" i="84"/>
  <c r="BR18" i="84"/>
  <c r="BS18" i="84"/>
  <c r="BT18" i="84"/>
  <c r="BU18" i="84"/>
  <c r="BV18" i="84"/>
  <c r="BW18" i="84"/>
  <c r="BX18" i="84"/>
  <c r="BY18" i="84"/>
  <c r="BZ18" i="84"/>
  <c r="CA18" i="84"/>
  <c r="CB18" i="84"/>
  <c r="CC18" i="84"/>
  <c r="CD18" i="84"/>
  <c r="CE18" i="84"/>
  <c r="CF18" i="84"/>
  <c r="CG18" i="84"/>
  <c r="CH18" i="84"/>
  <c r="CI18" i="84"/>
  <c r="CJ18" i="84"/>
  <c r="CK18" i="84"/>
  <c r="CL18" i="84"/>
  <c r="CM18" i="84"/>
  <c r="L18" i="85"/>
  <c r="M18" i="85"/>
  <c r="N18" i="85"/>
  <c r="O18" i="85"/>
  <c r="P18" i="85"/>
  <c r="Q18" i="85"/>
  <c r="R18" i="85"/>
  <c r="S18" i="85"/>
  <c r="T18" i="85"/>
  <c r="U18" i="85"/>
  <c r="V18" i="85"/>
  <c r="W18" i="85"/>
  <c r="X18" i="85"/>
  <c r="Y18" i="85"/>
  <c r="Z18" i="85"/>
  <c r="AA18" i="85"/>
  <c r="AB18" i="85"/>
  <c r="AC18" i="85"/>
  <c r="AD18" i="85"/>
  <c r="AE18" i="85"/>
  <c r="AF18" i="85"/>
  <c r="AG18" i="85"/>
  <c r="AH18" i="85"/>
  <c r="AI18" i="85"/>
  <c r="AJ18" i="85"/>
  <c r="AK18" i="85"/>
  <c r="AL18" i="85"/>
  <c r="AM18" i="85"/>
  <c r="AN18" i="85"/>
  <c r="AO18" i="85"/>
  <c r="AP18" i="85"/>
  <c r="AQ18" i="85"/>
  <c r="AR18" i="85"/>
  <c r="AS18" i="85"/>
  <c r="AT18" i="85"/>
  <c r="AU18" i="85"/>
  <c r="AV18" i="85"/>
  <c r="AW18" i="85"/>
  <c r="AX18" i="85"/>
  <c r="AY18" i="85"/>
  <c r="AZ18" i="85"/>
  <c r="BA18" i="85"/>
  <c r="BB18" i="85"/>
  <c r="BC18" i="85"/>
  <c r="BD18" i="85"/>
  <c r="BE18" i="85"/>
  <c r="BF18" i="85"/>
  <c r="BG18" i="85"/>
  <c r="BH18" i="85"/>
  <c r="BI18" i="85"/>
  <c r="BJ18" i="85"/>
  <c r="BK18" i="85"/>
  <c r="BL18" i="85"/>
  <c r="BM18" i="85"/>
  <c r="BN18" i="85"/>
  <c r="BO18" i="85"/>
  <c r="BP18" i="85"/>
  <c r="BQ18" i="85"/>
  <c r="BR18" i="85"/>
  <c r="BS18" i="85"/>
  <c r="BT18" i="85"/>
  <c r="BU18" i="85"/>
  <c r="BV18" i="85"/>
  <c r="BW18" i="85"/>
  <c r="BX18" i="85"/>
  <c r="BY18" i="85"/>
  <c r="BZ18" i="85"/>
  <c r="CA18" i="85"/>
  <c r="CB18" i="85"/>
  <c r="CC18" i="85"/>
  <c r="CD18" i="85"/>
  <c r="CE18" i="85"/>
  <c r="CF18" i="85"/>
  <c r="CG18" i="85"/>
  <c r="CH18" i="85"/>
  <c r="CI18" i="85"/>
  <c r="CJ18" i="85"/>
  <c r="CK18" i="85"/>
  <c r="CL18" i="85"/>
  <c r="CM18" i="85"/>
  <c r="L18" i="86"/>
  <c r="M18" i="86"/>
  <c r="N18" i="86"/>
  <c r="O18" i="86"/>
  <c r="P18" i="86"/>
  <c r="Q18" i="86"/>
  <c r="R18" i="86"/>
  <c r="S18" i="86"/>
  <c r="T18" i="86"/>
  <c r="U18" i="86"/>
  <c r="V18" i="86"/>
  <c r="W18" i="86"/>
  <c r="X18" i="86"/>
  <c r="Y18" i="86"/>
  <c r="Z18" i="86"/>
  <c r="AA18" i="86"/>
  <c r="AB18" i="86"/>
  <c r="AC18" i="86"/>
  <c r="AD18" i="86"/>
  <c r="AE18" i="86"/>
  <c r="AF18" i="86"/>
  <c r="AG18" i="86"/>
  <c r="AH18" i="86"/>
  <c r="AI18" i="86"/>
  <c r="AJ18" i="86"/>
  <c r="AK18" i="86"/>
  <c r="AL18" i="86"/>
  <c r="AM18" i="86"/>
  <c r="AN18" i="86"/>
  <c r="AO18" i="86"/>
  <c r="AP18" i="86"/>
  <c r="AQ18" i="86"/>
  <c r="AR18" i="86"/>
  <c r="AS18" i="86"/>
  <c r="AT18" i="86"/>
  <c r="AU18" i="86"/>
  <c r="AV18" i="86"/>
  <c r="AW18" i="86"/>
  <c r="AX18" i="86"/>
  <c r="AY18" i="86"/>
  <c r="AZ18" i="86"/>
  <c r="BA18" i="86"/>
  <c r="BB18" i="86"/>
  <c r="BD18" i="86"/>
  <c r="BE18" i="86"/>
  <c r="BF18" i="86"/>
  <c r="BG18" i="86"/>
  <c r="BH18" i="86"/>
  <c r="BI18" i="86"/>
  <c r="BJ18" i="86"/>
  <c r="BK18" i="86"/>
  <c r="BL18" i="86"/>
  <c r="BM18" i="86"/>
  <c r="BN18" i="86"/>
  <c r="BO18" i="86"/>
  <c r="BP18" i="86"/>
  <c r="BQ18" i="86"/>
  <c r="BR18" i="86"/>
  <c r="BS18" i="86"/>
  <c r="BT18" i="86"/>
  <c r="BU18" i="86"/>
  <c r="BV18" i="86"/>
  <c r="BW18" i="86"/>
  <c r="BX18" i="86"/>
  <c r="BY18" i="86"/>
  <c r="BZ18" i="86"/>
  <c r="CA18" i="86"/>
  <c r="CB18" i="86"/>
  <c r="CC18" i="86"/>
  <c r="CD18" i="86"/>
  <c r="CE18" i="86"/>
  <c r="CF18" i="86"/>
  <c r="CG18" i="86"/>
  <c r="CH18" i="86"/>
  <c r="CI18" i="86"/>
  <c r="CJ18" i="86"/>
  <c r="CK18" i="86"/>
  <c r="CL18" i="86"/>
  <c r="CM18" i="86"/>
  <c r="L18" i="87"/>
  <c r="M18" i="87"/>
  <c r="N18" i="87"/>
  <c r="O18" i="87"/>
  <c r="P18" i="87"/>
  <c r="Q18" i="87"/>
  <c r="R18" i="87"/>
  <c r="S18" i="87"/>
  <c r="T18" i="87"/>
  <c r="U18" i="87"/>
  <c r="V18" i="87"/>
  <c r="W18" i="87"/>
  <c r="X18" i="87"/>
  <c r="Y18" i="87"/>
  <c r="Z18" i="87"/>
  <c r="AA18" i="87"/>
  <c r="AB18" i="87"/>
  <c r="AC18" i="87"/>
  <c r="AD18" i="87"/>
  <c r="AE18" i="87"/>
  <c r="AF18" i="87"/>
  <c r="AG18" i="87"/>
  <c r="AH18" i="87"/>
  <c r="AI18" i="87"/>
  <c r="AJ18" i="87"/>
  <c r="AK18" i="87"/>
  <c r="AL18" i="87"/>
  <c r="AM18" i="87"/>
  <c r="AN18" i="87"/>
  <c r="AO18" i="87"/>
  <c r="AP18" i="87"/>
  <c r="AQ18" i="87"/>
  <c r="AR18" i="87"/>
  <c r="AS18" i="87"/>
  <c r="AT18" i="87"/>
  <c r="AU18" i="87"/>
  <c r="AV18" i="87"/>
  <c r="AW18" i="87"/>
  <c r="AX18" i="87"/>
  <c r="AY18" i="87"/>
  <c r="AZ18" i="87"/>
  <c r="BA18" i="87"/>
  <c r="BB18" i="87"/>
  <c r="BC18" i="87"/>
  <c r="BD18" i="87"/>
  <c r="BE18" i="87"/>
  <c r="BF18" i="87"/>
  <c r="BG18" i="87"/>
  <c r="BH18" i="87"/>
  <c r="BI18" i="87"/>
  <c r="BJ18" i="87"/>
  <c r="BK18" i="87"/>
  <c r="BL18" i="87"/>
  <c r="BM18" i="87"/>
  <c r="BN18" i="87"/>
  <c r="BO18" i="87"/>
  <c r="BP18" i="87"/>
  <c r="BQ18" i="87"/>
  <c r="BR18" i="87"/>
  <c r="BS18" i="87"/>
  <c r="BT18" i="87"/>
  <c r="BU18" i="87"/>
  <c r="BV18" i="87"/>
  <c r="BW18" i="87"/>
  <c r="BX18" i="87"/>
  <c r="BY18" i="87"/>
  <c r="BZ18" i="87"/>
  <c r="CA18" i="87"/>
  <c r="CB18" i="87"/>
  <c r="CC18" i="87"/>
  <c r="CD18" i="87"/>
  <c r="CE18" i="87"/>
  <c r="CF18" i="87"/>
  <c r="CG18" i="87"/>
  <c r="CH18" i="87"/>
  <c r="CI18" i="87"/>
  <c r="CJ18" i="87"/>
  <c r="CK18" i="87"/>
  <c r="CL18" i="87"/>
  <c r="CM18" i="87"/>
  <c r="L18" i="88"/>
  <c r="M18" i="88"/>
  <c r="N18" i="88"/>
  <c r="O18" i="88"/>
  <c r="P18" i="88"/>
  <c r="Q18" i="88"/>
  <c r="R18" i="88"/>
  <c r="S18" i="88"/>
  <c r="T18" i="88"/>
  <c r="U18" i="88"/>
  <c r="V18" i="88"/>
  <c r="W18" i="88"/>
  <c r="X18" i="88"/>
  <c r="Y18" i="88"/>
  <c r="Z18" i="88"/>
  <c r="AA18" i="88"/>
  <c r="AB18" i="88"/>
  <c r="AC18" i="88"/>
  <c r="AD18" i="88"/>
  <c r="AE18" i="88"/>
  <c r="AF18" i="88"/>
  <c r="AG18" i="88"/>
  <c r="AH18" i="88"/>
  <c r="AI18" i="88"/>
  <c r="AJ18" i="88"/>
  <c r="AK18" i="88"/>
  <c r="AL18" i="88"/>
  <c r="AM18" i="88"/>
  <c r="AN18" i="88"/>
  <c r="AO18" i="88"/>
  <c r="AP18" i="88"/>
  <c r="AQ18" i="88"/>
  <c r="AR18" i="88"/>
  <c r="AS18" i="88"/>
  <c r="AT18" i="88"/>
  <c r="AU18" i="88"/>
  <c r="AV18" i="88"/>
  <c r="AW18" i="88"/>
  <c r="AX18" i="88"/>
  <c r="AY18" i="88"/>
  <c r="AZ18" i="88"/>
  <c r="BA18" i="88"/>
  <c r="BB18" i="88"/>
  <c r="BC18" i="88"/>
  <c r="BD18" i="88"/>
  <c r="BE18" i="88"/>
  <c r="BF18" i="88"/>
  <c r="BG18" i="88"/>
  <c r="BH18" i="88"/>
  <c r="BI18" i="88"/>
  <c r="BJ18" i="88"/>
  <c r="BK18" i="88"/>
  <c r="BL18" i="88"/>
  <c r="BM18" i="88"/>
  <c r="BN18" i="88"/>
  <c r="BO18" i="88"/>
  <c r="BP18" i="88"/>
  <c r="BQ18" i="88"/>
  <c r="BR18" i="88"/>
  <c r="BS18" i="88"/>
  <c r="BT18" i="88"/>
  <c r="BU18" i="88"/>
  <c r="BV18" i="88"/>
  <c r="BW18" i="88"/>
  <c r="BX18" i="88"/>
  <c r="BY18" i="88"/>
  <c r="BZ18" i="88"/>
  <c r="CA18" i="88"/>
  <c r="CB18" i="88"/>
  <c r="CC18" i="88"/>
  <c r="CD18" i="88"/>
  <c r="CE18" i="88"/>
  <c r="CF18" i="88"/>
  <c r="CG18" i="88"/>
  <c r="CH18" i="88"/>
  <c r="CI18" i="88"/>
  <c r="CJ18" i="88"/>
  <c r="CK18" i="88"/>
  <c r="CL18" i="88"/>
  <c r="CM18" i="88"/>
  <c r="L18" i="89"/>
  <c r="M18" i="89"/>
  <c r="N18" i="89"/>
  <c r="O18" i="89"/>
  <c r="P18" i="89"/>
  <c r="Q18" i="89"/>
  <c r="R18" i="89"/>
  <c r="S18" i="89"/>
  <c r="T18" i="89"/>
  <c r="U18" i="89"/>
  <c r="V18" i="89"/>
  <c r="CF18" i="89"/>
  <c r="CG18" i="89"/>
  <c r="CH18" i="89"/>
  <c r="CI18" i="89"/>
  <c r="CJ18" i="89"/>
  <c r="CK18" i="89"/>
  <c r="CL18" i="89"/>
  <c r="CM18" i="89"/>
  <c r="L18" i="90"/>
  <c r="M18" i="90"/>
  <c r="N18" i="90"/>
  <c r="O18" i="90"/>
  <c r="P18" i="90"/>
  <c r="Q18" i="90"/>
  <c r="R18" i="90"/>
  <c r="S18" i="90"/>
  <c r="T18" i="90"/>
  <c r="U18" i="90"/>
  <c r="V18" i="90"/>
  <c r="W18" i="90"/>
  <c r="X18" i="90"/>
  <c r="Y18" i="90"/>
  <c r="Z18" i="90"/>
  <c r="AA18" i="90"/>
  <c r="AB18" i="90"/>
  <c r="AC18" i="90"/>
  <c r="AD18" i="90"/>
  <c r="AE18" i="90"/>
  <c r="AF18" i="90"/>
  <c r="AG18" i="90"/>
  <c r="AH18" i="90"/>
  <c r="AI18" i="90"/>
  <c r="AJ18" i="90"/>
  <c r="AK18" i="90"/>
  <c r="AL18" i="90"/>
  <c r="AM18" i="90"/>
  <c r="AN18" i="90"/>
  <c r="AO18" i="90"/>
  <c r="AP18" i="90"/>
  <c r="AQ18" i="90"/>
  <c r="AR18" i="90"/>
  <c r="AS18" i="90"/>
  <c r="AT18" i="90"/>
  <c r="AU18" i="90"/>
  <c r="AV18" i="90"/>
  <c r="AW18" i="90"/>
  <c r="AX18" i="90"/>
  <c r="AY18" i="90"/>
  <c r="AZ18" i="90"/>
  <c r="BA18" i="90"/>
  <c r="BB18" i="90"/>
  <c r="BC18" i="90"/>
  <c r="BD18" i="90"/>
  <c r="BE18" i="90"/>
  <c r="BF18" i="90"/>
  <c r="BG18" i="90"/>
  <c r="BH18" i="90"/>
  <c r="BI18" i="90"/>
  <c r="BJ18" i="90"/>
  <c r="BK18" i="90"/>
  <c r="BL18" i="90"/>
  <c r="BM18" i="90"/>
  <c r="BN18" i="90"/>
  <c r="BO18" i="90"/>
  <c r="BP18" i="90"/>
  <c r="BQ18" i="90"/>
  <c r="BR18" i="90"/>
  <c r="BS18" i="90"/>
  <c r="BT18" i="90"/>
  <c r="BU18" i="90"/>
  <c r="BV18" i="90"/>
  <c r="BW18" i="90"/>
  <c r="BX18" i="90"/>
  <c r="BY18" i="90"/>
  <c r="BZ18" i="90"/>
  <c r="CA18" i="90"/>
  <c r="CB18" i="90"/>
  <c r="CC18" i="90"/>
  <c r="CD18" i="90"/>
  <c r="CE18" i="90"/>
  <c r="CF18" i="90"/>
  <c r="CG18" i="90"/>
  <c r="CH18" i="90"/>
  <c r="CI18" i="90"/>
  <c r="CJ18" i="90"/>
  <c r="CK18" i="90"/>
  <c r="CL18" i="90"/>
  <c r="CM18" i="90"/>
  <c r="L18" i="91"/>
  <c r="M18" i="91"/>
  <c r="N18" i="91"/>
  <c r="O18" i="91"/>
  <c r="P18" i="91"/>
  <c r="Q18" i="91"/>
  <c r="R18" i="91"/>
  <c r="S18" i="91"/>
  <c r="T18" i="91"/>
  <c r="U18" i="91"/>
  <c r="BQ18" i="91"/>
  <c r="BR18" i="91"/>
  <c r="BS18" i="91"/>
  <c r="BT18" i="91"/>
  <c r="BU18" i="91"/>
  <c r="BV18" i="91"/>
  <c r="BW18" i="91"/>
  <c r="BX18" i="91"/>
  <c r="BY18" i="91"/>
  <c r="BZ18" i="91"/>
  <c r="CA18" i="91"/>
  <c r="CB18" i="91"/>
  <c r="CC18" i="91"/>
  <c r="CD18" i="91"/>
  <c r="CE18" i="91"/>
  <c r="CF18" i="91"/>
  <c r="CG18" i="91"/>
  <c r="CH18" i="91"/>
  <c r="CI18" i="91"/>
  <c r="CJ18" i="91"/>
  <c r="CK18" i="91"/>
  <c r="CL18" i="91"/>
  <c r="CM18" i="91"/>
  <c r="L18" i="92"/>
  <c r="M18" i="92"/>
  <c r="N18" i="92"/>
  <c r="O18" i="92"/>
  <c r="P18" i="92"/>
  <c r="Q18" i="92"/>
  <c r="R18" i="92"/>
  <c r="S18" i="92"/>
  <c r="T18" i="92"/>
  <c r="U18" i="92"/>
  <c r="V18" i="92"/>
  <c r="W18" i="92"/>
  <c r="X18" i="92"/>
  <c r="Y18" i="92"/>
  <c r="Z18" i="92"/>
  <c r="AA18" i="92"/>
  <c r="AB18" i="92"/>
  <c r="AC18" i="92"/>
  <c r="AD18" i="92"/>
  <c r="AE18" i="92"/>
  <c r="AF18" i="92"/>
  <c r="AG18" i="92"/>
  <c r="AH18" i="92"/>
  <c r="AI18" i="92"/>
  <c r="AJ18" i="92"/>
  <c r="AK18" i="92"/>
  <c r="AL18" i="92"/>
  <c r="AM18" i="92"/>
  <c r="AN18" i="92"/>
  <c r="AO18" i="92"/>
  <c r="AP18" i="92"/>
  <c r="AQ18" i="92"/>
  <c r="AR18" i="92"/>
  <c r="AS18" i="92"/>
  <c r="AT18" i="92"/>
  <c r="AU18" i="92"/>
  <c r="AV18" i="92"/>
  <c r="AW18" i="92"/>
  <c r="AX18" i="92"/>
  <c r="AY18" i="92"/>
  <c r="AZ18" i="92"/>
  <c r="BA18" i="92"/>
  <c r="BB18" i="92"/>
  <c r="BC18" i="92"/>
  <c r="BD18" i="92"/>
  <c r="BE18" i="92"/>
  <c r="BF18" i="92"/>
  <c r="BG18" i="92"/>
  <c r="BH18" i="92"/>
  <c r="BI18" i="92"/>
  <c r="BJ18" i="92"/>
  <c r="BK18" i="92"/>
  <c r="BL18" i="92"/>
  <c r="BM18" i="92"/>
  <c r="BN18" i="92"/>
  <c r="BO18" i="92"/>
  <c r="BP18" i="92"/>
  <c r="BQ18" i="92"/>
  <c r="BR18" i="92"/>
  <c r="BS18" i="92"/>
  <c r="BT18" i="92"/>
  <c r="BU18" i="92"/>
  <c r="BV18" i="92"/>
  <c r="BW18" i="92"/>
  <c r="BX18" i="92"/>
  <c r="BY18" i="92"/>
  <c r="BZ18" i="92"/>
  <c r="CA18" i="92"/>
  <c r="CB18" i="92"/>
  <c r="CC18" i="92"/>
  <c r="CD18" i="92"/>
  <c r="CE18" i="92"/>
  <c r="CF18" i="92"/>
  <c r="CG18" i="92"/>
  <c r="CH18" i="92"/>
  <c r="CI18" i="92"/>
  <c r="CJ18" i="92"/>
  <c r="CK18" i="92"/>
  <c r="CL18" i="92"/>
  <c r="CM18" i="92"/>
  <c r="M18" i="93"/>
  <c r="N18" i="93"/>
  <c r="O18" i="93"/>
  <c r="P18" i="93"/>
  <c r="Q18" i="93"/>
  <c r="R18" i="93"/>
  <c r="S18" i="93"/>
  <c r="T18" i="93"/>
  <c r="U18" i="93"/>
  <c r="V18" i="93"/>
  <c r="W18" i="93"/>
  <c r="X18" i="93"/>
  <c r="Y18" i="93"/>
  <c r="Z18" i="93"/>
  <c r="AA18" i="93"/>
  <c r="AB18" i="93"/>
  <c r="AC18" i="93"/>
  <c r="AD18" i="93"/>
  <c r="AE18" i="93"/>
  <c r="AF18" i="93"/>
  <c r="AG18" i="93"/>
  <c r="AH18" i="93"/>
  <c r="AI18" i="93"/>
  <c r="AJ18" i="93"/>
  <c r="AK18" i="93"/>
  <c r="AL18" i="93"/>
  <c r="AM18" i="93"/>
  <c r="AN18" i="93"/>
  <c r="AO18" i="93"/>
  <c r="AP18" i="93"/>
  <c r="AQ18" i="93"/>
  <c r="AR18" i="93"/>
  <c r="AS18" i="93"/>
  <c r="AT18" i="93"/>
  <c r="AU18" i="93"/>
  <c r="AV18" i="93"/>
  <c r="AW18" i="93"/>
  <c r="AX18" i="93"/>
  <c r="AY18" i="93"/>
  <c r="AZ18" i="93"/>
  <c r="BA18" i="93"/>
  <c r="BB18" i="93"/>
  <c r="BC18" i="93"/>
  <c r="BD18" i="93"/>
  <c r="BE18" i="93"/>
  <c r="BF18" i="93"/>
  <c r="BG18" i="93"/>
  <c r="BH18" i="93"/>
  <c r="BI18" i="93"/>
  <c r="BJ18" i="93"/>
  <c r="BK18" i="93"/>
  <c r="BL18" i="93"/>
  <c r="BM18" i="93"/>
  <c r="BN18" i="93"/>
  <c r="BO18" i="93"/>
  <c r="BP18" i="93"/>
  <c r="BQ18" i="93"/>
  <c r="BR18" i="93"/>
  <c r="BS18" i="93"/>
  <c r="BT18" i="93"/>
  <c r="BU18" i="93"/>
  <c r="BV18" i="93"/>
  <c r="BW18" i="93"/>
  <c r="BX18" i="93"/>
  <c r="BY18" i="93"/>
  <c r="BZ18" i="93"/>
  <c r="CA18" i="93"/>
  <c r="CB18" i="93"/>
  <c r="CC18" i="93"/>
  <c r="CD18" i="93"/>
  <c r="CE18" i="93"/>
  <c r="CF18" i="93"/>
  <c r="CG18" i="93"/>
  <c r="CH18" i="93"/>
  <c r="CI18" i="93"/>
  <c r="CJ18" i="93"/>
  <c r="CK18" i="93"/>
  <c r="CL18" i="93"/>
  <c r="CM18" i="93"/>
  <c r="L18" i="94"/>
  <c r="M18" i="94"/>
  <c r="N18" i="94"/>
  <c r="O18" i="94"/>
  <c r="P18" i="94"/>
  <c r="Q18" i="94"/>
  <c r="R18" i="94"/>
  <c r="S18" i="94"/>
  <c r="T18" i="94"/>
  <c r="U18" i="94"/>
  <c r="V18" i="94"/>
  <c r="W18" i="94"/>
  <c r="X18" i="94"/>
  <c r="Y18" i="94"/>
  <c r="Z18" i="94"/>
  <c r="AA18" i="94"/>
  <c r="AB18" i="94"/>
  <c r="AC18" i="94"/>
  <c r="AD18" i="94"/>
  <c r="AE18" i="94"/>
  <c r="AF18" i="94"/>
  <c r="AG18" i="94"/>
  <c r="AH18" i="94"/>
  <c r="AI18" i="94"/>
  <c r="AJ18" i="94"/>
  <c r="AK18" i="94"/>
  <c r="AL18" i="94"/>
  <c r="AM18" i="94"/>
  <c r="AN18" i="94"/>
  <c r="AO18" i="94"/>
  <c r="AP18" i="94"/>
  <c r="AQ18" i="94"/>
  <c r="AR18" i="94"/>
  <c r="AS18" i="94"/>
  <c r="AT18" i="94"/>
  <c r="AU18" i="94"/>
  <c r="AV18" i="94"/>
  <c r="AW18" i="94"/>
  <c r="AX18" i="94"/>
  <c r="AY18" i="94"/>
  <c r="AZ18" i="94"/>
  <c r="BA18" i="94"/>
  <c r="BB18" i="94"/>
  <c r="BC18" i="94"/>
  <c r="BD18" i="94"/>
  <c r="BE18" i="94"/>
  <c r="BF18" i="94"/>
  <c r="BG18" i="94"/>
  <c r="BH18" i="94"/>
  <c r="BI18" i="94"/>
  <c r="BJ18" i="94"/>
  <c r="BK18" i="94"/>
  <c r="BL18" i="94"/>
  <c r="BM18" i="94"/>
  <c r="BN18" i="94"/>
  <c r="BO18" i="94"/>
  <c r="BP18" i="94"/>
  <c r="BQ18" i="94"/>
  <c r="BR18" i="94"/>
  <c r="BS18" i="94"/>
  <c r="BT18" i="94"/>
  <c r="BU18" i="94"/>
  <c r="BV18" i="94"/>
  <c r="BW18" i="94"/>
  <c r="BX18" i="94"/>
  <c r="BY18" i="94"/>
  <c r="BZ18" i="94"/>
  <c r="CA18" i="94"/>
  <c r="CB18" i="94"/>
  <c r="CC18" i="94"/>
  <c r="CD18" i="94"/>
  <c r="CE18" i="94"/>
  <c r="CF18" i="94"/>
  <c r="CG18" i="94"/>
  <c r="CH18" i="94"/>
  <c r="CI18" i="94"/>
  <c r="CJ18" i="94"/>
  <c r="CK18" i="94"/>
  <c r="CL18" i="94"/>
  <c r="CM18" i="94"/>
  <c r="L18" i="95"/>
  <c r="M18" i="95"/>
  <c r="N18" i="95"/>
  <c r="O18" i="95"/>
  <c r="P18" i="95"/>
  <c r="Q18" i="95"/>
  <c r="R18" i="95"/>
  <c r="S18" i="95"/>
  <c r="T18" i="95"/>
  <c r="U18" i="95"/>
  <c r="V18" i="95"/>
  <c r="W18" i="95"/>
  <c r="X18" i="95"/>
  <c r="Y18" i="95"/>
  <c r="Z18" i="95"/>
  <c r="AA18" i="95"/>
  <c r="AB18" i="95"/>
  <c r="AC18" i="95"/>
  <c r="AD18" i="95"/>
  <c r="AE18" i="95"/>
  <c r="AF18" i="95"/>
  <c r="AG18" i="95"/>
  <c r="AH18" i="95"/>
  <c r="AI18" i="95"/>
  <c r="AJ18" i="95"/>
  <c r="AK18" i="95"/>
  <c r="AL18" i="95"/>
  <c r="AM18" i="95"/>
  <c r="AN18" i="95"/>
  <c r="AO18" i="95"/>
  <c r="AP18" i="95"/>
  <c r="AQ18" i="95"/>
  <c r="AR18" i="95"/>
  <c r="AS18" i="95"/>
  <c r="AT18" i="95"/>
  <c r="AU18" i="95"/>
  <c r="AV18" i="95"/>
  <c r="AW18" i="95"/>
  <c r="AX18" i="95"/>
  <c r="AY18" i="95"/>
  <c r="AZ18" i="95"/>
  <c r="BA18" i="95"/>
  <c r="BB18" i="95"/>
  <c r="BC18" i="95"/>
  <c r="BD18" i="95"/>
  <c r="BE18" i="95"/>
  <c r="BF18" i="95"/>
  <c r="BG18" i="95"/>
  <c r="BH18" i="95"/>
  <c r="BI18" i="95"/>
  <c r="BJ18" i="95"/>
  <c r="BK18" i="95"/>
  <c r="BL18" i="95"/>
  <c r="BM18" i="95"/>
  <c r="BN18" i="95"/>
  <c r="BO18" i="95"/>
  <c r="BP18" i="95"/>
  <c r="BQ18" i="95"/>
  <c r="BR18" i="95"/>
  <c r="BS18" i="95"/>
  <c r="BT18" i="95"/>
  <c r="BU18" i="95"/>
  <c r="BV18" i="95"/>
  <c r="BW18" i="95"/>
  <c r="BX18" i="95"/>
  <c r="BY18" i="95"/>
  <c r="BZ18" i="95"/>
  <c r="CA18" i="95"/>
  <c r="CB18" i="95"/>
  <c r="CC18" i="95"/>
  <c r="CD18" i="95"/>
  <c r="CE18" i="95"/>
  <c r="CF18" i="95"/>
  <c r="CG18" i="95"/>
  <c r="CH18" i="95"/>
  <c r="CI18" i="95"/>
  <c r="CJ18" i="95"/>
  <c r="CK18" i="95"/>
  <c r="CL18" i="95"/>
  <c r="CM18" i="95"/>
  <c r="L18" i="96"/>
  <c r="M18" i="96"/>
  <c r="N18" i="96"/>
  <c r="O18" i="96"/>
  <c r="P18" i="96"/>
  <c r="Q18" i="96"/>
  <c r="R18" i="96"/>
  <c r="S18" i="96"/>
  <c r="T18" i="96"/>
  <c r="U18" i="96"/>
  <c r="V18" i="96"/>
  <c r="W18" i="96"/>
  <c r="X18" i="96"/>
  <c r="Y18" i="96"/>
  <c r="Z18" i="96"/>
  <c r="AA18" i="96"/>
  <c r="AB18" i="96"/>
  <c r="AC18" i="96"/>
  <c r="AD18" i="96"/>
  <c r="AE18" i="96"/>
  <c r="AF18" i="96"/>
  <c r="AG18" i="96"/>
  <c r="AH18" i="96"/>
  <c r="AI18" i="96"/>
  <c r="AJ18" i="96"/>
  <c r="AK18" i="96"/>
  <c r="AL18" i="96"/>
  <c r="AM18" i="96"/>
  <c r="AN18" i="96"/>
  <c r="AO18" i="96"/>
  <c r="AP18" i="96"/>
  <c r="AQ18" i="96"/>
  <c r="AR18" i="96"/>
  <c r="AS18" i="96"/>
  <c r="AT18" i="96"/>
  <c r="AU18" i="96"/>
  <c r="AV18" i="96"/>
  <c r="AW18" i="96"/>
  <c r="AX18" i="96"/>
  <c r="AY18" i="96"/>
  <c r="AZ18" i="96"/>
  <c r="BA18" i="96"/>
  <c r="BB18" i="96"/>
  <c r="BC18" i="96"/>
  <c r="BD18" i="96"/>
  <c r="BE18" i="96"/>
  <c r="BF18" i="96"/>
  <c r="BG18" i="96"/>
  <c r="BH18" i="96"/>
  <c r="BI18" i="96"/>
  <c r="BJ18" i="96"/>
  <c r="BK18" i="96"/>
  <c r="BL18" i="96"/>
  <c r="BM18" i="96"/>
  <c r="BN18" i="96"/>
  <c r="BO18" i="96"/>
  <c r="BP18" i="96"/>
  <c r="BQ18" i="96"/>
  <c r="BR18" i="96"/>
  <c r="BS18" i="96"/>
  <c r="BT18" i="96"/>
  <c r="BU18" i="96"/>
  <c r="BV18" i="96"/>
  <c r="BW18" i="96"/>
  <c r="BX18" i="96"/>
  <c r="BY18" i="96"/>
  <c r="BZ18" i="96"/>
  <c r="CA18" i="96"/>
  <c r="CB18" i="96"/>
  <c r="CC18" i="96"/>
  <c r="CD18" i="96"/>
  <c r="CE18" i="96"/>
  <c r="CF18" i="96"/>
  <c r="CG18" i="96"/>
  <c r="CH18" i="96"/>
  <c r="CI18" i="96"/>
  <c r="CJ18" i="96"/>
  <c r="CK18" i="96"/>
  <c r="CL18" i="96"/>
  <c r="CM18" i="96"/>
  <c r="M18" i="97"/>
  <c r="N18" i="97"/>
  <c r="O18" i="97"/>
  <c r="P18" i="97"/>
  <c r="Q18" i="97"/>
  <c r="R18" i="97"/>
  <c r="S18" i="97"/>
  <c r="T18" i="97"/>
  <c r="U18" i="97"/>
  <c r="V18" i="97"/>
  <c r="W18" i="97"/>
  <c r="X18" i="97"/>
  <c r="Y18" i="97"/>
  <c r="Z18" i="97"/>
  <c r="AA18" i="97"/>
  <c r="AB18" i="97"/>
  <c r="AC18" i="97"/>
  <c r="AD18" i="97"/>
  <c r="AE18" i="97"/>
  <c r="AF18" i="97"/>
  <c r="AG18" i="97"/>
  <c r="AH18" i="97"/>
  <c r="AI18" i="97"/>
  <c r="AJ18" i="97"/>
  <c r="AK18" i="97"/>
  <c r="AL18" i="97"/>
  <c r="AM18" i="97"/>
  <c r="AN18" i="97"/>
  <c r="AO18" i="97"/>
  <c r="AP18" i="97"/>
  <c r="AQ18" i="97"/>
  <c r="AR18" i="97"/>
  <c r="AS18" i="97"/>
  <c r="AT18" i="97"/>
  <c r="AU18" i="97"/>
  <c r="AV18" i="97"/>
  <c r="AW18" i="97"/>
  <c r="AX18" i="97"/>
  <c r="AY18" i="97"/>
  <c r="AZ18" i="97"/>
  <c r="BA18" i="97"/>
  <c r="BB18" i="97"/>
  <c r="BC18" i="97"/>
  <c r="BD18" i="97"/>
  <c r="BE18" i="97"/>
  <c r="BF18" i="97"/>
  <c r="BG18" i="97"/>
  <c r="BH18" i="97"/>
  <c r="BI18" i="97"/>
  <c r="BJ18" i="97"/>
  <c r="BK18" i="97"/>
  <c r="BL18" i="97"/>
  <c r="BM18" i="97"/>
  <c r="BN18" i="97"/>
  <c r="BO18" i="97"/>
  <c r="BP18" i="97"/>
  <c r="BQ18" i="97"/>
  <c r="BR18" i="97"/>
  <c r="BS18" i="97"/>
  <c r="BT18" i="97"/>
  <c r="BU18" i="97"/>
  <c r="BV18" i="97"/>
  <c r="BW18" i="97"/>
  <c r="BX18" i="97"/>
  <c r="BY18" i="97"/>
  <c r="BZ18" i="97"/>
  <c r="CA18" i="97"/>
  <c r="CB18" i="97"/>
  <c r="CC18" i="97"/>
  <c r="CD18" i="97"/>
  <c r="CE18" i="97"/>
  <c r="CF18" i="97"/>
  <c r="CG18" i="97"/>
  <c r="CH18" i="97"/>
  <c r="CI18" i="97"/>
  <c r="CJ18" i="97"/>
  <c r="CK18" i="97"/>
  <c r="CL18" i="97"/>
  <c r="CM18" i="97"/>
  <c r="L18" i="98"/>
  <c r="M18" i="98"/>
  <c r="N18" i="98"/>
  <c r="O18" i="98"/>
  <c r="P18" i="98"/>
  <c r="Q18" i="98"/>
  <c r="R18" i="98"/>
  <c r="S18" i="98"/>
  <c r="T18" i="98"/>
  <c r="U18" i="98"/>
  <c r="V18" i="98"/>
  <c r="W18" i="98"/>
  <c r="X18" i="98"/>
  <c r="Y18" i="98"/>
  <c r="Z18" i="98"/>
  <c r="AA18" i="98"/>
  <c r="AB18" i="98"/>
  <c r="AC18" i="98"/>
  <c r="AC29" i="98" s="1"/>
  <c r="AD18" i="98"/>
  <c r="AE18" i="98"/>
  <c r="AF18" i="98"/>
  <c r="AG18" i="98"/>
  <c r="AH18" i="98"/>
  <c r="AI18" i="98"/>
  <c r="AJ18" i="98"/>
  <c r="AK18" i="98"/>
  <c r="AL18" i="98"/>
  <c r="AM18" i="98"/>
  <c r="AN18" i="98"/>
  <c r="AO18" i="98"/>
  <c r="AP18" i="98"/>
  <c r="AQ18" i="98"/>
  <c r="AR18" i="98"/>
  <c r="AS18" i="98"/>
  <c r="AT18" i="98"/>
  <c r="AU18" i="98"/>
  <c r="AV18" i="98"/>
  <c r="AW18" i="98"/>
  <c r="AX18" i="98"/>
  <c r="AY18" i="98"/>
  <c r="AZ18" i="98"/>
  <c r="BA18" i="98"/>
  <c r="BB18" i="98"/>
  <c r="BC18" i="98"/>
  <c r="BD18" i="98"/>
  <c r="BE18" i="98"/>
  <c r="BF18" i="98"/>
  <c r="BG18" i="98"/>
  <c r="BH18" i="98"/>
  <c r="BI18" i="98"/>
  <c r="BJ18" i="98"/>
  <c r="BK18" i="98"/>
  <c r="BL18" i="98"/>
  <c r="BM18" i="98"/>
  <c r="BN18" i="98"/>
  <c r="BO18" i="98"/>
  <c r="BP18" i="98"/>
  <c r="BQ18" i="98"/>
  <c r="BR18" i="98"/>
  <c r="BS18" i="98"/>
  <c r="BT18" i="98"/>
  <c r="BU18" i="98"/>
  <c r="BV18" i="98"/>
  <c r="BW18" i="98"/>
  <c r="BX18" i="98"/>
  <c r="BY18" i="98"/>
  <c r="BZ18" i="98"/>
  <c r="CA18" i="98"/>
  <c r="CB18" i="98"/>
  <c r="CC18" i="98"/>
  <c r="CD18" i="98"/>
  <c r="CE18" i="98"/>
  <c r="CF18" i="98"/>
  <c r="CG18" i="98"/>
  <c r="CH18" i="98"/>
  <c r="CI18" i="98"/>
  <c r="CJ18" i="98"/>
  <c r="CK18" i="98"/>
  <c r="CL18" i="98"/>
  <c r="CM18" i="98"/>
  <c r="L18" i="99"/>
  <c r="M18" i="99"/>
  <c r="N18" i="99"/>
  <c r="O18" i="99"/>
  <c r="P18" i="99"/>
  <c r="Q18" i="99"/>
  <c r="R18" i="99"/>
  <c r="S18" i="99"/>
  <c r="T18" i="99"/>
  <c r="U18" i="99"/>
  <c r="V18" i="99"/>
  <c r="W18" i="99"/>
  <c r="X18" i="99"/>
  <c r="Y18" i="99"/>
  <c r="Z18" i="99"/>
  <c r="AA18" i="99"/>
  <c r="AB18" i="99"/>
  <c r="AC18" i="99"/>
  <c r="AD18" i="99"/>
  <c r="AE18" i="99"/>
  <c r="AF18" i="99"/>
  <c r="AG18" i="99"/>
  <c r="AH18" i="99"/>
  <c r="AI18" i="99"/>
  <c r="AJ18" i="99"/>
  <c r="AK18" i="99"/>
  <c r="AL18" i="99"/>
  <c r="AM18" i="99"/>
  <c r="AN18" i="99"/>
  <c r="AO18" i="99"/>
  <c r="AP18" i="99"/>
  <c r="AQ18" i="99"/>
  <c r="AR18" i="99"/>
  <c r="AS18" i="99"/>
  <c r="AT18" i="99"/>
  <c r="AU18" i="99"/>
  <c r="AV18" i="99"/>
  <c r="AW18" i="99"/>
  <c r="AX18" i="99"/>
  <c r="AY18" i="99"/>
  <c r="AZ18" i="99"/>
  <c r="BA18" i="99"/>
  <c r="BB18" i="99"/>
  <c r="BC18" i="99"/>
  <c r="BD18" i="99"/>
  <c r="BE18" i="99"/>
  <c r="BF18" i="99"/>
  <c r="BG18" i="99"/>
  <c r="BH18" i="99"/>
  <c r="BI18" i="99"/>
  <c r="BJ18" i="99"/>
  <c r="BK18" i="99"/>
  <c r="BL18" i="99"/>
  <c r="BM18" i="99"/>
  <c r="BN18" i="99"/>
  <c r="BO18" i="99"/>
  <c r="BP18" i="99"/>
  <c r="BQ18" i="99"/>
  <c r="BR18" i="99"/>
  <c r="BS18" i="99"/>
  <c r="BT18" i="99"/>
  <c r="BU18" i="99"/>
  <c r="BV18" i="99"/>
  <c r="BW18" i="99"/>
  <c r="BX18" i="99"/>
  <c r="BY18" i="99"/>
  <c r="BZ18" i="99"/>
  <c r="CA18" i="99"/>
  <c r="CB18" i="99"/>
  <c r="CC18" i="99"/>
  <c r="CD18" i="99"/>
  <c r="CE18" i="99"/>
  <c r="CF18" i="99"/>
  <c r="CG18" i="99"/>
  <c r="CH18" i="99"/>
  <c r="CI18" i="99"/>
  <c r="CJ18" i="99"/>
  <c r="CK18" i="99"/>
  <c r="CL18" i="99"/>
  <c r="CM18" i="99"/>
  <c r="L18" i="100"/>
  <c r="M18" i="100"/>
  <c r="N18" i="100"/>
  <c r="O18" i="100"/>
  <c r="P18" i="100"/>
  <c r="Q18" i="100"/>
  <c r="R18" i="100"/>
  <c r="S18" i="100"/>
  <c r="T18" i="100"/>
  <c r="U18" i="100"/>
  <c r="V18" i="100"/>
  <c r="W18" i="100"/>
  <c r="X18" i="100"/>
  <c r="Y18" i="100"/>
  <c r="Z18" i="100"/>
  <c r="AA18" i="100"/>
  <c r="AB18" i="100"/>
  <c r="AC18" i="100"/>
  <c r="AD18" i="100"/>
  <c r="AE18" i="100"/>
  <c r="AF18" i="100"/>
  <c r="AG18" i="100"/>
  <c r="AH18" i="100"/>
  <c r="AI18" i="100"/>
  <c r="AJ18" i="100"/>
  <c r="AK18" i="100"/>
  <c r="AM18" i="100"/>
  <c r="AN18" i="100"/>
  <c r="AO18" i="100"/>
  <c r="AP18" i="100"/>
  <c r="AQ18" i="100"/>
  <c r="AR18" i="100"/>
  <c r="AS18" i="100"/>
  <c r="AT18" i="100"/>
  <c r="AU18" i="100"/>
  <c r="AV18" i="100"/>
  <c r="AW18" i="100"/>
  <c r="AX18" i="100"/>
  <c r="AZ18" i="100"/>
  <c r="BB18" i="100"/>
  <c r="BC18" i="100"/>
  <c r="BD18" i="100"/>
  <c r="BE18" i="100"/>
  <c r="BF18" i="100"/>
  <c r="BG18" i="100"/>
  <c r="BH18" i="100"/>
  <c r="BI18" i="100"/>
  <c r="BJ18" i="100"/>
  <c r="BK18" i="100"/>
  <c r="BL18" i="100"/>
  <c r="BM18" i="100"/>
  <c r="BN18" i="100"/>
  <c r="BO18" i="100"/>
  <c r="BP18" i="100"/>
  <c r="BQ18" i="100"/>
  <c r="BR18" i="100"/>
  <c r="BS18" i="100"/>
  <c r="BT18" i="100"/>
  <c r="BU18" i="100"/>
  <c r="BV18" i="100"/>
  <c r="BW18" i="100"/>
  <c r="BX18" i="100"/>
  <c r="BY18" i="100"/>
  <c r="BZ18" i="100"/>
  <c r="CA18" i="100"/>
  <c r="CB18" i="100"/>
  <c r="CC18" i="100"/>
  <c r="CD18" i="100"/>
  <c r="CE18" i="100"/>
  <c r="CF18" i="100"/>
  <c r="CG18" i="100"/>
  <c r="CH18" i="100"/>
  <c r="CI18" i="100"/>
  <c r="CJ18" i="100"/>
  <c r="CK18" i="100"/>
  <c r="CL18" i="100"/>
  <c r="CM18" i="100"/>
  <c r="L18" i="101"/>
  <c r="M18" i="101"/>
  <c r="N18" i="101"/>
  <c r="O18" i="101"/>
  <c r="P18" i="101"/>
  <c r="Q18" i="101"/>
  <c r="R18" i="101"/>
  <c r="S18" i="101"/>
  <c r="T18" i="101"/>
  <c r="U18" i="101"/>
  <c r="V18" i="101"/>
  <c r="W18" i="101"/>
  <c r="X18" i="101"/>
  <c r="Y18" i="101"/>
  <c r="Z18" i="101"/>
  <c r="AA18" i="101"/>
  <c r="AB18" i="101"/>
  <c r="AC18" i="101"/>
  <c r="AD18" i="101"/>
  <c r="AE18" i="101"/>
  <c r="AF18" i="101"/>
  <c r="AG18" i="101"/>
  <c r="AH18" i="101"/>
  <c r="AI18" i="101"/>
  <c r="AJ18" i="101"/>
  <c r="AK18" i="101"/>
  <c r="AL18" i="101"/>
  <c r="AM18" i="101"/>
  <c r="AN18" i="101"/>
  <c r="AO18" i="101"/>
  <c r="AP18" i="101"/>
  <c r="AQ18" i="101"/>
  <c r="AR18" i="101"/>
  <c r="AS18" i="101"/>
  <c r="AT18" i="101"/>
  <c r="AU18" i="101"/>
  <c r="AV18" i="101"/>
  <c r="AW18" i="101"/>
  <c r="AX18" i="101"/>
  <c r="AY18" i="101"/>
  <c r="AZ18" i="101"/>
  <c r="BA18" i="101"/>
  <c r="BB18" i="101"/>
  <c r="BC18" i="101"/>
  <c r="BD18" i="101"/>
  <c r="BE18" i="101"/>
  <c r="BF18" i="101"/>
  <c r="BG18" i="101"/>
  <c r="BH18" i="101"/>
  <c r="BI18" i="101"/>
  <c r="BJ18" i="101"/>
  <c r="BK18" i="101"/>
  <c r="BL18" i="101"/>
  <c r="BM18" i="101"/>
  <c r="BN18" i="101"/>
  <c r="BO18" i="101"/>
  <c r="BP18" i="101"/>
  <c r="BQ18" i="101"/>
  <c r="BR18" i="101"/>
  <c r="BS18" i="101"/>
  <c r="BT18" i="101"/>
  <c r="BU18" i="101"/>
  <c r="BV18" i="101"/>
  <c r="BW18" i="101"/>
  <c r="BX18" i="101"/>
  <c r="BY18" i="101"/>
  <c r="BZ18" i="101"/>
  <c r="CA18" i="101"/>
  <c r="CB18" i="101"/>
  <c r="CC18" i="101"/>
  <c r="CD18" i="101"/>
  <c r="CE18" i="101"/>
  <c r="CF18" i="101"/>
  <c r="CG18" i="101"/>
  <c r="CH18" i="101"/>
  <c r="CI18" i="101"/>
  <c r="CJ18" i="101"/>
  <c r="CK18" i="101"/>
  <c r="CL18" i="101"/>
  <c r="CM18" i="101"/>
  <c r="M18" i="102"/>
  <c r="N18" i="102"/>
  <c r="O18" i="102"/>
  <c r="P18" i="102"/>
  <c r="Q18" i="102"/>
  <c r="R18" i="102"/>
  <c r="S18" i="102"/>
  <c r="T18" i="102"/>
  <c r="U18" i="102"/>
  <c r="V18" i="102"/>
  <c r="W18" i="102"/>
  <c r="X18" i="102"/>
  <c r="Y18" i="102"/>
  <c r="Z18" i="102"/>
  <c r="AA18" i="102"/>
  <c r="AB18" i="102"/>
  <c r="AC18" i="102"/>
  <c r="AD18" i="102"/>
  <c r="AE18" i="102"/>
  <c r="AF18" i="102"/>
  <c r="AG18" i="102"/>
  <c r="AH18" i="102"/>
  <c r="AI18" i="102"/>
  <c r="AJ18" i="102"/>
  <c r="AK18" i="102"/>
  <c r="AL18" i="102"/>
  <c r="AM18" i="102"/>
  <c r="AN18" i="102"/>
  <c r="AO18" i="102"/>
  <c r="AP18" i="102"/>
  <c r="AQ18" i="102"/>
  <c r="AR18" i="102"/>
  <c r="AS18" i="102"/>
  <c r="AT18" i="102"/>
  <c r="AU18" i="102"/>
  <c r="AV18" i="102"/>
  <c r="AW18" i="102"/>
  <c r="AX18" i="102"/>
  <c r="AY18" i="102"/>
  <c r="AZ18" i="102"/>
  <c r="BA18" i="102"/>
  <c r="BB18" i="102"/>
  <c r="BC18" i="102"/>
  <c r="BD18" i="102"/>
  <c r="BE18" i="102"/>
  <c r="BF18" i="102"/>
  <c r="BG18" i="102"/>
  <c r="BH18" i="102"/>
  <c r="BI18" i="102"/>
  <c r="BJ18" i="102"/>
  <c r="BK18" i="102"/>
  <c r="BL18" i="102"/>
  <c r="BM18" i="102"/>
  <c r="BN18" i="102"/>
  <c r="BO18" i="102"/>
  <c r="BP18" i="102"/>
  <c r="BQ18" i="102"/>
  <c r="BR18" i="102"/>
  <c r="BS18" i="102"/>
  <c r="BT18" i="102"/>
  <c r="BU18" i="102"/>
  <c r="BV18" i="102"/>
  <c r="BW18" i="102"/>
  <c r="BX18" i="102"/>
  <c r="BY18" i="102"/>
  <c r="BZ18" i="102"/>
  <c r="CA18" i="102"/>
  <c r="CB18" i="102"/>
  <c r="CC18" i="102"/>
  <c r="CD18" i="102"/>
  <c r="CE18" i="102"/>
  <c r="CF18" i="102"/>
  <c r="CG18" i="102"/>
  <c r="CH18" i="102"/>
  <c r="CI18" i="102"/>
  <c r="CJ18" i="102"/>
  <c r="CK18" i="102"/>
  <c r="CL18" i="102"/>
  <c r="CM18" i="102"/>
  <c r="L18" i="103"/>
  <c r="M18" i="103"/>
  <c r="N18" i="103"/>
  <c r="O18" i="103"/>
  <c r="P18" i="103"/>
  <c r="Q18" i="103"/>
  <c r="R18" i="103"/>
  <c r="S18" i="103"/>
  <c r="T18" i="103"/>
  <c r="U18" i="103"/>
  <c r="V18" i="103"/>
  <c r="W18" i="103"/>
  <c r="X18" i="103"/>
  <c r="Y18" i="103"/>
  <c r="Z18" i="103"/>
  <c r="AA18" i="103"/>
  <c r="AB18" i="103"/>
  <c r="AC18" i="103"/>
  <c r="AD18" i="103"/>
  <c r="AE18" i="103"/>
  <c r="AF18" i="103"/>
  <c r="AG18" i="103"/>
  <c r="AH18" i="103"/>
  <c r="AI18" i="103"/>
  <c r="AJ18" i="103"/>
  <c r="AK18" i="103"/>
  <c r="AL18" i="103"/>
  <c r="AM18" i="103"/>
  <c r="AN18" i="103"/>
  <c r="AO18" i="103"/>
  <c r="AP18" i="103"/>
  <c r="AQ18" i="103"/>
  <c r="AR18" i="103"/>
  <c r="AS18" i="103"/>
  <c r="AT18" i="103"/>
  <c r="AU18" i="103"/>
  <c r="AV18" i="103"/>
  <c r="AW18" i="103"/>
  <c r="AX18" i="103"/>
  <c r="AY18" i="103"/>
  <c r="AZ18" i="103"/>
  <c r="BA18" i="103"/>
  <c r="BB18" i="103"/>
  <c r="BC18" i="103"/>
  <c r="BD18" i="103"/>
  <c r="BE18" i="103"/>
  <c r="BF18" i="103"/>
  <c r="BG18" i="103"/>
  <c r="BH18" i="103"/>
  <c r="BI18" i="103"/>
  <c r="BJ18" i="103"/>
  <c r="BK18" i="103"/>
  <c r="BL18" i="103"/>
  <c r="BM18" i="103"/>
  <c r="BN18" i="103"/>
  <c r="BO18" i="103"/>
  <c r="BP18" i="103"/>
  <c r="BQ18" i="103"/>
  <c r="BR18" i="103"/>
  <c r="BS18" i="103"/>
  <c r="BT18" i="103"/>
  <c r="BU18" i="103"/>
  <c r="BV18" i="103"/>
  <c r="BW18" i="103"/>
  <c r="BX18" i="103"/>
  <c r="BY18" i="103"/>
  <c r="BZ18" i="103"/>
  <c r="CA18" i="103"/>
  <c r="CB18" i="103"/>
  <c r="CC18" i="103"/>
  <c r="CD18" i="103"/>
  <c r="CE18" i="103"/>
  <c r="CF18" i="103"/>
  <c r="CG18" i="103"/>
  <c r="CH18" i="103"/>
  <c r="CI18" i="103"/>
  <c r="CJ18" i="103"/>
  <c r="CK18" i="103"/>
  <c r="CL18" i="103"/>
  <c r="CM18" i="103"/>
  <c r="L17" i="73"/>
  <c r="M17" i="73"/>
  <c r="N17" i="73"/>
  <c r="O17" i="73"/>
  <c r="P17" i="73"/>
  <c r="Q17" i="73"/>
  <c r="R17" i="73"/>
  <c r="S17" i="73"/>
  <c r="T17" i="73"/>
  <c r="U17" i="73"/>
  <c r="V17" i="73"/>
  <c r="W17" i="73"/>
  <c r="X17" i="73"/>
  <c r="Y17" i="73"/>
  <c r="Z17" i="73"/>
  <c r="AA17" i="73"/>
  <c r="AB17" i="73"/>
  <c r="AC17" i="73"/>
  <c r="AD17" i="73"/>
  <c r="AE17" i="73"/>
  <c r="AF17" i="73"/>
  <c r="AG17" i="73"/>
  <c r="AH17" i="73"/>
  <c r="AI17" i="73"/>
  <c r="AJ17" i="73"/>
  <c r="AK17" i="73"/>
  <c r="AL17" i="73"/>
  <c r="AM17" i="73"/>
  <c r="AN17" i="73"/>
  <c r="AO17" i="73"/>
  <c r="AP17" i="73"/>
  <c r="AQ17" i="73"/>
  <c r="AR17" i="73"/>
  <c r="AS17" i="73"/>
  <c r="AT17" i="73"/>
  <c r="AU17" i="73"/>
  <c r="AV17" i="73"/>
  <c r="AW17" i="73"/>
  <c r="AX17" i="73"/>
  <c r="AY17" i="73"/>
  <c r="AZ17" i="73"/>
  <c r="BA17" i="73"/>
  <c r="BB17" i="73"/>
  <c r="BC17" i="73"/>
  <c r="BD17" i="73"/>
  <c r="BE17" i="73"/>
  <c r="BF17" i="73"/>
  <c r="BG17" i="73"/>
  <c r="BH17" i="73"/>
  <c r="BI17" i="73"/>
  <c r="BJ17" i="73"/>
  <c r="BK17" i="73"/>
  <c r="BL17" i="73"/>
  <c r="BM17" i="73"/>
  <c r="BN17" i="73"/>
  <c r="BO17" i="73"/>
  <c r="BP17" i="73"/>
  <c r="BQ17" i="73"/>
  <c r="BR17" i="73"/>
  <c r="BS17" i="73"/>
  <c r="BT17" i="73"/>
  <c r="BU17" i="73"/>
  <c r="BV17" i="73"/>
  <c r="BW17" i="73"/>
  <c r="BX17" i="73"/>
  <c r="BY17" i="73"/>
  <c r="BZ17" i="73"/>
  <c r="CA17" i="73"/>
  <c r="CB17" i="73"/>
  <c r="CC17" i="73"/>
  <c r="CD17" i="73"/>
  <c r="CE17" i="73"/>
  <c r="CF17" i="73"/>
  <c r="CG17" i="73"/>
  <c r="CH17" i="73"/>
  <c r="CI17" i="73"/>
  <c r="CJ17" i="73"/>
  <c r="CK17" i="73"/>
  <c r="CL17" i="73"/>
  <c r="CM17" i="73"/>
  <c r="M17" i="75"/>
  <c r="N17" i="75"/>
  <c r="O17" i="75"/>
  <c r="P17" i="75"/>
  <c r="Q17" i="75"/>
  <c r="R17" i="75"/>
  <c r="S17" i="75"/>
  <c r="T17" i="75"/>
  <c r="U17" i="75"/>
  <c r="V17" i="75"/>
  <c r="W17" i="75"/>
  <c r="X17" i="75"/>
  <c r="Y17" i="75"/>
  <c r="Z17" i="75"/>
  <c r="AA17" i="75"/>
  <c r="AB17" i="75"/>
  <c r="AC17" i="75"/>
  <c r="AD17" i="75"/>
  <c r="AE17" i="75"/>
  <c r="AF17" i="75"/>
  <c r="AG17" i="75"/>
  <c r="AH17" i="75"/>
  <c r="AI17" i="75"/>
  <c r="AJ17" i="75"/>
  <c r="AK17" i="75"/>
  <c r="AL17" i="75"/>
  <c r="AM17" i="75"/>
  <c r="AN17" i="75"/>
  <c r="AO17" i="75"/>
  <c r="AP17" i="75"/>
  <c r="AQ17" i="75"/>
  <c r="AR17" i="75"/>
  <c r="AS17" i="75"/>
  <c r="AT17" i="75"/>
  <c r="AU17" i="75"/>
  <c r="AV17" i="75"/>
  <c r="AW17" i="75"/>
  <c r="AX17" i="75"/>
  <c r="AY17" i="75"/>
  <c r="AZ17" i="75"/>
  <c r="BA17" i="75"/>
  <c r="BB17" i="75"/>
  <c r="BC17" i="75"/>
  <c r="BD17" i="75"/>
  <c r="BE17" i="75"/>
  <c r="BF17" i="75"/>
  <c r="BG17" i="75"/>
  <c r="BH17" i="75"/>
  <c r="BI17" i="75"/>
  <c r="BJ17" i="75"/>
  <c r="BK17" i="75"/>
  <c r="BL17" i="75"/>
  <c r="BM17" i="75"/>
  <c r="BN17" i="75"/>
  <c r="BO17" i="75"/>
  <c r="BP17" i="75"/>
  <c r="BQ17" i="75"/>
  <c r="BR17" i="75"/>
  <c r="BS17" i="75"/>
  <c r="BT17" i="75"/>
  <c r="BU17" i="75"/>
  <c r="BV17" i="75"/>
  <c r="BW17" i="75"/>
  <c r="BX17" i="75"/>
  <c r="BY17" i="75"/>
  <c r="BZ17" i="75"/>
  <c r="CA17" i="75"/>
  <c r="CB17" i="75"/>
  <c r="CC17" i="75"/>
  <c r="CD17" i="75"/>
  <c r="CE17" i="75"/>
  <c r="CF17" i="75"/>
  <c r="CG17" i="75"/>
  <c r="CH17" i="75"/>
  <c r="CI17" i="75"/>
  <c r="CJ17" i="75"/>
  <c r="CK17" i="75"/>
  <c r="CL17" i="75"/>
  <c r="CM17" i="75"/>
  <c r="L17" i="76"/>
  <c r="M17" i="76"/>
  <c r="N17" i="76"/>
  <c r="O17" i="76"/>
  <c r="P17" i="76"/>
  <c r="Q17" i="76"/>
  <c r="R17" i="76"/>
  <c r="S17" i="76"/>
  <c r="T17" i="76"/>
  <c r="U17" i="76"/>
  <c r="V17" i="76"/>
  <c r="W17" i="76"/>
  <c r="X17" i="76"/>
  <c r="Y17" i="76"/>
  <c r="Z17" i="76"/>
  <c r="AA17" i="76"/>
  <c r="AB17" i="76"/>
  <c r="AC17" i="76"/>
  <c r="AD17" i="76"/>
  <c r="AE17" i="76"/>
  <c r="AG17" i="76"/>
  <c r="AH17" i="76"/>
  <c r="AI17" i="76"/>
  <c r="AJ17" i="76"/>
  <c r="AK17" i="76"/>
  <c r="AL17" i="76"/>
  <c r="AM17" i="76"/>
  <c r="AN17" i="76"/>
  <c r="AO17" i="76"/>
  <c r="AP17" i="76"/>
  <c r="AQ17" i="76"/>
  <c r="AR17" i="76"/>
  <c r="AS17" i="76"/>
  <c r="AT17" i="76"/>
  <c r="AU17" i="76"/>
  <c r="AV17" i="76"/>
  <c r="AW17" i="76"/>
  <c r="AX17" i="76"/>
  <c r="AY17" i="76"/>
  <c r="AZ17" i="76"/>
  <c r="BA17" i="76"/>
  <c r="BB17" i="76"/>
  <c r="BC17" i="76"/>
  <c r="BD17" i="76"/>
  <c r="BE17" i="76"/>
  <c r="BF17" i="76"/>
  <c r="BG17" i="76"/>
  <c r="BH17" i="76"/>
  <c r="BI17" i="76"/>
  <c r="BJ17" i="76"/>
  <c r="BK17" i="76"/>
  <c r="BL17" i="76"/>
  <c r="BM17" i="76"/>
  <c r="BN17" i="76"/>
  <c r="BO17" i="76"/>
  <c r="BP17" i="76"/>
  <c r="BQ17" i="76"/>
  <c r="BR17" i="76"/>
  <c r="BS17" i="76"/>
  <c r="BT17" i="76"/>
  <c r="BU17" i="76"/>
  <c r="BV17" i="76"/>
  <c r="BW17" i="76"/>
  <c r="BX17" i="76"/>
  <c r="BY17" i="76"/>
  <c r="BZ17" i="76"/>
  <c r="CA17" i="76"/>
  <c r="CB17" i="76"/>
  <c r="CC17" i="76"/>
  <c r="CD17" i="76"/>
  <c r="CE17" i="76"/>
  <c r="CF17" i="76"/>
  <c r="CG17" i="76"/>
  <c r="CH17" i="76"/>
  <c r="CI17" i="76"/>
  <c r="CJ17" i="76"/>
  <c r="CK17" i="76"/>
  <c r="CL17" i="76"/>
  <c r="CM17" i="76"/>
  <c r="BT17" i="77"/>
  <c r="BU17" i="77"/>
  <c r="BV17" i="77"/>
  <c r="BW17" i="77"/>
  <c r="BX17" i="77"/>
  <c r="BY17" i="77"/>
  <c r="BZ17" i="77"/>
  <c r="CA17" i="77"/>
  <c r="CB17" i="77"/>
  <c r="CC17" i="77"/>
  <c r="CD17" i="77"/>
  <c r="CE17" i="77"/>
  <c r="CF17" i="77"/>
  <c r="CG17" i="77"/>
  <c r="CH17" i="77"/>
  <c r="CI17" i="77"/>
  <c r="CJ17" i="77"/>
  <c r="CK17" i="77"/>
  <c r="CL17" i="77"/>
  <c r="CM17" i="77"/>
  <c r="M17" i="78"/>
  <c r="N17" i="78"/>
  <c r="O17" i="78"/>
  <c r="P17" i="78"/>
  <c r="Q17" i="78"/>
  <c r="R17" i="78"/>
  <c r="S17" i="78"/>
  <c r="T17" i="78"/>
  <c r="U17" i="78"/>
  <c r="V17" i="78"/>
  <c r="W17" i="78"/>
  <c r="X17" i="78"/>
  <c r="Y17" i="78"/>
  <c r="Z17" i="78"/>
  <c r="AA17" i="78"/>
  <c r="AB17" i="78"/>
  <c r="AC17" i="78"/>
  <c r="AD17" i="78"/>
  <c r="AE17" i="78"/>
  <c r="AF17" i="78"/>
  <c r="AG17" i="78"/>
  <c r="AH17" i="78"/>
  <c r="AI17" i="78"/>
  <c r="AJ17" i="78"/>
  <c r="AK17" i="78"/>
  <c r="AL17" i="78"/>
  <c r="AM17" i="78"/>
  <c r="AN17" i="78"/>
  <c r="AO17" i="78"/>
  <c r="AP17" i="78"/>
  <c r="AQ17" i="78"/>
  <c r="AR17" i="78"/>
  <c r="AS17" i="78"/>
  <c r="AT17" i="78"/>
  <c r="AU17" i="78"/>
  <c r="AV17" i="78"/>
  <c r="AW17" i="78"/>
  <c r="AX17" i="78"/>
  <c r="AY17" i="78"/>
  <c r="AZ17" i="78"/>
  <c r="BA17" i="78"/>
  <c r="BB17" i="78"/>
  <c r="BC17" i="78"/>
  <c r="BD17" i="78"/>
  <c r="BE17" i="78"/>
  <c r="BF17" i="78"/>
  <c r="BG17" i="78"/>
  <c r="BH17" i="78"/>
  <c r="BI17" i="78"/>
  <c r="BJ17" i="78"/>
  <c r="BK17" i="78"/>
  <c r="BL17" i="78"/>
  <c r="BM17" i="78"/>
  <c r="BN17" i="78"/>
  <c r="BO17" i="78"/>
  <c r="BP17" i="78"/>
  <c r="BQ17" i="78"/>
  <c r="BR17" i="78"/>
  <c r="BS17" i="78"/>
  <c r="BT17" i="78"/>
  <c r="BU17" i="78"/>
  <c r="BV17" i="78"/>
  <c r="BW17" i="78"/>
  <c r="BX17" i="78"/>
  <c r="BY17" i="78"/>
  <c r="BZ17" i="78"/>
  <c r="CA17" i="78"/>
  <c r="CB17" i="78"/>
  <c r="CC17" i="78"/>
  <c r="CD17" i="78"/>
  <c r="CE17" i="78"/>
  <c r="CF17" i="78"/>
  <c r="CG17" i="78"/>
  <c r="CH17" i="78"/>
  <c r="CI17" i="78"/>
  <c r="CJ17" i="78"/>
  <c r="CK17" i="78"/>
  <c r="CL17" i="78"/>
  <c r="CM17" i="78"/>
  <c r="L17" i="79"/>
  <c r="M17" i="79"/>
  <c r="N17" i="79"/>
  <c r="O17" i="79"/>
  <c r="P17" i="79"/>
  <c r="Q17" i="79"/>
  <c r="R17" i="79"/>
  <c r="S17" i="79"/>
  <c r="T17" i="79"/>
  <c r="U17" i="79"/>
  <c r="V17" i="79"/>
  <c r="W17" i="79"/>
  <c r="X17" i="79"/>
  <c r="Y17" i="79"/>
  <c r="Z17" i="79"/>
  <c r="AA17" i="79"/>
  <c r="AB17" i="79"/>
  <c r="AC17" i="79"/>
  <c r="AD17" i="79"/>
  <c r="AE17" i="79"/>
  <c r="AF17" i="79"/>
  <c r="AG17" i="79"/>
  <c r="AH17" i="79"/>
  <c r="AI17" i="79"/>
  <c r="AJ17" i="79"/>
  <c r="AK17" i="79"/>
  <c r="AL17" i="79"/>
  <c r="AM17" i="79"/>
  <c r="AN17" i="79"/>
  <c r="AO17" i="79"/>
  <c r="AP17" i="79"/>
  <c r="AQ17" i="79"/>
  <c r="AR17" i="79"/>
  <c r="AS17" i="79"/>
  <c r="AT17" i="79"/>
  <c r="AU17" i="79"/>
  <c r="AV17" i="79"/>
  <c r="AW17" i="79"/>
  <c r="AX17" i="79"/>
  <c r="AY17" i="79"/>
  <c r="AZ17" i="79"/>
  <c r="BA17" i="79"/>
  <c r="BB17" i="79"/>
  <c r="BC17" i="79"/>
  <c r="BD17" i="79"/>
  <c r="BE17" i="79"/>
  <c r="BF17" i="79"/>
  <c r="BG17" i="79"/>
  <c r="BH17" i="79"/>
  <c r="BI17" i="79"/>
  <c r="BJ17" i="79"/>
  <c r="BK17" i="79"/>
  <c r="BL17" i="79"/>
  <c r="BM17" i="79"/>
  <c r="BN17" i="79"/>
  <c r="BO17" i="79"/>
  <c r="BP17" i="79"/>
  <c r="BQ17" i="79"/>
  <c r="BR17" i="79"/>
  <c r="BS17" i="79"/>
  <c r="BT17" i="79"/>
  <c r="BU17" i="79"/>
  <c r="BV17" i="79"/>
  <c r="BW17" i="79"/>
  <c r="BX17" i="79"/>
  <c r="BY17" i="79"/>
  <c r="BZ17" i="79"/>
  <c r="CA17" i="79"/>
  <c r="CB17" i="79"/>
  <c r="CC17" i="79"/>
  <c r="CD17" i="79"/>
  <c r="CE17" i="79"/>
  <c r="CF17" i="79"/>
  <c r="CG17" i="79"/>
  <c r="CH17" i="79"/>
  <c r="CI17" i="79"/>
  <c r="CJ17" i="79"/>
  <c r="CK17" i="79"/>
  <c r="CL17" i="79"/>
  <c r="CM17" i="79"/>
  <c r="L17" i="80"/>
  <c r="M17" i="80"/>
  <c r="N17" i="80"/>
  <c r="O17" i="80"/>
  <c r="P17" i="80"/>
  <c r="Q17" i="80"/>
  <c r="R17" i="80"/>
  <c r="S17" i="80"/>
  <c r="T17" i="80"/>
  <c r="U17" i="80"/>
  <c r="V17" i="80"/>
  <c r="W17" i="80"/>
  <c r="X17" i="80"/>
  <c r="Y17" i="80"/>
  <c r="Z17" i="80"/>
  <c r="AA17" i="80"/>
  <c r="AB17" i="80"/>
  <c r="AC17" i="80"/>
  <c r="AD17" i="80"/>
  <c r="AE17" i="80"/>
  <c r="AF17" i="80"/>
  <c r="AG17" i="80"/>
  <c r="AH17" i="80"/>
  <c r="AI17" i="80"/>
  <c r="AJ17" i="80"/>
  <c r="AK17" i="80"/>
  <c r="AL17" i="80"/>
  <c r="AM17" i="80"/>
  <c r="AN17" i="80"/>
  <c r="AO17" i="80"/>
  <c r="AP17" i="80"/>
  <c r="AQ17" i="80"/>
  <c r="AR17" i="80"/>
  <c r="AS17" i="80"/>
  <c r="AT17" i="80"/>
  <c r="AU17" i="80"/>
  <c r="AV17" i="80"/>
  <c r="AW17" i="80"/>
  <c r="AX17" i="80"/>
  <c r="AY17" i="80"/>
  <c r="AZ17" i="80"/>
  <c r="BA17" i="80"/>
  <c r="BB17" i="80"/>
  <c r="BC17" i="80"/>
  <c r="BD17" i="80"/>
  <c r="BE17" i="80"/>
  <c r="BF17" i="80"/>
  <c r="BG17" i="80"/>
  <c r="BH17" i="80"/>
  <c r="BI17" i="80"/>
  <c r="BJ17" i="80"/>
  <c r="BK17" i="80"/>
  <c r="BL17" i="80"/>
  <c r="BM17" i="80"/>
  <c r="BN17" i="80"/>
  <c r="BO17" i="80"/>
  <c r="BP17" i="80"/>
  <c r="BQ17" i="80"/>
  <c r="BR17" i="80"/>
  <c r="BS17" i="80"/>
  <c r="BT17" i="80"/>
  <c r="BU17" i="80"/>
  <c r="BV17" i="80"/>
  <c r="BW17" i="80"/>
  <c r="BX17" i="80"/>
  <c r="BY17" i="80"/>
  <c r="BZ17" i="80"/>
  <c r="CA17" i="80"/>
  <c r="CB17" i="80"/>
  <c r="CC17" i="80"/>
  <c r="CD17" i="80"/>
  <c r="CE17" i="80"/>
  <c r="CF17" i="80"/>
  <c r="CG17" i="80"/>
  <c r="CH17" i="80"/>
  <c r="CI17" i="80"/>
  <c r="CJ17" i="80"/>
  <c r="CK17" i="80"/>
  <c r="CL17" i="80"/>
  <c r="CM17" i="80"/>
  <c r="L17" i="81"/>
  <c r="M17" i="81"/>
  <c r="N17" i="81"/>
  <c r="O17" i="81"/>
  <c r="P17" i="81"/>
  <c r="Q17" i="81"/>
  <c r="R17" i="81"/>
  <c r="S17" i="81"/>
  <c r="T17" i="81"/>
  <c r="U17" i="81"/>
  <c r="V17" i="81"/>
  <c r="W17" i="81"/>
  <c r="X17" i="81"/>
  <c r="Y17" i="81"/>
  <c r="Z17" i="81"/>
  <c r="AA17" i="81"/>
  <c r="AB17" i="81"/>
  <c r="AC17" i="81"/>
  <c r="AD17" i="81"/>
  <c r="AE17" i="81"/>
  <c r="AF17" i="81"/>
  <c r="AG17" i="81"/>
  <c r="AH17" i="81"/>
  <c r="AI17" i="81"/>
  <c r="AJ17" i="81"/>
  <c r="AK17" i="81"/>
  <c r="AL17" i="81"/>
  <c r="AM17" i="81"/>
  <c r="AN17" i="81"/>
  <c r="AO17" i="81"/>
  <c r="AP17" i="81"/>
  <c r="AQ17" i="81"/>
  <c r="AR17" i="81"/>
  <c r="AS17" i="81"/>
  <c r="AT17" i="81"/>
  <c r="AU17" i="81"/>
  <c r="AV17" i="81"/>
  <c r="AW17" i="81"/>
  <c r="AX17" i="81"/>
  <c r="AY17" i="81"/>
  <c r="AZ17" i="81"/>
  <c r="BA17" i="81"/>
  <c r="BB17" i="81"/>
  <c r="BC17" i="81"/>
  <c r="BD17" i="81"/>
  <c r="BE17" i="81"/>
  <c r="BF17" i="81"/>
  <c r="BG17" i="81"/>
  <c r="BH17" i="81"/>
  <c r="BI17" i="81"/>
  <c r="BJ17" i="81"/>
  <c r="BK17" i="81"/>
  <c r="BL17" i="81"/>
  <c r="BM17" i="81"/>
  <c r="BN17" i="81"/>
  <c r="BO17" i="81"/>
  <c r="BP17" i="81"/>
  <c r="BQ17" i="81"/>
  <c r="BR17" i="81"/>
  <c r="BS17" i="81"/>
  <c r="BT17" i="81"/>
  <c r="BU17" i="81"/>
  <c r="BV17" i="81"/>
  <c r="BW17" i="81"/>
  <c r="BX17" i="81"/>
  <c r="BY17" i="81"/>
  <c r="BZ17" i="81"/>
  <c r="CA17" i="81"/>
  <c r="CB17" i="81"/>
  <c r="CC17" i="81"/>
  <c r="CD17" i="81"/>
  <c r="CE17" i="81"/>
  <c r="CF17" i="81"/>
  <c r="CG17" i="81"/>
  <c r="CH17" i="81"/>
  <c r="CI17" i="81"/>
  <c r="CJ17" i="81"/>
  <c r="CK17" i="81"/>
  <c r="CL17" i="81"/>
  <c r="CM17" i="81"/>
  <c r="L17" i="82"/>
  <c r="CD17" i="82"/>
  <c r="CE17" i="82"/>
  <c r="CF17" i="82"/>
  <c r="CG17" i="82"/>
  <c r="CH17" i="82"/>
  <c r="CI17" i="82"/>
  <c r="CJ17" i="82"/>
  <c r="CK17" i="82"/>
  <c r="CL17" i="82"/>
  <c r="CM17" i="82"/>
  <c r="M17" i="83"/>
  <c r="N17" i="83"/>
  <c r="O17" i="83"/>
  <c r="P17" i="83"/>
  <c r="Q17" i="83"/>
  <c r="R17" i="83"/>
  <c r="S17" i="83"/>
  <c r="T17" i="83"/>
  <c r="U17" i="83"/>
  <c r="V17" i="83"/>
  <c r="W17" i="83"/>
  <c r="X17" i="83"/>
  <c r="Y17" i="83"/>
  <c r="Z17" i="83"/>
  <c r="AA17" i="83"/>
  <c r="AB17" i="83"/>
  <c r="AC17" i="83"/>
  <c r="AD17" i="83"/>
  <c r="AE17" i="83"/>
  <c r="AF17" i="83"/>
  <c r="AG17" i="83"/>
  <c r="AH17" i="83"/>
  <c r="AI17" i="83"/>
  <c r="AJ17" i="83"/>
  <c r="AK17" i="83"/>
  <c r="AL17" i="83"/>
  <c r="AM17" i="83"/>
  <c r="AN17" i="83"/>
  <c r="AO17" i="83"/>
  <c r="AP17" i="83"/>
  <c r="AQ17" i="83"/>
  <c r="AV17" i="83"/>
  <c r="AW17" i="83"/>
  <c r="AX17" i="83"/>
  <c r="AY17" i="83"/>
  <c r="AZ17" i="83"/>
  <c r="BA17" i="83"/>
  <c r="BB17" i="83"/>
  <c r="BC17" i="83"/>
  <c r="BD17" i="83"/>
  <c r="BE17" i="83"/>
  <c r="BF17" i="83"/>
  <c r="BG17" i="83"/>
  <c r="BH17" i="83"/>
  <c r="BI17" i="83"/>
  <c r="BJ17" i="83"/>
  <c r="BK17" i="83"/>
  <c r="BL17" i="83"/>
  <c r="BM17" i="83"/>
  <c r="BN17" i="83"/>
  <c r="BO17" i="83"/>
  <c r="BP17" i="83"/>
  <c r="BQ17" i="83"/>
  <c r="BR17" i="83"/>
  <c r="BS17" i="83"/>
  <c r="BT17" i="83"/>
  <c r="BU17" i="83"/>
  <c r="BV17" i="83"/>
  <c r="BW17" i="83"/>
  <c r="BX17" i="83"/>
  <c r="BY17" i="83"/>
  <c r="BZ17" i="83"/>
  <c r="CA17" i="83"/>
  <c r="CB17" i="83"/>
  <c r="CC17" i="83"/>
  <c r="CD17" i="83"/>
  <c r="CE17" i="83"/>
  <c r="CF17" i="83"/>
  <c r="CG17" i="83"/>
  <c r="CH17" i="83"/>
  <c r="CI17" i="83"/>
  <c r="CJ17" i="83"/>
  <c r="CK17" i="83"/>
  <c r="CL17" i="83"/>
  <c r="CM17" i="83"/>
  <c r="L17" i="84"/>
  <c r="M17" i="84"/>
  <c r="N17" i="84"/>
  <c r="O17" i="84"/>
  <c r="P17" i="84"/>
  <c r="Q17" i="84"/>
  <c r="R17" i="84"/>
  <c r="S17" i="84"/>
  <c r="T17" i="84"/>
  <c r="U17" i="84"/>
  <c r="V17" i="84"/>
  <c r="W17" i="84"/>
  <c r="X17" i="84"/>
  <c r="Y17" i="84"/>
  <c r="Z17" i="84"/>
  <c r="AA17" i="84"/>
  <c r="AB17" i="84"/>
  <c r="AC17" i="84"/>
  <c r="AD17" i="84"/>
  <c r="AE17" i="84"/>
  <c r="AF17" i="84"/>
  <c r="AG17" i="84"/>
  <c r="AH17" i="84"/>
  <c r="AI17" i="84"/>
  <c r="AJ17" i="84"/>
  <c r="AK17" i="84"/>
  <c r="AL17" i="84"/>
  <c r="AM17" i="84"/>
  <c r="AN17" i="84"/>
  <c r="AO17" i="84"/>
  <c r="AP17" i="84"/>
  <c r="AQ17" i="84"/>
  <c r="AR17" i="84"/>
  <c r="AS17" i="84"/>
  <c r="AT17" i="84"/>
  <c r="AU17" i="84"/>
  <c r="AV17" i="84"/>
  <c r="AW17" i="84"/>
  <c r="AX17" i="84"/>
  <c r="AY17" i="84"/>
  <c r="AZ17" i="84"/>
  <c r="BA17" i="84"/>
  <c r="BB17" i="84"/>
  <c r="BC17" i="84"/>
  <c r="BD17" i="84"/>
  <c r="BE17" i="84"/>
  <c r="BF17" i="84"/>
  <c r="BG17" i="84"/>
  <c r="BH17" i="84"/>
  <c r="BI17" i="84"/>
  <c r="BJ17" i="84"/>
  <c r="BK17" i="84"/>
  <c r="BL17" i="84"/>
  <c r="BM17" i="84"/>
  <c r="BN17" i="84"/>
  <c r="BO17" i="84"/>
  <c r="BP17" i="84"/>
  <c r="BQ17" i="84"/>
  <c r="BR17" i="84"/>
  <c r="BS17" i="84"/>
  <c r="BT17" i="84"/>
  <c r="BU17" i="84"/>
  <c r="BV17" i="84"/>
  <c r="BW17" i="84"/>
  <c r="BX17" i="84"/>
  <c r="BY17" i="84"/>
  <c r="BZ17" i="84"/>
  <c r="CA17" i="84"/>
  <c r="CB17" i="84"/>
  <c r="CC17" i="84"/>
  <c r="CD17" i="84"/>
  <c r="CE17" i="84"/>
  <c r="CF17" i="84"/>
  <c r="CG17" i="84"/>
  <c r="CH17" i="84"/>
  <c r="CI17" i="84"/>
  <c r="CJ17" i="84"/>
  <c r="CK17" i="84"/>
  <c r="CL17" i="84"/>
  <c r="CM17" i="84"/>
  <c r="L17" i="85"/>
  <c r="M17" i="85"/>
  <c r="N17" i="85"/>
  <c r="O17" i="85"/>
  <c r="P17" i="85"/>
  <c r="Q17" i="85"/>
  <c r="R17" i="85"/>
  <c r="S17" i="85"/>
  <c r="T17" i="85"/>
  <c r="U17" i="85"/>
  <c r="V17" i="85"/>
  <c r="W17" i="85"/>
  <c r="X17" i="85"/>
  <c r="Y17" i="85"/>
  <c r="Z17" i="85"/>
  <c r="AA17" i="85"/>
  <c r="AB17" i="85"/>
  <c r="AC17" i="85"/>
  <c r="AD17" i="85"/>
  <c r="AE17" i="85"/>
  <c r="AF17" i="85"/>
  <c r="AG17" i="85"/>
  <c r="AH17" i="85"/>
  <c r="AI17" i="85"/>
  <c r="AJ17" i="85"/>
  <c r="AK17" i="85"/>
  <c r="AL17" i="85"/>
  <c r="AM17" i="85"/>
  <c r="AN17" i="85"/>
  <c r="AO17" i="85"/>
  <c r="AP17" i="85"/>
  <c r="AQ17" i="85"/>
  <c r="AR17" i="85"/>
  <c r="AS17" i="85"/>
  <c r="AT17" i="85"/>
  <c r="AU17" i="85"/>
  <c r="AV17" i="85"/>
  <c r="AW17" i="85"/>
  <c r="AX17" i="85"/>
  <c r="AY17" i="85"/>
  <c r="AZ17" i="85"/>
  <c r="BA17" i="85"/>
  <c r="BB17" i="85"/>
  <c r="BC17" i="85"/>
  <c r="BD17" i="85"/>
  <c r="BE17" i="85"/>
  <c r="BF17" i="85"/>
  <c r="BG17" i="85"/>
  <c r="BH17" i="85"/>
  <c r="BI17" i="85"/>
  <c r="BJ17" i="85"/>
  <c r="BK17" i="85"/>
  <c r="BL17" i="85"/>
  <c r="BM17" i="85"/>
  <c r="BN17" i="85"/>
  <c r="BO17" i="85"/>
  <c r="BP17" i="85"/>
  <c r="BQ17" i="85"/>
  <c r="BR17" i="85"/>
  <c r="BS17" i="85"/>
  <c r="BT17" i="85"/>
  <c r="BU17" i="85"/>
  <c r="BV17" i="85"/>
  <c r="BW17" i="85"/>
  <c r="BX17" i="85"/>
  <c r="BY17" i="85"/>
  <c r="BZ17" i="85"/>
  <c r="CA17" i="85"/>
  <c r="CB17" i="85"/>
  <c r="CC17" i="85"/>
  <c r="CD17" i="85"/>
  <c r="CE17" i="85"/>
  <c r="CF17" i="85"/>
  <c r="CG17" i="85"/>
  <c r="CH17" i="85"/>
  <c r="CI17" i="85"/>
  <c r="CJ17" i="85"/>
  <c r="CK17" i="85"/>
  <c r="CL17" i="85"/>
  <c r="CM17" i="85"/>
  <c r="L17" i="86"/>
  <c r="M17" i="86"/>
  <c r="N17" i="86"/>
  <c r="O17" i="86"/>
  <c r="P17" i="86"/>
  <c r="Q17" i="86"/>
  <c r="R17" i="86"/>
  <c r="S17" i="86"/>
  <c r="T17" i="86"/>
  <c r="U17" i="86"/>
  <c r="V17" i="86"/>
  <c r="W17" i="86"/>
  <c r="X17" i="86"/>
  <c r="Y17" i="86"/>
  <c r="Z17" i="86"/>
  <c r="AA17" i="86"/>
  <c r="AB17" i="86"/>
  <c r="AC17" i="86"/>
  <c r="AD17" i="86"/>
  <c r="AE17" i="86"/>
  <c r="AF17" i="86"/>
  <c r="AG17" i="86"/>
  <c r="AH17" i="86"/>
  <c r="AI17" i="86"/>
  <c r="AJ17" i="86"/>
  <c r="AK17" i="86"/>
  <c r="AL17" i="86"/>
  <c r="AM17" i="86"/>
  <c r="AN17" i="86"/>
  <c r="AO17" i="86"/>
  <c r="AP17" i="86"/>
  <c r="AQ17" i="86"/>
  <c r="AR17" i="86"/>
  <c r="AS17" i="86"/>
  <c r="AT17" i="86"/>
  <c r="AU17" i="86"/>
  <c r="AV17" i="86"/>
  <c r="AW17" i="86"/>
  <c r="AX17" i="86"/>
  <c r="AY17" i="86"/>
  <c r="AZ17" i="86"/>
  <c r="BA17" i="86"/>
  <c r="BB17" i="86"/>
  <c r="BC17" i="86"/>
  <c r="BD17" i="86"/>
  <c r="BE17" i="86"/>
  <c r="BF17" i="86"/>
  <c r="BG17" i="86"/>
  <c r="BH17" i="86"/>
  <c r="BI17" i="86"/>
  <c r="BJ17" i="86"/>
  <c r="BK17" i="86"/>
  <c r="BL17" i="86"/>
  <c r="BM17" i="86"/>
  <c r="BN17" i="86"/>
  <c r="BO17" i="86"/>
  <c r="BP17" i="86"/>
  <c r="BQ17" i="86"/>
  <c r="BR17" i="86"/>
  <c r="BS17" i="86"/>
  <c r="BT17" i="86"/>
  <c r="BU17" i="86"/>
  <c r="BV17" i="86"/>
  <c r="BW17" i="86"/>
  <c r="BX17" i="86"/>
  <c r="BY17" i="86"/>
  <c r="BZ17" i="86"/>
  <c r="CA17" i="86"/>
  <c r="CB17" i="86"/>
  <c r="CC17" i="86"/>
  <c r="CD17" i="86"/>
  <c r="CE17" i="86"/>
  <c r="CF17" i="86"/>
  <c r="CG17" i="86"/>
  <c r="CH17" i="86"/>
  <c r="CI17" i="86"/>
  <c r="CJ17" i="86"/>
  <c r="CK17" i="86"/>
  <c r="CL17" i="86"/>
  <c r="CM17" i="86"/>
  <c r="L17" i="87"/>
  <c r="M17" i="87"/>
  <c r="N17" i="87"/>
  <c r="O17" i="87"/>
  <c r="P17" i="87"/>
  <c r="Q17" i="87"/>
  <c r="R17" i="87"/>
  <c r="S17" i="87"/>
  <c r="T17" i="87"/>
  <c r="U17" i="87"/>
  <c r="V17" i="87"/>
  <c r="W17" i="87"/>
  <c r="X17" i="87"/>
  <c r="Y17" i="87"/>
  <c r="Z17" i="87"/>
  <c r="AA17" i="87"/>
  <c r="AB17" i="87"/>
  <c r="AC17" i="87"/>
  <c r="AD17" i="87"/>
  <c r="AE17" i="87"/>
  <c r="AF17" i="87"/>
  <c r="AG17" i="87"/>
  <c r="AH17" i="87"/>
  <c r="AI17" i="87"/>
  <c r="AJ17" i="87"/>
  <c r="AK17" i="87"/>
  <c r="AL17" i="87"/>
  <c r="AM17" i="87"/>
  <c r="AN17" i="87"/>
  <c r="AO17" i="87"/>
  <c r="AP17" i="87"/>
  <c r="AQ17" i="87"/>
  <c r="AR17" i="87"/>
  <c r="AS17" i="87"/>
  <c r="AT17" i="87"/>
  <c r="AU17" i="87"/>
  <c r="AV17" i="87"/>
  <c r="AW17" i="87"/>
  <c r="AX17" i="87"/>
  <c r="AY17" i="87"/>
  <c r="AZ17" i="87"/>
  <c r="BA17" i="87"/>
  <c r="BB17" i="87"/>
  <c r="BC17" i="87"/>
  <c r="BD17" i="87"/>
  <c r="BE17" i="87"/>
  <c r="BF17" i="87"/>
  <c r="BG17" i="87"/>
  <c r="BH17" i="87"/>
  <c r="BI17" i="87"/>
  <c r="BJ17" i="87"/>
  <c r="BK17" i="87"/>
  <c r="BL17" i="87"/>
  <c r="BM17" i="87"/>
  <c r="BN17" i="87"/>
  <c r="BO17" i="87"/>
  <c r="BP17" i="87"/>
  <c r="BQ17" i="87"/>
  <c r="BR17" i="87"/>
  <c r="BS17" i="87"/>
  <c r="BT17" i="87"/>
  <c r="BU17" i="87"/>
  <c r="BV17" i="87"/>
  <c r="BW17" i="87"/>
  <c r="BX17" i="87"/>
  <c r="BY17" i="87"/>
  <c r="BZ17" i="87"/>
  <c r="CA17" i="87"/>
  <c r="CB17" i="87"/>
  <c r="CC17" i="87"/>
  <c r="CD17" i="87"/>
  <c r="CE17" i="87"/>
  <c r="CF17" i="87"/>
  <c r="CG17" i="87"/>
  <c r="CH17" i="87"/>
  <c r="CI17" i="87"/>
  <c r="CJ17" i="87"/>
  <c r="CK17" i="87"/>
  <c r="CL17" i="87"/>
  <c r="CM17" i="87"/>
  <c r="L17" i="88"/>
  <c r="M17" i="88"/>
  <c r="N17" i="88"/>
  <c r="O17" i="88"/>
  <c r="P17" i="88"/>
  <c r="Q17" i="88"/>
  <c r="R17" i="88"/>
  <c r="S17" i="88"/>
  <c r="T17" i="88"/>
  <c r="U17" i="88"/>
  <c r="V17" i="88"/>
  <c r="W17" i="88"/>
  <c r="X17" i="88"/>
  <c r="Y17" i="88"/>
  <c r="Z17" i="88"/>
  <c r="AA17" i="88"/>
  <c r="AB17" i="88"/>
  <c r="AC17" i="88"/>
  <c r="AD17" i="88"/>
  <c r="AE17" i="88"/>
  <c r="AF17" i="88"/>
  <c r="AG17" i="88"/>
  <c r="AH17" i="88"/>
  <c r="AI17" i="88"/>
  <c r="AJ17" i="88"/>
  <c r="AK17" i="88"/>
  <c r="AL17" i="88"/>
  <c r="AM17" i="88"/>
  <c r="AN17" i="88"/>
  <c r="AO17" i="88"/>
  <c r="AP17" i="88"/>
  <c r="AQ17" i="88"/>
  <c r="AR17" i="88"/>
  <c r="AS17" i="88"/>
  <c r="AT17" i="88"/>
  <c r="AU17" i="88"/>
  <c r="AV17" i="88"/>
  <c r="AW17" i="88"/>
  <c r="AX17" i="88"/>
  <c r="AY17" i="88"/>
  <c r="AZ17" i="88"/>
  <c r="BA17" i="88"/>
  <c r="BB17" i="88"/>
  <c r="BC17" i="88"/>
  <c r="BD17" i="88"/>
  <c r="BE17" i="88"/>
  <c r="BF17" i="88"/>
  <c r="BG17" i="88"/>
  <c r="BH17" i="88"/>
  <c r="BI17" i="88"/>
  <c r="BJ17" i="88"/>
  <c r="BK17" i="88"/>
  <c r="BL17" i="88"/>
  <c r="BM17" i="88"/>
  <c r="BN17" i="88"/>
  <c r="BO17" i="88"/>
  <c r="BP17" i="88"/>
  <c r="BQ17" i="88"/>
  <c r="BR17" i="88"/>
  <c r="BS17" i="88"/>
  <c r="BT17" i="88"/>
  <c r="BU17" i="88"/>
  <c r="BV17" i="88"/>
  <c r="BW17" i="88"/>
  <c r="BX17" i="88"/>
  <c r="BY17" i="88"/>
  <c r="BZ17" i="88"/>
  <c r="CA17" i="88"/>
  <c r="CB17" i="88"/>
  <c r="CC17" i="88"/>
  <c r="CD17" i="88"/>
  <c r="CE17" i="88"/>
  <c r="CF17" i="88"/>
  <c r="CG17" i="88"/>
  <c r="CH17" i="88"/>
  <c r="CI17" i="88"/>
  <c r="CJ17" i="88"/>
  <c r="CK17" i="88"/>
  <c r="CL17" i="88"/>
  <c r="CM17" i="88"/>
  <c r="L17" i="89"/>
  <c r="M17" i="89"/>
  <c r="N17" i="89"/>
  <c r="O17" i="89"/>
  <c r="P17" i="89"/>
  <c r="Q17" i="89"/>
  <c r="R17" i="89"/>
  <c r="S17" i="89"/>
  <c r="T17" i="89"/>
  <c r="U17" i="89"/>
  <c r="V17" i="89"/>
  <c r="CF17" i="89"/>
  <c r="CG17" i="89"/>
  <c r="CH17" i="89"/>
  <c r="CI17" i="89"/>
  <c r="CJ17" i="89"/>
  <c r="CK17" i="89"/>
  <c r="CL17" i="89"/>
  <c r="CM17" i="89"/>
  <c r="L17" i="90"/>
  <c r="M17" i="90"/>
  <c r="N17" i="90"/>
  <c r="O17" i="90"/>
  <c r="P17" i="90"/>
  <c r="Q17" i="90"/>
  <c r="R17" i="90"/>
  <c r="S17" i="90"/>
  <c r="T17" i="90"/>
  <c r="U17" i="90"/>
  <c r="V17" i="90"/>
  <c r="W17" i="90"/>
  <c r="X17" i="90"/>
  <c r="Y17" i="90"/>
  <c r="Z17" i="90"/>
  <c r="AA17" i="90"/>
  <c r="AB17" i="90"/>
  <c r="AC17" i="90"/>
  <c r="AD17" i="90"/>
  <c r="AE17" i="90"/>
  <c r="AF17" i="90"/>
  <c r="AG17" i="90"/>
  <c r="AH17" i="90"/>
  <c r="AI17" i="90"/>
  <c r="AJ17" i="90"/>
  <c r="AK17" i="90"/>
  <c r="AL17" i="90"/>
  <c r="AM17" i="90"/>
  <c r="AN17" i="90"/>
  <c r="AO17" i="90"/>
  <c r="AP17" i="90"/>
  <c r="AQ17" i="90"/>
  <c r="AR17" i="90"/>
  <c r="AS17" i="90"/>
  <c r="AT17" i="90"/>
  <c r="AU17" i="90"/>
  <c r="AV17" i="90"/>
  <c r="AW17" i="90"/>
  <c r="AX17" i="90"/>
  <c r="AY17" i="90"/>
  <c r="AZ17" i="90"/>
  <c r="BA17" i="90"/>
  <c r="BB17" i="90"/>
  <c r="BC17" i="90"/>
  <c r="BD17" i="90"/>
  <c r="BE17" i="90"/>
  <c r="BF17" i="90"/>
  <c r="BG17" i="90"/>
  <c r="BH17" i="90"/>
  <c r="BI17" i="90"/>
  <c r="BJ17" i="90"/>
  <c r="BK17" i="90"/>
  <c r="BL17" i="90"/>
  <c r="BM17" i="90"/>
  <c r="BN17" i="90"/>
  <c r="BO17" i="90"/>
  <c r="BP17" i="90"/>
  <c r="BQ17" i="90"/>
  <c r="BR17" i="90"/>
  <c r="BS17" i="90"/>
  <c r="BT17" i="90"/>
  <c r="BU17" i="90"/>
  <c r="BV17" i="90"/>
  <c r="BW17" i="90"/>
  <c r="BX17" i="90"/>
  <c r="BY17" i="90"/>
  <c r="BZ17" i="90"/>
  <c r="CA17" i="90"/>
  <c r="CB17" i="90"/>
  <c r="CC17" i="90"/>
  <c r="CD17" i="90"/>
  <c r="CE17" i="90"/>
  <c r="CF17" i="90"/>
  <c r="CG17" i="90"/>
  <c r="CH17" i="90"/>
  <c r="CI17" i="90"/>
  <c r="CJ17" i="90"/>
  <c r="CK17" i="90"/>
  <c r="CL17" i="90"/>
  <c r="CM17" i="90"/>
  <c r="L17" i="91"/>
  <c r="M17" i="91"/>
  <c r="N17" i="91"/>
  <c r="O17" i="91"/>
  <c r="P17" i="91"/>
  <c r="Q17" i="91"/>
  <c r="R17" i="91"/>
  <c r="S17" i="91"/>
  <c r="T17" i="91"/>
  <c r="U17" i="91"/>
  <c r="BQ17" i="91"/>
  <c r="BR17" i="91"/>
  <c r="BS17" i="91"/>
  <c r="BT17" i="91"/>
  <c r="BU17" i="91"/>
  <c r="BV17" i="91"/>
  <c r="BW17" i="91"/>
  <c r="BX17" i="91"/>
  <c r="BY17" i="91"/>
  <c r="BZ17" i="91"/>
  <c r="CA17" i="91"/>
  <c r="CB17" i="91"/>
  <c r="CC17" i="91"/>
  <c r="CD17" i="91"/>
  <c r="CE17" i="91"/>
  <c r="CF17" i="91"/>
  <c r="CG17" i="91"/>
  <c r="CH17" i="91"/>
  <c r="CI17" i="91"/>
  <c r="CJ17" i="91"/>
  <c r="CK17" i="91"/>
  <c r="CL17" i="91"/>
  <c r="CM17" i="91"/>
  <c r="L17" i="92"/>
  <c r="M17" i="92"/>
  <c r="N17" i="92"/>
  <c r="O17" i="92"/>
  <c r="P17" i="92"/>
  <c r="Q17" i="92"/>
  <c r="R17" i="92"/>
  <c r="S17" i="92"/>
  <c r="T17" i="92"/>
  <c r="U17" i="92"/>
  <c r="V17" i="92"/>
  <c r="W17" i="92"/>
  <c r="X17" i="92"/>
  <c r="Y17" i="92"/>
  <c r="Z17" i="92"/>
  <c r="AA17" i="92"/>
  <c r="AB17" i="92"/>
  <c r="AC17" i="92"/>
  <c r="AD17" i="92"/>
  <c r="AE17" i="92"/>
  <c r="AF17" i="92"/>
  <c r="AG17" i="92"/>
  <c r="AH17" i="92"/>
  <c r="AI17" i="92"/>
  <c r="AJ17" i="92"/>
  <c r="AK17" i="92"/>
  <c r="AL17" i="92"/>
  <c r="AM17" i="92"/>
  <c r="AN17" i="92"/>
  <c r="AO17" i="92"/>
  <c r="AP17" i="92"/>
  <c r="AQ17" i="92"/>
  <c r="AR17" i="92"/>
  <c r="AS17" i="92"/>
  <c r="AT17" i="92"/>
  <c r="AU17" i="92"/>
  <c r="AV17" i="92"/>
  <c r="AW17" i="92"/>
  <c r="AX17" i="92"/>
  <c r="AY17" i="92"/>
  <c r="AZ17" i="92"/>
  <c r="BA17" i="92"/>
  <c r="BB17" i="92"/>
  <c r="BC17" i="92"/>
  <c r="BD17" i="92"/>
  <c r="BE17" i="92"/>
  <c r="BF17" i="92"/>
  <c r="BG17" i="92"/>
  <c r="BH17" i="92"/>
  <c r="BI17" i="92"/>
  <c r="BJ17" i="92"/>
  <c r="BK17" i="92"/>
  <c r="BL17" i="92"/>
  <c r="BM17" i="92"/>
  <c r="BN17" i="92"/>
  <c r="BO17" i="92"/>
  <c r="BP17" i="92"/>
  <c r="BQ17" i="92"/>
  <c r="BR17" i="92"/>
  <c r="BS17" i="92"/>
  <c r="BT17" i="92"/>
  <c r="BU17" i="92"/>
  <c r="BV17" i="92"/>
  <c r="BW17" i="92"/>
  <c r="BX17" i="92"/>
  <c r="BY17" i="92"/>
  <c r="BZ17" i="92"/>
  <c r="CA17" i="92"/>
  <c r="CB17" i="92"/>
  <c r="CC17" i="92"/>
  <c r="CD17" i="92"/>
  <c r="CE17" i="92"/>
  <c r="CF17" i="92"/>
  <c r="CG17" i="92"/>
  <c r="CH17" i="92"/>
  <c r="CI17" i="92"/>
  <c r="CJ17" i="92"/>
  <c r="CK17" i="92"/>
  <c r="CL17" i="92"/>
  <c r="CM17" i="92"/>
  <c r="L17" i="93"/>
  <c r="M17" i="93"/>
  <c r="N17" i="93"/>
  <c r="O17" i="93"/>
  <c r="P17" i="93"/>
  <c r="Q17" i="93"/>
  <c r="R17" i="93"/>
  <c r="S17" i="93"/>
  <c r="T17" i="93"/>
  <c r="U17" i="93"/>
  <c r="V17" i="93"/>
  <c r="W17" i="93"/>
  <c r="X17" i="93"/>
  <c r="Y17" i="93"/>
  <c r="Z17" i="93"/>
  <c r="AA17" i="93"/>
  <c r="AB17" i="93"/>
  <c r="AC17" i="93"/>
  <c r="AD17" i="93"/>
  <c r="AE17" i="93"/>
  <c r="AF17" i="93"/>
  <c r="AG17" i="93"/>
  <c r="AH17" i="93"/>
  <c r="AI17" i="93"/>
  <c r="AJ17" i="93"/>
  <c r="AK17" i="93"/>
  <c r="AL17" i="93"/>
  <c r="AM17" i="93"/>
  <c r="AN17" i="93"/>
  <c r="AO17" i="93"/>
  <c r="AP17" i="93"/>
  <c r="AQ17" i="93"/>
  <c r="AR17" i="93"/>
  <c r="AS17" i="93"/>
  <c r="AT17" i="93"/>
  <c r="AV17" i="93"/>
  <c r="AW17" i="93"/>
  <c r="AX17" i="93"/>
  <c r="AY17" i="93"/>
  <c r="AZ17" i="93"/>
  <c r="BA17" i="93"/>
  <c r="BB17" i="93"/>
  <c r="BC17" i="93"/>
  <c r="BD17" i="93"/>
  <c r="BE17" i="93"/>
  <c r="BF17" i="93"/>
  <c r="BG17" i="93"/>
  <c r="BH17" i="93"/>
  <c r="BI17" i="93"/>
  <c r="BJ17" i="93"/>
  <c r="BK17" i="93"/>
  <c r="BL17" i="93"/>
  <c r="BM17" i="93"/>
  <c r="BN17" i="93"/>
  <c r="BO17" i="93"/>
  <c r="BP17" i="93"/>
  <c r="BQ17" i="93"/>
  <c r="BR17" i="93"/>
  <c r="BS17" i="93"/>
  <c r="BT17" i="93"/>
  <c r="BU17" i="93"/>
  <c r="BV17" i="93"/>
  <c r="BW17" i="93"/>
  <c r="BX17" i="93"/>
  <c r="BY17" i="93"/>
  <c r="BZ17" i="93"/>
  <c r="CA17" i="93"/>
  <c r="CB17" i="93"/>
  <c r="CC17" i="93"/>
  <c r="CD17" i="93"/>
  <c r="CE17" i="93"/>
  <c r="CF17" i="93"/>
  <c r="CG17" i="93"/>
  <c r="CH17" i="93"/>
  <c r="CI17" i="93"/>
  <c r="CJ17" i="93"/>
  <c r="CK17" i="93"/>
  <c r="CL17" i="93"/>
  <c r="CM17" i="93"/>
  <c r="L17" i="94"/>
  <c r="M17" i="94"/>
  <c r="N17" i="94"/>
  <c r="O17" i="94"/>
  <c r="P17" i="94"/>
  <c r="Q17" i="94"/>
  <c r="R17" i="94"/>
  <c r="S17" i="94"/>
  <c r="T17" i="94"/>
  <c r="U17" i="94"/>
  <c r="V17" i="94"/>
  <c r="W17" i="94"/>
  <c r="X17" i="94"/>
  <c r="Y17" i="94"/>
  <c r="Z17" i="94"/>
  <c r="AA17" i="94"/>
  <c r="AB17" i="94"/>
  <c r="AC17" i="94"/>
  <c r="AD17" i="94"/>
  <c r="AE17" i="94"/>
  <c r="AF17" i="94"/>
  <c r="AG17" i="94"/>
  <c r="AH17" i="94"/>
  <c r="AI17" i="94"/>
  <c r="AJ17" i="94"/>
  <c r="AK17" i="94"/>
  <c r="AL17" i="94"/>
  <c r="AM17" i="94"/>
  <c r="AN17" i="94"/>
  <c r="AO17" i="94"/>
  <c r="AP17" i="94"/>
  <c r="AQ17" i="94"/>
  <c r="AR17" i="94"/>
  <c r="AS17" i="94"/>
  <c r="AT17" i="94"/>
  <c r="AU17" i="94"/>
  <c r="AV17" i="94"/>
  <c r="AW17" i="94"/>
  <c r="AX17" i="94"/>
  <c r="AY17" i="94"/>
  <c r="AZ17" i="94"/>
  <c r="BA17" i="94"/>
  <c r="BB17" i="94"/>
  <c r="BC17" i="94"/>
  <c r="BD17" i="94"/>
  <c r="BE17" i="94"/>
  <c r="BF17" i="94"/>
  <c r="BG17" i="94"/>
  <c r="BH17" i="94"/>
  <c r="BI17" i="94"/>
  <c r="BJ17" i="94"/>
  <c r="BK17" i="94"/>
  <c r="BL17" i="94"/>
  <c r="BM17" i="94"/>
  <c r="BN17" i="94"/>
  <c r="BO17" i="94"/>
  <c r="BP17" i="94"/>
  <c r="BQ17" i="94"/>
  <c r="BR17" i="94"/>
  <c r="BS17" i="94"/>
  <c r="BT17" i="94"/>
  <c r="BU17" i="94"/>
  <c r="BV17" i="94"/>
  <c r="BW17" i="94"/>
  <c r="BX17" i="94"/>
  <c r="BY17" i="94"/>
  <c r="BZ17" i="94"/>
  <c r="CA17" i="94"/>
  <c r="CB17" i="94"/>
  <c r="CC17" i="94"/>
  <c r="CD17" i="94"/>
  <c r="CE17" i="94"/>
  <c r="CF17" i="94"/>
  <c r="CG17" i="94"/>
  <c r="CH17" i="94"/>
  <c r="CI17" i="94"/>
  <c r="CJ17" i="94"/>
  <c r="CK17" i="94"/>
  <c r="CL17" i="94"/>
  <c r="CM17" i="94"/>
  <c r="L17" i="95"/>
  <c r="M17" i="95"/>
  <c r="N17" i="95"/>
  <c r="O17" i="95"/>
  <c r="P17" i="95"/>
  <c r="Q17" i="95"/>
  <c r="R17" i="95"/>
  <c r="S17" i="95"/>
  <c r="T17" i="95"/>
  <c r="U17" i="95"/>
  <c r="V17" i="95"/>
  <c r="W17" i="95"/>
  <c r="X17" i="95"/>
  <c r="Y17" i="95"/>
  <c r="Z17" i="95"/>
  <c r="AA17" i="95"/>
  <c r="AD17" i="95"/>
  <c r="AE17" i="95"/>
  <c r="AF17" i="95"/>
  <c r="AG17" i="95"/>
  <c r="AH17" i="95"/>
  <c r="AI17" i="95"/>
  <c r="AJ17" i="95"/>
  <c r="AK17" i="95"/>
  <c r="AL17" i="95"/>
  <c r="AM17" i="95"/>
  <c r="AN17" i="95"/>
  <c r="AO17" i="95"/>
  <c r="AP17" i="95"/>
  <c r="AQ17" i="95"/>
  <c r="AR17" i="95"/>
  <c r="AS17" i="95"/>
  <c r="AT17" i="95"/>
  <c r="AU17" i="95"/>
  <c r="AV17" i="95"/>
  <c r="AW17" i="95"/>
  <c r="AX17" i="95"/>
  <c r="AY17" i="95"/>
  <c r="AZ17" i="95"/>
  <c r="BA17" i="95"/>
  <c r="BB17" i="95"/>
  <c r="BC17" i="95"/>
  <c r="BD17" i="95"/>
  <c r="BE17" i="95"/>
  <c r="BF17" i="95"/>
  <c r="BG17" i="95"/>
  <c r="BH17" i="95"/>
  <c r="BI17" i="95"/>
  <c r="BJ17" i="95"/>
  <c r="BK17" i="95"/>
  <c r="BL17" i="95"/>
  <c r="BM17" i="95"/>
  <c r="BN17" i="95"/>
  <c r="BO17" i="95"/>
  <c r="BP17" i="95"/>
  <c r="BQ17" i="95"/>
  <c r="BR17" i="95"/>
  <c r="BS17" i="95"/>
  <c r="BT17" i="95"/>
  <c r="BU17" i="95"/>
  <c r="BV17" i="95"/>
  <c r="BW17" i="95"/>
  <c r="BX17" i="95"/>
  <c r="BY17" i="95"/>
  <c r="BZ17" i="95"/>
  <c r="CA17" i="95"/>
  <c r="CB17" i="95"/>
  <c r="CC17" i="95"/>
  <c r="CD17" i="95"/>
  <c r="CE17" i="95"/>
  <c r="CF17" i="95"/>
  <c r="CG17" i="95"/>
  <c r="CH17" i="95"/>
  <c r="CI17" i="95"/>
  <c r="CJ17" i="95"/>
  <c r="CK17" i="95"/>
  <c r="CL17" i="95"/>
  <c r="CM17" i="95"/>
  <c r="L17" i="96"/>
  <c r="M17" i="96"/>
  <c r="N17" i="96"/>
  <c r="O17" i="96"/>
  <c r="P17" i="96"/>
  <c r="Q17" i="96"/>
  <c r="R17" i="96"/>
  <c r="S17" i="96"/>
  <c r="T17" i="96"/>
  <c r="U17" i="96"/>
  <c r="V17" i="96"/>
  <c r="W17" i="96"/>
  <c r="X17" i="96"/>
  <c r="Y17" i="96"/>
  <c r="Z17" i="96"/>
  <c r="AA17" i="96"/>
  <c r="AB17" i="96"/>
  <c r="AC17" i="96"/>
  <c r="AD17" i="96"/>
  <c r="AE17" i="96"/>
  <c r="AF17" i="96"/>
  <c r="AG17" i="96"/>
  <c r="AH17" i="96"/>
  <c r="AI17" i="96"/>
  <c r="AJ17" i="96"/>
  <c r="AK17" i="96"/>
  <c r="AL17" i="96"/>
  <c r="AM17" i="96"/>
  <c r="AN17" i="96"/>
  <c r="AO17" i="96"/>
  <c r="AP17" i="96"/>
  <c r="AQ17" i="96"/>
  <c r="AR17" i="96"/>
  <c r="AS17" i="96"/>
  <c r="AT17" i="96"/>
  <c r="AU17" i="96"/>
  <c r="AV17" i="96"/>
  <c r="AW17" i="96"/>
  <c r="AX17" i="96"/>
  <c r="AY17" i="96"/>
  <c r="AZ17" i="96"/>
  <c r="BA17" i="96"/>
  <c r="BB17" i="96"/>
  <c r="BC17" i="96"/>
  <c r="BD17" i="96"/>
  <c r="BE17" i="96"/>
  <c r="BF17" i="96"/>
  <c r="BG17" i="96"/>
  <c r="BH17" i="96"/>
  <c r="BI17" i="96"/>
  <c r="BJ17" i="96"/>
  <c r="BK17" i="96"/>
  <c r="BL17" i="96"/>
  <c r="BM17" i="96"/>
  <c r="BN17" i="96"/>
  <c r="BO17" i="96"/>
  <c r="BP17" i="96"/>
  <c r="BQ17" i="96"/>
  <c r="BR17" i="96"/>
  <c r="BS17" i="96"/>
  <c r="BT17" i="96"/>
  <c r="BU17" i="96"/>
  <c r="BV17" i="96"/>
  <c r="BW17" i="96"/>
  <c r="BX17" i="96"/>
  <c r="BY17" i="96"/>
  <c r="BZ17" i="96"/>
  <c r="CA17" i="96"/>
  <c r="CB17" i="96"/>
  <c r="CC17" i="96"/>
  <c r="CD17" i="96"/>
  <c r="CE17" i="96"/>
  <c r="CF17" i="96"/>
  <c r="CG17" i="96"/>
  <c r="CH17" i="96"/>
  <c r="CI17" i="96"/>
  <c r="CJ17" i="96"/>
  <c r="CK17" i="96"/>
  <c r="CL17" i="96"/>
  <c r="CM17" i="96"/>
  <c r="M17" i="97"/>
  <c r="N17" i="97"/>
  <c r="O17" i="97"/>
  <c r="P17" i="97"/>
  <c r="Q17" i="97"/>
  <c r="R17" i="97"/>
  <c r="S17" i="97"/>
  <c r="T17" i="97"/>
  <c r="U17" i="97"/>
  <c r="V17" i="97"/>
  <c r="W17" i="97"/>
  <c r="X17" i="97"/>
  <c r="Y17" i="97"/>
  <c r="Z17" i="97"/>
  <c r="AA17" i="97"/>
  <c r="AB17" i="97"/>
  <c r="AC17" i="97"/>
  <c r="AD17" i="97"/>
  <c r="AE17" i="97"/>
  <c r="AF17" i="97"/>
  <c r="AG17" i="97"/>
  <c r="AH17" i="97"/>
  <c r="AI17" i="97"/>
  <c r="AJ17" i="97"/>
  <c r="AK17" i="97"/>
  <c r="AL17" i="97"/>
  <c r="AM17" i="97"/>
  <c r="AN17" i="97"/>
  <c r="AO17" i="97"/>
  <c r="AP17" i="97"/>
  <c r="AQ17" i="97"/>
  <c r="AR17" i="97"/>
  <c r="AS17" i="97"/>
  <c r="AT17" i="97"/>
  <c r="AU17" i="97"/>
  <c r="AV17" i="97"/>
  <c r="AW17" i="97"/>
  <c r="AX17" i="97"/>
  <c r="AY17" i="97"/>
  <c r="AZ17" i="97"/>
  <c r="BA17" i="97"/>
  <c r="BB17" i="97"/>
  <c r="BC17" i="97"/>
  <c r="BD17" i="97"/>
  <c r="BE17" i="97"/>
  <c r="BF17" i="97"/>
  <c r="BG17" i="97"/>
  <c r="BH17" i="97"/>
  <c r="BI17" i="97"/>
  <c r="BJ17" i="97"/>
  <c r="BK17" i="97"/>
  <c r="BL17" i="97"/>
  <c r="BM17" i="97"/>
  <c r="BN17" i="97"/>
  <c r="BO17" i="97"/>
  <c r="BP17" i="97"/>
  <c r="BQ17" i="97"/>
  <c r="BR17" i="97"/>
  <c r="BS17" i="97"/>
  <c r="BT17" i="97"/>
  <c r="BU17" i="97"/>
  <c r="BV17" i="97"/>
  <c r="BW17" i="97"/>
  <c r="BX17" i="97"/>
  <c r="BY17" i="97"/>
  <c r="BZ17" i="97"/>
  <c r="CA17" i="97"/>
  <c r="CB17" i="97"/>
  <c r="CC17" i="97"/>
  <c r="CD17" i="97"/>
  <c r="CE17" i="97"/>
  <c r="CF17" i="97"/>
  <c r="CG17" i="97"/>
  <c r="CH17" i="97"/>
  <c r="CI17" i="97"/>
  <c r="CJ17" i="97"/>
  <c r="CK17" i="97"/>
  <c r="CL17" i="97"/>
  <c r="CM17" i="97"/>
  <c r="L17" i="98"/>
  <c r="M17" i="98"/>
  <c r="N17" i="98"/>
  <c r="O17" i="98"/>
  <c r="P17" i="98"/>
  <c r="Q17" i="98"/>
  <c r="R17" i="98"/>
  <c r="S17" i="98"/>
  <c r="T17" i="98"/>
  <c r="U17" i="98"/>
  <c r="V17" i="98"/>
  <c r="W17" i="98"/>
  <c r="X17" i="98"/>
  <c r="Y17" i="98"/>
  <c r="Z17" i="98"/>
  <c r="AA17" i="98"/>
  <c r="AB17" i="98"/>
  <c r="AC17" i="98"/>
  <c r="AC28" i="98" s="1"/>
  <c r="AD17" i="98"/>
  <c r="AE17" i="98"/>
  <c r="AF17" i="98"/>
  <c r="AG17" i="98"/>
  <c r="AH17" i="98"/>
  <c r="AI17" i="98"/>
  <c r="AJ17" i="98"/>
  <c r="AK17" i="98"/>
  <c r="AL17" i="98"/>
  <c r="AM17" i="98"/>
  <c r="AN17" i="98"/>
  <c r="AO17" i="98"/>
  <c r="AP17" i="98"/>
  <c r="AQ17" i="98"/>
  <c r="AR17" i="98"/>
  <c r="AS17" i="98"/>
  <c r="AT17" i="98"/>
  <c r="AU17" i="98"/>
  <c r="AV17" i="98"/>
  <c r="AW17" i="98"/>
  <c r="AX17" i="98"/>
  <c r="AY17" i="98"/>
  <c r="AZ17" i="98"/>
  <c r="BA17" i="98"/>
  <c r="BB17" i="98"/>
  <c r="BC17" i="98"/>
  <c r="BD17" i="98"/>
  <c r="BE17" i="98"/>
  <c r="BF17" i="98"/>
  <c r="BG17" i="98"/>
  <c r="BH17" i="98"/>
  <c r="BI17" i="98"/>
  <c r="BJ17" i="98"/>
  <c r="BK17" i="98"/>
  <c r="BL17" i="98"/>
  <c r="BM17" i="98"/>
  <c r="BN17" i="98"/>
  <c r="BO17" i="98"/>
  <c r="BP17" i="98"/>
  <c r="BQ17" i="98"/>
  <c r="BR17" i="98"/>
  <c r="BS17" i="98"/>
  <c r="BT17" i="98"/>
  <c r="BU17" i="98"/>
  <c r="BV17" i="98"/>
  <c r="BW17" i="98"/>
  <c r="BX17" i="98"/>
  <c r="BY17" i="98"/>
  <c r="BZ17" i="98"/>
  <c r="CA17" i="98"/>
  <c r="CB17" i="98"/>
  <c r="CC17" i="98"/>
  <c r="CD17" i="98"/>
  <c r="CE17" i="98"/>
  <c r="CF17" i="98"/>
  <c r="CG17" i="98"/>
  <c r="CH17" i="98"/>
  <c r="CI17" i="98"/>
  <c r="CJ17" i="98"/>
  <c r="CK17" i="98"/>
  <c r="CL17" i="98"/>
  <c r="CM17" i="98"/>
  <c r="L17" i="99"/>
  <c r="M17" i="99"/>
  <c r="N17" i="99"/>
  <c r="O17" i="99"/>
  <c r="P17" i="99"/>
  <c r="Q17" i="99"/>
  <c r="R17" i="99"/>
  <c r="S17" i="99"/>
  <c r="T17" i="99"/>
  <c r="U17" i="99"/>
  <c r="V17" i="99"/>
  <c r="W17" i="99"/>
  <c r="X17" i="99"/>
  <c r="Y17" i="99"/>
  <c r="Z17" i="99"/>
  <c r="AA17" i="99"/>
  <c r="AB17" i="99"/>
  <c r="AC17" i="99"/>
  <c r="AD17" i="99"/>
  <c r="AE17" i="99"/>
  <c r="AF17" i="99"/>
  <c r="AG17" i="99"/>
  <c r="AH17" i="99"/>
  <c r="AI17" i="99"/>
  <c r="AJ17" i="99"/>
  <c r="AK17" i="99"/>
  <c r="AL17" i="99"/>
  <c r="AM17" i="99"/>
  <c r="AN17" i="99"/>
  <c r="AO17" i="99"/>
  <c r="AP17" i="99"/>
  <c r="AQ17" i="99"/>
  <c r="AR17" i="99"/>
  <c r="AS17" i="99"/>
  <c r="AT17" i="99"/>
  <c r="AU17" i="99"/>
  <c r="AV17" i="99"/>
  <c r="AW17" i="99"/>
  <c r="AX17" i="99"/>
  <c r="AY17" i="99"/>
  <c r="AZ17" i="99"/>
  <c r="BA17" i="99"/>
  <c r="BB17" i="99"/>
  <c r="BC17" i="99"/>
  <c r="BD17" i="99"/>
  <c r="BE17" i="99"/>
  <c r="BF17" i="99"/>
  <c r="BG17" i="99"/>
  <c r="BH17" i="99"/>
  <c r="BI17" i="99"/>
  <c r="BJ17" i="99"/>
  <c r="BK17" i="99"/>
  <c r="BL17" i="99"/>
  <c r="BM17" i="99"/>
  <c r="BN17" i="99"/>
  <c r="BO17" i="99"/>
  <c r="BP17" i="99"/>
  <c r="BQ17" i="99"/>
  <c r="BR17" i="99"/>
  <c r="BS17" i="99"/>
  <c r="BT17" i="99"/>
  <c r="BU17" i="99"/>
  <c r="BV17" i="99"/>
  <c r="BW17" i="99"/>
  <c r="BX17" i="99"/>
  <c r="BY17" i="99"/>
  <c r="BZ17" i="99"/>
  <c r="CA17" i="99"/>
  <c r="CB17" i="99"/>
  <c r="CC17" i="99"/>
  <c r="CD17" i="99"/>
  <c r="CE17" i="99"/>
  <c r="CF17" i="99"/>
  <c r="CG17" i="99"/>
  <c r="CH17" i="99"/>
  <c r="CI17" i="99"/>
  <c r="CJ17" i="99"/>
  <c r="CK17" i="99"/>
  <c r="CL17" i="99"/>
  <c r="CM17" i="99"/>
  <c r="L17" i="100"/>
  <c r="M17" i="100"/>
  <c r="N17" i="100"/>
  <c r="O17" i="100"/>
  <c r="P17" i="100"/>
  <c r="Q17" i="100"/>
  <c r="R17" i="100"/>
  <c r="S17" i="100"/>
  <c r="T17" i="100"/>
  <c r="U17" i="100"/>
  <c r="V17" i="100"/>
  <c r="W17" i="100"/>
  <c r="X17" i="100"/>
  <c r="Y17" i="100"/>
  <c r="Z17" i="100"/>
  <c r="AA17" i="100"/>
  <c r="AB17" i="100"/>
  <c r="AC17" i="100"/>
  <c r="AD17" i="100"/>
  <c r="AE17" i="100"/>
  <c r="AF17" i="100"/>
  <c r="AG17" i="100"/>
  <c r="AH17" i="100"/>
  <c r="AI17" i="100"/>
  <c r="AJ17" i="100"/>
  <c r="AK17" i="100"/>
  <c r="AL17" i="100"/>
  <c r="AM17" i="100"/>
  <c r="AN17" i="100"/>
  <c r="AO17" i="100"/>
  <c r="AP17" i="100"/>
  <c r="AQ17" i="100"/>
  <c r="AR17" i="100"/>
  <c r="AS17" i="100"/>
  <c r="AT17" i="100"/>
  <c r="AU17" i="100"/>
  <c r="AV17" i="100"/>
  <c r="AW17" i="100"/>
  <c r="AX17" i="100"/>
  <c r="AY17" i="100"/>
  <c r="AZ17" i="100"/>
  <c r="BA17" i="100"/>
  <c r="BB17" i="100"/>
  <c r="BC17" i="100"/>
  <c r="BD17" i="100"/>
  <c r="BE17" i="100"/>
  <c r="BF17" i="100"/>
  <c r="BG17" i="100"/>
  <c r="BH17" i="100"/>
  <c r="BI17" i="100"/>
  <c r="BJ17" i="100"/>
  <c r="BK17" i="100"/>
  <c r="BL17" i="100"/>
  <c r="BM17" i="100"/>
  <c r="BN17" i="100"/>
  <c r="BO17" i="100"/>
  <c r="BP17" i="100"/>
  <c r="BQ17" i="100"/>
  <c r="BR17" i="100"/>
  <c r="BS17" i="100"/>
  <c r="BT17" i="100"/>
  <c r="BU17" i="100"/>
  <c r="BV17" i="100"/>
  <c r="BW17" i="100"/>
  <c r="BX17" i="100"/>
  <c r="BY17" i="100"/>
  <c r="BZ17" i="100"/>
  <c r="CA17" i="100"/>
  <c r="CB17" i="100"/>
  <c r="CC17" i="100"/>
  <c r="CD17" i="100"/>
  <c r="CE17" i="100"/>
  <c r="CF17" i="100"/>
  <c r="CG17" i="100"/>
  <c r="CH17" i="100"/>
  <c r="CI17" i="100"/>
  <c r="CJ17" i="100"/>
  <c r="CK17" i="100"/>
  <c r="CL17" i="100"/>
  <c r="CM17" i="100"/>
  <c r="L17" i="101"/>
  <c r="M17" i="101"/>
  <c r="N17" i="101"/>
  <c r="O17" i="101"/>
  <c r="P17" i="101"/>
  <c r="Q17" i="101"/>
  <c r="R17" i="101"/>
  <c r="S17" i="101"/>
  <c r="T17" i="101"/>
  <c r="U17" i="101"/>
  <c r="V17" i="101"/>
  <c r="W17" i="101"/>
  <c r="X17" i="101"/>
  <c r="Y17" i="101"/>
  <c r="Z17" i="101"/>
  <c r="AA17" i="101"/>
  <c r="AB17" i="101"/>
  <c r="AC17" i="101"/>
  <c r="AD17" i="101"/>
  <c r="AE17" i="101"/>
  <c r="AF17" i="101"/>
  <c r="AG17" i="101"/>
  <c r="AH17" i="101"/>
  <c r="AI17" i="101"/>
  <c r="AJ17" i="101"/>
  <c r="AK17" i="101"/>
  <c r="AL17" i="101"/>
  <c r="AM17" i="101"/>
  <c r="AN17" i="101"/>
  <c r="AO17" i="101"/>
  <c r="AP17" i="101"/>
  <c r="AQ17" i="101"/>
  <c r="AR17" i="101"/>
  <c r="AS17" i="101"/>
  <c r="AT17" i="101"/>
  <c r="AU17" i="101"/>
  <c r="AV17" i="101"/>
  <c r="AW17" i="101"/>
  <c r="AX17" i="101"/>
  <c r="AY17" i="101"/>
  <c r="AZ17" i="101"/>
  <c r="BA17" i="101"/>
  <c r="BB17" i="101"/>
  <c r="BC17" i="101"/>
  <c r="BD17" i="101"/>
  <c r="BE17" i="101"/>
  <c r="BF17" i="101"/>
  <c r="BG17" i="101"/>
  <c r="BH17" i="101"/>
  <c r="BI17" i="101"/>
  <c r="BJ17" i="101"/>
  <c r="BK17" i="101"/>
  <c r="BL17" i="101"/>
  <c r="BM17" i="101"/>
  <c r="BN17" i="101"/>
  <c r="BO17" i="101"/>
  <c r="BP17" i="101"/>
  <c r="BQ17" i="101"/>
  <c r="BR17" i="101"/>
  <c r="BS17" i="101"/>
  <c r="BT17" i="101"/>
  <c r="BU17" i="101"/>
  <c r="BV17" i="101"/>
  <c r="BW17" i="101"/>
  <c r="BX17" i="101"/>
  <c r="BY17" i="101"/>
  <c r="BZ17" i="101"/>
  <c r="CA17" i="101"/>
  <c r="CB17" i="101"/>
  <c r="CC17" i="101"/>
  <c r="CD17" i="101"/>
  <c r="CE17" i="101"/>
  <c r="CF17" i="101"/>
  <c r="CG17" i="101"/>
  <c r="CH17" i="101"/>
  <c r="CI17" i="101"/>
  <c r="CJ17" i="101"/>
  <c r="CK17" i="101"/>
  <c r="CL17" i="101"/>
  <c r="CM17" i="101"/>
  <c r="M17" i="102"/>
  <c r="N17" i="102"/>
  <c r="O17" i="102"/>
  <c r="P17" i="102"/>
  <c r="Q17" i="102"/>
  <c r="R17" i="102"/>
  <c r="S17" i="102"/>
  <c r="T17" i="102"/>
  <c r="U17" i="102"/>
  <c r="V17" i="102"/>
  <c r="W17" i="102"/>
  <c r="X17" i="102"/>
  <c r="Y17" i="102"/>
  <c r="Z17" i="102"/>
  <c r="AA17" i="102"/>
  <c r="AB17" i="102"/>
  <c r="AC17" i="102"/>
  <c r="AD17" i="102"/>
  <c r="AE17" i="102"/>
  <c r="AF17" i="102"/>
  <c r="AG17" i="102"/>
  <c r="AH17" i="102"/>
  <c r="AI17" i="102"/>
  <c r="AJ17" i="102"/>
  <c r="AK17" i="102"/>
  <c r="AL17" i="102"/>
  <c r="AM17" i="102"/>
  <c r="AN17" i="102"/>
  <c r="AO17" i="102"/>
  <c r="AP17" i="102"/>
  <c r="AQ17" i="102"/>
  <c r="AR17" i="102"/>
  <c r="AS17" i="102"/>
  <c r="AT17" i="102"/>
  <c r="AU17" i="102"/>
  <c r="AV17" i="102"/>
  <c r="AW17" i="102"/>
  <c r="AX17" i="102"/>
  <c r="AY17" i="102"/>
  <c r="AZ17" i="102"/>
  <c r="BA17" i="102"/>
  <c r="BB17" i="102"/>
  <c r="BC17" i="102"/>
  <c r="BD17" i="102"/>
  <c r="BE17" i="102"/>
  <c r="BF17" i="102"/>
  <c r="BG17" i="102"/>
  <c r="BH17" i="102"/>
  <c r="BI17" i="102"/>
  <c r="BJ17" i="102"/>
  <c r="BK17" i="102"/>
  <c r="BL17" i="102"/>
  <c r="BM17" i="102"/>
  <c r="BN17" i="102"/>
  <c r="BO17" i="102"/>
  <c r="BP17" i="102"/>
  <c r="BQ17" i="102"/>
  <c r="BR17" i="102"/>
  <c r="BS17" i="102"/>
  <c r="BT17" i="102"/>
  <c r="BU17" i="102"/>
  <c r="BV17" i="102"/>
  <c r="BW17" i="102"/>
  <c r="BX17" i="102"/>
  <c r="BY17" i="102"/>
  <c r="BZ17" i="102"/>
  <c r="CA17" i="102"/>
  <c r="CB17" i="102"/>
  <c r="CC17" i="102"/>
  <c r="CD17" i="102"/>
  <c r="CE17" i="102"/>
  <c r="CF17" i="102"/>
  <c r="CG17" i="102"/>
  <c r="CH17" i="102"/>
  <c r="CI17" i="102"/>
  <c r="CJ17" i="102"/>
  <c r="CK17" i="102"/>
  <c r="CL17" i="102"/>
  <c r="CM17" i="102"/>
  <c r="L17" i="103"/>
  <c r="M17" i="103"/>
  <c r="N17" i="103"/>
  <c r="O17" i="103"/>
  <c r="P17" i="103"/>
  <c r="Q17" i="103"/>
  <c r="R17" i="103"/>
  <c r="S17" i="103"/>
  <c r="T17" i="103"/>
  <c r="U17" i="103"/>
  <c r="V17" i="103"/>
  <c r="W17" i="103"/>
  <c r="X17" i="103"/>
  <c r="Y17" i="103"/>
  <c r="Z17" i="103"/>
  <c r="AA17" i="103"/>
  <c r="AB17" i="103"/>
  <c r="AC17" i="103"/>
  <c r="AD17" i="103"/>
  <c r="AE17" i="103"/>
  <c r="AF17" i="103"/>
  <c r="AG17" i="103"/>
  <c r="AH17" i="103"/>
  <c r="AI17" i="103"/>
  <c r="AJ17" i="103"/>
  <c r="AK17" i="103"/>
  <c r="AL17" i="103"/>
  <c r="AM17" i="103"/>
  <c r="AN17" i="103"/>
  <c r="AO17" i="103"/>
  <c r="AP17" i="103"/>
  <c r="AQ17" i="103"/>
  <c r="AR17" i="103"/>
  <c r="AS17" i="103"/>
  <c r="AT17" i="103"/>
  <c r="AU17" i="103"/>
  <c r="AV17" i="103"/>
  <c r="AW17" i="103"/>
  <c r="AX17" i="103"/>
  <c r="AY17" i="103"/>
  <c r="AZ17" i="103"/>
  <c r="BA17" i="103"/>
  <c r="BB17" i="103"/>
  <c r="BC17" i="103"/>
  <c r="BD17" i="103"/>
  <c r="BE17" i="103"/>
  <c r="BF17" i="103"/>
  <c r="BG17" i="103"/>
  <c r="BH17" i="103"/>
  <c r="BI17" i="103"/>
  <c r="BJ17" i="103"/>
  <c r="BK17" i="103"/>
  <c r="BL17" i="103"/>
  <c r="BM17" i="103"/>
  <c r="BN17" i="103"/>
  <c r="BO17" i="103"/>
  <c r="BP17" i="103"/>
  <c r="BQ17" i="103"/>
  <c r="BR17" i="103"/>
  <c r="BS17" i="103"/>
  <c r="BT17" i="103"/>
  <c r="BU17" i="103"/>
  <c r="BV17" i="103"/>
  <c r="BW17" i="103"/>
  <c r="BX17" i="103"/>
  <c r="BY17" i="103"/>
  <c r="BZ17" i="103"/>
  <c r="CA17" i="103"/>
  <c r="CB17" i="103"/>
  <c r="CC17" i="103"/>
  <c r="CD17" i="103"/>
  <c r="CE17" i="103"/>
  <c r="CF17" i="103"/>
  <c r="CG17" i="103"/>
  <c r="CH17" i="103"/>
  <c r="CI17" i="103"/>
  <c r="CJ17" i="103"/>
  <c r="CK17" i="103"/>
  <c r="CL17" i="103"/>
  <c r="CM17" i="103"/>
  <c r="M16" i="73"/>
  <c r="N16" i="73"/>
  <c r="O16" i="73"/>
  <c r="P16" i="73"/>
  <c r="Q16" i="73"/>
  <c r="R16" i="73"/>
  <c r="S16" i="73"/>
  <c r="T16" i="73"/>
  <c r="U16" i="73"/>
  <c r="V16" i="73"/>
  <c r="W16" i="73"/>
  <c r="X16" i="73"/>
  <c r="Y16" i="73"/>
  <c r="Z16" i="73"/>
  <c r="AA16" i="73"/>
  <c r="AB16" i="73"/>
  <c r="AC16" i="73"/>
  <c r="AE16" i="73"/>
  <c r="AF16" i="73"/>
  <c r="AG16" i="73"/>
  <c r="AH16" i="73"/>
  <c r="AI16" i="73"/>
  <c r="AJ16" i="73"/>
  <c r="AK16" i="73"/>
  <c r="AL16" i="73"/>
  <c r="AM16" i="73"/>
  <c r="AN16" i="73"/>
  <c r="AO16" i="73"/>
  <c r="AP16" i="73"/>
  <c r="AQ16" i="73"/>
  <c r="AR16" i="73"/>
  <c r="AS16" i="73"/>
  <c r="AT16" i="73"/>
  <c r="AU16" i="73"/>
  <c r="AV16" i="73"/>
  <c r="AW16" i="73"/>
  <c r="AX16" i="73"/>
  <c r="AY16" i="73"/>
  <c r="AZ16" i="73"/>
  <c r="BA16" i="73"/>
  <c r="BB16" i="73"/>
  <c r="BC16" i="73"/>
  <c r="BD16" i="73"/>
  <c r="BE16" i="73"/>
  <c r="BF16" i="73"/>
  <c r="BG16" i="73"/>
  <c r="BH16" i="73"/>
  <c r="BI16" i="73"/>
  <c r="BJ16" i="73"/>
  <c r="BK16" i="73"/>
  <c r="BL16" i="73"/>
  <c r="BM16" i="73"/>
  <c r="BN16" i="73"/>
  <c r="BO16" i="73"/>
  <c r="BP16" i="73"/>
  <c r="BQ16" i="73"/>
  <c r="BR16" i="73"/>
  <c r="BS16" i="73"/>
  <c r="BT16" i="73"/>
  <c r="BU16" i="73"/>
  <c r="BV16" i="73"/>
  <c r="BW16" i="73"/>
  <c r="BX16" i="73"/>
  <c r="BY16" i="73"/>
  <c r="BZ16" i="73"/>
  <c r="CA16" i="73"/>
  <c r="CB16" i="73"/>
  <c r="CC16" i="73"/>
  <c r="CD16" i="73"/>
  <c r="CE16" i="73"/>
  <c r="CF16" i="73"/>
  <c r="CG16" i="73"/>
  <c r="CH16" i="73"/>
  <c r="CI16" i="73"/>
  <c r="CJ16" i="73"/>
  <c r="CK16" i="73"/>
  <c r="CL16" i="73"/>
  <c r="CM16" i="73"/>
  <c r="L16" i="75"/>
  <c r="M16" i="75"/>
  <c r="N16" i="75"/>
  <c r="O16" i="75"/>
  <c r="P16" i="75"/>
  <c r="Q16" i="75"/>
  <c r="R16" i="75"/>
  <c r="S16" i="75"/>
  <c r="T16" i="75"/>
  <c r="U16" i="75"/>
  <c r="V16" i="75"/>
  <c r="W16" i="75"/>
  <c r="X16" i="75"/>
  <c r="Y16" i="75"/>
  <c r="Z16" i="75"/>
  <c r="AA16" i="75"/>
  <c r="AB16" i="75"/>
  <c r="AC16" i="75"/>
  <c r="AD16" i="75"/>
  <c r="AE16" i="75"/>
  <c r="AF16" i="75"/>
  <c r="AG16" i="75"/>
  <c r="AH16" i="75"/>
  <c r="AI16" i="75"/>
  <c r="AJ16" i="75"/>
  <c r="AK16" i="75"/>
  <c r="AL16" i="75"/>
  <c r="AM16" i="75"/>
  <c r="AN16" i="75"/>
  <c r="AO16" i="75"/>
  <c r="AP16" i="75"/>
  <c r="AQ16" i="75"/>
  <c r="AR16" i="75"/>
  <c r="AS16" i="75"/>
  <c r="AT16" i="75"/>
  <c r="AU16" i="75"/>
  <c r="AV16" i="75"/>
  <c r="AW16" i="75"/>
  <c r="AX16" i="75"/>
  <c r="AY16" i="75"/>
  <c r="AZ16" i="75"/>
  <c r="BA16" i="75"/>
  <c r="BB16" i="75"/>
  <c r="BC16" i="75"/>
  <c r="BD16" i="75"/>
  <c r="BE16" i="75"/>
  <c r="BF16" i="75"/>
  <c r="BG16" i="75"/>
  <c r="BH16" i="75"/>
  <c r="BI16" i="75"/>
  <c r="BJ16" i="75"/>
  <c r="BK16" i="75"/>
  <c r="BL16" i="75"/>
  <c r="BM16" i="75"/>
  <c r="BN16" i="75"/>
  <c r="BO16" i="75"/>
  <c r="BP16" i="75"/>
  <c r="BQ16" i="75"/>
  <c r="BR16" i="75"/>
  <c r="BS16" i="75"/>
  <c r="BT16" i="75"/>
  <c r="BU16" i="75"/>
  <c r="BV16" i="75"/>
  <c r="BW16" i="75"/>
  <c r="BX16" i="75"/>
  <c r="BY16" i="75"/>
  <c r="BZ16" i="75"/>
  <c r="CA16" i="75"/>
  <c r="CB16" i="75"/>
  <c r="CC16" i="75"/>
  <c r="CD16" i="75"/>
  <c r="CE16" i="75"/>
  <c r="CF16" i="75"/>
  <c r="CG16" i="75"/>
  <c r="CH16" i="75"/>
  <c r="CI16" i="75"/>
  <c r="CJ16" i="75"/>
  <c r="CK16" i="75"/>
  <c r="CL16" i="75"/>
  <c r="CM16" i="75"/>
  <c r="L16" i="76"/>
  <c r="M16" i="76"/>
  <c r="N16" i="76"/>
  <c r="O16" i="76"/>
  <c r="P16" i="76"/>
  <c r="Q16" i="76"/>
  <c r="R16" i="76"/>
  <c r="S16" i="76"/>
  <c r="T16" i="76"/>
  <c r="U16" i="76"/>
  <c r="V16" i="76"/>
  <c r="W16" i="76"/>
  <c r="X16" i="76"/>
  <c r="Y16" i="76"/>
  <c r="Z16" i="76"/>
  <c r="AA16" i="76"/>
  <c r="AB16" i="76"/>
  <c r="AC16" i="76"/>
  <c r="AD16" i="76"/>
  <c r="AE16" i="76"/>
  <c r="AF16" i="76"/>
  <c r="AG16" i="76"/>
  <c r="AH16" i="76"/>
  <c r="AI16" i="76"/>
  <c r="AJ16" i="76"/>
  <c r="AK16" i="76"/>
  <c r="AL16" i="76"/>
  <c r="AM16" i="76"/>
  <c r="AN16" i="76"/>
  <c r="AO16" i="76"/>
  <c r="AP16" i="76"/>
  <c r="AQ16" i="76"/>
  <c r="AR16" i="76"/>
  <c r="AS16" i="76"/>
  <c r="AT16" i="76"/>
  <c r="AU16" i="76"/>
  <c r="AV16" i="76"/>
  <c r="AW16" i="76"/>
  <c r="AX16" i="76"/>
  <c r="AY16" i="76"/>
  <c r="AZ16" i="76"/>
  <c r="BA16" i="76"/>
  <c r="BB16" i="76"/>
  <c r="BC16" i="76"/>
  <c r="BD16" i="76"/>
  <c r="BE16" i="76"/>
  <c r="BF16" i="76"/>
  <c r="BG16" i="76"/>
  <c r="BH16" i="76"/>
  <c r="BI16" i="76"/>
  <c r="BJ16" i="76"/>
  <c r="BK16" i="76"/>
  <c r="BL16" i="76"/>
  <c r="BM16" i="76"/>
  <c r="BN16" i="76"/>
  <c r="BO16" i="76"/>
  <c r="BP16" i="76"/>
  <c r="BQ16" i="76"/>
  <c r="BR16" i="76"/>
  <c r="BS16" i="76"/>
  <c r="BT16" i="76"/>
  <c r="BU16" i="76"/>
  <c r="BV16" i="76"/>
  <c r="BW16" i="76"/>
  <c r="BX16" i="76"/>
  <c r="BY16" i="76"/>
  <c r="BZ16" i="76"/>
  <c r="CA16" i="76"/>
  <c r="CB16" i="76"/>
  <c r="CC16" i="76"/>
  <c r="CD16" i="76"/>
  <c r="CE16" i="76"/>
  <c r="CF16" i="76"/>
  <c r="CG16" i="76"/>
  <c r="CH16" i="76"/>
  <c r="CI16" i="76"/>
  <c r="CJ16" i="76"/>
  <c r="CK16" i="76"/>
  <c r="CL16" i="76"/>
  <c r="CM16" i="76"/>
  <c r="BT16" i="77"/>
  <c r="BU16" i="77"/>
  <c r="BV16" i="77"/>
  <c r="BW16" i="77"/>
  <c r="BX16" i="77"/>
  <c r="BY16" i="77"/>
  <c r="BZ16" i="77"/>
  <c r="CA16" i="77"/>
  <c r="CB16" i="77"/>
  <c r="CC16" i="77"/>
  <c r="CD16" i="77"/>
  <c r="CE16" i="77"/>
  <c r="CF16" i="77"/>
  <c r="CG16" i="77"/>
  <c r="CH16" i="77"/>
  <c r="CI16" i="77"/>
  <c r="CJ16" i="77"/>
  <c r="CK16" i="77"/>
  <c r="CL16" i="77"/>
  <c r="CM16" i="77"/>
  <c r="M16" i="78"/>
  <c r="N16" i="78"/>
  <c r="O16" i="78"/>
  <c r="P16" i="78"/>
  <c r="Q16" i="78"/>
  <c r="R16" i="78"/>
  <c r="S16" i="78"/>
  <c r="T16" i="78"/>
  <c r="U16" i="78"/>
  <c r="V16" i="78"/>
  <c r="W16" i="78"/>
  <c r="X16" i="78"/>
  <c r="Y16" i="78"/>
  <c r="Z16" i="78"/>
  <c r="AA16" i="78"/>
  <c r="AB16" i="78"/>
  <c r="AC16" i="78"/>
  <c r="AD16" i="78"/>
  <c r="AE16" i="78"/>
  <c r="AF16" i="78"/>
  <c r="AG16" i="78"/>
  <c r="AH16" i="78"/>
  <c r="AI16" i="78"/>
  <c r="AJ16" i="78"/>
  <c r="AK16" i="78"/>
  <c r="AL16" i="78"/>
  <c r="AM16" i="78"/>
  <c r="AN16" i="78"/>
  <c r="AO16" i="78"/>
  <c r="AP16" i="78"/>
  <c r="AQ16" i="78"/>
  <c r="AR16" i="78"/>
  <c r="AS16" i="78"/>
  <c r="AT16" i="78"/>
  <c r="AU16" i="78"/>
  <c r="AV16" i="78"/>
  <c r="AW16" i="78"/>
  <c r="AX16" i="78"/>
  <c r="AY16" i="78"/>
  <c r="AZ16" i="78"/>
  <c r="BA16" i="78"/>
  <c r="BB16" i="78"/>
  <c r="BC16" i="78"/>
  <c r="BD16" i="78"/>
  <c r="BE16" i="78"/>
  <c r="BF16" i="78"/>
  <c r="BG16" i="78"/>
  <c r="BH16" i="78"/>
  <c r="BI16" i="78"/>
  <c r="BJ16" i="78"/>
  <c r="BK16" i="78"/>
  <c r="BL16" i="78"/>
  <c r="BM16" i="78"/>
  <c r="BN16" i="78"/>
  <c r="BO16" i="78"/>
  <c r="BP16" i="78"/>
  <c r="BQ16" i="78"/>
  <c r="BR16" i="78"/>
  <c r="BS16" i="78"/>
  <c r="BT16" i="78"/>
  <c r="BU16" i="78"/>
  <c r="BV16" i="78"/>
  <c r="BW16" i="78"/>
  <c r="BX16" i="78"/>
  <c r="BY16" i="78"/>
  <c r="BZ16" i="78"/>
  <c r="CA16" i="78"/>
  <c r="CB16" i="78"/>
  <c r="CC16" i="78"/>
  <c r="CD16" i="78"/>
  <c r="CE16" i="78"/>
  <c r="CF16" i="78"/>
  <c r="CG16" i="78"/>
  <c r="CH16" i="78"/>
  <c r="CI16" i="78"/>
  <c r="CJ16" i="78"/>
  <c r="CK16" i="78"/>
  <c r="CL16" i="78"/>
  <c r="CM16" i="78"/>
  <c r="L16" i="79"/>
  <c r="M16" i="79"/>
  <c r="N16" i="79"/>
  <c r="O16" i="79"/>
  <c r="P16" i="79"/>
  <c r="Q16" i="79"/>
  <c r="R16" i="79"/>
  <c r="S16" i="79"/>
  <c r="T16" i="79"/>
  <c r="U16" i="79"/>
  <c r="V16" i="79"/>
  <c r="W16" i="79"/>
  <c r="X16" i="79"/>
  <c r="Y16" i="79"/>
  <c r="Z16" i="79"/>
  <c r="AA16" i="79"/>
  <c r="AB16" i="79"/>
  <c r="AC16" i="79"/>
  <c r="AD16" i="79"/>
  <c r="AE16" i="79"/>
  <c r="AF16" i="79"/>
  <c r="AG16" i="79"/>
  <c r="AH16" i="79"/>
  <c r="AI16" i="79"/>
  <c r="AJ16" i="79"/>
  <c r="AK16" i="79"/>
  <c r="AL16" i="79"/>
  <c r="AM16" i="79"/>
  <c r="AN16" i="79"/>
  <c r="AO16" i="79"/>
  <c r="AP16" i="79"/>
  <c r="AQ16" i="79"/>
  <c r="AR16" i="79"/>
  <c r="AS16" i="79"/>
  <c r="AT16" i="79"/>
  <c r="AU16" i="79"/>
  <c r="AV16" i="79"/>
  <c r="AW16" i="79"/>
  <c r="AX16" i="79"/>
  <c r="AY16" i="79"/>
  <c r="AZ16" i="79"/>
  <c r="BA16" i="79"/>
  <c r="BB16" i="79"/>
  <c r="BC16" i="79"/>
  <c r="BD16" i="79"/>
  <c r="BE16" i="79"/>
  <c r="BF16" i="79"/>
  <c r="BG16" i="79"/>
  <c r="BH16" i="79"/>
  <c r="BI16" i="79"/>
  <c r="BJ16" i="79"/>
  <c r="BK16" i="79"/>
  <c r="BL16" i="79"/>
  <c r="BM16" i="79"/>
  <c r="BN16" i="79"/>
  <c r="BO16" i="79"/>
  <c r="BP16" i="79"/>
  <c r="BQ16" i="79"/>
  <c r="BR16" i="79"/>
  <c r="BS16" i="79"/>
  <c r="BT16" i="79"/>
  <c r="BU16" i="79"/>
  <c r="BV16" i="79"/>
  <c r="BW16" i="79"/>
  <c r="BX16" i="79"/>
  <c r="BY16" i="79"/>
  <c r="BZ16" i="79"/>
  <c r="CA16" i="79"/>
  <c r="CB16" i="79"/>
  <c r="CC16" i="79"/>
  <c r="CD16" i="79"/>
  <c r="CE16" i="79"/>
  <c r="CF16" i="79"/>
  <c r="CG16" i="79"/>
  <c r="CH16" i="79"/>
  <c r="CI16" i="79"/>
  <c r="CJ16" i="79"/>
  <c r="CK16" i="79"/>
  <c r="CL16" i="79"/>
  <c r="CM16" i="79"/>
  <c r="L16" i="80"/>
  <c r="M16" i="80"/>
  <c r="N16" i="80"/>
  <c r="O16" i="80"/>
  <c r="P16" i="80"/>
  <c r="Q16" i="80"/>
  <c r="R16" i="80"/>
  <c r="S16" i="80"/>
  <c r="T16" i="80"/>
  <c r="U16" i="80"/>
  <c r="V16" i="80"/>
  <c r="W16" i="80"/>
  <c r="X16" i="80"/>
  <c r="Y16" i="80"/>
  <c r="Z16" i="80"/>
  <c r="AA16" i="80"/>
  <c r="AB16" i="80"/>
  <c r="AC16" i="80"/>
  <c r="AD16" i="80"/>
  <c r="AE16" i="80"/>
  <c r="AF16" i="80"/>
  <c r="AG16" i="80"/>
  <c r="AH16" i="80"/>
  <c r="AI16" i="80"/>
  <c r="AJ16" i="80"/>
  <c r="AK16" i="80"/>
  <c r="AL16" i="80"/>
  <c r="AM16" i="80"/>
  <c r="AN16" i="80"/>
  <c r="AO16" i="80"/>
  <c r="AP16" i="80"/>
  <c r="AQ16" i="80"/>
  <c r="AR16" i="80"/>
  <c r="AS16" i="80"/>
  <c r="AT16" i="80"/>
  <c r="AU16" i="80"/>
  <c r="AV16" i="80"/>
  <c r="AW16" i="80"/>
  <c r="AX16" i="80"/>
  <c r="AY16" i="80"/>
  <c r="AZ16" i="80"/>
  <c r="BA16" i="80"/>
  <c r="BB16" i="80"/>
  <c r="BC16" i="80"/>
  <c r="BD16" i="80"/>
  <c r="BE16" i="80"/>
  <c r="BF16" i="80"/>
  <c r="BG16" i="80"/>
  <c r="BH16" i="80"/>
  <c r="BI16" i="80"/>
  <c r="BJ16" i="80"/>
  <c r="BK16" i="80"/>
  <c r="BL16" i="80"/>
  <c r="BM16" i="80"/>
  <c r="BN16" i="80"/>
  <c r="BO16" i="80"/>
  <c r="BP16" i="80"/>
  <c r="BQ16" i="80"/>
  <c r="BR16" i="80"/>
  <c r="BS16" i="80"/>
  <c r="BT16" i="80"/>
  <c r="BU16" i="80"/>
  <c r="BV16" i="80"/>
  <c r="BW16" i="80"/>
  <c r="BX16" i="80"/>
  <c r="BY16" i="80"/>
  <c r="BZ16" i="80"/>
  <c r="CA16" i="80"/>
  <c r="CB16" i="80"/>
  <c r="CC16" i="80"/>
  <c r="CD16" i="80"/>
  <c r="CE16" i="80"/>
  <c r="CF16" i="80"/>
  <c r="CG16" i="80"/>
  <c r="CH16" i="80"/>
  <c r="CI16" i="80"/>
  <c r="CJ16" i="80"/>
  <c r="CK16" i="80"/>
  <c r="CL16" i="80"/>
  <c r="CM16" i="80"/>
  <c r="L16" i="81"/>
  <c r="M16" i="81"/>
  <c r="N16" i="81"/>
  <c r="O16" i="81"/>
  <c r="P16" i="81"/>
  <c r="Q16" i="81"/>
  <c r="R16" i="81"/>
  <c r="S16" i="81"/>
  <c r="T16" i="81"/>
  <c r="U16" i="81"/>
  <c r="V16" i="81"/>
  <c r="W16" i="81"/>
  <c r="X16" i="81"/>
  <c r="Y16" i="81"/>
  <c r="Z16" i="81"/>
  <c r="AA16" i="81"/>
  <c r="AB16" i="81"/>
  <c r="AC16" i="81"/>
  <c r="AD16" i="81"/>
  <c r="AE16" i="81"/>
  <c r="AF16" i="81"/>
  <c r="AG16" i="81"/>
  <c r="AH16" i="81"/>
  <c r="AI16" i="81"/>
  <c r="AJ16" i="81"/>
  <c r="AK16" i="81"/>
  <c r="AL16" i="81"/>
  <c r="AM16" i="81"/>
  <c r="AN16" i="81"/>
  <c r="AO16" i="81"/>
  <c r="AP16" i="81"/>
  <c r="AQ16" i="81"/>
  <c r="AR16" i="81"/>
  <c r="AS16" i="81"/>
  <c r="AT16" i="81"/>
  <c r="AU16" i="81"/>
  <c r="AV16" i="81"/>
  <c r="AW16" i="81"/>
  <c r="AX16" i="81"/>
  <c r="AY16" i="81"/>
  <c r="AZ16" i="81"/>
  <c r="BA16" i="81"/>
  <c r="BB16" i="81"/>
  <c r="BC16" i="81"/>
  <c r="BD16" i="81"/>
  <c r="BE16" i="81"/>
  <c r="BF16" i="81"/>
  <c r="BG16" i="81"/>
  <c r="BH16" i="81"/>
  <c r="BI16" i="81"/>
  <c r="BJ16" i="81"/>
  <c r="BK16" i="81"/>
  <c r="BL16" i="81"/>
  <c r="BM16" i="81"/>
  <c r="BN16" i="81"/>
  <c r="BO16" i="81"/>
  <c r="BP16" i="81"/>
  <c r="BQ16" i="81"/>
  <c r="BR16" i="81"/>
  <c r="BS16" i="81"/>
  <c r="BT16" i="81"/>
  <c r="BU16" i="81"/>
  <c r="BV16" i="81"/>
  <c r="BW16" i="81"/>
  <c r="BX16" i="81"/>
  <c r="BY16" i="81"/>
  <c r="BZ16" i="81"/>
  <c r="CA16" i="81"/>
  <c r="CB16" i="81"/>
  <c r="CC16" i="81"/>
  <c r="CD16" i="81"/>
  <c r="CE16" i="81"/>
  <c r="CF16" i="81"/>
  <c r="CG16" i="81"/>
  <c r="CH16" i="81"/>
  <c r="CI16" i="81"/>
  <c r="CJ16" i="81"/>
  <c r="CK16" i="81"/>
  <c r="CL16" i="81"/>
  <c r="CM16" i="81"/>
  <c r="L16" i="82"/>
  <c r="CD16" i="82"/>
  <c r="CE16" i="82"/>
  <c r="CF16" i="82"/>
  <c r="CG16" i="82"/>
  <c r="CH16" i="82"/>
  <c r="CI16" i="82"/>
  <c r="CJ16" i="82"/>
  <c r="CK16" i="82"/>
  <c r="CL16" i="82"/>
  <c r="CM16" i="82"/>
  <c r="M16" i="83"/>
  <c r="N16" i="83"/>
  <c r="O16" i="83"/>
  <c r="P16" i="83"/>
  <c r="Q16" i="83"/>
  <c r="R16" i="83"/>
  <c r="S16" i="83"/>
  <c r="T16" i="83"/>
  <c r="U16" i="83"/>
  <c r="V16" i="83"/>
  <c r="W16" i="83"/>
  <c r="X16" i="83"/>
  <c r="Y16" i="83"/>
  <c r="Z16" i="83"/>
  <c r="AA16" i="83"/>
  <c r="AB16" i="83"/>
  <c r="AC16" i="83"/>
  <c r="AD16" i="83"/>
  <c r="AE16" i="83"/>
  <c r="AF16" i="83"/>
  <c r="AG16" i="83"/>
  <c r="AH16" i="83"/>
  <c r="AI16" i="83"/>
  <c r="AJ16" i="83"/>
  <c r="AK16" i="83"/>
  <c r="AL16" i="83"/>
  <c r="AM16" i="83"/>
  <c r="AN16" i="83"/>
  <c r="AO16" i="83"/>
  <c r="AP16" i="83"/>
  <c r="AQ16" i="83"/>
  <c r="AV16" i="83"/>
  <c r="AW16" i="83"/>
  <c r="AX16" i="83"/>
  <c r="AY16" i="83"/>
  <c r="AZ16" i="83"/>
  <c r="BA16" i="83"/>
  <c r="BB16" i="83"/>
  <c r="BC16" i="83"/>
  <c r="BD16" i="83"/>
  <c r="BE16" i="83"/>
  <c r="BF16" i="83"/>
  <c r="BG16" i="83"/>
  <c r="BH16" i="83"/>
  <c r="BI16" i="83"/>
  <c r="BJ16" i="83"/>
  <c r="BK16" i="83"/>
  <c r="BL16" i="83"/>
  <c r="BM16" i="83"/>
  <c r="BN16" i="83"/>
  <c r="BP16" i="83"/>
  <c r="BQ16" i="83"/>
  <c r="BR16" i="83"/>
  <c r="BS16" i="83"/>
  <c r="BT16" i="83"/>
  <c r="BU16" i="83"/>
  <c r="BV16" i="83"/>
  <c r="BW16" i="83"/>
  <c r="BX16" i="83"/>
  <c r="BY16" i="83"/>
  <c r="BZ16" i="83"/>
  <c r="CA16" i="83"/>
  <c r="CB16" i="83"/>
  <c r="CS16" i="83" s="1"/>
  <c r="CC16" i="83"/>
  <c r="CD16" i="83"/>
  <c r="CE16" i="83"/>
  <c r="CF16" i="83"/>
  <c r="CG16" i="83"/>
  <c r="CH16" i="83"/>
  <c r="CI16" i="83"/>
  <c r="CJ16" i="83"/>
  <c r="CK16" i="83"/>
  <c r="CL16" i="83"/>
  <c r="CM16" i="83"/>
  <c r="L16" i="84"/>
  <c r="M16" i="84"/>
  <c r="N16" i="84"/>
  <c r="O16" i="84"/>
  <c r="P16" i="84"/>
  <c r="Q16" i="84"/>
  <c r="R16" i="84"/>
  <c r="S16" i="84"/>
  <c r="T16" i="84"/>
  <c r="U16" i="84"/>
  <c r="V16" i="84"/>
  <c r="W16" i="84"/>
  <c r="X16" i="84"/>
  <c r="Y16" i="84"/>
  <c r="Z16" i="84"/>
  <c r="AA16" i="84"/>
  <c r="AB16" i="84"/>
  <c r="AC16" i="84"/>
  <c r="AD16" i="84"/>
  <c r="AE16" i="84"/>
  <c r="AF16" i="84"/>
  <c r="AG16" i="84"/>
  <c r="AH16" i="84"/>
  <c r="AI16" i="84"/>
  <c r="AJ16" i="84"/>
  <c r="AK16" i="84"/>
  <c r="AL16" i="84"/>
  <c r="AM16" i="84"/>
  <c r="AN16" i="84"/>
  <c r="AO16" i="84"/>
  <c r="AP16" i="84"/>
  <c r="AQ16" i="84"/>
  <c r="AR16" i="84"/>
  <c r="AS16" i="84"/>
  <c r="AT16" i="84"/>
  <c r="AU16" i="84"/>
  <c r="AV16" i="84"/>
  <c r="AW16" i="84"/>
  <c r="AX16" i="84"/>
  <c r="AY16" i="84"/>
  <c r="AZ16" i="84"/>
  <c r="BA16" i="84"/>
  <c r="BB16" i="84"/>
  <c r="BC16" i="84"/>
  <c r="BD16" i="84"/>
  <c r="BE16" i="84"/>
  <c r="BF16" i="84"/>
  <c r="BG16" i="84"/>
  <c r="BH16" i="84"/>
  <c r="BI16" i="84"/>
  <c r="BJ16" i="84"/>
  <c r="BK16" i="84"/>
  <c r="BL16" i="84"/>
  <c r="BM16" i="84"/>
  <c r="BN16" i="84"/>
  <c r="BO16" i="84"/>
  <c r="BP16" i="84"/>
  <c r="BQ16" i="84"/>
  <c r="BR16" i="84"/>
  <c r="BS16" i="84"/>
  <c r="BT16" i="84"/>
  <c r="BU16" i="84"/>
  <c r="BV16" i="84"/>
  <c r="BW16" i="84"/>
  <c r="BX16" i="84"/>
  <c r="BY16" i="84"/>
  <c r="BZ16" i="84"/>
  <c r="CA16" i="84"/>
  <c r="CB16" i="84"/>
  <c r="CC16" i="84"/>
  <c r="CD16" i="84"/>
  <c r="CE16" i="84"/>
  <c r="CF16" i="84"/>
  <c r="CG16" i="84"/>
  <c r="CH16" i="84"/>
  <c r="CI16" i="84"/>
  <c r="CJ16" i="84"/>
  <c r="CK16" i="84"/>
  <c r="CL16" i="84"/>
  <c r="CM16" i="84"/>
  <c r="L16" i="85"/>
  <c r="M16" i="85"/>
  <c r="N16" i="85"/>
  <c r="O16" i="85"/>
  <c r="P16" i="85"/>
  <c r="Q16" i="85"/>
  <c r="R16" i="85"/>
  <c r="S16" i="85"/>
  <c r="T16" i="85"/>
  <c r="U16" i="85"/>
  <c r="V16" i="85"/>
  <c r="W16" i="85"/>
  <c r="X16" i="85"/>
  <c r="Y16" i="85"/>
  <c r="Z16" i="85"/>
  <c r="AA16" i="85"/>
  <c r="AB16" i="85"/>
  <c r="AC16" i="85"/>
  <c r="AD16" i="85"/>
  <c r="AE16" i="85"/>
  <c r="AF16" i="85"/>
  <c r="AG16" i="85"/>
  <c r="AH16" i="85"/>
  <c r="AI16" i="85"/>
  <c r="AJ16" i="85"/>
  <c r="AK16" i="85"/>
  <c r="AL16" i="85"/>
  <c r="AM16" i="85"/>
  <c r="AN16" i="85"/>
  <c r="AO16" i="85"/>
  <c r="AP16" i="85"/>
  <c r="AQ16" i="85"/>
  <c r="AR16" i="85"/>
  <c r="AS16" i="85"/>
  <c r="AT16" i="85"/>
  <c r="AU16" i="85"/>
  <c r="AV16" i="85"/>
  <c r="AW16" i="85"/>
  <c r="AX16" i="85"/>
  <c r="AY16" i="85"/>
  <c r="AZ16" i="85"/>
  <c r="BA16" i="85"/>
  <c r="BB16" i="85"/>
  <c r="BC16" i="85"/>
  <c r="BD16" i="85"/>
  <c r="BE16" i="85"/>
  <c r="BF16" i="85"/>
  <c r="BG16" i="85"/>
  <c r="BH16" i="85"/>
  <c r="BI16" i="85"/>
  <c r="BJ16" i="85"/>
  <c r="BK16" i="85"/>
  <c r="BL16" i="85"/>
  <c r="BM16" i="85"/>
  <c r="BN16" i="85"/>
  <c r="BO16" i="85"/>
  <c r="BP16" i="85"/>
  <c r="BQ16" i="85"/>
  <c r="BR16" i="85"/>
  <c r="BS16" i="85"/>
  <c r="BT16" i="85"/>
  <c r="BU16" i="85"/>
  <c r="BV16" i="85"/>
  <c r="BW16" i="85"/>
  <c r="BX16" i="85"/>
  <c r="BY16" i="85"/>
  <c r="BZ16" i="85"/>
  <c r="CA16" i="85"/>
  <c r="CB16" i="85"/>
  <c r="CC16" i="85"/>
  <c r="CD16" i="85"/>
  <c r="CE16" i="85"/>
  <c r="CG16" i="85"/>
  <c r="CH16" i="85"/>
  <c r="CI16" i="85"/>
  <c r="CJ16" i="85"/>
  <c r="CK16" i="85"/>
  <c r="CL16" i="85"/>
  <c r="CM16" i="85"/>
  <c r="L16" i="86"/>
  <c r="M16" i="86"/>
  <c r="N16" i="86"/>
  <c r="O16" i="86"/>
  <c r="P16" i="86"/>
  <c r="Q16" i="86"/>
  <c r="R16" i="86"/>
  <c r="S16" i="86"/>
  <c r="T16" i="86"/>
  <c r="U16" i="86"/>
  <c r="V16" i="86"/>
  <c r="W16" i="86"/>
  <c r="X16" i="86"/>
  <c r="Y16" i="86"/>
  <c r="Z16" i="86"/>
  <c r="AA16" i="86"/>
  <c r="AB16" i="86"/>
  <c r="AC16" i="86"/>
  <c r="AD16" i="86"/>
  <c r="AE16" i="86"/>
  <c r="AF16" i="86"/>
  <c r="AG16" i="86"/>
  <c r="AH16" i="86"/>
  <c r="AI16" i="86"/>
  <c r="AJ16" i="86"/>
  <c r="AK16" i="86"/>
  <c r="AL16" i="86"/>
  <c r="AM16" i="86"/>
  <c r="AN16" i="86"/>
  <c r="AO16" i="86"/>
  <c r="AP16" i="86"/>
  <c r="AQ16" i="86"/>
  <c r="AR16" i="86"/>
  <c r="AS16" i="86"/>
  <c r="AT16" i="86"/>
  <c r="AU16" i="86"/>
  <c r="AV16" i="86"/>
  <c r="AW16" i="86"/>
  <c r="AX16" i="86"/>
  <c r="AY16" i="86"/>
  <c r="AZ16" i="86"/>
  <c r="BA16" i="86"/>
  <c r="BB16" i="86"/>
  <c r="BC16" i="86"/>
  <c r="BD16" i="86"/>
  <c r="BE16" i="86"/>
  <c r="BF16" i="86"/>
  <c r="BG16" i="86"/>
  <c r="BH16" i="86"/>
  <c r="BI16" i="86"/>
  <c r="BJ16" i="86"/>
  <c r="BK16" i="86"/>
  <c r="BL16" i="86"/>
  <c r="BM16" i="86"/>
  <c r="BN16" i="86"/>
  <c r="BO16" i="86"/>
  <c r="BP16" i="86"/>
  <c r="BQ16" i="86"/>
  <c r="BR16" i="86"/>
  <c r="BS16" i="86"/>
  <c r="BT16" i="86"/>
  <c r="BU16" i="86"/>
  <c r="BV16" i="86"/>
  <c r="BW16" i="86"/>
  <c r="BX16" i="86"/>
  <c r="BY16" i="86"/>
  <c r="BZ16" i="86"/>
  <c r="CA16" i="86"/>
  <c r="CB16" i="86"/>
  <c r="CC16" i="86"/>
  <c r="CD16" i="86"/>
  <c r="CE16" i="86"/>
  <c r="CF16" i="86"/>
  <c r="CG16" i="86"/>
  <c r="CH16" i="86"/>
  <c r="CI16" i="86"/>
  <c r="CJ16" i="86"/>
  <c r="CK16" i="86"/>
  <c r="CL16" i="86"/>
  <c r="CM16" i="86"/>
  <c r="L16" i="87"/>
  <c r="M16" i="87"/>
  <c r="N16" i="87"/>
  <c r="O16" i="87"/>
  <c r="P16" i="87"/>
  <c r="Q16" i="87"/>
  <c r="R16" i="87"/>
  <c r="S16" i="87"/>
  <c r="T16" i="87"/>
  <c r="U16" i="87"/>
  <c r="V16" i="87"/>
  <c r="W16" i="87"/>
  <c r="X16" i="87"/>
  <c r="Y16" i="87"/>
  <c r="Z16" i="87"/>
  <c r="AA16" i="87"/>
  <c r="AB16" i="87"/>
  <c r="AC16" i="87"/>
  <c r="AD16" i="87"/>
  <c r="AE16" i="87"/>
  <c r="AF16" i="87"/>
  <c r="AG16" i="87"/>
  <c r="AH16" i="87"/>
  <c r="AI16" i="87"/>
  <c r="AJ16" i="87"/>
  <c r="AK16" i="87"/>
  <c r="AL16" i="87"/>
  <c r="AM16" i="87"/>
  <c r="AN16" i="87"/>
  <c r="AO16" i="87"/>
  <c r="AP16" i="87"/>
  <c r="AQ16" i="87"/>
  <c r="AR16" i="87"/>
  <c r="AS16" i="87"/>
  <c r="AT16" i="87"/>
  <c r="AU16" i="87"/>
  <c r="AV16" i="87"/>
  <c r="AW16" i="87"/>
  <c r="AX16" i="87"/>
  <c r="AY16" i="87"/>
  <c r="AZ16" i="87"/>
  <c r="BA16" i="87"/>
  <c r="BB16" i="87"/>
  <c r="BC16" i="87"/>
  <c r="BD16" i="87"/>
  <c r="BE16" i="87"/>
  <c r="BF16" i="87"/>
  <c r="BG16" i="87"/>
  <c r="BH16" i="87"/>
  <c r="BI16" i="87"/>
  <c r="BJ16" i="87"/>
  <c r="BK16" i="87"/>
  <c r="BL16" i="87"/>
  <c r="BM16" i="87"/>
  <c r="BN16" i="87"/>
  <c r="BO16" i="87"/>
  <c r="BP16" i="87"/>
  <c r="BQ16" i="87"/>
  <c r="BR16" i="87"/>
  <c r="BS16" i="87"/>
  <c r="BT16" i="87"/>
  <c r="BU16" i="87"/>
  <c r="BV16" i="87"/>
  <c r="BW16" i="87"/>
  <c r="BX16" i="87"/>
  <c r="BY16" i="87"/>
  <c r="BZ16" i="87"/>
  <c r="CA16" i="87"/>
  <c r="CB16" i="87"/>
  <c r="CS16" i="87" s="1"/>
  <c r="CC16" i="87"/>
  <c r="CD16" i="87"/>
  <c r="CE16" i="87"/>
  <c r="CF16" i="87"/>
  <c r="CG16" i="87"/>
  <c r="CH16" i="87"/>
  <c r="CI16" i="87"/>
  <c r="CJ16" i="87"/>
  <c r="CK16" i="87"/>
  <c r="CL16" i="87"/>
  <c r="CM16" i="87"/>
  <c r="L16" i="88"/>
  <c r="M16" i="88"/>
  <c r="N16" i="88"/>
  <c r="O16" i="88"/>
  <c r="P16" i="88"/>
  <c r="Q16" i="88"/>
  <c r="R16" i="88"/>
  <c r="S16" i="88"/>
  <c r="T16" i="88"/>
  <c r="U16" i="88"/>
  <c r="V16" i="88"/>
  <c r="W16" i="88"/>
  <c r="X16" i="88"/>
  <c r="Y16" i="88"/>
  <c r="Z16" i="88"/>
  <c r="AA16" i="88"/>
  <c r="AB16" i="88"/>
  <c r="AC16" i="88"/>
  <c r="AD16" i="88"/>
  <c r="AE16" i="88"/>
  <c r="AF16" i="88"/>
  <c r="AG16" i="88"/>
  <c r="AH16" i="88"/>
  <c r="AI16" i="88"/>
  <c r="AJ16" i="88"/>
  <c r="AK16" i="88"/>
  <c r="AL16" i="88"/>
  <c r="AM16" i="88"/>
  <c r="AN16" i="88"/>
  <c r="AO16" i="88"/>
  <c r="AP16" i="88"/>
  <c r="AQ16" i="88"/>
  <c r="AR16" i="88"/>
  <c r="AS16" i="88"/>
  <c r="AT16" i="88"/>
  <c r="AU16" i="88"/>
  <c r="AV16" i="88"/>
  <c r="AW16" i="88"/>
  <c r="AX16" i="88"/>
  <c r="AY16" i="88"/>
  <c r="AZ16" i="88"/>
  <c r="BA16" i="88"/>
  <c r="BB16" i="88"/>
  <c r="BC16" i="88"/>
  <c r="BD16" i="88"/>
  <c r="BE16" i="88"/>
  <c r="BF16" i="88"/>
  <c r="BG16" i="88"/>
  <c r="BH16" i="88"/>
  <c r="BI16" i="88"/>
  <c r="BJ16" i="88"/>
  <c r="BK16" i="88"/>
  <c r="BL16" i="88"/>
  <c r="BM16" i="88"/>
  <c r="BN16" i="88"/>
  <c r="BO16" i="88"/>
  <c r="BP16" i="88"/>
  <c r="BQ16" i="88"/>
  <c r="BR16" i="88"/>
  <c r="BS16" i="88"/>
  <c r="BT16" i="88"/>
  <c r="BU16" i="88"/>
  <c r="BV16" i="88"/>
  <c r="BW16" i="88"/>
  <c r="BX16" i="88"/>
  <c r="BY16" i="88"/>
  <c r="BZ16" i="88"/>
  <c r="CA16" i="88"/>
  <c r="CB16" i="88"/>
  <c r="CC16" i="88"/>
  <c r="CD16" i="88"/>
  <c r="CE16" i="88"/>
  <c r="CF16" i="88"/>
  <c r="CG16" i="88"/>
  <c r="CH16" i="88"/>
  <c r="CI16" i="88"/>
  <c r="CJ16" i="88"/>
  <c r="CK16" i="88"/>
  <c r="CL16" i="88"/>
  <c r="CM16" i="88"/>
  <c r="L16" i="89"/>
  <c r="M16" i="89"/>
  <c r="N16" i="89"/>
  <c r="O16" i="89"/>
  <c r="P16" i="89"/>
  <c r="Q16" i="89"/>
  <c r="R16" i="89"/>
  <c r="S16" i="89"/>
  <c r="T16" i="89"/>
  <c r="U16" i="89"/>
  <c r="V16" i="89"/>
  <c r="CF16" i="89"/>
  <c r="CG16" i="89"/>
  <c r="CH16" i="89"/>
  <c r="CI16" i="89"/>
  <c r="CJ16" i="89"/>
  <c r="CK16" i="89"/>
  <c r="CL16" i="89"/>
  <c r="CM16" i="89"/>
  <c r="L16" i="90"/>
  <c r="M16" i="90"/>
  <c r="N16" i="90"/>
  <c r="O16" i="90"/>
  <c r="P16" i="90"/>
  <c r="Q16" i="90"/>
  <c r="R16" i="90"/>
  <c r="S16" i="90"/>
  <c r="T16" i="90"/>
  <c r="U16" i="90"/>
  <c r="V16" i="90"/>
  <c r="W16" i="90"/>
  <c r="X16" i="90"/>
  <c r="Y16" i="90"/>
  <c r="Z16" i="90"/>
  <c r="AA16" i="90"/>
  <c r="AB16" i="90"/>
  <c r="AC16" i="90"/>
  <c r="AD16" i="90"/>
  <c r="AE16" i="90"/>
  <c r="AF16" i="90"/>
  <c r="AG16" i="90"/>
  <c r="AH16" i="90"/>
  <c r="AI16" i="90"/>
  <c r="AJ16" i="90"/>
  <c r="AK16" i="90"/>
  <c r="AL16" i="90"/>
  <c r="AM16" i="90"/>
  <c r="AN16" i="90"/>
  <c r="AO16" i="90"/>
  <c r="AP16" i="90"/>
  <c r="AQ16" i="90"/>
  <c r="AR16" i="90"/>
  <c r="AS16" i="90"/>
  <c r="AT16" i="90"/>
  <c r="AU16" i="90"/>
  <c r="AV16" i="90"/>
  <c r="AW16" i="90"/>
  <c r="AX16" i="90"/>
  <c r="AY16" i="90"/>
  <c r="AZ16" i="90"/>
  <c r="BA16" i="90"/>
  <c r="BB16" i="90"/>
  <c r="BC16" i="90"/>
  <c r="BD16" i="90"/>
  <c r="BE16" i="90"/>
  <c r="BF16" i="90"/>
  <c r="BG16" i="90"/>
  <c r="BH16" i="90"/>
  <c r="BI16" i="90"/>
  <c r="BJ16" i="90"/>
  <c r="BK16" i="90"/>
  <c r="BL16" i="90"/>
  <c r="BM16" i="90"/>
  <c r="BN16" i="90"/>
  <c r="BO16" i="90"/>
  <c r="BP16" i="90"/>
  <c r="BQ16" i="90"/>
  <c r="BR16" i="90"/>
  <c r="BS16" i="90"/>
  <c r="BT16" i="90"/>
  <c r="BU16" i="90"/>
  <c r="BV16" i="90"/>
  <c r="BW16" i="90"/>
  <c r="BX16" i="90"/>
  <c r="BY16" i="90"/>
  <c r="BZ16" i="90"/>
  <c r="CA16" i="90"/>
  <c r="CB16" i="90"/>
  <c r="CC16" i="90"/>
  <c r="CD16" i="90"/>
  <c r="CE16" i="90"/>
  <c r="CF16" i="90"/>
  <c r="CG16" i="90"/>
  <c r="CH16" i="90"/>
  <c r="CI16" i="90"/>
  <c r="CJ16" i="90"/>
  <c r="CK16" i="90"/>
  <c r="CL16" i="90"/>
  <c r="CM16" i="90"/>
  <c r="L16" i="91"/>
  <c r="M16" i="91"/>
  <c r="N16" i="91"/>
  <c r="O16" i="91"/>
  <c r="P16" i="91"/>
  <c r="Q16" i="91"/>
  <c r="R16" i="91"/>
  <c r="S16" i="91"/>
  <c r="T16" i="91"/>
  <c r="U16" i="91"/>
  <c r="BQ16" i="91"/>
  <c r="BR16" i="91"/>
  <c r="BS16" i="91"/>
  <c r="BT16" i="91"/>
  <c r="BU16" i="91"/>
  <c r="BV16" i="91"/>
  <c r="BW16" i="91"/>
  <c r="BX16" i="91"/>
  <c r="BY16" i="91"/>
  <c r="BZ16" i="91"/>
  <c r="CA16" i="91"/>
  <c r="CB16" i="91"/>
  <c r="CC16" i="91"/>
  <c r="CD16" i="91"/>
  <c r="CE16" i="91"/>
  <c r="CF16" i="91"/>
  <c r="CG16" i="91"/>
  <c r="CH16" i="91"/>
  <c r="CI16" i="91"/>
  <c r="CJ16" i="91"/>
  <c r="CK16" i="91"/>
  <c r="CL16" i="91"/>
  <c r="CM16" i="91"/>
  <c r="L16" i="92"/>
  <c r="M16" i="92"/>
  <c r="N16" i="92"/>
  <c r="O16" i="92"/>
  <c r="P16" i="92"/>
  <c r="Q16" i="92"/>
  <c r="R16" i="92"/>
  <c r="S16" i="92"/>
  <c r="T16" i="92"/>
  <c r="U16" i="92"/>
  <c r="V16" i="92"/>
  <c r="W16" i="92"/>
  <c r="X16" i="92"/>
  <c r="Y16" i="92"/>
  <c r="Z16" i="92"/>
  <c r="AA16" i="92"/>
  <c r="AB16" i="92"/>
  <c r="AC16" i="92"/>
  <c r="AD16" i="92"/>
  <c r="AE16" i="92"/>
  <c r="AF16" i="92"/>
  <c r="AG16" i="92"/>
  <c r="AH16" i="92"/>
  <c r="AI16" i="92"/>
  <c r="AJ16" i="92"/>
  <c r="AK16" i="92"/>
  <c r="AL16" i="92"/>
  <c r="AM16" i="92"/>
  <c r="AN16" i="92"/>
  <c r="AO16" i="92"/>
  <c r="AP16" i="92"/>
  <c r="AQ16" i="92"/>
  <c r="AR16" i="92"/>
  <c r="AS16" i="92"/>
  <c r="AT16" i="92"/>
  <c r="AU16" i="92"/>
  <c r="AV16" i="92"/>
  <c r="AW16" i="92"/>
  <c r="AX16" i="92"/>
  <c r="AY16" i="92"/>
  <c r="AZ16" i="92"/>
  <c r="BA16" i="92"/>
  <c r="BB16" i="92"/>
  <c r="BC16" i="92"/>
  <c r="BD16" i="92"/>
  <c r="BE16" i="92"/>
  <c r="BF16" i="92"/>
  <c r="BG16" i="92"/>
  <c r="BH16" i="92"/>
  <c r="BI16" i="92"/>
  <c r="BJ16" i="92"/>
  <c r="BK16" i="92"/>
  <c r="BL16" i="92"/>
  <c r="BM16" i="92"/>
  <c r="BN16" i="92"/>
  <c r="BO16" i="92"/>
  <c r="BP16" i="92"/>
  <c r="BQ16" i="92"/>
  <c r="BR16" i="92"/>
  <c r="BS16" i="92"/>
  <c r="BT16" i="92"/>
  <c r="BU16" i="92"/>
  <c r="BV16" i="92"/>
  <c r="BW16" i="92"/>
  <c r="BX16" i="92"/>
  <c r="BY16" i="92"/>
  <c r="BZ16" i="92"/>
  <c r="CA16" i="92"/>
  <c r="CB16" i="92"/>
  <c r="CC16" i="92"/>
  <c r="CD16" i="92"/>
  <c r="CE16" i="92"/>
  <c r="CF16" i="92"/>
  <c r="CG16" i="92"/>
  <c r="CH16" i="92"/>
  <c r="CI16" i="92"/>
  <c r="CJ16" i="92"/>
  <c r="CK16" i="92"/>
  <c r="CL16" i="92"/>
  <c r="CM16" i="92"/>
  <c r="L16" i="93"/>
  <c r="M16" i="93"/>
  <c r="N16" i="93"/>
  <c r="O16" i="93"/>
  <c r="P16" i="93"/>
  <c r="Q16" i="93"/>
  <c r="R16" i="93"/>
  <c r="S16" i="93"/>
  <c r="T16" i="93"/>
  <c r="U16" i="93"/>
  <c r="V16" i="93"/>
  <c r="W16" i="93"/>
  <c r="X16" i="93"/>
  <c r="Y16" i="93"/>
  <c r="Z16" i="93"/>
  <c r="AA16" i="93"/>
  <c r="AB16" i="93"/>
  <c r="AC16" i="93"/>
  <c r="AD16" i="93"/>
  <c r="AE16" i="93"/>
  <c r="AF16" i="93"/>
  <c r="AG16" i="93"/>
  <c r="AH16" i="93"/>
  <c r="AI16" i="93"/>
  <c r="AJ16" i="93"/>
  <c r="AK16" i="93"/>
  <c r="AL16" i="93"/>
  <c r="AM16" i="93"/>
  <c r="AN16" i="93"/>
  <c r="AO16" i="93"/>
  <c r="AP16" i="93"/>
  <c r="AQ16" i="93"/>
  <c r="AR16" i="93"/>
  <c r="AS16" i="93"/>
  <c r="AT16" i="93"/>
  <c r="AU16" i="93"/>
  <c r="AV16" i="93"/>
  <c r="AW16" i="93"/>
  <c r="AX16" i="93"/>
  <c r="AY16" i="93"/>
  <c r="AZ16" i="93"/>
  <c r="BA16" i="93"/>
  <c r="BB16" i="93"/>
  <c r="BC16" i="93"/>
  <c r="BD16" i="93"/>
  <c r="BE16" i="93"/>
  <c r="BF16" i="93"/>
  <c r="BG16" i="93"/>
  <c r="BH16" i="93"/>
  <c r="BI16" i="93"/>
  <c r="BJ16" i="93"/>
  <c r="BK16" i="93"/>
  <c r="BL16" i="93"/>
  <c r="BM16" i="93"/>
  <c r="BN16" i="93"/>
  <c r="BO16" i="93"/>
  <c r="BP16" i="93"/>
  <c r="BQ16" i="93"/>
  <c r="BR16" i="93"/>
  <c r="BS16" i="93"/>
  <c r="BT16" i="93"/>
  <c r="BU16" i="93"/>
  <c r="BV16" i="93"/>
  <c r="BW16" i="93"/>
  <c r="BX16" i="93"/>
  <c r="BY16" i="93"/>
  <c r="BZ16" i="93"/>
  <c r="CA16" i="93"/>
  <c r="CB16" i="93"/>
  <c r="CC16" i="93"/>
  <c r="CD16" i="93"/>
  <c r="CE16" i="93"/>
  <c r="CF16" i="93"/>
  <c r="CG16" i="93"/>
  <c r="CH16" i="93"/>
  <c r="CI16" i="93"/>
  <c r="CJ16" i="93"/>
  <c r="CK16" i="93"/>
  <c r="CL16" i="93"/>
  <c r="CM16" i="93"/>
  <c r="L16" i="94"/>
  <c r="M16" i="94"/>
  <c r="N16" i="94"/>
  <c r="O16" i="94"/>
  <c r="P16" i="94"/>
  <c r="Q16" i="94"/>
  <c r="R16" i="94"/>
  <c r="S16" i="94"/>
  <c r="T16" i="94"/>
  <c r="U16" i="94"/>
  <c r="V16" i="94"/>
  <c r="W16" i="94"/>
  <c r="X16" i="94"/>
  <c r="Y16" i="94"/>
  <c r="Z16" i="94"/>
  <c r="AA16" i="94"/>
  <c r="AB16" i="94"/>
  <c r="AC16" i="94"/>
  <c r="AD16" i="94"/>
  <c r="AE16" i="94"/>
  <c r="AF16" i="94"/>
  <c r="AG16" i="94"/>
  <c r="AH16" i="94"/>
  <c r="AI16" i="94"/>
  <c r="AJ16" i="94"/>
  <c r="AK16" i="94"/>
  <c r="AL16" i="94"/>
  <c r="AM16" i="94"/>
  <c r="AN16" i="94"/>
  <c r="AO16" i="94"/>
  <c r="AP16" i="94"/>
  <c r="AQ16" i="94"/>
  <c r="AR16" i="94"/>
  <c r="AS16" i="94"/>
  <c r="AT16" i="94"/>
  <c r="AU16" i="94"/>
  <c r="AV16" i="94"/>
  <c r="AW16" i="94"/>
  <c r="AX16" i="94"/>
  <c r="AY16" i="94"/>
  <c r="AZ16" i="94"/>
  <c r="BA16" i="94"/>
  <c r="BB16" i="94"/>
  <c r="BC16" i="94"/>
  <c r="BD16" i="94"/>
  <c r="BE16" i="94"/>
  <c r="BF16" i="94"/>
  <c r="BG16" i="94"/>
  <c r="BH16" i="94"/>
  <c r="BI16" i="94"/>
  <c r="BJ16" i="94"/>
  <c r="BK16" i="94"/>
  <c r="BL16" i="94"/>
  <c r="BM16" i="94"/>
  <c r="BN16" i="94"/>
  <c r="BO16" i="94"/>
  <c r="BP16" i="94"/>
  <c r="BQ16" i="94"/>
  <c r="BR16" i="94"/>
  <c r="BS16" i="94"/>
  <c r="BT16" i="94"/>
  <c r="BU16" i="94"/>
  <c r="BV16" i="94"/>
  <c r="BW16" i="94"/>
  <c r="BX16" i="94"/>
  <c r="BY16" i="94"/>
  <c r="BZ16" i="94"/>
  <c r="CA16" i="94"/>
  <c r="CB16" i="94"/>
  <c r="CS16" i="94" s="1"/>
  <c r="CC16" i="94"/>
  <c r="CD16" i="94"/>
  <c r="CE16" i="94"/>
  <c r="CF16" i="94"/>
  <c r="CG16" i="94"/>
  <c r="CH16" i="94"/>
  <c r="CI16" i="94"/>
  <c r="CJ16" i="94"/>
  <c r="CK16" i="94"/>
  <c r="CL16" i="94"/>
  <c r="CM16" i="94"/>
  <c r="L16" i="95"/>
  <c r="M16" i="95"/>
  <c r="N16" i="95"/>
  <c r="O16" i="95"/>
  <c r="P16" i="95"/>
  <c r="Q16" i="95"/>
  <c r="R16" i="95"/>
  <c r="S16" i="95"/>
  <c r="T16" i="95"/>
  <c r="U16" i="95"/>
  <c r="V16" i="95"/>
  <c r="W16" i="95"/>
  <c r="X16" i="95"/>
  <c r="Y16" i="95"/>
  <c r="Z16" i="95"/>
  <c r="AA16" i="95"/>
  <c r="AB16" i="95"/>
  <c r="AC16" i="95"/>
  <c r="AD16" i="95"/>
  <c r="AE16" i="95"/>
  <c r="AF16" i="95"/>
  <c r="AG16" i="95"/>
  <c r="AH16" i="95"/>
  <c r="AI16" i="95"/>
  <c r="AJ16" i="95"/>
  <c r="AK16" i="95"/>
  <c r="AL16" i="95"/>
  <c r="AM16" i="95"/>
  <c r="AN16" i="95"/>
  <c r="AO16" i="95"/>
  <c r="AP16" i="95"/>
  <c r="AQ16" i="95"/>
  <c r="AR16" i="95"/>
  <c r="AS16" i="95"/>
  <c r="AT16" i="95"/>
  <c r="AU16" i="95"/>
  <c r="AV16" i="95"/>
  <c r="AW16" i="95"/>
  <c r="AX16" i="95"/>
  <c r="AY16" i="95"/>
  <c r="AZ16" i="95"/>
  <c r="BA16" i="95"/>
  <c r="BB16" i="95"/>
  <c r="BC16" i="95"/>
  <c r="BD16" i="95"/>
  <c r="BE16" i="95"/>
  <c r="BF16" i="95"/>
  <c r="BG16" i="95"/>
  <c r="BH16" i="95"/>
  <c r="BI16" i="95"/>
  <c r="BJ16" i="95"/>
  <c r="BK16" i="95"/>
  <c r="BL16" i="95"/>
  <c r="BM16" i="95"/>
  <c r="BN16" i="95"/>
  <c r="BO16" i="95"/>
  <c r="BP16" i="95"/>
  <c r="BQ16" i="95"/>
  <c r="BR16" i="95"/>
  <c r="BS16" i="95"/>
  <c r="BT16" i="95"/>
  <c r="BU16" i="95"/>
  <c r="BV16" i="95"/>
  <c r="BW16" i="95"/>
  <c r="BX16" i="95"/>
  <c r="BY16" i="95"/>
  <c r="BZ16" i="95"/>
  <c r="CA16" i="95"/>
  <c r="CB16" i="95"/>
  <c r="CS16" i="95" s="1"/>
  <c r="CC16" i="95"/>
  <c r="CD16" i="95"/>
  <c r="CE16" i="95"/>
  <c r="CF16" i="95"/>
  <c r="CG16" i="95"/>
  <c r="CH16" i="95"/>
  <c r="CI16" i="95"/>
  <c r="CJ16" i="95"/>
  <c r="CK16" i="95"/>
  <c r="CL16" i="95"/>
  <c r="CM16" i="95"/>
  <c r="L16" i="96"/>
  <c r="M16" i="96"/>
  <c r="N16" i="96"/>
  <c r="O16" i="96"/>
  <c r="P16" i="96"/>
  <c r="Q16" i="96"/>
  <c r="R16" i="96"/>
  <c r="S16" i="96"/>
  <c r="T16" i="96"/>
  <c r="U16" i="96"/>
  <c r="V16" i="96"/>
  <c r="W16" i="96"/>
  <c r="X16" i="96"/>
  <c r="Y16" i="96"/>
  <c r="Z16" i="96"/>
  <c r="AA16" i="96"/>
  <c r="AB16" i="96"/>
  <c r="AC16" i="96"/>
  <c r="AD16" i="96"/>
  <c r="AE16" i="96"/>
  <c r="AF16" i="96"/>
  <c r="AG16" i="96"/>
  <c r="AH16" i="96"/>
  <c r="AI16" i="96"/>
  <c r="AJ16" i="96"/>
  <c r="AK16" i="96"/>
  <c r="AL16" i="96"/>
  <c r="AM16" i="96"/>
  <c r="AN16" i="96"/>
  <c r="AO16" i="96"/>
  <c r="AP16" i="96"/>
  <c r="AQ16" i="96"/>
  <c r="AR16" i="96"/>
  <c r="AS16" i="96"/>
  <c r="AT16" i="96"/>
  <c r="AU16" i="96"/>
  <c r="AV16" i="96"/>
  <c r="AW16" i="96"/>
  <c r="AX16" i="96"/>
  <c r="AY16" i="96"/>
  <c r="AZ16" i="96"/>
  <c r="BA16" i="96"/>
  <c r="BB16" i="96"/>
  <c r="BC16" i="96"/>
  <c r="BD16" i="96"/>
  <c r="BE16" i="96"/>
  <c r="BF16" i="96"/>
  <c r="BG16" i="96"/>
  <c r="BH16" i="96"/>
  <c r="BI16" i="96"/>
  <c r="BJ16" i="96"/>
  <c r="BK16" i="96"/>
  <c r="BL16" i="96"/>
  <c r="BM16" i="96"/>
  <c r="BN16" i="96"/>
  <c r="BO16" i="96"/>
  <c r="BP16" i="96"/>
  <c r="BQ16" i="96"/>
  <c r="BR16" i="96"/>
  <c r="BS16" i="96"/>
  <c r="BT16" i="96"/>
  <c r="BU16" i="96"/>
  <c r="BV16" i="96"/>
  <c r="BW16" i="96"/>
  <c r="BX16" i="96"/>
  <c r="BY16" i="96"/>
  <c r="BZ16" i="96"/>
  <c r="CA16" i="96"/>
  <c r="CB16" i="96"/>
  <c r="CC16" i="96"/>
  <c r="CD16" i="96"/>
  <c r="CE16" i="96"/>
  <c r="CF16" i="96"/>
  <c r="CG16" i="96"/>
  <c r="CH16" i="96"/>
  <c r="CI16" i="96"/>
  <c r="CJ16" i="96"/>
  <c r="CK16" i="96"/>
  <c r="CL16" i="96"/>
  <c r="CM16" i="96"/>
  <c r="M16" i="97"/>
  <c r="N16" i="97"/>
  <c r="O16" i="97"/>
  <c r="P16" i="97"/>
  <c r="Q16" i="97"/>
  <c r="R16" i="97"/>
  <c r="S16" i="97"/>
  <c r="T16" i="97"/>
  <c r="U16" i="97"/>
  <c r="V16" i="97"/>
  <c r="W16" i="97"/>
  <c r="X16" i="97"/>
  <c r="Y16" i="97"/>
  <c r="Z16" i="97"/>
  <c r="AA16" i="97"/>
  <c r="AB16" i="97"/>
  <c r="AC16" i="97"/>
  <c r="AD16" i="97"/>
  <c r="AE16" i="97"/>
  <c r="AF16" i="97"/>
  <c r="AG16" i="97"/>
  <c r="AH16" i="97"/>
  <c r="AI16" i="97"/>
  <c r="AJ16" i="97"/>
  <c r="AK16" i="97"/>
  <c r="AL16" i="97"/>
  <c r="AM16" i="97"/>
  <c r="AN16" i="97"/>
  <c r="AO16" i="97"/>
  <c r="AP16" i="97"/>
  <c r="AQ16" i="97"/>
  <c r="AR16" i="97"/>
  <c r="AS16" i="97"/>
  <c r="AT16" i="97"/>
  <c r="AU16" i="97"/>
  <c r="AV16" i="97"/>
  <c r="AW16" i="97"/>
  <c r="AX16" i="97"/>
  <c r="AY16" i="97"/>
  <c r="AZ16" i="97"/>
  <c r="BA16" i="97"/>
  <c r="BB16" i="97"/>
  <c r="BC16" i="97"/>
  <c r="BD16" i="97"/>
  <c r="BE16" i="97"/>
  <c r="BF16" i="97"/>
  <c r="BG16" i="97"/>
  <c r="BH16" i="97"/>
  <c r="BI16" i="97"/>
  <c r="BJ16" i="97"/>
  <c r="BK16" i="97"/>
  <c r="BL16" i="97"/>
  <c r="BM16" i="97"/>
  <c r="BN16" i="97"/>
  <c r="BO16" i="97"/>
  <c r="BP16" i="97"/>
  <c r="BQ16" i="97"/>
  <c r="BR16" i="97"/>
  <c r="BS16" i="97"/>
  <c r="BT16" i="97"/>
  <c r="BU16" i="97"/>
  <c r="BV16" i="97"/>
  <c r="BW16" i="97"/>
  <c r="BX16" i="97"/>
  <c r="BY16" i="97"/>
  <c r="BZ16" i="97"/>
  <c r="CA16" i="97"/>
  <c r="CB16" i="97"/>
  <c r="CC16" i="97"/>
  <c r="CD16" i="97"/>
  <c r="CE16" i="97"/>
  <c r="CF16" i="97"/>
  <c r="CG16" i="97"/>
  <c r="CH16" i="97"/>
  <c r="CI16" i="97"/>
  <c r="CJ16" i="97"/>
  <c r="CK16" i="97"/>
  <c r="CL16" i="97"/>
  <c r="CM16" i="97"/>
  <c r="L16" i="98"/>
  <c r="M16" i="98"/>
  <c r="N16" i="98"/>
  <c r="O16" i="98"/>
  <c r="P16" i="98"/>
  <c r="Q16" i="98"/>
  <c r="R16" i="98"/>
  <c r="S16" i="98"/>
  <c r="T16" i="98"/>
  <c r="U16" i="98"/>
  <c r="V16" i="98"/>
  <c r="W16" i="98"/>
  <c r="X16" i="98"/>
  <c r="Y16" i="98"/>
  <c r="Z16" i="98"/>
  <c r="AA16" i="98"/>
  <c r="AB16" i="98"/>
  <c r="AC16" i="98"/>
  <c r="AC27" i="98" s="1"/>
  <c r="AD16" i="98"/>
  <c r="AE16" i="98"/>
  <c r="AF16" i="98"/>
  <c r="AG16" i="98"/>
  <c r="AH16" i="98"/>
  <c r="AI16" i="98"/>
  <c r="AJ16" i="98"/>
  <c r="AK16" i="98"/>
  <c r="AL16" i="98"/>
  <c r="AM16" i="98"/>
  <c r="AO16" i="98"/>
  <c r="AP16" i="98"/>
  <c r="AQ16" i="98"/>
  <c r="AR16" i="98"/>
  <c r="AS16" i="98"/>
  <c r="AT16" i="98"/>
  <c r="AU16" i="98"/>
  <c r="AV16" i="98"/>
  <c r="AW16" i="98"/>
  <c r="AX16" i="98"/>
  <c r="AY16" i="98"/>
  <c r="AZ16" i="98"/>
  <c r="BA16" i="98"/>
  <c r="BB16" i="98"/>
  <c r="BC16" i="98"/>
  <c r="BD16" i="98"/>
  <c r="BE16" i="98"/>
  <c r="BF16" i="98"/>
  <c r="BG16" i="98"/>
  <c r="BH16" i="98"/>
  <c r="BI16" i="98"/>
  <c r="BJ16" i="98"/>
  <c r="BK16" i="98"/>
  <c r="BL16" i="98"/>
  <c r="BM16" i="98"/>
  <c r="BN16" i="98"/>
  <c r="BO16" i="98"/>
  <c r="BP16" i="98"/>
  <c r="BQ16" i="98"/>
  <c r="BR16" i="98"/>
  <c r="BS16" i="98"/>
  <c r="BT16" i="98"/>
  <c r="BU16" i="98"/>
  <c r="BV16" i="98"/>
  <c r="BW16" i="98"/>
  <c r="BX16" i="98"/>
  <c r="BY16" i="98"/>
  <c r="BZ16" i="98"/>
  <c r="CA16" i="98"/>
  <c r="CB16" i="98"/>
  <c r="CS16" i="98" s="1"/>
  <c r="CC16" i="98"/>
  <c r="CD16" i="98"/>
  <c r="CE16" i="98"/>
  <c r="CF16" i="98"/>
  <c r="CG16" i="98"/>
  <c r="CH16" i="98"/>
  <c r="CI16" i="98"/>
  <c r="CJ16" i="98"/>
  <c r="CK16" i="98"/>
  <c r="CL16" i="98"/>
  <c r="CM16" i="98"/>
  <c r="L16" i="99"/>
  <c r="M16" i="99"/>
  <c r="N16" i="99"/>
  <c r="O16" i="99"/>
  <c r="P16" i="99"/>
  <c r="Q16" i="99"/>
  <c r="R16" i="99"/>
  <c r="S16" i="99"/>
  <c r="T16" i="99"/>
  <c r="U16" i="99"/>
  <c r="V16" i="99"/>
  <c r="W16" i="99"/>
  <c r="X16" i="99"/>
  <c r="Y16" i="99"/>
  <c r="Z16" i="99"/>
  <c r="AA16" i="99"/>
  <c r="AB16" i="99"/>
  <c r="AC16" i="99"/>
  <c r="AD16" i="99"/>
  <c r="AE16" i="99"/>
  <c r="AF16" i="99"/>
  <c r="AG16" i="99"/>
  <c r="AH16" i="99"/>
  <c r="AI16" i="99"/>
  <c r="AJ16" i="99"/>
  <c r="AK16" i="99"/>
  <c r="AL16" i="99"/>
  <c r="AM16" i="99"/>
  <c r="AN16" i="99"/>
  <c r="AO16" i="99"/>
  <c r="AP16" i="99"/>
  <c r="AQ16" i="99"/>
  <c r="AR16" i="99"/>
  <c r="AS16" i="99"/>
  <c r="AT16" i="99"/>
  <c r="AU16" i="99"/>
  <c r="AV16" i="99"/>
  <c r="AW16" i="99"/>
  <c r="AX16" i="99"/>
  <c r="AY16" i="99"/>
  <c r="AZ16" i="99"/>
  <c r="BA16" i="99"/>
  <c r="BB16" i="99"/>
  <c r="BC16" i="99"/>
  <c r="BD16" i="99"/>
  <c r="BE16" i="99"/>
  <c r="BF16" i="99"/>
  <c r="BG16" i="99"/>
  <c r="BH16" i="99"/>
  <c r="BI16" i="99"/>
  <c r="BJ16" i="99"/>
  <c r="BK16" i="99"/>
  <c r="BL16" i="99"/>
  <c r="BM16" i="99"/>
  <c r="BN16" i="99"/>
  <c r="BO16" i="99"/>
  <c r="BP16" i="99"/>
  <c r="BQ16" i="99"/>
  <c r="BR16" i="99"/>
  <c r="BS16" i="99"/>
  <c r="BT16" i="99"/>
  <c r="BU16" i="99"/>
  <c r="BV16" i="99"/>
  <c r="BW16" i="99"/>
  <c r="BX16" i="99"/>
  <c r="BY16" i="99"/>
  <c r="BZ16" i="99"/>
  <c r="CA16" i="99"/>
  <c r="CB16" i="99"/>
  <c r="CC16" i="99"/>
  <c r="CD16" i="99"/>
  <c r="CE16" i="99"/>
  <c r="CF16" i="99"/>
  <c r="CG16" i="99"/>
  <c r="CH16" i="99"/>
  <c r="CI16" i="99"/>
  <c r="CJ16" i="99"/>
  <c r="CK16" i="99"/>
  <c r="CL16" i="99"/>
  <c r="CM16" i="99"/>
  <c r="L16" i="100"/>
  <c r="M16" i="100"/>
  <c r="N16" i="100"/>
  <c r="O16" i="100"/>
  <c r="P16" i="100"/>
  <c r="Q16" i="100"/>
  <c r="R16" i="100"/>
  <c r="S16" i="100"/>
  <c r="T16" i="100"/>
  <c r="U16" i="100"/>
  <c r="V16" i="100"/>
  <c r="W16" i="100"/>
  <c r="X16" i="100"/>
  <c r="Y16" i="100"/>
  <c r="Z16" i="100"/>
  <c r="AA16" i="100"/>
  <c r="AB16" i="100"/>
  <c r="AC16" i="100"/>
  <c r="AD16" i="100"/>
  <c r="AE16" i="100"/>
  <c r="AF16" i="100"/>
  <c r="AG16" i="100"/>
  <c r="AH16" i="100"/>
  <c r="AI16" i="100"/>
  <c r="AJ16" i="100"/>
  <c r="AK16" i="100"/>
  <c r="AL16" i="100"/>
  <c r="AM16" i="100"/>
  <c r="AN16" i="100"/>
  <c r="AO16" i="100"/>
  <c r="AP16" i="100"/>
  <c r="AQ16" i="100"/>
  <c r="AR16" i="100"/>
  <c r="AS16" i="100"/>
  <c r="AT16" i="100"/>
  <c r="AU16" i="100"/>
  <c r="AV16" i="100"/>
  <c r="AW16" i="100"/>
  <c r="AX16" i="100"/>
  <c r="AY16" i="100"/>
  <c r="AZ16" i="100"/>
  <c r="BA16" i="100"/>
  <c r="BB16" i="100"/>
  <c r="BC16" i="100"/>
  <c r="BD16" i="100"/>
  <c r="BE16" i="100"/>
  <c r="BF16" i="100"/>
  <c r="BG16" i="100"/>
  <c r="BH16" i="100"/>
  <c r="BI16" i="100"/>
  <c r="BJ16" i="100"/>
  <c r="BK16" i="100"/>
  <c r="BL16" i="100"/>
  <c r="BM16" i="100"/>
  <c r="BN16" i="100"/>
  <c r="BO16" i="100"/>
  <c r="BP16" i="100"/>
  <c r="BQ16" i="100"/>
  <c r="BR16" i="100"/>
  <c r="BS16" i="100"/>
  <c r="BT16" i="100"/>
  <c r="BU16" i="100"/>
  <c r="BV16" i="100"/>
  <c r="BW16" i="100"/>
  <c r="BX16" i="100"/>
  <c r="BY16" i="100"/>
  <c r="BZ16" i="100"/>
  <c r="CA16" i="100"/>
  <c r="CB16" i="100"/>
  <c r="CS16" i="100" s="1"/>
  <c r="CC16" i="100"/>
  <c r="CD16" i="100"/>
  <c r="CE16" i="100"/>
  <c r="CF16" i="100"/>
  <c r="CG16" i="100"/>
  <c r="CH16" i="100"/>
  <c r="CI16" i="100"/>
  <c r="CJ16" i="100"/>
  <c r="CK16" i="100"/>
  <c r="CL16" i="100"/>
  <c r="CM16" i="100"/>
  <c r="L16" i="101"/>
  <c r="M16" i="101"/>
  <c r="N16" i="101"/>
  <c r="O16" i="101"/>
  <c r="P16" i="101"/>
  <c r="Q16" i="101"/>
  <c r="R16" i="101"/>
  <c r="S16" i="101"/>
  <c r="T16" i="101"/>
  <c r="U16" i="101"/>
  <c r="V16" i="101"/>
  <c r="W16" i="101"/>
  <c r="X16" i="101"/>
  <c r="Y16" i="101"/>
  <c r="Z16" i="101"/>
  <c r="AA16" i="101"/>
  <c r="AB16" i="101"/>
  <c r="AC16" i="101"/>
  <c r="AD16" i="101"/>
  <c r="AE16" i="101"/>
  <c r="AF16" i="101"/>
  <c r="AG16" i="101"/>
  <c r="AH16" i="101"/>
  <c r="AI16" i="101"/>
  <c r="AJ16" i="101"/>
  <c r="AK16" i="101"/>
  <c r="AL16" i="101"/>
  <c r="AM16" i="101"/>
  <c r="AN16" i="101"/>
  <c r="AO16" i="101"/>
  <c r="AP16" i="101"/>
  <c r="AQ16" i="101"/>
  <c r="AR16" i="101"/>
  <c r="AS16" i="101"/>
  <c r="AT16" i="101"/>
  <c r="AU16" i="101"/>
  <c r="AV16" i="101"/>
  <c r="AW16" i="101"/>
  <c r="AX16" i="101"/>
  <c r="AY16" i="101"/>
  <c r="AZ16" i="101"/>
  <c r="BA16" i="101"/>
  <c r="BB16" i="101"/>
  <c r="BC16" i="101"/>
  <c r="BD16" i="101"/>
  <c r="BE16" i="101"/>
  <c r="BF16" i="101"/>
  <c r="BG16" i="101"/>
  <c r="BH16" i="101"/>
  <c r="BI16" i="101"/>
  <c r="BJ16" i="101"/>
  <c r="BK16" i="101"/>
  <c r="BL16" i="101"/>
  <c r="BM16" i="101"/>
  <c r="BN16" i="101"/>
  <c r="BO16" i="101"/>
  <c r="BP16" i="101"/>
  <c r="BQ16" i="101"/>
  <c r="BR16" i="101"/>
  <c r="BS16" i="101"/>
  <c r="BT16" i="101"/>
  <c r="BU16" i="101"/>
  <c r="BV16" i="101"/>
  <c r="BW16" i="101"/>
  <c r="BX16" i="101"/>
  <c r="BY16" i="101"/>
  <c r="BZ16" i="101"/>
  <c r="CA16" i="101"/>
  <c r="CB16" i="101"/>
  <c r="CS16" i="101" s="1"/>
  <c r="CC16" i="101"/>
  <c r="CD16" i="101"/>
  <c r="CE16" i="101"/>
  <c r="CF16" i="101"/>
  <c r="CG16" i="101"/>
  <c r="CH16" i="101"/>
  <c r="CI16" i="101"/>
  <c r="CJ16" i="101"/>
  <c r="CK16" i="101"/>
  <c r="CL16" i="101"/>
  <c r="CM16" i="101"/>
  <c r="M16" i="102"/>
  <c r="N16" i="102"/>
  <c r="O16" i="102"/>
  <c r="P16" i="102"/>
  <c r="Q16" i="102"/>
  <c r="R16" i="102"/>
  <c r="S16" i="102"/>
  <c r="T16" i="102"/>
  <c r="U16" i="102"/>
  <c r="V16" i="102"/>
  <c r="W16" i="102"/>
  <c r="X16" i="102"/>
  <c r="Y16" i="102"/>
  <c r="Z16" i="102"/>
  <c r="AA16" i="102"/>
  <c r="AB16" i="102"/>
  <c r="AC16" i="102"/>
  <c r="AD16" i="102"/>
  <c r="AE16" i="102"/>
  <c r="AF16" i="102"/>
  <c r="AG16" i="102"/>
  <c r="AH16" i="102"/>
  <c r="AI16" i="102"/>
  <c r="AJ16" i="102"/>
  <c r="AK16" i="102"/>
  <c r="AL16" i="102"/>
  <c r="AM16" i="102"/>
  <c r="AN16" i="102"/>
  <c r="AO16" i="102"/>
  <c r="AP16" i="102"/>
  <c r="AQ16" i="102"/>
  <c r="AR16" i="102"/>
  <c r="AS16" i="102"/>
  <c r="AT16" i="102"/>
  <c r="AU16" i="102"/>
  <c r="AW16" i="102"/>
  <c r="AX16" i="102"/>
  <c r="AY16" i="102"/>
  <c r="AZ16" i="102"/>
  <c r="BA16" i="102"/>
  <c r="BB16" i="102"/>
  <c r="BC16" i="102"/>
  <c r="BD16" i="102"/>
  <c r="BE16" i="102"/>
  <c r="BF16" i="102"/>
  <c r="BG16" i="102"/>
  <c r="BH16" i="102"/>
  <c r="BI16" i="102"/>
  <c r="BJ16" i="102"/>
  <c r="BK16" i="102"/>
  <c r="BL16" i="102"/>
  <c r="BM16" i="102"/>
  <c r="BN16" i="102"/>
  <c r="BO16" i="102"/>
  <c r="BP16" i="102"/>
  <c r="BQ16" i="102"/>
  <c r="BR16" i="102"/>
  <c r="BS16" i="102"/>
  <c r="BT16" i="102"/>
  <c r="BU16" i="102"/>
  <c r="BV16" i="102"/>
  <c r="BW16" i="102"/>
  <c r="BX16" i="102"/>
  <c r="BY16" i="102"/>
  <c r="BZ16" i="102"/>
  <c r="CA16" i="102"/>
  <c r="CB16" i="102"/>
  <c r="CC16" i="102"/>
  <c r="CD16" i="102"/>
  <c r="CE16" i="102"/>
  <c r="CF16" i="102"/>
  <c r="CG16" i="102"/>
  <c r="CH16" i="102"/>
  <c r="CI16" i="102"/>
  <c r="CJ16" i="102"/>
  <c r="CK16" i="102"/>
  <c r="CL16" i="102"/>
  <c r="CM16" i="102"/>
  <c r="L16" i="103"/>
  <c r="M16" i="103"/>
  <c r="N16" i="103"/>
  <c r="O16" i="103"/>
  <c r="P16" i="103"/>
  <c r="Q16" i="103"/>
  <c r="R16" i="103"/>
  <c r="S16" i="103"/>
  <c r="T16" i="103"/>
  <c r="U16" i="103"/>
  <c r="V16" i="103"/>
  <c r="W16" i="103"/>
  <c r="X16" i="103"/>
  <c r="Y16" i="103"/>
  <c r="Z16" i="103"/>
  <c r="AA16" i="103"/>
  <c r="AB16" i="103"/>
  <c r="AC16" i="103"/>
  <c r="AD16" i="103"/>
  <c r="AE16" i="103"/>
  <c r="AF16" i="103"/>
  <c r="AG16" i="103"/>
  <c r="AI16" i="103"/>
  <c r="AJ16" i="103"/>
  <c r="AK16" i="103"/>
  <c r="AL16" i="103"/>
  <c r="AM16" i="103"/>
  <c r="AN16" i="103"/>
  <c r="AO16" i="103"/>
  <c r="AP16" i="103"/>
  <c r="AQ16" i="103"/>
  <c r="AR16" i="103"/>
  <c r="AS16" i="103"/>
  <c r="AT16" i="103"/>
  <c r="AU16" i="103"/>
  <c r="AV16" i="103"/>
  <c r="AW16" i="103"/>
  <c r="AX16" i="103"/>
  <c r="AY16" i="103"/>
  <c r="AZ16" i="103"/>
  <c r="BA16" i="103"/>
  <c r="BB16" i="103"/>
  <c r="BC16" i="103"/>
  <c r="BD16" i="103"/>
  <c r="BE16" i="103"/>
  <c r="BF16" i="103"/>
  <c r="BG16" i="103"/>
  <c r="BH16" i="103"/>
  <c r="BI16" i="103"/>
  <c r="BJ16" i="103"/>
  <c r="BK16" i="103"/>
  <c r="BL16" i="103"/>
  <c r="BM16" i="103"/>
  <c r="BN16" i="103"/>
  <c r="BO16" i="103"/>
  <c r="BP16" i="103"/>
  <c r="BQ16" i="103"/>
  <c r="BR16" i="103"/>
  <c r="BS16" i="103"/>
  <c r="BT16" i="103"/>
  <c r="BU16" i="103"/>
  <c r="BV16" i="103"/>
  <c r="BW16" i="103"/>
  <c r="BX16" i="103"/>
  <c r="BY16" i="103"/>
  <c r="BZ16" i="103"/>
  <c r="CA16" i="103"/>
  <c r="CB16" i="103"/>
  <c r="CC16" i="103"/>
  <c r="CD16" i="103"/>
  <c r="CE16" i="103"/>
  <c r="CF16" i="103"/>
  <c r="CG16" i="103"/>
  <c r="CH16" i="103"/>
  <c r="CI16" i="103"/>
  <c r="CJ16" i="103"/>
  <c r="CK16" i="103"/>
  <c r="CL16" i="103"/>
  <c r="CM16" i="103"/>
  <c r="L15" i="73"/>
  <c r="M15" i="73"/>
  <c r="N15" i="73"/>
  <c r="O15" i="73"/>
  <c r="P15" i="73"/>
  <c r="Q15" i="73"/>
  <c r="R15" i="73"/>
  <c r="S15" i="73"/>
  <c r="T15" i="73"/>
  <c r="U15" i="73"/>
  <c r="V15" i="73"/>
  <c r="W15" i="73"/>
  <c r="X15" i="73"/>
  <c r="Y15" i="73"/>
  <c r="Z15" i="73"/>
  <c r="AA15" i="73"/>
  <c r="AB15" i="73"/>
  <c r="AC15" i="73"/>
  <c r="AD15" i="73"/>
  <c r="AE15" i="73"/>
  <c r="AF15" i="73"/>
  <c r="AG15" i="73"/>
  <c r="AH15" i="73"/>
  <c r="AI15" i="73"/>
  <c r="AJ15" i="73"/>
  <c r="AK15" i="73"/>
  <c r="AL15" i="73"/>
  <c r="AM15" i="73"/>
  <c r="AN15" i="73"/>
  <c r="AO15" i="73"/>
  <c r="AP15" i="73"/>
  <c r="AQ15" i="73"/>
  <c r="AR15" i="73"/>
  <c r="AS15" i="73"/>
  <c r="AT15" i="73"/>
  <c r="AU15" i="73"/>
  <c r="AV15" i="73"/>
  <c r="AW15" i="73"/>
  <c r="AX15" i="73"/>
  <c r="AY15" i="73"/>
  <c r="AZ15" i="73"/>
  <c r="BA15" i="73"/>
  <c r="BB15" i="73"/>
  <c r="BC15" i="73"/>
  <c r="BD15" i="73"/>
  <c r="BE15" i="73"/>
  <c r="BF15" i="73"/>
  <c r="BG15" i="73"/>
  <c r="BH15" i="73"/>
  <c r="BI15" i="73"/>
  <c r="BJ15" i="73"/>
  <c r="BK15" i="73"/>
  <c r="BL15" i="73"/>
  <c r="BM15" i="73"/>
  <c r="BN15" i="73"/>
  <c r="BO15" i="73"/>
  <c r="BP15" i="73"/>
  <c r="BQ15" i="73"/>
  <c r="BR15" i="73"/>
  <c r="BS15" i="73"/>
  <c r="BT15" i="73"/>
  <c r="BU15" i="73"/>
  <c r="BV15" i="73"/>
  <c r="BW15" i="73"/>
  <c r="BX15" i="73"/>
  <c r="BY15" i="73"/>
  <c r="BZ15" i="73"/>
  <c r="CA15" i="73"/>
  <c r="CB15" i="73"/>
  <c r="CS15" i="73" s="1"/>
  <c r="CC15" i="73"/>
  <c r="CD15" i="73"/>
  <c r="CE15" i="73"/>
  <c r="CF15" i="73"/>
  <c r="CG15" i="73"/>
  <c r="CH15" i="73"/>
  <c r="CI15" i="73"/>
  <c r="CJ15" i="73"/>
  <c r="CK15" i="73"/>
  <c r="CL15" i="73"/>
  <c r="CM15" i="73"/>
  <c r="L15" i="75"/>
  <c r="M15" i="75"/>
  <c r="N15" i="75"/>
  <c r="O15" i="75"/>
  <c r="P15" i="75"/>
  <c r="Q15" i="75"/>
  <c r="R15" i="75"/>
  <c r="S15" i="75"/>
  <c r="T15" i="75"/>
  <c r="U15" i="75"/>
  <c r="V15" i="75"/>
  <c r="W15" i="75"/>
  <c r="X15" i="75"/>
  <c r="Y15" i="75"/>
  <c r="Z15" i="75"/>
  <c r="AA15" i="75"/>
  <c r="AB15" i="75"/>
  <c r="AC15" i="75"/>
  <c r="AD15" i="75"/>
  <c r="AE15" i="75"/>
  <c r="AF15" i="75"/>
  <c r="AG15" i="75"/>
  <c r="AH15" i="75"/>
  <c r="AI15" i="75"/>
  <c r="AJ15" i="75"/>
  <c r="AK15" i="75"/>
  <c r="AL15" i="75"/>
  <c r="AM15" i="75"/>
  <c r="AN15" i="75"/>
  <c r="AO15" i="75"/>
  <c r="AP15" i="75"/>
  <c r="AQ15" i="75"/>
  <c r="AR15" i="75"/>
  <c r="AS15" i="75"/>
  <c r="AT15" i="75"/>
  <c r="AU15" i="75"/>
  <c r="AV15" i="75"/>
  <c r="AW15" i="75"/>
  <c r="AX15" i="75"/>
  <c r="AY15" i="75"/>
  <c r="AZ15" i="75"/>
  <c r="BA15" i="75"/>
  <c r="BB15" i="75"/>
  <c r="BC15" i="75"/>
  <c r="BD15" i="75"/>
  <c r="BE15" i="75"/>
  <c r="BF15" i="75"/>
  <c r="BG15" i="75"/>
  <c r="BH15" i="75"/>
  <c r="BI15" i="75"/>
  <c r="BJ15" i="75"/>
  <c r="BK15" i="75"/>
  <c r="BL15" i="75"/>
  <c r="BM15" i="75"/>
  <c r="BN15" i="75"/>
  <c r="BO15" i="75"/>
  <c r="BP15" i="75"/>
  <c r="BQ15" i="75"/>
  <c r="BR15" i="75"/>
  <c r="BS15" i="75"/>
  <c r="BT15" i="75"/>
  <c r="BU15" i="75"/>
  <c r="BV15" i="75"/>
  <c r="BW15" i="75"/>
  <c r="BX15" i="75"/>
  <c r="BY15" i="75"/>
  <c r="BZ15" i="75"/>
  <c r="CA15" i="75"/>
  <c r="CB15" i="75"/>
  <c r="CS15" i="75" s="1"/>
  <c r="CC15" i="75"/>
  <c r="CD15" i="75"/>
  <c r="CE15" i="75"/>
  <c r="CF15" i="75"/>
  <c r="CG15" i="75"/>
  <c r="CH15" i="75"/>
  <c r="CI15" i="75"/>
  <c r="CJ15" i="75"/>
  <c r="CK15" i="75"/>
  <c r="CL15" i="75"/>
  <c r="CM15" i="75"/>
  <c r="L15" i="76"/>
  <c r="M15" i="76"/>
  <c r="N15" i="76"/>
  <c r="O15" i="76"/>
  <c r="P15" i="76"/>
  <c r="Q15" i="76"/>
  <c r="R15" i="76"/>
  <c r="S15" i="76"/>
  <c r="T15" i="76"/>
  <c r="U15" i="76"/>
  <c r="V15" i="76"/>
  <c r="W15" i="76"/>
  <c r="X15" i="76"/>
  <c r="Y15" i="76"/>
  <c r="Z15" i="76"/>
  <c r="AA15" i="76"/>
  <c r="AB15" i="76"/>
  <c r="AC15" i="76"/>
  <c r="AD15" i="76"/>
  <c r="AE15" i="76"/>
  <c r="AF15" i="76"/>
  <c r="AG15" i="76"/>
  <c r="AH15" i="76"/>
  <c r="AI15" i="76"/>
  <c r="AJ15" i="76"/>
  <c r="AK15" i="76"/>
  <c r="AL15" i="76"/>
  <c r="AM15" i="76"/>
  <c r="AN15" i="76"/>
  <c r="AO15" i="76"/>
  <c r="AP15" i="76"/>
  <c r="AQ15" i="76"/>
  <c r="AR15" i="76"/>
  <c r="AS15" i="76"/>
  <c r="AT15" i="76"/>
  <c r="AU15" i="76"/>
  <c r="AV15" i="76"/>
  <c r="AW15" i="76"/>
  <c r="AX15" i="76"/>
  <c r="AY15" i="76"/>
  <c r="AZ15" i="76"/>
  <c r="BA15" i="76"/>
  <c r="BB15" i="76"/>
  <c r="BC15" i="76"/>
  <c r="BD15" i="76"/>
  <c r="BE15" i="76"/>
  <c r="BF15" i="76"/>
  <c r="BG15" i="76"/>
  <c r="BH15" i="76"/>
  <c r="BI15" i="76"/>
  <c r="BJ15" i="76"/>
  <c r="BK15" i="76"/>
  <c r="BL15" i="76"/>
  <c r="BM15" i="76"/>
  <c r="BN15" i="76"/>
  <c r="BO15" i="76"/>
  <c r="BP15" i="76"/>
  <c r="BQ15" i="76"/>
  <c r="BR15" i="76"/>
  <c r="BS15" i="76"/>
  <c r="BT15" i="76"/>
  <c r="BU15" i="76"/>
  <c r="BV15" i="76"/>
  <c r="BW15" i="76"/>
  <c r="BX15" i="76"/>
  <c r="BY15" i="76"/>
  <c r="BZ15" i="76"/>
  <c r="CA15" i="76"/>
  <c r="CB15" i="76"/>
  <c r="CS15" i="76" s="1"/>
  <c r="CC15" i="76"/>
  <c r="CD15" i="76"/>
  <c r="CE15" i="76"/>
  <c r="CF15" i="76"/>
  <c r="CG15" i="76"/>
  <c r="CH15" i="76"/>
  <c r="CI15" i="76"/>
  <c r="CJ15" i="76"/>
  <c r="CK15" i="76"/>
  <c r="CL15" i="76"/>
  <c r="CM15" i="76"/>
  <c r="BT15" i="77"/>
  <c r="BU15" i="77"/>
  <c r="BV15" i="77"/>
  <c r="BW15" i="77"/>
  <c r="BX15" i="77"/>
  <c r="BY15" i="77"/>
  <c r="BZ15" i="77"/>
  <c r="CA15" i="77"/>
  <c r="CB15" i="77"/>
  <c r="CS15" i="77" s="1"/>
  <c r="CC15" i="77"/>
  <c r="CD15" i="77"/>
  <c r="CE15" i="77"/>
  <c r="CF15" i="77"/>
  <c r="CG15" i="77"/>
  <c r="CH15" i="77"/>
  <c r="CI15" i="77"/>
  <c r="CJ15" i="77"/>
  <c r="CK15" i="77"/>
  <c r="CL15" i="77"/>
  <c r="CM15" i="77"/>
  <c r="M15" i="78"/>
  <c r="N15" i="78"/>
  <c r="O15" i="78"/>
  <c r="P15" i="78"/>
  <c r="Q15" i="78"/>
  <c r="R15" i="78"/>
  <c r="S15" i="78"/>
  <c r="T15" i="78"/>
  <c r="U15" i="78"/>
  <c r="V15" i="78"/>
  <c r="W15" i="78"/>
  <c r="X15" i="78"/>
  <c r="Y15" i="78"/>
  <c r="Z15" i="78"/>
  <c r="AA15" i="78"/>
  <c r="AB15" i="78"/>
  <c r="AC15" i="78"/>
  <c r="AD15" i="78"/>
  <c r="AE15" i="78"/>
  <c r="AF15" i="78"/>
  <c r="AG15" i="78"/>
  <c r="AH15" i="78"/>
  <c r="AI15" i="78"/>
  <c r="AJ15" i="78"/>
  <c r="AK15" i="78"/>
  <c r="AL15" i="78"/>
  <c r="AM15" i="78"/>
  <c r="AN15" i="78"/>
  <c r="AO15" i="78"/>
  <c r="AP15" i="78"/>
  <c r="AQ15" i="78"/>
  <c r="AR15" i="78"/>
  <c r="AS15" i="78"/>
  <c r="AT15" i="78"/>
  <c r="AU15" i="78"/>
  <c r="AV15" i="78"/>
  <c r="AW15" i="78"/>
  <c r="AX15" i="78"/>
  <c r="AY15" i="78"/>
  <c r="AZ15" i="78"/>
  <c r="BA15" i="78"/>
  <c r="BB15" i="78"/>
  <c r="BC15" i="78"/>
  <c r="BD15" i="78"/>
  <c r="BE15" i="78"/>
  <c r="BF15" i="78"/>
  <c r="BG15" i="78"/>
  <c r="BH15" i="78"/>
  <c r="BI15" i="78"/>
  <c r="BJ15" i="78"/>
  <c r="BK15" i="78"/>
  <c r="BL15" i="78"/>
  <c r="BM15" i="78"/>
  <c r="BN15" i="78"/>
  <c r="BO15" i="78"/>
  <c r="BP15" i="78"/>
  <c r="BQ15" i="78"/>
  <c r="BR15" i="78"/>
  <c r="BS15" i="78"/>
  <c r="BT15" i="78"/>
  <c r="BU15" i="78"/>
  <c r="BV15" i="78"/>
  <c r="BW15" i="78"/>
  <c r="BX15" i="78"/>
  <c r="BY15" i="78"/>
  <c r="BZ15" i="78"/>
  <c r="CA15" i="78"/>
  <c r="CB15" i="78"/>
  <c r="CC15" i="78"/>
  <c r="CD15" i="78"/>
  <c r="CE15" i="78"/>
  <c r="CF15" i="78"/>
  <c r="CG15" i="78"/>
  <c r="CH15" i="78"/>
  <c r="CI15" i="78"/>
  <c r="CJ15" i="78"/>
  <c r="CK15" i="78"/>
  <c r="CL15" i="78"/>
  <c r="CM15" i="78"/>
  <c r="L15" i="79"/>
  <c r="M15" i="79"/>
  <c r="N15" i="79"/>
  <c r="O15" i="79"/>
  <c r="P15" i="79"/>
  <c r="Q15" i="79"/>
  <c r="R15" i="79"/>
  <c r="S15" i="79"/>
  <c r="T15" i="79"/>
  <c r="U15" i="79"/>
  <c r="V15" i="79"/>
  <c r="W15" i="79"/>
  <c r="X15" i="79"/>
  <c r="Y15" i="79"/>
  <c r="Z15" i="79"/>
  <c r="AA15" i="79"/>
  <c r="AB15" i="79"/>
  <c r="AC15" i="79"/>
  <c r="AD15" i="79"/>
  <c r="AE15" i="79"/>
  <c r="AF15" i="79"/>
  <c r="AG15" i="79"/>
  <c r="AH15" i="79"/>
  <c r="AI15" i="79"/>
  <c r="AJ15" i="79"/>
  <c r="AK15" i="79"/>
  <c r="AL15" i="79"/>
  <c r="AM15" i="79"/>
  <c r="AN15" i="79"/>
  <c r="AO15" i="79"/>
  <c r="AP15" i="79"/>
  <c r="AQ15" i="79"/>
  <c r="AR15" i="79"/>
  <c r="AS15" i="79"/>
  <c r="AT15" i="79"/>
  <c r="AU15" i="79"/>
  <c r="AV15" i="79"/>
  <c r="AW15" i="79"/>
  <c r="AX15" i="79"/>
  <c r="AY15" i="79"/>
  <c r="AZ15" i="79"/>
  <c r="BA15" i="79"/>
  <c r="BB15" i="79"/>
  <c r="BC15" i="79"/>
  <c r="BD15" i="79"/>
  <c r="BE15" i="79"/>
  <c r="BF15" i="79"/>
  <c r="BG15" i="79"/>
  <c r="BH15" i="79"/>
  <c r="BI15" i="79"/>
  <c r="BJ15" i="79"/>
  <c r="BK15" i="79"/>
  <c r="BL15" i="79"/>
  <c r="BM15" i="79"/>
  <c r="BN15" i="79"/>
  <c r="BO15" i="79"/>
  <c r="BP15" i="79"/>
  <c r="BQ15" i="79"/>
  <c r="BR15" i="79"/>
  <c r="BS15" i="79"/>
  <c r="BT15" i="79"/>
  <c r="BU15" i="79"/>
  <c r="BV15" i="79"/>
  <c r="BW15" i="79"/>
  <c r="BX15" i="79"/>
  <c r="BY15" i="79"/>
  <c r="BZ15" i="79"/>
  <c r="CA15" i="79"/>
  <c r="CB15" i="79"/>
  <c r="CS15" i="79" s="1"/>
  <c r="CC15" i="79"/>
  <c r="CD15" i="79"/>
  <c r="CE15" i="79"/>
  <c r="CF15" i="79"/>
  <c r="CG15" i="79"/>
  <c r="CH15" i="79"/>
  <c r="CI15" i="79"/>
  <c r="CJ15" i="79"/>
  <c r="CK15" i="79"/>
  <c r="CL15" i="79"/>
  <c r="CM15" i="79"/>
  <c r="L15" i="80"/>
  <c r="M15" i="80"/>
  <c r="N15" i="80"/>
  <c r="O15" i="80"/>
  <c r="P15" i="80"/>
  <c r="Q15" i="80"/>
  <c r="R15" i="80"/>
  <c r="S15" i="80"/>
  <c r="T15" i="80"/>
  <c r="U15" i="80"/>
  <c r="V15" i="80"/>
  <c r="W15" i="80"/>
  <c r="X15" i="80"/>
  <c r="Y15" i="80"/>
  <c r="Z15" i="80"/>
  <c r="AA15" i="80"/>
  <c r="AB15" i="80"/>
  <c r="AC15" i="80"/>
  <c r="AD15" i="80"/>
  <c r="AE15" i="80"/>
  <c r="AF15" i="80"/>
  <c r="AG15" i="80"/>
  <c r="AH15" i="80"/>
  <c r="AI15" i="80"/>
  <c r="AJ15" i="80"/>
  <c r="AK15" i="80"/>
  <c r="AL15" i="80"/>
  <c r="AM15" i="80"/>
  <c r="AN15" i="80"/>
  <c r="AO15" i="80"/>
  <c r="AP15" i="80"/>
  <c r="AQ15" i="80"/>
  <c r="AR15" i="80"/>
  <c r="AS15" i="80"/>
  <c r="AT15" i="80"/>
  <c r="AU15" i="80"/>
  <c r="AV15" i="80"/>
  <c r="AW15" i="80"/>
  <c r="AX15" i="80"/>
  <c r="AY15" i="80"/>
  <c r="AZ15" i="80"/>
  <c r="BA15" i="80"/>
  <c r="BB15" i="80"/>
  <c r="BC15" i="80"/>
  <c r="BD15" i="80"/>
  <c r="BE15" i="80"/>
  <c r="BF15" i="80"/>
  <c r="BG15" i="80"/>
  <c r="BH15" i="80"/>
  <c r="BI15" i="80"/>
  <c r="BJ15" i="80"/>
  <c r="BK15" i="80"/>
  <c r="BL15" i="80"/>
  <c r="BM15" i="80"/>
  <c r="BN15" i="80"/>
  <c r="BO15" i="80"/>
  <c r="BP15" i="80"/>
  <c r="BQ15" i="80"/>
  <c r="BR15" i="80"/>
  <c r="BS15" i="80"/>
  <c r="BT15" i="80"/>
  <c r="BU15" i="80"/>
  <c r="BV15" i="80"/>
  <c r="BW15" i="80"/>
  <c r="BX15" i="80"/>
  <c r="BY15" i="80"/>
  <c r="BZ15" i="80"/>
  <c r="CA15" i="80"/>
  <c r="CB15" i="80"/>
  <c r="CC15" i="80"/>
  <c r="CD15" i="80"/>
  <c r="CE15" i="80"/>
  <c r="CF15" i="80"/>
  <c r="CG15" i="80"/>
  <c r="CH15" i="80"/>
  <c r="CI15" i="80"/>
  <c r="CJ15" i="80"/>
  <c r="CK15" i="80"/>
  <c r="CL15" i="80"/>
  <c r="CM15" i="80"/>
  <c r="L15" i="81"/>
  <c r="M15" i="81"/>
  <c r="N15" i="81"/>
  <c r="O15" i="81"/>
  <c r="P15" i="81"/>
  <c r="Q15" i="81"/>
  <c r="R15" i="81"/>
  <c r="S15" i="81"/>
  <c r="T15" i="81"/>
  <c r="U15" i="81"/>
  <c r="V15" i="81"/>
  <c r="W15" i="81"/>
  <c r="X15" i="81"/>
  <c r="Y15" i="81"/>
  <c r="Z15" i="81"/>
  <c r="AA15" i="81"/>
  <c r="AB15" i="81"/>
  <c r="AC15" i="81"/>
  <c r="AD15" i="81"/>
  <c r="AE15" i="81"/>
  <c r="AF15" i="81"/>
  <c r="AG15" i="81"/>
  <c r="AH15" i="81"/>
  <c r="AI15" i="81"/>
  <c r="AJ15" i="81"/>
  <c r="AK15" i="81"/>
  <c r="AL15" i="81"/>
  <c r="AM15" i="81"/>
  <c r="AN15" i="81"/>
  <c r="AO15" i="81"/>
  <c r="AP15" i="81"/>
  <c r="AQ15" i="81"/>
  <c r="AR15" i="81"/>
  <c r="AS15" i="81"/>
  <c r="AT15" i="81"/>
  <c r="AU15" i="81"/>
  <c r="AV15" i="81"/>
  <c r="AW15" i="81"/>
  <c r="AX15" i="81"/>
  <c r="AY15" i="81"/>
  <c r="AZ15" i="81"/>
  <c r="BA15" i="81"/>
  <c r="BB15" i="81"/>
  <c r="BC15" i="81"/>
  <c r="BD15" i="81"/>
  <c r="BE15" i="81"/>
  <c r="BF15" i="81"/>
  <c r="BG15" i="81"/>
  <c r="BH15" i="81"/>
  <c r="BI15" i="81"/>
  <c r="BJ15" i="81"/>
  <c r="BK15" i="81"/>
  <c r="BL15" i="81"/>
  <c r="BM15" i="81"/>
  <c r="BN15" i="81"/>
  <c r="BO15" i="81"/>
  <c r="BP15" i="81"/>
  <c r="BQ15" i="81"/>
  <c r="BR15" i="81"/>
  <c r="BS15" i="81"/>
  <c r="BT15" i="81"/>
  <c r="BU15" i="81"/>
  <c r="BV15" i="81"/>
  <c r="BW15" i="81"/>
  <c r="BX15" i="81"/>
  <c r="BY15" i="81"/>
  <c r="BZ15" i="81"/>
  <c r="CA15" i="81"/>
  <c r="CB15" i="81"/>
  <c r="CC15" i="81"/>
  <c r="CD15" i="81"/>
  <c r="CE15" i="81"/>
  <c r="CF15" i="81"/>
  <c r="CG15" i="81"/>
  <c r="CH15" i="81"/>
  <c r="CI15" i="81"/>
  <c r="CJ15" i="81"/>
  <c r="CK15" i="81"/>
  <c r="CL15" i="81"/>
  <c r="CM15" i="81"/>
  <c r="L15" i="82"/>
  <c r="CD15" i="82"/>
  <c r="CE15" i="82"/>
  <c r="CF15" i="82"/>
  <c r="CG15" i="82"/>
  <c r="CH15" i="82"/>
  <c r="CI15" i="82"/>
  <c r="CJ15" i="82"/>
  <c r="CK15" i="82"/>
  <c r="CL15" i="82"/>
  <c r="CM15" i="82"/>
  <c r="L15" i="83"/>
  <c r="M15" i="83"/>
  <c r="N15" i="83"/>
  <c r="O15" i="83"/>
  <c r="P15" i="83"/>
  <c r="Q15" i="83"/>
  <c r="R15" i="83"/>
  <c r="S15" i="83"/>
  <c r="T15" i="83"/>
  <c r="U15" i="83"/>
  <c r="V15" i="83"/>
  <c r="W15" i="83"/>
  <c r="X15" i="83"/>
  <c r="Y15" i="83"/>
  <c r="Z15" i="83"/>
  <c r="AA15" i="83"/>
  <c r="AB15" i="83"/>
  <c r="AC15" i="83"/>
  <c r="AD15" i="83"/>
  <c r="AE15" i="83"/>
  <c r="AF15" i="83"/>
  <c r="AG15" i="83"/>
  <c r="AH15" i="83"/>
  <c r="AI15" i="83"/>
  <c r="AJ15" i="83"/>
  <c r="AK15" i="83"/>
  <c r="AL15" i="83"/>
  <c r="AM15" i="83"/>
  <c r="AN15" i="83"/>
  <c r="AO15" i="83"/>
  <c r="AP15" i="83"/>
  <c r="AQ15" i="83"/>
  <c r="AV15" i="83"/>
  <c r="AW15" i="83"/>
  <c r="AX15" i="83"/>
  <c r="AY15" i="83"/>
  <c r="AZ15" i="83"/>
  <c r="BA15" i="83"/>
  <c r="BB15" i="83"/>
  <c r="BC15" i="83"/>
  <c r="BD15" i="83"/>
  <c r="BE15" i="83"/>
  <c r="BF15" i="83"/>
  <c r="BG15" i="83"/>
  <c r="BH15" i="83"/>
  <c r="BI15" i="83"/>
  <c r="BJ15" i="83"/>
  <c r="BK15" i="83"/>
  <c r="BL15" i="83"/>
  <c r="BM15" i="83"/>
  <c r="BN15" i="83"/>
  <c r="BO15" i="83"/>
  <c r="BP15" i="83"/>
  <c r="BQ15" i="83"/>
  <c r="BR15" i="83"/>
  <c r="BS15" i="83"/>
  <c r="BT15" i="83"/>
  <c r="BU15" i="83"/>
  <c r="BV15" i="83"/>
  <c r="BW15" i="83"/>
  <c r="BX15" i="83"/>
  <c r="BY15" i="83"/>
  <c r="BZ15" i="83"/>
  <c r="CA15" i="83"/>
  <c r="CB15" i="83"/>
  <c r="CS15" i="83" s="1"/>
  <c r="CC15" i="83"/>
  <c r="CD15" i="83"/>
  <c r="CE15" i="83"/>
  <c r="CF15" i="83"/>
  <c r="CG15" i="83"/>
  <c r="CH15" i="83"/>
  <c r="CI15" i="83"/>
  <c r="CJ15" i="83"/>
  <c r="CK15" i="83"/>
  <c r="CL15" i="83"/>
  <c r="CM15" i="83"/>
  <c r="L15" i="84"/>
  <c r="M15" i="84"/>
  <c r="N15" i="84"/>
  <c r="O15" i="84"/>
  <c r="P15" i="84"/>
  <c r="Q15" i="84"/>
  <c r="R15" i="84"/>
  <c r="S15" i="84"/>
  <c r="T15" i="84"/>
  <c r="U15" i="84"/>
  <c r="V15" i="84"/>
  <c r="W15" i="84"/>
  <c r="X15" i="84"/>
  <c r="Y15" i="84"/>
  <c r="Z15" i="84"/>
  <c r="AA15" i="84"/>
  <c r="AB15" i="84"/>
  <c r="AC15" i="84"/>
  <c r="AD15" i="84"/>
  <c r="AE15" i="84"/>
  <c r="AF15" i="84"/>
  <c r="AG15" i="84"/>
  <c r="AH15" i="84"/>
  <c r="AI15" i="84"/>
  <c r="AJ15" i="84"/>
  <c r="AK15" i="84"/>
  <c r="AL15" i="84"/>
  <c r="AM15" i="84"/>
  <c r="AN15" i="84"/>
  <c r="AO15" i="84"/>
  <c r="AP15" i="84"/>
  <c r="AQ15" i="84"/>
  <c r="AR15" i="84"/>
  <c r="AS15" i="84"/>
  <c r="AT15" i="84"/>
  <c r="AU15" i="84"/>
  <c r="AV15" i="84"/>
  <c r="AW15" i="84"/>
  <c r="AX15" i="84"/>
  <c r="AY15" i="84"/>
  <c r="AZ15" i="84"/>
  <c r="BA15" i="84"/>
  <c r="BB15" i="84"/>
  <c r="BC15" i="84"/>
  <c r="BD15" i="84"/>
  <c r="BE15" i="84"/>
  <c r="BF15" i="84"/>
  <c r="BG15" i="84"/>
  <c r="BH15" i="84"/>
  <c r="BI15" i="84"/>
  <c r="BJ15" i="84"/>
  <c r="BK15" i="84"/>
  <c r="BL15" i="84"/>
  <c r="BM15" i="84"/>
  <c r="BN15" i="84"/>
  <c r="BO15" i="84"/>
  <c r="BP15" i="84"/>
  <c r="BQ15" i="84"/>
  <c r="BR15" i="84"/>
  <c r="BS15" i="84"/>
  <c r="BT15" i="84"/>
  <c r="BU15" i="84"/>
  <c r="BV15" i="84"/>
  <c r="BW15" i="84"/>
  <c r="BX15" i="84"/>
  <c r="BY15" i="84"/>
  <c r="BZ15" i="84"/>
  <c r="CA15" i="84"/>
  <c r="CB15" i="84"/>
  <c r="CS15" i="84" s="1"/>
  <c r="CC15" i="84"/>
  <c r="CD15" i="84"/>
  <c r="CE15" i="84"/>
  <c r="CF15" i="84"/>
  <c r="CG15" i="84"/>
  <c r="CH15" i="84"/>
  <c r="CI15" i="84"/>
  <c r="CJ15" i="84"/>
  <c r="CK15" i="84"/>
  <c r="CL15" i="84"/>
  <c r="CM15" i="84"/>
  <c r="L15" i="85"/>
  <c r="M15" i="85"/>
  <c r="N15" i="85"/>
  <c r="O15" i="85"/>
  <c r="P15" i="85"/>
  <c r="Q15" i="85"/>
  <c r="R15" i="85"/>
  <c r="S15" i="85"/>
  <c r="T15" i="85"/>
  <c r="U15" i="85"/>
  <c r="V15" i="85"/>
  <c r="W15" i="85"/>
  <c r="X15" i="85"/>
  <c r="Y15" i="85"/>
  <c r="Z15" i="85"/>
  <c r="AA15" i="85"/>
  <c r="AB15" i="85"/>
  <c r="AC15" i="85"/>
  <c r="AD15" i="85"/>
  <c r="AE15" i="85"/>
  <c r="AF15" i="85"/>
  <c r="AG15" i="85"/>
  <c r="AH15" i="85"/>
  <c r="AI15" i="85"/>
  <c r="AJ15" i="85"/>
  <c r="AK15" i="85"/>
  <c r="AL15" i="85"/>
  <c r="AM15" i="85"/>
  <c r="AN15" i="85"/>
  <c r="AO15" i="85"/>
  <c r="AP15" i="85"/>
  <c r="AQ15" i="85"/>
  <c r="AR15" i="85"/>
  <c r="AS15" i="85"/>
  <c r="AT15" i="85"/>
  <c r="AU15" i="85"/>
  <c r="AV15" i="85"/>
  <c r="AW15" i="85"/>
  <c r="AX15" i="85"/>
  <c r="AY15" i="85"/>
  <c r="AZ15" i="85"/>
  <c r="BA15" i="85"/>
  <c r="BB15" i="85"/>
  <c r="BC15" i="85"/>
  <c r="BD15" i="85"/>
  <c r="BE15" i="85"/>
  <c r="BF15" i="85"/>
  <c r="BG15" i="85"/>
  <c r="BH15" i="85"/>
  <c r="BI15" i="85"/>
  <c r="BJ15" i="85"/>
  <c r="BK15" i="85"/>
  <c r="BL15" i="85"/>
  <c r="BM15" i="85"/>
  <c r="BN15" i="85"/>
  <c r="BO15" i="85"/>
  <c r="BP15" i="85"/>
  <c r="BQ15" i="85"/>
  <c r="BR15" i="85"/>
  <c r="BS15" i="85"/>
  <c r="BT15" i="85"/>
  <c r="BU15" i="85"/>
  <c r="BV15" i="85"/>
  <c r="BW15" i="85"/>
  <c r="BX15" i="85"/>
  <c r="BY15" i="85"/>
  <c r="BZ15" i="85"/>
  <c r="CA15" i="85"/>
  <c r="CB15" i="85"/>
  <c r="CS15" i="85" s="1"/>
  <c r="CC15" i="85"/>
  <c r="CD15" i="85"/>
  <c r="CE15" i="85"/>
  <c r="CF15" i="85"/>
  <c r="CG15" i="85"/>
  <c r="CH15" i="85"/>
  <c r="CI15" i="85"/>
  <c r="CJ15" i="85"/>
  <c r="CK15" i="85"/>
  <c r="CL15" i="85"/>
  <c r="CM15" i="85"/>
  <c r="L15" i="86"/>
  <c r="M15" i="86"/>
  <c r="N15" i="86"/>
  <c r="O15" i="86"/>
  <c r="P15" i="86"/>
  <c r="Q15" i="86"/>
  <c r="R15" i="86"/>
  <c r="S15" i="86"/>
  <c r="T15" i="86"/>
  <c r="U15" i="86"/>
  <c r="V15" i="86"/>
  <c r="W15" i="86"/>
  <c r="X15" i="86"/>
  <c r="Y15" i="86"/>
  <c r="Z15" i="86"/>
  <c r="AA15" i="86"/>
  <c r="AB15" i="86"/>
  <c r="AC15" i="86"/>
  <c r="AD15" i="86"/>
  <c r="AE15" i="86"/>
  <c r="AF15" i="86"/>
  <c r="AG15" i="86"/>
  <c r="AH15" i="86"/>
  <c r="AI15" i="86"/>
  <c r="AJ15" i="86"/>
  <c r="AK15" i="86"/>
  <c r="AL15" i="86"/>
  <c r="AM15" i="86"/>
  <c r="AN15" i="86"/>
  <c r="AO15" i="86"/>
  <c r="AP15" i="86"/>
  <c r="AQ15" i="86"/>
  <c r="AR15" i="86"/>
  <c r="AS15" i="86"/>
  <c r="AT15" i="86"/>
  <c r="AU15" i="86"/>
  <c r="AV15" i="86"/>
  <c r="AW15" i="86"/>
  <c r="AX15" i="86"/>
  <c r="AY15" i="86"/>
  <c r="AZ15" i="86"/>
  <c r="BA15" i="86"/>
  <c r="BB15" i="86"/>
  <c r="BC15" i="86"/>
  <c r="BD15" i="86"/>
  <c r="BE15" i="86"/>
  <c r="BF15" i="86"/>
  <c r="BG15" i="86"/>
  <c r="BH15" i="86"/>
  <c r="BI15" i="86"/>
  <c r="BJ15" i="86"/>
  <c r="BK15" i="86"/>
  <c r="BL15" i="86"/>
  <c r="BM15" i="86"/>
  <c r="BN15" i="86"/>
  <c r="BO15" i="86"/>
  <c r="BP15" i="86"/>
  <c r="BQ15" i="86"/>
  <c r="BR15" i="86"/>
  <c r="BS15" i="86"/>
  <c r="BT15" i="86"/>
  <c r="BU15" i="86"/>
  <c r="BV15" i="86"/>
  <c r="BW15" i="86"/>
  <c r="BX15" i="86"/>
  <c r="BY15" i="86"/>
  <c r="BZ15" i="86"/>
  <c r="CA15" i="86"/>
  <c r="CB15" i="86"/>
  <c r="CS15" i="86" s="1"/>
  <c r="CC15" i="86"/>
  <c r="CD15" i="86"/>
  <c r="CE15" i="86"/>
  <c r="CF15" i="86"/>
  <c r="CG15" i="86"/>
  <c r="CH15" i="86"/>
  <c r="CI15" i="86"/>
  <c r="CJ15" i="86"/>
  <c r="CK15" i="86"/>
  <c r="CL15" i="86"/>
  <c r="CM15" i="86"/>
  <c r="L15" i="87"/>
  <c r="M15" i="87"/>
  <c r="N15" i="87"/>
  <c r="O15" i="87"/>
  <c r="P15" i="87"/>
  <c r="Q15" i="87"/>
  <c r="R15" i="87"/>
  <c r="S15" i="87"/>
  <c r="T15" i="87"/>
  <c r="U15" i="87"/>
  <c r="V15" i="87"/>
  <c r="W15" i="87"/>
  <c r="X15" i="87"/>
  <c r="Y15" i="87"/>
  <c r="Z15" i="87"/>
  <c r="AA15" i="87"/>
  <c r="AB15" i="87"/>
  <c r="AC15" i="87"/>
  <c r="AD15" i="87"/>
  <c r="AE15" i="87"/>
  <c r="AF15" i="87"/>
  <c r="AG15" i="87"/>
  <c r="AH15" i="87"/>
  <c r="AI15" i="87"/>
  <c r="AJ15" i="87"/>
  <c r="AK15" i="87"/>
  <c r="AL15" i="87"/>
  <c r="AM15" i="87"/>
  <c r="AN15" i="87"/>
  <c r="AO15" i="87"/>
  <c r="AP15" i="87"/>
  <c r="AQ15" i="87"/>
  <c r="AR15" i="87"/>
  <c r="AS15" i="87"/>
  <c r="AT15" i="87"/>
  <c r="AU15" i="87"/>
  <c r="AV15" i="87"/>
  <c r="AW15" i="87"/>
  <c r="AX15" i="87"/>
  <c r="AY15" i="87"/>
  <c r="AZ15" i="87"/>
  <c r="BA15" i="87"/>
  <c r="BB15" i="87"/>
  <c r="BC15" i="87"/>
  <c r="BD15" i="87"/>
  <c r="BE15" i="87"/>
  <c r="BF15" i="87"/>
  <c r="BG15" i="87"/>
  <c r="BH15" i="87"/>
  <c r="BI15" i="87"/>
  <c r="BJ15" i="87"/>
  <c r="BK15" i="87"/>
  <c r="BL15" i="87"/>
  <c r="BM15" i="87"/>
  <c r="BN15" i="87"/>
  <c r="BO15" i="87"/>
  <c r="BP15" i="87"/>
  <c r="BQ15" i="87"/>
  <c r="BR15" i="87"/>
  <c r="BS15" i="87"/>
  <c r="BT15" i="87"/>
  <c r="BU15" i="87"/>
  <c r="BV15" i="87"/>
  <c r="BW15" i="87"/>
  <c r="BX15" i="87"/>
  <c r="BY15" i="87"/>
  <c r="BZ15" i="87"/>
  <c r="CA15" i="87"/>
  <c r="CB15" i="87"/>
  <c r="CS15" i="87" s="1"/>
  <c r="CC15" i="87"/>
  <c r="CD15" i="87"/>
  <c r="CE15" i="87"/>
  <c r="CF15" i="87"/>
  <c r="CG15" i="87"/>
  <c r="CH15" i="87"/>
  <c r="CI15" i="87"/>
  <c r="CJ15" i="87"/>
  <c r="CK15" i="87"/>
  <c r="CL15" i="87"/>
  <c r="CM15" i="87"/>
  <c r="L15" i="88"/>
  <c r="M15" i="88"/>
  <c r="N15" i="88"/>
  <c r="O15" i="88"/>
  <c r="P15" i="88"/>
  <c r="Q15" i="88"/>
  <c r="R15" i="88"/>
  <c r="S15" i="88"/>
  <c r="T15" i="88"/>
  <c r="U15" i="88"/>
  <c r="V15" i="88"/>
  <c r="W15" i="88"/>
  <c r="X15" i="88"/>
  <c r="Y15" i="88"/>
  <c r="Z15" i="88"/>
  <c r="AA15" i="88"/>
  <c r="AB15" i="88"/>
  <c r="AC15" i="88"/>
  <c r="AD15" i="88"/>
  <c r="AE15" i="88"/>
  <c r="AF15" i="88"/>
  <c r="AG15" i="88"/>
  <c r="AH15" i="88"/>
  <c r="AI15" i="88"/>
  <c r="AJ15" i="88"/>
  <c r="AK15" i="88"/>
  <c r="AL15" i="88"/>
  <c r="AM15" i="88"/>
  <c r="AN15" i="88"/>
  <c r="AO15" i="88"/>
  <c r="AP15" i="88"/>
  <c r="AQ15" i="88"/>
  <c r="AR15" i="88"/>
  <c r="AS15" i="88"/>
  <c r="AT15" i="88"/>
  <c r="AU15" i="88"/>
  <c r="AV15" i="88"/>
  <c r="AW15" i="88"/>
  <c r="AX15" i="88"/>
  <c r="AY15" i="88"/>
  <c r="AZ15" i="88"/>
  <c r="BA15" i="88"/>
  <c r="BB15" i="88"/>
  <c r="BC15" i="88"/>
  <c r="BD15" i="88"/>
  <c r="BE15" i="88"/>
  <c r="BF15" i="88"/>
  <c r="BG15" i="88"/>
  <c r="BH15" i="88"/>
  <c r="BI15" i="88"/>
  <c r="BJ15" i="88"/>
  <c r="BK15" i="88"/>
  <c r="BL15" i="88"/>
  <c r="BM15" i="88"/>
  <c r="BN15" i="88"/>
  <c r="BO15" i="88"/>
  <c r="BP15" i="88"/>
  <c r="BQ15" i="88"/>
  <c r="BR15" i="88"/>
  <c r="BS15" i="88"/>
  <c r="BT15" i="88"/>
  <c r="BU15" i="88"/>
  <c r="BV15" i="88"/>
  <c r="BW15" i="88"/>
  <c r="BX15" i="88"/>
  <c r="BY15" i="88"/>
  <c r="BZ15" i="88"/>
  <c r="CA15" i="88"/>
  <c r="CB15" i="88"/>
  <c r="CC15" i="88"/>
  <c r="CD15" i="88"/>
  <c r="CE15" i="88"/>
  <c r="CF15" i="88"/>
  <c r="CG15" i="88"/>
  <c r="CH15" i="88"/>
  <c r="CI15" i="88"/>
  <c r="CJ15" i="88"/>
  <c r="CK15" i="88"/>
  <c r="CL15" i="88"/>
  <c r="CM15" i="88"/>
  <c r="L15" i="89"/>
  <c r="M15" i="89"/>
  <c r="N15" i="89"/>
  <c r="O15" i="89"/>
  <c r="P15" i="89"/>
  <c r="Q15" i="89"/>
  <c r="R15" i="89"/>
  <c r="S15" i="89"/>
  <c r="T15" i="89"/>
  <c r="U15" i="89"/>
  <c r="V15" i="89"/>
  <c r="CF15" i="89"/>
  <c r="CG15" i="89"/>
  <c r="CH15" i="89"/>
  <c r="CI15" i="89"/>
  <c r="CJ15" i="89"/>
  <c r="CK15" i="89"/>
  <c r="CL15" i="89"/>
  <c r="CM15" i="89"/>
  <c r="L15" i="90"/>
  <c r="M15" i="90"/>
  <c r="N15" i="90"/>
  <c r="O15" i="90"/>
  <c r="P15" i="90"/>
  <c r="Q15" i="90"/>
  <c r="R15" i="90"/>
  <c r="S15" i="90"/>
  <c r="T15" i="90"/>
  <c r="U15" i="90"/>
  <c r="V15" i="90"/>
  <c r="W15" i="90"/>
  <c r="X15" i="90"/>
  <c r="Y15" i="90"/>
  <c r="Z15" i="90"/>
  <c r="AA15" i="90"/>
  <c r="AB15" i="90"/>
  <c r="AC15" i="90"/>
  <c r="AD15" i="90"/>
  <c r="AE15" i="90"/>
  <c r="AF15" i="90"/>
  <c r="AG15" i="90"/>
  <c r="AH15" i="90"/>
  <c r="AI15" i="90"/>
  <c r="AJ15" i="90"/>
  <c r="AK15" i="90"/>
  <c r="AL15" i="90"/>
  <c r="AM15" i="90"/>
  <c r="AN15" i="90"/>
  <c r="AO15" i="90"/>
  <c r="AP15" i="90"/>
  <c r="AQ15" i="90"/>
  <c r="AR15" i="90"/>
  <c r="AS15" i="90"/>
  <c r="AT15" i="90"/>
  <c r="AU15" i="90"/>
  <c r="AV15" i="90"/>
  <c r="AW15" i="90"/>
  <c r="AX15" i="90"/>
  <c r="AY15" i="90"/>
  <c r="AZ15" i="90"/>
  <c r="BA15" i="90"/>
  <c r="BB15" i="90"/>
  <c r="BC15" i="90"/>
  <c r="BD15" i="90"/>
  <c r="BE15" i="90"/>
  <c r="BF15" i="90"/>
  <c r="BG15" i="90"/>
  <c r="BH15" i="90"/>
  <c r="BI15" i="90"/>
  <c r="BJ15" i="90"/>
  <c r="BK15" i="90"/>
  <c r="BL15" i="90"/>
  <c r="BM15" i="90"/>
  <c r="BN15" i="90"/>
  <c r="BO15" i="90"/>
  <c r="BP15" i="90"/>
  <c r="BQ15" i="90"/>
  <c r="BR15" i="90"/>
  <c r="BS15" i="90"/>
  <c r="BT15" i="90"/>
  <c r="BU15" i="90"/>
  <c r="BV15" i="90"/>
  <c r="BW15" i="90"/>
  <c r="BX15" i="90"/>
  <c r="BY15" i="90"/>
  <c r="BZ15" i="90"/>
  <c r="CA15" i="90"/>
  <c r="CB15" i="90"/>
  <c r="CC15" i="90"/>
  <c r="CD15" i="90"/>
  <c r="CE15" i="90"/>
  <c r="CF15" i="90"/>
  <c r="CG15" i="90"/>
  <c r="CH15" i="90"/>
  <c r="CI15" i="90"/>
  <c r="CJ15" i="90"/>
  <c r="CK15" i="90"/>
  <c r="CL15" i="90"/>
  <c r="CM15" i="90"/>
  <c r="L15" i="91"/>
  <c r="M15" i="91"/>
  <c r="N15" i="91"/>
  <c r="O15" i="91"/>
  <c r="P15" i="91"/>
  <c r="Q15" i="91"/>
  <c r="R15" i="91"/>
  <c r="S15" i="91"/>
  <c r="T15" i="91"/>
  <c r="U15" i="91"/>
  <c r="BQ15" i="91"/>
  <c r="BR15" i="91"/>
  <c r="BS15" i="91"/>
  <c r="BT15" i="91"/>
  <c r="BU15" i="91"/>
  <c r="BV15" i="91"/>
  <c r="BW15" i="91"/>
  <c r="BX15" i="91"/>
  <c r="BY15" i="91"/>
  <c r="BZ15" i="91"/>
  <c r="CA15" i="91"/>
  <c r="CB15" i="91"/>
  <c r="CC15" i="91"/>
  <c r="CD15" i="91"/>
  <c r="CE15" i="91"/>
  <c r="CF15" i="91"/>
  <c r="CG15" i="91"/>
  <c r="CH15" i="91"/>
  <c r="CI15" i="91"/>
  <c r="CJ15" i="91"/>
  <c r="CK15" i="91"/>
  <c r="CL15" i="91"/>
  <c r="CM15" i="91"/>
  <c r="L15" i="92"/>
  <c r="M15" i="92"/>
  <c r="N15" i="92"/>
  <c r="O15" i="92"/>
  <c r="P15" i="92"/>
  <c r="Q15" i="92"/>
  <c r="R15" i="92"/>
  <c r="S15" i="92"/>
  <c r="T15" i="92"/>
  <c r="U15" i="92"/>
  <c r="V15" i="92"/>
  <c r="W15" i="92"/>
  <c r="X15" i="92"/>
  <c r="Y15" i="92"/>
  <c r="Z15" i="92"/>
  <c r="AA15" i="92"/>
  <c r="AB15" i="92"/>
  <c r="AC15" i="92"/>
  <c r="AD15" i="92"/>
  <c r="AE15" i="92"/>
  <c r="AF15" i="92"/>
  <c r="AG15" i="92"/>
  <c r="AH15" i="92"/>
  <c r="AI15" i="92"/>
  <c r="AJ15" i="92"/>
  <c r="AK15" i="92"/>
  <c r="AL15" i="92"/>
  <c r="AM15" i="92"/>
  <c r="AN15" i="92"/>
  <c r="AO15" i="92"/>
  <c r="AP15" i="92"/>
  <c r="AQ15" i="92"/>
  <c r="AR15" i="92"/>
  <c r="AS15" i="92"/>
  <c r="AT15" i="92"/>
  <c r="AU15" i="92"/>
  <c r="AV15" i="92"/>
  <c r="AW15" i="92"/>
  <c r="AX15" i="92"/>
  <c r="AY15" i="92"/>
  <c r="AZ15" i="92"/>
  <c r="BA15" i="92"/>
  <c r="BB15" i="92"/>
  <c r="BC15" i="92"/>
  <c r="BD15" i="92"/>
  <c r="BE15" i="92"/>
  <c r="BF15" i="92"/>
  <c r="BG15" i="92"/>
  <c r="BH15" i="92"/>
  <c r="BI15" i="92"/>
  <c r="BJ15" i="92"/>
  <c r="BK15" i="92"/>
  <c r="BL15" i="92"/>
  <c r="BM15" i="92"/>
  <c r="BN15" i="92"/>
  <c r="BO15" i="92"/>
  <c r="BP15" i="92"/>
  <c r="BQ15" i="92"/>
  <c r="BR15" i="92"/>
  <c r="BS15" i="92"/>
  <c r="BT15" i="92"/>
  <c r="BU15" i="92"/>
  <c r="BV15" i="92"/>
  <c r="BW15" i="92"/>
  <c r="BX15" i="92"/>
  <c r="BY15" i="92"/>
  <c r="BZ15" i="92"/>
  <c r="CA15" i="92"/>
  <c r="CB15" i="92"/>
  <c r="CC15" i="92"/>
  <c r="CD15" i="92"/>
  <c r="CE15" i="92"/>
  <c r="CF15" i="92"/>
  <c r="CG15" i="92"/>
  <c r="CH15" i="92"/>
  <c r="CI15" i="92"/>
  <c r="CJ15" i="92"/>
  <c r="CK15" i="92"/>
  <c r="CL15" i="92"/>
  <c r="CM15" i="92"/>
  <c r="L15" i="93"/>
  <c r="M15" i="93"/>
  <c r="N15" i="93"/>
  <c r="O15" i="93"/>
  <c r="P15" i="93"/>
  <c r="Q15" i="93"/>
  <c r="R15" i="93"/>
  <c r="S15" i="93"/>
  <c r="T15" i="93"/>
  <c r="U15" i="93"/>
  <c r="V15" i="93"/>
  <c r="W15" i="93"/>
  <c r="X15" i="93"/>
  <c r="Y15" i="93"/>
  <c r="Z15" i="93"/>
  <c r="AA15" i="93"/>
  <c r="AB15" i="93"/>
  <c r="AC15" i="93"/>
  <c r="AD15" i="93"/>
  <c r="AE15" i="93"/>
  <c r="AF15" i="93"/>
  <c r="AG15" i="93"/>
  <c r="AH15" i="93"/>
  <c r="AI15" i="93"/>
  <c r="AJ15" i="93"/>
  <c r="AK15" i="93"/>
  <c r="AL15" i="93"/>
  <c r="AM15" i="93"/>
  <c r="AN15" i="93"/>
  <c r="AO15" i="93"/>
  <c r="AP15" i="93"/>
  <c r="AQ15" i="93"/>
  <c r="AR15" i="93"/>
  <c r="AS15" i="93"/>
  <c r="AT15" i="93"/>
  <c r="AU15" i="93"/>
  <c r="AV15" i="93"/>
  <c r="AW15" i="93"/>
  <c r="AX15" i="93"/>
  <c r="AY15" i="93"/>
  <c r="AZ15" i="93"/>
  <c r="BA15" i="93"/>
  <c r="BB15" i="93"/>
  <c r="BC15" i="93"/>
  <c r="BD15" i="93"/>
  <c r="BE15" i="93"/>
  <c r="BF15" i="93"/>
  <c r="BG15" i="93"/>
  <c r="BH15" i="93"/>
  <c r="BI15" i="93"/>
  <c r="BJ15" i="93"/>
  <c r="BK15" i="93"/>
  <c r="BL15" i="93"/>
  <c r="BM15" i="93"/>
  <c r="BN15" i="93"/>
  <c r="BO15" i="93"/>
  <c r="BP15" i="93"/>
  <c r="BQ15" i="93"/>
  <c r="BR15" i="93"/>
  <c r="BS15" i="93"/>
  <c r="BT15" i="93"/>
  <c r="BU15" i="93"/>
  <c r="BV15" i="93"/>
  <c r="BW15" i="93"/>
  <c r="BX15" i="93"/>
  <c r="BY15" i="93"/>
  <c r="BZ15" i="93"/>
  <c r="CA15" i="93"/>
  <c r="CB15" i="93"/>
  <c r="CC15" i="93"/>
  <c r="CD15" i="93"/>
  <c r="CE15" i="93"/>
  <c r="CF15" i="93"/>
  <c r="CG15" i="93"/>
  <c r="CH15" i="93"/>
  <c r="CI15" i="93"/>
  <c r="CJ15" i="93"/>
  <c r="CK15" i="93"/>
  <c r="CL15" i="93"/>
  <c r="CM15" i="93"/>
  <c r="L15" i="94"/>
  <c r="M15" i="94"/>
  <c r="N15" i="94"/>
  <c r="O15" i="94"/>
  <c r="P15" i="94"/>
  <c r="Q15" i="94"/>
  <c r="R15" i="94"/>
  <c r="S15" i="94"/>
  <c r="T15" i="94"/>
  <c r="U15" i="94"/>
  <c r="V15" i="94"/>
  <c r="W15" i="94"/>
  <c r="X15" i="94"/>
  <c r="Y15" i="94"/>
  <c r="Z15" i="94"/>
  <c r="AA15" i="94"/>
  <c r="AB15" i="94"/>
  <c r="AC15" i="94"/>
  <c r="AD15" i="94"/>
  <c r="AE15" i="94"/>
  <c r="AF15" i="94"/>
  <c r="AG15" i="94"/>
  <c r="AH15" i="94"/>
  <c r="AI15" i="94"/>
  <c r="AJ15" i="94"/>
  <c r="AK15" i="94"/>
  <c r="AL15" i="94"/>
  <c r="AM15" i="94"/>
  <c r="AN15" i="94"/>
  <c r="AO15" i="94"/>
  <c r="AP15" i="94"/>
  <c r="AQ15" i="94"/>
  <c r="AR15" i="94"/>
  <c r="AS15" i="94"/>
  <c r="AT15" i="94"/>
  <c r="AU15" i="94"/>
  <c r="AV15" i="94"/>
  <c r="AW15" i="94"/>
  <c r="AX15" i="94"/>
  <c r="AY15" i="94"/>
  <c r="AZ15" i="94"/>
  <c r="BA15" i="94"/>
  <c r="BB15" i="94"/>
  <c r="BC15" i="94"/>
  <c r="BD15" i="94"/>
  <c r="BE15" i="94"/>
  <c r="BF15" i="94"/>
  <c r="BG15" i="94"/>
  <c r="BH15" i="94"/>
  <c r="BI15" i="94"/>
  <c r="BJ15" i="94"/>
  <c r="BK15" i="94"/>
  <c r="BL15" i="94"/>
  <c r="BM15" i="94"/>
  <c r="BN15" i="94"/>
  <c r="BO15" i="94"/>
  <c r="BP15" i="94"/>
  <c r="BQ15" i="94"/>
  <c r="BR15" i="94"/>
  <c r="BS15" i="94"/>
  <c r="BT15" i="94"/>
  <c r="BU15" i="94"/>
  <c r="BV15" i="94"/>
  <c r="BW15" i="94"/>
  <c r="BX15" i="94"/>
  <c r="BY15" i="94"/>
  <c r="BZ15" i="94"/>
  <c r="CA15" i="94"/>
  <c r="CB15" i="94"/>
  <c r="CS15" i="94" s="1"/>
  <c r="CC15" i="94"/>
  <c r="CD15" i="94"/>
  <c r="CE15" i="94"/>
  <c r="CF15" i="94"/>
  <c r="CG15" i="94"/>
  <c r="CH15" i="94"/>
  <c r="CI15" i="94"/>
  <c r="CJ15" i="94"/>
  <c r="CK15" i="94"/>
  <c r="CL15" i="94"/>
  <c r="CM15" i="94"/>
  <c r="L15" i="95"/>
  <c r="M15" i="95"/>
  <c r="N15" i="95"/>
  <c r="O15" i="95"/>
  <c r="P15" i="95"/>
  <c r="Q15" i="95"/>
  <c r="R15" i="95"/>
  <c r="S15" i="95"/>
  <c r="T15" i="95"/>
  <c r="U15" i="95"/>
  <c r="V15" i="95"/>
  <c r="W15" i="95"/>
  <c r="X15" i="95"/>
  <c r="Y15" i="95"/>
  <c r="Z15" i="95"/>
  <c r="AA15" i="95"/>
  <c r="AB15" i="95"/>
  <c r="AC15" i="95"/>
  <c r="AD15" i="95"/>
  <c r="AE15" i="95"/>
  <c r="AF15" i="95"/>
  <c r="AG15" i="95"/>
  <c r="AH15" i="95"/>
  <c r="AI15" i="95"/>
  <c r="AJ15" i="95"/>
  <c r="AK15" i="95"/>
  <c r="AL15" i="95"/>
  <c r="AM15" i="95"/>
  <c r="AN15" i="95"/>
  <c r="AO15" i="95"/>
  <c r="AP15" i="95"/>
  <c r="AQ15" i="95"/>
  <c r="AR15" i="95"/>
  <c r="AS15" i="95"/>
  <c r="AT15" i="95"/>
  <c r="AU15" i="95"/>
  <c r="AV15" i="95"/>
  <c r="AW15" i="95"/>
  <c r="AX15" i="95"/>
  <c r="AY15" i="95"/>
  <c r="AZ15" i="95"/>
  <c r="BA15" i="95"/>
  <c r="BB15" i="95"/>
  <c r="BC15" i="95"/>
  <c r="BD15" i="95"/>
  <c r="BE15" i="95"/>
  <c r="BF15" i="95"/>
  <c r="BG15" i="95"/>
  <c r="BH15" i="95"/>
  <c r="BI15" i="95"/>
  <c r="BJ15" i="95"/>
  <c r="BK15" i="95"/>
  <c r="BL15" i="95"/>
  <c r="BM15" i="95"/>
  <c r="BN15" i="95"/>
  <c r="BO15" i="95"/>
  <c r="BP15" i="95"/>
  <c r="BQ15" i="95"/>
  <c r="BR15" i="95"/>
  <c r="BS15" i="95"/>
  <c r="BT15" i="95"/>
  <c r="BU15" i="95"/>
  <c r="BV15" i="95"/>
  <c r="BW15" i="95"/>
  <c r="BX15" i="95"/>
  <c r="BY15" i="95"/>
  <c r="BZ15" i="95"/>
  <c r="CA15" i="95"/>
  <c r="CB15" i="95"/>
  <c r="CC15" i="95"/>
  <c r="CD15" i="95"/>
  <c r="CE15" i="95"/>
  <c r="CF15" i="95"/>
  <c r="CG15" i="95"/>
  <c r="CH15" i="95"/>
  <c r="CI15" i="95"/>
  <c r="CJ15" i="95"/>
  <c r="CK15" i="95"/>
  <c r="CL15" i="95"/>
  <c r="CM15" i="95"/>
  <c r="L15" i="96"/>
  <c r="M15" i="96"/>
  <c r="N15" i="96"/>
  <c r="O15" i="96"/>
  <c r="P15" i="96"/>
  <c r="Q15" i="96"/>
  <c r="R15" i="96"/>
  <c r="S15" i="96"/>
  <c r="T15" i="96"/>
  <c r="U15" i="96"/>
  <c r="V15" i="96"/>
  <c r="W15" i="96"/>
  <c r="X15" i="96"/>
  <c r="Y15" i="96"/>
  <c r="Z15" i="96"/>
  <c r="AA15" i="96"/>
  <c r="AB15" i="96"/>
  <c r="AC15" i="96"/>
  <c r="AD15" i="96"/>
  <c r="AE15" i="96"/>
  <c r="AF15" i="96"/>
  <c r="AG15" i="96"/>
  <c r="AH15" i="96"/>
  <c r="AI15" i="96"/>
  <c r="AJ15" i="96"/>
  <c r="AK15" i="96"/>
  <c r="AL15" i="96"/>
  <c r="AM15" i="96"/>
  <c r="AN15" i="96"/>
  <c r="AO15" i="96"/>
  <c r="AP15" i="96"/>
  <c r="AQ15" i="96"/>
  <c r="AR15" i="96"/>
  <c r="AS15" i="96"/>
  <c r="AT15" i="96"/>
  <c r="AU15" i="96"/>
  <c r="AV15" i="96"/>
  <c r="AW15" i="96"/>
  <c r="AX15" i="96"/>
  <c r="AY15" i="96"/>
  <c r="AZ15" i="96"/>
  <c r="BA15" i="96"/>
  <c r="BB15" i="96"/>
  <c r="BC15" i="96"/>
  <c r="BD15" i="96"/>
  <c r="BE15" i="96"/>
  <c r="BF15" i="96"/>
  <c r="BG15" i="96"/>
  <c r="BH15" i="96"/>
  <c r="BI15" i="96"/>
  <c r="BJ15" i="96"/>
  <c r="BK15" i="96"/>
  <c r="BL15" i="96"/>
  <c r="BM15" i="96"/>
  <c r="BN15" i="96"/>
  <c r="BO15" i="96"/>
  <c r="BP15" i="96"/>
  <c r="BQ15" i="96"/>
  <c r="BR15" i="96"/>
  <c r="BS15" i="96"/>
  <c r="BT15" i="96"/>
  <c r="BU15" i="96"/>
  <c r="BV15" i="96"/>
  <c r="BW15" i="96"/>
  <c r="BX15" i="96"/>
  <c r="BY15" i="96"/>
  <c r="BZ15" i="96"/>
  <c r="CA15" i="96"/>
  <c r="CB15" i="96"/>
  <c r="CC15" i="96"/>
  <c r="CD15" i="96"/>
  <c r="CE15" i="96"/>
  <c r="CF15" i="96"/>
  <c r="CG15" i="96"/>
  <c r="CH15" i="96"/>
  <c r="CI15" i="96"/>
  <c r="CJ15" i="96"/>
  <c r="CK15" i="96"/>
  <c r="CL15" i="96"/>
  <c r="CM15" i="96"/>
  <c r="M15" i="97"/>
  <c r="N15" i="97"/>
  <c r="O15" i="97"/>
  <c r="P15" i="97"/>
  <c r="Q15" i="97"/>
  <c r="R15" i="97"/>
  <c r="S15" i="97"/>
  <c r="T15" i="97"/>
  <c r="U15" i="97"/>
  <c r="V15" i="97"/>
  <c r="W15" i="97"/>
  <c r="X15" i="97"/>
  <c r="Y15" i="97"/>
  <c r="Z15" i="97"/>
  <c r="AA15" i="97"/>
  <c r="AB15" i="97"/>
  <c r="AC15" i="97"/>
  <c r="AD15" i="97"/>
  <c r="AE15" i="97"/>
  <c r="AF15" i="97"/>
  <c r="AG15" i="97"/>
  <c r="AH15" i="97"/>
  <c r="AI15" i="97"/>
  <c r="AJ15" i="97"/>
  <c r="AK15" i="97"/>
  <c r="AL15" i="97"/>
  <c r="AM15" i="97"/>
  <c r="AN15" i="97"/>
  <c r="AO15" i="97"/>
  <c r="AP15" i="97"/>
  <c r="AQ15" i="97"/>
  <c r="AR15" i="97"/>
  <c r="AS15" i="97"/>
  <c r="AT15" i="97"/>
  <c r="AU15" i="97"/>
  <c r="AV15" i="97"/>
  <c r="AW15" i="97"/>
  <c r="AX15" i="97"/>
  <c r="AY15" i="97"/>
  <c r="AZ15" i="97"/>
  <c r="BA15" i="97"/>
  <c r="BB15" i="97"/>
  <c r="BC15" i="97"/>
  <c r="BD15" i="97"/>
  <c r="BE15" i="97"/>
  <c r="BF15" i="97"/>
  <c r="BG15" i="97"/>
  <c r="BH15" i="97"/>
  <c r="BI15" i="97"/>
  <c r="BJ15" i="97"/>
  <c r="BK15" i="97"/>
  <c r="BL15" i="97"/>
  <c r="BM15" i="97"/>
  <c r="BN15" i="97"/>
  <c r="BO15" i="97"/>
  <c r="BP15" i="97"/>
  <c r="BQ15" i="97"/>
  <c r="BR15" i="97"/>
  <c r="BS15" i="97"/>
  <c r="BT15" i="97"/>
  <c r="BU15" i="97"/>
  <c r="BV15" i="97"/>
  <c r="BW15" i="97"/>
  <c r="BX15" i="97"/>
  <c r="BY15" i="97"/>
  <c r="BZ15" i="97"/>
  <c r="CA15" i="97"/>
  <c r="CB15" i="97"/>
  <c r="CC15" i="97"/>
  <c r="CD15" i="97"/>
  <c r="CE15" i="97"/>
  <c r="CF15" i="97"/>
  <c r="CG15" i="97"/>
  <c r="CH15" i="97"/>
  <c r="CI15" i="97"/>
  <c r="CJ15" i="97"/>
  <c r="CK15" i="97"/>
  <c r="CL15" i="97"/>
  <c r="CM15" i="97"/>
  <c r="L15" i="98"/>
  <c r="M15" i="98"/>
  <c r="N15" i="98"/>
  <c r="O15" i="98"/>
  <c r="P15" i="98"/>
  <c r="Q15" i="98"/>
  <c r="R15" i="98"/>
  <c r="S15" i="98"/>
  <c r="T15" i="98"/>
  <c r="U15" i="98"/>
  <c r="V15" i="98"/>
  <c r="W15" i="98"/>
  <c r="X15" i="98"/>
  <c r="Y15" i="98"/>
  <c r="Z15" i="98"/>
  <c r="AA15" i="98"/>
  <c r="AB15" i="98"/>
  <c r="AC15" i="98"/>
  <c r="AC26" i="98" s="1"/>
  <c r="AD15" i="98"/>
  <c r="AE15" i="98"/>
  <c r="AF15" i="98"/>
  <c r="AG15" i="98"/>
  <c r="AH15" i="98"/>
  <c r="AI15" i="98"/>
  <c r="AJ15" i="98"/>
  <c r="AK15" i="98"/>
  <c r="AL15" i="98"/>
  <c r="AM15" i="98"/>
  <c r="AN15" i="98"/>
  <c r="AO15" i="98"/>
  <c r="AP15" i="98"/>
  <c r="AQ15" i="98"/>
  <c r="AR15" i="98"/>
  <c r="AS15" i="98"/>
  <c r="AT15" i="98"/>
  <c r="AU15" i="98"/>
  <c r="AV15" i="98"/>
  <c r="AW15" i="98"/>
  <c r="AX15" i="98"/>
  <c r="AY15" i="98"/>
  <c r="AZ15" i="98"/>
  <c r="BA15" i="98"/>
  <c r="BB15" i="98"/>
  <c r="BC15" i="98"/>
  <c r="BD15" i="98"/>
  <c r="BE15" i="98"/>
  <c r="BF15" i="98"/>
  <c r="BG15" i="98"/>
  <c r="BH15" i="98"/>
  <c r="BI15" i="98"/>
  <c r="BJ15" i="98"/>
  <c r="BK15" i="98"/>
  <c r="BL15" i="98"/>
  <c r="BM15" i="98"/>
  <c r="BN15" i="98"/>
  <c r="BO15" i="98"/>
  <c r="BP15" i="98"/>
  <c r="BQ15" i="98"/>
  <c r="BR15" i="98"/>
  <c r="BS15" i="98"/>
  <c r="BT15" i="98"/>
  <c r="BU15" i="98"/>
  <c r="BV15" i="98"/>
  <c r="BW15" i="98"/>
  <c r="BX15" i="98"/>
  <c r="BY15" i="98"/>
  <c r="BZ15" i="98"/>
  <c r="CA15" i="98"/>
  <c r="CB15" i="98"/>
  <c r="CC15" i="98"/>
  <c r="CD15" i="98"/>
  <c r="CE15" i="98"/>
  <c r="CF15" i="98"/>
  <c r="CG15" i="98"/>
  <c r="CH15" i="98"/>
  <c r="CI15" i="98"/>
  <c r="CJ15" i="98"/>
  <c r="CK15" i="98"/>
  <c r="CL15" i="98"/>
  <c r="CM15" i="98"/>
  <c r="L15" i="99"/>
  <c r="M15" i="99"/>
  <c r="N15" i="99"/>
  <c r="O15" i="99"/>
  <c r="P15" i="99"/>
  <c r="Q15" i="99"/>
  <c r="R15" i="99"/>
  <c r="S15" i="99"/>
  <c r="T15" i="99"/>
  <c r="U15" i="99"/>
  <c r="V15" i="99"/>
  <c r="W15" i="99"/>
  <c r="X15" i="99"/>
  <c r="Y15" i="99"/>
  <c r="Z15" i="99"/>
  <c r="AA15" i="99"/>
  <c r="AB15" i="99"/>
  <c r="AC15" i="99"/>
  <c r="AD15" i="99"/>
  <c r="AE15" i="99"/>
  <c r="AF15" i="99"/>
  <c r="AG15" i="99"/>
  <c r="AH15" i="99"/>
  <c r="AI15" i="99"/>
  <c r="AJ15" i="99"/>
  <c r="AK15" i="99"/>
  <c r="AL15" i="99"/>
  <c r="AM15" i="99"/>
  <c r="AN15" i="99"/>
  <c r="AO15" i="99"/>
  <c r="AP15" i="99"/>
  <c r="AQ15" i="99"/>
  <c r="AR15" i="99"/>
  <c r="AS15" i="99"/>
  <c r="AT15" i="99"/>
  <c r="AU15" i="99"/>
  <c r="AV15" i="99"/>
  <c r="AW15" i="99"/>
  <c r="AX15" i="99"/>
  <c r="AY15" i="99"/>
  <c r="AZ15" i="99"/>
  <c r="BA15" i="99"/>
  <c r="BB15" i="99"/>
  <c r="BC15" i="99"/>
  <c r="BD15" i="99"/>
  <c r="BE15" i="99"/>
  <c r="BF15" i="99"/>
  <c r="BG15" i="99"/>
  <c r="BH15" i="99"/>
  <c r="BI15" i="99"/>
  <c r="BJ15" i="99"/>
  <c r="BK15" i="99"/>
  <c r="BL15" i="99"/>
  <c r="BM15" i="99"/>
  <c r="BN15" i="99"/>
  <c r="BO15" i="99"/>
  <c r="BP15" i="99"/>
  <c r="BQ15" i="99"/>
  <c r="BR15" i="99"/>
  <c r="BS15" i="99"/>
  <c r="BT15" i="99"/>
  <c r="BU15" i="99"/>
  <c r="BV15" i="99"/>
  <c r="BW15" i="99"/>
  <c r="BX15" i="99"/>
  <c r="BY15" i="99"/>
  <c r="BZ15" i="99"/>
  <c r="CA15" i="99"/>
  <c r="CB15" i="99"/>
  <c r="CC15" i="99"/>
  <c r="CD15" i="99"/>
  <c r="CE15" i="99"/>
  <c r="CF15" i="99"/>
  <c r="CG15" i="99"/>
  <c r="CH15" i="99"/>
  <c r="CI15" i="99"/>
  <c r="CJ15" i="99"/>
  <c r="CK15" i="99"/>
  <c r="CL15" i="99"/>
  <c r="CM15" i="99"/>
  <c r="L15" i="100"/>
  <c r="M15" i="100"/>
  <c r="N15" i="100"/>
  <c r="O15" i="100"/>
  <c r="P15" i="100"/>
  <c r="Q15" i="100"/>
  <c r="R15" i="100"/>
  <c r="S15" i="100"/>
  <c r="T15" i="100"/>
  <c r="U15" i="100"/>
  <c r="V15" i="100"/>
  <c r="W15" i="100"/>
  <c r="X15" i="100"/>
  <c r="Y15" i="100"/>
  <c r="Z15" i="100"/>
  <c r="AA15" i="100"/>
  <c r="AB15" i="100"/>
  <c r="AC15" i="100"/>
  <c r="AD15" i="100"/>
  <c r="AE15" i="100"/>
  <c r="AF15" i="100"/>
  <c r="AG15" i="100"/>
  <c r="AH15" i="100"/>
  <c r="AI15" i="100"/>
  <c r="AJ15" i="100"/>
  <c r="AK15" i="100"/>
  <c r="AL15" i="100"/>
  <c r="AM15" i="100"/>
  <c r="AN15" i="100"/>
  <c r="AO15" i="100"/>
  <c r="AP15" i="100"/>
  <c r="AQ15" i="100"/>
  <c r="AR15" i="100"/>
  <c r="AS15" i="100"/>
  <c r="AT15" i="100"/>
  <c r="AU15" i="100"/>
  <c r="AV15" i="100"/>
  <c r="AW15" i="100"/>
  <c r="AX15" i="100"/>
  <c r="AY15" i="100"/>
  <c r="AZ15" i="100"/>
  <c r="BA15" i="100"/>
  <c r="BB15" i="100"/>
  <c r="BC15" i="100"/>
  <c r="BD15" i="100"/>
  <c r="BE15" i="100"/>
  <c r="BF15" i="100"/>
  <c r="BG15" i="100"/>
  <c r="BH15" i="100"/>
  <c r="BI15" i="100"/>
  <c r="BJ15" i="100"/>
  <c r="BK15" i="100"/>
  <c r="BL15" i="100"/>
  <c r="BM15" i="100"/>
  <c r="BN15" i="100"/>
  <c r="BO15" i="100"/>
  <c r="BP15" i="100"/>
  <c r="BQ15" i="100"/>
  <c r="BR15" i="100"/>
  <c r="BS15" i="100"/>
  <c r="BT15" i="100"/>
  <c r="BU15" i="100"/>
  <c r="BV15" i="100"/>
  <c r="BW15" i="100"/>
  <c r="BX15" i="100"/>
  <c r="BY15" i="100"/>
  <c r="BZ15" i="100"/>
  <c r="CA15" i="100"/>
  <c r="CB15" i="100"/>
  <c r="CS15" i="100" s="1"/>
  <c r="CC15" i="100"/>
  <c r="CD15" i="100"/>
  <c r="CE15" i="100"/>
  <c r="CF15" i="100"/>
  <c r="CG15" i="100"/>
  <c r="CH15" i="100"/>
  <c r="CI15" i="100"/>
  <c r="CJ15" i="100"/>
  <c r="CK15" i="100"/>
  <c r="CL15" i="100"/>
  <c r="CM15" i="100"/>
  <c r="M15" i="101"/>
  <c r="N15" i="101"/>
  <c r="O15" i="101"/>
  <c r="P15" i="101"/>
  <c r="Q15" i="101"/>
  <c r="R15" i="101"/>
  <c r="S15" i="101"/>
  <c r="T15" i="101"/>
  <c r="U15" i="101"/>
  <c r="V15" i="101"/>
  <c r="W15" i="101"/>
  <c r="X15" i="101"/>
  <c r="Y15" i="101"/>
  <c r="Z15" i="101"/>
  <c r="AA15" i="101"/>
  <c r="AB15" i="101"/>
  <c r="AC15" i="101"/>
  <c r="AD15" i="101"/>
  <c r="AE15" i="101"/>
  <c r="AF15" i="101"/>
  <c r="AG15" i="101"/>
  <c r="AH15" i="101"/>
  <c r="AI15" i="101"/>
  <c r="AJ15" i="101"/>
  <c r="AK15" i="101"/>
  <c r="AL15" i="101"/>
  <c r="AM15" i="101"/>
  <c r="AN15" i="101"/>
  <c r="AO15" i="101"/>
  <c r="AP15" i="101"/>
  <c r="AQ15" i="101"/>
  <c r="AR15" i="101"/>
  <c r="AS15" i="101"/>
  <c r="AT15" i="101"/>
  <c r="AU15" i="101"/>
  <c r="AV15" i="101"/>
  <c r="AW15" i="101"/>
  <c r="AX15" i="101"/>
  <c r="AY15" i="101"/>
  <c r="AZ15" i="101"/>
  <c r="BA15" i="101"/>
  <c r="BB15" i="101"/>
  <c r="BC15" i="101"/>
  <c r="BD15" i="101"/>
  <c r="BE15" i="101"/>
  <c r="BF15" i="101"/>
  <c r="BG15" i="101"/>
  <c r="BH15" i="101"/>
  <c r="BI15" i="101"/>
  <c r="BJ15" i="101"/>
  <c r="BK15" i="101"/>
  <c r="BL15" i="101"/>
  <c r="BM15" i="101"/>
  <c r="BN15" i="101"/>
  <c r="BO15" i="101"/>
  <c r="BP15" i="101"/>
  <c r="BQ15" i="101"/>
  <c r="BR15" i="101"/>
  <c r="BS15" i="101"/>
  <c r="BT15" i="101"/>
  <c r="BU15" i="101"/>
  <c r="BV15" i="101"/>
  <c r="BW15" i="101"/>
  <c r="BX15" i="101"/>
  <c r="BY15" i="101"/>
  <c r="BZ15" i="101"/>
  <c r="CA15" i="101"/>
  <c r="CB15" i="101"/>
  <c r="CS15" i="101" s="1"/>
  <c r="CC15" i="101"/>
  <c r="CD15" i="101"/>
  <c r="CE15" i="101"/>
  <c r="CF15" i="101"/>
  <c r="CG15" i="101"/>
  <c r="CH15" i="101"/>
  <c r="CI15" i="101"/>
  <c r="CJ15" i="101"/>
  <c r="CK15" i="101"/>
  <c r="CL15" i="101"/>
  <c r="CM15" i="101"/>
  <c r="M15" i="102"/>
  <c r="N15" i="102"/>
  <c r="O15" i="102"/>
  <c r="P15" i="102"/>
  <c r="Q15" i="102"/>
  <c r="R15" i="102"/>
  <c r="S15" i="102"/>
  <c r="T15" i="102"/>
  <c r="U15" i="102"/>
  <c r="V15" i="102"/>
  <c r="W15" i="102"/>
  <c r="X15" i="102"/>
  <c r="Y15" i="102"/>
  <c r="Z15" i="102"/>
  <c r="AA15" i="102"/>
  <c r="AB15" i="102"/>
  <c r="AC15" i="102"/>
  <c r="AD15" i="102"/>
  <c r="AE15" i="102"/>
  <c r="AF15" i="102"/>
  <c r="AG15" i="102"/>
  <c r="AH15" i="102"/>
  <c r="AI15" i="102"/>
  <c r="AJ15" i="102"/>
  <c r="AK15" i="102"/>
  <c r="AL15" i="102"/>
  <c r="AM15" i="102"/>
  <c r="AN15" i="102"/>
  <c r="AO15" i="102"/>
  <c r="AP15" i="102"/>
  <c r="AQ15" i="102"/>
  <c r="AR15" i="102"/>
  <c r="AS15" i="102"/>
  <c r="AT15" i="102"/>
  <c r="AU15" i="102"/>
  <c r="AV15" i="102"/>
  <c r="AW15" i="102"/>
  <c r="AX15" i="102"/>
  <c r="AY15" i="102"/>
  <c r="AZ15" i="102"/>
  <c r="BA15" i="102"/>
  <c r="BB15" i="102"/>
  <c r="BC15" i="102"/>
  <c r="BD15" i="102"/>
  <c r="BE15" i="102"/>
  <c r="BF15" i="102"/>
  <c r="BG15" i="102"/>
  <c r="BH15" i="102"/>
  <c r="BI15" i="102"/>
  <c r="BJ15" i="102"/>
  <c r="BK15" i="102"/>
  <c r="BL15" i="102"/>
  <c r="BM15" i="102"/>
  <c r="BN15" i="102"/>
  <c r="BO15" i="102"/>
  <c r="BP15" i="102"/>
  <c r="BQ15" i="102"/>
  <c r="BR15" i="102"/>
  <c r="BS15" i="102"/>
  <c r="BT15" i="102"/>
  <c r="BU15" i="102"/>
  <c r="BV15" i="102"/>
  <c r="BW15" i="102"/>
  <c r="BX15" i="102"/>
  <c r="BY15" i="102"/>
  <c r="BZ15" i="102"/>
  <c r="CA15" i="102"/>
  <c r="CB15" i="102"/>
  <c r="CS15" i="102" s="1"/>
  <c r="CC15" i="102"/>
  <c r="CD15" i="102"/>
  <c r="CE15" i="102"/>
  <c r="CF15" i="102"/>
  <c r="CG15" i="102"/>
  <c r="CH15" i="102"/>
  <c r="CI15" i="102"/>
  <c r="CJ15" i="102"/>
  <c r="CK15" i="102"/>
  <c r="CL15" i="102"/>
  <c r="CM15" i="102"/>
  <c r="L15" i="103"/>
  <c r="M15" i="103"/>
  <c r="N15" i="103"/>
  <c r="O15" i="103"/>
  <c r="P15" i="103"/>
  <c r="Q15" i="103"/>
  <c r="R15" i="103"/>
  <c r="S15" i="103"/>
  <c r="T15" i="103"/>
  <c r="U15" i="103"/>
  <c r="V15" i="103"/>
  <c r="W15" i="103"/>
  <c r="X15" i="103"/>
  <c r="Y15" i="103"/>
  <c r="Z15" i="103"/>
  <c r="AA15" i="103"/>
  <c r="AB15" i="103"/>
  <c r="AC15" i="103"/>
  <c r="AD15" i="103"/>
  <c r="AE15" i="103"/>
  <c r="AF15" i="103"/>
  <c r="AG15" i="103"/>
  <c r="AH15" i="103"/>
  <c r="AI15" i="103"/>
  <c r="AJ15" i="103"/>
  <c r="AK15" i="103"/>
  <c r="AL15" i="103"/>
  <c r="AM15" i="103"/>
  <c r="AN15" i="103"/>
  <c r="AO15" i="103"/>
  <c r="AP15" i="103"/>
  <c r="AQ15" i="103"/>
  <c r="AR15" i="103"/>
  <c r="AS15" i="103"/>
  <c r="AT15" i="103"/>
  <c r="AU15" i="103"/>
  <c r="AV15" i="103"/>
  <c r="AW15" i="103"/>
  <c r="AX15" i="103"/>
  <c r="AY15" i="103"/>
  <c r="AZ15" i="103"/>
  <c r="BA15" i="103"/>
  <c r="BB15" i="103"/>
  <c r="BC15" i="103"/>
  <c r="BD15" i="103"/>
  <c r="BE15" i="103"/>
  <c r="BF15" i="103"/>
  <c r="BG15" i="103"/>
  <c r="BH15" i="103"/>
  <c r="BI15" i="103"/>
  <c r="BJ15" i="103"/>
  <c r="BK15" i="103"/>
  <c r="BL15" i="103"/>
  <c r="BM15" i="103"/>
  <c r="BN15" i="103"/>
  <c r="BO15" i="103"/>
  <c r="BP15" i="103"/>
  <c r="BQ15" i="103"/>
  <c r="BR15" i="103"/>
  <c r="BS15" i="103"/>
  <c r="BT15" i="103"/>
  <c r="BU15" i="103"/>
  <c r="BV15" i="103"/>
  <c r="BW15" i="103"/>
  <c r="BX15" i="103"/>
  <c r="BY15" i="103"/>
  <c r="BZ15" i="103"/>
  <c r="CA15" i="103"/>
  <c r="CB15" i="103"/>
  <c r="CS15" i="103" s="1"/>
  <c r="CC15" i="103"/>
  <c r="CD15" i="103"/>
  <c r="CE15" i="103"/>
  <c r="CF15" i="103"/>
  <c r="CG15" i="103"/>
  <c r="CH15" i="103"/>
  <c r="CI15" i="103"/>
  <c r="CJ15" i="103"/>
  <c r="CK15" i="103"/>
  <c r="CL15" i="103"/>
  <c r="CM15" i="103"/>
  <c r="L14" i="73"/>
  <c r="M14" i="73"/>
  <c r="N14" i="73"/>
  <c r="O14" i="73"/>
  <c r="P14" i="73"/>
  <c r="Q14" i="73"/>
  <c r="R14" i="73"/>
  <c r="S14" i="73"/>
  <c r="T14" i="73"/>
  <c r="U14" i="73"/>
  <c r="V14" i="73"/>
  <c r="W14" i="73"/>
  <c r="X14" i="73"/>
  <c r="Y14" i="73"/>
  <c r="Z14" i="73"/>
  <c r="AA14" i="73"/>
  <c r="AB14" i="73"/>
  <c r="AC14" i="73"/>
  <c r="AD14" i="73"/>
  <c r="AE14" i="73"/>
  <c r="AF14" i="73"/>
  <c r="AG14" i="73"/>
  <c r="AH14" i="73"/>
  <c r="AI14" i="73"/>
  <c r="AJ14" i="73"/>
  <c r="AK14" i="73"/>
  <c r="AL14" i="73"/>
  <c r="AM14" i="73"/>
  <c r="AN14" i="73"/>
  <c r="AO14" i="73"/>
  <c r="AP14" i="73"/>
  <c r="AQ14" i="73"/>
  <c r="AR14" i="73"/>
  <c r="AS14" i="73"/>
  <c r="AT14" i="73"/>
  <c r="AU14" i="73"/>
  <c r="AV14" i="73"/>
  <c r="AW14" i="73"/>
  <c r="AX14" i="73"/>
  <c r="AY14" i="73"/>
  <c r="AZ14" i="73"/>
  <c r="BA14" i="73"/>
  <c r="BB14" i="73"/>
  <c r="BC14" i="73"/>
  <c r="BD14" i="73"/>
  <c r="BE14" i="73"/>
  <c r="BF14" i="73"/>
  <c r="BG14" i="73"/>
  <c r="BH14" i="73"/>
  <c r="BI14" i="73"/>
  <c r="BJ14" i="73"/>
  <c r="BK14" i="73"/>
  <c r="BL14" i="73"/>
  <c r="BM14" i="73"/>
  <c r="BN14" i="73"/>
  <c r="BO14" i="73"/>
  <c r="BP14" i="73"/>
  <c r="BQ14" i="73"/>
  <c r="BR14" i="73"/>
  <c r="BS14" i="73"/>
  <c r="BT14" i="73"/>
  <c r="BU14" i="73"/>
  <c r="BV14" i="73"/>
  <c r="BW14" i="73"/>
  <c r="BX14" i="73"/>
  <c r="BY14" i="73"/>
  <c r="BZ14" i="73"/>
  <c r="CA14" i="73"/>
  <c r="CB14" i="73"/>
  <c r="CC14" i="73"/>
  <c r="CD14" i="73"/>
  <c r="CE14" i="73"/>
  <c r="CF14" i="73"/>
  <c r="CG14" i="73"/>
  <c r="CH14" i="73"/>
  <c r="CI14" i="73"/>
  <c r="CJ14" i="73"/>
  <c r="CK14" i="73"/>
  <c r="CL14" i="73"/>
  <c r="CM14" i="73"/>
  <c r="L14" i="75"/>
  <c r="M14" i="75"/>
  <c r="N14" i="75"/>
  <c r="O14" i="75"/>
  <c r="P14" i="75"/>
  <c r="Q14" i="75"/>
  <c r="R14" i="75"/>
  <c r="S14" i="75"/>
  <c r="T14" i="75"/>
  <c r="U14" i="75"/>
  <c r="V14" i="75"/>
  <c r="W14" i="75"/>
  <c r="X14" i="75"/>
  <c r="Y14" i="75"/>
  <c r="Z14" i="75"/>
  <c r="AA14" i="75"/>
  <c r="AB14" i="75"/>
  <c r="AC14" i="75"/>
  <c r="AD14" i="75"/>
  <c r="AE14" i="75"/>
  <c r="AF14" i="75"/>
  <c r="AG14" i="75"/>
  <c r="AH14" i="75"/>
  <c r="AI14" i="75"/>
  <c r="AJ14" i="75"/>
  <c r="AK14" i="75"/>
  <c r="AL14" i="75"/>
  <c r="AM14" i="75"/>
  <c r="AN14" i="75"/>
  <c r="AO14" i="75"/>
  <c r="AP14" i="75"/>
  <c r="AQ14" i="75"/>
  <c r="AR14" i="75"/>
  <c r="AS14" i="75"/>
  <c r="AT14" i="75"/>
  <c r="AU14" i="75"/>
  <c r="AV14" i="75"/>
  <c r="AW14" i="75"/>
  <c r="AX14" i="75"/>
  <c r="AY14" i="75"/>
  <c r="AZ14" i="75"/>
  <c r="BA14" i="75"/>
  <c r="BB14" i="75"/>
  <c r="BC14" i="75"/>
  <c r="BD14" i="75"/>
  <c r="BE14" i="75"/>
  <c r="BF14" i="75"/>
  <c r="BG14" i="75"/>
  <c r="BH14" i="75"/>
  <c r="BI14" i="75"/>
  <c r="BJ14" i="75"/>
  <c r="BK14" i="75"/>
  <c r="BL14" i="75"/>
  <c r="BM14" i="75"/>
  <c r="BN14" i="75"/>
  <c r="BO14" i="75"/>
  <c r="BP14" i="75"/>
  <c r="BQ14" i="75"/>
  <c r="BR14" i="75"/>
  <c r="BS14" i="75"/>
  <c r="BT14" i="75"/>
  <c r="BU14" i="75"/>
  <c r="BV14" i="75"/>
  <c r="BW14" i="75"/>
  <c r="BX14" i="75"/>
  <c r="BY14" i="75"/>
  <c r="BZ14" i="75"/>
  <c r="CA14" i="75"/>
  <c r="CB14" i="75"/>
  <c r="CC14" i="75"/>
  <c r="CD14" i="75"/>
  <c r="CE14" i="75"/>
  <c r="CF14" i="75"/>
  <c r="CG14" i="75"/>
  <c r="CH14" i="75"/>
  <c r="CI14" i="75"/>
  <c r="CJ14" i="75"/>
  <c r="CK14" i="75"/>
  <c r="CL14" i="75"/>
  <c r="CM14" i="75"/>
  <c r="L14" i="76"/>
  <c r="M14" i="76"/>
  <c r="N14" i="76"/>
  <c r="O14" i="76"/>
  <c r="P14" i="76"/>
  <c r="Q14" i="76"/>
  <c r="R14" i="76"/>
  <c r="S14" i="76"/>
  <c r="T14" i="76"/>
  <c r="U14" i="76"/>
  <c r="V14" i="76"/>
  <c r="W14" i="76"/>
  <c r="X14" i="76"/>
  <c r="Y14" i="76"/>
  <c r="Z14" i="76"/>
  <c r="AA14" i="76"/>
  <c r="AB14" i="76"/>
  <c r="AC14" i="76"/>
  <c r="AD14" i="76"/>
  <c r="AE14" i="76"/>
  <c r="AF14" i="76"/>
  <c r="AG14" i="76"/>
  <c r="AH14" i="76"/>
  <c r="AI14" i="76"/>
  <c r="AJ14" i="76"/>
  <c r="AK14" i="76"/>
  <c r="AL14" i="76"/>
  <c r="AM14" i="76"/>
  <c r="AN14" i="76"/>
  <c r="AO14" i="76"/>
  <c r="AP14" i="76"/>
  <c r="AQ14" i="76"/>
  <c r="AR14" i="76"/>
  <c r="AS14" i="76"/>
  <c r="AT14" i="76"/>
  <c r="AU14" i="76"/>
  <c r="AV14" i="76"/>
  <c r="AW14" i="76"/>
  <c r="AX14" i="76"/>
  <c r="AY14" i="76"/>
  <c r="AZ14" i="76"/>
  <c r="BA14" i="76"/>
  <c r="BB14" i="76"/>
  <c r="BC14" i="76"/>
  <c r="BD14" i="76"/>
  <c r="BE14" i="76"/>
  <c r="BF14" i="76"/>
  <c r="BG14" i="76"/>
  <c r="BH14" i="76"/>
  <c r="BI14" i="76"/>
  <c r="BJ14" i="76"/>
  <c r="BK14" i="76"/>
  <c r="BL14" i="76"/>
  <c r="BM14" i="76"/>
  <c r="BN14" i="76"/>
  <c r="BO14" i="76"/>
  <c r="BP14" i="76"/>
  <c r="BQ14" i="76"/>
  <c r="BR14" i="76"/>
  <c r="BS14" i="76"/>
  <c r="BT14" i="76"/>
  <c r="BU14" i="76"/>
  <c r="BV14" i="76"/>
  <c r="BW14" i="76"/>
  <c r="BX14" i="76"/>
  <c r="BY14" i="76"/>
  <c r="BZ14" i="76"/>
  <c r="CA14" i="76"/>
  <c r="CB14" i="76"/>
  <c r="CC14" i="76"/>
  <c r="CD14" i="76"/>
  <c r="CE14" i="76"/>
  <c r="CF14" i="76"/>
  <c r="CG14" i="76"/>
  <c r="CH14" i="76"/>
  <c r="CI14" i="76"/>
  <c r="CJ14" i="76"/>
  <c r="CK14" i="76"/>
  <c r="CL14" i="76"/>
  <c r="CM14" i="76"/>
  <c r="BT14" i="77"/>
  <c r="BU14" i="77"/>
  <c r="BV14" i="77"/>
  <c r="BW14" i="77"/>
  <c r="BX14" i="77"/>
  <c r="BY14" i="77"/>
  <c r="BZ14" i="77"/>
  <c r="CA14" i="77"/>
  <c r="CB14" i="77"/>
  <c r="CC14" i="77"/>
  <c r="CD14" i="77"/>
  <c r="CE14" i="77"/>
  <c r="CF14" i="77"/>
  <c r="CG14" i="77"/>
  <c r="CH14" i="77"/>
  <c r="CI14" i="77"/>
  <c r="CJ14" i="77"/>
  <c r="CK14" i="77"/>
  <c r="CL14" i="77"/>
  <c r="CM14" i="77"/>
  <c r="L14" i="78"/>
  <c r="M14" i="78"/>
  <c r="N14" i="78"/>
  <c r="O14" i="78"/>
  <c r="P14" i="78"/>
  <c r="Q14" i="78"/>
  <c r="R14" i="78"/>
  <c r="S14" i="78"/>
  <c r="T14" i="78"/>
  <c r="U14" i="78"/>
  <c r="V14" i="78"/>
  <c r="W14" i="78"/>
  <c r="X14" i="78"/>
  <c r="Y14" i="78"/>
  <c r="Z14" i="78"/>
  <c r="AA14" i="78"/>
  <c r="AB14" i="78"/>
  <c r="AC14" i="78"/>
  <c r="AD14" i="78"/>
  <c r="AE14" i="78"/>
  <c r="AF14" i="78"/>
  <c r="AG14" i="78"/>
  <c r="AH14" i="78"/>
  <c r="AI14" i="78"/>
  <c r="AJ14" i="78"/>
  <c r="AK14" i="78"/>
  <c r="AL14" i="78"/>
  <c r="AM14" i="78"/>
  <c r="AN14" i="78"/>
  <c r="AO14" i="78"/>
  <c r="AP14" i="78"/>
  <c r="AQ14" i="78"/>
  <c r="AR14" i="78"/>
  <c r="AS14" i="78"/>
  <c r="AT14" i="78"/>
  <c r="AU14" i="78"/>
  <c r="AV14" i="78"/>
  <c r="AW14" i="78"/>
  <c r="AX14" i="78"/>
  <c r="AY14" i="78"/>
  <c r="AZ14" i="78"/>
  <c r="BA14" i="78"/>
  <c r="BB14" i="78"/>
  <c r="BC14" i="78"/>
  <c r="BD14" i="78"/>
  <c r="BE14" i="78"/>
  <c r="BF14" i="78"/>
  <c r="BG14" i="78"/>
  <c r="BH14" i="78"/>
  <c r="BI14" i="78"/>
  <c r="BJ14" i="78"/>
  <c r="BK14" i="78"/>
  <c r="BL14" i="78"/>
  <c r="BM14" i="78"/>
  <c r="BN14" i="78"/>
  <c r="BO14" i="78"/>
  <c r="BP14" i="78"/>
  <c r="BQ14" i="78"/>
  <c r="BR14" i="78"/>
  <c r="BS14" i="78"/>
  <c r="BT14" i="78"/>
  <c r="BU14" i="78"/>
  <c r="BV14" i="78"/>
  <c r="BW14" i="78"/>
  <c r="BX14" i="78"/>
  <c r="BY14" i="78"/>
  <c r="BZ14" i="78"/>
  <c r="CA14" i="78"/>
  <c r="CB14" i="78"/>
  <c r="CS14" i="78" s="1"/>
  <c r="CC14" i="78"/>
  <c r="CD14" i="78"/>
  <c r="CE14" i="78"/>
  <c r="CF14" i="78"/>
  <c r="CG14" i="78"/>
  <c r="CH14" i="78"/>
  <c r="CI14" i="78"/>
  <c r="CJ14" i="78"/>
  <c r="CK14" i="78"/>
  <c r="CL14" i="78"/>
  <c r="CM14" i="78"/>
  <c r="M14" i="79"/>
  <c r="N14" i="79"/>
  <c r="O14" i="79"/>
  <c r="P14" i="79"/>
  <c r="Q14" i="79"/>
  <c r="R14" i="79"/>
  <c r="S14" i="79"/>
  <c r="T14" i="79"/>
  <c r="U14" i="79"/>
  <c r="V14" i="79"/>
  <c r="W14" i="79"/>
  <c r="X14" i="79"/>
  <c r="Y14" i="79"/>
  <c r="Z14" i="79"/>
  <c r="AA14" i="79"/>
  <c r="AB14" i="79"/>
  <c r="AC14" i="79"/>
  <c r="AD14" i="79"/>
  <c r="AE14" i="79"/>
  <c r="AF14" i="79"/>
  <c r="AG14" i="79"/>
  <c r="AH14" i="79"/>
  <c r="AI14" i="79"/>
  <c r="AJ14" i="79"/>
  <c r="AK14" i="79"/>
  <c r="AL14" i="79"/>
  <c r="AM14" i="79"/>
  <c r="AN14" i="79"/>
  <c r="AO14" i="79"/>
  <c r="AP14" i="79"/>
  <c r="AQ14" i="79"/>
  <c r="AR14" i="79"/>
  <c r="AS14" i="79"/>
  <c r="AT14" i="79"/>
  <c r="AU14" i="79"/>
  <c r="AV14" i="79"/>
  <c r="AW14" i="79"/>
  <c r="AX14" i="79"/>
  <c r="AY14" i="79"/>
  <c r="AZ14" i="79"/>
  <c r="BA14" i="79"/>
  <c r="BB14" i="79"/>
  <c r="BC14" i="79"/>
  <c r="BD14" i="79"/>
  <c r="BE14" i="79"/>
  <c r="BF14" i="79"/>
  <c r="BG14" i="79"/>
  <c r="BH14" i="79"/>
  <c r="BI14" i="79"/>
  <c r="BJ14" i="79"/>
  <c r="BK14" i="79"/>
  <c r="BL14" i="79"/>
  <c r="BM14" i="79"/>
  <c r="BN14" i="79"/>
  <c r="BO14" i="79"/>
  <c r="BP14" i="79"/>
  <c r="BQ14" i="79"/>
  <c r="BR14" i="79"/>
  <c r="BS14" i="79"/>
  <c r="BT14" i="79"/>
  <c r="BU14" i="79"/>
  <c r="BV14" i="79"/>
  <c r="BW14" i="79"/>
  <c r="BX14" i="79"/>
  <c r="BY14" i="79"/>
  <c r="BZ14" i="79"/>
  <c r="CA14" i="79"/>
  <c r="CB14" i="79"/>
  <c r="CC14" i="79"/>
  <c r="CD14" i="79"/>
  <c r="CE14" i="79"/>
  <c r="CF14" i="79"/>
  <c r="CG14" i="79"/>
  <c r="CH14" i="79"/>
  <c r="CI14" i="79"/>
  <c r="CJ14" i="79"/>
  <c r="CK14" i="79"/>
  <c r="CL14" i="79"/>
  <c r="CM14" i="79"/>
  <c r="L14" i="80"/>
  <c r="M14" i="80"/>
  <c r="N14" i="80"/>
  <c r="O14" i="80"/>
  <c r="P14" i="80"/>
  <c r="Q14" i="80"/>
  <c r="R14" i="80"/>
  <c r="S14" i="80"/>
  <c r="T14" i="80"/>
  <c r="U14" i="80"/>
  <c r="V14" i="80"/>
  <c r="W14" i="80"/>
  <c r="X14" i="80"/>
  <c r="Y14" i="80"/>
  <c r="Z14" i="80"/>
  <c r="AA14" i="80"/>
  <c r="AB14" i="80"/>
  <c r="AC14" i="80"/>
  <c r="AD14" i="80"/>
  <c r="AE14" i="80"/>
  <c r="AF14" i="80"/>
  <c r="AG14" i="80"/>
  <c r="AH14" i="80"/>
  <c r="AI14" i="80"/>
  <c r="AJ14" i="80"/>
  <c r="AK14" i="80"/>
  <c r="AL14" i="80"/>
  <c r="AM14" i="80"/>
  <c r="AN14" i="80"/>
  <c r="AO14" i="80"/>
  <c r="AP14" i="80"/>
  <c r="AQ14" i="80"/>
  <c r="AR14" i="80"/>
  <c r="AS14" i="80"/>
  <c r="AT14" i="80"/>
  <c r="AU14" i="80"/>
  <c r="AV14" i="80"/>
  <c r="AW14" i="80"/>
  <c r="AX14" i="80"/>
  <c r="AY14" i="80"/>
  <c r="AZ14" i="80"/>
  <c r="BA14" i="80"/>
  <c r="BB14" i="80"/>
  <c r="BC14" i="80"/>
  <c r="BD14" i="80"/>
  <c r="BE14" i="80"/>
  <c r="BF14" i="80"/>
  <c r="BG14" i="80"/>
  <c r="BH14" i="80"/>
  <c r="BI14" i="80"/>
  <c r="BJ14" i="80"/>
  <c r="BK14" i="80"/>
  <c r="BL14" i="80"/>
  <c r="BM14" i="80"/>
  <c r="BN14" i="80"/>
  <c r="BO14" i="80"/>
  <c r="BP14" i="80"/>
  <c r="BQ14" i="80"/>
  <c r="BR14" i="80"/>
  <c r="BS14" i="80"/>
  <c r="BT14" i="80"/>
  <c r="BU14" i="80"/>
  <c r="BV14" i="80"/>
  <c r="BW14" i="80"/>
  <c r="BX14" i="80"/>
  <c r="BY14" i="80"/>
  <c r="BZ14" i="80"/>
  <c r="CA14" i="80"/>
  <c r="CB14" i="80"/>
  <c r="CC14" i="80"/>
  <c r="CD14" i="80"/>
  <c r="CE14" i="80"/>
  <c r="CF14" i="80"/>
  <c r="CG14" i="80"/>
  <c r="CH14" i="80"/>
  <c r="CI14" i="80"/>
  <c r="CJ14" i="80"/>
  <c r="CK14" i="80"/>
  <c r="CL14" i="80"/>
  <c r="CM14" i="80"/>
  <c r="L14" i="81"/>
  <c r="M14" i="81"/>
  <c r="N14" i="81"/>
  <c r="O14" i="81"/>
  <c r="P14" i="81"/>
  <c r="Q14" i="81"/>
  <c r="R14" i="81"/>
  <c r="S14" i="81"/>
  <c r="T14" i="81"/>
  <c r="U14" i="81"/>
  <c r="V14" i="81"/>
  <c r="W14" i="81"/>
  <c r="X14" i="81"/>
  <c r="Y14" i="81"/>
  <c r="Z14" i="81"/>
  <c r="AA14" i="81"/>
  <c r="AB14" i="81"/>
  <c r="AC14" i="81"/>
  <c r="AD14" i="81"/>
  <c r="AE14" i="81"/>
  <c r="AF14" i="81"/>
  <c r="AG14" i="81"/>
  <c r="AH14" i="81"/>
  <c r="AI14" i="81"/>
  <c r="AJ14" i="81"/>
  <c r="AK14" i="81"/>
  <c r="AL14" i="81"/>
  <c r="AM14" i="81"/>
  <c r="AN14" i="81"/>
  <c r="AO14" i="81"/>
  <c r="AP14" i="81"/>
  <c r="AQ14" i="81"/>
  <c r="AR14" i="81"/>
  <c r="AS14" i="81"/>
  <c r="AT14" i="81"/>
  <c r="AU14" i="81"/>
  <c r="AV14" i="81"/>
  <c r="AW14" i="81"/>
  <c r="AX14" i="81"/>
  <c r="AY14" i="81"/>
  <c r="AZ14" i="81"/>
  <c r="BA14" i="81"/>
  <c r="BB14" i="81"/>
  <c r="BC14" i="81"/>
  <c r="BD14" i="81"/>
  <c r="BE14" i="81"/>
  <c r="BF14" i="81"/>
  <c r="BG14" i="81"/>
  <c r="BH14" i="81"/>
  <c r="BI14" i="81"/>
  <c r="BJ14" i="81"/>
  <c r="BK14" i="81"/>
  <c r="BL14" i="81"/>
  <c r="BM14" i="81"/>
  <c r="BN14" i="81"/>
  <c r="BO14" i="81"/>
  <c r="BP14" i="81"/>
  <c r="BQ14" i="81"/>
  <c r="BR14" i="81"/>
  <c r="BS14" i="81"/>
  <c r="BT14" i="81"/>
  <c r="BU14" i="81"/>
  <c r="BV14" i="81"/>
  <c r="BW14" i="81"/>
  <c r="BX14" i="81"/>
  <c r="BY14" i="81"/>
  <c r="BZ14" i="81"/>
  <c r="CA14" i="81"/>
  <c r="CB14" i="81"/>
  <c r="CC14" i="81"/>
  <c r="CD14" i="81"/>
  <c r="CE14" i="81"/>
  <c r="CF14" i="81"/>
  <c r="CG14" i="81"/>
  <c r="CH14" i="81"/>
  <c r="CI14" i="81"/>
  <c r="CJ14" i="81"/>
  <c r="CK14" i="81"/>
  <c r="CL14" i="81"/>
  <c r="CM14" i="81"/>
  <c r="CD14" i="82"/>
  <c r="CE14" i="82"/>
  <c r="CF14" i="82"/>
  <c r="CG14" i="82"/>
  <c r="CH14" i="82"/>
  <c r="CI14" i="82"/>
  <c r="CJ14" i="82"/>
  <c r="CK14" i="82"/>
  <c r="CL14" i="82"/>
  <c r="CM14" i="82"/>
  <c r="L14" i="83"/>
  <c r="M14" i="83"/>
  <c r="N14" i="83"/>
  <c r="O14" i="83"/>
  <c r="P14" i="83"/>
  <c r="Q14" i="83"/>
  <c r="R14" i="83"/>
  <c r="S14" i="83"/>
  <c r="T14" i="83"/>
  <c r="U14" i="83"/>
  <c r="V14" i="83"/>
  <c r="W14" i="83"/>
  <c r="X14" i="83"/>
  <c r="Y14" i="83"/>
  <c r="Z14" i="83"/>
  <c r="AA14" i="83"/>
  <c r="AB14" i="83"/>
  <c r="AC14" i="83"/>
  <c r="AD14" i="83"/>
  <c r="AE14" i="83"/>
  <c r="AF14" i="83"/>
  <c r="AG14" i="83"/>
  <c r="AH14" i="83"/>
  <c r="AI14" i="83"/>
  <c r="AJ14" i="83"/>
  <c r="AK14" i="83"/>
  <c r="AL14" i="83"/>
  <c r="AM14" i="83"/>
  <c r="AN14" i="83"/>
  <c r="AO14" i="83"/>
  <c r="AP14" i="83"/>
  <c r="AQ14" i="83"/>
  <c r="AV14" i="83"/>
  <c r="AW14" i="83"/>
  <c r="AX14" i="83"/>
  <c r="AY14" i="83"/>
  <c r="AZ14" i="83"/>
  <c r="BA14" i="83"/>
  <c r="BB14" i="83"/>
  <c r="BC14" i="83"/>
  <c r="BD14" i="83"/>
  <c r="BE14" i="83"/>
  <c r="BF14" i="83"/>
  <c r="BG14" i="83"/>
  <c r="BH14" i="83"/>
  <c r="BI14" i="83"/>
  <c r="BJ14" i="83"/>
  <c r="BK14" i="83"/>
  <c r="BL14" i="83"/>
  <c r="BM14" i="83"/>
  <c r="BN14" i="83"/>
  <c r="BO14" i="83"/>
  <c r="BP14" i="83"/>
  <c r="BQ14" i="83"/>
  <c r="BR14" i="83"/>
  <c r="BS14" i="83"/>
  <c r="BT14" i="83"/>
  <c r="BU14" i="83"/>
  <c r="BV14" i="83"/>
  <c r="BW14" i="83"/>
  <c r="BX14" i="83"/>
  <c r="BY14" i="83"/>
  <c r="BZ14" i="83"/>
  <c r="CA14" i="83"/>
  <c r="CB14" i="83"/>
  <c r="CS14" i="83" s="1"/>
  <c r="CC14" i="83"/>
  <c r="CD14" i="83"/>
  <c r="CE14" i="83"/>
  <c r="CF14" i="83"/>
  <c r="CG14" i="83"/>
  <c r="CH14" i="83"/>
  <c r="CI14" i="83"/>
  <c r="CJ14" i="83"/>
  <c r="CK14" i="83"/>
  <c r="CL14" i="83"/>
  <c r="CM14" i="83"/>
  <c r="L14" i="84"/>
  <c r="M14" i="84"/>
  <c r="N14" i="84"/>
  <c r="O14" i="84"/>
  <c r="P14" i="84"/>
  <c r="Q14" i="84"/>
  <c r="R14" i="84"/>
  <c r="S14" i="84"/>
  <c r="T14" i="84"/>
  <c r="U14" i="84"/>
  <c r="V14" i="84"/>
  <c r="W14" i="84"/>
  <c r="X14" i="84"/>
  <c r="Y14" i="84"/>
  <c r="Z14" i="84"/>
  <c r="AA14" i="84"/>
  <c r="AB14" i="84"/>
  <c r="AC14" i="84"/>
  <c r="AD14" i="84"/>
  <c r="AE14" i="84"/>
  <c r="AF14" i="84"/>
  <c r="AG14" i="84"/>
  <c r="AH14" i="84"/>
  <c r="AI14" i="84"/>
  <c r="AJ14" i="84"/>
  <c r="AK14" i="84"/>
  <c r="AL14" i="84"/>
  <c r="AM14" i="84"/>
  <c r="AN14" i="84"/>
  <c r="AO14" i="84"/>
  <c r="AP14" i="84"/>
  <c r="AQ14" i="84"/>
  <c r="AR14" i="84"/>
  <c r="AS14" i="84"/>
  <c r="AT14" i="84"/>
  <c r="AU14" i="84"/>
  <c r="AV14" i="84"/>
  <c r="AW14" i="84"/>
  <c r="AX14" i="84"/>
  <c r="AY14" i="84"/>
  <c r="AZ14" i="84"/>
  <c r="BA14" i="84"/>
  <c r="BB14" i="84"/>
  <c r="BC14" i="84"/>
  <c r="BD14" i="84"/>
  <c r="BE14" i="84"/>
  <c r="BF14" i="84"/>
  <c r="BG14" i="84"/>
  <c r="BH14" i="84"/>
  <c r="BI14" i="84"/>
  <c r="BJ14" i="84"/>
  <c r="BK14" i="84"/>
  <c r="BL14" i="84"/>
  <c r="BM14" i="84"/>
  <c r="BN14" i="84"/>
  <c r="BO14" i="84"/>
  <c r="BP14" i="84"/>
  <c r="BQ14" i="84"/>
  <c r="BR14" i="84"/>
  <c r="BS14" i="84"/>
  <c r="BT14" i="84"/>
  <c r="BU14" i="84"/>
  <c r="BV14" i="84"/>
  <c r="BW14" i="84"/>
  <c r="BX14" i="84"/>
  <c r="BY14" i="84"/>
  <c r="BZ14" i="84"/>
  <c r="CA14" i="84"/>
  <c r="CB14" i="84"/>
  <c r="CS14" i="84" s="1"/>
  <c r="CC14" i="84"/>
  <c r="CD14" i="84"/>
  <c r="CE14" i="84"/>
  <c r="CF14" i="84"/>
  <c r="CG14" i="84"/>
  <c r="CH14" i="84"/>
  <c r="CI14" i="84"/>
  <c r="CJ14" i="84"/>
  <c r="CK14" i="84"/>
  <c r="CL14" i="84"/>
  <c r="CM14" i="84"/>
  <c r="L14" i="85"/>
  <c r="M14" i="85"/>
  <c r="N14" i="85"/>
  <c r="O14" i="85"/>
  <c r="P14" i="85"/>
  <c r="Q14" i="85"/>
  <c r="R14" i="85"/>
  <c r="S14" i="85"/>
  <c r="T14" i="85"/>
  <c r="U14" i="85"/>
  <c r="V14" i="85"/>
  <c r="W14" i="85"/>
  <c r="X14" i="85"/>
  <c r="Y14" i="85"/>
  <c r="Z14" i="85"/>
  <c r="AA14" i="85"/>
  <c r="AB14" i="85"/>
  <c r="AC14" i="85"/>
  <c r="AD14" i="85"/>
  <c r="AF14" i="85"/>
  <c r="AG14" i="85"/>
  <c r="AH14" i="85"/>
  <c r="AI14" i="85"/>
  <c r="AJ14" i="85"/>
  <c r="AK14" i="85"/>
  <c r="AL14" i="85"/>
  <c r="AM14" i="85"/>
  <c r="AN14" i="85"/>
  <c r="AO14" i="85"/>
  <c r="AP14" i="85"/>
  <c r="AQ14" i="85"/>
  <c r="AR14" i="85"/>
  <c r="AS14" i="85"/>
  <c r="AT14" i="85"/>
  <c r="AU14" i="85"/>
  <c r="AV14" i="85"/>
  <c r="AW14" i="85"/>
  <c r="AX14" i="85"/>
  <c r="AY14" i="85"/>
  <c r="AZ14" i="85"/>
  <c r="BA14" i="85"/>
  <c r="BB14" i="85"/>
  <c r="BC14" i="85"/>
  <c r="BD14" i="85"/>
  <c r="BE14" i="85"/>
  <c r="BF14" i="85"/>
  <c r="BG14" i="85"/>
  <c r="BH14" i="85"/>
  <c r="BI14" i="85"/>
  <c r="BJ14" i="85"/>
  <c r="BK14" i="85"/>
  <c r="BL14" i="85"/>
  <c r="BM14" i="85"/>
  <c r="BN14" i="85"/>
  <c r="BO14" i="85"/>
  <c r="BP14" i="85"/>
  <c r="BQ14" i="85"/>
  <c r="BR14" i="85"/>
  <c r="BS14" i="85"/>
  <c r="BT14" i="85"/>
  <c r="BU14" i="85"/>
  <c r="BV14" i="85"/>
  <c r="BW14" i="85"/>
  <c r="BX14" i="85"/>
  <c r="BY14" i="85"/>
  <c r="BZ14" i="85"/>
  <c r="CA14" i="85"/>
  <c r="CB14" i="85"/>
  <c r="CC14" i="85"/>
  <c r="CD14" i="85"/>
  <c r="CE14" i="85"/>
  <c r="CF14" i="85"/>
  <c r="CG14" i="85"/>
  <c r="CH14" i="85"/>
  <c r="CI14" i="85"/>
  <c r="CJ14" i="85"/>
  <c r="CK14" i="85"/>
  <c r="CL14" i="85"/>
  <c r="CM14" i="85"/>
  <c r="L14" i="86"/>
  <c r="M14" i="86"/>
  <c r="N14" i="86"/>
  <c r="O14" i="86"/>
  <c r="P14" i="86"/>
  <c r="Q14" i="86"/>
  <c r="R14" i="86"/>
  <c r="S14" i="86"/>
  <c r="T14" i="86"/>
  <c r="U14" i="86"/>
  <c r="V14" i="86"/>
  <c r="W14" i="86"/>
  <c r="X14" i="86"/>
  <c r="Y14" i="86"/>
  <c r="Z14" i="86"/>
  <c r="AA14" i="86"/>
  <c r="AB14" i="86"/>
  <c r="AC14" i="86"/>
  <c r="AD14" i="86"/>
  <c r="AE14" i="86"/>
  <c r="AF14" i="86"/>
  <c r="AG14" i="86"/>
  <c r="AH14" i="86"/>
  <c r="AI14" i="86"/>
  <c r="AJ14" i="86"/>
  <c r="AK14" i="86"/>
  <c r="AL14" i="86"/>
  <c r="AM14" i="86"/>
  <c r="AN14" i="86"/>
  <c r="AO14" i="86"/>
  <c r="AP14" i="86"/>
  <c r="AQ14" i="86"/>
  <c r="AR14" i="86"/>
  <c r="AS14" i="86"/>
  <c r="AT14" i="86"/>
  <c r="AU14" i="86"/>
  <c r="AV14" i="86"/>
  <c r="AW14" i="86"/>
  <c r="AX14" i="86"/>
  <c r="AY14" i="86"/>
  <c r="AZ14" i="86"/>
  <c r="BA14" i="86"/>
  <c r="BB14" i="86"/>
  <c r="BC14" i="86"/>
  <c r="BD14" i="86"/>
  <c r="BE14" i="86"/>
  <c r="BF14" i="86"/>
  <c r="BG14" i="86"/>
  <c r="BH14" i="86"/>
  <c r="BI14" i="86"/>
  <c r="BJ14" i="86"/>
  <c r="BK14" i="86"/>
  <c r="BL14" i="86"/>
  <c r="BM14" i="86"/>
  <c r="BN14" i="86"/>
  <c r="BO14" i="86"/>
  <c r="BP14" i="86"/>
  <c r="BQ14" i="86"/>
  <c r="BR14" i="86"/>
  <c r="BS14" i="86"/>
  <c r="BT14" i="86"/>
  <c r="BU14" i="86"/>
  <c r="BV14" i="86"/>
  <c r="BW14" i="86"/>
  <c r="BX14" i="86"/>
  <c r="BY14" i="86"/>
  <c r="BZ14" i="86"/>
  <c r="CA14" i="86"/>
  <c r="CB14" i="86"/>
  <c r="CC14" i="86"/>
  <c r="CD14" i="86"/>
  <c r="CE14" i="86"/>
  <c r="CF14" i="86"/>
  <c r="CG14" i="86"/>
  <c r="CH14" i="86"/>
  <c r="CI14" i="86"/>
  <c r="CJ14" i="86"/>
  <c r="CK14" i="86"/>
  <c r="CL14" i="86"/>
  <c r="CM14" i="86"/>
  <c r="L14" i="87"/>
  <c r="M14" i="87"/>
  <c r="N14" i="87"/>
  <c r="O14" i="87"/>
  <c r="P14" i="87"/>
  <c r="Q14" i="87"/>
  <c r="R14" i="87"/>
  <c r="S14" i="87"/>
  <c r="T14" i="87"/>
  <c r="U14" i="87"/>
  <c r="V14" i="87"/>
  <c r="W14" i="87"/>
  <c r="X14" i="87"/>
  <c r="Y14" i="87"/>
  <c r="Z14" i="87"/>
  <c r="AA14" i="87"/>
  <c r="AB14" i="87"/>
  <c r="AC14" i="87"/>
  <c r="AD14" i="87"/>
  <c r="AE14" i="87"/>
  <c r="AF14" i="87"/>
  <c r="AG14" i="87"/>
  <c r="AH14" i="87"/>
  <c r="AI14" i="87"/>
  <c r="AJ14" i="87"/>
  <c r="AK14" i="87"/>
  <c r="AL14" i="87"/>
  <c r="AM14" i="87"/>
  <c r="AN14" i="87"/>
  <c r="AO14" i="87"/>
  <c r="AP14" i="87"/>
  <c r="AQ14" i="87"/>
  <c r="AR14" i="87"/>
  <c r="AS14" i="87"/>
  <c r="AT14" i="87"/>
  <c r="AU14" i="87"/>
  <c r="AV14" i="87"/>
  <c r="AW14" i="87"/>
  <c r="AX14" i="87"/>
  <c r="AY14" i="87"/>
  <c r="AZ14" i="87"/>
  <c r="BA14" i="87"/>
  <c r="BB14" i="87"/>
  <c r="BC14" i="87"/>
  <c r="BD14" i="87"/>
  <c r="BE14" i="87"/>
  <c r="BF14" i="87"/>
  <c r="BG14" i="87"/>
  <c r="BH14" i="87"/>
  <c r="BI14" i="87"/>
  <c r="BJ14" i="87"/>
  <c r="BK14" i="87"/>
  <c r="BL14" i="87"/>
  <c r="BM14" i="87"/>
  <c r="BN14" i="87"/>
  <c r="BO14" i="87"/>
  <c r="BP14" i="87"/>
  <c r="BQ14" i="87"/>
  <c r="BR14" i="87"/>
  <c r="BS14" i="87"/>
  <c r="BT14" i="87"/>
  <c r="BU14" i="87"/>
  <c r="BV14" i="87"/>
  <c r="BW14" i="87"/>
  <c r="BX14" i="87"/>
  <c r="BY14" i="87"/>
  <c r="BZ14" i="87"/>
  <c r="CA14" i="87"/>
  <c r="CB14" i="87"/>
  <c r="CC14" i="87"/>
  <c r="CD14" i="87"/>
  <c r="CE14" i="87"/>
  <c r="CF14" i="87"/>
  <c r="CG14" i="87"/>
  <c r="CH14" i="87"/>
  <c r="CI14" i="87"/>
  <c r="CJ14" i="87"/>
  <c r="CK14" i="87"/>
  <c r="CL14" i="87"/>
  <c r="CM14" i="87"/>
  <c r="L14" i="88"/>
  <c r="M14" i="88"/>
  <c r="N14" i="88"/>
  <c r="O14" i="88"/>
  <c r="P14" i="88"/>
  <c r="Q14" i="88"/>
  <c r="R14" i="88"/>
  <c r="S14" i="88"/>
  <c r="T14" i="88"/>
  <c r="U14" i="88"/>
  <c r="V14" i="88"/>
  <c r="W14" i="88"/>
  <c r="X14" i="88"/>
  <c r="Y14" i="88"/>
  <c r="Z14" i="88"/>
  <c r="AA14" i="88"/>
  <c r="AB14" i="88"/>
  <c r="AC14" i="88"/>
  <c r="AD14" i="88"/>
  <c r="AE14" i="88"/>
  <c r="AF14" i="88"/>
  <c r="AG14" i="88"/>
  <c r="AH14" i="88"/>
  <c r="AI14" i="88"/>
  <c r="AK14" i="88"/>
  <c r="AL14" i="88"/>
  <c r="AM14" i="88"/>
  <c r="AN14" i="88"/>
  <c r="AO14" i="88"/>
  <c r="AP14" i="88"/>
  <c r="AQ14" i="88"/>
  <c r="AR14" i="88"/>
  <c r="AS14" i="88"/>
  <c r="AT14" i="88"/>
  <c r="AU14" i="88"/>
  <c r="AV14" i="88"/>
  <c r="AW14" i="88"/>
  <c r="AX14" i="88"/>
  <c r="AY14" i="88"/>
  <c r="AZ14" i="88"/>
  <c r="BA14" i="88"/>
  <c r="BB14" i="88"/>
  <c r="BC14" i="88"/>
  <c r="BD14" i="88"/>
  <c r="BE14" i="88"/>
  <c r="BF14" i="88"/>
  <c r="BG14" i="88"/>
  <c r="BH14" i="88"/>
  <c r="BI14" i="88"/>
  <c r="BJ14" i="88"/>
  <c r="BK14" i="88"/>
  <c r="BL14" i="88"/>
  <c r="BM14" i="88"/>
  <c r="BN14" i="88"/>
  <c r="BO14" i="88"/>
  <c r="BP14" i="88"/>
  <c r="BQ14" i="88"/>
  <c r="BR14" i="88"/>
  <c r="BS14" i="88"/>
  <c r="BT14" i="88"/>
  <c r="BU14" i="88"/>
  <c r="BV14" i="88"/>
  <c r="BW14" i="88"/>
  <c r="BX14" i="88"/>
  <c r="BY14" i="88"/>
  <c r="BZ14" i="88"/>
  <c r="CA14" i="88"/>
  <c r="CB14" i="88"/>
  <c r="CC14" i="88"/>
  <c r="CD14" i="88"/>
  <c r="CE14" i="88"/>
  <c r="CF14" i="88"/>
  <c r="CG14" i="88"/>
  <c r="CH14" i="88"/>
  <c r="CI14" i="88"/>
  <c r="CJ14" i="88"/>
  <c r="CK14" i="88"/>
  <c r="CL14" i="88"/>
  <c r="CM14" i="88"/>
  <c r="L14" i="89"/>
  <c r="M14" i="89"/>
  <c r="N14" i="89"/>
  <c r="O14" i="89"/>
  <c r="P14" i="89"/>
  <c r="Q14" i="89"/>
  <c r="R14" i="89"/>
  <c r="S14" i="89"/>
  <c r="T14" i="89"/>
  <c r="U14" i="89"/>
  <c r="V14" i="89"/>
  <c r="CF14" i="89"/>
  <c r="CG14" i="89"/>
  <c r="CH14" i="89"/>
  <c r="CI14" i="89"/>
  <c r="CJ14" i="89"/>
  <c r="CK14" i="89"/>
  <c r="CL14" i="89"/>
  <c r="CM14" i="89"/>
  <c r="L14" i="90"/>
  <c r="M14" i="90"/>
  <c r="N14" i="90"/>
  <c r="O14" i="90"/>
  <c r="P14" i="90"/>
  <c r="Q14" i="90"/>
  <c r="R14" i="90"/>
  <c r="S14" i="90"/>
  <c r="T14" i="90"/>
  <c r="U14" i="90"/>
  <c r="V14" i="90"/>
  <c r="W14" i="90"/>
  <c r="X14" i="90"/>
  <c r="Y14" i="90"/>
  <c r="Z14" i="90"/>
  <c r="AA14" i="90"/>
  <c r="AB14" i="90"/>
  <c r="AC14" i="90"/>
  <c r="AD14" i="90"/>
  <c r="AE14" i="90"/>
  <c r="AF14" i="90"/>
  <c r="AG14" i="90"/>
  <c r="AH14" i="90"/>
  <c r="AI14" i="90"/>
  <c r="AJ14" i="90"/>
  <c r="AK14" i="90"/>
  <c r="AL14" i="90"/>
  <c r="AM14" i="90"/>
  <c r="AN14" i="90"/>
  <c r="AO14" i="90"/>
  <c r="AP14" i="90"/>
  <c r="AQ14" i="90"/>
  <c r="AR14" i="90"/>
  <c r="AS14" i="90"/>
  <c r="AT14" i="90"/>
  <c r="AU14" i="90"/>
  <c r="AV14" i="90"/>
  <c r="AW14" i="90"/>
  <c r="AX14" i="90"/>
  <c r="AY14" i="90"/>
  <c r="BA14" i="90"/>
  <c r="BB14" i="90"/>
  <c r="BC14" i="90"/>
  <c r="BD14" i="90"/>
  <c r="BE14" i="90"/>
  <c r="BF14" i="90"/>
  <c r="BG14" i="90"/>
  <c r="BH14" i="90"/>
  <c r="BI14" i="90"/>
  <c r="BJ14" i="90"/>
  <c r="BK14" i="90"/>
  <c r="BL14" i="90"/>
  <c r="BM14" i="90"/>
  <c r="BN14" i="90"/>
  <c r="BO14" i="90"/>
  <c r="BP14" i="90"/>
  <c r="BQ14" i="90"/>
  <c r="BR14" i="90"/>
  <c r="BS14" i="90"/>
  <c r="BT14" i="90"/>
  <c r="BU14" i="90"/>
  <c r="BV14" i="90"/>
  <c r="BW14" i="90"/>
  <c r="BX14" i="90"/>
  <c r="BY14" i="90"/>
  <c r="BZ14" i="90"/>
  <c r="CA14" i="90"/>
  <c r="CB14" i="90"/>
  <c r="CC14" i="90"/>
  <c r="CD14" i="90"/>
  <c r="CE14" i="90"/>
  <c r="CF14" i="90"/>
  <c r="CG14" i="90"/>
  <c r="CH14" i="90"/>
  <c r="CI14" i="90"/>
  <c r="CJ14" i="90"/>
  <c r="CK14" i="90"/>
  <c r="CL14" i="90"/>
  <c r="CM14" i="90"/>
  <c r="L14" i="91"/>
  <c r="M14" i="91"/>
  <c r="N14" i="91"/>
  <c r="O14" i="91"/>
  <c r="P14" i="91"/>
  <c r="Q14" i="91"/>
  <c r="R14" i="91"/>
  <c r="S14" i="91"/>
  <c r="T14" i="91"/>
  <c r="U14" i="91"/>
  <c r="BQ14" i="91"/>
  <c r="BR14" i="91"/>
  <c r="BS14" i="91"/>
  <c r="BT14" i="91"/>
  <c r="BU14" i="91"/>
  <c r="BV14" i="91"/>
  <c r="BW14" i="91"/>
  <c r="BX14" i="91"/>
  <c r="BY14" i="91"/>
  <c r="BZ14" i="91"/>
  <c r="CA14" i="91"/>
  <c r="CB14" i="91"/>
  <c r="CC14" i="91"/>
  <c r="CD14" i="91"/>
  <c r="CE14" i="91"/>
  <c r="CF14" i="91"/>
  <c r="CG14" i="91"/>
  <c r="CH14" i="91"/>
  <c r="CI14" i="91"/>
  <c r="CJ14" i="91"/>
  <c r="CK14" i="91"/>
  <c r="CL14" i="91"/>
  <c r="CM14" i="91"/>
  <c r="L14" i="92"/>
  <c r="M14" i="92"/>
  <c r="N14" i="92"/>
  <c r="O14" i="92"/>
  <c r="P14" i="92"/>
  <c r="Q14" i="92"/>
  <c r="R14" i="92"/>
  <c r="S14" i="92"/>
  <c r="T14" i="92"/>
  <c r="U14" i="92"/>
  <c r="V14" i="92"/>
  <c r="W14" i="92"/>
  <c r="X14" i="92"/>
  <c r="Y14" i="92"/>
  <c r="Z14" i="92"/>
  <c r="AA14" i="92"/>
  <c r="AB14" i="92"/>
  <c r="AC14" i="92"/>
  <c r="AD14" i="92"/>
  <c r="AE14" i="92"/>
  <c r="AF14" i="92"/>
  <c r="AG14" i="92"/>
  <c r="AH14" i="92"/>
  <c r="AI14" i="92"/>
  <c r="AJ14" i="92"/>
  <c r="AK14" i="92"/>
  <c r="AL14" i="92"/>
  <c r="AM14" i="92"/>
  <c r="AN14" i="92"/>
  <c r="AO14" i="92"/>
  <c r="AP14" i="92"/>
  <c r="AQ14" i="92"/>
  <c r="AR14" i="92"/>
  <c r="AS14" i="92"/>
  <c r="AT14" i="92"/>
  <c r="AU14" i="92"/>
  <c r="AV14" i="92"/>
  <c r="AW14" i="92"/>
  <c r="AX14" i="92"/>
  <c r="BB14" i="92"/>
  <c r="BC14" i="92"/>
  <c r="BD14" i="92"/>
  <c r="BE14" i="92"/>
  <c r="BF14" i="92"/>
  <c r="BG14" i="92"/>
  <c r="BH14" i="92"/>
  <c r="BI14" i="92"/>
  <c r="BJ14" i="92"/>
  <c r="BK14" i="92"/>
  <c r="BL14" i="92"/>
  <c r="BM14" i="92"/>
  <c r="BN14" i="92"/>
  <c r="BO14" i="92"/>
  <c r="BP14" i="92"/>
  <c r="BQ14" i="92"/>
  <c r="BR14" i="92"/>
  <c r="BS14" i="92"/>
  <c r="BT14" i="92"/>
  <c r="BU14" i="92"/>
  <c r="BV14" i="92"/>
  <c r="BW14" i="92"/>
  <c r="BX14" i="92"/>
  <c r="BY14" i="92"/>
  <c r="BZ14" i="92"/>
  <c r="CA14" i="92"/>
  <c r="CB14" i="92"/>
  <c r="CS14" i="92" s="1"/>
  <c r="CC14" i="92"/>
  <c r="CD14" i="92"/>
  <c r="CE14" i="92"/>
  <c r="CF14" i="92"/>
  <c r="CG14" i="92"/>
  <c r="CH14" i="92"/>
  <c r="CI14" i="92"/>
  <c r="CJ14" i="92"/>
  <c r="CK14" i="92"/>
  <c r="CL14" i="92"/>
  <c r="CM14" i="92"/>
  <c r="L14" i="93"/>
  <c r="M14" i="93"/>
  <c r="N14" i="93"/>
  <c r="O14" i="93"/>
  <c r="P14" i="93"/>
  <c r="Q14" i="93"/>
  <c r="R14" i="93"/>
  <c r="S14" i="93"/>
  <c r="T14" i="93"/>
  <c r="U14" i="93"/>
  <c r="V14" i="93"/>
  <c r="W14" i="93"/>
  <c r="X14" i="93"/>
  <c r="Y14" i="93"/>
  <c r="Z14" i="93"/>
  <c r="AA14" i="93"/>
  <c r="AB14" i="93"/>
  <c r="AC14" i="93"/>
  <c r="AD14" i="93"/>
  <c r="AE14" i="93"/>
  <c r="AF14" i="93"/>
  <c r="AG14" i="93"/>
  <c r="AH14" i="93"/>
  <c r="AI14" i="93"/>
  <c r="AJ14" i="93"/>
  <c r="AK14" i="93"/>
  <c r="AL14" i="93"/>
  <c r="AM14" i="93"/>
  <c r="AN14" i="93"/>
  <c r="AO14" i="93"/>
  <c r="AP14" i="93"/>
  <c r="AQ14" i="93"/>
  <c r="AR14" i="93"/>
  <c r="AS14" i="93"/>
  <c r="AT14" i="93"/>
  <c r="AU14" i="93"/>
  <c r="AV14" i="93"/>
  <c r="AW14" i="93"/>
  <c r="AX14" i="93"/>
  <c r="AY14" i="93"/>
  <c r="AZ14" i="93"/>
  <c r="BA14" i="93"/>
  <c r="BB14" i="93"/>
  <c r="BC14" i="93"/>
  <c r="BD14" i="93"/>
  <c r="BE14" i="93"/>
  <c r="BF14" i="93"/>
  <c r="BG14" i="93"/>
  <c r="BH14" i="93"/>
  <c r="BI14" i="93"/>
  <c r="BJ14" i="93"/>
  <c r="BK14" i="93"/>
  <c r="BL14" i="93"/>
  <c r="BM14" i="93"/>
  <c r="BN14" i="93"/>
  <c r="BO14" i="93"/>
  <c r="BP14" i="93"/>
  <c r="BQ14" i="93"/>
  <c r="BR14" i="93"/>
  <c r="BS14" i="93"/>
  <c r="BT14" i="93"/>
  <c r="BU14" i="93"/>
  <c r="BV14" i="93"/>
  <c r="BW14" i="93"/>
  <c r="BX14" i="93"/>
  <c r="BY14" i="93"/>
  <c r="BZ14" i="93"/>
  <c r="CA14" i="93"/>
  <c r="CB14" i="93"/>
  <c r="CC14" i="93"/>
  <c r="CD14" i="93"/>
  <c r="CE14" i="93"/>
  <c r="CF14" i="93"/>
  <c r="CG14" i="93"/>
  <c r="CH14" i="93"/>
  <c r="CI14" i="93"/>
  <c r="CJ14" i="93"/>
  <c r="CK14" i="93"/>
  <c r="CL14" i="93"/>
  <c r="CM14" i="93"/>
  <c r="L14" i="94"/>
  <c r="M14" i="94"/>
  <c r="N14" i="94"/>
  <c r="O14" i="94"/>
  <c r="P14" i="94"/>
  <c r="Q14" i="94"/>
  <c r="R14" i="94"/>
  <c r="S14" i="94"/>
  <c r="T14" i="94"/>
  <c r="U14" i="94"/>
  <c r="V14" i="94"/>
  <c r="W14" i="94"/>
  <c r="X14" i="94"/>
  <c r="Y14" i="94"/>
  <c r="Z14" i="94"/>
  <c r="AA14" i="94"/>
  <c r="AB14" i="94"/>
  <c r="AC14" i="94"/>
  <c r="AD14" i="94"/>
  <c r="AE14" i="94"/>
  <c r="AF14" i="94"/>
  <c r="AG14" i="94"/>
  <c r="AH14" i="94"/>
  <c r="AI14" i="94"/>
  <c r="AJ14" i="94"/>
  <c r="AK14" i="94"/>
  <c r="AL14" i="94"/>
  <c r="AM14" i="94"/>
  <c r="AN14" i="94"/>
  <c r="AO14" i="94"/>
  <c r="AP14" i="94"/>
  <c r="AQ14" i="94"/>
  <c r="AR14" i="94"/>
  <c r="AS14" i="94"/>
  <c r="AT14" i="94"/>
  <c r="AU14" i="94"/>
  <c r="AV14" i="94"/>
  <c r="AW14" i="94"/>
  <c r="AX14" i="94"/>
  <c r="AY14" i="94"/>
  <c r="AZ14" i="94"/>
  <c r="BA14" i="94"/>
  <c r="BB14" i="94"/>
  <c r="BC14" i="94"/>
  <c r="BD14" i="94"/>
  <c r="BE14" i="94"/>
  <c r="BF14" i="94"/>
  <c r="BG14" i="94"/>
  <c r="BH14" i="94"/>
  <c r="BI14" i="94"/>
  <c r="BJ14" i="94"/>
  <c r="BK14" i="94"/>
  <c r="BL14" i="94"/>
  <c r="BM14" i="94"/>
  <c r="BN14" i="94"/>
  <c r="BO14" i="94"/>
  <c r="BP14" i="94"/>
  <c r="BQ14" i="94"/>
  <c r="BR14" i="94"/>
  <c r="BS14" i="94"/>
  <c r="BT14" i="94"/>
  <c r="BU14" i="94"/>
  <c r="BV14" i="94"/>
  <c r="BW14" i="94"/>
  <c r="BX14" i="94"/>
  <c r="BY14" i="94"/>
  <c r="BZ14" i="94"/>
  <c r="CA14" i="94"/>
  <c r="CB14" i="94"/>
  <c r="CC14" i="94"/>
  <c r="CD14" i="94"/>
  <c r="CE14" i="94"/>
  <c r="CF14" i="94"/>
  <c r="CG14" i="94"/>
  <c r="CH14" i="94"/>
  <c r="CI14" i="94"/>
  <c r="CJ14" i="94"/>
  <c r="CK14" i="94"/>
  <c r="CL14" i="94"/>
  <c r="CM14" i="94"/>
  <c r="L14" i="95"/>
  <c r="M14" i="95"/>
  <c r="N14" i="95"/>
  <c r="O14" i="95"/>
  <c r="P14" i="95"/>
  <c r="Q14" i="95"/>
  <c r="R14" i="95"/>
  <c r="S14" i="95"/>
  <c r="T14" i="95"/>
  <c r="U14" i="95"/>
  <c r="V14" i="95"/>
  <c r="W14" i="95"/>
  <c r="X14" i="95"/>
  <c r="Y14" i="95"/>
  <c r="Z14" i="95"/>
  <c r="AA14" i="95"/>
  <c r="AB14" i="95"/>
  <c r="AC14" i="95"/>
  <c r="AD14" i="95"/>
  <c r="AE14" i="95"/>
  <c r="AF14" i="95"/>
  <c r="AG14" i="95"/>
  <c r="AH14" i="95"/>
  <c r="AI14" i="95"/>
  <c r="AJ14" i="95"/>
  <c r="AK14" i="95"/>
  <c r="AL14" i="95"/>
  <c r="AM14" i="95"/>
  <c r="AN14" i="95"/>
  <c r="AO14" i="95"/>
  <c r="AP14" i="95"/>
  <c r="AQ14" i="95"/>
  <c r="AR14" i="95"/>
  <c r="AS14" i="95"/>
  <c r="AT14" i="95"/>
  <c r="AU14" i="95"/>
  <c r="AV14" i="95"/>
  <c r="AW14" i="95"/>
  <c r="AX14" i="95"/>
  <c r="AY14" i="95"/>
  <c r="AZ14" i="95"/>
  <c r="BA14" i="95"/>
  <c r="BB14" i="95"/>
  <c r="BC14" i="95"/>
  <c r="BD14" i="95"/>
  <c r="BE14" i="95"/>
  <c r="BF14" i="95"/>
  <c r="BG14" i="95"/>
  <c r="BH14" i="95"/>
  <c r="BI14" i="95"/>
  <c r="BJ14" i="95"/>
  <c r="BK14" i="95"/>
  <c r="BL14" i="95"/>
  <c r="BM14" i="95"/>
  <c r="BN14" i="95"/>
  <c r="BO14" i="95"/>
  <c r="BP14" i="95"/>
  <c r="BQ14" i="95"/>
  <c r="BR14" i="95"/>
  <c r="BS14" i="95"/>
  <c r="BT14" i="95"/>
  <c r="BU14" i="95"/>
  <c r="BV14" i="95"/>
  <c r="BW14" i="95"/>
  <c r="BX14" i="95"/>
  <c r="BY14" i="95"/>
  <c r="BZ14" i="95"/>
  <c r="CA14" i="95"/>
  <c r="CB14" i="95"/>
  <c r="CC14" i="95"/>
  <c r="CD14" i="95"/>
  <c r="CE14" i="95"/>
  <c r="CF14" i="95"/>
  <c r="CG14" i="95"/>
  <c r="CH14" i="95"/>
  <c r="CI14" i="95"/>
  <c r="CJ14" i="95"/>
  <c r="CK14" i="95"/>
  <c r="CL14" i="95"/>
  <c r="CM14" i="95"/>
  <c r="L14" i="96"/>
  <c r="M14" i="96"/>
  <c r="N14" i="96"/>
  <c r="O14" i="96"/>
  <c r="P14" i="96"/>
  <c r="Q14" i="96"/>
  <c r="R14" i="96"/>
  <c r="S14" i="96"/>
  <c r="T14" i="96"/>
  <c r="U14" i="96"/>
  <c r="V14" i="96"/>
  <c r="W14" i="96"/>
  <c r="X14" i="96"/>
  <c r="Y14" i="96"/>
  <c r="Z14" i="96"/>
  <c r="AA14" i="96"/>
  <c r="AB14" i="96"/>
  <c r="AC14" i="96"/>
  <c r="AD14" i="96"/>
  <c r="AE14" i="96"/>
  <c r="AF14" i="96"/>
  <c r="AG14" i="96"/>
  <c r="AH14" i="96"/>
  <c r="AI14" i="96"/>
  <c r="AJ14" i="96"/>
  <c r="AK14" i="96"/>
  <c r="AL14" i="96"/>
  <c r="AM14" i="96"/>
  <c r="AN14" i="96"/>
  <c r="AO14" i="96"/>
  <c r="AP14" i="96"/>
  <c r="AQ14" i="96"/>
  <c r="AR14" i="96"/>
  <c r="AS14" i="96"/>
  <c r="AT14" i="96"/>
  <c r="AU14" i="96"/>
  <c r="AV14" i="96"/>
  <c r="AW14" i="96"/>
  <c r="AX14" i="96"/>
  <c r="AY14" i="96"/>
  <c r="AZ14" i="96"/>
  <c r="BA14" i="96"/>
  <c r="BB14" i="96"/>
  <c r="BC14" i="96"/>
  <c r="BD14" i="96"/>
  <c r="BE14" i="96"/>
  <c r="BF14" i="96"/>
  <c r="BG14" i="96"/>
  <c r="BH14" i="96"/>
  <c r="BI14" i="96"/>
  <c r="BJ14" i="96"/>
  <c r="BK14" i="96"/>
  <c r="BL14" i="96"/>
  <c r="BM14" i="96"/>
  <c r="BN14" i="96"/>
  <c r="BO14" i="96"/>
  <c r="BP14" i="96"/>
  <c r="BQ14" i="96"/>
  <c r="BR14" i="96"/>
  <c r="BS14" i="96"/>
  <c r="BT14" i="96"/>
  <c r="BU14" i="96"/>
  <c r="BV14" i="96"/>
  <c r="BW14" i="96"/>
  <c r="BX14" i="96"/>
  <c r="BY14" i="96"/>
  <c r="BZ14" i="96"/>
  <c r="CA14" i="96"/>
  <c r="CB14" i="96"/>
  <c r="CC14" i="96"/>
  <c r="CD14" i="96"/>
  <c r="CE14" i="96"/>
  <c r="CF14" i="96"/>
  <c r="CG14" i="96"/>
  <c r="CH14" i="96"/>
  <c r="CI14" i="96"/>
  <c r="CJ14" i="96"/>
  <c r="CK14" i="96"/>
  <c r="CL14" i="96"/>
  <c r="CM14" i="96"/>
  <c r="M14" i="97"/>
  <c r="N14" i="97"/>
  <c r="O14" i="97"/>
  <c r="P14" i="97"/>
  <c r="Q14" i="97"/>
  <c r="R14" i="97"/>
  <c r="S14" i="97"/>
  <c r="T14" i="97"/>
  <c r="U14" i="97"/>
  <c r="V14" i="97"/>
  <c r="W14" i="97"/>
  <c r="X14" i="97"/>
  <c r="Y14" i="97"/>
  <c r="Z14" i="97"/>
  <c r="AA14" i="97"/>
  <c r="AC14" i="97"/>
  <c r="AD14" i="97"/>
  <c r="AE14" i="97"/>
  <c r="AF14" i="97"/>
  <c r="AG14" i="97"/>
  <c r="AH14" i="97"/>
  <c r="AI14" i="97"/>
  <c r="AJ14" i="97"/>
  <c r="AK14" i="97"/>
  <c r="AL14" i="97"/>
  <c r="AM14" i="97"/>
  <c r="AN14" i="97"/>
  <c r="AO14" i="97"/>
  <c r="AP14" i="97"/>
  <c r="AQ14" i="97"/>
  <c r="AR14" i="97"/>
  <c r="AS14" i="97"/>
  <c r="AT14" i="97"/>
  <c r="AU14" i="97"/>
  <c r="AV14" i="97"/>
  <c r="AW14" i="97"/>
  <c r="AX14" i="97"/>
  <c r="AY14" i="97"/>
  <c r="AZ14" i="97"/>
  <c r="BA14" i="97"/>
  <c r="BB14" i="97"/>
  <c r="BC14" i="97"/>
  <c r="BD14" i="97"/>
  <c r="BE14" i="97"/>
  <c r="BF14" i="97"/>
  <c r="BG14" i="97"/>
  <c r="BH14" i="97"/>
  <c r="BI14" i="97"/>
  <c r="BJ14" i="97"/>
  <c r="BK14" i="97"/>
  <c r="BL14" i="97"/>
  <c r="BM14" i="97"/>
  <c r="BN14" i="97"/>
  <c r="BO14" i="97"/>
  <c r="BP14" i="97"/>
  <c r="BQ14" i="97"/>
  <c r="BR14" i="97"/>
  <c r="BS14" i="97"/>
  <c r="BT14" i="97"/>
  <c r="BU14" i="97"/>
  <c r="BV14" i="97"/>
  <c r="BW14" i="97"/>
  <c r="BX14" i="97"/>
  <c r="BY14" i="97"/>
  <c r="BZ14" i="97"/>
  <c r="CA14" i="97"/>
  <c r="CB14" i="97"/>
  <c r="CC14" i="97"/>
  <c r="CD14" i="97"/>
  <c r="CE14" i="97"/>
  <c r="CF14" i="97"/>
  <c r="CG14" i="97"/>
  <c r="CH14" i="97"/>
  <c r="CI14" i="97"/>
  <c r="CJ14" i="97"/>
  <c r="CK14" i="97"/>
  <c r="CL14" i="97"/>
  <c r="CM14" i="97"/>
  <c r="L14" i="98"/>
  <c r="M14" i="98"/>
  <c r="N14" i="98"/>
  <c r="O14" i="98"/>
  <c r="P14" i="98"/>
  <c r="Q14" i="98"/>
  <c r="R14" i="98"/>
  <c r="S14" i="98"/>
  <c r="T14" i="98"/>
  <c r="U14" i="98"/>
  <c r="V14" i="98"/>
  <c r="W14" i="98"/>
  <c r="X14" i="98"/>
  <c r="Y14" i="98"/>
  <c r="Z14" i="98"/>
  <c r="AA14" i="98"/>
  <c r="AB14" i="98"/>
  <c r="AC14" i="98"/>
  <c r="AC25" i="98" s="1"/>
  <c r="AD14" i="98"/>
  <c r="AE14" i="98"/>
  <c r="AF14" i="98"/>
  <c r="AG14" i="98"/>
  <c r="AH14" i="98"/>
  <c r="AI14" i="98"/>
  <c r="AJ14" i="98"/>
  <c r="AK14" i="98"/>
  <c r="AL14" i="98"/>
  <c r="AM14" i="98"/>
  <c r="AN14" i="98"/>
  <c r="AO14" i="98"/>
  <c r="AP14" i="98"/>
  <c r="AQ14" i="98"/>
  <c r="AR14" i="98"/>
  <c r="AS14" i="98"/>
  <c r="AT14" i="98"/>
  <c r="AU14" i="98"/>
  <c r="AV14" i="98"/>
  <c r="AW14" i="98"/>
  <c r="AX14" i="98"/>
  <c r="AY14" i="98"/>
  <c r="AZ14" i="98"/>
  <c r="BA14" i="98"/>
  <c r="BB14" i="98"/>
  <c r="BC14" i="98"/>
  <c r="BD14" i="98"/>
  <c r="BE14" i="98"/>
  <c r="BF14" i="98"/>
  <c r="BG14" i="98"/>
  <c r="BH14" i="98"/>
  <c r="BI14" i="98"/>
  <c r="BJ14" i="98"/>
  <c r="BK14" i="98"/>
  <c r="BL14" i="98"/>
  <c r="BM14" i="98"/>
  <c r="BN14" i="98"/>
  <c r="BO14" i="98"/>
  <c r="BP14" i="98"/>
  <c r="BQ14" i="98"/>
  <c r="BR14" i="98"/>
  <c r="BS14" i="98"/>
  <c r="BT14" i="98"/>
  <c r="BU14" i="98"/>
  <c r="BV14" i="98"/>
  <c r="BW14" i="98"/>
  <c r="BX14" i="98"/>
  <c r="BY14" i="98"/>
  <c r="BZ14" i="98"/>
  <c r="CA14" i="98"/>
  <c r="CB14" i="98"/>
  <c r="CC14" i="98"/>
  <c r="CD14" i="98"/>
  <c r="CE14" i="98"/>
  <c r="CF14" i="98"/>
  <c r="CG14" i="98"/>
  <c r="CH14" i="98"/>
  <c r="CI14" i="98"/>
  <c r="CJ14" i="98"/>
  <c r="CK14" i="98"/>
  <c r="CL14" i="98"/>
  <c r="CM14" i="98"/>
  <c r="L14" i="99"/>
  <c r="M14" i="99"/>
  <c r="N14" i="99"/>
  <c r="O14" i="99"/>
  <c r="P14" i="99"/>
  <c r="Q14" i="99"/>
  <c r="R14" i="99"/>
  <c r="S14" i="99"/>
  <c r="T14" i="99"/>
  <c r="U14" i="99"/>
  <c r="V14" i="99"/>
  <c r="W14" i="99"/>
  <c r="X14" i="99"/>
  <c r="Y14" i="99"/>
  <c r="Z14" i="99"/>
  <c r="AA14" i="99"/>
  <c r="AB14" i="99"/>
  <c r="AC14" i="99"/>
  <c r="AD14" i="99"/>
  <c r="AE14" i="99"/>
  <c r="AF14" i="99"/>
  <c r="AG14" i="99"/>
  <c r="AH14" i="99"/>
  <c r="AI14" i="99"/>
  <c r="AJ14" i="99"/>
  <c r="AK14" i="99"/>
  <c r="AL14" i="99"/>
  <c r="AM14" i="99"/>
  <c r="AN14" i="99"/>
  <c r="AO14" i="99"/>
  <c r="AP14" i="99"/>
  <c r="AQ14" i="99"/>
  <c r="AR14" i="99"/>
  <c r="AS14" i="99"/>
  <c r="AT14" i="99"/>
  <c r="AU14" i="99"/>
  <c r="AV14" i="99"/>
  <c r="AW14" i="99"/>
  <c r="AX14" i="99"/>
  <c r="AY14" i="99"/>
  <c r="AZ14" i="99"/>
  <c r="BA14" i="99"/>
  <c r="BB14" i="99"/>
  <c r="BC14" i="99"/>
  <c r="BD14" i="99"/>
  <c r="BE14" i="99"/>
  <c r="BF14" i="99"/>
  <c r="BG14" i="99"/>
  <c r="BH14" i="99"/>
  <c r="BI14" i="99"/>
  <c r="BJ14" i="99"/>
  <c r="BK14" i="99"/>
  <c r="BL14" i="99"/>
  <c r="BM14" i="99"/>
  <c r="BN14" i="99"/>
  <c r="BO14" i="99"/>
  <c r="BP14" i="99"/>
  <c r="BQ14" i="99"/>
  <c r="BR14" i="99"/>
  <c r="BS14" i="99"/>
  <c r="BT14" i="99"/>
  <c r="BU14" i="99"/>
  <c r="BV14" i="99"/>
  <c r="BW14" i="99"/>
  <c r="BX14" i="99"/>
  <c r="BY14" i="99"/>
  <c r="BZ14" i="99"/>
  <c r="CA14" i="99"/>
  <c r="CB14" i="99"/>
  <c r="CS14" i="99" s="1"/>
  <c r="CC14" i="99"/>
  <c r="CD14" i="99"/>
  <c r="CE14" i="99"/>
  <c r="CF14" i="99"/>
  <c r="CG14" i="99"/>
  <c r="CH14" i="99"/>
  <c r="CI14" i="99"/>
  <c r="CJ14" i="99"/>
  <c r="CK14" i="99"/>
  <c r="CL14" i="99"/>
  <c r="CM14" i="99"/>
  <c r="L14" i="100"/>
  <c r="M14" i="100"/>
  <c r="N14" i="100"/>
  <c r="O14" i="100"/>
  <c r="P14" i="100"/>
  <c r="Q14" i="100"/>
  <c r="R14" i="100"/>
  <c r="S14" i="100"/>
  <c r="T14" i="100"/>
  <c r="U14" i="100"/>
  <c r="V14" i="100"/>
  <c r="W14" i="100"/>
  <c r="X14" i="100"/>
  <c r="Y14" i="100"/>
  <c r="Z14" i="100"/>
  <c r="AA14" i="100"/>
  <c r="AB14" i="100"/>
  <c r="AC14" i="100"/>
  <c r="AD14" i="100"/>
  <c r="AE14" i="100"/>
  <c r="AF14" i="100"/>
  <c r="AG14" i="100"/>
  <c r="AH14" i="100"/>
  <c r="AI14" i="100"/>
  <c r="AJ14" i="100"/>
  <c r="AK14" i="100"/>
  <c r="AL14" i="100"/>
  <c r="AM14" i="100"/>
  <c r="AN14" i="100"/>
  <c r="AO14" i="100"/>
  <c r="AP14" i="100"/>
  <c r="AQ14" i="100"/>
  <c r="AR14" i="100"/>
  <c r="AS14" i="100"/>
  <c r="AT14" i="100"/>
  <c r="AU14" i="100"/>
  <c r="AV14" i="100"/>
  <c r="AW14" i="100"/>
  <c r="AX14" i="100"/>
  <c r="AY14" i="100"/>
  <c r="AZ14" i="100"/>
  <c r="BA14" i="100"/>
  <c r="BB14" i="100"/>
  <c r="BC14" i="100"/>
  <c r="BD14" i="100"/>
  <c r="BE14" i="100"/>
  <c r="BF14" i="100"/>
  <c r="BG14" i="100"/>
  <c r="BH14" i="100"/>
  <c r="BI14" i="100"/>
  <c r="BJ14" i="100"/>
  <c r="BK14" i="100"/>
  <c r="BL14" i="100"/>
  <c r="BM14" i="100"/>
  <c r="BN14" i="100"/>
  <c r="BO14" i="100"/>
  <c r="BP14" i="100"/>
  <c r="BQ14" i="100"/>
  <c r="BR14" i="100"/>
  <c r="BS14" i="100"/>
  <c r="BT14" i="100"/>
  <c r="BU14" i="100"/>
  <c r="BV14" i="100"/>
  <c r="BW14" i="100"/>
  <c r="BX14" i="100"/>
  <c r="BY14" i="100"/>
  <c r="BZ14" i="100"/>
  <c r="CA14" i="100"/>
  <c r="CB14" i="100"/>
  <c r="CS14" i="100" s="1"/>
  <c r="CC14" i="100"/>
  <c r="CD14" i="100"/>
  <c r="CE14" i="100"/>
  <c r="CF14" i="100"/>
  <c r="CG14" i="100"/>
  <c r="CH14" i="100"/>
  <c r="CI14" i="100"/>
  <c r="CJ14" i="100"/>
  <c r="CK14" i="100"/>
  <c r="CL14" i="100"/>
  <c r="CM14" i="100"/>
  <c r="L14" i="101"/>
  <c r="M14" i="101"/>
  <c r="N14" i="101"/>
  <c r="O14" i="101"/>
  <c r="P14" i="101"/>
  <c r="Q14" i="101"/>
  <c r="R14" i="101"/>
  <c r="S14" i="101"/>
  <c r="T14" i="101"/>
  <c r="U14" i="101"/>
  <c r="V14" i="101"/>
  <c r="W14" i="101"/>
  <c r="X14" i="101"/>
  <c r="Y14" i="101"/>
  <c r="Z14" i="101"/>
  <c r="AA14" i="101"/>
  <c r="AB14" i="101"/>
  <c r="AC14" i="101"/>
  <c r="AD14" i="101"/>
  <c r="AE14" i="101"/>
  <c r="AF14" i="101"/>
  <c r="AG14" i="101"/>
  <c r="AH14" i="101"/>
  <c r="AI14" i="101"/>
  <c r="AJ14" i="101"/>
  <c r="AK14" i="101"/>
  <c r="AL14" i="101"/>
  <c r="AM14" i="101"/>
  <c r="AN14" i="101"/>
  <c r="AO14" i="101"/>
  <c r="AP14" i="101"/>
  <c r="AQ14" i="101"/>
  <c r="AR14" i="101"/>
  <c r="AS14" i="101"/>
  <c r="AT14" i="101"/>
  <c r="AU14" i="101"/>
  <c r="AV14" i="101"/>
  <c r="AW14" i="101"/>
  <c r="AX14" i="101"/>
  <c r="AY14" i="101"/>
  <c r="AZ14" i="101"/>
  <c r="BA14" i="101"/>
  <c r="BB14" i="101"/>
  <c r="BC14" i="101"/>
  <c r="BD14" i="101"/>
  <c r="BE14" i="101"/>
  <c r="BF14" i="101"/>
  <c r="BG14" i="101"/>
  <c r="BH14" i="101"/>
  <c r="BI14" i="101"/>
  <c r="BJ14" i="101"/>
  <c r="BK14" i="101"/>
  <c r="BL14" i="101"/>
  <c r="BM14" i="101"/>
  <c r="BN14" i="101"/>
  <c r="BO14" i="101"/>
  <c r="BP14" i="101"/>
  <c r="BQ14" i="101"/>
  <c r="BR14" i="101"/>
  <c r="BS14" i="101"/>
  <c r="BT14" i="101"/>
  <c r="BU14" i="101"/>
  <c r="BV14" i="101"/>
  <c r="BW14" i="101"/>
  <c r="BX14" i="101"/>
  <c r="BY14" i="101"/>
  <c r="BZ14" i="101"/>
  <c r="CA14" i="101"/>
  <c r="CB14" i="101"/>
  <c r="CC14" i="101"/>
  <c r="CD14" i="101"/>
  <c r="CE14" i="101"/>
  <c r="CF14" i="101"/>
  <c r="CG14" i="101"/>
  <c r="CH14" i="101"/>
  <c r="CI14" i="101"/>
  <c r="CJ14" i="101"/>
  <c r="CK14" i="101"/>
  <c r="CL14" i="101"/>
  <c r="CM14" i="101"/>
  <c r="M14" i="102"/>
  <c r="N14" i="102"/>
  <c r="O14" i="102"/>
  <c r="P14" i="102"/>
  <c r="Q14" i="102"/>
  <c r="R14" i="102"/>
  <c r="S14" i="102"/>
  <c r="T14" i="102"/>
  <c r="U14" i="102"/>
  <c r="V14" i="102"/>
  <c r="W14" i="102"/>
  <c r="X14" i="102"/>
  <c r="Y14" i="102"/>
  <c r="Z14" i="102"/>
  <c r="AA14" i="102"/>
  <c r="AB14" i="102"/>
  <c r="AC14" i="102"/>
  <c r="AD14" i="102"/>
  <c r="AE14" i="102"/>
  <c r="AF14" i="102"/>
  <c r="AG14" i="102"/>
  <c r="AH14" i="102"/>
  <c r="AI14" i="102"/>
  <c r="AJ14" i="102"/>
  <c r="AK14" i="102"/>
  <c r="AL14" i="102"/>
  <c r="AM14" i="102"/>
  <c r="AN14" i="102"/>
  <c r="AO14" i="102"/>
  <c r="AP14" i="102"/>
  <c r="AQ14" i="102"/>
  <c r="AR14" i="102"/>
  <c r="AS14" i="102"/>
  <c r="AT14" i="102"/>
  <c r="AU14" i="102"/>
  <c r="AV14" i="102"/>
  <c r="AW14" i="102"/>
  <c r="AX14" i="102"/>
  <c r="AY14" i="102"/>
  <c r="AZ14" i="102"/>
  <c r="BA14" i="102"/>
  <c r="BB14" i="102"/>
  <c r="BC14" i="102"/>
  <c r="BD14" i="102"/>
  <c r="BE14" i="102"/>
  <c r="BF14" i="102"/>
  <c r="BG14" i="102"/>
  <c r="BH14" i="102"/>
  <c r="BI14" i="102"/>
  <c r="BJ14" i="102"/>
  <c r="BK14" i="102"/>
  <c r="BL14" i="102"/>
  <c r="BM14" i="102"/>
  <c r="BN14" i="102"/>
  <c r="BO14" i="102"/>
  <c r="BP14" i="102"/>
  <c r="BQ14" i="102"/>
  <c r="BR14" i="102"/>
  <c r="BS14" i="102"/>
  <c r="BT14" i="102"/>
  <c r="BU14" i="102"/>
  <c r="BV14" i="102"/>
  <c r="BW14" i="102"/>
  <c r="BX14" i="102"/>
  <c r="BY14" i="102"/>
  <c r="BZ14" i="102"/>
  <c r="CA14" i="102"/>
  <c r="CB14" i="102"/>
  <c r="CC14" i="102"/>
  <c r="CD14" i="102"/>
  <c r="CE14" i="102"/>
  <c r="CF14" i="102"/>
  <c r="CG14" i="102"/>
  <c r="CH14" i="102"/>
  <c r="CI14" i="102"/>
  <c r="CJ14" i="102"/>
  <c r="CK14" i="102"/>
  <c r="CL14" i="102"/>
  <c r="CM14" i="102"/>
  <c r="L14" i="103"/>
  <c r="M14" i="103"/>
  <c r="N14" i="103"/>
  <c r="O14" i="103"/>
  <c r="P14" i="103"/>
  <c r="Q14" i="103"/>
  <c r="R14" i="103"/>
  <c r="S14" i="103"/>
  <c r="T14" i="103"/>
  <c r="U14" i="103"/>
  <c r="V14" i="103"/>
  <c r="W14" i="103"/>
  <c r="X14" i="103"/>
  <c r="Y14" i="103"/>
  <c r="Z14" i="103"/>
  <c r="AA14" i="103"/>
  <c r="AB14" i="103"/>
  <c r="AC14" i="103"/>
  <c r="AD14" i="103"/>
  <c r="AE14" i="103"/>
  <c r="AF14" i="103"/>
  <c r="AG14" i="103"/>
  <c r="AH14" i="103"/>
  <c r="AI14" i="103"/>
  <c r="AJ14" i="103"/>
  <c r="AK14" i="103"/>
  <c r="AL14" i="103"/>
  <c r="AM14" i="103"/>
  <c r="AN14" i="103"/>
  <c r="AO14" i="103"/>
  <c r="AP14" i="103"/>
  <c r="AQ14" i="103"/>
  <c r="AR14" i="103"/>
  <c r="AS14" i="103"/>
  <c r="AT14" i="103"/>
  <c r="AU14" i="103"/>
  <c r="AV14" i="103"/>
  <c r="AW14" i="103"/>
  <c r="AX14" i="103"/>
  <c r="AY14" i="103"/>
  <c r="AZ14" i="103"/>
  <c r="BA14" i="103"/>
  <c r="BB14" i="103"/>
  <c r="BC14" i="103"/>
  <c r="BD14" i="103"/>
  <c r="BE14" i="103"/>
  <c r="BF14" i="103"/>
  <c r="BG14" i="103"/>
  <c r="BH14" i="103"/>
  <c r="BI14" i="103"/>
  <c r="BJ14" i="103"/>
  <c r="BK14" i="103"/>
  <c r="BL14" i="103"/>
  <c r="BM14" i="103"/>
  <c r="BN14" i="103"/>
  <c r="BO14" i="103"/>
  <c r="BP14" i="103"/>
  <c r="BQ14" i="103"/>
  <c r="BR14" i="103"/>
  <c r="BS14" i="103"/>
  <c r="BT14" i="103"/>
  <c r="BU14" i="103"/>
  <c r="BV14" i="103"/>
  <c r="BW14" i="103"/>
  <c r="BX14" i="103"/>
  <c r="BY14" i="103"/>
  <c r="BZ14" i="103"/>
  <c r="CA14" i="103"/>
  <c r="CB14" i="103"/>
  <c r="CC14" i="103"/>
  <c r="CD14" i="103"/>
  <c r="CE14" i="103"/>
  <c r="CF14" i="103"/>
  <c r="CG14" i="103"/>
  <c r="CH14" i="103"/>
  <c r="CI14" i="103"/>
  <c r="CJ14" i="103"/>
  <c r="CK14" i="103"/>
  <c r="CL14" i="103"/>
  <c r="CM14" i="103"/>
  <c r="AO29" i="1"/>
  <c r="AN29" i="1"/>
  <c r="AO26" i="1"/>
  <c r="AN26" i="1"/>
  <c r="AO23" i="1"/>
  <c r="AN23" i="1"/>
  <c r="AO20" i="1"/>
  <c r="AN20" i="1"/>
  <c r="AO17" i="1"/>
  <c r="AN17" i="1"/>
  <c r="AO14" i="1"/>
  <c r="AN14" i="1"/>
  <c r="CB9" i="99" s="1"/>
  <c r="O14" i="108"/>
  <c r="U9" i="1"/>
  <c r="AL1" i="113" s="1"/>
  <c r="U8" i="1"/>
  <c r="U7" i="1"/>
  <c r="U22" i="1" s="1"/>
  <c r="U6" i="1"/>
  <c r="U5" i="1"/>
  <c r="U16" i="1" s="1"/>
  <c r="U4" i="1"/>
  <c r="U13" i="1" s="1"/>
  <c r="Q14" i="108"/>
  <c r="P1" i="37"/>
  <c r="L40" i="37"/>
  <c r="J40" i="37"/>
  <c r="L39" i="37"/>
  <c r="J39" i="37"/>
  <c r="E46" i="75"/>
  <c r="L38" i="37" s="1"/>
  <c r="D46" i="75"/>
  <c r="J38" i="37" s="1"/>
  <c r="E45" i="75"/>
  <c r="L37" i="37" s="1"/>
  <c r="D45" i="75"/>
  <c r="J37" i="37" s="1"/>
  <c r="E44" i="75"/>
  <c r="L36" i="37" s="1"/>
  <c r="D44" i="75"/>
  <c r="J36" i="37" s="1"/>
  <c r="E43" i="75"/>
  <c r="L35" i="37" s="1"/>
  <c r="D43" i="75"/>
  <c r="J35" i="37" s="1"/>
  <c r="E42" i="75"/>
  <c r="L34" i="37" s="1"/>
  <c r="D42" i="75"/>
  <c r="J34" i="37" s="1"/>
  <c r="E41" i="75"/>
  <c r="L33" i="37" s="1"/>
  <c r="D41" i="75"/>
  <c r="J33" i="37" s="1"/>
  <c r="E40" i="75"/>
  <c r="L32" i="37" s="1"/>
  <c r="D40" i="75"/>
  <c r="J32" i="37" s="1"/>
  <c r="E39" i="75"/>
  <c r="L31" i="37" s="1"/>
  <c r="D39" i="75"/>
  <c r="J31" i="37" s="1"/>
  <c r="E38" i="75"/>
  <c r="L30" i="37" s="1"/>
  <c r="D38" i="75"/>
  <c r="J30" i="37" s="1"/>
  <c r="E37" i="75"/>
  <c r="L29" i="37" s="1"/>
  <c r="D37" i="75"/>
  <c r="J29" i="37" s="1"/>
  <c r="E36" i="75"/>
  <c r="L28" i="37" s="1"/>
  <c r="D36" i="75"/>
  <c r="J28" i="37" s="1"/>
  <c r="E35" i="75"/>
  <c r="L27" i="37" s="1"/>
  <c r="D35" i="75"/>
  <c r="J27" i="37" s="1"/>
  <c r="E34" i="75"/>
  <c r="L26" i="37" s="1"/>
  <c r="D34" i="75"/>
  <c r="J26" i="37" s="1"/>
  <c r="E33" i="75"/>
  <c r="L25" i="37" s="1"/>
  <c r="D33" i="75"/>
  <c r="J25" i="37" s="1"/>
  <c r="E32" i="75"/>
  <c r="L24" i="37" s="1"/>
  <c r="D32" i="75"/>
  <c r="J24" i="37" s="1"/>
  <c r="E31" i="75"/>
  <c r="L23" i="37" s="1"/>
  <c r="D31" i="75"/>
  <c r="J23" i="37" s="1"/>
  <c r="E30" i="75"/>
  <c r="L22" i="37" s="1"/>
  <c r="D30" i="75"/>
  <c r="J22" i="37" s="1"/>
  <c r="E29" i="75"/>
  <c r="L21" i="37" s="1"/>
  <c r="D29" i="75"/>
  <c r="J21" i="37" s="1"/>
  <c r="E28" i="75"/>
  <c r="L20" i="37" s="1"/>
  <c r="D28" i="75"/>
  <c r="J20" i="37" s="1"/>
  <c r="E27" i="75"/>
  <c r="L19" i="37" s="1"/>
  <c r="D27" i="75"/>
  <c r="J19" i="37" s="1"/>
  <c r="E26" i="75"/>
  <c r="L18" i="37" s="1"/>
  <c r="D26" i="75"/>
  <c r="J18" i="37" s="1"/>
  <c r="E25" i="75"/>
  <c r="L17" i="37" s="1"/>
  <c r="D25" i="75"/>
  <c r="J17" i="37" s="1"/>
  <c r="E24" i="75"/>
  <c r="L16" i="37" s="1"/>
  <c r="D24" i="75"/>
  <c r="J16" i="37" s="1"/>
  <c r="E23" i="75"/>
  <c r="L15" i="37" s="1"/>
  <c r="D23" i="75"/>
  <c r="J15" i="37" s="1"/>
  <c r="E22" i="75"/>
  <c r="L14" i="37" s="1"/>
  <c r="D22" i="75"/>
  <c r="J14" i="37" s="1"/>
  <c r="E21" i="75"/>
  <c r="L13" i="37" s="1"/>
  <c r="D21" i="75"/>
  <c r="J13" i="37" s="1"/>
  <c r="E20" i="75"/>
  <c r="L12" i="37" s="1"/>
  <c r="D20" i="75"/>
  <c r="J12" i="37" s="1"/>
  <c r="E19" i="75"/>
  <c r="L11" i="37" s="1"/>
  <c r="D19" i="75"/>
  <c r="J11" i="37" s="1"/>
  <c r="E18" i="75"/>
  <c r="L10" i="37" s="1"/>
  <c r="D18" i="75"/>
  <c r="J10" i="37" s="1"/>
  <c r="E17" i="75"/>
  <c r="L9" i="37" s="1"/>
  <c r="D17" i="75"/>
  <c r="J9" i="37" s="1"/>
  <c r="E16" i="75"/>
  <c r="L8" i="37" s="1"/>
  <c r="D16" i="75"/>
  <c r="J8" i="37" s="1"/>
  <c r="E15" i="75"/>
  <c r="L7" i="37" s="1"/>
  <c r="D15" i="75"/>
  <c r="J7" i="37" s="1"/>
  <c r="AV40" i="37"/>
  <c r="AS40" i="37"/>
  <c r="AQ40" i="37"/>
  <c r="AP40" i="37"/>
  <c r="AN40" i="37"/>
  <c r="AM40" i="37"/>
  <c r="AK40" i="37"/>
  <c r="AJ40" i="37"/>
  <c r="AH40" i="37"/>
  <c r="AG40" i="37"/>
  <c r="AE40" i="37"/>
  <c r="AD40" i="37"/>
  <c r="AA40" i="37"/>
  <c r="Y40" i="37"/>
  <c r="X40" i="37"/>
  <c r="V40" i="37"/>
  <c r="U40" i="37"/>
  <c r="S40" i="37"/>
  <c r="R40" i="37"/>
  <c r="P40" i="37"/>
  <c r="AV39" i="37"/>
  <c r="AS39" i="37"/>
  <c r="AQ39" i="37"/>
  <c r="AP39" i="37"/>
  <c r="AN39" i="37"/>
  <c r="AM39" i="37"/>
  <c r="AK39" i="37"/>
  <c r="AJ39" i="37"/>
  <c r="AH39" i="37"/>
  <c r="AG39" i="37"/>
  <c r="AE39" i="37"/>
  <c r="AD39" i="37"/>
  <c r="AA39" i="37"/>
  <c r="Y39" i="37"/>
  <c r="X39" i="37"/>
  <c r="V39" i="37"/>
  <c r="U39" i="37"/>
  <c r="S39" i="37"/>
  <c r="R39" i="37"/>
  <c r="P39" i="37"/>
  <c r="E46" i="87"/>
  <c r="AV38" i="37" s="1"/>
  <c r="D46" i="87"/>
  <c r="AT38" i="37" s="1"/>
  <c r="E46" i="86"/>
  <c r="AS38" i="37" s="1"/>
  <c r="D46" i="86"/>
  <c r="AQ38" i="37" s="1"/>
  <c r="E46" i="84"/>
  <c r="AM38" i="37" s="1"/>
  <c r="D46" i="84"/>
  <c r="AK38" i="37" s="1"/>
  <c r="E46" i="83"/>
  <c r="AJ38" i="37" s="1"/>
  <c r="D46" i="83"/>
  <c r="AH38" i="37" s="1"/>
  <c r="E46" i="82"/>
  <c r="AG38" i="37" s="1"/>
  <c r="D46" i="82"/>
  <c r="AE38" i="37" s="1"/>
  <c r="E46" i="81"/>
  <c r="AD38" i="37" s="1"/>
  <c r="D46" i="81"/>
  <c r="AB38" i="37" s="1"/>
  <c r="E46" i="80"/>
  <c r="AA38" i="37" s="1"/>
  <c r="D46" i="80"/>
  <c r="Y38" i="37" s="1"/>
  <c r="E46" i="79"/>
  <c r="X38" i="37" s="1"/>
  <c r="D46" i="79"/>
  <c r="V38" i="37" s="1"/>
  <c r="E46" i="78"/>
  <c r="U38" i="37" s="1"/>
  <c r="D46" i="78"/>
  <c r="S38" i="37" s="1"/>
  <c r="E46" i="77"/>
  <c r="R38" i="37" s="1"/>
  <c r="D46" i="77"/>
  <c r="P38" i="37" s="1"/>
  <c r="E45" i="87"/>
  <c r="AV37" i="37" s="1"/>
  <c r="D45" i="87"/>
  <c r="AT37" i="37" s="1"/>
  <c r="E45" i="86"/>
  <c r="AS37" i="37" s="1"/>
  <c r="D45" i="86"/>
  <c r="AQ37" i="37" s="1"/>
  <c r="E45" i="84"/>
  <c r="AM37" i="37" s="1"/>
  <c r="D45" i="84"/>
  <c r="AK37" i="37" s="1"/>
  <c r="E45" i="83"/>
  <c r="AJ37" i="37" s="1"/>
  <c r="D45" i="83"/>
  <c r="AH37" i="37" s="1"/>
  <c r="E45" i="82"/>
  <c r="AG37" i="37" s="1"/>
  <c r="D45" i="82"/>
  <c r="AE37" i="37" s="1"/>
  <c r="E45" i="81"/>
  <c r="AD37" i="37" s="1"/>
  <c r="D45" i="81"/>
  <c r="AB37" i="37" s="1"/>
  <c r="E45" i="80"/>
  <c r="AA37" i="37" s="1"/>
  <c r="D45" i="80"/>
  <c r="Y37" i="37" s="1"/>
  <c r="E45" i="79"/>
  <c r="X37" i="37" s="1"/>
  <c r="D45" i="79"/>
  <c r="V37" i="37" s="1"/>
  <c r="E45" i="78"/>
  <c r="U37" i="37" s="1"/>
  <c r="D45" i="78"/>
  <c r="S37" i="37" s="1"/>
  <c r="E45" i="77"/>
  <c r="R37" i="37" s="1"/>
  <c r="D45" i="77"/>
  <c r="P37" i="37" s="1"/>
  <c r="E44" i="87"/>
  <c r="AV36" i="37" s="1"/>
  <c r="D44" i="87"/>
  <c r="AT36" i="37" s="1"/>
  <c r="E44" i="86"/>
  <c r="AS36" i="37" s="1"/>
  <c r="D44" i="86"/>
  <c r="AQ36" i="37" s="1"/>
  <c r="E44" i="84"/>
  <c r="AM36" i="37" s="1"/>
  <c r="D44" i="84"/>
  <c r="AK36" i="37" s="1"/>
  <c r="E44" i="83"/>
  <c r="AJ36" i="37" s="1"/>
  <c r="D44" i="83"/>
  <c r="AH36" i="37" s="1"/>
  <c r="E44" i="82"/>
  <c r="AG36" i="37" s="1"/>
  <c r="D44" i="82"/>
  <c r="AE36" i="37" s="1"/>
  <c r="E44" i="81"/>
  <c r="AD36" i="37" s="1"/>
  <c r="D44" i="81"/>
  <c r="AB36" i="37" s="1"/>
  <c r="E44" i="80"/>
  <c r="AA36" i="37" s="1"/>
  <c r="D44" i="80"/>
  <c r="Y36" i="37" s="1"/>
  <c r="E44" i="79"/>
  <c r="X36" i="37" s="1"/>
  <c r="D44" i="79"/>
  <c r="V36" i="37" s="1"/>
  <c r="E44" i="78"/>
  <c r="U36" i="37" s="1"/>
  <c r="D44" i="78"/>
  <c r="S36" i="37" s="1"/>
  <c r="E44" i="77"/>
  <c r="R36" i="37" s="1"/>
  <c r="D44" i="77"/>
  <c r="P36" i="37" s="1"/>
  <c r="E43" i="87"/>
  <c r="AV35" i="37" s="1"/>
  <c r="D43" i="87"/>
  <c r="AT35" i="37" s="1"/>
  <c r="E43" i="86"/>
  <c r="AS35" i="37" s="1"/>
  <c r="D43" i="86"/>
  <c r="AQ35" i="37" s="1"/>
  <c r="E43" i="84"/>
  <c r="AM35" i="37" s="1"/>
  <c r="D43" i="84"/>
  <c r="AK35" i="37" s="1"/>
  <c r="E43" i="83"/>
  <c r="AJ35" i="37" s="1"/>
  <c r="D43" i="83"/>
  <c r="AH35" i="37" s="1"/>
  <c r="E43" i="82"/>
  <c r="AG35" i="37" s="1"/>
  <c r="D43" i="82"/>
  <c r="AE35" i="37" s="1"/>
  <c r="E43" i="81"/>
  <c r="AD35" i="37" s="1"/>
  <c r="D43" i="81"/>
  <c r="AB35" i="37" s="1"/>
  <c r="E43" i="80"/>
  <c r="AA35" i="37" s="1"/>
  <c r="D43" i="80"/>
  <c r="Y35" i="37" s="1"/>
  <c r="E43" i="79"/>
  <c r="X35" i="37" s="1"/>
  <c r="D43" i="79"/>
  <c r="V35" i="37" s="1"/>
  <c r="E43" i="78"/>
  <c r="U35" i="37" s="1"/>
  <c r="D43" i="78"/>
  <c r="S35" i="37" s="1"/>
  <c r="E43" i="77"/>
  <c r="R35" i="37" s="1"/>
  <c r="D43" i="77"/>
  <c r="P35" i="37" s="1"/>
  <c r="E42" i="87"/>
  <c r="AV34" i="37" s="1"/>
  <c r="D42" i="87"/>
  <c r="AT34" i="37" s="1"/>
  <c r="E42" i="86"/>
  <c r="AS34" i="37" s="1"/>
  <c r="D42" i="86"/>
  <c r="AQ34" i="37" s="1"/>
  <c r="E42" i="84"/>
  <c r="AM34" i="37" s="1"/>
  <c r="D42" i="84"/>
  <c r="AK34" i="37" s="1"/>
  <c r="E42" i="83"/>
  <c r="AJ34" i="37" s="1"/>
  <c r="D42" i="83"/>
  <c r="AH34" i="37" s="1"/>
  <c r="E42" i="82"/>
  <c r="AG34" i="37" s="1"/>
  <c r="D42" i="82"/>
  <c r="AE34" i="37" s="1"/>
  <c r="E42" i="81"/>
  <c r="AD34" i="37" s="1"/>
  <c r="D42" i="81"/>
  <c r="AB34" i="37" s="1"/>
  <c r="E42" i="80"/>
  <c r="AA34" i="37" s="1"/>
  <c r="D42" i="80"/>
  <c r="Y34" i="37" s="1"/>
  <c r="E42" i="79"/>
  <c r="X34" i="37" s="1"/>
  <c r="D42" i="79"/>
  <c r="V34" i="37" s="1"/>
  <c r="E42" i="78"/>
  <c r="U34" i="37" s="1"/>
  <c r="D42" i="78"/>
  <c r="S34" i="37" s="1"/>
  <c r="E42" i="77"/>
  <c r="R34" i="37" s="1"/>
  <c r="D42" i="77"/>
  <c r="P34" i="37" s="1"/>
  <c r="E41" i="87"/>
  <c r="AV33" i="37" s="1"/>
  <c r="D41" i="87"/>
  <c r="AT33" i="37" s="1"/>
  <c r="E41" i="86"/>
  <c r="AS33" i="37" s="1"/>
  <c r="D41" i="86"/>
  <c r="AQ33" i="37" s="1"/>
  <c r="E41" i="84"/>
  <c r="AM33" i="37" s="1"/>
  <c r="D41" i="84"/>
  <c r="AK33" i="37" s="1"/>
  <c r="E41" i="83"/>
  <c r="AJ33" i="37" s="1"/>
  <c r="D41" i="83"/>
  <c r="AH33" i="37" s="1"/>
  <c r="E41" i="82"/>
  <c r="AG33" i="37" s="1"/>
  <c r="D41" i="82"/>
  <c r="AE33" i="37" s="1"/>
  <c r="E41" i="81"/>
  <c r="AD33" i="37" s="1"/>
  <c r="D41" i="81"/>
  <c r="AB33" i="37" s="1"/>
  <c r="E41" i="80"/>
  <c r="AA33" i="37" s="1"/>
  <c r="D41" i="80"/>
  <c r="Y33" i="37" s="1"/>
  <c r="E41" i="79"/>
  <c r="X33" i="37" s="1"/>
  <c r="D41" i="79"/>
  <c r="V33" i="37" s="1"/>
  <c r="E41" i="78"/>
  <c r="U33" i="37" s="1"/>
  <c r="D41" i="78"/>
  <c r="S33" i="37" s="1"/>
  <c r="E41" i="77"/>
  <c r="R33" i="37" s="1"/>
  <c r="D41" i="77"/>
  <c r="P33" i="37" s="1"/>
  <c r="E40" i="87"/>
  <c r="AV32" i="37" s="1"/>
  <c r="D40" i="87"/>
  <c r="AT32" i="37" s="1"/>
  <c r="E40" i="86"/>
  <c r="AS32" i="37" s="1"/>
  <c r="D40" i="86"/>
  <c r="AQ32" i="37" s="1"/>
  <c r="E40" i="84"/>
  <c r="AM32" i="37" s="1"/>
  <c r="D40" i="84"/>
  <c r="AK32" i="37" s="1"/>
  <c r="E40" i="83"/>
  <c r="AJ32" i="37" s="1"/>
  <c r="D40" i="83"/>
  <c r="AH32" i="37" s="1"/>
  <c r="E40" i="82"/>
  <c r="AG32" i="37" s="1"/>
  <c r="D40" i="82"/>
  <c r="AE32" i="37" s="1"/>
  <c r="E40" i="81"/>
  <c r="AD32" i="37" s="1"/>
  <c r="D40" i="81"/>
  <c r="AB32" i="37" s="1"/>
  <c r="E40" i="80"/>
  <c r="AA32" i="37" s="1"/>
  <c r="D40" i="80"/>
  <c r="Y32" i="37" s="1"/>
  <c r="E40" i="79"/>
  <c r="X32" i="37" s="1"/>
  <c r="D40" i="79"/>
  <c r="V32" i="37" s="1"/>
  <c r="E40" i="78"/>
  <c r="U32" i="37" s="1"/>
  <c r="D40" i="78"/>
  <c r="S32" i="37" s="1"/>
  <c r="E40" i="77"/>
  <c r="R32" i="37" s="1"/>
  <c r="D40" i="77"/>
  <c r="P32" i="37" s="1"/>
  <c r="E39" i="87"/>
  <c r="AV31" i="37" s="1"/>
  <c r="D39" i="87"/>
  <c r="AT31" i="37" s="1"/>
  <c r="E39" i="86"/>
  <c r="AS31" i="37" s="1"/>
  <c r="D39" i="86"/>
  <c r="AQ31" i="37" s="1"/>
  <c r="E39" i="84"/>
  <c r="AM31" i="37" s="1"/>
  <c r="D39" i="84"/>
  <c r="AK31" i="37" s="1"/>
  <c r="E39" i="83"/>
  <c r="AJ31" i="37" s="1"/>
  <c r="D39" i="83"/>
  <c r="AH31" i="37" s="1"/>
  <c r="E39" i="82"/>
  <c r="AG31" i="37" s="1"/>
  <c r="D39" i="82"/>
  <c r="AE31" i="37" s="1"/>
  <c r="E39" i="81"/>
  <c r="AD31" i="37" s="1"/>
  <c r="D39" i="81"/>
  <c r="AB31" i="37" s="1"/>
  <c r="E39" i="80"/>
  <c r="AA31" i="37" s="1"/>
  <c r="D39" i="80"/>
  <c r="Y31" i="37" s="1"/>
  <c r="E39" i="79"/>
  <c r="X31" i="37" s="1"/>
  <c r="D39" i="79"/>
  <c r="V31" i="37" s="1"/>
  <c r="E39" i="78"/>
  <c r="U31" i="37" s="1"/>
  <c r="D39" i="78"/>
  <c r="S31" i="37" s="1"/>
  <c r="E39" i="77"/>
  <c r="R31" i="37" s="1"/>
  <c r="D39" i="77"/>
  <c r="P31" i="37" s="1"/>
  <c r="E38" i="87"/>
  <c r="AV30" i="37" s="1"/>
  <c r="D38" i="87"/>
  <c r="AT30" i="37" s="1"/>
  <c r="E38" i="86"/>
  <c r="AS30" i="37" s="1"/>
  <c r="D38" i="86"/>
  <c r="AQ30" i="37" s="1"/>
  <c r="E38" i="84"/>
  <c r="AM30" i="37" s="1"/>
  <c r="D38" i="84"/>
  <c r="AK30" i="37" s="1"/>
  <c r="E38" i="83"/>
  <c r="AJ30" i="37" s="1"/>
  <c r="D38" i="83"/>
  <c r="AH30" i="37" s="1"/>
  <c r="E38" i="82"/>
  <c r="AG30" i="37" s="1"/>
  <c r="D38" i="82"/>
  <c r="AE30" i="37" s="1"/>
  <c r="E38" i="81"/>
  <c r="AD30" i="37" s="1"/>
  <c r="D38" i="81"/>
  <c r="AB30" i="37" s="1"/>
  <c r="E38" i="80"/>
  <c r="AA30" i="37" s="1"/>
  <c r="D38" i="80"/>
  <c r="Y30" i="37" s="1"/>
  <c r="E38" i="79"/>
  <c r="X30" i="37" s="1"/>
  <c r="D38" i="79"/>
  <c r="V30" i="37" s="1"/>
  <c r="E38" i="78"/>
  <c r="U30" i="37" s="1"/>
  <c r="D38" i="78"/>
  <c r="S30" i="37" s="1"/>
  <c r="E38" i="77"/>
  <c r="R30" i="37" s="1"/>
  <c r="D38" i="77"/>
  <c r="P30" i="37" s="1"/>
  <c r="E37" i="87"/>
  <c r="AV29" i="37" s="1"/>
  <c r="D37" i="87"/>
  <c r="AT29" i="37" s="1"/>
  <c r="E37" i="86"/>
  <c r="AS29" i="37" s="1"/>
  <c r="D37" i="86"/>
  <c r="AQ29" i="37" s="1"/>
  <c r="E37" i="84"/>
  <c r="AM29" i="37" s="1"/>
  <c r="D37" i="84"/>
  <c r="AK29" i="37" s="1"/>
  <c r="E37" i="83"/>
  <c r="AJ29" i="37" s="1"/>
  <c r="D37" i="83"/>
  <c r="AH29" i="37" s="1"/>
  <c r="E37" i="82"/>
  <c r="AG29" i="37" s="1"/>
  <c r="D37" i="82"/>
  <c r="AE29" i="37" s="1"/>
  <c r="E37" i="81"/>
  <c r="AD29" i="37" s="1"/>
  <c r="D37" i="81"/>
  <c r="AB29" i="37" s="1"/>
  <c r="E37" i="80"/>
  <c r="AA29" i="37" s="1"/>
  <c r="D37" i="80"/>
  <c r="Y29" i="37" s="1"/>
  <c r="E37" i="79"/>
  <c r="X29" i="37" s="1"/>
  <c r="D37" i="79"/>
  <c r="V29" i="37" s="1"/>
  <c r="E37" i="78"/>
  <c r="U29" i="37" s="1"/>
  <c r="D37" i="78"/>
  <c r="S29" i="37" s="1"/>
  <c r="E37" i="77"/>
  <c r="R29" i="37" s="1"/>
  <c r="D37" i="77"/>
  <c r="P29" i="37" s="1"/>
  <c r="E36" i="87"/>
  <c r="AV28" i="37" s="1"/>
  <c r="D36" i="87"/>
  <c r="AT28" i="37" s="1"/>
  <c r="E36" i="86"/>
  <c r="AS28" i="37" s="1"/>
  <c r="D36" i="86"/>
  <c r="AQ28" i="37" s="1"/>
  <c r="E36" i="84"/>
  <c r="AM28" i="37" s="1"/>
  <c r="D36" i="84"/>
  <c r="AK28" i="37" s="1"/>
  <c r="E36" i="83"/>
  <c r="AJ28" i="37" s="1"/>
  <c r="D36" i="83"/>
  <c r="AH28" i="37" s="1"/>
  <c r="E36" i="82"/>
  <c r="AG28" i="37" s="1"/>
  <c r="D36" i="82"/>
  <c r="AE28" i="37" s="1"/>
  <c r="E36" i="81"/>
  <c r="AD28" i="37" s="1"/>
  <c r="D36" i="81"/>
  <c r="AB28" i="37" s="1"/>
  <c r="E36" i="80"/>
  <c r="AA28" i="37" s="1"/>
  <c r="D36" i="80"/>
  <c r="Y28" i="37" s="1"/>
  <c r="E36" i="79"/>
  <c r="X28" i="37" s="1"/>
  <c r="D36" i="79"/>
  <c r="V28" i="37" s="1"/>
  <c r="E36" i="78"/>
  <c r="U28" i="37" s="1"/>
  <c r="D36" i="78"/>
  <c r="S28" i="37" s="1"/>
  <c r="E36" i="77"/>
  <c r="R28" i="37" s="1"/>
  <c r="D36" i="77"/>
  <c r="P28" i="37" s="1"/>
  <c r="E35" i="87"/>
  <c r="AV27" i="37" s="1"/>
  <c r="D35" i="87"/>
  <c r="AT27" i="37" s="1"/>
  <c r="E35" i="86"/>
  <c r="AS27" i="37" s="1"/>
  <c r="D35" i="86"/>
  <c r="AQ27" i="37" s="1"/>
  <c r="E35" i="84"/>
  <c r="AM27" i="37" s="1"/>
  <c r="D35" i="84"/>
  <c r="AK27" i="37" s="1"/>
  <c r="E35" i="83"/>
  <c r="AJ27" i="37" s="1"/>
  <c r="D35" i="83"/>
  <c r="AH27" i="37" s="1"/>
  <c r="E35" i="82"/>
  <c r="AG27" i="37" s="1"/>
  <c r="D35" i="82"/>
  <c r="AE27" i="37" s="1"/>
  <c r="E35" i="81"/>
  <c r="AD27" i="37" s="1"/>
  <c r="D35" i="81"/>
  <c r="AB27" i="37" s="1"/>
  <c r="E35" i="80"/>
  <c r="AA27" i="37" s="1"/>
  <c r="D35" i="80"/>
  <c r="Y27" i="37" s="1"/>
  <c r="E35" i="79"/>
  <c r="X27" i="37" s="1"/>
  <c r="D35" i="79"/>
  <c r="V27" i="37" s="1"/>
  <c r="E35" i="78"/>
  <c r="U27" i="37" s="1"/>
  <c r="D35" i="78"/>
  <c r="S27" i="37" s="1"/>
  <c r="E35" i="77"/>
  <c r="R27" i="37" s="1"/>
  <c r="D35" i="77"/>
  <c r="P27" i="37" s="1"/>
  <c r="E34" i="87"/>
  <c r="AV26" i="37" s="1"/>
  <c r="D34" i="87"/>
  <c r="AT26" i="37" s="1"/>
  <c r="E34" i="86"/>
  <c r="AS26" i="37" s="1"/>
  <c r="D34" i="86"/>
  <c r="AQ26" i="37" s="1"/>
  <c r="E34" i="84"/>
  <c r="AM26" i="37" s="1"/>
  <c r="D34" i="84"/>
  <c r="AK26" i="37" s="1"/>
  <c r="E34" i="83"/>
  <c r="AJ26" i="37" s="1"/>
  <c r="D34" i="83"/>
  <c r="AH26" i="37" s="1"/>
  <c r="E34" i="82"/>
  <c r="AG26" i="37" s="1"/>
  <c r="D34" i="82"/>
  <c r="AE26" i="37" s="1"/>
  <c r="E34" i="81"/>
  <c r="AD26" i="37" s="1"/>
  <c r="D34" i="81"/>
  <c r="AB26" i="37" s="1"/>
  <c r="E34" i="80"/>
  <c r="AA26" i="37" s="1"/>
  <c r="D34" i="80"/>
  <c r="Y26" i="37" s="1"/>
  <c r="E34" i="79"/>
  <c r="X26" i="37" s="1"/>
  <c r="D34" i="79"/>
  <c r="V26" i="37" s="1"/>
  <c r="E34" i="78"/>
  <c r="U26" i="37" s="1"/>
  <c r="D34" i="78"/>
  <c r="S26" i="37" s="1"/>
  <c r="E34" i="77"/>
  <c r="R26" i="37" s="1"/>
  <c r="D34" i="77"/>
  <c r="P26" i="37" s="1"/>
  <c r="E33" i="87"/>
  <c r="AV25" i="37" s="1"/>
  <c r="D33" i="87"/>
  <c r="AT25" i="37" s="1"/>
  <c r="E33" i="86"/>
  <c r="AS25" i="37" s="1"/>
  <c r="D33" i="86"/>
  <c r="AQ25" i="37" s="1"/>
  <c r="E33" i="84"/>
  <c r="AM25" i="37" s="1"/>
  <c r="D33" i="84"/>
  <c r="AK25" i="37" s="1"/>
  <c r="E33" i="83"/>
  <c r="AJ25" i="37" s="1"/>
  <c r="D33" i="83"/>
  <c r="AH25" i="37" s="1"/>
  <c r="E33" i="82"/>
  <c r="AG25" i="37" s="1"/>
  <c r="D33" i="82"/>
  <c r="AE25" i="37" s="1"/>
  <c r="E33" i="81"/>
  <c r="AD25" i="37" s="1"/>
  <c r="D33" i="81"/>
  <c r="AB25" i="37" s="1"/>
  <c r="E33" i="80"/>
  <c r="AA25" i="37" s="1"/>
  <c r="D33" i="80"/>
  <c r="Y25" i="37" s="1"/>
  <c r="E33" i="79"/>
  <c r="X25" i="37" s="1"/>
  <c r="D33" i="79"/>
  <c r="V25" i="37" s="1"/>
  <c r="E33" i="78"/>
  <c r="U25" i="37" s="1"/>
  <c r="D33" i="78"/>
  <c r="S25" i="37" s="1"/>
  <c r="E33" i="77"/>
  <c r="R25" i="37" s="1"/>
  <c r="D33" i="77"/>
  <c r="P25" i="37" s="1"/>
  <c r="E32" i="87"/>
  <c r="AV24" i="37" s="1"/>
  <c r="D32" i="87"/>
  <c r="AT24" i="37" s="1"/>
  <c r="E32" i="86"/>
  <c r="AS24" i="37" s="1"/>
  <c r="D32" i="86"/>
  <c r="AQ24" i="37" s="1"/>
  <c r="E32" i="84"/>
  <c r="AM24" i="37" s="1"/>
  <c r="D32" i="84"/>
  <c r="AK24" i="37" s="1"/>
  <c r="E32" i="83"/>
  <c r="AJ24" i="37" s="1"/>
  <c r="D32" i="83"/>
  <c r="AH24" i="37" s="1"/>
  <c r="E32" i="82"/>
  <c r="AG24" i="37" s="1"/>
  <c r="D32" i="82"/>
  <c r="AE24" i="37" s="1"/>
  <c r="E32" i="81"/>
  <c r="AD24" i="37" s="1"/>
  <c r="D32" i="81"/>
  <c r="AB24" i="37" s="1"/>
  <c r="E32" i="80"/>
  <c r="AA24" i="37" s="1"/>
  <c r="D32" i="80"/>
  <c r="Y24" i="37" s="1"/>
  <c r="E32" i="79"/>
  <c r="X24" i="37" s="1"/>
  <c r="D32" i="79"/>
  <c r="V24" i="37" s="1"/>
  <c r="E32" i="78"/>
  <c r="U24" i="37" s="1"/>
  <c r="D32" i="78"/>
  <c r="S24" i="37" s="1"/>
  <c r="E32" i="77"/>
  <c r="R24" i="37" s="1"/>
  <c r="D32" i="77"/>
  <c r="P24" i="37" s="1"/>
  <c r="E31" i="87"/>
  <c r="AV23" i="37" s="1"/>
  <c r="D31" i="87"/>
  <c r="AT23" i="37" s="1"/>
  <c r="E31" i="86"/>
  <c r="AS23" i="37" s="1"/>
  <c r="D31" i="86"/>
  <c r="AQ23" i="37" s="1"/>
  <c r="E31" i="84"/>
  <c r="AM23" i="37" s="1"/>
  <c r="D31" i="84"/>
  <c r="AK23" i="37" s="1"/>
  <c r="E31" i="83"/>
  <c r="AJ23" i="37" s="1"/>
  <c r="D31" i="83"/>
  <c r="AH23" i="37" s="1"/>
  <c r="E31" i="82"/>
  <c r="AG23" i="37" s="1"/>
  <c r="D31" i="82"/>
  <c r="AE23" i="37" s="1"/>
  <c r="E31" i="81"/>
  <c r="AD23" i="37" s="1"/>
  <c r="D31" i="81"/>
  <c r="AB23" i="37" s="1"/>
  <c r="E31" i="80"/>
  <c r="AA23" i="37" s="1"/>
  <c r="D31" i="80"/>
  <c r="Y23" i="37" s="1"/>
  <c r="E31" i="79"/>
  <c r="X23" i="37" s="1"/>
  <c r="D31" i="79"/>
  <c r="V23" i="37" s="1"/>
  <c r="E31" i="78"/>
  <c r="U23" i="37" s="1"/>
  <c r="D31" i="78"/>
  <c r="S23" i="37" s="1"/>
  <c r="E31" i="77"/>
  <c r="R23" i="37" s="1"/>
  <c r="D31" i="77"/>
  <c r="P23" i="37" s="1"/>
  <c r="E30" i="87"/>
  <c r="AV22" i="37" s="1"/>
  <c r="D30" i="87"/>
  <c r="AT22" i="37" s="1"/>
  <c r="E30" i="86"/>
  <c r="AS22" i="37" s="1"/>
  <c r="D30" i="86"/>
  <c r="AQ22" i="37" s="1"/>
  <c r="E30" i="84"/>
  <c r="AM22" i="37" s="1"/>
  <c r="D30" i="84"/>
  <c r="AK22" i="37" s="1"/>
  <c r="E30" i="83"/>
  <c r="AJ22" i="37" s="1"/>
  <c r="D30" i="83"/>
  <c r="AH22" i="37" s="1"/>
  <c r="E30" i="82"/>
  <c r="AG22" i="37" s="1"/>
  <c r="D30" i="82"/>
  <c r="AE22" i="37" s="1"/>
  <c r="E30" i="81"/>
  <c r="AD22" i="37" s="1"/>
  <c r="D30" i="81"/>
  <c r="AB22" i="37" s="1"/>
  <c r="E30" i="80"/>
  <c r="AA22" i="37" s="1"/>
  <c r="D30" i="80"/>
  <c r="Y22" i="37" s="1"/>
  <c r="E30" i="79"/>
  <c r="X22" i="37" s="1"/>
  <c r="D30" i="79"/>
  <c r="V22" i="37" s="1"/>
  <c r="E30" i="78"/>
  <c r="U22" i="37" s="1"/>
  <c r="D30" i="78"/>
  <c r="S22" i="37" s="1"/>
  <c r="E30" i="77"/>
  <c r="R22" i="37" s="1"/>
  <c r="D30" i="77"/>
  <c r="P22" i="37" s="1"/>
  <c r="E29" i="87"/>
  <c r="AV21" i="37" s="1"/>
  <c r="D29" i="87"/>
  <c r="AT21" i="37" s="1"/>
  <c r="E29" i="86"/>
  <c r="AS21" i="37" s="1"/>
  <c r="D29" i="86"/>
  <c r="AQ21" i="37" s="1"/>
  <c r="E29" i="84"/>
  <c r="AM21" i="37" s="1"/>
  <c r="D29" i="84"/>
  <c r="AK21" i="37" s="1"/>
  <c r="E29" i="83"/>
  <c r="AJ21" i="37" s="1"/>
  <c r="D29" i="83"/>
  <c r="AH21" i="37" s="1"/>
  <c r="E29" i="82"/>
  <c r="AG21" i="37" s="1"/>
  <c r="D29" i="82"/>
  <c r="AE21" i="37" s="1"/>
  <c r="E29" i="81"/>
  <c r="AD21" i="37" s="1"/>
  <c r="D29" i="81"/>
  <c r="AB21" i="37" s="1"/>
  <c r="E29" i="80"/>
  <c r="AA21" i="37" s="1"/>
  <c r="D29" i="80"/>
  <c r="Y21" i="37" s="1"/>
  <c r="E29" i="79"/>
  <c r="X21" i="37" s="1"/>
  <c r="D29" i="79"/>
  <c r="V21" i="37" s="1"/>
  <c r="E29" i="78"/>
  <c r="U21" i="37" s="1"/>
  <c r="D29" i="78"/>
  <c r="S21" i="37" s="1"/>
  <c r="E29" i="77"/>
  <c r="R21" i="37" s="1"/>
  <c r="D29" i="77"/>
  <c r="P21" i="37" s="1"/>
  <c r="E28" i="87"/>
  <c r="AV20" i="37" s="1"/>
  <c r="D28" i="87"/>
  <c r="AT20" i="37" s="1"/>
  <c r="E28" i="86"/>
  <c r="AS20" i="37" s="1"/>
  <c r="D28" i="86"/>
  <c r="AQ20" i="37" s="1"/>
  <c r="E28" i="84"/>
  <c r="AM20" i="37" s="1"/>
  <c r="D28" i="84"/>
  <c r="AK20" i="37" s="1"/>
  <c r="E28" i="83"/>
  <c r="AJ20" i="37" s="1"/>
  <c r="D28" i="83"/>
  <c r="AH20" i="37" s="1"/>
  <c r="E28" i="82"/>
  <c r="AG20" i="37" s="1"/>
  <c r="D28" i="82"/>
  <c r="AE20" i="37" s="1"/>
  <c r="E28" i="81"/>
  <c r="AD20" i="37" s="1"/>
  <c r="D28" i="81"/>
  <c r="AB20" i="37" s="1"/>
  <c r="E28" i="80"/>
  <c r="AA20" i="37" s="1"/>
  <c r="D28" i="80"/>
  <c r="Y20" i="37" s="1"/>
  <c r="E28" i="79"/>
  <c r="X20" i="37" s="1"/>
  <c r="D28" i="79"/>
  <c r="V20" i="37" s="1"/>
  <c r="E28" i="78"/>
  <c r="U20" i="37" s="1"/>
  <c r="D28" i="78"/>
  <c r="S20" i="37" s="1"/>
  <c r="E28" i="77"/>
  <c r="R20" i="37" s="1"/>
  <c r="D28" i="77"/>
  <c r="P20" i="37" s="1"/>
  <c r="E27" i="87"/>
  <c r="AV19" i="37" s="1"/>
  <c r="D27" i="87"/>
  <c r="AT19" i="37" s="1"/>
  <c r="E27" i="86"/>
  <c r="AS19" i="37" s="1"/>
  <c r="D27" i="86"/>
  <c r="AQ19" i="37" s="1"/>
  <c r="E27" i="84"/>
  <c r="AM19" i="37" s="1"/>
  <c r="D27" i="84"/>
  <c r="AK19" i="37" s="1"/>
  <c r="E27" i="83"/>
  <c r="AJ19" i="37" s="1"/>
  <c r="D27" i="83"/>
  <c r="AH19" i="37" s="1"/>
  <c r="E27" i="82"/>
  <c r="AG19" i="37" s="1"/>
  <c r="D27" i="82"/>
  <c r="AE19" i="37" s="1"/>
  <c r="E27" i="81"/>
  <c r="AD19" i="37" s="1"/>
  <c r="D27" i="81"/>
  <c r="AB19" i="37" s="1"/>
  <c r="E27" i="80"/>
  <c r="AA19" i="37" s="1"/>
  <c r="D27" i="80"/>
  <c r="Y19" i="37" s="1"/>
  <c r="E27" i="79"/>
  <c r="X19" i="37" s="1"/>
  <c r="D27" i="79"/>
  <c r="V19" i="37" s="1"/>
  <c r="E27" i="78"/>
  <c r="U19" i="37" s="1"/>
  <c r="D27" i="78"/>
  <c r="S19" i="37" s="1"/>
  <c r="E27" i="77"/>
  <c r="R19" i="37" s="1"/>
  <c r="D27" i="77"/>
  <c r="P19" i="37" s="1"/>
  <c r="E26" i="87"/>
  <c r="AV18" i="37" s="1"/>
  <c r="D26" i="87"/>
  <c r="AT18" i="37" s="1"/>
  <c r="E26" i="86"/>
  <c r="AS18" i="37" s="1"/>
  <c r="D26" i="86"/>
  <c r="AQ18" i="37" s="1"/>
  <c r="E26" i="84"/>
  <c r="AM18" i="37" s="1"/>
  <c r="D26" i="84"/>
  <c r="AK18" i="37" s="1"/>
  <c r="E26" i="83"/>
  <c r="AJ18" i="37" s="1"/>
  <c r="D26" i="83"/>
  <c r="AH18" i="37" s="1"/>
  <c r="E26" i="82"/>
  <c r="AG18" i="37" s="1"/>
  <c r="D26" i="82"/>
  <c r="AE18" i="37" s="1"/>
  <c r="E26" i="81"/>
  <c r="AD18" i="37" s="1"/>
  <c r="D26" i="81"/>
  <c r="AB18" i="37" s="1"/>
  <c r="E26" i="80"/>
  <c r="AA18" i="37" s="1"/>
  <c r="D26" i="80"/>
  <c r="Y18" i="37" s="1"/>
  <c r="E26" i="79"/>
  <c r="X18" i="37" s="1"/>
  <c r="D26" i="79"/>
  <c r="V18" i="37" s="1"/>
  <c r="E26" i="78"/>
  <c r="U18" i="37" s="1"/>
  <c r="D26" i="78"/>
  <c r="S18" i="37" s="1"/>
  <c r="E26" i="77"/>
  <c r="R18" i="37" s="1"/>
  <c r="D26" i="77"/>
  <c r="P18" i="37" s="1"/>
  <c r="E25" i="87"/>
  <c r="AV17" i="37" s="1"/>
  <c r="D25" i="87"/>
  <c r="AT17" i="37" s="1"/>
  <c r="E25" i="86"/>
  <c r="AS17" i="37" s="1"/>
  <c r="D25" i="86"/>
  <c r="AQ17" i="37" s="1"/>
  <c r="E25" i="84"/>
  <c r="AM17" i="37" s="1"/>
  <c r="D25" i="84"/>
  <c r="AK17" i="37" s="1"/>
  <c r="E25" i="83"/>
  <c r="AJ17" i="37" s="1"/>
  <c r="D25" i="83"/>
  <c r="AH17" i="37" s="1"/>
  <c r="E25" i="82"/>
  <c r="AG17" i="37" s="1"/>
  <c r="D25" i="82"/>
  <c r="AE17" i="37" s="1"/>
  <c r="E25" i="81"/>
  <c r="AD17" i="37" s="1"/>
  <c r="D25" i="81"/>
  <c r="AB17" i="37" s="1"/>
  <c r="E25" i="80"/>
  <c r="AA17" i="37" s="1"/>
  <c r="D25" i="80"/>
  <c r="Y17" i="37" s="1"/>
  <c r="E25" i="79"/>
  <c r="X17" i="37" s="1"/>
  <c r="D25" i="79"/>
  <c r="V17" i="37" s="1"/>
  <c r="E25" i="78"/>
  <c r="U17" i="37" s="1"/>
  <c r="D25" i="78"/>
  <c r="S17" i="37" s="1"/>
  <c r="E25" i="77"/>
  <c r="R17" i="37" s="1"/>
  <c r="D25" i="77"/>
  <c r="P17" i="37" s="1"/>
  <c r="E24" i="87"/>
  <c r="AV16" i="37" s="1"/>
  <c r="D24" i="87"/>
  <c r="AT16" i="37" s="1"/>
  <c r="E24" i="86"/>
  <c r="AS16" i="37" s="1"/>
  <c r="D24" i="86"/>
  <c r="AQ16" i="37" s="1"/>
  <c r="E24" i="84"/>
  <c r="AM16" i="37" s="1"/>
  <c r="D24" i="84"/>
  <c r="AK16" i="37" s="1"/>
  <c r="E24" i="83"/>
  <c r="AJ16" i="37" s="1"/>
  <c r="D24" i="83"/>
  <c r="AH16" i="37" s="1"/>
  <c r="E24" i="82"/>
  <c r="AG16" i="37" s="1"/>
  <c r="D24" i="82"/>
  <c r="AE16" i="37" s="1"/>
  <c r="E24" i="81"/>
  <c r="AD16" i="37" s="1"/>
  <c r="D24" i="81"/>
  <c r="AB16" i="37" s="1"/>
  <c r="E24" i="80"/>
  <c r="AA16" i="37" s="1"/>
  <c r="D24" i="80"/>
  <c r="Y16" i="37" s="1"/>
  <c r="E24" i="79"/>
  <c r="X16" i="37" s="1"/>
  <c r="D24" i="79"/>
  <c r="V16" i="37" s="1"/>
  <c r="E24" i="78"/>
  <c r="U16" i="37" s="1"/>
  <c r="D24" i="78"/>
  <c r="S16" i="37" s="1"/>
  <c r="E24" i="77"/>
  <c r="R16" i="37" s="1"/>
  <c r="D24" i="77"/>
  <c r="P16" i="37" s="1"/>
  <c r="E23" i="87"/>
  <c r="AV15" i="37" s="1"/>
  <c r="D23" i="87"/>
  <c r="AT15" i="37" s="1"/>
  <c r="E23" i="86"/>
  <c r="AS15" i="37" s="1"/>
  <c r="D23" i="86"/>
  <c r="AQ15" i="37" s="1"/>
  <c r="E23" i="84"/>
  <c r="AM15" i="37" s="1"/>
  <c r="D23" i="84"/>
  <c r="AK15" i="37" s="1"/>
  <c r="E23" i="83"/>
  <c r="AJ15" i="37" s="1"/>
  <c r="D23" i="83"/>
  <c r="AH15" i="37" s="1"/>
  <c r="E23" i="82"/>
  <c r="AG15" i="37" s="1"/>
  <c r="D23" i="82"/>
  <c r="AE15" i="37" s="1"/>
  <c r="E23" i="81"/>
  <c r="AD15" i="37" s="1"/>
  <c r="D23" i="81"/>
  <c r="AB15" i="37" s="1"/>
  <c r="E23" i="80"/>
  <c r="AA15" i="37" s="1"/>
  <c r="D23" i="80"/>
  <c r="Y15" i="37" s="1"/>
  <c r="E23" i="79"/>
  <c r="X15" i="37" s="1"/>
  <c r="D23" i="79"/>
  <c r="V15" i="37" s="1"/>
  <c r="E23" i="78"/>
  <c r="U15" i="37" s="1"/>
  <c r="D23" i="78"/>
  <c r="S15" i="37" s="1"/>
  <c r="E23" i="77"/>
  <c r="R15" i="37" s="1"/>
  <c r="D23" i="77"/>
  <c r="P15" i="37" s="1"/>
  <c r="E22" i="87"/>
  <c r="AV14" i="37" s="1"/>
  <c r="D22" i="87"/>
  <c r="AT14" i="37" s="1"/>
  <c r="E22" i="86"/>
  <c r="AS14" i="37" s="1"/>
  <c r="D22" i="86"/>
  <c r="AQ14" i="37" s="1"/>
  <c r="E22" i="84"/>
  <c r="AM14" i="37" s="1"/>
  <c r="D22" i="84"/>
  <c r="AK14" i="37" s="1"/>
  <c r="E22" i="83"/>
  <c r="AJ14" i="37" s="1"/>
  <c r="D22" i="83"/>
  <c r="AH14" i="37" s="1"/>
  <c r="E22" i="82"/>
  <c r="AG14" i="37" s="1"/>
  <c r="D22" i="82"/>
  <c r="AE14" i="37" s="1"/>
  <c r="E22" i="81"/>
  <c r="AD14" i="37" s="1"/>
  <c r="D22" i="81"/>
  <c r="AB14" i="37" s="1"/>
  <c r="E22" i="80"/>
  <c r="AA14" i="37" s="1"/>
  <c r="D22" i="80"/>
  <c r="Y14" i="37" s="1"/>
  <c r="E22" i="79"/>
  <c r="X14" i="37" s="1"/>
  <c r="D22" i="79"/>
  <c r="V14" i="37" s="1"/>
  <c r="E22" i="78"/>
  <c r="U14" i="37" s="1"/>
  <c r="D22" i="78"/>
  <c r="S14" i="37" s="1"/>
  <c r="E22" i="77"/>
  <c r="R14" i="37" s="1"/>
  <c r="D22" i="77"/>
  <c r="P14" i="37" s="1"/>
  <c r="E21" i="87"/>
  <c r="AV13" i="37" s="1"/>
  <c r="D21" i="87"/>
  <c r="AT13" i="37" s="1"/>
  <c r="E21" i="86"/>
  <c r="AS13" i="37" s="1"/>
  <c r="D21" i="86"/>
  <c r="AQ13" i="37" s="1"/>
  <c r="E21" i="84"/>
  <c r="AM13" i="37" s="1"/>
  <c r="D21" i="84"/>
  <c r="AK13" i="37" s="1"/>
  <c r="E21" i="83"/>
  <c r="AJ13" i="37" s="1"/>
  <c r="D21" i="83"/>
  <c r="AH13" i="37" s="1"/>
  <c r="E21" i="82"/>
  <c r="AG13" i="37" s="1"/>
  <c r="D21" i="82"/>
  <c r="AE13" i="37" s="1"/>
  <c r="E21" i="81"/>
  <c r="AD13" i="37" s="1"/>
  <c r="D21" i="81"/>
  <c r="AB13" i="37" s="1"/>
  <c r="E21" i="80"/>
  <c r="AA13" i="37" s="1"/>
  <c r="D21" i="80"/>
  <c r="Y13" i="37" s="1"/>
  <c r="E21" i="79"/>
  <c r="X13" i="37" s="1"/>
  <c r="D21" i="79"/>
  <c r="V13" i="37" s="1"/>
  <c r="E21" i="78"/>
  <c r="U13" i="37" s="1"/>
  <c r="D21" i="78"/>
  <c r="S13" i="37" s="1"/>
  <c r="E21" i="77"/>
  <c r="R13" i="37" s="1"/>
  <c r="D21" i="77"/>
  <c r="P13" i="37" s="1"/>
  <c r="E20" i="87"/>
  <c r="AV12" i="37" s="1"/>
  <c r="D20" i="87"/>
  <c r="AT12" i="37" s="1"/>
  <c r="E20" i="86"/>
  <c r="AS12" i="37" s="1"/>
  <c r="D20" i="86"/>
  <c r="AQ12" i="37" s="1"/>
  <c r="E20" i="84"/>
  <c r="AM12" i="37" s="1"/>
  <c r="D20" i="84"/>
  <c r="AK12" i="37" s="1"/>
  <c r="E20" i="83"/>
  <c r="AJ12" i="37" s="1"/>
  <c r="D20" i="83"/>
  <c r="AH12" i="37" s="1"/>
  <c r="E20" i="82"/>
  <c r="AG12" i="37" s="1"/>
  <c r="D20" i="82"/>
  <c r="AE12" i="37" s="1"/>
  <c r="E20" i="81"/>
  <c r="AD12" i="37" s="1"/>
  <c r="D20" i="81"/>
  <c r="AB12" i="37" s="1"/>
  <c r="E20" i="80"/>
  <c r="AA12" i="37" s="1"/>
  <c r="D20" i="80"/>
  <c r="Y12" i="37" s="1"/>
  <c r="E20" i="79"/>
  <c r="X12" i="37" s="1"/>
  <c r="D20" i="79"/>
  <c r="V12" i="37" s="1"/>
  <c r="E20" i="78"/>
  <c r="U12" i="37" s="1"/>
  <c r="D20" i="78"/>
  <c r="S12" i="37" s="1"/>
  <c r="E20" i="77"/>
  <c r="R12" i="37" s="1"/>
  <c r="D20" i="77"/>
  <c r="P12" i="37" s="1"/>
  <c r="E19" i="87"/>
  <c r="AV11" i="37" s="1"/>
  <c r="D19" i="87"/>
  <c r="AT11" i="37" s="1"/>
  <c r="E19" i="86"/>
  <c r="AS11" i="37" s="1"/>
  <c r="D19" i="86"/>
  <c r="AQ11" i="37" s="1"/>
  <c r="E19" i="84"/>
  <c r="AM11" i="37" s="1"/>
  <c r="D19" i="84"/>
  <c r="AK11" i="37" s="1"/>
  <c r="E19" i="83"/>
  <c r="AJ11" i="37" s="1"/>
  <c r="D19" i="83"/>
  <c r="AH11" i="37" s="1"/>
  <c r="E19" i="82"/>
  <c r="AG11" i="37" s="1"/>
  <c r="D19" i="82"/>
  <c r="AE11" i="37" s="1"/>
  <c r="E19" i="81"/>
  <c r="AD11" i="37" s="1"/>
  <c r="D19" i="81"/>
  <c r="AB11" i="37" s="1"/>
  <c r="E19" i="80"/>
  <c r="AA11" i="37" s="1"/>
  <c r="D19" i="80"/>
  <c r="Y11" i="37" s="1"/>
  <c r="E19" i="79"/>
  <c r="X11" i="37" s="1"/>
  <c r="D19" i="79"/>
  <c r="V11" i="37" s="1"/>
  <c r="E19" i="78"/>
  <c r="U11" i="37" s="1"/>
  <c r="D19" i="78"/>
  <c r="S11" i="37" s="1"/>
  <c r="E19" i="77"/>
  <c r="R11" i="37" s="1"/>
  <c r="D19" i="77"/>
  <c r="P11" i="37" s="1"/>
  <c r="E18" i="87"/>
  <c r="AV10" i="37" s="1"/>
  <c r="D18" i="87"/>
  <c r="AT10" i="37" s="1"/>
  <c r="E18" i="86"/>
  <c r="AS10" i="37" s="1"/>
  <c r="D18" i="86"/>
  <c r="AQ10" i="37" s="1"/>
  <c r="E18" i="84"/>
  <c r="AM10" i="37" s="1"/>
  <c r="D18" i="84"/>
  <c r="AK10" i="37" s="1"/>
  <c r="E18" i="83"/>
  <c r="AJ10" i="37" s="1"/>
  <c r="D18" i="83"/>
  <c r="AH10" i="37" s="1"/>
  <c r="E18" i="82"/>
  <c r="AG10" i="37" s="1"/>
  <c r="D18" i="82"/>
  <c r="AE10" i="37" s="1"/>
  <c r="E18" i="81"/>
  <c r="AD10" i="37" s="1"/>
  <c r="D18" i="81"/>
  <c r="AB10" i="37" s="1"/>
  <c r="E18" i="80"/>
  <c r="AA10" i="37" s="1"/>
  <c r="D18" i="80"/>
  <c r="Y10" i="37" s="1"/>
  <c r="E18" i="79"/>
  <c r="X10" i="37" s="1"/>
  <c r="D18" i="79"/>
  <c r="V10" i="37" s="1"/>
  <c r="E18" i="78"/>
  <c r="U10" i="37" s="1"/>
  <c r="D18" i="78"/>
  <c r="S10" i="37" s="1"/>
  <c r="E18" i="77"/>
  <c r="R10" i="37" s="1"/>
  <c r="D18" i="77"/>
  <c r="P10" i="37" s="1"/>
  <c r="E17" i="87"/>
  <c r="AV9" i="37" s="1"/>
  <c r="D17" i="87"/>
  <c r="AT9" i="37" s="1"/>
  <c r="E17" i="86"/>
  <c r="AS9" i="37" s="1"/>
  <c r="D17" i="86"/>
  <c r="AQ9" i="37" s="1"/>
  <c r="E17" i="84"/>
  <c r="AM9" i="37" s="1"/>
  <c r="D17" i="84"/>
  <c r="AK9" i="37" s="1"/>
  <c r="E17" i="83"/>
  <c r="AJ9" i="37" s="1"/>
  <c r="D17" i="83"/>
  <c r="AH9" i="37" s="1"/>
  <c r="E17" i="82"/>
  <c r="AG9" i="37" s="1"/>
  <c r="D17" i="82"/>
  <c r="AE9" i="37" s="1"/>
  <c r="E17" i="81"/>
  <c r="AD9" i="37" s="1"/>
  <c r="D17" i="81"/>
  <c r="AB9" i="37" s="1"/>
  <c r="E17" i="80"/>
  <c r="AA9" i="37" s="1"/>
  <c r="D17" i="80"/>
  <c r="Y9" i="37" s="1"/>
  <c r="E17" i="79"/>
  <c r="X9" i="37" s="1"/>
  <c r="D17" i="79"/>
  <c r="V9" i="37" s="1"/>
  <c r="E17" i="78"/>
  <c r="U9" i="37" s="1"/>
  <c r="D17" i="78"/>
  <c r="S9" i="37" s="1"/>
  <c r="E17" i="77"/>
  <c r="R9" i="37" s="1"/>
  <c r="D17" i="77"/>
  <c r="P9" i="37" s="1"/>
  <c r="E16" i="87"/>
  <c r="AV8" i="37" s="1"/>
  <c r="D16" i="87"/>
  <c r="AT8" i="37" s="1"/>
  <c r="E16" i="86"/>
  <c r="AS8" i="37" s="1"/>
  <c r="D16" i="86"/>
  <c r="AQ8" i="37" s="1"/>
  <c r="E16" i="84"/>
  <c r="AM8" i="37" s="1"/>
  <c r="D16" i="84"/>
  <c r="AK8" i="37" s="1"/>
  <c r="E16" i="83"/>
  <c r="AJ8" i="37" s="1"/>
  <c r="D16" i="83"/>
  <c r="AH8" i="37" s="1"/>
  <c r="E16" i="82"/>
  <c r="AG8" i="37" s="1"/>
  <c r="D16" i="82"/>
  <c r="AE8" i="37" s="1"/>
  <c r="E16" i="81"/>
  <c r="AD8" i="37" s="1"/>
  <c r="D16" i="81"/>
  <c r="AB8" i="37" s="1"/>
  <c r="E16" i="80"/>
  <c r="AA8" i="37" s="1"/>
  <c r="D16" i="80"/>
  <c r="Y8" i="37" s="1"/>
  <c r="E16" i="79"/>
  <c r="X8" i="37" s="1"/>
  <c r="D16" i="79"/>
  <c r="V8" i="37" s="1"/>
  <c r="E16" i="78"/>
  <c r="U8" i="37" s="1"/>
  <c r="D16" i="78"/>
  <c r="S8" i="37" s="1"/>
  <c r="E16" i="77"/>
  <c r="R8" i="37" s="1"/>
  <c r="D16" i="77"/>
  <c r="P8" i="37" s="1"/>
  <c r="E15" i="87"/>
  <c r="AV7" i="37" s="1"/>
  <c r="D15" i="87"/>
  <c r="AT7" i="37" s="1"/>
  <c r="E15" i="86"/>
  <c r="AS7" i="37" s="1"/>
  <c r="D15" i="86"/>
  <c r="AQ7" i="37" s="1"/>
  <c r="E15" i="84"/>
  <c r="AM7" i="37" s="1"/>
  <c r="D15" i="84"/>
  <c r="AK7" i="37" s="1"/>
  <c r="E15" i="83"/>
  <c r="AJ7" i="37" s="1"/>
  <c r="D15" i="83"/>
  <c r="AH7" i="37" s="1"/>
  <c r="E15" i="82"/>
  <c r="AG7" i="37" s="1"/>
  <c r="D15" i="82"/>
  <c r="AE7" i="37" s="1"/>
  <c r="E15" i="81"/>
  <c r="AD7" i="37" s="1"/>
  <c r="D15" i="81"/>
  <c r="AB7" i="37" s="1"/>
  <c r="E15" i="80"/>
  <c r="AA7" i="37" s="1"/>
  <c r="D15" i="80"/>
  <c r="Y7" i="37" s="1"/>
  <c r="E15" i="79"/>
  <c r="X7" i="37" s="1"/>
  <c r="D15" i="79"/>
  <c r="V7" i="37" s="1"/>
  <c r="E15" i="78"/>
  <c r="U7" i="37" s="1"/>
  <c r="D15" i="78"/>
  <c r="S7" i="37" s="1"/>
  <c r="E15" i="77"/>
  <c r="R7" i="37" s="1"/>
  <c r="D15" i="77"/>
  <c r="P7" i="37" s="1"/>
  <c r="CS41" i="37"/>
  <c r="CQ41" i="37"/>
  <c r="CP41" i="37"/>
  <c r="CN41" i="37"/>
  <c r="CM41" i="37"/>
  <c r="CK41" i="37"/>
  <c r="CJ41" i="37"/>
  <c r="CH41" i="37"/>
  <c r="CG41" i="37"/>
  <c r="CE41" i="37"/>
  <c r="CD41" i="37"/>
  <c r="CB41" i="37"/>
  <c r="CA41" i="37"/>
  <c r="BY41" i="37"/>
  <c r="BX41" i="37"/>
  <c r="BV41" i="37"/>
  <c r="BU41" i="37"/>
  <c r="BS41" i="37"/>
  <c r="BP41" i="37"/>
  <c r="BO41" i="37"/>
  <c r="BM41" i="37"/>
  <c r="BL41" i="37"/>
  <c r="BJ41" i="37"/>
  <c r="BI41" i="37"/>
  <c r="BG41" i="37"/>
  <c r="BF41" i="37"/>
  <c r="BD41" i="37"/>
  <c r="BC41" i="37"/>
  <c r="BA41" i="37"/>
  <c r="AZ41" i="37"/>
  <c r="AX41" i="37"/>
  <c r="CS40" i="37"/>
  <c r="CQ40" i="37"/>
  <c r="CP40" i="37"/>
  <c r="CN40" i="37"/>
  <c r="CM40" i="37"/>
  <c r="CK40" i="37"/>
  <c r="CJ40" i="37"/>
  <c r="CH40" i="37"/>
  <c r="CG40" i="37"/>
  <c r="CE40" i="37"/>
  <c r="CD40" i="37"/>
  <c r="CB40" i="37"/>
  <c r="CA40" i="37"/>
  <c r="BY40" i="37"/>
  <c r="BX40" i="37"/>
  <c r="BV40" i="37"/>
  <c r="BU40" i="37"/>
  <c r="BS40" i="37"/>
  <c r="BP40" i="37"/>
  <c r="BO40" i="37"/>
  <c r="BM40" i="37"/>
  <c r="BL40" i="37"/>
  <c r="BJ40" i="37"/>
  <c r="BI40" i="37"/>
  <c r="BG40" i="37"/>
  <c r="BF40" i="37"/>
  <c r="BD40" i="37"/>
  <c r="BC40" i="37"/>
  <c r="BA40" i="37"/>
  <c r="AZ40" i="37"/>
  <c r="AX40" i="37"/>
  <c r="CS39" i="37"/>
  <c r="CQ39" i="37"/>
  <c r="CM39" i="37"/>
  <c r="CK39" i="37"/>
  <c r="CJ39" i="37"/>
  <c r="CH39" i="37"/>
  <c r="CG39" i="37"/>
  <c r="CE39" i="37"/>
  <c r="CD39" i="37"/>
  <c r="CB39" i="37"/>
  <c r="CA39" i="37"/>
  <c r="BY39" i="37"/>
  <c r="BX39" i="37"/>
  <c r="BV39" i="37"/>
  <c r="BU39" i="37"/>
  <c r="BS39" i="37"/>
  <c r="BO39" i="37"/>
  <c r="BM39" i="37"/>
  <c r="BL39" i="37"/>
  <c r="BJ39" i="37"/>
  <c r="BI39" i="37"/>
  <c r="BG39" i="37"/>
  <c r="BF39" i="37"/>
  <c r="BD39" i="37"/>
  <c r="BC39" i="37"/>
  <c r="BA39" i="37"/>
  <c r="AZ39" i="37"/>
  <c r="AX39" i="37"/>
  <c r="E46" i="103"/>
  <c r="CS38" i="37" s="1"/>
  <c r="D46" i="103"/>
  <c r="CQ38" i="37" s="1"/>
  <c r="E46" i="102"/>
  <c r="CP38" i="37" s="1"/>
  <c r="D46" i="102"/>
  <c r="CN38" i="37" s="1"/>
  <c r="E46" i="101"/>
  <c r="CM38" i="37" s="1"/>
  <c r="D46" i="101"/>
  <c r="CK38" i="37" s="1"/>
  <c r="E46" i="100"/>
  <c r="CJ38" i="37" s="1"/>
  <c r="D46" i="100"/>
  <c r="CH38" i="37" s="1"/>
  <c r="E46" i="99"/>
  <c r="CG38" i="37" s="1"/>
  <c r="D46" i="99"/>
  <c r="CE38" i="37" s="1"/>
  <c r="E46" i="98"/>
  <c r="CD38" i="37" s="1"/>
  <c r="D46" i="98"/>
  <c r="CB38" i="37" s="1"/>
  <c r="E46" i="97"/>
  <c r="CA38" i="37" s="1"/>
  <c r="D46" i="97"/>
  <c r="BY38" i="37" s="1"/>
  <c r="E46" i="96"/>
  <c r="BX38" i="37" s="1"/>
  <c r="D46" i="96"/>
  <c r="BV38" i="37" s="1"/>
  <c r="E46" i="95"/>
  <c r="BU38" i="37" s="1"/>
  <c r="D46" i="95"/>
  <c r="BS38" i="37" s="1"/>
  <c r="E46" i="94"/>
  <c r="BR38" i="37" s="1"/>
  <c r="D46" i="94"/>
  <c r="BP38" i="37" s="1"/>
  <c r="E46" i="93"/>
  <c r="BO38" i="37" s="1"/>
  <c r="D46" i="93"/>
  <c r="BM38" i="37" s="1"/>
  <c r="E46" i="92"/>
  <c r="BL38" i="37" s="1"/>
  <c r="D46" i="92"/>
  <c r="BJ38" i="37" s="1"/>
  <c r="E46" i="91"/>
  <c r="BI38" i="37" s="1"/>
  <c r="D46" i="91"/>
  <c r="BG38" i="37" s="1"/>
  <c r="E46" i="90"/>
  <c r="BF38" i="37" s="1"/>
  <c r="D46" i="90"/>
  <c r="BD38" i="37" s="1"/>
  <c r="E46" i="89"/>
  <c r="BC38" i="37" s="1"/>
  <c r="D46" i="89"/>
  <c r="BA38" i="37" s="1"/>
  <c r="E46" i="88"/>
  <c r="AZ38" i="37" s="1"/>
  <c r="D46" i="88"/>
  <c r="AX38" i="37" s="1"/>
  <c r="E45" i="103"/>
  <c r="CS37" i="37" s="1"/>
  <c r="D45" i="103"/>
  <c r="CQ37" i="37" s="1"/>
  <c r="E45" i="102"/>
  <c r="CP37" i="37" s="1"/>
  <c r="D45" i="102"/>
  <c r="CN37" i="37" s="1"/>
  <c r="E45" i="101"/>
  <c r="CM37" i="37" s="1"/>
  <c r="D45" i="101"/>
  <c r="CK37" i="37" s="1"/>
  <c r="E45" i="100"/>
  <c r="CJ37" i="37" s="1"/>
  <c r="D45" i="100"/>
  <c r="CH37" i="37" s="1"/>
  <c r="E45" i="99"/>
  <c r="CG37" i="37" s="1"/>
  <c r="D45" i="99"/>
  <c r="CE37" i="37" s="1"/>
  <c r="E45" i="98"/>
  <c r="CD37" i="37" s="1"/>
  <c r="D45" i="98"/>
  <c r="CB37" i="37" s="1"/>
  <c r="E45" i="97"/>
  <c r="CA37" i="37" s="1"/>
  <c r="D45" i="97"/>
  <c r="BY37" i="37" s="1"/>
  <c r="E45" i="96"/>
  <c r="BX37" i="37" s="1"/>
  <c r="D45" i="96"/>
  <c r="BV37" i="37" s="1"/>
  <c r="E45" i="95"/>
  <c r="BU37" i="37" s="1"/>
  <c r="D45" i="95"/>
  <c r="BS37" i="37" s="1"/>
  <c r="E45" i="94"/>
  <c r="BR37" i="37" s="1"/>
  <c r="D45" i="94"/>
  <c r="BP37" i="37" s="1"/>
  <c r="E45" i="93"/>
  <c r="BO37" i="37" s="1"/>
  <c r="D45" i="93"/>
  <c r="BM37" i="37" s="1"/>
  <c r="E45" i="92"/>
  <c r="BL37" i="37" s="1"/>
  <c r="D45" i="92"/>
  <c r="BJ37" i="37" s="1"/>
  <c r="E45" i="91"/>
  <c r="BI37" i="37" s="1"/>
  <c r="D45" i="91"/>
  <c r="BG37" i="37" s="1"/>
  <c r="E45" i="90"/>
  <c r="BF37" i="37" s="1"/>
  <c r="D45" i="90"/>
  <c r="BD37" i="37" s="1"/>
  <c r="E45" i="89"/>
  <c r="BC37" i="37" s="1"/>
  <c r="D45" i="89"/>
  <c r="BA37" i="37" s="1"/>
  <c r="E45" i="88"/>
  <c r="AZ37" i="37" s="1"/>
  <c r="D45" i="88"/>
  <c r="AX37" i="37" s="1"/>
  <c r="E44" i="103"/>
  <c r="CS36" i="37" s="1"/>
  <c r="D44" i="103"/>
  <c r="CQ36" i="37" s="1"/>
  <c r="E44" i="102"/>
  <c r="CP36" i="37" s="1"/>
  <c r="D44" i="102"/>
  <c r="CN36" i="37" s="1"/>
  <c r="E44" i="101"/>
  <c r="CM36" i="37" s="1"/>
  <c r="D44" i="101"/>
  <c r="CK36" i="37" s="1"/>
  <c r="E44" i="100"/>
  <c r="CJ36" i="37" s="1"/>
  <c r="D44" i="100"/>
  <c r="CH36" i="37" s="1"/>
  <c r="E44" i="99"/>
  <c r="CG36" i="37" s="1"/>
  <c r="D44" i="99"/>
  <c r="CE36" i="37" s="1"/>
  <c r="E44" i="98"/>
  <c r="CD36" i="37" s="1"/>
  <c r="D44" i="98"/>
  <c r="CB36" i="37" s="1"/>
  <c r="E44" i="97"/>
  <c r="CA36" i="37" s="1"/>
  <c r="D44" i="97"/>
  <c r="BY36" i="37" s="1"/>
  <c r="E44" i="96"/>
  <c r="BX36" i="37" s="1"/>
  <c r="D44" i="96"/>
  <c r="BV36" i="37" s="1"/>
  <c r="E44" i="95"/>
  <c r="BU36" i="37" s="1"/>
  <c r="D44" i="95"/>
  <c r="BS36" i="37" s="1"/>
  <c r="E44" i="94"/>
  <c r="BR36" i="37" s="1"/>
  <c r="D44" i="94"/>
  <c r="BP36" i="37" s="1"/>
  <c r="E44" i="93"/>
  <c r="BO36" i="37" s="1"/>
  <c r="D44" i="93"/>
  <c r="BM36" i="37" s="1"/>
  <c r="E44" i="92"/>
  <c r="BL36" i="37" s="1"/>
  <c r="D44" i="92"/>
  <c r="BJ36" i="37" s="1"/>
  <c r="E44" i="91"/>
  <c r="BI36" i="37" s="1"/>
  <c r="D44" i="91"/>
  <c r="BG36" i="37" s="1"/>
  <c r="E44" i="90"/>
  <c r="BF36" i="37" s="1"/>
  <c r="D44" i="90"/>
  <c r="BD36" i="37" s="1"/>
  <c r="E44" i="89"/>
  <c r="BC36" i="37" s="1"/>
  <c r="D44" i="89"/>
  <c r="BA36" i="37" s="1"/>
  <c r="E44" i="88"/>
  <c r="AZ36" i="37" s="1"/>
  <c r="D44" i="88"/>
  <c r="AX36" i="37" s="1"/>
  <c r="E43" i="103"/>
  <c r="CS35" i="37" s="1"/>
  <c r="D43" i="103"/>
  <c r="CQ35" i="37" s="1"/>
  <c r="E43" i="102"/>
  <c r="CP35" i="37" s="1"/>
  <c r="D43" i="102"/>
  <c r="CN35" i="37" s="1"/>
  <c r="E43" i="101"/>
  <c r="CM35" i="37" s="1"/>
  <c r="D43" i="101"/>
  <c r="CK35" i="37" s="1"/>
  <c r="E43" i="100"/>
  <c r="CJ35" i="37" s="1"/>
  <c r="D43" i="100"/>
  <c r="CH35" i="37" s="1"/>
  <c r="E43" i="99"/>
  <c r="CG35" i="37" s="1"/>
  <c r="D43" i="99"/>
  <c r="CE35" i="37" s="1"/>
  <c r="E43" i="98"/>
  <c r="CD35" i="37" s="1"/>
  <c r="D43" i="98"/>
  <c r="CB35" i="37" s="1"/>
  <c r="E43" i="97"/>
  <c r="CA35" i="37" s="1"/>
  <c r="D43" i="97"/>
  <c r="BY35" i="37" s="1"/>
  <c r="E43" i="96"/>
  <c r="BX35" i="37" s="1"/>
  <c r="D43" i="96"/>
  <c r="BV35" i="37" s="1"/>
  <c r="E43" i="95"/>
  <c r="BU35" i="37" s="1"/>
  <c r="D43" i="95"/>
  <c r="BS35" i="37" s="1"/>
  <c r="E43" i="94"/>
  <c r="BR35" i="37" s="1"/>
  <c r="D43" i="94"/>
  <c r="BP35" i="37" s="1"/>
  <c r="E43" i="93"/>
  <c r="BO35" i="37" s="1"/>
  <c r="D43" i="93"/>
  <c r="BM35" i="37" s="1"/>
  <c r="E43" i="92"/>
  <c r="BL35" i="37" s="1"/>
  <c r="D43" i="92"/>
  <c r="BJ35" i="37" s="1"/>
  <c r="E43" i="91"/>
  <c r="BI35" i="37" s="1"/>
  <c r="D43" i="91"/>
  <c r="BG35" i="37" s="1"/>
  <c r="E43" i="90"/>
  <c r="BF35" i="37" s="1"/>
  <c r="D43" i="90"/>
  <c r="BD35" i="37" s="1"/>
  <c r="E43" i="89"/>
  <c r="BC35" i="37" s="1"/>
  <c r="D43" i="89"/>
  <c r="BA35" i="37" s="1"/>
  <c r="E43" i="88"/>
  <c r="AZ35" i="37" s="1"/>
  <c r="D43" i="88"/>
  <c r="AX35" i="37" s="1"/>
  <c r="E42" i="103"/>
  <c r="CS34" i="37" s="1"/>
  <c r="D42" i="103"/>
  <c r="CQ34" i="37" s="1"/>
  <c r="E42" i="102"/>
  <c r="CP34" i="37" s="1"/>
  <c r="D42" i="102"/>
  <c r="CN34" i="37" s="1"/>
  <c r="E42" i="101"/>
  <c r="CM34" i="37" s="1"/>
  <c r="D42" i="101"/>
  <c r="CK34" i="37" s="1"/>
  <c r="E42" i="100"/>
  <c r="CJ34" i="37" s="1"/>
  <c r="D42" i="100"/>
  <c r="CH34" i="37" s="1"/>
  <c r="E42" i="99"/>
  <c r="CG34" i="37" s="1"/>
  <c r="D42" i="99"/>
  <c r="CE34" i="37" s="1"/>
  <c r="E42" i="98"/>
  <c r="CD34" i="37" s="1"/>
  <c r="D42" i="98"/>
  <c r="CB34" i="37" s="1"/>
  <c r="E42" i="97"/>
  <c r="CA34" i="37" s="1"/>
  <c r="D42" i="97"/>
  <c r="BY34" i="37" s="1"/>
  <c r="E42" i="96"/>
  <c r="BX34" i="37" s="1"/>
  <c r="D42" i="96"/>
  <c r="BV34" i="37" s="1"/>
  <c r="E42" i="95"/>
  <c r="BU34" i="37" s="1"/>
  <c r="D42" i="95"/>
  <c r="BS34" i="37" s="1"/>
  <c r="E42" i="94"/>
  <c r="BR34" i="37" s="1"/>
  <c r="D42" i="94"/>
  <c r="BP34" i="37" s="1"/>
  <c r="E42" i="93"/>
  <c r="BO34" i="37" s="1"/>
  <c r="D42" i="93"/>
  <c r="BM34" i="37" s="1"/>
  <c r="E42" i="92"/>
  <c r="BL34" i="37" s="1"/>
  <c r="D42" i="92"/>
  <c r="BJ34" i="37" s="1"/>
  <c r="E42" i="91"/>
  <c r="BI34" i="37" s="1"/>
  <c r="D42" i="91"/>
  <c r="BG34" i="37" s="1"/>
  <c r="E42" i="90"/>
  <c r="BF34" i="37" s="1"/>
  <c r="D42" i="90"/>
  <c r="BD34" i="37" s="1"/>
  <c r="E42" i="89"/>
  <c r="BC34" i="37" s="1"/>
  <c r="D42" i="89"/>
  <c r="BA34" i="37" s="1"/>
  <c r="E42" i="88"/>
  <c r="AZ34" i="37" s="1"/>
  <c r="D42" i="88"/>
  <c r="AX34" i="37" s="1"/>
  <c r="E41" i="103"/>
  <c r="CS33" i="37" s="1"/>
  <c r="D41" i="103"/>
  <c r="CQ33" i="37" s="1"/>
  <c r="E41" i="102"/>
  <c r="CP33" i="37" s="1"/>
  <c r="D41" i="102"/>
  <c r="CN33" i="37" s="1"/>
  <c r="E41" i="101"/>
  <c r="CM33" i="37" s="1"/>
  <c r="D41" i="101"/>
  <c r="CK33" i="37" s="1"/>
  <c r="E41" i="100"/>
  <c r="CJ33" i="37" s="1"/>
  <c r="D41" i="100"/>
  <c r="CH33" i="37" s="1"/>
  <c r="E41" i="99"/>
  <c r="CG33" i="37" s="1"/>
  <c r="D41" i="99"/>
  <c r="CE33" i="37" s="1"/>
  <c r="E41" i="98"/>
  <c r="CD33" i="37" s="1"/>
  <c r="D41" i="98"/>
  <c r="CB33" i="37" s="1"/>
  <c r="E41" i="97"/>
  <c r="CA33" i="37" s="1"/>
  <c r="D41" i="97"/>
  <c r="BY33" i="37" s="1"/>
  <c r="E41" i="96"/>
  <c r="BX33" i="37" s="1"/>
  <c r="D41" i="96"/>
  <c r="BV33" i="37" s="1"/>
  <c r="E41" i="95"/>
  <c r="BU33" i="37" s="1"/>
  <c r="D41" i="95"/>
  <c r="BS33" i="37" s="1"/>
  <c r="E41" i="94"/>
  <c r="BR33" i="37" s="1"/>
  <c r="D41" i="94"/>
  <c r="BP33" i="37" s="1"/>
  <c r="E41" i="93"/>
  <c r="BO33" i="37" s="1"/>
  <c r="D41" i="93"/>
  <c r="BM33" i="37" s="1"/>
  <c r="E41" i="92"/>
  <c r="BL33" i="37" s="1"/>
  <c r="D41" i="92"/>
  <c r="BJ33" i="37" s="1"/>
  <c r="E41" i="91"/>
  <c r="BI33" i="37" s="1"/>
  <c r="D41" i="91"/>
  <c r="BG33" i="37" s="1"/>
  <c r="E41" i="90"/>
  <c r="BF33" i="37" s="1"/>
  <c r="D41" i="90"/>
  <c r="BD33" i="37" s="1"/>
  <c r="E41" i="89"/>
  <c r="BC33" i="37" s="1"/>
  <c r="D41" i="89"/>
  <c r="BA33" i="37" s="1"/>
  <c r="E41" i="88"/>
  <c r="AZ33" i="37" s="1"/>
  <c r="D41" i="88"/>
  <c r="AX33" i="37" s="1"/>
  <c r="E40" i="103"/>
  <c r="CS32" i="37" s="1"/>
  <c r="D40" i="103"/>
  <c r="CQ32" i="37" s="1"/>
  <c r="E40" i="102"/>
  <c r="CP32" i="37" s="1"/>
  <c r="D40" i="102"/>
  <c r="CN32" i="37" s="1"/>
  <c r="E40" i="101"/>
  <c r="CM32" i="37" s="1"/>
  <c r="D40" i="101"/>
  <c r="CK32" i="37" s="1"/>
  <c r="E40" i="100"/>
  <c r="CJ32" i="37" s="1"/>
  <c r="D40" i="100"/>
  <c r="CH32" i="37" s="1"/>
  <c r="E40" i="99"/>
  <c r="CG32" i="37" s="1"/>
  <c r="D40" i="99"/>
  <c r="CE32" i="37" s="1"/>
  <c r="E40" i="98"/>
  <c r="CD32" i="37" s="1"/>
  <c r="D40" i="98"/>
  <c r="CB32" i="37" s="1"/>
  <c r="E40" i="97"/>
  <c r="CA32" i="37" s="1"/>
  <c r="D40" i="97"/>
  <c r="BY32" i="37" s="1"/>
  <c r="E40" i="96"/>
  <c r="BX32" i="37" s="1"/>
  <c r="D40" i="96"/>
  <c r="BV32" i="37" s="1"/>
  <c r="E40" i="95"/>
  <c r="BU32" i="37" s="1"/>
  <c r="D40" i="95"/>
  <c r="BS32" i="37" s="1"/>
  <c r="E40" i="94"/>
  <c r="BR32" i="37" s="1"/>
  <c r="D40" i="94"/>
  <c r="BP32" i="37" s="1"/>
  <c r="E40" i="93"/>
  <c r="BO32" i="37" s="1"/>
  <c r="D40" i="93"/>
  <c r="BM32" i="37" s="1"/>
  <c r="E40" i="92"/>
  <c r="BL32" i="37" s="1"/>
  <c r="D40" i="92"/>
  <c r="BJ32" i="37" s="1"/>
  <c r="E40" i="91"/>
  <c r="BI32" i="37" s="1"/>
  <c r="D40" i="91"/>
  <c r="BG32" i="37" s="1"/>
  <c r="E40" i="90"/>
  <c r="BF32" i="37" s="1"/>
  <c r="D40" i="90"/>
  <c r="BD32" i="37" s="1"/>
  <c r="E40" i="89"/>
  <c r="BC32" i="37" s="1"/>
  <c r="D40" i="89"/>
  <c r="BA32" i="37" s="1"/>
  <c r="E40" i="88"/>
  <c r="AZ32" i="37" s="1"/>
  <c r="D40" i="88"/>
  <c r="AX32" i="37" s="1"/>
  <c r="E39" i="103"/>
  <c r="CS31" i="37" s="1"/>
  <c r="D39" i="103"/>
  <c r="CQ31" i="37" s="1"/>
  <c r="E39" i="102"/>
  <c r="CP31" i="37" s="1"/>
  <c r="D39" i="102"/>
  <c r="CN31" i="37" s="1"/>
  <c r="E39" i="101"/>
  <c r="CM31" i="37" s="1"/>
  <c r="D39" i="101"/>
  <c r="CK31" i="37" s="1"/>
  <c r="E39" i="100"/>
  <c r="CJ31" i="37" s="1"/>
  <c r="D39" i="100"/>
  <c r="CH31" i="37" s="1"/>
  <c r="E39" i="99"/>
  <c r="CG31" i="37" s="1"/>
  <c r="D39" i="99"/>
  <c r="CE31" i="37" s="1"/>
  <c r="E39" i="98"/>
  <c r="CD31" i="37" s="1"/>
  <c r="D39" i="98"/>
  <c r="CB31" i="37" s="1"/>
  <c r="E39" i="97"/>
  <c r="CA31" i="37" s="1"/>
  <c r="D39" i="97"/>
  <c r="BY31" i="37" s="1"/>
  <c r="E39" i="96"/>
  <c r="BX31" i="37" s="1"/>
  <c r="D39" i="96"/>
  <c r="BV31" i="37" s="1"/>
  <c r="E39" i="95"/>
  <c r="BU31" i="37" s="1"/>
  <c r="D39" i="95"/>
  <c r="BS31" i="37" s="1"/>
  <c r="E39" i="94"/>
  <c r="BR31" i="37" s="1"/>
  <c r="D39" i="94"/>
  <c r="BP31" i="37" s="1"/>
  <c r="E39" i="93"/>
  <c r="BO31" i="37" s="1"/>
  <c r="D39" i="93"/>
  <c r="BM31" i="37" s="1"/>
  <c r="E39" i="92"/>
  <c r="BL31" i="37" s="1"/>
  <c r="D39" i="92"/>
  <c r="BJ31" i="37" s="1"/>
  <c r="E39" i="91"/>
  <c r="BI31" i="37" s="1"/>
  <c r="D39" i="91"/>
  <c r="BG31" i="37" s="1"/>
  <c r="E39" i="90"/>
  <c r="BF31" i="37" s="1"/>
  <c r="D39" i="90"/>
  <c r="BD31" i="37" s="1"/>
  <c r="E39" i="89"/>
  <c r="BC31" i="37" s="1"/>
  <c r="D39" i="89"/>
  <c r="BA31" i="37" s="1"/>
  <c r="E39" i="88"/>
  <c r="AZ31" i="37" s="1"/>
  <c r="D39" i="88"/>
  <c r="AX31" i="37" s="1"/>
  <c r="E38" i="103"/>
  <c r="CS30" i="37" s="1"/>
  <c r="D38" i="103"/>
  <c r="CQ30" i="37" s="1"/>
  <c r="E38" i="102"/>
  <c r="CP30" i="37" s="1"/>
  <c r="D38" i="102"/>
  <c r="CN30" i="37" s="1"/>
  <c r="E38" i="101"/>
  <c r="CM30" i="37" s="1"/>
  <c r="D38" i="101"/>
  <c r="CK30" i="37" s="1"/>
  <c r="E38" i="100"/>
  <c r="CJ30" i="37" s="1"/>
  <c r="D38" i="100"/>
  <c r="CH30" i="37" s="1"/>
  <c r="E38" i="99"/>
  <c r="CG30" i="37" s="1"/>
  <c r="D38" i="99"/>
  <c r="CE30" i="37" s="1"/>
  <c r="E38" i="98"/>
  <c r="CD30" i="37" s="1"/>
  <c r="D38" i="98"/>
  <c r="CB30" i="37" s="1"/>
  <c r="E38" i="97"/>
  <c r="CA30" i="37" s="1"/>
  <c r="D38" i="97"/>
  <c r="BY30" i="37" s="1"/>
  <c r="E38" i="96"/>
  <c r="BX30" i="37" s="1"/>
  <c r="D38" i="96"/>
  <c r="BV30" i="37" s="1"/>
  <c r="E38" i="95"/>
  <c r="BU30" i="37" s="1"/>
  <c r="D38" i="95"/>
  <c r="BS30" i="37" s="1"/>
  <c r="E38" i="94"/>
  <c r="BR30" i="37" s="1"/>
  <c r="D38" i="94"/>
  <c r="BP30" i="37" s="1"/>
  <c r="E38" i="93"/>
  <c r="BO30" i="37" s="1"/>
  <c r="D38" i="93"/>
  <c r="BM30" i="37" s="1"/>
  <c r="E38" i="92"/>
  <c r="BL30" i="37" s="1"/>
  <c r="D38" i="92"/>
  <c r="BJ30" i="37" s="1"/>
  <c r="E38" i="91"/>
  <c r="BI30" i="37" s="1"/>
  <c r="D38" i="91"/>
  <c r="BG30" i="37" s="1"/>
  <c r="E38" i="90"/>
  <c r="BF30" i="37" s="1"/>
  <c r="D38" i="90"/>
  <c r="BD30" i="37" s="1"/>
  <c r="E38" i="89"/>
  <c r="BC30" i="37" s="1"/>
  <c r="D38" i="89"/>
  <c r="BA30" i="37" s="1"/>
  <c r="E38" i="88"/>
  <c r="AZ30" i="37" s="1"/>
  <c r="D38" i="88"/>
  <c r="AX30" i="37" s="1"/>
  <c r="E37" i="103"/>
  <c r="CS29" i="37" s="1"/>
  <c r="D37" i="103"/>
  <c r="CQ29" i="37" s="1"/>
  <c r="E37" i="102"/>
  <c r="CP29" i="37" s="1"/>
  <c r="D37" i="102"/>
  <c r="CN29" i="37" s="1"/>
  <c r="E37" i="101"/>
  <c r="CM29" i="37" s="1"/>
  <c r="D37" i="101"/>
  <c r="CK29" i="37" s="1"/>
  <c r="E37" i="100"/>
  <c r="CJ29" i="37" s="1"/>
  <c r="D37" i="100"/>
  <c r="CH29" i="37" s="1"/>
  <c r="E37" i="99"/>
  <c r="CG29" i="37" s="1"/>
  <c r="D37" i="99"/>
  <c r="CE29" i="37" s="1"/>
  <c r="E37" i="98"/>
  <c r="CD29" i="37" s="1"/>
  <c r="D37" i="98"/>
  <c r="CB29" i="37" s="1"/>
  <c r="E37" i="97"/>
  <c r="CA29" i="37" s="1"/>
  <c r="D37" i="97"/>
  <c r="BY29" i="37" s="1"/>
  <c r="E37" i="96"/>
  <c r="BX29" i="37" s="1"/>
  <c r="D37" i="96"/>
  <c r="BV29" i="37" s="1"/>
  <c r="E37" i="95"/>
  <c r="BU29" i="37" s="1"/>
  <c r="D37" i="95"/>
  <c r="BS29" i="37" s="1"/>
  <c r="E37" i="94"/>
  <c r="BR29" i="37" s="1"/>
  <c r="D37" i="94"/>
  <c r="BP29" i="37" s="1"/>
  <c r="E37" i="93"/>
  <c r="BO29" i="37" s="1"/>
  <c r="D37" i="93"/>
  <c r="BM29" i="37" s="1"/>
  <c r="E37" i="92"/>
  <c r="BL29" i="37" s="1"/>
  <c r="D37" i="92"/>
  <c r="BJ29" i="37" s="1"/>
  <c r="E37" i="91"/>
  <c r="BI29" i="37" s="1"/>
  <c r="D37" i="91"/>
  <c r="BG29" i="37" s="1"/>
  <c r="E37" i="90"/>
  <c r="BF29" i="37" s="1"/>
  <c r="D37" i="90"/>
  <c r="BD29" i="37" s="1"/>
  <c r="E37" i="89"/>
  <c r="BC29" i="37" s="1"/>
  <c r="D37" i="89"/>
  <c r="BA29" i="37" s="1"/>
  <c r="E37" i="88"/>
  <c r="AZ29" i="37" s="1"/>
  <c r="D37" i="88"/>
  <c r="AX29" i="37" s="1"/>
  <c r="E36" i="103"/>
  <c r="CS28" i="37" s="1"/>
  <c r="D36" i="103"/>
  <c r="CQ28" i="37" s="1"/>
  <c r="E36" i="102"/>
  <c r="CP28" i="37" s="1"/>
  <c r="D36" i="102"/>
  <c r="CN28" i="37" s="1"/>
  <c r="E36" i="101"/>
  <c r="CM28" i="37" s="1"/>
  <c r="D36" i="101"/>
  <c r="CK28" i="37" s="1"/>
  <c r="E36" i="100"/>
  <c r="CJ28" i="37" s="1"/>
  <c r="D36" i="100"/>
  <c r="CH28" i="37" s="1"/>
  <c r="E36" i="99"/>
  <c r="CG28" i="37" s="1"/>
  <c r="D36" i="99"/>
  <c r="CE28" i="37" s="1"/>
  <c r="E36" i="98"/>
  <c r="CD28" i="37" s="1"/>
  <c r="D36" i="98"/>
  <c r="CB28" i="37" s="1"/>
  <c r="E36" i="97"/>
  <c r="CA28" i="37" s="1"/>
  <c r="D36" i="97"/>
  <c r="BY28" i="37" s="1"/>
  <c r="E36" i="96"/>
  <c r="BX28" i="37" s="1"/>
  <c r="D36" i="96"/>
  <c r="BV28" i="37" s="1"/>
  <c r="E36" i="95"/>
  <c r="BU28" i="37" s="1"/>
  <c r="D36" i="95"/>
  <c r="BS28" i="37" s="1"/>
  <c r="E36" i="94"/>
  <c r="BR28" i="37" s="1"/>
  <c r="D36" i="94"/>
  <c r="BP28" i="37" s="1"/>
  <c r="E36" i="93"/>
  <c r="BO28" i="37" s="1"/>
  <c r="D36" i="93"/>
  <c r="BM28" i="37" s="1"/>
  <c r="E36" i="92"/>
  <c r="BL28" i="37" s="1"/>
  <c r="D36" i="92"/>
  <c r="BJ28" i="37" s="1"/>
  <c r="E36" i="91"/>
  <c r="BI28" i="37" s="1"/>
  <c r="D36" i="91"/>
  <c r="BG28" i="37" s="1"/>
  <c r="E36" i="90"/>
  <c r="BF28" i="37" s="1"/>
  <c r="D36" i="90"/>
  <c r="BD28" i="37" s="1"/>
  <c r="E36" i="89"/>
  <c r="BC28" i="37" s="1"/>
  <c r="D36" i="89"/>
  <c r="BA28" i="37" s="1"/>
  <c r="E36" i="88"/>
  <c r="AZ28" i="37" s="1"/>
  <c r="D36" i="88"/>
  <c r="AX28" i="37" s="1"/>
  <c r="E35" i="103"/>
  <c r="CS27" i="37" s="1"/>
  <c r="D35" i="103"/>
  <c r="CQ27" i="37" s="1"/>
  <c r="E35" i="102"/>
  <c r="CP27" i="37" s="1"/>
  <c r="D35" i="102"/>
  <c r="CN27" i="37" s="1"/>
  <c r="E35" i="101"/>
  <c r="CM27" i="37" s="1"/>
  <c r="D35" i="101"/>
  <c r="CK27" i="37" s="1"/>
  <c r="E35" i="100"/>
  <c r="CJ27" i="37" s="1"/>
  <c r="D35" i="100"/>
  <c r="CH27" i="37" s="1"/>
  <c r="E35" i="99"/>
  <c r="CG27" i="37" s="1"/>
  <c r="D35" i="99"/>
  <c r="CE27" i="37" s="1"/>
  <c r="E35" i="98"/>
  <c r="CD27" i="37" s="1"/>
  <c r="D35" i="98"/>
  <c r="CB27" i="37" s="1"/>
  <c r="E35" i="97"/>
  <c r="CA27" i="37" s="1"/>
  <c r="D35" i="97"/>
  <c r="BY27" i="37" s="1"/>
  <c r="E35" i="96"/>
  <c r="BX27" i="37" s="1"/>
  <c r="D35" i="96"/>
  <c r="BV27" i="37" s="1"/>
  <c r="E35" i="95"/>
  <c r="BU27" i="37" s="1"/>
  <c r="D35" i="95"/>
  <c r="BS27" i="37" s="1"/>
  <c r="E35" i="94"/>
  <c r="BR27" i="37" s="1"/>
  <c r="D35" i="94"/>
  <c r="BP27" i="37" s="1"/>
  <c r="E35" i="93"/>
  <c r="BO27" i="37" s="1"/>
  <c r="D35" i="93"/>
  <c r="BM27" i="37" s="1"/>
  <c r="E35" i="92"/>
  <c r="BL27" i="37" s="1"/>
  <c r="D35" i="92"/>
  <c r="BJ27" i="37" s="1"/>
  <c r="E35" i="91"/>
  <c r="BI27" i="37" s="1"/>
  <c r="D35" i="91"/>
  <c r="BG27" i="37" s="1"/>
  <c r="E35" i="90"/>
  <c r="BF27" i="37" s="1"/>
  <c r="D35" i="90"/>
  <c r="BD27" i="37" s="1"/>
  <c r="E35" i="89"/>
  <c r="BC27" i="37" s="1"/>
  <c r="D35" i="89"/>
  <c r="BA27" i="37" s="1"/>
  <c r="E35" i="88"/>
  <c r="AZ27" i="37" s="1"/>
  <c r="D35" i="88"/>
  <c r="AX27" i="37" s="1"/>
  <c r="E34" i="103"/>
  <c r="CS26" i="37" s="1"/>
  <c r="D34" i="103"/>
  <c r="CQ26" i="37" s="1"/>
  <c r="E34" i="102"/>
  <c r="CP26" i="37" s="1"/>
  <c r="D34" i="102"/>
  <c r="CN26" i="37" s="1"/>
  <c r="E34" i="101"/>
  <c r="CM26" i="37" s="1"/>
  <c r="D34" i="101"/>
  <c r="CK26" i="37" s="1"/>
  <c r="E34" i="100"/>
  <c r="CJ26" i="37" s="1"/>
  <c r="D34" i="100"/>
  <c r="CH26" i="37" s="1"/>
  <c r="E34" i="99"/>
  <c r="CG26" i="37" s="1"/>
  <c r="D34" i="99"/>
  <c r="CE26" i="37" s="1"/>
  <c r="E34" i="98"/>
  <c r="CD26" i="37" s="1"/>
  <c r="D34" i="98"/>
  <c r="CB26" i="37" s="1"/>
  <c r="E34" i="97"/>
  <c r="CA26" i="37" s="1"/>
  <c r="D34" i="97"/>
  <c r="BY26" i="37" s="1"/>
  <c r="E34" i="96"/>
  <c r="BX26" i="37" s="1"/>
  <c r="D34" i="96"/>
  <c r="BV26" i="37" s="1"/>
  <c r="E34" i="95"/>
  <c r="BU26" i="37" s="1"/>
  <c r="D34" i="95"/>
  <c r="BS26" i="37" s="1"/>
  <c r="E34" i="94"/>
  <c r="BR26" i="37" s="1"/>
  <c r="D34" i="94"/>
  <c r="BP26" i="37" s="1"/>
  <c r="E34" i="93"/>
  <c r="BO26" i="37" s="1"/>
  <c r="D34" i="93"/>
  <c r="BM26" i="37" s="1"/>
  <c r="E34" i="92"/>
  <c r="BL26" i="37" s="1"/>
  <c r="D34" i="92"/>
  <c r="BJ26" i="37" s="1"/>
  <c r="E34" i="91"/>
  <c r="BI26" i="37" s="1"/>
  <c r="D34" i="91"/>
  <c r="BG26" i="37" s="1"/>
  <c r="E34" i="90"/>
  <c r="BF26" i="37" s="1"/>
  <c r="D34" i="90"/>
  <c r="BD26" i="37" s="1"/>
  <c r="E34" i="89"/>
  <c r="BC26" i="37" s="1"/>
  <c r="D34" i="89"/>
  <c r="BA26" i="37" s="1"/>
  <c r="E34" i="88"/>
  <c r="AZ26" i="37" s="1"/>
  <c r="D34" i="88"/>
  <c r="AX26" i="37" s="1"/>
  <c r="E33" i="103"/>
  <c r="CS25" i="37" s="1"/>
  <c r="D33" i="103"/>
  <c r="CQ25" i="37" s="1"/>
  <c r="E33" i="102"/>
  <c r="CP25" i="37" s="1"/>
  <c r="D33" i="102"/>
  <c r="CN25" i="37" s="1"/>
  <c r="E33" i="101"/>
  <c r="CM25" i="37" s="1"/>
  <c r="D33" i="101"/>
  <c r="CK25" i="37" s="1"/>
  <c r="E33" i="100"/>
  <c r="CJ25" i="37" s="1"/>
  <c r="D33" i="100"/>
  <c r="CH25" i="37" s="1"/>
  <c r="E33" i="99"/>
  <c r="CG25" i="37" s="1"/>
  <c r="D33" i="99"/>
  <c r="CE25" i="37" s="1"/>
  <c r="E33" i="98"/>
  <c r="CD25" i="37" s="1"/>
  <c r="D33" i="98"/>
  <c r="CB25" i="37" s="1"/>
  <c r="E33" i="97"/>
  <c r="CA25" i="37" s="1"/>
  <c r="D33" i="97"/>
  <c r="BY25" i="37" s="1"/>
  <c r="E33" i="96"/>
  <c r="BX25" i="37" s="1"/>
  <c r="D33" i="96"/>
  <c r="BV25" i="37" s="1"/>
  <c r="E33" i="95"/>
  <c r="BU25" i="37" s="1"/>
  <c r="D33" i="95"/>
  <c r="BS25" i="37" s="1"/>
  <c r="E33" i="94"/>
  <c r="BR25" i="37" s="1"/>
  <c r="D33" i="94"/>
  <c r="BP25" i="37" s="1"/>
  <c r="E33" i="93"/>
  <c r="BO25" i="37" s="1"/>
  <c r="D33" i="93"/>
  <c r="BM25" i="37" s="1"/>
  <c r="E33" i="92"/>
  <c r="BL25" i="37" s="1"/>
  <c r="D33" i="92"/>
  <c r="BJ25" i="37" s="1"/>
  <c r="E33" i="91"/>
  <c r="BI25" i="37" s="1"/>
  <c r="D33" i="91"/>
  <c r="BG25" i="37" s="1"/>
  <c r="E33" i="90"/>
  <c r="BF25" i="37" s="1"/>
  <c r="D33" i="90"/>
  <c r="BD25" i="37" s="1"/>
  <c r="E33" i="89"/>
  <c r="BC25" i="37" s="1"/>
  <c r="D33" i="89"/>
  <c r="BA25" i="37" s="1"/>
  <c r="E33" i="88"/>
  <c r="AZ25" i="37" s="1"/>
  <c r="D33" i="88"/>
  <c r="AX25" i="37" s="1"/>
  <c r="E32" i="103"/>
  <c r="CS24" i="37" s="1"/>
  <c r="D32" i="103"/>
  <c r="CQ24" i="37" s="1"/>
  <c r="E32" i="102"/>
  <c r="CP24" i="37" s="1"/>
  <c r="D32" i="102"/>
  <c r="CN24" i="37" s="1"/>
  <c r="E32" i="101"/>
  <c r="CM24" i="37" s="1"/>
  <c r="D32" i="101"/>
  <c r="CK24" i="37" s="1"/>
  <c r="E32" i="100"/>
  <c r="CJ24" i="37" s="1"/>
  <c r="D32" i="100"/>
  <c r="CH24" i="37" s="1"/>
  <c r="E32" i="99"/>
  <c r="CG24" i="37" s="1"/>
  <c r="D32" i="99"/>
  <c r="CE24" i="37" s="1"/>
  <c r="E32" i="98"/>
  <c r="CD24" i="37" s="1"/>
  <c r="D32" i="98"/>
  <c r="CB24" i="37" s="1"/>
  <c r="E32" i="97"/>
  <c r="CA24" i="37" s="1"/>
  <c r="D32" i="97"/>
  <c r="BY24" i="37" s="1"/>
  <c r="E32" i="96"/>
  <c r="BX24" i="37" s="1"/>
  <c r="D32" i="96"/>
  <c r="BV24" i="37" s="1"/>
  <c r="E32" i="95"/>
  <c r="BU24" i="37" s="1"/>
  <c r="D32" i="95"/>
  <c r="BS24" i="37" s="1"/>
  <c r="E32" i="94"/>
  <c r="BR24" i="37" s="1"/>
  <c r="D32" i="94"/>
  <c r="BP24" i="37" s="1"/>
  <c r="E32" i="93"/>
  <c r="BO24" i="37" s="1"/>
  <c r="D32" i="93"/>
  <c r="BM24" i="37" s="1"/>
  <c r="E32" i="92"/>
  <c r="BL24" i="37" s="1"/>
  <c r="D32" i="92"/>
  <c r="BJ24" i="37" s="1"/>
  <c r="E32" i="91"/>
  <c r="BI24" i="37" s="1"/>
  <c r="D32" i="91"/>
  <c r="BG24" i="37" s="1"/>
  <c r="E32" i="90"/>
  <c r="BF24" i="37" s="1"/>
  <c r="D32" i="90"/>
  <c r="BD24" i="37" s="1"/>
  <c r="E32" i="89"/>
  <c r="BC24" i="37" s="1"/>
  <c r="D32" i="89"/>
  <c r="BA24" i="37" s="1"/>
  <c r="E32" i="88"/>
  <c r="AZ24" i="37" s="1"/>
  <c r="D32" i="88"/>
  <c r="AX24" i="37" s="1"/>
  <c r="E31" i="103"/>
  <c r="CS23" i="37" s="1"/>
  <c r="D31" i="103"/>
  <c r="CQ23" i="37" s="1"/>
  <c r="E31" i="102"/>
  <c r="CP23" i="37" s="1"/>
  <c r="D31" i="102"/>
  <c r="CN23" i="37" s="1"/>
  <c r="E31" i="101"/>
  <c r="CM23" i="37" s="1"/>
  <c r="D31" i="101"/>
  <c r="CK23" i="37" s="1"/>
  <c r="E31" i="100"/>
  <c r="CJ23" i="37" s="1"/>
  <c r="D31" i="100"/>
  <c r="CH23" i="37" s="1"/>
  <c r="E31" i="99"/>
  <c r="CG23" i="37" s="1"/>
  <c r="D31" i="99"/>
  <c r="CE23" i="37" s="1"/>
  <c r="E31" i="98"/>
  <c r="CD23" i="37" s="1"/>
  <c r="D31" i="98"/>
  <c r="CB23" i="37" s="1"/>
  <c r="E31" i="97"/>
  <c r="CA23" i="37" s="1"/>
  <c r="D31" i="97"/>
  <c r="BY23" i="37" s="1"/>
  <c r="E31" i="96"/>
  <c r="BX23" i="37" s="1"/>
  <c r="D31" i="96"/>
  <c r="BV23" i="37" s="1"/>
  <c r="E31" i="95"/>
  <c r="BU23" i="37" s="1"/>
  <c r="D31" i="95"/>
  <c r="BS23" i="37" s="1"/>
  <c r="E31" i="94"/>
  <c r="BR23" i="37" s="1"/>
  <c r="D31" i="94"/>
  <c r="BP23" i="37" s="1"/>
  <c r="E31" i="93"/>
  <c r="BO23" i="37" s="1"/>
  <c r="D31" i="93"/>
  <c r="BM23" i="37" s="1"/>
  <c r="E31" i="92"/>
  <c r="BL23" i="37" s="1"/>
  <c r="D31" i="92"/>
  <c r="BJ23" i="37" s="1"/>
  <c r="E31" i="91"/>
  <c r="BI23" i="37" s="1"/>
  <c r="D31" i="91"/>
  <c r="BG23" i="37" s="1"/>
  <c r="E31" i="90"/>
  <c r="BF23" i="37" s="1"/>
  <c r="D31" i="90"/>
  <c r="BD23" i="37" s="1"/>
  <c r="E31" i="89"/>
  <c r="BC23" i="37" s="1"/>
  <c r="D31" i="89"/>
  <c r="BA23" i="37" s="1"/>
  <c r="E31" i="88"/>
  <c r="AZ23" i="37" s="1"/>
  <c r="D31" i="88"/>
  <c r="AX23" i="37" s="1"/>
  <c r="E30" i="103"/>
  <c r="CS22" i="37" s="1"/>
  <c r="D30" i="103"/>
  <c r="CQ22" i="37" s="1"/>
  <c r="E30" i="102"/>
  <c r="CP22" i="37" s="1"/>
  <c r="D30" i="102"/>
  <c r="CN22" i="37" s="1"/>
  <c r="E30" i="101"/>
  <c r="CM22" i="37" s="1"/>
  <c r="D30" i="101"/>
  <c r="CK22" i="37" s="1"/>
  <c r="E30" i="100"/>
  <c r="CJ22" i="37" s="1"/>
  <c r="D30" i="100"/>
  <c r="CH22" i="37" s="1"/>
  <c r="E30" i="99"/>
  <c r="CG22" i="37" s="1"/>
  <c r="D30" i="99"/>
  <c r="CE22" i="37" s="1"/>
  <c r="E30" i="98"/>
  <c r="CD22" i="37" s="1"/>
  <c r="D30" i="98"/>
  <c r="CB22" i="37" s="1"/>
  <c r="E30" i="97"/>
  <c r="CA22" i="37" s="1"/>
  <c r="D30" i="97"/>
  <c r="BY22" i="37" s="1"/>
  <c r="E30" i="96"/>
  <c r="BX22" i="37" s="1"/>
  <c r="D30" i="96"/>
  <c r="BV22" i="37" s="1"/>
  <c r="E30" i="95"/>
  <c r="BU22" i="37" s="1"/>
  <c r="D30" i="95"/>
  <c r="BS22" i="37" s="1"/>
  <c r="E30" i="94"/>
  <c r="BR22" i="37" s="1"/>
  <c r="D30" i="94"/>
  <c r="BP22" i="37" s="1"/>
  <c r="E30" i="93"/>
  <c r="BO22" i="37" s="1"/>
  <c r="D30" i="93"/>
  <c r="BM22" i="37" s="1"/>
  <c r="E30" i="92"/>
  <c r="BL22" i="37" s="1"/>
  <c r="D30" i="92"/>
  <c r="BJ22" i="37" s="1"/>
  <c r="E30" i="91"/>
  <c r="BI22" i="37" s="1"/>
  <c r="D30" i="91"/>
  <c r="BG22" i="37" s="1"/>
  <c r="E30" i="90"/>
  <c r="BF22" i="37" s="1"/>
  <c r="D30" i="90"/>
  <c r="BD22" i="37" s="1"/>
  <c r="E30" i="89"/>
  <c r="BC22" i="37" s="1"/>
  <c r="D30" i="89"/>
  <c r="BA22" i="37" s="1"/>
  <c r="E30" i="88"/>
  <c r="AZ22" i="37" s="1"/>
  <c r="D30" i="88"/>
  <c r="AX22" i="37" s="1"/>
  <c r="E29" i="103"/>
  <c r="CS21" i="37" s="1"/>
  <c r="D29" i="103"/>
  <c r="CQ21" i="37" s="1"/>
  <c r="E29" i="102"/>
  <c r="CP21" i="37" s="1"/>
  <c r="D29" i="102"/>
  <c r="CN21" i="37" s="1"/>
  <c r="E29" i="101"/>
  <c r="CM21" i="37" s="1"/>
  <c r="D29" i="101"/>
  <c r="CK21" i="37" s="1"/>
  <c r="E29" i="100"/>
  <c r="CJ21" i="37" s="1"/>
  <c r="D29" i="100"/>
  <c r="CH21" i="37" s="1"/>
  <c r="E29" i="99"/>
  <c r="CG21" i="37" s="1"/>
  <c r="D29" i="99"/>
  <c r="CE21" i="37" s="1"/>
  <c r="E29" i="98"/>
  <c r="CD21" i="37" s="1"/>
  <c r="D29" i="98"/>
  <c r="CB21" i="37" s="1"/>
  <c r="E29" i="97"/>
  <c r="CA21" i="37" s="1"/>
  <c r="D29" i="97"/>
  <c r="BY21" i="37" s="1"/>
  <c r="E29" i="96"/>
  <c r="BX21" i="37" s="1"/>
  <c r="D29" i="96"/>
  <c r="BV21" i="37" s="1"/>
  <c r="E29" i="95"/>
  <c r="BU21" i="37" s="1"/>
  <c r="D29" i="95"/>
  <c r="BS21" i="37" s="1"/>
  <c r="E29" i="94"/>
  <c r="BR21" i="37" s="1"/>
  <c r="D29" i="94"/>
  <c r="BP21" i="37" s="1"/>
  <c r="E29" i="93"/>
  <c r="BO21" i="37" s="1"/>
  <c r="D29" i="93"/>
  <c r="BM21" i="37" s="1"/>
  <c r="E29" i="92"/>
  <c r="BL21" i="37" s="1"/>
  <c r="D29" i="92"/>
  <c r="BJ21" i="37" s="1"/>
  <c r="E29" i="91"/>
  <c r="BI21" i="37" s="1"/>
  <c r="D29" i="91"/>
  <c r="BG21" i="37" s="1"/>
  <c r="E29" i="90"/>
  <c r="BF21" i="37" s="1"/>
  <c r="D29" i="90"/>
  <c r="BD21" i="37" s="1"/>
  <c r="E29" i="89"/>
  <c r="BC21" i="37" s="1"/>
  <c r="D29" i="89"/>
  <c r="BA21" i="37" s="1"/>
  <c r="E29" i="88"/>
  <c r="AZ21" i="37" s="1"/>
  <c r="D29" i="88"/>
  <c r="AX21" i="37" s="1"/>
  <c r="E28" i="103"/>
  <c r="CS20" i="37" s="1"/>
  <c r="D28" i="103"/>
  <c r="CQ20" i="37" s="1"/>
  <c r="E28" i="102"/>
  <c r="CP20" i="37" s="1"/>
  <c r="D28" i="102"/>
  <c r="CN20" i="37" s="1"/>
  <c r="E28" i="101"/>
  <c r="CM20" i="37" s="1"/>
  <c r="D28" i="101"/>
  <c r="CK20" i="37" s="1"/>
  <c r="E28" i="100"/>
  <c r="CJ20" i="37" s="1"/>
  <c r="D28" i="100"/>
  <c r="CH20" i="37" s="1"/>
  <c r="E28" i="99"/>
  <c r="CG20" i="37" s="1"/>
  <c r="D28" i="99"/>
  <c r="CE20" i="37" s="1"/>
  <c r="E28" i="98"/>
  <c r="CD20" i="37" s="1"/>
  <c r="D28" i="98"/>
  <c r="CB20" i="37" s="1"/>
  <c r="E28" i="97"/>
  <c r="CA20" i="37" s="1"/>
  <c r="D28" i="97"/>
  <c r="BY20" i="37" s="1"/>
  <c r="E28" i="96"/>
  <c r="BX20" i="37" s="1"/>
  <c r="D28" i="96"/>
  <c r="BV20" i="37" s="1"/>
  <c r="E28" i="95"/>
  <c r="BU20" i="37" s="1"/>
  <c r="D28" i="95"/>
  <c r="BS20" i="37" s="1"/>
  <c r="E28" i="94"/>
  <c r="BR20" i="37" s="1"/>
  <c r="D28" i="94"/>
  <c r="BP20" i="37" s="1"/>
  <c r="E28" i="93"/>
  <c r="BO20" i="37" s="1"/>
  <c r="D28" i="93"/>
  <c r="BM20" i="37" s="1"/>
  <c r="E28" i="92"/>
  <c r="BL20" i="37" s="1"/>
  <c r="D28" i="92"/>
  <c r="BJ20" i="37" s="1"/>
  <c r="E28" i="91"/>
  <c r="BI20" i="37" s="1"/>
  <c r="D28" i="91"/>
  <c r="BG20" i="37" s="1"/>
  <c r="E28" i="90"/>
  <c r="BF20" i="37" s="1"/>
  <c r="D28" i="90"/>
  <c r="BD20" i="37" s="1"/>
  <c r="E28" i="89"/>
  <c r="BC20" i="37" s="1"/>
  <c r="D28" i="89"/>
  <c r="BA20" i="37" s="1"/>
  <c r="E28" i="88"/>
  <c r="AZ20" i="37" s="1"/>
  <c r="D28" i="88"/>
  <c r="AX20" i="37" s="1"/>
  <c r="E27" i="103"/>
  <c r="CS19" i="37" s="1"/>
  <c r="D27" i="103"/>
  <c r="CQ19" i="37" s="1"/>
  <c r="E27" i="102"/>
  <c r="CP19" i="37" s="1"/>
  <c r="D27" i="102"/>
  <c r="CN19" i="37" s="1"/>
  <c r="E27" i="101"/>
  <c r="CM19" i="37" s="1"/>
  <c r="D27" i="101"/>
  <c r="CK19" i="37" s="1"/>
  <c r="E27" i="100"/>
  <c r="CJ19" i="37" s="1"/>
  <c r="D27" i="100"/>
  <c r="CH19" i="37" s="1"/>
  <c r="E27" i="99"/>
  <c r="CG19" i="37" s="1"/>
  <c r="D27" i="99"/>
  <c r="CE19" i="37" s="1"/>
  <c r="E27" i="98"/>
  <c r="CD19" i="37" s="1"/>
  <c r="D27" i="98"/>
  <c r="CB19" i="37" s="1"/>
  <c r="E27" i="97"/>
  <c r="CA19" i="37" s="1"/>
  <c r="D27" i="97"/>
  <c r="BY19" i="37" s="1"/>
  <c r="E27" i="96"/>
  <c r="BX19" i="37" s="1"/>
  <c r="D27" i="96"/>
  <c r="BV19" i="37" s="1"/>
  <c r="E27" i="95"/>
  <c r="BU19" i="37" s="1"/>
  <c r="D27" i="95"/>
  <c r="BS19" i="37" s="1"/>
  <c r="E27" i="94"/>
  <c r="BR19" i="37" s="1"/>
  <c r="D27" i="94"/>
  <c r="BP19" i="37" s="1"/>
  <c r="E27" i="93"/>
  <c r="BO19" i="37" s="1"/>
  <c r="D27" i="93"/>
  <c r="BM19" i="37" s="1"/>
  <c r="E27" i="92"/>
  <c r="BL19" i="37" s="1"/>
  <c r="D27" i="92"/>
  <c r="BJ19" i="37" s="1"/>
  <c r="E27" i="91"/>
  <c r="BI19" i="37" s="1"/>
  <c r="D27" i="91"/>
  <c r="BG19" i="37" s="1"/>
  <c r="E27" i="90"/>
  <c r="BF19" i="37" s="1"/>
  <c r="D27" i="90"/>
  <c r="BD19" i="37" s="1"/>
  <c r="E27" i="89"/>
  <c r="BC19" i="37" s="1"/>
  <c r="D27" i="89"/>
  <c r="BA19" i="37" s="1"/>
  <c r="E27" i="88"/>
  <c r="AZ19" i="37" s="1"/>
  <c r="D27" i="88"/>
  <c r="AX19" i="37" s="1"/>
  <c r="E26" i="103"/>
  <c r="CS18" i="37" s="1"/>
  <c r="D26" i="103"/>
  <c r="CQ18" i="37" s="1"/>
  <c r="E26" i="102"/>
  <c r="CP18" i="37" s="1"/>
  <c r="D26" i="102"/>
  <c r="CN18" i="37" s="1"/>
  <c r="E26" i="101"/>
  <c r="CM18" i="37" s="1"/>
  <c r="D26" i="101"/>
  <c r="CK18" i="37" s="1"/>
  <c r="E26" i="100"/>
  <c r="CJ18" i="37" s="1"/>
  <c r="D26" i="100"/>
  <c r="CH18" i="37" s="1"/>
  <c r="E26" i="99"/>
  <c r="CG18" i="37" s="1"/>
  <c r="D26" i="99"/>
  <c r="CE18" i="37" s="1"/>
  <c r="E26" i="98"/>
  <c r="CD18" i="37" s="1"/>
  <c r="D26" i="98"/>
  <c r="CB18" i="37" s="1"/>
  <c r="E26" i="97"/>
  <c r="CA18" i="37" s="1"/>
  <c r="D26" i="97"/>
  <c r="BY18" i="37" s="1"/>
  <c r="E26" i="96"/>
  <c r="BX18" i="37" s="1"/>
  <c r="D26" i="96"/>
  <c r="BV18" i="37" s="1"/>
  <c r="E26" i="95"/>
  <c r="BU18" i="37" s="1"/>
  <c r="D26" i="95"/>
  <c r="BS18" i="37" s="1"/>
  <c r="E26" i="94"/>
  <c r="BR18" i="37" s="1"/>
  <c r="D26" i="94"/>
  <c r="BP18" i="37" s="1"/>
  <c r="E26" i="93"/>
  <c r="BO18" i="37" s="1"/>
  <c r="D26" i="93"/>
  <c r="BM18" i="37" s="1"/>
  <c r="E26" i="92"/>
  <c r="BL18" i="37" s="1"/>
  <c r="D26" i="92"/>
  <c r="BJ18" i="37" s="1"/>
  <c r="E26" i="91"/>
  <c r="BI18" i="37" s="1"/>
  <c r="D26" i="91"/>
  <c r="BG18" i="37" s="1"/>
  <c r="E26" i="90"/>
  <c r="BF18" i="37" s="1"/>
  <c r="D26" i="90"/>
  <c r="BD18" i="37" s="1"/>
  <c r="E26" i="89"/>
  <c r="BC18" i="37" s="1"/>
  <c r="D26" i="89"/>
  <c r="BA18" i="37" s="1"/>
  <c r="E26" i="88"/>
  <c r="AZ18" i="37" s="1"/>
  <c r="D26" i="88"/>
  <c r="AX18" i="37" s="1"/>
  <c r="E25" i="103"/>
  <c r="CS17" i="37" s="1"/>
  <c r="D25" i="103"/>
  <c r="CQ17" i="37" s="1"/>
  <c r="E25" i="102"/>
  <c r="CP17" i="37" s="1"/>
  <c r="D25" i="102"/>
  <c r="CN17" i="37" s="1"/>
  <c r="E25" i="101"/>
  <c r="CM17" i="37" s="1"/>
  <c r="D25" i="101"/>
  <c r="CK17" i="37" s="1"/>
  <c r="E25" i="100"/>
  <c r="CJ17" i="37" s="1"/>
  <c r="D25" i="100"/>
  <c r="CH17" i="37" s="1"/>
  <c r="E25" i="99"/>
  <c r="CG17" i="37" s="1"/>
  <c r="D25" i="99"/>
  <c r="CE17" i="37" s="1"/>
  <c r="E25" i="98"/>
  <c r="CD17" i="37" s="1"/>
  <c r="D25" i="98"/>
  <c r="CB17" i="37" s="1"/>
  <c r="E25" i="97"/>
  <c r="CA17" i="37" s="1"/>
  <c r="D25" i="97"/>
  <c r="BY17" i="37" s="1"/>
  <c r="E25" i="96"/>
  <c r="BX17" i="37" s="1"/>
  <c r="D25" i="96"/>
  <c r="BV17" i="37" s="1"/>
  <c r="E25" i="95"/>
  <c r="BU17" i="37" s="1"/>
  <c r="D25" i="95"/>
  <c r="BS17" i="37" s="1"/>
  <c r="E25" i="94"/>
  <c r="BR17" i="37" s="1"/>
  <c r="D25" i="94"/>
  <c r="BP17" i="37" s="1"/>
  <c r="E25" i="93"/>
  <c r="BO17" i="37" s="1"/>
  <c r="D25" i="93"/>
  <c r="BM17" i="37" s="1"/>
  <c r="E25" i="92"/>
  <c r="BL17" i="37" s="1"/>
  <c r="D25" i="92"/>
  <c r="BJ17" i="37" s="1"/>
  <c r="E25" i="91"/>
  <c r="BI17" i="37" s="1"/>
  <c r="D25" i="91"/>
  <c r="BG17" i="37" s="1"/>
  <c r="E25" i="90"/>
  <c r="BF17" i="37" s="1"/>
  <c r="D25" i="90"/>
  <c r="BD17" i="37" s="1"/>
  <c r="E25" i="89"/>
  <c r="BC17" i="37" s="1"/>
  <c r="D25" i="89"/>
  <c r="BA17" i="37" s="1"/>
  <c r="E25" i="88"/>
  <c r="AZ17" i="37" s="1"/>
  <c r="D25" i="88"/>
  <c r="AX17" i="37" s="1"/>
  <c r="E24" i="103"/>
  <c r="CS16" i="37" s="1"/>
  <c r="D24" i="103"/>
  <c r="CQ16" i="37" s="1"/>
  <c r="E24" i="102"/>
  <c r="CP16" i="37" s="1"/>
  <c r="D24" i="102"/>
  <c r="CN16" i="37" s="1"/>
  <c r="E24" i="101"/>
  <c r="CM16" i="37" s="1"/>
  <c r="D24" i="101"/>
  <c r="CK16" i="37" s="1"/>
  <c r="E24" i="100"/>
  <c r="CJ16" i="37" s="1"/>
  <c r="D24" i="100"/>
  <c r="CH16" i="37" s="1"/>
  <c r="E24" i="99"/>
  <c r="CG16" i="37" s="1"/>
  <c r="D24" i="99"/>
  <c r="CE16" i="37" s="1"/>
  <c r="CD16" i="37"/>
  <c r="CB16" i="37"/>
  <c r="E24" i="97"/>
  <c r="CA16" i="37" s="1"/>
  <c r="D24" i="97"/>
  <c r="BY16" i="37" s="1"/>
  <c r="E24" i="96"/>
  <c r="BX16" i="37" s="1"/>
  <c r="D24" i="96"/>
  <c r="BV16" i="37" s="1"/>
  <c r="E24" i="95"/>
  <c r="BU16" i="37" s="1"/>
  <c r="D24" i="95"/>
  <c r="BS16" i="37" s="1"/>
  <c r="E24" i="94"/>
  <c r="BR16" i="37" s="1"/>
  <c r="D24" i="94"/>
  <c r="BP16" i="37" s="1"/>
  <c r="E24" i="93"/>
  <c r="BO16" i="37" s="1"/>
  <c r="D24" i="93"/>
  <c r="BM16" i="37" s="1"/>
  <c r="E24" i="92"/>
  <c r="BL16" i="37" s="1"/>
  <c r="D24" i="92"/>
  <c r="BJ16" i="37" s="1"/>
  <c r="E24" i="91"/>
  <c r="BI16" i="37" s="1"/>
  <c r="D24" i="91"/>
  <c r="BG16" i="37" s="1"/>
  <c r="E24" i="90"/>
  <c r="BF16" i="37" s="1"/>
  <c r="D24" i="90"/>
  <c r="BD16" i="37" s="1"/>
  <c r="E24" i="89"/>
  <c r="BC16" i="37" s="1"/>
  <c r="D24" i="89"/>
  <c r="BA16" i="37" s="1"/>
  <c r="E24" i="88"/>
  <c r="AZ16" i="37" s="1"/>
  <c r="D24" i="88"/>
  <c r="AX16" i="37" s="1"/>
  <c r="E23" i="103"/>
  <c r="CS15" i="37" s="1"/>
  <c r="D23" i="103"/>
  <c r="CQ15" i="37" s="1"/>
  <c r="E23" i="102"/>
  <c r="CP15" i="37" s="1"/>
  <c r="D23" i="102"/>
  <c r="CN15" i="37" s="1"/>
  <c r="E23" i="101"/>
  <c r="CM15" i="37" s="1"/>
  <c r="D23" i="101"/>
  <c r="CK15" i="37" s="1"/>
  <c r="E23" i="100"/>
  <c r="CJ15" i="37" s="1"/>
  <c r="D23" i="100"/>
  <c r="CH15" i="37" s="1"/>
  <c r="E23" i="99"/>
  <c r="CG15" i="37" s="1"/>
  <c r="D23" i="99"/>
  <c r="CE15" i="37" s="1"/>
  <c r="CD15" i="37"/>
  <c r="CB15" i="37"/>
  <c r="E23" i="97"/>
  <c r="CA15" i="37" s="1"/>
  <c r="D23" i="97"/>
  <c r="BY15" i="37" s="1"/>
  <c r="E23" i="96"/>
  <c r="BX15" i="37" s="1"/>
  <c r="D23" i="96"/>
  <c r="BV15" i="37" s="1"/>
  <c r="E23" i="95"/>
  <c r="BU15" i="37" s="1"/>
  <c r="D23" i="95"/>
  <c r="BS15" i="37" s="1"/>
  <c r="E23" i="94"/>
  <c r="BR15" i="37" s="1"/>
  <c r="D23" i="94"/>
  <c r="BP15" i="37" s="1"/>
  <c r="E23" i="93"/>
  <c r="BO15" i="37" s="1"/>
  <c r="D23" i="93"/>
  <c r="BM15" i="37" s="1"/>
  <c r="E23" i="92"/>
  <c r="BL15" i="37" s="1"/>
  <c r="D23" i="92"/>
  <c r="BJ15" i="37" s="1"/>
  <c r="E23" i="91"/>
  <c r="BI15" i="37" s="1"/>
  <c r="D23" i="91"/>
  <c r="BG15" i="37" s="1"/>
  <c r="E23" i="90"/>
  <c r="BF15" i="37" s="1"/>
  <c r="D23" i="90"/>
  <c r="BD15" i="37" s="1"/>
  <c r="E23" i="89"/>
  <c r="BC15" i="37" s="1"/>
  <c r="D23" i="89"/>
  <c r="BA15" i="37" s="1"/>
  <c r="E23" i="88"/>
  <c r="AZ15" i="37" s="1"/>
  <c r="D23" i="88"/>
  <c r="AX15" i="37" s="1"/>
  <c r="E22" i="103"/>
  <c r="CS14" i="37" s="1"/>
  <c r="D22" i="103"/>
  <c r="CQ14" i="37" s="1"/>
  <c r="E22" i="102"/>
  <c r="CP14" i="37" s="1"/>
  <c r="D22" i="102"/>
  <c r="CN14" i="37" s="1"/>
  <c r="E22" i="101"/>
  <c r="CM14" i="37" s="1"/>
  <c r="D22" i="101"/>
  <c r="CK14" i="37" s="1"/>
  <c r="E22" i="100"/>
  <c r="CJ14" i="37" s="1"/>
  <c r="D22" i="100"/>
  <c r="CH14" i="37" s="1"/>
  <c r="E22" i="99"/>
  <c r="CG14" i="37" s="1"/>
  <c r="D22" i="99"/>
  <c r="CE14" i="37" s="1"/>
  <c r="CD14" i="37"/>
  <c r="CB14" i="37"/>
  <c r="E22" i="97"/>
  <c r="CA14" i="37" s="1"/>
  <c r="D22" i="97"/>
  <c r="BY14" i="37" s="1"/>
  <c r="E22" i="96"/>
  <c r="BX14" i="37" s="1"/>
  <c r="D22" i="96"/>
  <c r="BV14" i="37" s="1"/>
  <c r="E22" i="95"/>
  <c r="BU14" i="37" s="1"/>
  <c r="D22" i="95"/>
  <c r="BS14" i="37" s="1"/>
  <c r="E22" i="94"/>
  <c r="BR14" i="37" s="1"/>
  <c r="D22" i="94"/>
  <c r="BP14" i="37" s="1"/>
  <c r="E22" i="93"/>
  <c r="BO14" i="37" s="1"/>
  <c r="D22" i="93"/>
  <c r="BM14" i="37" s="1"/>
  <c r="E22" i="92"/>
  <c r="BL14" i="37" s="1"/>
  <c r="D22" i="92"/>
  <c r="BJ14" i="37" s="1"/>
  <c r="E22" i="91"/>
  <c r="BI14" i="37" s="1"/>
  <c r="D22" i="91"/>
  <c r="BG14" i="37" s="1"/>
  <c r="E22" i="90"/>
  <c r="BF14" i="37" s="1"/>
  <c r="D22" i="90"/>
  <c r="BD14" i="37" s="1"/>
  <c r="E22" i="89"/>
  <c r="BC14" i="37" s="1"/>
  <c r="D22" i="89"/>
  <c r="BA14" i="37" s="1"/>
  <c r="E22" i="88"/>
  <c r="AZ14" i="37" s="1"/>
  <c r="D22" i="88"/>
  <c r="AX14" i="37" s="1"/>
  <c r="E21" i="103"/>
  <c r="CS13" i="37" s="1"/>
  <c r="D21" i="103"/>
  <c r="CQ13" i="37" s="1"/>
  <c r="E21" i="102"/>
  <c r="CP13" i="37" s="1"/>
  <c r="D21" i="102"/>
  <c r="CN13" i="37" s="1"/>
  <c r="E21" i="101"/>
  <c r="CM13" i="37" s="1"/>
  <c r="D21" i="101"/>
  <c r="CK13" i="37" s="1"/>
  <c r="E21" i="100"/>
  <c r="CJ13" i="37" s="1"/>
  <c r="D21" i="100"/>
  <c r="CH13" i="37" s="1"/>
  <c r="E21" i="99"/>
  <c r="CG13" i="37" s="1"/>
  <c r="D21" i="99"/>
  <c r="CE13" i="37" s="1"/>
  <c r="CD13" i="37"/>
  <c r="CB13" i="37"/>
  <c r="E21" i="97"/>
  <c r="CA13" i="37" s="1"/>
  <c r="D21" i="97"/>
  <c r="BY13" i="37" s="1"/>
  <c r="E21" i="96"/>
  <c r="BX13" i="37" s="1"/>
  <c r="D21" i="96"/>
  <c r="BV13" i="37" s="1"/>
  <c r="E21" i="95"/>
  <c r="BU13" i="37" s="1"/>
  <c r="D21" i="95"/>
  <c r="BS13" i="37" s="1"/>
  <c r="E21" i="94"/>
  <c r="BR13" i="37" s="1"/>
  <c r="D21" i="94"/>
  <c r="BP13" i="37" s="1"/>
  <c r="E21" i="93"/>
  <c r="BO13" i="37" s="1"/>
  <c r="D21" i="93"/>
  <c r="BM13" i="37" s="1"/>
  <c r="E21" i="92"/>
  <c r="BL13" i="37" s="1"/>
  <c r="D21" i="92"/>
  <c r="BJ13" i="37" s="1"/>
  <c r="E21" i="91"/>
  <c r="BI13" i="37" s="1"/>
  <c r="D21" i="91"/>
  <c r="BG13" i="37" s="1"/>
  <c r="E21" i="90"/>
  <c r="BF13" i="37" s="1"/>
  <c r="D21" i="90"/>
  <c r="BD13" i="37" s="1"/>
  <c r="E21" i="89"/>
  <c r="BC13" i="37" s="1"/>
  <c r="D21" i="89"/>
  <c r="BA13" i="37" s="1"/>
  <c r="E21" i="88"/>
  <c r="AZ13" i="37" s="1"/>
  <c r="D21" i="88"/>
  <c r="AX13" i="37" s="1"/>
  <c r="E20" i="103"/>
  <c r="CS12" i="37" s="1"/>
  <c r="D20" i="103"/>
  <c r="CQ12" i="37" s="1"/>
  <c r="E20" i="102"/>
  <c r="CP12" i="37" s="1"/>
  <c r="D20" i="102"/>
  <c r="CN12" i="37" s="1"/>
  <c r="E20" i="101"/>
  <c r="CM12" i="37" s="1"/>
  <c r="D20" i="101"/>
  <c r="CK12" i="37" s="1"/>
  <c r="E20" i="100"/>
  <c r="CJ12" i="37" s="1"/>
  <c r="D20" i="100"/>
  <c r="CH12" i="37" s="1"/>
  <c r="E20" i="99"/>
  <c r="CG12" i="37" s="1"/>
  <c r="D20" i="99"/>
  <c r="CE12" i="37" s="1"/>
  <c r="CD12" i="37"/>
  <c r="CB12" i="37"/>
  <c r="E20" i="97"/>
  <c r="CA12" i="37" s="1"/>
  <c r="D20" i="97"/>
  <c r="BY12" i="37" s="1"/>
  <c r="E20" i="96"/>
  <c r="BX12" i="37" s="1"/>
  <c r="D20" i="96"/>
  <c r="BV12" i="37" s="1"/>
  <c r="E20" i="95"/>
  <c r="BU12" i="37" s="1"/>
  <c r="D20" i="95"/>
  <c r="BS12" i="37" s="1"/>
  <c r="E20" i="94"/>
  <c r="BR12" i="37" s="1"/>
  <c r="D20" i="94"/>
  <c r="BP12" i="37" s="1"/>
  <c r="E20" i="93"/>
  <c r="BO12" i="37" s="1"/>
  <c r="D20" i="93"/>
  <c r="BM12" i="37" s="1"/>
  <c r="E20" i="92"/>
  <c r="BL12" i="37" s="1"/>
  <c r="D20" i="92"/>
  <c r="BJ12" i="37" s="1"/>
  <c r="E20" i="91"/>
  <c r="BI12" i="37" s="1"/>
  <c r="D20" i="91"/>
  <c r="BG12" i="37" s="1"/>
  <c r="E20" i="90"/>
  <c r="BF12" i="37" s="1"/>
  <c r="D20" i="90"/>
  <c r="BD12" i="37" s="1"/>
  <c r="E20" i="89"/>
  <c r="BC12" i="37" s="1"/>
  <c r="D20" i="89"/>
  <c r="BA12" i="37" s="1"/>
  <c r="E20" i="88"/>
  <c r="AZ12" i="37" s="1"/>
  <c r="D20" i="88"/>
  <c r="AX12" i="37" s="1"/>
  <c r="E19" i="103"/>
  <c r="CS11" i="37" s="1"/>
  <c r="D19" i="103"/>
  <c r="CQ11" i="37" s="1"/>
  <c r="E19" i="102"/>
  <c r="CP11" i="37" s="1"/>
  <c r="D19" i="102"/>
  <c r="CN11" i="37" s="1"/>
  <c r="E19" i="101"/>
  <c r="CM11" i="37" s="1"/>
  <c r="D19" i="101"/>
  <c r="CK11" i="37" s="1"/>
  <c r="E19" i="100"/>
  <c r="CJ11" i="37" s="1"/>
  <c r="D19" i="100"/>
  <c r="CH11" i="37" s="1"/>
  <c r="E19" i="99"/>
  <c r="CG11" i="37" s="1"/>
  <c r="D19" i="99"/>
  <c r="CE11" i="37" s="1"/>
  <c r="CD11" i="37"/>
  <c r="CB11" i="37"/>
  <c r="E19" i="97"/>
  <c r="CA11" i="37" s="1"/>
  <c r="D19" i="97"/>
  <c r="BY11" i="37" s="1"/>
  <c r="E19" i="96"/>
  <c r="BX11" i="37" s="1"/>
  <c r="D19" i="96"/>
  <c r="BV11" i="37" s="1"/>
  <c r="E19" i="95"/>
  <c r="BU11" i="37" s="1"/>
  <c r="D19" i="95"/>
  <c r="BS11" i="37" s="1"/>
  <c r="E19" i="94"/>
  <c r="BR11" i="37" s="1"/>
  <c r="D19" i="94"/>
  <c r="BP11" i="37" s="1"/>
  <c r="E19" i="93"/>
  <c r="BO11" i="37" s="1"/>
  <c r="D19" i="93"/>
  <c r="BM11" i="37" s="1"/>
  <c r="E19" i="92"/>
  <c r="BL11" i="37" s="1"/>
  <c r="D19" i="92"/>
  <c r="BJ11" i="37" s="1"/>
  <c r="E19" i="91"/>
  <c r="BI11" i="37" s="1"/>
  <c r="D19" i="91"/>
  <c r="BG11" i="37" s="1"/>
  <c r="E19" i="90"/>
  <c r="BF11" i="37" s="1"/>
  <c r="D19" i="90"/>
  <c r="BD11" i="37" s="1"/>
  <c r="E19" i="89"/>
  <c r="BC11" i="37" s="1"/>
  <c r="D19" i="89"/>
  <c r="BA11" i="37" s="1"/>
  <c r="E19" i="88"/>
  <c r="AZ11" i="37" s="1"/>
  <c r="D19" i="88"/>
  <c r="AX11" i="37" s="1"/>
  <c r="E18" i="103"/>
  <c r="CS10" i="37" s="1"/>
  <c r="D18" i="103"/>
  <c r="CQ10" i="37" s="1"/>
  <c r="E18" i="102"/>
  <c r="CP10" i="37" s="1"/>
  <c r="D18" i="102"/>
  <c r="CN10" i="37" s="1"/>
  <c r="E18" i="101"/>
  <c r="CM10" i="37" s="1"/>
  <c r="D18" i="101"/>
  <c r="CK10" i="37" s="1"/>
  <c r="E18" i="100"/>
  <c r="CJ10" i="37" s="1"/>
  <c r="D18" i="100"/>
  <c r="CH10" i="37" s="1"/>
  <c r="E18" i="99"/>
  <c r="CG10" i="37" s="1"/>
  <c r="D18" i="99"/>
  <c r="CE10" i="37" s="1"/>
  <c r="CD10" i="37"/>
  <c r="CB10" i="37"/>
  <c r="E18" i="97"/>
  <c r="CA10" i="37" s="1"/>
  <c r="D18" i="97"/>
  <c r="BY10" i="37" s="1"/>
  <c r="E18" i="96"/>
  <c r="BX10" i="37" s="1"/>
  <c r="D18" i="96"/>
  <c r="BV10" i="37" s="1"/>
  <c r="E18" i="95"/>
  <c r="BU10" i="37" s="1"/>
  <c r="D18" i="95"/>
  <c r="BS10" i="37" s="1"/>
  <c r="E18" i="94"/>
  <c r="BR10" i="37" s="1"/>
  <c r="D18" i="94"/>
  <c r="BP10" i="37" s="1"/>
  <c r="E18" i="93"/>
  <c r="BO10" i="37" s="1"/>
  <c r="D18" i="93"/>
  <c r="BM10" i="37" s="1"/>
  <c r="E18" i="92"/>
  <c r="BL10" i="37" s="1"/>
  <c r="D18" i="92"/>
  <c r="BJ10" i="37" s="1"/>
  <c r="E18" i="91"/>
  <c r="BI10" i="37" s="1"/>
  <c r="D18" i="91"/>
  <c r="BG10" i="37" s="1"/>
  <c r="E18" i="90"/>
  <c r="BF10" i="37" s="1"/>
  <c r="D18" i="90"/>
  <c r="BD10" i="37" s="1"/>
  <c r="E18" i="89"/>
  <c r="BC10" i="37" s="1"/>
  <c r="D18" i="89"/>
  <c r="BA10" i="37" s="1"/>
  <c r="E18" i="88"/>
  <c r="AZ10" i="37" s="1"/>
  <c r="D18" i="88"/>
  <c r="AX10" i="37" s="1"/>
  <c r="E17" i="103"/>
  <c r="CS9" i="37" s="1"/>
  <c r="D17" i="103"/>
  <c r="CQ9" i="37" s="1"/>
  <c r="E17" i="102"/>
  <c r="CP9" i="37" s="1"/>
  <c r="D17" i="102"/>
  <c r="CN9" i="37" s="1"/>
  <c r="E17" i="101"/>
  <c r="CM9" i="37" s="1"/>
  <c r="D17" i="101"/>
  <c r="CK9" i="37" s="1"/>
  <c r="E17" i="100"/>
  <c r="CJ9" i="37" s="1"/>
  <c r="D17" i="100"/>
  <c r="CH9" i="37" s="1"/>
  <c r="E17" i="99"/>
  <c r="CG9" i="37" s="1"/>
  <c r="D17" i="99"/>
  <c r="CE9" i="37" s="1"/>
  <c r="CD9" i="37"/>
  <c r="CB9" i="37"/>
  <c r="E17" i="97"/>
  <c r="CA9" i="37" s="1"/>
  <c r="D17" i="97"/>
  <c r="BY9" i="37" s="1"/>
  <c r="E17" i="96"/>
  <c r="BX9" i="37" s="1"/>
  <c r="D17" i="96"/>
  <c r="BV9" i="37" s="1"/>
  <c r="E17" i="95"/>
  <c r="BU9" i="37" s="1"/>
  <c r="D17" i="95"/>
  <c r="BS9" i="37" s="1"/>
  <c r="E17" i="94"/>
  <c r="BR9" i="37" s="1"/>
  <c r="D17" i="94"/>
  <c r="BP9" i="37" s="1"/>
  <c r="E17" i="93"/>
  <c r="BO9" i="37" s="1"/>
  <c r="D17" i="93"/>
  <c r="BM9" i="37" s="1"/>
  <c r="E17" i="92"/>
  <c r="BL9" i="37" s="1"/>
  <c r="D17" i="92"/>
  <c r="BJ9" i="37" s="1"/>
  <c r="E17" i="91"/>
  <c r="BI9" i="37" s="1"/>
  <c r="D17" i="91"/>
  <c r="BG9" i="37" s="1"/>
  <c r="E17" i="90"/>
  <c r="BF9" i="37" s="1"/>
  <c r="D17" i="90"/>
  <c r="BD9" i="37" s="1"/>
  <c r="E17" i="89"/>
  <c r="BC9" i="37" s="1"/>
  <c r="D17" i="89"/>
  <c r="BA9" i="37" s="1"/>
  <c r="E17" i="88"/>
  <c r="AZ9" i="37" s="1"/>
  <c r="D17" i="88"/>
  <c r="AX9" i="37" s="1"/>
  <c r="E16" i="103"/>
  <c r="CS8" i="37" s="1"/>
  <c r="D16" i="103"/>
  <c r="CQ8" i="37" s="1"/>
  <c r="E16" i="102"/>
  <c r="CP8" i="37" s="1"/>
  <c r="D16" i="102"/>
  <c r="CN8" i="37" s="1"/>
  <c r="E16" i="101"/>
  <c r="CM8" i="37" s="1"/>
  <c r="D16" i="101"/>
  <c r="CK8" i="37" s="1"/>
  <c r="E16" i="100"/>
  <c r="CJ8" i="37" s="1"/>
  <c r="D16" i="100"/>
  <c r="CH8" i="37" s="1"/>
  <c r="E16" i="99"/>
  <c r="CG8" i="37" s="1"/>
  <c r="D16" i="99"/>
  <c r="CE8" i="37" s="1"/>
  <c r="CD8" i="37"/>
  <c r="CB8" i="37"/>
  <c r="E16" i="97"/>
  <c r="CA8" i="37" s="1"/>
  <c r="D16" i="97"/>
  <c r="BY8" i="37" s="1"/>
  <c r="E16" i="96"/>
  <c r="BX8" i="37" s="1"/>
  <c r="D16" i="96"/>
  <c r="BV8" i="37" s="1"/>
  <c r="E16" i="95"/>
  <c r="BU8" i="37" s="1"/>
  <c r="D16" i="95"/>
  <c r="BS8" i="37" s="1"/>
  <c r="E16" i="94"/>
  <c r="BR8" i="37" s="1"/>
  <c r="D16" i="94"/>
  <c r="BP8" i="37" s="1"/>
  <c r="E16" i="93"/>
  <c r="BO8" i="37" s="1"/>
  <c r="D16" i="93"/>
  <c r="BM8" i="37" s="1"/>
  <c r="E16" i="92"/>
  <c r="BL8" i="37" s="1"/>
  <c r="D16" i="92"/>
  <c r="BJ8" i="37" s="1"/>
  <c r="E16" i="91"/>
  <c r="BI8" i="37" s="1"/>
  <c r="D16" i="91"/>
  <c r="BG8" i="37" s="1"/>
  <c r="E16" i="90"/>
  <c r="BF8" i="37" s="1"/>
  <c r="D16" i="90"/>
  <c r="BD8" i="37" s="1"/>
  <c r="E16" i="89"/>
  <c r="BC8" i="37" s="1"/>
  <c r="D16" i="89"/>
  <c r="BA8" i="37" s="1"/>
  <c r="E16" i="88"/>
  <c r="AZ8" i="37" s="1"/>
  <c r="D16" i="88"/>
  <c r="AX8" i="37" s="1"/>
  <c r="E15" i="103"/>
  <c r="CS7" i="37" s="1"/>
  <c r="D15" i="103"/>
  <c r="CQ7" i="37" s="1"/>
  <c r="E15" i="102"/>
  <c r="CP7" i="37" s="1"/>
  <c r="D15" i="102"/>
  <c r="CN7" i="37" s="1"/>
  <c r="E15" i="101"/>
  <c r="CM7" i="37" s="1"/>
  <c r="D15" i="101"/>
  <c r="CK7" i="37" s="1"/>
  <c r="E15" i="100"/>
  <c r="CJ7" i="37" s="1"/>
  <c r="D15" i="100"/>
  <c r="CH7" i="37" s="1"/>
  <c r="E15" i="99"/>
  <c r="CG7" i="37" s="1"/>
  <c r="D15" i="99"/>
  <c r="CE7" i="37" s="1"/>
  <c r="CD7" i="37"/>
  <c r="CB7" i="37"/>
  <c r="E15" i="97"/>
  <c r="CA7" i="37" s="1"/>
  <c r="D15" i="97"/>
  <c r="BY7" i="37" s="1"/>
  <c r="E15" i="96"/>
  <c r="BX7" i="37" s="1"/>
  <c r="D15" i="96"/>
  <c r="BV7" i="37" s="1"/>
  <c r="E15" i="95"/>
  <c r="BU7" i="37" s="1"/>
  <c r="D15" i="95"/>
  <c r="BS7" i="37" s="1"/>
  <c r="E15" i="94"/>
  <c r="BR7" i="37" s="1"/>
  <c r="D15" i="94"/>
  <c r="BP7" i="37" s="1"/>
  <c r="E15" i="93"/>
  <c r="BO7" i="37" s="1"/>
  <c r="D15" i="93"/>
  <c r="BM7" i="37" s="1"/>
  <c r="E15" i="92"/>
  <c r="BL7" i="37" s="1"/>
  <c r="D15" i="92"/>
  <c r="BJ7" i="37" s="1"/>
  <c r="E15" i="91"/>
  <c r="BI7" i="37" s="1"/>
  <c r="D15" i="91"/>
  <c r="BG7" i="37" s="1"/>
  <c r="E15" i="90"/>
  <c r="BF7" i="37" s="1"/>
  <c r="D15" i="90"/>
  <c r="BD7" i="37" s="1"/>
  <c r="E15" i="89"/>
  <c r="BC7" i="37" s="1"/>
  <c r="D15" i="89"/>
  <c r="BA7" i="37" s="1"/>
  <c r="E15" i="88"/>
  <c r="AZ7" i="37" s="1"/>
  <c r="D15" i="88"/>
  <c r="AX7" i="37" s="1"/>
  <c r="E14" i="103"/>
  <c r="CS6" i="37" s="1"/>
  <c r="D14" i="103"/>
  <c r="CQ6" i="37" s="1"/>
  <c r="E14" i="102"/>
  <c r="CP6" i="37" s="1"/>
  <c r="D14" i="102"/>
  <c r="CN6" i="37" s="1"/>
  <c r="E14" i="101"/>
  <c r="CM6" i="37" s="1"/>
  <c r="D14" i="101"/>
  <c r="CK6" i="37" s="1"/>
  <c r="E14" i="100"/>
  <c r="CJ6" i="37" s="1"/>
  <c r="D14" i="100"/>
  <c r="CH6" i="37" s="1"/>
  <c r="E14" i="99"/>
  <c r="CG6" i="37" s="1"/>
  <c r="D14" i="99"/>
  <c r="CE6" i="37" s="1"/>
  <c r="CD6" i="37"/>
  <c r="CB6" i="37"/>
  <c r="E14" i="97"/>
  <c r="CA6" i="37" s="1"/>
  <c r="D14" i="97"/>
  <c r="BY6" i="37" s="1"/>
  <c r="E14" i="96"/>
  <c r="BX6" i="37" s="1"/>
  <c r="D14" i="96"/>
  <c r="BV6" i="37" s="1"/>
  <c r="E14" i="95"/>
  <c r="BU6" i="37" s="1"/>
  <c r="D14" i="95"/>
  <c r="BS6" i="37" s="1"/>
  <c r="E14" i="94"/>
  <c r="BR6" i="37" s="1"/>
  <c r="D14" i="94"/>
  <c r="BP6" i="37" s="1"/>
  <c r="E14" i="93"/>
  <c r="BO6" i="37" s="1"/>
  <c r="D14" i="93"/>
  <c r="BM6" i="37" s="1"/>
  <c r="E14" i="92"/>
  <c r="BL6" i="37" s="1"/>
  <c r="D14" i="92"/>
  <c r="BJ6" i="37" s="1"/>
  <c r="E14" i="91"/>
  <c r="BI6" i="37" s="1"/>
  <c r="D14" i="91"/>
  <c r="BG6" i="37" s="1"/>
  <c r="E14" i="90"/>
  <c r="BF6" i="37" s="1"/>
  <c r="D14" i="90"/>
  <c r="BD6" i="37" s="1"/>
  <c r="E14" i="89"/>
  <c r="BC6" i="37" s="1"/>
  <c r="D14" i="89"/>
  <c r="BA6" i="37" s="1"/>
  <c r="E14" i="88"/>
  <c r="AZ6" i="37" s="1"/>
  <c r="D14" i="88"/>
  <c r="AX6" i="37" s="1"/>
  <c r="E14" i="87"/>
  <c r="AV6" i="37" s="1"/>
  <c r="D14" i="87"/>
  <c r="AT6" i="37" s="1"/>
  <c r="E14" i="86"/>
  <c r="AS6" i="37" s="1"/>
  <c r="D14" i="86"/>
  <c r="AQ6" i="37" s="1"/>
  <c r="E14" i="84"/>
  <c r="AM6" i="37" s="1"/>
  <c r="D14" i="84"/>
  <c r="AK6" i="37" s="1"/>
  <c r="E14" i="83"/>
  <c r="AJ6" i="37" s="1"/>
  <c r="D14" i="83"/>
  <c r="AH6" i="37" s="1"/>
  <c r="E14" i="82"/>
  <c r="AG6" i="37" s="1"/>
  <c r="D14" i="82"/>
  <c r="AE6" i="37" s="1"/>
  <c r="E14" i="81"/>
  <c r="AD6" i="37" s="1"/>
  <c r="D14" i="81"/>
  <c r="AB6" i="37" s="1"/>
  <c r="E14" i="80"/>
  <c r="AA6" i="37" s="1"/>
  <c r="D14" i="80"/>
  <c r="Y6" i="37" s="1"/>
  <c r="E14" i="79"/>
  <c r="X6" i="37" s="1"/>
  <c r="D14" i="79"/>
  <c r="V6" i="37" s="1"/>
  <c r="E14" i="78"/>
  <c r="U6" i="37" s="1"/>
  <c r="D14" i="78"/>
  <c r="S6" i="37" s="1"/>
  <c r="E14" i="77"/>
  <c r="R6" i="37" s="1"/>
  <c r="D14" i="77"/>
  <c r="P6" i="37" s="1"/>
  <c r="O40" i="37"/>
  <c r="M40" i="37"/>
  <c r="O39" i="37"/>
  <c r="M39" i="37"/>
  <c r="E46" i="76"/>
  <c r="O38" i="37" s="1"/>
  <c r="D46" i="76"/>
  <c r="M38" i="37" s="1"/>
  <c r="E45" i="76"/>
  <c r="O37" i="37" s="1"/>
  <c r="D45" i="76"/>
  <c r="M37" i="37" s="1"/>
  <c r="E44" i="76"/>
  <c r="O36" i="37" s="1"/>
  <c r="D44" i="76"/>
  <c r="M36" i="37" s="1"/>
  <c r="E43" i="76"/>
  <c r="O35" i="37" s="1"/>
  <c r="D43" i="76"/>
  <c r="M35" i="37" s="1"/>
  <c r="E42" i="76"/>
  <c r="O34" i="37" s="1"/>
  <c r="D42" i="76"/>
  <c r="M34" i="37" s="1"/>
  <c r="E41" i="76"/>
  <c r="O33" i="37" s="1"/>
  <c r="D41" i="76"/>
  <c r="M33" i="37" s="1"/>
  <c r="E40" i="76"/>
  <c r="O32" i="37" s="1"/>
  <c r="D40" i="76"/>
  <c r="M32" i="37" s="1"/>
  <c r="E39" i="76"/>
  <c r="O31" i="37" s="1"/>
  <c r="D39" i="76"/>
  <c r="M31" i="37" s="1"/>
  <c r="E38" i="76"/>
  <c r="O30" i="37" s="1"/>
  <c r="D38" i="76"/>
  <c r="M30" i="37" s="1"/>
  <c r="E37" i="76"/>
  <c r="O29" i="37" s="1"/>
  <c r="D37" i="76"/>
  <c r="M29" i="37" s="1"/>
  <c r="E36" i="76"/>
  <c r="O28" i="37" s="1"/>
  <c r="D36" i="76"/>
  <c r="M28" i="37" s="1"/>
  <c r="E35" i="76"/>
  <c r="O27" i="37" s="1"/>
  <c r="D35" i="76"/>
  <c r="M27" i="37" s="1"/>
  <c r="E34" i="76"/>
  <c r="O26" i="37" s="1"/>
  <c r="D34" i="76"/>
  <c r="M26" i="37" s="1"/>
  <c r="E33" i="76"/>
  <c r="O25" i="37" s="1"/>
  <c r="D33" i="76"/>
  <c r="M25" i="37" s="1"/>
  <c r="E32" i="76"/>
  <c r="O24" i="37" s="1"/>
  <c r="D32" i="76"/>
  <c r="M24" i="37" s="1"/>
  <c r="E31" i="76"/>
  <c r="O23" i="37" s="1"/>
  <c r="D31" i="76"/>
  <c r="M23" i="37" s="1"/>
  <c r="E30" i="76"/>
  <c r="O22" i="37" s="1"/>
  <c r="D30" i="76"/>
  <c r="M22" i="37" s="1"/>
  <c r="E29" i="76"/>
  <c r="O21" i="37" s="1"/>
  <c r="D29" i="76"/>
  <c r="M21" i="37" s="1"/>
  <c r="E28" i="76"/>
  <c r="O20" i="37" s="1"/>
  <c r="D28" i="76"/>
  <c r="M20" i="37" s="1"/>
  <c r="E27" i="76"/>
  <c r="O19" i="37" s="1"/>
  <c r="D27" i="76"/>
  <c r="M19" i="37" s="1"/>
  <c r="E26" i="76"/>
  <c r="O18" i="37" s="1"/>
  <c r="D26" i="76"/>
  <c r="M18" i="37" s="1"/>
  <c r="E25" i="76"/>
  <c r="O17" i="37" s="1"/>
  <c r="D25" i="76"/>
  <c r="M17" i="37" s="1"/>
  <c r="E24" i="76"/>
  <c r="O16" i="37" s="1"/>
  <c r="D24" i="76"/>
  <c r="M16" i="37" s="1"/>
  <c r="E23" i="76"/>
  <c r="O15" i="37" s="1"/>
  <c r="D23" i="76"/>
  <c r="M15" i="37" s="1"/>
  <c r="E22" i="76"/>
  <c r="O14" i="37" s="1"/>
  <c r="D22" i="76"/>
  <c r="M14" i="37" s="1"/>
  <c r="E21" i="76"/>
  <c r="O13" i="37" s="1"/>
  <c r="D21" i="76"/>
  <c r="M13" i="37" s="1"/>
  <c r="E20" i="76"/>
  <c r="O12" i="37" s="1"/>
  <c r="D20" i="76"/>
  <c r="M12" i="37" s="1"/>
  <c r="E19" i="76"/>
  <c r="O11" i="37" s="1"/>
  <c r="D19" i="76"/>
  <c r="M11" i="37" s="1"/>
  <c r="E18" i="76"/>
  <c r="O10" i="37" s="1"/>
  <c r="D18" i="76"/>
  <c r="M10" i="37" s="1"/>
  <c r="E17" i="76"/>
  <c r="O9" i="37" s="1"/>
  <c r="D17" i="76"/>
  <c r="M9" i="37" s="1"/>
  <c r="E16" i="76"/>
  <c r="O8" i="37" s="1"/>
  <c r="D16" i="76"/>
  <c r="M8" i="37" s="1"/>
  <c r="E15" i="76"/>
  <c r="O7" i="37" s="1"/>
  <c r="D15" i="76"/>
  <c r="M7" i="37" s="1"/>
  <c r="E14" i="76"/>
  <c r="O6" i="37" s="1"/>
  <c r="D14" i="76"/>
  <c r="M6" i="37" s="1"/>
  <c r="E14" i="75"/>
  <c r="L6" i="37" s="1"/>
  <c r="D14" i="75"/>
  <c r="J6" i="37" s="1"/>
  <c r="I40" i="37"/>
  <c r="G40" i="37"/>
  <c r="I39" i="37"/>
  <c r="G39" i="37"/>
  <c r="E46" i="73"/>
  <c r="I38" i="37" s="1"/>
  <c r="D46" i="73"/>
  <c r="G38" i="37" s="1"/>
  <c r="E45" i="73"/>
  <c r="I37" i="37" s="1"/>
  <c r="D45" i="73"/>
  <c r="G37" i="37" s="1"/>
  <c r="E44" i="73"/>
  <c r="I36" i="37" s="1"/>
  <c r="D44" i="73"/>
  <c r="G36" i="37" s="1"/>
  <c r="E43" i="73"/>
  <c r="I35" i="37" s="1"/>
  <c r="D43" i="73"/>
  <c r="G35" i="37" s="1"/>
  <c r="E42" i="73"/>
  <c r="I34" i="37" s="1"/>
  <c r="D42" i="73"/>
  <c r="G34" i="37" s="1"/>
  <c r="E41" i="73"/>
  <c r="I33" i="37" s="1"/>
  <c r="D41" i="73"/>
  <c r="G33" i="37" s="1"/>
  <c r="E40" i="73"/>
  <c r="I32" i="37" s="1"/>
  <c r="D40" i="73"/>
  <c r="G32" i="37" s="1"/>
  <c r="E39" i="73"/>
  <c r="I31" i="37" s="1"/>
  <c r="D39" i="73"/>
  <c r="G31" i="37" s="1"/>
  <c r="E38" i="73"/>
  <c r="I30" i="37" s="1"/>
  <c r="D38" i="73"/>
  <c r="G30" i="37" s="1"/>
  <c r="E37" i="73"/>
  <c r="I29" i="37" s="1"/>
  <c r="D37" i="73"/>
  <c r="G29" i="37" s="1"/>
  <c r="E36" i="73"/>
  <c r="I28" i="37" s="1"/>
  <c r="D36" i="73"/>
  <c r="G28" i="37" s="1"/>
  <c r="E35" i="73"/>
  <c r="I27" i="37" s="1"/>
  <c r="D35" i="73"/>
  <c r="G27" i="37" s="1"/>
  <c r="E34" i="73"/>
  <c r="I26" i="37" s="1"/>
  <c r="D34" i="73"/>
  <c r="G26" i="37" s="1"/>
  <c r="E33" i="73"/>
  <c r="I25" i="37" s="1"/>
  <c r="D33" i="73"/>
  <c r="G25" i="37" s="1"/>
  <c r="E32" i="73"/>
  <c r="I24" i="37" s="1"/>
  <c r="D32" i="73"/>
  <c r="G24" i="37" s="1"/>
  <c r="E31" i="73"/>
  <c r="I23" i="37" s="1"/>
  <c r="D31" i="73"/>
  <c r="G23" i="37" s="1"/>
  <c r="E30" i="73"/>
  <c r="I22" i="37" s="1"/>
  <c r="D30" i="73"/>
  <c r="G22" i="37" s="1"/>
  <c r="E29" i="73"/>
  <c r="I21" i="37" s="1"/>
  <c r="D29" i="73"/>
  <c r="G21" i="37" s="1"/>
  <c r="E28" i="73"/>
  <c r="I20" i="37" s="1"/>
  <c r="D28" i="73"/>
  <c r="G20" i="37" s="1"/>
  <c r="E27" i="73"/>
  <c r="I19" i="37" s="1"/>
  <c r="D27" i="73"/>
  <c r="G19" i="37" s="1"/>
  <c r="E26" i="73"/>
  <c r="I18" i="37" s="1"/>
  <c r="D26" i="73"/>
  <c r="G18" i="37" s="1"/>
  <c r="E25" i="73"/>
  <c r="I17" i="37" s="1"/>
  <c r="D25" i="73"/>
  <c r="G17" i="37" s="1"/>
  <c r="E24" i="73"/>
  <c r="I16" i="37" s="1"/>
  <c r="D24" i="73"/>
  <c r="G16" i="37" s="1"/>
  <c r="E23" i="73"/>
  <c r="I15" i="37" s="1"/>
  <c r="D23" i="73"/>
  <c r="G15" i="37" s="1"/>
  <c r="E22" i="73"/>
  <c r="I14" i="37" s="1"/>
  <c r="D22" i="73"/>
  <c r="G14" i="37" s="1"/>
  <c r="E21" i="73"/>
  <c r="I13" i="37" s="1"/>
  <c r="D21" i="73"/>
  <c r="G13" i="37" s="1"/>
  <c r="E20" i="73"/>
  <c r="I12" i="37" s="1"/>
  <c r="D20" i="73"/>
  <c r="G12" i="37" s="1"/>
  <c r="E19" i="73"/>
  <c r="I11" i="37" s="1"/>
  <c r="D19" i="73"/>
  <c r="G11" i="37" s="1"/>
  <c r="E18" i="73"/>
  <c r="I10" i="37" s="1"/>
  <c r="D18" i="73"/>
  <c r="G10" i="37" s="1"/>
  <c r="E17" i="73"/>
  <c r="I9" i="37" s="1"/>
  <c r="D17" i="73"/>
  <c r="G9" i="37" s="1"/>
  <c r="E16" i="73"/>
  <c r="I8" i="37" s="1"/>
  <c r="D16" i="73"/>
  <c r="G8" i="37" s="1"/>
  <c r="E15" i="73"/>
  <c r="I7" i="37" s="1"/>
  <c r="D15" i="73"/>
  <c r="G7" i="37" s="1"/>
  <c r="E14" i="73"/>
  <c r="I6" i="37" s="1"/>
  <c r="D14" i="73"/>
  <c r="G6" i="37" s="1"/>
  <c r="F40" i="37"/>
  <c r="D40" i="37"/>
  <c r="F39" i="37"/>
  <c r="D39" i="37"/>
  <c r="E46" i="4"/>
  <c r="F38" i="37" s="1"/>
  <c r="D46" i="4"/>
  <c r="D38" i="37" s="1"/>
  <c r="E45" i="4"/>
  <c r="F37" i="37" s="1"/>
  <c r="D45" i="4"/>
  <c r="D37" i="37" s="1"/>
  <c r="E44" i="4"/>
  <c r="F36" i="37" s="1"/>
  <c r="D44" i="4"/>
  <c r="D36" i="37" s="1"/>
  <c r="E43" i="4"/>
  <c r="F35" i="37" s="1"/>
  <c r="D43" i="4"/>
  <c r="D35" i="37" s="1"/>
  <c r="E42" i="4"/>
  <c r="F34" i="37" s="1"/>
  <c r="D42" i="4"/>
  <c r="D34" i="37" s="1"/>
  <c r="E41" i="4"/>
  <c r="F33" i="37" s="1"/>
  <c r="D41" i="4"/>
  <c r="D33" i="37" s="1"/>
  <c r="D40" i="4"/>
  <c r="D32" i="37" s="1"/>
  <c r="D39" i="4"/>
  <c r="D31" i="37" s="1"/>
  <c r="D38" i="4"/>
  <c r="D30" i="37" s="1"/>
  <c r="D37" i="4"/>
  <c r="D29" i="37" s="1"/>
  <c r="D36" i="4"/>
  <c r="D28" i="37" s="1"/>
  <c r="D35" i="4"/>
  <c r="D27" i="37" s="1"/>
  <c r="D34" i="4"/>
  <c r="D26" i="37" s="1"/>
  <c r="D33" i="4"/>
  <c r="D25" i="37" s="1"/>
  <c r="D32" i="4"/>
  <c r="D24" i="37" s="1"/>
  <c r="D31" i="4"/>
  <c r="D23" i="37" s="1"/>
  <c r="D30" i="4"/>
  <c r="D22" i="37" s="1"/>
  <c r="D29" i="4"/>
  <c r="D21" i="37" s="1"/>
  <c r="D28" i="4"/>
  <c r="D20" i="37" s="1"/>
  <c r="D27" i="4"/>
  <c r="D19" i="37" s="1"/>
  <c r="D26" i="4"/>
  <c r="D18" i="37" s="1"/>
  <c r="D25" i="4"/>
  <c r="D17" i="37" s="1"/>
  <c r="D24" i="4"/>
  <c r="D16" i="37" s="1"/>
  <c r="D23" i="4"/>
  <c r="D15" i="37" s="1"/>
  <c r="D22" i="4"/>
  <c r="D14" i="37" s="1"/>
  <c r="D21" i="4"/>
  <c r="D13" i="37" s="1"/>
  <c r="D20" i="4"/>
  <c r="D12" i="37" s="1"/>
  <c r="D19" i="4"/>
  <c r="D11" i="37" s="1"/>
  <c r="D18" i="4"/>
  <c r="D10" i="37" s="1"/>
  <c r="D17" i="4"/>
  <c r="D9" i="37" s="1"/>
  <c r="D16" i="4"/>
  <c r="D8" i="37" s="1"/>
  <c r="E40" i="4"/>
  <c r="F32" i="37" s="1"/>
  <c r="E39" i="4"/>
  <c r="F31" i="37" s="1"/>
  <c r="E38" i="4"/>
  <c r="F30" i="37" s="1"/>
  <c r="E37" i="4"/>
  <c r="F29" i="37" s="1"/>
  <c r="E36" i="4"/>
  <c r="F28" i="37" s="1"/>
  <c r="E35" i="4"/>
  <c r="F27" i="37" s="1"/>
  <c r="E34" i="4"/>
  <c r="F26" i="37" s="1"/>
  <c r="E33" i="4"/>
  <c r="F25" i="37" s="1"/>
  <c r="E32" i="4"/>
  <c r="F24" i="37" s="1"/>
  <c r="E31" i="4"/>
  <c r="F23" i="37" s="1"/>
  <c r="E30" i="4"/>
  <c r="F22" i="37" s="1"/>
  <c r="E29" i="4"/>
  <c r="F21" i="37" s="1"/>
  <c r="E28" i="4"/>
  <c r="F20" i="37" s="1"/>
  <c r="E27" i="4"/>
  <c r="F19" i="37" s="1"/>
  <c r="E26" i="4"/>
  <c r="F18" i="37" s="1"/>
  <c r="E25" i="4"/>
  <c r="F17" i="37" s="1"/>
  <c r="E24" i="4"/>
  <c r="F16" i="37" s="1"/>
  <c r="E23" i="4"/>
  <c r="F15" i="37" s="1"/>
  <c r="E22" i="4"/>
  <c r="F14" i="37" s="1"/>
  <c r="E21" i="4"/>
  <c r="F13" i="37" s="1"/>
  <c r="E20" i="4"/>
  <c r="F12" i="37" s="1"/>
  <c r="E19" i="4"/>
  <c r="F11" i="37" s="1"/>
  <c r="E18" i="4"/>
  <c r="F10" i="37" s="1"/>
  <c r="E17" i="4"/>
  <c r="F9" i="37" s="1"/>
  <c r="E16" i="4"/>
  <c r="F8" i="37" s="1"/>
  <c r="E15" i="4"/>
  <c r="F7" i="37" s="1"/>
  <c r="D15" i="4"/>
  <c r="D7" i="37" s="1"/>
  <c r="G46" i="4"/>
  <c r="G45" i="4"/>
  <c r="F45" i="4"/>
  <c r="F45" i="79"/>
  <c r="F45" i="81"/>
  <c r="F45" i="91"/>
  <c r="F45" i="93"/>
  <c r="F45" i="102"/>
  <c r="CW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CA17" i="4"/>
  <c r="CB17" i="4"/>
  <c r="CC17" i="4"/>
  <c r="CD17" i="4"/>
  <c r="CE17" i="4"/>
  <c r="CF17" i="4"/>
  <c r="CG17" i="4"/>
  <c r="CH17" i="4"/>
  <c r="CI17" i="4"/>
  <c r="CJ17" i="4"/>
  <c r="CK17" i="4"/>
  <c r="CL17" i="4"/>
  <c r="CM17" i="4"/>
  <c r="CW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CA21" i="4"/>
  <c r="CB21" i="4"/>
  <c r="CC21" i="4"/>
  <c r="CD21" i="4"/>
  <c r="CE21" i="4"/>
  <c r="CF21" i="4"/>
  <c r="CG21" i="4"/>
  <c r="CH21" i="4"/>
  <c r="CI21" i="4"/>
  <c r="CJ21" i="4"/>
  <c r="CK21" i="4"/>
  <c r="CL21" i="4"/>
  <c r="CM21" i="4"/>
  <c r="CW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CA20" i="4"/>
  <c r="CB20" i="4"/>
  <c r="CC20" i="4"/>
  <c r="CD20" i="4"/>
  <c r="CE20" i="4"/>
  <c r="CF20" i="4"/>
  <c r="CG20" i="4"/>
  <c r="CH20" i="4"/>
  <c r="CI20" i="4"/>
  <c r="CJ20" i="4"/>
  <c r="CK20" i="4"/>
  <c r="CL20" i="4"/>
  <c r="CM20" i="4"/>
  <c r="CW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CA19" i="4"/>
  <c r="CB19" i="4"/>
  <c r="CC19" i="4"/>
  <c r="CD19" i="4"/>
  <c r="CE19" i="4"/>
  <c r="CF19" i="4"/>
  <c r="CG19" i="4"/>
  <c r="CH19" i="4"/>
  <c r="CI19" i="4"/>
  <c r="CJ19" i="4"/>
  <c r="CK19" i="4"/>
  <c r="CL19" i="4"/>
  <c r="CM19" i="4"/>
  <c r="CW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CA15" i="4"/>
  <c r="CB15" i="4"/>
  <c r="CC15" i="4"/>
  <c r="CD15" i="4"/>
  <c r="CE15" i="4"/>
  <c r="CF15" i="4"/>
  <c r="CG15" i="4"/>
  <c r="CH15" i="4"/>
  <c r="CI15" i="4"/>
  <c r="CJ15" i="4"/>
  <c r="CK15" i="4"/>
  <c r="CL15" i="4"/>
  <c r="CM15" i="4"/>
  <c r="CW16" i="4"/>
  <c r="L16" i="4"/>
  <c r="M16" i="4"/>
  <c r="N16" i="4"/>
  <c r="O16" i="4"/>
  <c r="P16" i="4"/>
  <c r="Q16" i="4"/>
  <c r="R16" i="4"/>
  <c r="S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CA16" i="4"/>
  <c r="CB16" i="4"/>
  <c r="CC16" i="4"/>
  <c r="CD16" i="4"/>
  <c r="CE16" i="4"/>
  <c r="CF16" i="4"/>
  <c r="CG16" i="4"/>
  <c r="CH16" i="4"/>
  <c r="CI16" i="4"/>
  <c r="CJ16" i="4"/>
  <c r="CK16" i="4"/>
  <c r="CL16" i="4"/>
  <c r="CM16" i="4"/>
  <c r="CW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CA18" i="4"/>
  <c r="CB18" i="4"/>
  <c r="CC18" i="4"/>
  <c r="CD18" i="4"/>
  <c r="CE18" i="4"/>
  <c r="CF18" i="4"/>
  <c r="CG18" i="4"/>
  <c r="CH18" i="4"/>
  <c r="CI18" i="4"/>
  <c r="CJ18" i="4"/>
  <c r="CK18" i="4"/>
  <c r="CL18" i="4"/>
  <c r="CM18" i="4"/>
  <c r="CW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CA14" i="4"/>
  <c r="CB14" i="4"/>
  <c r="CC14" i="4"/>
  <c r="CD14" i="4"/>
  <c r="CE14" i="4"/>
  <c r="CF14" i="4"/>
  <c r="CG14" i="4"/>
  <c r="CH14" i="4"/>
  <c r="CI14" i="4"/>
  <c r="CJ14" i="4"/>
  <c r="CK14" i="4"/>
  <c r="CL14" i="4"/>
  <c r="CM14" i="4"/>
  <c r="E14" i="4"/>
  <c r="F6" i="37" s="1"/>
  <c r="D14" i="4"/>
  <c r="D6" i="37" s="1"/>
  <c r="G46" i="73"/>
  <c r="G46" i="75"/>
  <c r="G46" i="77"/>
  <c r="G46" i="78"/>
  <c r="G46" i="79"/>
  <c r="G46" i="80"/>
  <c r="G46" i="81"/>
  <c r="G46" i="82"/>
  <c r="G46" i="83"/>
  <c r="G46" i="84"/>
  <c r="G46" i="87"/>
  <c r="G46" i="89"/>
  <c r="G46" i="90"/>
  <c r="G46" i="91"/>
  <c r="G46" i="92"/>
  <c r="G46" i="93"/>
  <c r="G46" i="94"/>
  <c r="G46" i="96"/>
  <c r="G46" i="98"/>
  <c r="G46" i="99"/>
  <c r="G46" i="103"/>
  <c r="G45" i="79"/>
  <c r="G45" i="81"/>
  <c r="G45" i="91"/>
  <c r="G45" i="93"/>
  <c r="G45" i="102"/>
  <c r="G44" i="81"/>
  <c r="G44" i="84"/>
  <c r="G44" i="90"/>
  <c r="G44" i="92"/>
  <c r="G44" i="98"/>
  <c r="G44" i="103"/>
  <c r="G43" i="84"/>
  <c r="G42" i="102"/>
  <c r="CW14" i="103"/>
  <c r="CW22" i="75"/>
  <c r="CW23" i="85"/>
  <c r="G42" i="85" s="1"/>
  <c r="CW21" i="73"/>
  <c r="CW22" i="80"/>
  <c r="CW23" i="100"/>
  <c r="G46" i="100" s="1"/>
  <c r="CW17" i="75"/>
  <c r="CW17" i="77"/>
  <c r="CW18" i="78"/>
  <c r="CW18" i="79"/>
  <c r="CW17" i="81"/>
  <c r="CW17" i="82"/>
  <c r="CW17" i="87"/>
  <c r="CW22" i="100"/>
  <c r="CW20" i="73"/>
  <c r="CW21" i="76"/>
  <c r="CW22" i="77"/>
  <c r="CW23" i="78"/>
  <c r="CW22" i="81"/>
  <c r="CW22" i="82"/>
  <c r="G36" i="82" s="1"/>
  <c r="CW23" i="83"/>
  <c r="CW22" i="84"/>
  <c r="CW22" i="85"/>
  <c r="CW22" i="87"/>
  <c r="F46" i="73"/>
  <c r="F46" i="75"/>
  <c r="F46" i="77"/>
  <c r="F46" i="78"/>
  <c r="F46" i="79"/>
  <c r="F46" i="80"/>
  <c r="F46" i="81"/>
  <c r="F46" i="83"/>
  <c r="F46" i="84"/>
  <c r="F46" i="87"/>
  <c r="F46" i="89"/>
  <c r="F46" i="90"/>
  <c r="F46" i="91"/>
  <c r="F46" i="92"/>
  <c r="F46" i="93"/>
  <c r="F46" i="94"/>
  <c r="F46" i="96"/>
  <c r="F46" i="99"/>
  <c r="F46" i="103"/>
  <c r="F44" i="81"/>
  <c r="F44" i="84"/>
  <c r="F44" i="90"/>
  <c r="F44" i="92"/>
  <c r="F44" i="98"/>
  <c r="F44" i="103"/>
  <c r="F42" i="102"/>
  <c r="CW21" i="75"/>
  <c r="CW20" i="75"/>
  <c r="CW18" i="75"/>
  <c r="CW15" i="75"/>
  <c r="CW16" i="75"/>
  <c r="CW14" i="75"/>
  <c r="CW19" i="75"/>
  <c r="CW22" i="76"/>
  <c r="G44" i="76" s="1"/>
  <c r="CW20" i="76"/>
  <c r="CW19" i="76"/>
  <c r="CW18" i="76"/>
  <c r="CW16" i="76"/>
  <c r="CW15" i="76"/>
  <c r="CW17" i="76"/>
  <c r="CW14" i="76"/>
  <c r="CW21" i="77"/>
  <c r="CW20" i="77"/>
  <c r="CW19" i="77"/>
  <c r="CW18" i="77"/>
  <c r="CW16" i="77"/>
  <c r="CW15" i="77"/>
  <c r="CW14" i="77"/>
  <c r="CW22" i="78"/>
  <c r="CW19" i="78"/>
  <c r="CW20" i="78"/>
  <c r="G44" i="78" s="1"/>
  <c r="CW16" i="78"/>
  <c r="CW15" i="78"/>
  <c r="CW17" i="78"/>
  <c r="CW14" i="78"/>
  <c r="CW21" i="78"/>
  <c r="G45" i="78" s="1"/>
  <c r="CW22" i="79"/>
  <c r="CW21" i="79"/>
  <c r="CW23" i="79"/>
  <c r="CW16" i="79"/>
  <c r="CW15" i="79"/>
  <c r="CW17" i="79"/>
  <c r="CW14" i="79"/>
  <c r="CW20" i="79"/>
  <c r="CW19" i="79"/>
  <c r="CW21" i="80"/>
  <c r="CW20" i="80"/>
  <c r="CW18" i="80"/>
  <c r="CW16" i="80"/>
  <c r="CW17" i="80"/>
  <c r="CW14" i="80"/>
  <c r="CW19" i="80"/>
  <c r="CW15" i="80"/>
  <c r="CW21" i="81"/>
  <c r="G43" i="81" s="1"/>
  <c r="CW20" i="81"/>
  <c r="CW19" i="81"/>
  <c r="CW18" i="81"/>
  <c r="CW15" i="81"/>
  <c r="CW16" i="81"/>
  <c r="CW14" i="81"/>
  <c r="CW21" i="82"/>
  <c r="CW20" i="82"/>
  <c r="CW18" i="82"/>
  <c r="CW16" i="82"/>
  <c r="CW15" i="82"/>
  <c r="CW19" i="82"/>
  <c r="CW14" i="82"/>
  <c r="CW22" i="83"/>
  <c r="G43" i="83" s="1"/>
  <c r="CW21" i="83"/>
  <c r="CW20" i="83"/>
  <c r="G42" i="83" s="1"/>
  <c r="CW19" i="83"/>
  <c r="CW17" i="83"/>
  <c r="CW16" i="83"/>
  <c r="CW18" i="83"/>
  <c r="CW14" i="83"/>
  <c r="CW15" i="83"/>
  <c r="CW21" i="84"/>
  <c r="CW20" i="84"/>
  <c r="CW19" i="84"/>
  <c r="CW18" i="84"/>
  <c r="CW16" i="84"/>
  <c r="CW17" i="84"/>
  <c r="CW14" i="84"/>
  <c r="CW15" i="84"/>
  <c r="CW21" i="85"/>
  <c r="CW18" i="85"/>
  <c r="CW16" i="85"/>
  <c r="CW17" i="85"/>
  <c r="CW19" i="85"/>
  <c r="CW15" i="85"/>
  <c r="CW14" i="85"/>
  <c r="CW22" i="86"/>
  <c r="CW20" i="86"/>
  <c r="CW21" i="86"/>
  <c r="CW19" i="86"/>
  <c r="CW17" i="86"/>
  <c r="CW16" i="86"/>
  <c r="CW18" i="86"/>
  <c r="CW14" i="86"/>
  <c r="CW15" i="86"/>
  <c r="CW21" i="87"/>
  <c r="G45" i="87" s="1"/>
  <c r="CW19" i="87"/>
  <c r="CW18" i="87"/>
  <c r="CW15" i="87"/>
  <c r="CW16" i="87"/>
  <c r="CW14" i="87"/>
  <c r="CW20" i="87"/>
  <c r="CW21" i="100"/>
  <c r="G38" i="100" s="1"/>
  <c r="CW20" i="100"/>
  <c r="CW16" i="100"/>
  <c r="CW15" i="100"/>
  <c r="CW19" i="73"/>
  <c r="CW18" i="73"/>
  <c r="CW16" i="73"/>
  <c r="CW17" i="73"/>
  <c r="CW14" i="73"/>
  <c r="CW15" i="73"/>
  <c r="CV30" i="4"/>
  <c r="CV29" i="4"/>
  <c r="CV28" i="4"/>
  <c r="CV27" i="4"/>
  <c r="CV26" i="4"/>
  <c r="CV25" i="4"/>
  <c r="CV24" i="4"/>
  <c r="CV23" i="4"/>
  <c r="CV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L22" i="4"/>
  <c r="AM22" i="4"/>
  <c r="AN22" i="4"/>
  <c r="AO22" i="4"/>
  <c r="AP22" i="4"/>
  <c r="AQ22" i="4"/>
  <c r="AR22" i="4"/>
  <c r="AS22" i="4"/>
  <c r="AT22" i="4"/>
  <c r="AU22" i="4"/>
  <c r="AV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CA22" i="4"/>
  <c r="CB22" i="4"/>
  <c r="CC22" i="4"/>
  <c r="CD22" i="4"/>
  <c r="CE22" i="4"/>
  <c r="CF22" i="4"/>
  <c r="CG22" i="4"/>
  <c r="CH22" i="4"/>
  <c r="CI22" i="4"/>
  <c r="CJ22" i="4"/>
  <c r="CK22" i="4"/>
  <c r="CL22" i="4"/>
  <c r="CM22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CA23" i="4"/>
  <c r="CB23" i="4"/>
  <c r="CC23" i="4"/>
  <c r="CD23" i="4"/>
  <c r="CE23" i="4"/>
  <c r="CF23" i="4"/>
  <c r="CG23" i="4"/>
  <c r="CH23" i="4"/>
  <c r="CI23" i="4"/>
  <c r="CJ23" i="4"/>
  <c r="CK23" i="4"/>
  <c r="CL23" i="4"/>
  <c r="CM23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CA24" i="4"/>
  <c r="CB24" i="4"/>
  <c r="CC24" i="4"/>
  <c r="CD24" i="4"/>
  <c r="CE24" i="4"/>
  <c r="CF24" i="4"/>
  <c r="CG24" i="4"/>
  <c r="CH24" i="4"/>
  <c r="CI24" i="4"/>
  <c r="CJ24" i="4"/>
  <c r="CK24" i="4"/>
  <c r="CL24" i="4"/>
  <c r="CM24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CA25" i="4"/>
  <c r="CB25" i="4"/>
  <c r="CC25" i="4"/>
  <c r="CD25" i="4"/>
  <c r="CE25" i="4"/>
  <c r="CF25" i="4"/>
  <c r="CG25" i="4"/>
  <c r="CH25" i="4"/>
  <c r="CI25" i="4"/>
  <c r="CJ25" i="4"/>
  <c r="CK25" i="4"/>
  <c r="CL25" i="4"/>
  <c r="CM25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CA26" i="4"/>
  <c r="CB26" i="4"/>
  <c r="CS26" i="4" s="1"/>
  <c r="CC26" i="4"/>
  <c r="CD26" i="4"/>
  <c r="CE26" i="4"/>
  <c r="CF26" i="4"/>
  <c r="CG26" i="4"/>
  <c r="CH26" i="4"/>
  <c r="CI26" i="4"/>
  <c r="CJ26" i="4"/>
  <c r="CK26" i="4"/>
  <c r="CL26" i="4"/>
  <c r="CM26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CA27" i="4"/>
  <c r="CB27" i="4"/>
  <c r="CS27" i="4" s="1"/>
  <c r="CC27" i="4"/>
  <c r="CD27" i="4"/>
  <c r="CE27" i="4"/>
  <c r="CF27" i="4"/>
  <c r="CG27" i="4"/>
  <c r="CH27" i="4"/>
  <c r="CI27" i="4"/>
  <c r="CJ27" i="4"/>
  <c r="CK27" i="4"/>
  <c r="CL27" i="4"/>
  <c r="CM27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CA28" i="4"/>
  <c r="CB28" i="4"/>
  <c r="CS28" i="4" s="1"/>
  <c r="CC28" i="4"/>
  <c r="CD28" i="4"/>
  <c r="CE28" i="4"/>
  <c r="CF28" i="4"/>
  <c r="CG28" i="4"/>
  <c r="CH28" i="4"/>
  <c r="CI28" i="4"/>
  <c r="CJ28" i="4"/>
  <c r="CK28" i="4"/>
  <c r="CL28" i="4"/>
  <c r="CM28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CA29" i="4"/>
  <c r="CB29" i="4"/>
  <c r="CS29" i="4" s="1"/>
  <c r="CC29" i="4"/>
  <c r="CD29" i="4"/>
  <c r="CE29" i="4"/>
  <c r="CF29" i="4"/>
  <c r="CG29" i="4"/>
  <c r="CH29" i="4"/>
  <c r="CI29" i="4"/>
  <c r="CJ29" i="4"/>
  <c r="CK29" i="4"/>
  <c r="CL29" i="4"/>
  <c r="CM29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CA30" i="4"/>
  <c r="CB30" i="4"/>
  <c r="CS30" i="4" s="1"/>
  <c r="CC30" i="4"/>
  <c r="CD30" i="4"/>
  <c r="CE30" i="4"/>
  <c r="CF30" i="4"/>
  <c r="CG30" i="4"/>
  <c r="CH30" i="4"/>
  <c r="CI30" i="4"/>
  <c r="CJ30" i="4"/>
  <c r="CK30" i="4"/>
  <c r="CL30" i="4"/>
  <c r="CM30" i="4"/>
  <c r="CV30" i="73"/>
  <c r="CV29" i="73"/>
  <c r="CV28" i="73"/>
  <c r="CV27" i="73"/>
  <c r="CV26" i="73"/>
  <c r="CV25" i="73"/>
  <c r="CV24" i="73"/>
  <c r="CV23" i="73"/>
  <c r="CV22" i="73"/>
  <c r="CV30" i="75"/>
  <c r="CV29" i="75"/>
  <c r="CV28" i="75"/>
  <c r="CV27" i="75"/>
  <c r="CV26" i="75"/>
  <c r="CV25" i="75"/>
  <c r="CV24" i="75"/>
  <c r="CV23" i="75"/>
  <c r="CV30" i="76"/>
  <c r="CV29" i="76"/>
  <c r="CV28" i="76"/>
  <c r="CV27" i="76"/>
  <c r="CV26" i="76"/>
  <c r="CV25" i="76"/>
  <c r="CV24" i="76"/>
  <c r="CV23" i="76"/>
  <c r="CV30" i="77"/>
  <c r="CV29" i="77"/>
  <c r="CV28" i="77"/>
  <c r="CV27" i="77"/>
  <c r="CV26" i="77"/>
  <c r="CV25" i="77"/>
  <c r="CV24" i="77"/>
  <c r="CV23" i="77"/>
  <c r="CV30" i="78"/>
  <c r="CV29" i="78"/>
  <c r="CV28" i="78"/>
  <c r="CV27" i="78"/>
  <c r="CV26" i="78"/>
  <c r="CV25" i="78"/>
  <c r="CV24" i="78"/>
  <c r="CV30" i="79"/>
  <c r="CV29" i="79"/>
  <c r="CV28" i="79"/>
  <c r="CV27" i="79"/>
  <c r="CV26" i="79"/>
  <c r="CV25" i="79"/>
  <c r="CV24" i="79"/>
  <c r="CV30" i="80"/>
  <c r="CV29" i="80"/>
  <c r="CV28" i="80"/>
  <c r="CV27" i="80"/>
  <c r="CV26" i="80"/>
  <c r="CV25" i="80"/>
  <c r="CV24" i="80"/>
  <c r="CV23" i="80"/>
  <c r="CV30" i="81"/>
  <c r="CV29" i="81"/>
  <c r="CV28" i="81"/>
  <c r="CV27" i="81"/>
  <c r="CV26" i="81"/>
  <c r="CV25" i="81"/>
  <c r="CV24" i="81"/>
  <c r="CV23" i="81"/>
  <c r="CV30" i="82"/>
  <c r="CV29" i="82"/>
  <c r="CV28" i="82"/>
  <c r="CV27" i="82"/>
  <c r="CV26" i="82"/>
  <c r="CV25" i="82"/>
  <c r="CV24" i="82"/>
  <c r="CV23" i="82"/>
  <c r="CV30" i="83"/>
  <c r="CV29" i="83"/>
  <c r="CV28" i="83"/>
  <c r="CV27" i="83"/>
  <c r="CV26" i="83"/>
  <c r="CV25" i="83"/>
  <c r="CV24" i="83"/>
  <c r="CV30" i="84"/>
  <c r="CV29" i="84"/>
  <c r="CV28" i="84"/>
  <c r="CV27" i="84"/>
  <c r="CV26" i="84"/>
  <c r="CV25" i="84"/>
  <c r="CV24" i="84"/>
  <c r="CV23" i="84"/>
  <c r="CV30" i="85"/>
  <c r="CV29" i="85"/>
  <c r="CV28" i="85"/>
  <c r="CV27" i="85"/>
  <c r="CV26" i="85"/>
  <c r="CV25" i="85"/>
  <c r="CV24" i="85"/>
  <c r="CV30" i="86"/>
  <c r="CV29" i="86"/>
  <c r="CV28" i="86"/>
  <c r="CV27" i="86"/>
  <c r="CV26" i="86"/>
  <c r="CV25" i="86"/>
  <c r="CV24" i="86"/>
  <c r="CV23" i="86"/>
  <c r="CV30" i="87"/>
  <c r="CV29" i="87"/>
  <c r="CV28" i="87"/>
  <c r="CV27" i="87"/>
  <c r="CV26" i="87"/>
  <c r="CV25" i="87"/>
  <c r="CV24" i="87"/>
  <c r="CV23" i="87"/>
  <c r="CV30" i="100"/>
  <c r="CV29" i="100"/>
  <c r="CV28" i="100"/>
  <c r="CV27" i="100"/>
  <c r="CV26" i="100"/>
  <c r="CV25" i="100"/>
  <c r="CV24" i="100"/>
  <c r="CV19" i="100"/>
  <c r="CV18" i="100"/>
  <c r="CV17" i="100"/>
  <c r="CV30" i="103"/>
  <c r="CV29" i="103"/>
  <c r="CV28" i="103"/>
  <c r="CV27" i="103"/>
  <c r="CV26" i="103"/>
  <c r="CV25" i="103"/>
  <c r="CV24" i="103"/>
  <c r="CV23" i="103"/>
  <c r="CV22" i="103"/>
  <c r="CV21" i="103"/>
  <c r="CV20" i="103"/>
  <c r="CV19" i="103"/>
  <c r="CV18" i="103"/>
  <c r="CV17" i="103"/>
  <c r="CV16" i="103"/>
  <c r="CV15" i="103"/>
  <c r="CV30" i="88"/>
  <c r="CV29" i="88"/>
  <c r="CV28" i="88"/>
  <c r="CV27" i="88"/>
  <c r="CV26" i="88"/>
  <c r="CV25" i="88"/>
  <c r="CV24" i="88"/>
  <c r="CV23" i="88"/>
  <c r="CV22" i="88"/>
  <c r="CV21" i="88"/>
  <c r="CV20" i="88"/>
  <c r="CV19" i="88"/>
  <c r="CV18" i="88"/>
  <c r="CV17" i="88"/>
  <c r="CV16" i="88"/>
  <c r="CV15" i="88"/>
  <c r="CV30" i="89"/>
  <c r="CV29" i="89"/>
  <c r="CV28" i="89"/>
  <c r="CV27" i="89"/>
  <c r="CV26" i="89"/>
  <c r="CV25" i="89"/>
  <c r="CV24" i="89"/>
  <c r="CV23" i="89"/>
  <c r="CV22" i="89"/>
  <c r="CV21" i="89"/>
  <c r="CV20" i="89"/>
  <c r="CV19" i="89"/>
  <c r="CV18" i="89"/>
  <c r="CV17" i="89"/>
  <c r="CV16" i="89"/>
  <c r="CV15" i="89"/>
  <c r="CV30" i="90"/>
  <c r="CV29" i="90"/>
  <c r="CV28" i="90"/>
  <c r="CV27" i="90"/>
  <c r="CV26" i="90"/>
  <c r="CV25" i="90"/>
  <c r="CV24" i="90"/>
  <c r="CV23" i="90"/>
  <c r="CV22" i="90"/>
  <c r="CV21" i="90"/>
  <c r="CV20" i="90"/>
  <c r="CV19" i="90"/>
  <c r="CV18" i="90"/>
  <c r="CV17" i="90"/>
  <c r="CV16" i="90"/>
  <c r="CV15" i="90"/>
  <c r="CV30" i="91"/>
  <c r="CV29" i="91"/>
  <c r="CV28" i="91"/>
  <c r="CV27" i="91"/>
  <c r="CV26" i="91"/>
  <c r="CV25" i="91"/>
  <c r="CV24" i="91"/>
  <c r="CV23" i="91"/>
  <c r="CV22" i="91"/>
  <c r="CV21" i="91"/>
  <c r="CV20" i="91"/>
  <c r="CV19" i="91"/>
  <c r="CV18" i="91"/>
  <c r="CV17" i="91"/>
  <c r="CV16" i="91"/>
  <c r="CV15" i="91"/>
  <c r="CV30" i="92"/>
  <c r="CV29" i="92"/>
  <c r="CV28" i="92"/>
  <c r="CV27" i="92"/>
  <c r="CV26" i="92"/>
  <c r="CV25" i="92"/>
  <c r="CV24" i="92"/>
  <c r="CV23" i="92"/>
  <c r="CV22" i="92"/>
  <c r="CV21" i="92"/>
  <c r="CV20" i="92"/>
  <c r="CV19" i="92"/>
  <c r="CV18" i="92"/>
  <c r="CV17" i="92"/>
  <c r="CV16" i="92"/>
  <c r="CV15" i="92"/>
  <c r="CV30" i="93"/>
  <c r="CV29" i="93"/>
  <c r="CV28" i="93"/>
  <c r="CV27" i="93"/>
  <c r="CV26" i="93"/>
  <c r="CV25" i="93"/>
  <c r="CV24" i="93"/>
  <c r="CV23" i="93"/>
  <c r="CV22" i="93"/>
  <c r="CV21" i="93"/>
  <c r="CV20" i="93"/>
  <c r="CV19" i="93"/>
  <c r="CV18" i="93"/>
  <c r="CV17" i="93"/>
  <c r="CV16" i="93"/>
  <c r="CV15" i="93"/>
  <c r="CV30" i="94"/>
  <c r="CV29" i="94"/>
  <c r="CV28" i="94"/>
  <c r="CV27" i="94"/>
  <c r="CV26" i="94"/>
  <c r="CV25" i="94"/>
  <c r="CV24" i="94"/>
  <c r="CV23" i="94"/>
  <c r="CV22" i="94"/>
  <c r="CV21" i="94"/>
  <c r="CV20" i="94"/>
  <c r="CV19" i="94"/>
  <c r="CV18" i="94"/>
  <c r="CV17" i="94"/>
  <c r="CV16" i="94"/>
  <c r="CV15" i="94"/>
  <c r="CV30" i="95"/>
  <c r="CV29" i="95"/>
  <c r="CV28" i="95"/>
  <c r="CV27" i="95"/>
  <c r="CV26" i="95"/>
  <c r="CV25" i="95"/>
  <c r="CV24" i="95"/>
  <c r="CV23" i="95"/>
  <c r="CV22" i="95"/>
  <c r="CV21" i="95"/>
  <c r="CV20" i="95"/>
  <c r="CV19" i="95"/>
  <c r="CV18" i="95"/>
  <c r="CV17" i="95"/>
  <c r="CV16" i="95"/>
  <c r="CV15" i="95"/>
  <c r="CV30" i="96"/>
  <c r="CV29" i="96"/>
  <c r="CV28" i="96"/>
  <c r="CV27" i="96"/>
  <c r="CV26" i="96"/>
  <c r="CV25" i="96"/>
  <c r="CV24" i="96"/>
  <c r="CV23" i="96"/>
  <c r="CV22" i="96"/>
  <c r="CV21" i="96"/>
  <c r="CV20" i="96"/>
  <c r="CV19" i="96"/>
  <c r="CV18" i="96"/>
  <c r="CV17" i="96"/>
  <c r="CV16" i="96"/>
  <c r="CV15" i="96"/>
  <c r="CV30" i="97"/>
  <c r="CV29" i="97"/>
  <c r="CV28" i="97"/>
  <c r="CV27" i="97"/>
  <c r="CV26" i="97"/>
  <c r="CV25" i="97"/>
  <c r="CV24" i="97"/>
  <c r="CV23" i="97"/>
  <c r="CV22" i="97"/>
  <c r="CV21" i="97"/>
  <c r="CV20" i="97"/>
  <c r="CV19" i="97"/>
  <c r="CV18" i="97"/>
  <c r="CV17" i="97"/>
  <c r="CV16" i="97"/>
  <c r="CV15" i="97"/>
  <c r="CV30" i="98"/>
  <c r="CV29" i="98"/>
  <c r="CV28" i="98"/>
  <c r="CV27" i="98"/>
  <c r="CV26" i="98"/>
  <c r="CV25" i="98"/>
  <c r="CV24" i="98"/>
  <c r="CV23" i="98"/>
  <c r="CV22" i="98"/>
  <c r="CV21" i="98"/>
  <c r="CV20" i="98"/>
  <c r="CV19" i="98"/>
  <c r="CV18" i="98"/>
  <c r="CV17" i="98"/>
  <c r="CV16" i="98"/>
  <c r="CV15" i="98"/>
  <c r="CV30" i="99"/>
  <c r="CV29" i="99"/>
  <c r="CV28" i="99"/>
  <c r="CV27" i="99"/>
  <c r="CV26" i="99"/>
  <c r="CV25" i="99"/>
  <c r="CV24" i="99"/>
  <c r="CV23" i="99"/>
  <c r="CV22" i="99"/>
  <c r="CV21" i="99"/>
  <c r="CV20" i="99"/>
  <c r="CV19" i="99"/>
  <c r="CV18" i="99"/>
  <c r="CV17" i="99"/>
  <c r="CV16" i="99"/>
  <c r="CV15" i="99"/>
  <c r="CV30" i="101"/>
  <c r="CV29" i="101"/>
  <c r="CV28" i="101"/>
  <c r="CV27" i="101"/>
  <c r="CV26" i="101"/>
  <c r="CV25" i="101"/>
  <c r="CV24" i="101"/>
  <c r="CV23" i="101"/>
  <c r="CV22" i="101"/>
  <c r="CV21" i="101"/>
  <c r="CV20" i="101"/>
  <c r="CV19" i="101"/>
  <c r="CV18" i="101"/>
  <c r="CV17" i="101"/>
  <c r="CV16" i="101"/>
  <c r="CV15" i="101"/>
  <c r="CV30" i="102"/>
  <c r="CV29" i="102"/>
  <c r="CV28" i="102"/>
  <c r="CV27" i="102"/>
  <c r="CV26" i="102"/>
  <c r="CV25" i="102"/>
  <c r="CV24" i="102"/>
  <c r="CV23" i="102"/>
  <c r="CV22" i="102"/>
  <c r="CV21" i="102"/>
  <c r="CV20" i="102"/>
  <c r="CV19" i="102"/>
  <c r="CV18" i="102"/>
  <c r="CV17" i="102"/>
  <c r="CV16" i="102"/>
  <c r="CV15" i="102"/>
  <c r="J15" i="110"/>
  <c r="K15" i="110"/>
  <c r="L15" i="110"/>
  <c r="M15" i="110"/>
  <c r="N15" i="110"/>
  <c r="O15" i="110"/>
  <c r="P15" i="110"/>
  <c r="Q15" i="110"/>
  <c r="R15" i="110"/>
  <c r="S15" i="110"/>
  <c r="T15" i="110"/>
  <c r="U15" i="110"/>
  <c r="V15" i="110"/>
  <c r="W15" i="110"/>
  <c r="X15" i="110"/>
  <c r="Y15" i="110"/>
  <c r="Z15" i="110"/>
  <c r="AA15" i="110"/>
  <c r="AB15" i="110"/>
  <c r="AC15" i="110"/>
  <c r="AD15" i="110"/>
  <c r="AE15" i="110"/>
  <c r="AF15" i="110"/>
  <c r="AG15" i="110"/>
  <c r="AH15" i="110"/>
  <c r="AI15" i="110"/>
  <c r="AJ15" i="110"/>
  <c r="AK15" i="110"/>
  <c r="AL15" i="110"/>
  <c r="AM15" i="110"/>
  <c r="AN15" i="110"/>
  <c r="AO15" i="110"/>
  <c r="AP15" i="110"/>
  <c r="AQ15" i="110"/>
  <c r="AR15" i="110"/>
  <c r="AS15" i="110"/>
  <c r="AT15" i="110"/>
  <c r="AU15" i="110"/>
  <c r="AV15" i="110"/>
  <c r="AW15" i="110"/>
  <c r="AX15" i="110"/>
  <c r="AY15" i="110"/>
  <c r="AZ15" i="110"/>
  <c r="BA15" i="110"/>
  <c r="BB15" i="110"/>
  <c r="BC15" i="110"/>
  <c r="BD15" i="110"/>
  <c r="BE15" i="110"/>
  <c r="BF15" i="110"/>
  <c r="BG15" i="110"/>
  <c r="BH15" i="110"/>
  <c r="BI15" i="110"/>
  <c r="BJ15" i="110"/>
  <c r="BK15" i="110"/>
  <c r="BL15" i="110"/>
  <c r="BM15" i="110"/>
  <c r="BN15" i="110"/>
  <c r="BO15" i="110"/>
  <c r="BP15" i="110"/>
  <c r="BQ15" i="110"/>
  <c r="BR15" i="110"/>
  <c r="BS15" i="110"/>
  <c r="BT15" i="110"/>
  <c r="BU15" i="110"/>
  <c r="BV15" i="110"/>
  <c r="BW15" i="110"/>
  <c r="BX15" i="110"/>
  <c r="BY15" i="110"/>
  <c r="BZ15" i="110"/>
  <c r="CQ15" i="110" s="1"/>
  <c r="CA15" i="110"/>
  <c r="CB15" i="110"/>
  <c r="CC15" i="110"/>
  <c r="CD15" i="110"/>
  <c r="CE15" i="110"/>
  <c r="CF15" i="110"/>
  <c r="CG15" i="110"/>
  <c r="CH15" i="110"/>
  <c r="CI15" i="110"/>
  <c r="CJ15" i="110"/>
  <c r="CK15" i="110"/>
  <c r="J14" i="110"/>
  <c r="K14" i="110"/>
  <c r="L14" i="110"/>
  <c r="M14" i="110"/>
  <c r="N14" i="110"/>
  <c r="O14" i="110"/>
  <c r="P14" i="110"/>
  <c r="Q14" i="110"/>
  <c r="R14" i="110"/>
  <c r="S14" i="110"/>
  <c r="T14" i="110"/>
  <c r="U14" i="110"/>
  <c r="V14" i="110"/>
  <c r="W14" i="110"/>
  <c r="X14" i="110"/>
  <c r="Y14" i="110"/>
  <c r="Z14" i="110"/>
  <c r="AA14" i="110"/>
  <c r="AB14" i="110"/>
  <c r="AC14" i="110"/>
  <c r="AD14" i="110"/>
  <c r="AE14" i="110"/>
  <c r="AF14" i="110"/>
  <c r="AG14" i="110"/>
  <c r="AH14" i="110"/>
  <c r="AI14" i="110"/>
  <c r="AJ14" i="110"/>
  <c r="AK14" i="110"/>
  <c r="AL14" i="110"/>
  <c r="AM14" i="110"/>
  <c r="AN14" i="110"/>
  <c r="AO14" i="110"/>
  <c r="AP14" i="110"/>
  <c r="AQ14" i="110"/>
  <c r="AR14" i="110"/>
  <c r="AS14" i="110"/>
  <c r="AT14" i="110"/>
  <c r="AU14" i="110"/>
  <c r="AV14" i="110"/>
  <c r="AW14" i="110"/>
  <c r="AX14" i="110"/>
  <c r="AY14" i="110"/>
  <c r="AZ14" i="110"/>
  <c r="BA14" i="110"/>
  <c r="BB14" i="110"/>
  <c r="BC14" i="110"/>
  <c r="BD14" i="110"/>
  <c r="BE14" i="110"/>
  <c r="BF14" i="110"/>
  <c r="BG14" i="110"/>
  <c r="BH14" i="110"/>
  <c r="BI14" i="110"/>
  <c r="BJ14" i="110"/>
  <c r="BK14" i="110"/>
  <c r="BL14" i="110"/>
  <c r="BM14" i="110"/>
  <c r="BN14" i="110"/>
  <c r="BO14" i="110"/>
  <c r="BP14" i="110"/>
  <c r="BQ14" i="110"/>
  <c r="BR14" i="110"/>
  <c r="BS14" i="110"/>
  <c r="BT14" i="110"/>
  <c r="BU14" i="110"/>
  <c r="BV14" i="110"/>
  <c r="BW14" i="110"/>
  <c r="BX14" i="110"/>
  <c r="BY14" i="110"/>
  <c r="BZ14" i="110"/>
  <c r="CQ14" i="110" s="1"/>
  <c r="CA14" i="110"/>
  <c r="CB14" i="110"/>
  <c r="CC14" i="110"/>
  <c r="CD14" i="110"/>
  <c r="CE14" i="110"/>
  <c r="CF14" i="110"/>
  <c r="CG14" i="110"/>
  <c r="CH14" i="110"/>
  <c r="CI14" i="110"/>
  <c r="CJ14" i="110"/>
  <c r="CK14" i="110"/>
  <c r="J23" i="108"/>
  <c r="K23" i="108"/>
  <c r="L23" i="108"/>
  <c r="M23" i="108"/>
  <c r="N23" i="108"/>
  <c r="O23" i="108"/>
  <c r="P23" i="108"/>
  <c r="Q23" i="108"/>
  <c r="R23" i="108"/>
  <c r="S23" i="108"/>
  <c r="T23" i="108"/>
  <c r="U23" i="108"/>
  <c r="V23" i="108"/>
  <c r="W23" i="108"/>
  <c r="X23" i="108"/>
  <c r="Y23" i="108"/>
  <c r="Z23" i="108"/>
  <c r="AA23" i="108"/>
  <c r="AB23" i="108"/>
  <c r="AC23" i="108"/>
  <c r="AD23" i="108"/>
  <c r="AE23" i="108"/>
  <c r="AF23" i="108"/>
  <c r="AG23" i="108"/>
  <c r="AH23" i="108"/>
  <c r="AI23" i="108"/>
  <c r="AJ23" i="108"/>
  <c r="AK23" i="108"/>
  <c r="AL23" i="108"/>
  <c r="AM23" i="108"/>
  <c r="AN23" i="108"/>
  <c r="AO23" i="108"/>
  <c r="AP23" i="108"/>
  <c r="AQ23" i="108"/>
  <c r="AR23" i="108"/>
  <c r="AS23" i="108"/>
  <c r="AT23" i="108"/>
  <c r="AU23" i="108"/>
  <c r="AV23" i="108"/>
  <c r="AW23" i="108"/>
  <c r="AX23" i="108"/>
  <c r="AY23" i="108"/>
  <c r="AZ23" i="108"/>
  <c r="BA23" i="108"/>
  <c r="BB23" i="108"/>
  <c r="BC23" i="108"/>
  <c r="BD23" i="108"/>
  <c r="BE23" i="108"/>
  <c r="BF23" i="108"/>
  <c r="BG23" i="108"/>
  <c r="BH23" i="108"/>
  <c r="BI23" i="108"/>
  <c r="BJ23" i="108"/>
  <c r="BK23" i="108"/>
  <c r="BL23" i="108"/>
  <c r="BM23" i="108"/>
  <c r="BN23" i="108"/>
  <c r="BO23" i="108"/>
  <c r="BP23" i="108"/>
  <c r="BQ23" i="108"/>
  <c r="BR23" i="108"/>
  <c r="BS23" i="108"/>
  <c r="BT23" i="108"/>
  <c r="BU23" i="108"/>
  <c r="BV23" i="108"/>
  <c r="BW23" i="108"/>
  <c r="BX23" i="108"/>
  <c r="BY23" i="108"/>
  <c r="BZ23" i="108"/>
  <c r="CQ23" i="108" s="1"/>
  <c r="CA23" i="108"/>
  <c r="CB23" i="108"/>
  <c r="CC23" i="108"/>
  <c r="CD23" i="108"/>
  <c r="CE23" i="108"/>
  <c r="CF23" i="108"/>
  <c r="CG23" i="108"/>
  <c r="CH23" i="108"/>
  <c r="CI23" i="108"/>
  <c r="CJ23" i="108"/>
  <c r="CK23" i="108"/>
  <c r="J22" i="108"/>
  <c r="K22" i="108"/>
  <c r="L22" i="108"/>
  <c r="M22" i="108"/>
  <c r="N22" i="108"/>
  <c r="O22" i="108"/>
  <c r="P22" i="108"/>
  <c r="Q22" i="108"/>
  <c r="R22" i="108"/>
  <c r="S22" i="108"/>
  <c r="T22" i="108"/>
  <c r="U22" i="108"/>
  <c r="V22" i="108"/>
  <c r="W22" i="108"/>
  <c r="X22" i="108"/>
  <c r="Y22" i="108"/>
  <c r="Z22" i="108"/>
  <c r="AA22" i="108"/>
  <c r="AB22" i="108"/>
  <c r="AC22" i="108"/>
  <c r="AD22" i="108"/>
  <c r="AE22" i="108"/>
  <c r="AF22" i="108"/>
  <c r="AG22" i="108"/>
  <c r="AH22" i="108"/>
  <c r="AI22" i="108"/>
  <c r="AJ22" i="108"/>
  <c r="AK22" i="108"/>
  <c r="AL22" i="108"/>
  <c r="AM22" i="108"/>
  <c r="AN22" i="108"/>
  <c r="AO22" i="108"/>
  <c r="AP22" i="108"/>
  <c r="AQ22" i="108"/>
  <c r="AR22" i="108"/>
  <c r="AS22" i="108"/>
  <c r="AT22" i="108"/>
  <c r="AU22" i="108"/>
  <c r="AV22" i="108"/>
  <c r="AW22" i="108"/>
  <c r="AX22" i="108"/>
  <c r="AY22" i="108"/>
  <c r="AZ22" i="108"/>
  <c r="BA22" i="108"/>
  <c r="BB22" i="108"/>
  <c r="BC22" i="108"/>
  <c r="BD22" i="108"/>
  <c r="BE22" i="108"/>
  <c r="BF22" i="108"/>
  <c r="BG22" i="108"/>
  <c r="BH22" i="108"/>
  <c r="BI22" i="108"/>
  <c r="BJ22" i="108"/>
  <c r="BK22" i="108"/>
  <c r="BL22" i="108"/>
  <c r="BM22" i="108"/>
  <c r="BN22" i="108"/>
  <c r="BO22" i="108"/>
  <c r="BP22" i="108"/>
  <c r="BQ22" i="108"/>
  <c r="BR22" i="108"/>
  <c r="BS22" i="108"/>
  <c r="BT22" i="108"/>
  <c r="BU22" i="108"/>
  <c r="BV22" i="108"/>
  <c r="BW22" i="108"/>
  <c r="BX22" i="108"/>
  <c r="BY22" i="108"/>
  <c r="BZ22" i="108"/>
  <c r="CQ22" i="108" s="1"/>
  <c r="CA22" i="108"/>
  <c r="CB22" i="108"/>
  <c r="CC22" i="108"/>
  <c r="CD22" i="108"/>
  <c r="CE22" i="108"/>
  <c r="CF22" i="108"/>
  <c r="CG22" i="108"/>
  <c r="CH22" i="108"/>
  <c r="CI22" i="108"/>
  <c r="CJ22" i="108"/>
  <c r="CK22" i="108"/>
  <c r="J21" i="108"/>
  <c r="K21" i="108"/>
  <c r="L21" i="108"/>
  <c r="M21" i="108"/>
  <c r="N21" i="108"/>
  <c r="O21" i="108"/>
  <c r="P21" i="108"/>
  <c r="Q21" i="108"/>
  <c r="R21" i="108"/>
  <c r="S21" i="108"/>
  <c r="T21" i="108"/>
  <c r="U21" i="108"/>
  <c r="V21" i="108"/>
  <c r="W21" i="108"/>
  <c r="X21" i="108"/>
  <c r="Y21" i="108"/>
  <c r="Z21" i="108"/>
  <c r="AA21" i="108"/>
  <c r="AB21" i="108"/>
  <c r="AC21" i="108"/>
  <c r="AD21" i="108"/>
  <c r="AE21" i="108"/>
  <c r="AF21" i="108"/>
  <c r="AG21" i="108"/>
  <c r="AH21" i="108"/>
  <c r="AI21" i="108"/>
  <c r="AJ21" i="108"/>
  <c r="AK21" i="108"/>
  <c r="AL21" i="108"/>
  <c r="AM21" i="108"/>
  <c r="AN21" i="108"/>
  <c r="AO21" i="108"/>
  <c r="AP21" i="108"/>
  <c r="AQ21" i="108"/>
  <c r="AR21" i="108"/>
  <c r="AS21" i="108"/>
  <c r="AT21" i="108"/>
  <c r="AU21" i="108"/>
  <c r="AV21" i="108"/>
  <c r="AW21" i="108"/>
  <c r="AX21" i="108"/>
  <c r="AY21" i="108"/>
  <c r="AZ21" i="108"/>
  <c r="BA21" i="108"/>
  <c r="BB21" i="108"/>
  <c r="BC21" i="108"/>
  <c r="BD21" i="108"/>
  <c r="BE21" i="108"/>
  <c r="BF21" i="108"/>
  <c r="BG21" i="108"/>
  <c r="BH21" i="108"/>
  <c r="BI21" i="108"/>
  <c r="BJ21" i="108"/>
  <c r="BK21" i="108"/>
  <c r="BL21" i="108"/>
  <c r="BM21" i="108"/>
  <c r="BN21" i="108"/>
  <c r="BO21" i="108"/>
  <c r="BP21" i="108"/>
  <c r="BQ21" i="108"/>
  <c r="BR21" i="108"/>
  <c r="BS21" i="108"/>
  <c r="BT21" i="108"/>
  <c r="BU21" i="108"/>
  <c r="BV21" i="108"/>
  <c r="BW21" i="108"/>
  <c r="BX21" i="108"/>
  <c r="BY21" i="108"/>
  <c r="BZ21" i="108"/>
  <c r="CQ21" i="108" s="1"/>
  <c r="CA21" i="108"/>
  <c r="CB21" i="108"/>
  <c r="CC21" i="108"/>
  <c r="CD21" i="108"/>
  <c r="CE21" i="108"/>
  <c r="CF21" i="108"/>
  <c r="CG21" i="108"/>
  <c r="CH21" i="108"/>
  <c r="CI21" i="108"/>
  <c r="CJ21" i="108"/>
  <c r="CK21" i="108"/>
  <c r="J20" i="108"/>
  <c r="K20" i="108"/>
  <c r="L20" i="108"/>
  <c r="M20" i="108"/>
  <c r="N20" i="108"/>
  <c r="O20" i="108"/>
  <c r="P20" i="108"/>
  <c r="Q20" i="108"/>
  <c r="R20" i="108"/>
  <c r="S20" i="108"/>
  <c r="T20" i="108"/>
  <c r="U20" i="108"/>
  <c r="V20" i="108"/>
  <c r="W20" i="108"/>
  <c r="X20" i="108"/>
  <c r="Y20" i="108"/>
  <c r="Z20" i="108"/>
  <c r="AA20" i="108"/>
  <c r="AB20" i="108"/>
  <c r="AC20" i="108"/>
  <c r="AD20" i="108"/>
  <c r="AE20" i="108"/>
  <c r="AF20" i="108"/>
  <c r="AG20" i="108"/>
  <c r="AH20" i="108"/>
  <c r="AI20" i="108"/>
  <c r="AJ20" i="108"/>
  <c r="AK20" i="108"/>
  <c r="AL20" i="108"/>
  <c r="AM20" i="108"/>
  <c r="AN20" i="108"/>
  <c r="AO20" i="108"/>
  <c r="AP20" i="108"/>
  <c r="AQ20" i="108"/>
  <c r="AR20" i="108"/>
  <c r="AS20" i="108"/>
  <c r="AT20" i="108"/>
  <c r="AU20" i="108"/>
  <c r="AV20" i="108"/>
  <c r="AW20" i="108"/>
  <c r="AX20" i="108"/>
  <c r="AY20" i="108"/>
  <c r="AZ20" i="108"/>
  <c r="BA20" i="108"/>
  <c r="BB20" i="108"/>
  <c r="BC20" i="108"/>
  <c r="BD20" i="108"/>
  <c r="BE20" i="108"/>
  <c r="BF20" i="108"/>
  <c r="BG20" i="108"/>
  <c r="BH20" i="108"/>
  <c r="BI20" i="108"/>
  <c r="BJ20" i="108"/>
  <c r="BK20" i="108"/>
  <c r="BL20" i="108"/>
  <c r="BM20" i="108"/>
  <c r="BN20" i="108"/>
  <c r="BO20" i="108"/>
  <c r="BP20" i="108"/>
  <c r="BQ20" i="108"/>
  <c r="BR20" i="108"/>
  <c r="BS20" i="108"/>
  <c r="BT20" i="108"/>
  <c r="BU20" i="108"/>
  <c r="BV20" i="108"/>
  <c r="BW20" i="108"/>
  <c r="BX20" i="108"/>
  <c r="BY20" i="108"/>
  <c r="BZ20" i="108"/>
  <c r="CA20" i="108"/>
  <c r="CB20" i="108"/>
  <c r="CC20" i="108"/>
  <c r="CD20" i="108"/>
  <c r="CE20" i="108"/>
  <c r="CF20" i="108"/>
  <c r="CG20" i="108"/>
  <c r="CH20" i="108"/>
  <c r="CI20" i="108"/>
  <c r="CJ20" i="108"/>
  <c r="CK20" i="108"/>
  <c r="J24" i="108"/>
  <c r="K24" i="108"/>
  <c r="L24" i="108"/>
  <c r="M24" i="108"/>
  <c r="N24" i="108"/>
  <c r="O24" i="108"/>
  <c r="P24" i="108"/>
  <c r="Q24" i="108"/>
  <c r="R24" i="108"/>
  <c r="S24" i="108"/>
  <c r="T24" i="108"/>
  <c r="U24" i="108"/>
  <c r="V24" i="108"/>
  <c r="W24" i="108"/>
  <c r="X24" i="108"/>
  <c r="Y24" i="108"/>
  <c r="Z24" i="108"/>
  <c r="AA24" i="108"/>
  <c r="AB24" i="108"/>
  <c r="AC24" i="108"/>
  <c r="AD24" i="108"/>
  <c r="AE24" i="108"/>
  <c r="AF24" i="108"/>
  <c r="AG24" i="108"/>
  <c r="AH24" i="108"/>
  <c r="AI24" i="108"/>
  <c r="AJ24" i="108"/>
  <c r="AK24" i="108"/>
  <c r="AL24" i="108"/>
  <c r="AM24" i="108"/>
  <c r="AN24" i="108"/>
  <c r="AO24" i="108"/>
  <c r="AP24" i="108"/>
  <c r="AQ24" i="108"/>
  <c r="AR24" i="108"/>
  <c r="AS24" i="108"/>
  <c r="AT24" i="108"/>
  <c r="AU24" i="108"/>
  <c r="AV24" i="108"/>
  <c r="AW24" i="108"/>
  <c r="AX24" i="108"/>
  <c r="AY24" i="108"/>
  <c r="AZ24" i="108"/>
  <c r="BA24" i="108"/>
  <c r="BB24" i="108"/>
  <c r="BC24" i="108"/>
  <c r="BD24" i="108"/>
  <c r="BE24" i="108"/>
  <c r="BF24" i="108"/>
  <c r="BG24" i="108"/>
  <c r="BH24" i="108"/>
  <c r="BI24" i="108"/>
  <c r="BJ24" i="108"/>
  <c r="BK24" i="108"/>
  <c r="BL24" i="108"/>
  <c r="BM24" i="108"/>
  <c r="BN24" i="108"/>
  <c r="BO24" i="108"/>
  <c r="BP24" i="108"/>
  <c r="BQ24" i="108"/>
  <c r="BR24" i="108"/>
  <c r="BS24" i="108"/>
  <c r="BT24" i="108"/>
  <c r="BU24" i="108"/>
  <c r="BV24" i="108"/>
  <c r="BW24" i="108"/>
  <c r="BX24" i="108"/>
  <c r="BY24" i="108"/>
  <c r="BZ24" i="108"/>
  <c r="CQ24" i="108" s="1"/>
  <c r="CA24" i="108"/>
  <c r="CB24" i="108"/>
  <c r="CC24" i="108"/>
  <c r="CD24" i="108"/>
  <c r="CE24" i="108"/>
  <c r="CF24" i="108"/>
  <c r="CG24" i="108"/>
  <c r="CH24" i="108"/>
  <c r="CI24" i="108"/>
  <c r="CJ24" i="108"/>
  <c r="CK24" i="108"/>
  <c r="J25" i="108"/>
  <c r="K25" i="108"/>
  <c r="L25" i="108"/>
  <c r="M25" i="108"/>
  <c r="N25" i="108"/>
  <c r="O25" i="108"/>
  <c r="P25" i="108"/>
  <c r="Q25" i="108"/>
  <c r="R25" i="108"/>
  <c r="S25" i="108"/>
  <c r="T25" i="108"/>
  <c r="U25" i="108"/>
  <c r="V25" i="108"/>
  <c r="W25" i="108"/>
  <c r="X25" i="108"/>
  <c r="Y25" i="108"/>
  <c r="Z25" i="108"/>
  <c r="AA25" i="108"/>
  <c r="AB25" i="108"/>
  <c r="AC25" i="108"/>
  <c r="AD25" i="108"/>
  <c r="AE25" i="108"/>
  <c r="AF25" i="108"/>
  <c r="AG25" i="108"/>
  <c r="AH25" i="108"/>
  <c r="AI25" i="108"/>
  <c r="AJ25" i="108"/>
  <c r="AK25" i="108"/>
  <c r="AL25" i="108"/>
  <c r="AM25" i="108"/>
  <c r="AN25" i="108"/>
  <c r="AO25" i="108"/>
  <c r="AP25" i="108"/>
  <c r="AQ25" i="108"/>
  <c r="AR25" i="108"/>
  <c r="AS25" i="108"/>
  <c r="AT25" i="108"/>
  <c r="AU25" i="108"/>
  <c r="AV25" i="108"/>
  <c r="AW25" i="108"/>
  <c r="AX25" i="108"/>
  <c r="AY25" i="108"/>
  <c r="AZ25" i="108"/>
  <c r="BA25" i="108"/>
  <c r="BB25" i="108"/>
  <c r="BC25" i="108"/>
  <c r="BD25" i="108"/>
  <c r="BE25" i="108"/>
  <c r="BF25" i="108"/>
  <c r="BG25" i="108"/>
  <c r="BH25" i="108"/>
  <c r="BI25" i="108"/>
  <c r="BJ25" i="108"/>
  <c r="BK25" i="108"/>
  <c r="BL25" i="108"/>
  <c r="BM25" i="108"/>
  <c r="BN25" i="108"/>
  <c r="BO25" i="108"/>
  <c r="BP25" i="108"/>
  <c r="BQ25" i="108"/>
  <c r="BR25" i="108"/>
  <c r="BS25" i="108"/>
  <c r="BT25" i="108"/>
  <c r="BU25" i="108"/>
  <c r="BV25" i="108"/>
  <c r="BW25" i="108"/>
  <c r="BX25" i="108"/>
  <c r="BY25" i="108"/>
  <c r="BZ25" i="108"/>
  <c r="CQ25" i="108" s="1"/>
  <c r="CA25" i="108"/>
  <c r="CB25" i="108"/>
  <c r="CC25" i="108"/>
  <c r="CD25" i="108"/>
  <c r="CE25" i="108"/>
  <c r="CF25" i="108"/>
  <c r="CG25" i="108"/>
  <c r="CH25" i="108"/>
  <c r="CI25" i="108"/>
  <c r="CJ25" i="108"/>
  <c r="CK25" i="108"/>
  <c r="J26" i="108"/>
  <c r="K26" i="108"/>
  <c r="L26" i="108"/>
  <c r="M26" i="108"/>
  <c r="N26" i="108"/>
  <c r="O26" i="108"/>
  <c r="P26" i="108"/>
  <c r="Q26" i="108"/>
  <c r="R26" i="108"/>
  <c r="S26" i="108"/>
  <c r="T26" i="108"/>
  <c r="U26" i="108"/>
  <c r="V26" i="108"/>
  <c r="W26" i="108"/>
  <c r="X26" i="108"/>
  <c r="Y26" i="108"/>
  <c r="Z26" i="108"/>
  <c r="AA26" i="108"/>
  <c r="AB26" i="108"/>
  <c r="AC26" i="108"/>
  <c r="AD26" i="108"/>
  <c r="AE26" i="108"/>
  <c r="AF26" i="108"/>
  <c r="AG26" i="108"/>
  <c r="AH26" i="108"/>
  <c r="AI26" i="108"/>
  <c r="AJ26" i="108"/>
  <c r="AK26" i="108"/>
  <c r="AL26" i="108"/>
  <c r="AM26" i="108"/>
  <c r="AN26" i="108"/>
  <c r="AO26" i="108"/>
  <c r="AP26" i="108"/>
  <c r="AQ26" i="108"/>
  <c r="AR26" i="108"/>
  <c r="AS26" i="108"/>
  <c r="AT26" i="108"/>
  <c r="AU26" i="108"/>
  <c r="AV26" i="108"/>
  <c r="AW26" i="108"/>
  <c r="AX26" i="108"/>
  <c r="AY26" i="108"/>
  <c r="AZ26" i="108"/>
  <c r="BA26" i="108"/>
  <c r="BB26" i="108"/>
  <c r="BC26" i="108"/>
  <c r="BD26" i="108"/>
  <c r="BE26" i="108"/>
  <c r="BF26" i="108"/>
  <c r="BG26" i="108"/>
  <c r="BH26" i="108"/>
  <c r="BI26" i="108"/>
  <c r="BJ26" i="108"/>
  <c r="BK26" i="108"/>
  <c r="BL26" i="108"/>
  <c r="BM26" i="108"/>
  <c r="BN26" i="108"/>
  <c r="BO26" i="108"/>
  <c r="BP26" i="108"/>
  <c r="BQ26" i="108"/>
  <c r="BR26" i="108"/>
  <c r="BS26" i="108"/>
  <c r="BT26" i="108"/>
  <c r="BU26" i="108"/>
  <c r="BV26" i="108"/>
  <c r="BW26" i="108"/>
  <c r="BX26" i="108"/>
  <c r="BY26" i="108"/>
  <c r="BZ26" i="108"/>
  <c r="CQ26" i="108" s="1"/>
  <c r="CA26" i="108"/>
  <c r="CB26" i="108"/>
  <c r="CC26" i="108"/>
  <c r="CD26" i="108"/>
  <c r="CE26" i="108"/>
  <c r="CF26" i="108"/>
  <c r="CG26" i="108"/>
  <c r="CH26" i="108"/>
  <c r="CI26" i="108"/>
  <c r="CJ26" i="108"/>
  <c r="CK26" i="108"/>
  <c r="J27" i="108"/>
  <c r="K27" i="108"/>
  <c r="L27" i="108"/>
  <c r="M27" i="108"/>
  <c r="N27" i="108"/>
  <c r="O27" i="108"/>
  <c r="P27" i="108"/>
  <c r="Q27" i="108"/>
  <c r="R27" i="108"/>
  <c r="S27" i="108"/>
  <c r="T27" i="108"/>
  <c r="U27" i="108"/>
  <c r="V27" i="108"/>
  <c r="W27" i="108"/>
  <c r="X27" i="108"/>
  <c r="Y27" i="108"/>
  <c r="Z27" i="108"/>
  <c r="AA27" i="108"/>
  <c r="AB27" i="108"/>
  <c r="AC27" i="108"/>
  <c r="AD27" i="108"/>
  <c r="AE27" i="108"/>
  <c r="AF27" i="108"/>
  <c r="AG27" i="108"/>
  <c r="AH27" i="108"/>
  <c r="AI27" i="108"/>
  <c r="AJ27" i="108"/>
  <c r="AK27" i="108"/>
  <c r="AL27" i="108"/>
  <c r="AM27" i="108"/>
  <c r="AN27" i="108"/>
  <c r="AO27" i="108"/>
  <c r="AP27" i="108"/>
  <c r="AQ27" i="108"/>
  <c r="AR27" i="108"/>
  <c r="AS27" i="108"/>
  <c r="AT27" i="108"/>
  <c r="AU27" i="108"/>
  <c r="AV27" i="108"/>
  <c r="AW27" i="108"/>
  <c r="AX27" i="108"/>
  <c r="AY27" i="108"/>
  <c r="AZ27" i="108"/>
  <c r="BA27" i="108"/>
  <c r="BB27" i="108"/>
  <c r="BC27" i="108"/>
  <c r="BD27" i="108"/>
  <c r="BE27" i="108"/>
  <c r="BF27" i="108"/>
  <c r="BG27" i="108"/>
  <c r="BH27" i="108"/>
  <c r="BI27" i="108"/>
  <c r="BJ27" i="108"/>
  <c r="BK27" i="108"/>
  <c r="BL27" i="108"/>
  <c r="BM27" i="108"/>
  <c r="BN27" i="108"/>
  <c r="BO27" i="108"/>
  <c r="BP27" i="108"/>
  <c r="BQ27" i="108"/>
  <c r="BR27" i="108"/>
  <c r="BS27" i="108"/>
  <c r="BT27" i="108"/>
  <c r="BU27" i="108"/>
  <c r="BV27" i="108"/>
  <c r="BW27" i="108"/>
  <c r="BX27" i="108"/>
  <c r="BY27" i="108"/>
  <c r="BZ27" i="108"/>
  <c r="CQ27" i="108" s="1"/>
  <c r="CA27" i="108"/>
  <c r="CB27" i="108"/>
  <c r="CC27" i="108"/>
  <c r="CD27" i="108"/>
  <c r="CE27" i="108"/>
  <c r="CF27" i="108"/>
  <c r="CG27" i="108"/>
  <c r="CH27" i="108"/>
  <c r="CI27" i="108"/>
  <c r="CJ27" i="108"/>
  <c r="CK27" i="108"/>
  <c r="J28" i="108"/>
  <c r="K28" i="108"/>
  <c r="L28" i="108"/>
  <c r="M28" i="108"/>
  <c r="N28" i="108"/>
  <c r="O28" i="108"/>
  <c r="P28" i="108"/>
  <c r="Q28" i="108"/>
  <c r="R28" i="108"/>
  <c r="S28" i="108"/>
  <c r="T28" i="108"/>
  <c r="U28" i="108"/>
  <c r="V28" i="108"/>
  <c r="W28" i="108"/>
  <c r="X28" i="108"/>
  <c r="Y28" i="108"/>
  <c r="Z28" i="108"/>
  <c r="AA28" i="108"/>
  <c r="AB28" i="108"/>
  <c r="AC28" i="108"/>
  <c r="AD28" i="108"/>
  <c r="AE28" i="108"/>
  <c r="AF28" i="108"/>
  <c r="AG28" i="108"/>
  <c r="AH28" i="108"/>
  <c r="AI28" i="108"/>
  <c r="AJ28" i="108"/>
  <c r="AK28" i="108"/>
  <c r="AL28" i="108"/>
  <c r="AM28" i="108"/>
  <c r="AN28" i="108"/>
  <c r="AO28" i="108"/>
  <c r="AP28" i="108"/>
  <c r="AQ28" i="108"/>
  <c r="AR28" i="108"/>
  <c r="AS28" i="108"/>
  <c r="AT28" i="108"/>
  <c r="AU28" i="108"/>
  <c r="AV28" i="108"/>
  <c r="AW28" i="108"/>
  <c r="AX28" i="108"/>
  <c r="AY28" i="108"/>
  <c r="AZ28" i="108"/>
  <c r="BA28" i="108"/>
  <c r="BB28" i="108"/>
  <c r="BC28" i="108"/>
  <c r="BD28" i="108"/>
  <c r="BE28" i="108"/>
  <c r="BF28" i="108"/>
  <c r="BG28" i="108"/>
  <c r="BH28" i="108"/>
  <c r="BI28" i="108"/>
  <c r="BJ28" i="108"/>
  <c r="BK28" i="108"/>
  <c r="BL28" i="108"/>
  <c r="BM28" i="108"/>
  <c r="BN28" i="108"/>
  <c r="BO28" i="108"/>
  <c r="BP28" i="108"/>
  <c r="BQ28" i="108"/>
  <c r="BR28" i="108"/>
  <c r="BS28" i="108"/>
  <c r="BT28" i="108"/>
  <c r="BU28" i="108"/>
  <c r="BV28" i="108"/>
  <c r="BW28" i="108"/>
  <c r="BX28" i="108"/>
  <c r="BY28" i="108"/>
  <c r="BZ28" i="108"/>
  <c r="CQ28" i="108" s="1"/>
  <c r="CA28" i="108"/>
  <c r="CB28" i="108"/>
  <c r="CC28" i="108"/>
  <c r="CD28" i="108"/>
  <c r="CE28" i="108"/>
  <c r="CF28" i="108"/>
  <c r="CG28" i="108"/>
  <c r="CH28" i="108"/>
  <c r="CI28" i="108"/>
  <c r="CJ28" i="108"/>
  <c r="CK28" i="108"/>
  <c r="J29" i="108"/>
  <c r="K29" i="108"/>
  <c r="L29" i="108"/>
  <c r="M29" i="108"/>
  <c r="N29" i="108"/>
  <c r="O29" i="108"/>
  <c r="P29" i="108"/>
  <c r="Q29" i="108"/>
  <c r="R29" i="108"/>
  <c r="S29" i="108"/>
  <c r="T29" i="108"/>
  <c r="U29" i="108"/>
  <c r="V29" i="108"/>
  <c r="W29" i="108"/>
  <c r="X29" i="108"/>
  <c r="Y29" i="108"/>
  <c r="Z29" i="108"/>
  <c r="AA29" i="108"/>
  <c r="AB29" i="108"/>
  <c r="AC29" i="108"/>
  <c r="AD29" i="108"/>
  <c r="AE29" i="108"/>
  <c r="AF29" i="108"/>
  <c r="AG29" i="108"/>
  <c r="AH29" i="108"/>
  <c r="AI29" i="108"/>
  <c r="AJ29" i="108"/>
  <c r="AK29" i="108"/>
  <c r="AL29" i="108"/>
  <c r="AM29" i="108"/>
  <c r="AN29" i="108"/>
  <c r="AO29" i="108"/>
  <c r="AP29" i="108"/>
  <c r="AQ29" i="108"/>
  <c r="AR29" i="108"/>
  <c r="AS29" i="108"/>
  <c r="AT29" i="108"/>
  <c r="AU29" i="108"/>
  <c r="AV29" i="108"/>
  <c r="AW29" i="108"/>
  <c r="AX29" i="108"/>
  <c r="AY29" i="108"/>
  <c r="AZ29" i="108"/>
  <c r="BA29" i="108"/>
  <c r="BB29" i="108"/>
  <c r="BC29" i="108"/>
  <c r="BD29" i="108"/>
  <c r="BE29" i="108"/>
  <c r="BF29" i="108"/>
  <c r="BG29" i="108"/>
  <c r="BH29" i="108"/>
  <c r="BI29" i="108"/>
  <c r="BJ29" i="108"/>
  <c r="BK29" i="108"/>
  <c r="BL29" i="108"/>
  <c r="BM29" i="108"/>
  <c r="BN29" i="108"/>
  <c r="BO29" i="108"/>
  <c r="BP29" i="108"/>
  <c r="BQ29" i="108"/>
  <c r="BR29" i="108"/>
  <c r="BS29" i="108"/>
  <c r="BT29" i="108"/>
  <c r="BU29" i="108"/>
  <c r="BV29" i="108"/>
  <c r="BW29" i="108"/>
  <c r="BX29" i="108"/>
  <c r="BY29" i="108"/>
  <c r="BZ29" i="108"/>
  <c r="CQ29" i="108" s="1"/>
  <c r="CA29" i="108"/>
  <c r="CB29" i="108"/>
  <c r="CC29" i="108"/>
  <c r="CD29" i="108"/>
  <c r="CE29" i="108"/>
  <c r="CF29" i="108"/>
  <c r="CG29" i="108"/>
  <c r="CH29" i="108"/>
  <c r="CI29" i="108"/>
  <c r="CJ29" i="108"/>
  <c r="CK29" i="108"/>
  <c r="J17" i="108"/>
  <c r="K17" i="108"/>
  <c r="L17" i="108"/>
  <c r="M17" i="108"/>
  <c r="N17" i="108"/>
  <c r="O17" i="108"/>
  <c r="P17" i="108"/>
  <c r="Q17" i="108"/>
  <c r="R17" i="108"/>
  <c r="S17" i="108"/>
  <c r="T17" i="108"/>
  <c r="U17" i="108"/>
  <c r="V17" i="108"/>
  <c r="W17" i="108"/>
  <c r="X17" i="108"/>
  <c r="Y17" i="108"/>
  <c r="Z17" i="108"/>
  <c r="AA17" i="108"/>
  <c r="AB17" i="108"/>
  <c r="AC17" i="108"/>
  <c r="AD17" i="108"/>
  <c r="AE17" i="108"/>
  <c r="AF17" i="108"/>
  <c r="AG17" i="108"/>
  <c r="AH17" i="108"/>
  <c r="AI17" i="108"/>
  <c r="AJ17" i="108"/>
  <c r="AK17" i="108"/>
  <c r="AL17" i="108"/>
  <c r="AM17" i="108"/>
  <c r="AN17" i="108"/>
  <c r="AO17" i="108"/>
  <c r="AP17" i="108"/>
  <c r="AQ17" i="108"/>
  <c r="AR17" i="108"/>
  <c r="AS17" i="108"/>
  <c r="AT17" i="108"/>
  <c r="AU17" i="108"/>
  <c r="AV17" i="108"/>
  <c r="AW17" i="108"/>
  <c r="AX17" i="108"/>
  <c r="AY17" i="108"/>
  <c r="AZ17" i="108"/>
  <c r="BA17" i="108"/>
  <c r="BB17" i="108"/>
  <c r="BC17" i="108"/>
  <c r="BD17" i="108"/>
  <c r="BE17" i="108"/>
  <c r="BF17" i="108"/>
  <c r="BG17" i="108"/>
  <c r="BH17" i="108"/>
  <c r="BI17" i="108"/>
  <c r="BJ17" i="108"/>
  <c r="BK17" i="108"/>
  <c r="BL17" i="108"/>
  <c r="BM17" i="108"/>
  <c r="BN17" i="108"/>
  <c r="BO17" i="108"/>
  <c r="BP17" i="108"/>
  <c r="BQ17" i="108"/>
  <c r="BR17" i="108"/>
  <c r="BS17" i="108"/>
  <c r="BT17" i="108"/>
  <c r="BU17" i="108"/>
  <c r="BV17" i="108"/>
  <c r="BW17" i="108"/>
  <c r="BX17" i="108"/>
  <c r="BY17" i="108"/>
  <c r="BZ17" i="108"/>
  <c r="CQ17" i="108" s="1"/>
  <c r="CA17" i="108"/>
  <c r="CB17" i="108"/>
  <c r="CC17" i="108"/>
  <c r="CD17" i="108"/>
  <c r="CE17" i="108"/>
  <c r="CF17" i="108"/>
  <c r="CG17" i="108"/>
  <c r="CH17" i="108"/>
  <c r="CI17" i="108"/>
  <c r="CJ17" i="108"/>
  <c r="CK17" i="108"/>
  <c r="J18" i="108"/>
  <c r="K18" i="108"/>
  <c r="L18" i="108"/>
  <c r="M18" i="108"/>
  <c r="N18" i="108"/>
  <c r="O18" i="108"/>
  <c r="P18" i="108"/>
  <c r="Q18" i="108"/>
  <c r="R18" i="108"/>
  <c r="S18" i="108"/>
  <c r="T18" i="108"/>
  <c r="U18" i="108"/>
  <c r="V18" i="108"/>
  <c r="W18" i="108"/>
  <c r="X18" i="108"/>
  <c r="Y18" i="108"/>
  <c r="Z18" i="108"/>
  <c r="AA18" i="108"/>
  <c r="AB18" i="108"/>
  <c r="AC18" i="108"/>
  <c r="AD18" i="108"/>
  <c r="AE18" i="108"/>
  <c r="AF18" i="108"/>
  <c r="AG18" i="108"/>
  <c r="AH18" i="108"/>
  <c r="AI18" i="108"/>
  <c r="AJ18" i="108"/>
  <c r="AK18" i="108"/>
  <c r="AL18" i="108"/>
  <c r="AM18" i="108"/>
  <c r="AN18" i="108"/>
  <c r="AO18" i="108"/>
  <c r="AP18" i="108"/>
  <c r="AQ18" i="108"/>
  <c r="AR18" i="108"/>
  <c r="AS18" i="108"/>
  <c r="AT18" i="108"/>
  <c r="AU18" i="108"/>
  <c r="AV18" i="108"/>
  <c r="AW18" i="108"/>
  <c r="AX18" i="108"/>
  <c r="AY18" i="108"/>
  <c r="AZ18" i="108"/>
  <c r="BA18" i="108"/>
  <c r="BB18" i="108"/>
  <c r="BC18" i="108"/>
  <c r="BD18" i="108"/>
  <c r="BE18" i="108"/>
  <c r="BF18" i="108"/>
  <c r="BG18" i="108"/>
  <c r="BH18" i="108"/>
  <c r="BI18" i="108"/>
  <c r="BJ18" i="108"/>
  <c r="BK18" i="108"/>
  <c r="BL18" i="108"/>
  <c r="BM18" i="108"/>
  <c r="BN18" i="108"/>
  <c r="BO18" i="108"/>
  <c r="BP18" i="108"/>
  <c r="BQ18" i="108"/>
  <c r="BR18" i="108"/>
  <c r="BS18" i="108"/>
  <c r="BT18" i="108"/>
  <c r="BU18" i="108"/>
  <c r="BV18" i="108"/>
  <c r="BW18" i="108"/>
  <c r="BX18" i="108"/>
  <c r="BY18" i="108"/>
  <c r="BZ18" i="108"/>
  <c r="CA18" i="108"/>
  <c r="CB18" i="108"/>
  <c r="CC18" i="108"/>
  <c r="CD18" i="108"/>
  <c r="CE18" i="108"/>
  <c r="CF18" i="108"/>
  <c r="CG18" i="108"/>
  <c r="CH18" i="108"/>
  <c r="CI18" i="108"/>
  <c r="CJ18" i="108"/>
  <c r="CK18" i="108"/>
  <c r="J19" i="108"/>
  <c r="K19" i="108"/>
  <c r="L19" i="108"/>
  <c r="M19" i="108"/>
  <c r="N19" i="108"/>
  <c r="O19" i="108"/>
  <c r="P19" i="108"/>
  <c r="Q19" i="108"/>
  <c r="R19" i="108"/>
  <c r="S19" i="108"/>
  <c r="T19" i="108"/>
  <c r="U19" i="108"/>
  <c r="V19" i="108"/>
  <c r="W19" i="108"/>
  <c r="X19" i="108"/>
  <c r="Y19" i="108"/>
  <c r="Z19" i="108"/>
  <c r="AA19" i="108"/>
  <c r="AB19" i="108"/>
  <c r="AC19" i="108"/>
  <c r="AD19" i="108"/>
  <c r="AE19" i="108"/>
  <c r="AF19" i="108"/>
  <c r="AG19" i="108"/>
  <c r="AH19" i="108"/>
  <c r="AI19" i="108"/>
  <c r="AJ19" i="108"/>
  <c r="AK19" i="108"/>
  <c r="AL19" i="108"/>
  <c r="AM19" i="108"/>
  <c r="AN19" i="108"/>
  <c r="AO19" i="108"/>
  <c r="AP19" i="108"/>
  <c r="AQ19" i="108"/>
  <c r="AR19" i="108"/>
  <c r="AS19" i="108"/>
  <c r="AT19" i="108"/>
  <c r="AU19" i="108"/>
  <c r="AV19" i="108"/>
  <c r="AW19" i="108"/>
  <c r="AX19" i="108"/>
  <c r="AY19" i="108"/>
  <c r="AZ19" i="108"/>
  <c r="BA19" i="108"/>
  <c r="BB19" i="108"/>
  <c r="BC19" i="108"/>
  <c r="BD19" i="108"/>
  <c r="BE19" i="108"/>
  <c r="BF19" i="108"/>
  <c r="BG19" i="108"/>
  <c r="BH19" i="108"/>
  <c r="BI19" i="108"/>
  <c r="BJ19" i="108"/>
  <c r="BK19" i="108"/>
  <c r="BL19" i="108"/>
  <c r="BM19" i="108"/>
  <c r="BN19" i="108"/>
  <c r="BO19" i="108"/>
  <c r="BP19" i="108"/>
  <c r="BQ19" i="108"/>
  <c r="BR19" i="108"/>
  <c r="BS19" i="108"/>
  <c r="BT19" i="108"/>
  <c r="BU19" i="108"/>
  <c r="BV19" i="108"/>
  <c r="BW19" i="108"/>
  <c r="BX19" i="108"/>
  <c r="BY19" i="108"/>
  <c r="BZ19" i="108"/>
  <c r="CA19" i="108"/>
  <c r="CB19" i="108"/>
  <c r="CC19" i="108"/>
  <c r="CD19" i="108"/>
  <c r="CE19" i="108"/>
  <c r="CF19" i="108"/>
  <c r="CG19" i="108"/>
  <c r="CH19" i="108"/>
  <c r="CI19" i="108"/>
  <c r="CJ19" i="108"/>
  <c r="CK19" i="108"/>
  <c r="J14" i="108"/>
  <c r="K14" i="108"/>
  <c r="L14" i="108"/>
  <c r="M14" i="108"/>
  <c r="N14" i="108"/>
  <c r="P14" i="108"/>
  <c r="R14" i="108"/>
  <c r="S14" i="108"/>
  <c r="T14" i="108"/>
  <c r="U14" i="108"/>
  <c r="V14" i="108"/>
  <c r="W14" i="108"/>
  <c r="X14" i="108"/>
  <c r="Y14" i="108"/>
  <c r="Z14" i="108"/>
  <c r="AA14" i="108"/>
  <c r="AB14" i="108"/>
  <c r="AC14" i="108"/>
  <c r="AD14" i="108"/>
  <c r="AE14" i="108"/>
  <c r="AF14" i="108"/>
  <c r="AG14" i="108"/>
  <c r="AH14" i="108"/>
  <c r="AI14" i="108"/>
  <c r="AJ14" i="108"/>
  <c r="AK14" i="108"/>
  <c r="AL14" i="108"/>
  <c r="AM14" i="108"/>
  <c r="AN14" i="108"/>
  <c r="AO14" i="108"/>
  <c r="AP14" i="108"/>
  <c r="AQ14" i="108"/>
  <c r="AR14" i="108"/>
  <c r="AS14" i="108"/>
  <c r="AT14" i="108"/>
  <c r="AU14" i="108"/>
  <c r="AV14" i="108"/>
  <c r="AW14" i="108"/>
  <c r="AX14" i="108"/>
  <c r="AY14" i="108"/>
  <c r="AZ14" i="108"/>
  <c r="BA14" i="108"/>
  <c r="BB14" i="108"/>
  <c r="BC14" i="108"/>
  <c r="BD14" i="108"/>
  <c r="BE14" i="108"/>
  <c r="BF14" i="108"/>
  <c r="BG14" i="108"/>
  <c r="BH14" i="108"/>
  <c r="BI14" i="108"/>
  <c r="BJ14" i="108"/>
  <c r="BK14" i="108"/>
  <c r="BL14" i="108"/>
  <c r="BM14" i="108"/>
  <c r="BN14" i="108"/>
  <c r="BO14" i="108"/>
  <c r="BP14" i="108"/>
  <c r="BQ14" i="108"/>
  <c r="BR14" i="108"/>
  <c r="BS14" i="108"/>
  <c r="BT14" i="108"/>
  <c r="BU14" i="108"/>
  <c r="BV14" i="108"/>
  <c r="BW14" i="108"/>
  <c r="BX14" i="108"/>
  <c r="BY14" i="108"/>
  <c r="BZ14" i="108"/>
  <c r="CA14" i="108"/>
  <c r="CB14" i="108"/>
  <c r="CC14" i="108"/>
  <c r="CD14" i="108"/>
  <c r="CE14" i="108"/>
  <c r="CF14" i="108"/>
  <c r="CG14" i="108"/>
  <c r="CH14" i="108"/>
  <c r="CI14" i="108"/>
  <c r="CJ14" i="108"/>
  <c r="CK14" i="108"/>
  <c r="J15" i="108"/>
  <c r="K15" i="108"/>
  <c r="L15" i="108"/>
  <c r="M15" i="108"/>
  <c r="N15" i="108"/>
  <c r="O15" i="108"/>
  <c r="P15" i="108"/>
  <c r="Q15" i="108"/>
  <c r="R15" i="108"/>
  <c r="S15" i="108"/>
  <c r="T15" i="108"/>
  <c r="U15" i="108"/>
  <c r="V15" i="108"/>
  <c r="W15" i="108"/>
  <c r="X15" i="108"/>
  <c r="Y15" i="108"/>
  <c r="Z15" i="108"/>
  <c r="AA15" i="108"/>
  <c r="AB15" i="108"/>
  <c r="AC15" i="108"/>
  <c r="AD15" i="108"/>
  <c r="AE15" i="108"/>
  <c r="AF15" i="108"/>
  <c r="AG15" i="108"/>
  <c r="AH15" i="108"/>
  <c r="AI15" i="108"/>
  <c r="AJ15" i="108"/>
  <c r="AK15" i="108"/>
  <c r="AL15" i="108"/>
  <c r="AM15" i="108"/>
  <c r="AN15" i="108"/>
  <c r="AO15" i="108"/>
  <c r="AP15" i="108"/>
  <c r="AQ15" i="108"/>
  <c r="AR15" i="108"/>
  <c r="AS15" i="108"/>
  <c r="AT15" i="108"/>
  <c r="AU15" i="108"/>
  <c r="AV15" i="108"/>
  <c r="AW15" i="108"/>
  <c r="AX15" i="108"/>
  <c r="AY15" i="108"/>
  <c r="AZ15" i="108"/>
  <c r="BA15" i="108"/>
  <c r="BB15" i="108"/>
  <c r="BC15" i="108"/>
  <c r="BD15" i="108"/>
  <c r="BE15" i="108"/>
  <c r="BF15" i="108"/>
  <c r="BG15" i="108"/>
  <c r="BH15" i="108"/>
  <c r="BI15" i="108"/>
  <c r="BJ15" i="108"/>
  <c r="BK15" i="108"/>
  <c r="BL15" i="108"/>
  <c r="BM15" i="108"/>
  <c r="BN15" i="108"/>
  <c r="BO15" i="108"/>
  <c r="BP15" i="108"/>
  <c r="BQ15" i="108"/>
  <c r="BR15" i="108"/>
  <c r="BS15" i="108"/>
  <c r="BT15" i="108"/>
  <c r="BU15" i="108"/>
  <c r="BV15" i="108"/>
  <c r="BW15" i="108"/>
  <c r="BX15" i="108"/>
  <c r="BY15" i="108"/>
  <c r="BZ15" i="108"/>
  <c r="CQ15" i="108" s="1"/>
  <c r="CA15" i="108"/>
  <c r="CB15" i="108"/>
  <c r="CC15" i="108"/>
  <c r="CD15" i="108"/>
  <c r="CE15" i="108"/>
  <c r="CF15" i="108"/>
  <c r="CG15" i="108"/>
  <c r="CH15" i="108"/>
  <c r="CI15" i="108"/>
  <c r="CJ15" i="108"/>
  <c r="CK15" i="108"/>
  <c r="J16" i="108"/>
  <c r="K16" i="108"/>
  <c r="L16" i="108"/>
  <c r="M16" i="108"/>
  <c r="N16" i="108"/>
  <c r="O16" i="108"/>
  <c r="P16" i="108"/>
  <c r="Q16" i="108"/>
  <c r="R16" i="108"/>
  <c r="S16" i="108"/>
  <c r="T16" i="108"/>
  <c r="U16" i="108"/>
  <c r="V16" i="108"/>
  <c r="W16" i="108"/>
  <c r="X16" i="108"/>
  <c r="Y16" i="108"/>
  <c r="Z16" i="108"/>
  <c r="AA16" i="108"/>
  <c r="AB16" i="108"/>
  <c r="AC16" i="108"/>
  <c r="AD16" i="108"/>
  <c r="AE16" i="108"/>
  <c r="AF16" i="108"/>
  <c r="AG16" i="108"/>
  <c r="AH16" i="108"/>
  <c r="AI16" i="108"/>
  <c r="AJ16" i="108"/>
  <c r="AK16" i="108"/>
  <c r="AL16" i="108"/>
  <c r="AM16" i="108"/>
  <c r="AN16" i="108"/>
  <c r="AO16" i="108"/>
  <c r="AP16" i="108"/>
  <c r="AQ16" i="108"/>
  <c r="AR16" i="108"/>
  <c r="AS16" i="108"/>
  <c r="AT16" i="108"/>
  <c r="AU16" i="108"/>
  <c r="AV16" i="108"/>
  <c r="AW16" i="108"/>
  <c r="AX16" i="108"/>
  <c r="AY16" i="108"/>
  <c r="AZ16" i="108"/>
  <c r="BA16" i="108"/>
  <c r="BB16" i="108"/>
  <c r="BC16" i="108"/>
  <c r="BD16" i="108"/>
  <c r="BE16" i="108"/>
  <c r="BF16" i="108"/>
  <c r="BG16" i="108"/>
  <c r="BH16" i="108"/>
  <c r="BI16" i="108"/>
  <c r="BJ16" i="108"/>
  <c r="BK16" i="108"/>
  <c r="BL16" i="108"/>
  <c r="BM16" i="108"/>
  <c r="BN16" i="108"/>
  <c r="BO16" i="108"/>
  <c r="BP16" i="108"/>
  <c r="BQ16" i="108"/>
  <c r="BR16" i="108"/>
  <c r="BS16" i="108"/>
  <c r="BT16" i="108"/>
  <c r="BU16" i="108"/>
  <c r="BV16" i="108"/>
  <c r="BW16" i="108"/>
  <c r="BX16" i="108"/>
  <c r="BY16" i="108"/>
  <c r="BZ16" i="108"/>
  <c r="CQ16" i="108" s="1"/>
  <c r="CA16" i="108"/>
  <c r="CB16" i="108"/>
  <c r="CC16" i="108"/>
  <c r="CD16" i="108"/>
  <c r="CE16" i="108"/>
  <c r="CF16" i="108"/>
  <c r="CG16" i="108"/>
  <c r="CH16" i="108"/>
  <c r="CI16" i="108"/>
  <c r="CJ16" i="108"/>
  <c r="CK16" i="108"/>
  <c r="W20" i="1"/>
  <c r="L9" i="80" s="1"/>
  <c r="CS30" i="83"/>
  <c r="CS30" i="84"/>
  <c r="CS30" i="85"/>
  <c r="K1" i="4"/>
  <c r="AC1" i="4"/>
  <c r="AZ1" i="4"/>
  <c r="L26" i="1"/>
  <c r="X7" i="1" s="1"/>
  <c r="CN3" i="4"/>
  <c r="J35" i="4" s="1"/>
  <c r="CN5" i="4"/>
  <c r="CN6" i="4"/>
  <c r="W13" i="1"/>
  <c r="L8" i="75" s="1"/>
  <c r="X13" i="1"/>
  <c r="P8" i="82" s="1"/>
  <c r="Y13" i="1"/>
  <c r="T8" i="92" s="1"/>
  <c r="Z13" i="1"/>
  <c r="AA13" i="1"/>
  <c r="AB8" i="73" s="1"/>
  <c r="AB13" i="1"/>
  <c r="AC13" i="1"/>
  <c r="AJ8" i="75" s="1"/>
  <c r="AD13" i="1"/>
  <c r="AE13" i="1"/>
  <c r="AR8" i="4" s="1"/>
  <c r="AF13" i="1"/>
  <c r="AV8" i="73" s="1"/>
  <c r="AG13" i="1"/>
  <c r="AH13" i="1"/>
  <c r="AI13" i="1"/>
  <c r="AJ13" i="1"/>
  <c r="BL8" i="82" s="1"/>
  <c r="AK13" i="1"/>
  <c r="BP8" i="96" s="1"/>
  <c r="AL13" i="1"/>
  <c r="BT8" i="102" s="1"/>
  <c r="AM13" i="1"/>
  <c r="BX8" i="83" s="1"/>
  <c r="AN13" i="1"/>
  <c r="AO13" i="1"/>
  <c r="AP13" i="1"/>
  <c r="CJ8" i="4" s="1"/>
  <c r="W14" i="1"/>
  <c r="L9" i="73" s="1"/>
  <c r="X14" i="1"/>
  <c r="P9" i="95" s="1"/>
  <c r="Y14" i="1"/>
  <c r="Z14" i="1"/>
  <c r="X9" i="100" s="1"/>
  <c r="AA14" i="1"/>
  <c r="AB9" i="88" s="1"/>
  <c r="AB14" i="1"/>
  <c r="AF9" i="100" s="1"/>
  <c r="AC14" i="1"/>
  <c r="AD14" i="1"/>
  <c r="AN9" i="4" s="1"/>
  <c r="AE14" i="1"/>
  <c r="AF14" i="1"/>
  <c r="AG14" i="1"/>
  <c r="AH14" i="1"/>
  <c r="AI14" i="1"/>
  <c r="AJ14" i="1"/>
  <c r="AK14" i="1"/>
  <c r="AL14" i="1"/>
  <c r="AM14" i="1"/>
  <c r="BX9" i="82" s="1"/>
  <c r="AP14" i="1"/>
  <c r="CJ9" i="96" s="1"/>
  <c r="W15" i="1"/>
  <c r="L10" i="80" s="1"/>
  <c r="X15" i="1"/>
  <c r="Y15" i="1"/>
  <c r="T10" i="96" s="1"/>
  <c r="Z15" i="1"/>
  <c r="X10" i="80" s="1"/>
  <c r="AA15" i="1"/>
  <c r="AB15" i="1"/>
  <c r="AC15" i="1"/>
  <c r="AD15" i="1"/>
  <c r="AE15" i="1"/>
  <c r="AF15" i="1"/>
  <c r="AG15" i="1"/>
  <c r="AH15" i="1"/>
  <c r="BD10" i="88" s="1"/>
  <c r="AI15" i="1"/>
  <c r="BH10" i="95" s="1"/>
  <c r="AJ15" i="1"/>
  <c r="AK15" i="1"/>
  <c r="BP10" i="89" s="1"/>
  <c r="AL15" i="1"/>
  <c r="BT10" i="80" s="1"/>
  <c r="AM15" i="1"/>
  <c r="BX10" i="73" s="1"/>
  <c r="AN15" i="1"/>
  <c r="AO15" i="1"/>
  <c r="CF10" i="102" s="1"/>
  <c r="AP15" i="1"/>
  <c r="C14" i="4"/>
  <c r="A15" i="4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C15" i="4"/>
  <c r="C16" i="4"/>
  <c r="C8" i="36"/>
  <c r="B17" i="110" s="1"/>
  <c r="C17" i="4"/>
  <c r="C9" i="36"/>
  <c r="B18" i="103" s="1"/>
  <c r="C18" i="4"/>
  <c r="C19" i="4"/>
  <c r="C20" i="4"/>
  <c r="C21" i="4"/>
  <c r="C22" i="4"/>
  <c r="CW22" i="4"/>
  <c r="C23" i="4"/>
  <c r="CW23" i="4"/>
  <c r="C24" i="4"/>
  <c r="CW24" i="4"/>
  <c r="C25" i="4"/>
  <c r="CW25" i="4"/>
  <c r="C26" i="4"/>
  <c r="CW26" i="4"/>
  <c r="C27" i="4"/>
  <c r="CW27" i="4"/>
  <c r="C28" i="4"/>
  <c r="CW28" i="4"/>
  <c r="C29" i="4"/>
  <c r="CW29" i="4"/>
  <c r="C30" i="4"/>
  <c r="CW30" i="4"/>
  <c r="C31" i="4"/>
  <c r="C32" i="4"/>
  <c r="C33" i="4"/>
  <c r="C34" i="4"/>
  <c r="C35" i="4"/>
  <c r="Z35" i="4"/>
  <c r="AZ35" i="4"/>
  <c r="BH35" i="4"/>
  <c r="BV35" i="4"/>
  <c r="C36" i="4"/>
  <c r="J36" i="4"/>
  <c r="Z36" i="4"/>
  <c r="AZ36" i="4"/>
  <c r="BH36" i="4"/>
  <c r="BV36" i="4"/>
  <c r="C37" i="4"/>
  <c r="Z37" i="4"/>
  <c r="AZ37" i="4"/>
  <c r="BH37" i="4"/>
  <c r="BV37" i="4"/>
  <c r="C38" i="4"/>
  <c r="Z38" i="4"/>
  <c r="AZ38" i="4"/>
  <c r="BH38" i="4"/>
  <c r="BV38" i="4"/>
  <c r="C39" i="4"/>
  <c r="Z39" i="4"/>
  <c r="AZ39" i="4"/>
  <c r="BH39" i="4"/>
  <c r="BV39" i="4"/>
  <c r="C40" i="4"/>
  <c r="C41" i="4"/>
  <c r="C42" i="4"/>
  <c r="C43" i="4"/>
  <c r="L47" i="4"/>
  <c r="K1" i="82"/>
  <c r="AC1" i="82"/>
  <c r="AZ1" i="82"/>
  <c r="Q24" i="1"/>
  <c r="R6" i="1" s="1"/>
  <c r="CN3" i="82"/>
  <c r="J35" i="82" s="1"/>
  <c r="CN5" i="82"/>
  <c r="CN6" i="82"/>
  <c r="W19" i="1"/>
  <c r="X19" i="1"/>
  <c r="Y19" i="1"/>
  <c r="Z19" i="1"/>
  <c r="AA19" i="1"/>
  <c r="AB8" i="94" s="1"/>
  <c r="AB19" i="1"/>
  <c r="AF8" i="76" s="1"/>
  <c r="AC19" i="1"/>
  <c r="AD19" i="1"/>
  <c r="AE19" i="1"/>
  <c r="AF19" i="1"/>
  <c r="AG19" i="1"/>
  <c r="AZ8" i="79" s="1"/>
  <c r="AH19" i="1"/>
  <c r="BD8" i="86" s="1"/>
  <c r="AI19" i="1"/>
  <c r="AJ19" i="1"/>
  <c r="AK19" i="1"/>
  <c r="AL19" i="1"/>
  <c r="AM19" i="1"/>
  <c r="AN19" i="1"/>
  <c r="AO19" i="1"/>
  <c r="AP19" i="1"/>
  <c r="CJ8" i="93" s="1"/>
  <c r="X20" i="1"/>
  <c r="Y20" i="1"/>
  <c r="T9" i="100" s="1"/>
  <c r="Z20" i="1"/>
  <c r="AA20" i="1"/>
  <c r="AB20" i="1"/>
  <c r="AC20" i="1"/>
  <c r="AD20" i="1"/>
  <c r="AN9" i="81" s="1"/>
  <c r="AE20" i="1"/>
  <c r="AF20" i="1"/>
  <c r="AG20" i="1"/>
  <c r="AZ9" i="81" s="1"/>
  <c r="AH20" i="1"/>
  <c r="AI20" i="1"/>
  <c r="AJ20" i="1"/>
  <c r="AK20" i="1"/>
  <c r="BP9" i="93" s="1"/>
  <c r="AL20" i="1"/>
  <c r="BT9" i="87" s="1"/>
  <c r="AM20" i="1"/>
  <c r="AP20" i="1"/>
  <c r="W21" i="1"/>
  <c r="X21" i="1"/>
  <c r="P10" i="87" s="1"/>
  <c r="Y21" i="1"/>
  <c r="Z21" i="1"/>
  <c r="AA21" i="1"/>
  <c r="AB10" i="79" s="1"/>
  <c r="AB21" i="1"/>
  <c r="AC21" i="1"/>
  <c r="AJ10" i="93" s="1"/>
  <c r="AD21" i="1"/>
  <c r="AN10" i="93" s="1"/>
  <c r="AE21" i="1"/>
  <c r="AR10" i="86" s="1"/>
  <c r="AF21" i="1"/>
  <c r="AV10" i="79" s="1"/>
  <c r="AG21" i="1"/>
  <c r="AH21" i="1"/>
  <c r="AI21" i="1"/>
  <c r="AJ21" i="1"/>
  <c r="AK21" i="1"/>
  <c r="AL21" i="1"/>
  <c r="BT10" i="81" s="1"/>
  <c r="AM21" i="1"/>
  <c r="BX10" i="92" s="1"/>
  <c r="AN21" i="1"/>
  <c r="AO21" i="1"/>
  <c r="AP21" i="1"/>
  <c r="CJ10" i="100" s="1"/>
  <c r="C14" i="82"/>
  <c r="A15" i="82"/>
  <c r="A16" i="82" s="1"/>
  <c r="A17" i="82" s="1"/>
  <c r="A18" i="82" s="1"/>
  <c r="A19" i="82" s="1"/>
  <c r="A20" i="82" s="1"/>
  <c r="A21" i="82" s="1"/>
  <c r="A22" i="82" s="1"/>
  <c r="A23" i="82" s="1"/>
  <c r="A24" i="82" s="1"/>
  <c r="A25" i="82" s="1"/>
  <c r="A26" i="82" s="1"/>
  <c r="A27" i="82" s="1"/>
  <c r="A28" i="82" s="1"/>
  <c r="A29" i="82" s="1"/>
  <c r="A30" i="82" s="1"/>
  <c r="A31" i="82" s="1"/>
  <c r="A32" i="82" s="1"/>
  <c r="A33" i="82" s="1"/>
  <c r="A34" i="82" s="1"/>
  <c r="A35" i="82" s="1"/>
  <c r="A36" i="82" s="1"/>
  <c r="A37" i="82" s="1"/>
  <c r="A38" i="82" s="1"/>
  <c r="A39" i="82" s="1"/>
  <c r="A40" i="82" s="1"/>
  <c r="A41" i="82" s="1"/>
  <c r="A42" i="82" s="1"/>
  <c r="A43" i="82" s="1"/>
  <c r="A44" i="82" s="1"/>
  <c r="A45" i="82" s="1"/>
  <c r="A46" i="82" s="1"/>
  <c r="C15" i="82"/>
  <c r="C16" i="82"/>
  <c r="C17" i="82"/>
  <c r="C18" i="82"/>
  <c r="C19" i="82"/>
  <c r="C20" i="82"/>
  <c r="C21" i="82"/>
  <c r="C22" i="82"/>
  <c r="C23" i="82"/>
  <c r="CW23" i="82"/>
  <c r="C24" i="82"/>
  <c r="CW24" i="82"/>
  <c r="C25" i="82"/>
  <c r="CW25" i="82"/>
  <c r="C26" i="82"/>
  <c r="CW26" i="82"/>
  <c r="C27" i="82"/>
  <c r="CW27" i="82"/>
  <c r="C28" i="82"/>
  <c r="CW28" i="82"/>
  <c r="C29" i="82"/>
  <c r="CW29" i="82"/>
  <c r="C30" i="82"/>
  <c r="CW30" i="82"/>
  <c r="C31" i="82"/>
  <c r="C32" i="82"/>
  <c r="C33" i="82"/>
  <c r="C34" i="82"/>
  <c r="C35" i="82"/>
  <c r="Z35" i="82"/>
  <c r="AZ35" i="82"/>
  <c r="BH35" i="82"/>
  <c r="BV35" i="82"/>
  <c r="C36" i="82"/>
  <c r="J36" i="82"/>
  <c r="Z36" i="82"/>
  <c r="AZ36" i="82"/>
  <c r="BH36" i="82"/>
  <c r="BV36" i="82"/>
  <c r="C37" i="82"/>
  <c r="Z37" i="82"/>
  <c r="AZ37" i="82"/>
  <c r="BH37" i="82"/>
  <c r="BV37" i="82"/>
  <c r="C38" i="82"/>
  <c r="Z38" i="82"/>
  <c r="AZ38" i="82"/>
  <c r="BH38" i="82"/>
  <c r="BV38" i="82"/>
  <c r="C39" i="82"/>
  <c r="Z39" i="82"/>
  <c r="AZ39" i="82"/>
  <c r="BH39" i="82"/>
  <c r="BV39" i="82"/>
  <c r="C40" i="82"/>
  <c r="C41" i="82"/>
  <c r="C42" i="82"/>
  <c r="C43" i="82"/>
  <c r="L47" i="82"/>
  <c r="K1" i="83"/>
  <c r="AC1" i="83"/>
  <c r="AZ1" i="83"/>
  <c r="Q47" i="1"/>
  <c r="R40" i="1" s="1"/>
  <c r="AL9" i="1" s="1"/>
  <c r="BN3" i="113" s="1"/>
  <c r="CN3" i="83"/>
  <c r="J35" i="83" s="1"/>
  <c r="CN5" i="83"/>
  <c r="CN6" i="83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P29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C14" i="83"/>
  <c r="A15" i="83"/>
  <c r="A16" i="83" s="1"/>
  <c r="A17" i="83" s="1"/>
  <c r="A18" i="83" s="1"/>
  <c r="A19" i="83" s="1"/>
  <c r="A20" i="83" s="1"/>
  <c r="A21" i="83" s="1"/>
  <c r="A22" i="83" s="1"/>
  <c r="A23" i="83" s="1"/>
  <c r="A24" i="83" s="1"/>
  <c r="A25" i="83" s="1"/>
  <c r="A26" i="83" s="1"/>
  <c r="A27" i="83" s="1"/>
  <c r="A28" i="83" s="1"/>
  <c r="A29" i="83" s="1"/>
  <c r="A30" i="83" s="1"/>
  <c r="A31" i="83" s="1"/>
  <c r="A32" i="83" s="1"/>
  <c r="A33" i="83" s="1"/>
  <c r="A34" i="83" s="1"/>
  <c r="A35" i="83" s="1"/>
  <c r="A36" i="83" s="1"/>
  <c r="A37" i="83" s="1"/>
  <c r="A38" i="83" s="1"/>
  <c r="A39" i="83" s="1"/>
  <c r="A40" i="83" s="1"/>
  <c r="A41" i="83" s="1"/>
  <c r="A42" i="83" s="1"/>
  <c r="A43" i="83" s="1"/>
  <c r="A44" i="83" s="1"/>
  <c r="A45" i="83" s="1"/>
  <c r="A46" i="83" s="1"/>
  <c r="C15" i="83"/>
  <c r="C16" i="83"/>
  <c r="C17" i="83"/>
  <c r="C18" i="83"/>
  <c r="C19" i="83"/>
  <c r="C20" i="83"/>
  <c r="C21" i="83"/>
  <c r="C22" i="83"/>
  <c r="C23" i="83"/>
  <c r="C24" i="83"/>
  <c r="CW24" i="83"/>
  <c r="C25" i="83"/>
  <c r="CW25" i="83"/>
  <c r="G45" i="83"/>
  <c r="C26" i="83"/>
  <c r="CW26" i="83"/>
  <c r="C27" i="83"/>
  <c r="CW27" i="83"/>
  <c r="C28" i="83"/>
  <c r="CW28" i="83"/>
  <c r="C29" i="83"/>
  <c r="CW29" i="83"/>
  <c r="C30" i="83"/>
  <c r="CW30" i="83"/>
  <c r="C31" i="83"/>
  <c r="I31" i="83"/>
  <c r="C32" i="83"/>
  <c r="C33" i="83"/>
  <c r="C34" i="83"/>
  <c r="C35" i="83"/>
  <c r="Z35" i="83"/>
  <c r="AZ35" i="83"/>
  <c r="BH35" i="83"/>
  <c r="BV35" i="83"/>
  <c r="C36" i="83"/>
  <c r="J36" i="83"/>
  <c r="Z36" i="83"/>
  <c r="AZ36" i="83"/>
  <c r="BH36" i="83"/>
  <c r="BV36" i="83"/>
  <c r="C37" i="83"/>
  <c r="Z37" i="83"/>
  <c r="AZ37" i="83"/>
  <c r="BH37" i="83"/>
  <c r="BV37" i="83"/>
  <c r="C38" i="83"/>
  <c r="Z38" i="83"/>
  <c r="AZ38" i="83"/>
  <c r="BH38" i="83"/>
  <c r="BV38" i="83"/>
  <c r="C39" i="83"/>
  <c r="Z39" i="83"/>
  <c r="AZ39" i="83"/>
  <c r="BH39" i="83"/>
  <c r="BV39" i="83"/>
  <c r="C40" i="83"/>
  <c r="C41" i="83"/>
  <c r="C42" i="83"/>
  <c r="C43" i="83"/>
  <c r="L47" i="83"/>
  <c r="K1" i="84"/>
  <c r="AC1" i="84"/>
  <c r="AZ1" i="84"/>
  <c r="J35" i="84"/>
  <c r="W22" i="1"/>
  <c r="X22" i="1"/>
  <c r="Y22" i="1"/>
  <c r="Z22" i="1"/>
  <c r="AA22" i="1"/>
  <c r="AB8" i="77" s="1"/>
  <c r="AB22" i="1"/>
  <c r="AC22" i="1"/>
  <c r="AJ8" i="92" s="1"/>
  <c r="AD22" i="1"/>
  <c r="AE22" i="1"/>
  <c r="AR8" i="77" s="1"/>
  <c r="AF22" i="1"/>
  <c r="AG22" i="1"/>
  <c r="AH22" i="1"/>
  <c r="AI22" i="1"/>
  <c r="AJ22" i="1"/>
  <c r="AK22" i="1"/>
  <c r="AL22" i="1"/>
  <c r="AM22" i="1"/>
  <c r="AN22" i="1"/>
  <c r="AO22" i="1"/>
  <c r="AP22" i="1"/>
  <c r="W23" i="1"/>
  <c r="L9" i="84" s="1"/>
  <c r="X23" i="1"/>
  <c r="Y23" i="1"/>
  <c r="Z23" i="1"/>
  <c r="X9" i="98" s="1"/>
  <c r="AA23" i="1"/>
  <c r="AB23" i="1"/>
  <c r="AC23" i="1"/>
  <c r="AD23" i="1"/>
  <c r="AE23" i="1"/>
  <c r="AF23" i="1"/>
  <c r="AG23" i="1"/>
  <c r="AZ9" i="84" s="1"/>
  <c r="AH23" i="1"/>
  <c r="AI23" i="1"/>
  <c r="AJ23" i="1"/>
  <c r="AK23" i="1"/>
  <c r="AL23" i="1"/>
  <c r="AM23" i="1"/>
  <c r="AP23" i="1"/>
  <c r="W24" i="1"/>
  <c r="X24" i="1"/>
  <c r="Y24" i="1"/>
  <c r="T10" i="98" s="1"/>
  <c r="Z24" i="1"/>
  <c r="AA24" i="1"/>
  <c r="AB10" i="76" s="1"/>
  <c r="AB24" i="1"/>
  <c r="AC24" i="1"/>
  <c r="AD24" i="1"/>
  <c r="AE24" i="1"/>
  <c r="AF24" i="1"/>
  <c r="AV10" i="77" s="1"/>
  <c r="AG24" i="1"/>
  <c r="AH24" i="1"/>
  <c r="AI24" i="1"/>
  <c r="AJ24" i="1"/>
  <c r="AK24" i="1"/>
  <c r="AL24" i="1"/>
  <c r="AM24" i="1"/>
  <c r="AN24" i="1"/>
  <c r="AO24" i="1"/>
  <c r="CF10" i="77" s="1"/>
  <c r="AP24" i="1"/>
  <c r="C14" i="84"/>
  <c r="A15" i="84"/>
  <c r="A16" i="84" s="1"/>
  <c r="A17" i="84" s="1"/>
  <c r="A18" i="84" s="1"/>
  <c r="A19" i="84" s="1"/>
  <c r="A20" i="84" s="1"/>
  <c r="A21" i="84" s="1"/>
  <c r="A22" i="84" s="1"/>
  <c r="A23" i="84" s="1"/>
  <c r="A24" i="84" s="1"/>
  <c r="A25" i="84" s="1"/>
  <c r="A26" i="84" s="1"/>
  <c r="A27" i="84" s="1"/>
  <c r="A28" i="84" s="1"/>
  <c r="A29" i="84" s="1"/>
  <c r="A30" i="84" s="1"/>
  <c r="A31" i="84" s="1"/>
  <c r="A32" i="84" s="1"/>
  <c r="A33" i="84" s="1"/>
  <c r="A34" i="84" s="1"/>
  <c r="A35" i="84" s="1"/>
  <c r="A36" i="84" s="1"/>
  <c r="A37" i="84" s="1"/>
  <c r="A38" i="84" s="1"/>
  <c r="A39" i="84" s="1"/>
  <c r="A40" i="84" s="1"/>
  <c r="A41" i="84" s="1"/>
  <c r="A42" i="84" s="1"/>
  <c r="A43" i="84" s="1"/>
  <c r="A44" i="84" s="1"/>
  <c r="A45" i="84" s="1"/>
  <c r="A46" i="84" s="1"/>
  <c r="C15" i="84"/>
  <c r="C16" i="84"/>
  <c r="C17" i="84"/>
  <c r="C18" i="84"/>
  <c r="C19" i="84"/>
  <c r="C20" i="84"/>
  <c r="C21" i="84"/>
  <c r="C22" i="84"/>
  <c r="C23" i="84"/>
  <c r="CW23" i="84"/>
  <c r="C24" i="84"/>
  <c r="CW24" i="84"/>
  <c r="G42" i="84"/>
  <c r="C25" i="84"/>
  <c r="CW25" i="84"/>
  <c r="C26" i="84"/>
  <c r="CW26" i="84"/>
  <c r="C27" i="84"/>
  <c r="CW27" i="84"/>
  <c r="C28" i="84"/>
  <c r="CW28" i="84"/>
  <c r="C29" i="84"/>
  <c r="CW29" i="84"/>
  <c r="C30" i="84"/>
  <c r="CW30" i="84"/>
  <c r="C31" i="84"/>
  <c r="I31" i="84"/>
  <c r="C32" i="84"/>
  <c r="C33" i="84"/>
  <c r="C34" i="84"/>
  <c r="C35" i="84"/>
  <c r="Z35" i="84"/>
  <c r="AZ35" i="84"/>
  <c r="BH35" i="84"/>
  <c r="BV35" i="84"/>
  <c r="C36" i="84"/>
  <c r="J36" i="84"/>
  <c r="Z36" i="84"/>
  <c r="AZ36" i="84"/>
  <c r="BH36" i="84"/>
  <c r="BV36" i="84"/>
  <c r="C37" i="84"/>
  <c r="Z37" i="84"/>
  <c r="AZ37" i="84"/>
  <c r="BH37" i="84"/>
  <c r="BV37" i="84"/>
  <c r="C38" i="84"/>
  <c r="Z38" i="84"/>
  <c r="AZ38" i="84"/>
  <c r="BH38" i="84"/>
  <c r="BV38" i="84"/>
  <c r="C39" i="84"/>
  <c r="Z39" i="84"/>
  <c r="AZ39" i="84"/>
  <c r="BH39" i="84"/>
  <c r="BV39" i="84"/>
  <c r="C40" i="84"/>
  <c r="C41" i="84"/>
  <c r="C42" i="84"/>
  <c r="C43" i="84"/>
  <c r="L47" i="84"/>
  <c r="K1" i="85"/>
  <c r="AC1" i="85"/>
  <c r="AZ1" i="85"/>
  <c r="N47" i="1"/>
  <c r="O40" i="1" s="1"/>
  <c r="AL8" i="1" s="1"/>
  <c r="BN3" i="112" s="1"/>
  <c r="BN7" i="112" s="1"/>
  <c r="BN11" i="112" s="1"/>
  <c r="CN3" i="85"/>
  <c r="J35" i="85" s="1"/>
  <c r="CN5" i="85"/>
  <c r="CN6" i="85"/>
  <c r="W25" i="1"/>
  <c r="L8" i="85" s="1"/>
  <c r="X25" i="1"/>
  <c r="Y25" i="1"/>
  <c r="Z25" i="1"/>
  <c r="AA25" i="1"/>
  <c r="AB25" i="1"/>
  <c r="AC25" i="1"/>
  <c r="AD25" i="1"/>
  <c r="AN8" i="99" s="1"/>
  <c r="AE25" i="1"/>
  <c r="AR8" i="78" s="1"/>
  <c r="AF25" i="1"/>
  <c r="AG25" i="1"/>
  <c r="AH25" i="1"/>
  <c r="AI25" i="1"/>
  <c r="AJ25" i="1"/>
  <c r="AK25" i="1"/>
  <c r="AL25" i="1"/>
  <c r="BT8" i="99" s="1"/>
  <c r="AM25" i="1"/>
  <c r="AN25" i="1"/>
  <c r="AO25" i="1"/>
  <c r="AP25" i="1"/>
  <c r="W26" i="1"/>
  <c r="L9" i="85" s="1"/>
  <c r="X26" i="1"/>
  <c r="Y26" i="1"/>
  <c r="Z26" i="1"/>
  <c r="X9" i="85" s="1"/>
  <c r="AA26" i="1"/>
  <c r="AB9" i="78" s="1"/>
  <c r="AB26" i="1"/>
  <c r="AC26" i="1"/>
  <c r="AD26" i="1"/>
  <c r="AE26" i="1"/>
  <c r="AF26" i="1"/>
  <c r="AG26" i="1"/>
  <c r="AH26" i="1"/>
  <c r="BD9" i="78" s="1"/>
  <c r="AI26" i="1"/>
  <c r="AJ26" i="1"/>
  <c r="AK26" i="1"/>
  <c r="BP9" i="91" s="1"/>
  <c r="AL26" i="1"/>
  <c r="AM26" i="1"/>
  <c r="AP26" i="1"/>
  <c r="W27" i="1"/>
  <c r="X27" i="1"/>
  <c r="P10" i="85" s="1"/>
  <c r="Y27" i="1"/>
  <c r="Z27" i="1"/>
  <c r="AA27" i="1"/>
  <c r="AB27" i="1"/>
  <c r="AC27" i="1"/>
  <c r="AD27" i="1"/>
  <c r="AE27" i="1"/>
  <c r="AR10" i="85" s="1"/>
  <c r="AF27" i="1"/>
  <c r="AV10" i="78" s="1"/>
  <c r="AG27" i="1"/>
  <c r="AH27" i="1"/>
  <c r="AI27" i="1"/>
  <c r="AJ27" i="1"/>
  <c r="AK27" i="1"/>
  <c r="AL27" i="1"/>
  <c r="AM27" i="1"/>
  <c r="AN27" i="1"/>
  <c r="CB10" i="78" s="1"/>
  <c r="AO27" i="1"/>
  <c r="AP27" i="1"/>
  <c r="CJ10" i="91" s="1"/>
  <c r="C14" i="85"/>
  <c r="A15" i="85"/>
  <c r="A16" i="85" s="1"/>
  <c r="A17" i="85" s="1"/>
  <c r="A18" i="85" s="1"/>
  <c r="A19" i="85" s="1"/>
  <c r="A20" i="85" s="1"/>
  <c r="A21" i="85" s="1"/>
  <c r="A22" i="85" s="1"/>
  <c r="A23" i="85" s="1"/>
  <c r="A24" i="85" s="1"/>
  <c r="A25" i="85" s="1"/>
  <c r="A26" i="85" s="1"/>
  <c r="A27" i="85" s="1"/>
  <c r="A28" i="85" s="1"/>
  <c r="A29" i="85" s="1"/>
  <c r="A30" i="85" s="1"/>
  <c r="A31" i="85" s="1"/>
  <c r="A32" i="85" s="1"/>
  <c r="A33" i="85" s="1"/>
  <c r="A34" i="85" s="1"/>
  <c r="A35" i="85" s="1"/>
  <c r="A36" i="85" s="1"/>
  <c r="A37" i="85" s="1"/>
  <c r="A38" i="85" s="1"/>
  <c r="A39" i="85" s="1"/>
  <c r="A40" i="85" s="1"/>
  <c r="A41" i="85" s="1"/>
  <c r="A42" i="85" s="1"/>
  <c r="A43" i="85" s="1"/>
  <c r="A44" i="85" s="1"/>
  <c r="A45" i="85" s="1"/>
  <c r="A46" i="85" s="1"/>
  <c r="C15" i="85"/>
  <c r="C16" i="85"/>
  <c r="C17" i="85"/>
  <c r="C18" i="85"/>
  <c r="C19" i="85"/>
  <c r="C20" i="85"/>
  <c r="C21" i="85"/>
  <c r="C22" i="85"/>
  <c r="C23" i="85"/>
  <c r="C24" i="85"/>
  <c r="CW24" i="85"/>
  <c r="G44" i="85" s="1"/>
  <c r="C25" i="85"/>
  <c r="CW25" i="85"/>
  <c r="G45" i="85"/>
  <c r="C26" i="85"/>
  <c r="CW26" i="85"/>
  <c r="C27" i="85"/>
  <c r="CW27" i="85"/>
  <c r="C28" i="85"/>
  <c r="CW28" i="85"/>
  <c r="C29" i="85"/>
  <c r="CW29" i="85"/>
  <c r="C30" i="85"/>
  <c r="CW30" i="85"/>
  <c r="C31" i="85"/>
  <c r="C32" i="85"/>
  <c r="C33" i="85"/>
  <c r="C34" i="85"/>
  <c r="C35" i="85"/>
  <c r="Z35" i="85"/>
  <c r="AZ35" i="85"/>
  <c r="BH35" i="85"/>
  <c r="BV35" i="85"/>
  <c r="C36" i="85"/>
  <c r="J36" i="85"/>
  <c r="Z36" i="85"/>
  <c r="AZ36" i="85"/>
  <c r="BH36" i="85"/>
  <c r="BV36" i="85"/>
  <c r="C37" i="85"/>
  <c r="Z37" i="85"/>
  <c r="AZ37" i="85"/>
  <c r="BH37" i="85"/>
  <c r="BV37" i="85"/>
  <c r="C38" i="85"/>
  <c r="Z38" i="85"/>
  <c r="AZ38" i="85"/>
  <c r="BH38" i="85"/>
  <c r="BV38" i="85"/>
  <c r="C39" i="85"/>
  <c r="Z39" i="85"/>
  <c r="AZ39" i="85"/>
  <c r="BH39" i="85"/>
  <c r="BV39" i="85"/>
  <c r="C40" i="85"/>
  <c r="C41" i="85"/>
  <c r="C42" i="85"/>
  <c r="C43" i="85"/>
  <c r="L47" i="85"/>
  <c r="K1" i="86"/>
  <c r="AC1" i="86"/>
  <c r="AZ1" i="86"/>
  <c r="CN3" i="86"/>
  <c r="J35" i="86" s="1"/>
  <c r="CN5" i="86"/>
  <c r="CN6" i="86"/>
  <c r="C14" i="86"/>
  <c r="A15" i="86"/>
  <c r="A16" i="86" s="1"/>
  <c r="A17" i="86" s="1"/>
  <c r="A18" i="86" s="1"/>
  <c r="A19" i="86" s="1"/>
  <c r="A20" i="86" s="1"/>
  <c r="A21" i="86" s="1"/>
  <c r="A22" i="86" s="1"/>
  <c r="A23" i="86" s="1"/>
  <c r="A24" i="86" s="1"/>
  <c r="A25" i="86" s="1"/>
  <c r="A26" i="86" s="1"/>
  <c r="A27" i="86" s="1"/>
  <c r="A28" i="86" s="1"/>
  <c r="A29" i="86" s="1"/>
  <c r="A30" i="86" s="1"/>
  <c r="A31" i="86" s="1"/>
  <c r="A32" i="86" s="1"/>
  <c r="A33" i="86" s="1"/>
  <c r="A34" i="86" s="1"/>
  <c r="A35" i="86" s="1"/>
  <c r="A36" i="86" s="1"/>
  <c r="A37" i="86" s="1"/>
  <c r="A38" i="86" s="1"/>
  <c r="A39" i="86" s="1"/>
  <c r="A40" i="86" s="1"/>
  <c r="A41" i="86" s="1"/>
  <c r="A42" i="86" s="1"/>
  <c r="A43" i="86" s="1"/>
  <c r="A44" i="86" s="1"/>
  <c r="A45" i="86" s="1"/>
  <c r="A46" i="86" s="1"/>
  <c r="C15" i="86"/>
  <c r="C16" i="86"/>
  <c r="C17" i="86"/>
  <c r="C18" i="86"/>
  <c r="C19" i="86"/>
  <c r="C20" i="86"/>
  <c r="C21" i="86"/>
  <c r="C22" i="86"/>
  <c r="C23" i="86"/>
  <c r="CW23" i="86"/>
  <c r="G44" i="86" s="1"/>
  <c r="C24" i="86"/>
  <c r="CW24" i="86"/>
  <c r="C25" i="86"/>
  <c r="CW25" i="86"/>
  <c r="C26" i="86"/>
  <c r="CW26" i="86"/>
  <c r="C27" i="86"/>
  <c r="CW27" i="86"/>
  <c r="C28" i="86"/>
  <c r="CW28" i="86"/>
  <c r="C29" i="86"/>
  <c r="CW29" i="86"/>
  <c r="C30" i="86"/>
  <c r="CW30" i="86"/>
  <c r="C31" i="86"/>
  <c r="I31" i="86"/>
  <c r="C32" i="86"/>
  <c r="C33" i="86"/>
  <c r="C34" i="86"/>
  <c r="C35" i="86"/>
  <c r="Z35" i="86"/>
  <c r="AZ35" i="86"/>
  <c r="BH35" i="86"/>
  <c r="BV35" i="86"/>
  <c r="C36" i="86"/>
  <c r="J36" i="86"/>
  <c r="Z36" i="86"/>
  <c r="AZ36" i="86"/>
  <c r="BH36" i="86"/>
  <c r="BV36" i="86"/>
  <c r="C37" i="86"/>
  <c r="Z37" i="86"/>
  <c r="AZ37" i="86"/>
  <c r="BH37" i="86"/>
  <c r="BV37" i="86"/>
  <c r="C38" i="86"/>
  <c r="Z38" i="86"/>
  <c r="AZ38" i="86"/>
  <c r="BH38" i="86"/>
  <c r="BV38" i="86"/>
  <c r="C39" i="86"/>
  <c r="Z39" i="86"/>
  <c r="AZ39" i="86"/>
  <c r="BH39" i="86"/>
  <c r="BV39" i="86"/>
  <c r="C40" i="86"/>
  <c r="C41" i="86"/>
  <c r="C42" i="86"/>
  <c r="C43" i="86"/>
  <c r="L47" i="86"/>
  <c r="K1" i="87"/>
  <c r="AC1" i="87"/>
  <c r="AZ1" i="87"/>
  <c r="CN3" i="87"/>
  <c r="J35" i="87" s="1"/>
  <c r="CN5" i="87"/>
  <c r="CN6" i="87"/>
  <c r="C14" i="87"/>
  <c r="A15" i="87"/>
  <c r="A16" i="87" s="1"/>
  <c r="A17" i="87" s="1"/>
  <c r="A18" i="87" s="1"/>
  <c r="A19" i="87" s="1"/>
  <c r="A20" i="87" s="1"/>
  <c r="A21" i="87" s="1"/>
  <c r="A22" i="87" s="1"/>
  <c r="A23" i="87" s="1"/>
  <c r="A24" i="87" s="1"/>
  <c r="A25" i="87" s="1"/>
  <c r="A26" i="87" s="1"/>
  <c r="A27" i="87" s="1"/>
  <c r="A28" i="87" s="1"/>
  <c r="A29" i="87" s="1"/>
  <c r="A30" i="87" s="1"/>
  <c r="A31" i="87" s="1"/>
  <c r="A32" i="87" s="1"/>
  <c r="A33" i="87" s="1"/>
  <c r="A34" i="87" s="1"/>
  <c r="A35" i="87" s="1"/>
  <c r="A36" i="87" s="1"/>
  <c r="A37" i="87" s="1"/>
  <c r="A38" i="87" s="1"/>
  <c r="A39" i="87" s="1"/>
  <c r="A40" i="87" s="1"/>
  <c r="A41" i="87" s="1"/>
  <c r="A42" i="87" s="1"/>
  <c r="A43" i="87" s="1"/>
  <c r="A44" i="87" s="1"/>
  <c r="A45" i="87" s="1"/>
  <c r="A46" i="87" s="1"/>
  <c r="C15" i="87"/>
  <c r="C16" i="87"/>
  <c r="C17" i="87"/>
  <c r="C18" i="87"/>
  <c r="C19" i="87"/>
  <c r="C20" i="87"/>
  <c r="C21" i="87"/>
  <c r="C22" i="87"/>
  <c r="C23" i="87"/>
  <c r="CW23" i="87"/>
  <c r="C24" i="87"/>
  <c r="CW24" i="87"/>
  <c r="G44" i="87" s="1"/>
  <c r="C25" i="87"/>
  <c r="CW25" i="87"/>
  <c r="C26" i="87"/>
  <c r="CW26" i="87"/>
  <c r="C27" i="87"/>
  <c r="CW27" i="87"/>
  <c r="C28" i="87"/>
  <c r="CW28" i="87"/>
  <c r="C29" i="87"/>
  <c r="CW29" i="87"/>
  <c r="C30" i="87"/>
  <c r="CW30" i="87"/>
  <c r="C31" i="87"/>
  <c r="I31" i="87"/>
  <c r="C32" i="87"/>
  <c r="C33" i="87"/>
  <c r="C34" i="87"/>
  <c r="C35" i="87"/>
  <c r="Z35" i="87"/>
  <c r="AZ35" i="87"/>
  <c r="BH35" i="87"/>
  <c r="BV35" i="87"/>
  <c r="C36" i="87"/>
  <c r="J36" i="87"/>
  <c r="Z36" i="87"/>
  <c r="AZ36" i="87"/>
  <c r="BH36" i="87"/>
  <c r="BV36" i="87"/>
  <c r="C37" i="87"/>
  <c r="Z37" i="87"/>
  <c r="AZ37" i="87"/>
  <c r="BH37" i="87"/>
  <c r="BV37" i="87"/>
  <c r="C38" i="87"/>
  <c r="Z38" i="87"/>
  <c r="AZ38" i="87"/>
  <c r="BH38" i="87"/>
  <c r="BV38" i="87"/>
  <c r="C39" i="87"/>
  <c r="Z39" i="87"/>
  <c r="AZ39" i="87"/>
  <c r="BH39" i="87"/>
  <c r="BV39" i="87"/>
  <c r="C40" i="87"/>
  <c r="C41" i="87"/>
  <c r="C42" i="87"/>
  <c r="C43" i="87"/>
  <c r="L47" i="87"/>
  <c r="K1" i="88"/>
  <c r="AC1" i="88"/>
  <c r="AZ1" i="88"/>
  <c r="CN3" i="88"/>
  <c r="J35" i="88" s="1"/>
  <c r="CN5" i="88"/>
  <c r="CN6" i="88"/>
  <c r="C14" i="88"/>
  <c r="CW14" i="88"/>
  <c r="A15" i="88"/>
  <c r="A16" i="88" s="1"/>
  <c r="A17" i="88" s="1"/>
  <c r="A18" i="88" s="1"/>
  <c r="A19" i="88" s="1"/>
  <c r="A20" i="88" s="1"/>
  <c r="A21" i="88" s="1"/>
  <c r="A22" i="88" s="1"/>
  <c r="A23" i="88" s="1"/>
  <c r="A24" i="88" s="1"/>
  <c r="A25" i="88" s="1"/>
  <c r="A26" i="88" s="1"/>
  <c r="A27" i="88" s="1"/>
  <c r="A28" i="88" s="1"/>
  <c r="A29" i="88" s="1"/>
  <c r="A30" i="88" s="1"/>
  <c r="A31" i="88" s="1"/>
  <c r="A32" i="88" s="1"/>
  <c r="A33" i="88" s="1"/>
  <c r="A34" i="88" s="1"/>
  <c r="A35" i="88" s="1"/>
  <c r="A36" i="88" s="1"/>
  <c r="A37" i="88" s="1"/>
  <c r="A38" i="88" s="1"/>
  <c r="A39" i="88" s="1"/>
  <c r="A40" i="88" s="1"/>
  <c r="A41" i="88" s="1"/>
  <c r="A42" i="88" s="1"/>
  <c r="A43" i="88" s="1"/>
  <c r="A44" i="88" s="1"/>
  <c r="A45" i="88" s="1"/>
  <c r="A46" i="88" s="1"/>
  <c r="C15" i="88"/>
  <c r="CW15" i="88"/>
  <c r="C16" i="88"/>
  <c r="CW16" i="88"/>
  <c r="C17" i="88"/>
  <c r="CW17" i="88"/>
  <c r="C18" i="88"/>
  <c r="CW18" i="88"/>
  <c r="C19" i="88"/>
  <c r="CW19" i="88"/>
  <c r="C20" i="88"/>
  <c r="CW20" i="88"/>
  <c r="G46" i="88" s="1"/>
  <c r="C21" i="88"/>
  <c r="CW21" i="88"/>
  <c r="C22" i="88"/>
  <c r="CW22" i="88"/>
  <c r="CW23" i="88"/>
  <c r="C24" i="88"/>
  <c r="CW24" i="88"/>
  <c r="C25" i="88"/>
  <c r="CW25" i="88"/>
  <c r="C26" i="88"/>
  <c r="CW26" i="88"/>
  <c r="C27" i="88"/>
  <c r="CW27" i="88"/>
  <c r="C28" i="88"/>
  <c r="CW28" i="88"/>
  <c r="C29" i="88"/>
  <c r="CW29" i="88"/>
  <c r="C30" i="88"/>
  <c r="CW30" i="88"/>
  <c r="C31" i="88"/>
  <c r="I31" i="88"/>
  <c r="C32" i="88"/>
  <c r="C33" i="88"/>
  <c r="C34" i="88"/>
  <c r="C35" i="88"/>
  <c r="Z35" i="88"/>
  <c r="AZ35" i="88"/>
  <c r="BH35" i="88"/>
  <c r="BV35" i="88"/>
  <c r="C36" i="88"/>
  <c r="J36" i="88"/>
  <c r="Z36" i="88"/>
  <c r="AZ36" i="88"/>
  <c r="BH36" i="88"/>
  <c r="BV36" i="88"/>
  <c r="C37" i="88"/>
  <c r="Z37" i="88"/>
  <c r="AZ37" i="88"/>
  <c r="BH37" i="88"/>
  <c r="BV37" i="88"/>
  <c r="C38" i="88"/>
  <c r="Z38" i="88"/>
  <c r="AZ38" i="88"/>
  <c r="BH38" i="88"/>
  <c r="BV38" i="88"/>
  <c r="C39" i="88"/>
  <c r="Z39" i="88"/>
  <c r="AZ39" i="88"/>
  <c r="BH39" i="88"/>
  <c r="BV39" i="88"/>
  <c r="C40" i="88"/>
  <c r="C41" i="88"/>
  <c r="C42" i="88"/>
  <c r="C43" i="88"/>
  <c r="L47" i="88"/>
  <c r="K1" i="89"/>
  <c r="AC1" i="89"/>
  <c r="AZ1" i="89"/>
  <c r="CN3" i="89"/>
  <c r="J35" i="89" s="1"/>
  <c r="CN5" i="89"/>
  <c r="CN6" i="89"/>
  <c r="C14" i="89"/>
  <c r="CW14" i="89"/>
  <c r="A15" i="89"/>
  <c r="A16" i="89" s="1"/>
  <c r="A17" i="89" s="1"/>
  <c r="A18" i="89" s="1"/>
  <c r="A19" i="89" s="1"/>
  <c r="A20" i="89" s="1"/>
  <c r="A21" i="89" s="1"/>
  <c r="A22" i="89" s="1"/>
  <c r="A23" i="89" s="1"/>
  <c r="A24" i="89" s="1"/>
  <c r="A25" i="89" s="1"/>
  <c r="A26" i="89" s="1"/>
  <c r="A27" i="89" s="1"/>
  <c r="A28" i="89" s="1"/>
  <c r="A29" i="89" s="1"/>
  <c r="A30" i="89" s="1"/>
  <c r="A31" i="89" s="1"/>
  <c r="A32" i="89" s="1"/>
  <c r="A33" i="89" s="1"/>
  <c r="A34" i="89" s="1"/>
  <c r="A35" i="89" s="1"/>
  <c r="A36" i="89" s="1"/>
  <c r="A37" i="89" s="1"/>
  <c r="A38" i="89" s="1"/>
  <c r="A39" i="89" s="1"/>
  <c r="A40" i="89" s="1"/>
  <c r="A41" i="89" s="1"/>
  <c r="A42" i="89" s="1"/>
  <c r="A43" i="89" s="1"/>
  <c r="A44" i="89" s="1"/>
  <c r="A45" i="89" s="1"/>
  <c r="A46" i="89" s="1"/>
  <c r="C15" i="89"/>
  <c r="CW15" i="89"/>
  <c r="CW16" i="89"/>
  <c r="C17" i="89"/>
  <c r="CW17" i="89"/>
  <c r="C18" i="89"/>
  <c r="CW18" i="89"/>
  <c r="C19" i="89"/>
  <c r="CW19" i="89"/>
  <c r="C20" i="89"/>
  <c r="CW20" i="89"/>
  <c r="C21" i="89"/>
  <c r="CW21" i="89"/>
  <c r="C22" i="89"/>
  <c r="CW22" i="89"/>
  <c r="C23" i="89"/>
  <c r="CW23" i="89"/>
  <c r="C24" i="89"/>
  <c r="CW24" i="89"/>
  <c r="C25" i="89"/>
  <c r="CW25" i="89"/>
  <c r="C26" i="89"/>
  <c r="CW26" i="89"/>
  <c r="C27" i="89"/>
  <c r="CW27" i="89"/>
  <c r="C28" i="89"/>
  <c r="CW28" i="89"/>
  <c r="C29" i="89"/>
  <c r="CW29" i="89"/>
  <c r="C30" i="89"/>
  <c r="CW30" i="89"/>
  <c r="C31" i="89"/>
  <c r="I31" i="89"/>
  <c r="C32" i="89"/>
  <c r="C33" i="89"/>
  <c r="C34" i="89"/>
  <c r="C35" i="89"/>
  <c r="Z35" i="89"/>
  <c r="AZ35" i="89"/>
  <c r="BH35" i="89"/>
  <c r="BV35" i="89"/>
  <c r="C36" i="89"/>
  <c r="J36" i="89"/>
  <c r="Z36" i="89"/>
  <c r="AZ36" i="89"/>
  <c r="BH36" i="89"/>
  <c r="BV36" i="89"/>
  <c r="C37" i="89"/>
  <c r="Z37" i="89"/>
  <c r="AZ37" i="89"/>
  <c r="BH37" i="89"/>
  <c r="BV37" i="89"/>
  <c r="C38" i="89"/>
  <c r="Z38" i="89"/>
  <c r="AZ38" i="89"/>
  <c r="BH38" i="89"/>
  <c r="BV38" i="89"/>
  <c r="C39" i="89"/>
  <c r="Z39" i="89"/>
  <c r="AZ39" i="89"/>
  <c r="BH39" i="89"/>
  <c r="BV39" i="89"/>
  <c r="C40" i="89"/>
  <c r="C41" i="89"/>
  <c r="C42" i="89"/>
  <c r="C43" i="89"/>
  <c r="L47" i="89"/>
  <c r="K1" i="90"/>
  <c r="AC1" i="90"/>
  <c r="AZ1" i="90"/>
  <c r="CN3" i="90"/>
  <c r="J35" i="90" s="1"/>
  <c r="CN5" i="90"/>
  <c r="CN6" i="90"/>
  <c r="C14" i="90"/>
  <c r="CW14" i="90"/>
  <c r="A15" i="90"/>
  <c r="A16" i="90" s="1"/>
  <c r="A17" i="90" s="1"/>
  <c r="A18" i="90" s="1"/>
  <c r="A19" i="90" s="1"/>
  <c r="A20" i="90" s="1"/>
  <c r="A21" i="90" s="1"/>
  <c r="A22" i="90" s="1"/>
  <c r="A23" i="90" s="1"/>
  <c r="A24" i="90" s="1"/>
  <c r="A25" i="90" s="1"/>
  <c r="A26" i="90" s="1"/>
  <c r="A27" i="90" s="1"/>
  <c r="A28" i="90" s="1"/>
  <c r="A29" i="90" s="1"/>
  <c r="A30" i="90" s="1"/>
  <c r="A31" i="90" s="1"/>
  <c r="A32" i="90" s="1"/>
  <c r="A33" i="90" s="1"/>
  <c r="A34" i="90" s="1"/>
  <c r="A35" i="90" s="1"/>
  <c r="A36" i="90" s="1"/>
  <c r="A37" i="90" s="1"/>
  <c r="A38" i="90" s="1"/>
  <c r="A39" i="90" s="1"/>
  <c r="A40" i="90" s="1"/>
  <c r="A41" i="90" s="1"/>
  <c r="A42" i="90" s="1"/>
  <c r="A43" i="90" s="1"/>
  <c r="A44" i="90" s="1"/>
  <c r="A45" i="90" s="1"/>
  <c r="A46" i="90" s="1"/>
  <c r="C15" i="90"/>
  <c r="CW15" i="90"/>
  <c r="C16" i="90"/>
  <c r="CW16" i="90"/>
  <c r="C17" i="90"/>
  <c r="CW17" i="90"/>
  <c r="C18" i="90"/>
  <c r="CW18" i="90"/>
  <c r="C19" i="90"/>
  <c r="CW19" i="90"/>
  <c r="C20" i="90"/>
  <c r="CW20" i="90"/>
  <c r="C21" i="90"/>
  <c r="CW21" i="90"/>
  <c r="C22" i="90"/>
  <c r="CW22" i="90"/>
  <c r="C23" i="90"/>
  <c r="CW23" i="90"/>
  <c r="C24" i="90"/>
  <c r="CW24" i="90"/>
  <c r="C25" i="90"/>
  <c r="CW25" i="90"/>
  <c r="C26" i="90"/>
  <c r="CW26" i="90"/>
  <c r="C27" i="90"/>
  <c r="CW27" i="90"/>
  <c r="C28" i="90"/>
  <c r="CW28" i="90"/>
  <c r="C29" i="90"/>
  <c r="CW29" i="90"/>
  <c r="C30" i="90"/>
  <c r="CW30" i="90"/>
  <c r="C31" i="90"/>
  <c r="I31" i="90"/>
  <c r="C32" i="90"/>
  <c r="C33" i="90"/>
  <c r="C34" i="90"/>
  <c r="C35" i="90"/>
  <c r="Z35" i="90"/>
  <c r="AZ35" i="90"/>
  <c r="BH35" i="90"/>
  <c r="BV35" i="90"/>
  <c r="C36" i="90"/>
  <c r="J36" i="90"/>
  <c r="Z36" i="90"/>
  <c r="AZ36" i="90"/>
  <c r="BH36" i="90"/>
  <c r="BV36" i="90"/>
  <c r="C37" i="90"/>
  <c r="Z37" i="90"/>
  <c r="AZ37" i="90"/>
  <c r="BH37" i="90"/>
  <c r="BV37" i="90"/>
  <c r="C38" i="90"/>
  <c r="Z38" i="90"/>
  <c r="AZ38" i="90"/>
  <c r="BH38" i="90"/>
  <c r="BV38" i="90"/>
  <c r="C39" i="90"/>
  <c r="Z39" i="90"/>
  <c r="AZ39" i="90"/>
  <c r="BH39" i="90"/>
  <c r="BV39" i="90"/>
  <c r="C40" i="90"/>
  <c r="C41" i="90"/>
  <c r="C42" i="90"/>
  <c r="C43" i="90"/>
  <c r="L47" i="90"/>
  <c r="K1" i="91"/>
  <c r="AC1" i="91"/>
  <c r="AZ1" i="91"/>
  <c r="CN3" i="91"/>
  <c r="J35" i="91" s="1"/>
  <c r="CN5" i="91"/>
  <c r="CN6" i="91"/>
  <c r="C14" i="91"/>
  <c r="CW14" i="91"/>
  <c r="A15" i="91"/>
  <c r="A16" i="91" s="1"/>
  <c r="A17" i="91" s="1"/>
  <c r="A18" i="91" s="1"/>
  <c r="A19" i="91" s="1"/>
  <c r="A20" i="91" s="1"/>
  <c r="A21" i="91" s="1"/>
  <c r="A22" i="91" s="1"/>
  <c r="A23" i="91" s="1"/>
  <c r="A24" i="91" s="1"/>
  <c r="A25" i="91" s="1"/>
  <c r="A26" i="91" s="1"/>
  <c r="A27" i="91" s="1"/>
  <c r="A28" i="91" s="1"/>
  <c r="A29" i="91" s="1"/>
  <c r="A30" i="91" s="1"/>
  <c r="A31" i="91" s="1"/>
  <c r="A32" i="91" s="1"/>
  <c r="A33" i="91" s="1"/>
  <c r="A34" i="91" s="1"/>
  <c r="A35" i="91" s="1"/>
  <c r="A36" i="91" s="1"/>
  <c r="A37" i="91" s="1"/>
  <c r="A38" i="91" s="1"/>
  <c r="A39" i="91" s="1"/>
  <c r="A40" i="91" s="1"/>
  <c r="A41" i="91" s="1"/>
  <c r="A42" i="91" s="1"/>
  <c r="A43" i="91" s="1"/>
  <c r="A44" i="91" s="1"/>
  <c r="A45" i="91" s="1"/>
  <c r="A46" i="91" s="1"/>
  <c r="C15" i="91"/>
  <c r="CW15" i="91"/>
  <c r="C16" i="91"/>
  <c r="CW16" i="91"/>
  <c r="C17" i="91"/>
  <c r="CW17" i="91"/>
  <c r="C18" i="91"/>
  <c r="CW18" i="91"/>
  <c r="C19" i="91"/>
  <c r="CW19" i="91"/>
  <c r="C20" i="91"/>
  <c r="CW20" i="91"/>
  <c r="C21" i="91"/>
  <c r="CW21" i="91"/>
  <c r="C22" i="91"/>
  <c r="CW22" i="91"/>
  <c r="C23" i="91"/>
  <c r="CW23" i="91"/>
  <c r="C24" i="91"/>
  <c r="CW24" i="91"/>
  <c r="C25" i="91"/>
  <c r="CW25" i="91"/>
  <c r="G43" i="91"/>
  <c r="C26" i="91"/>
  <c r="CW26" i="91"/>
  <c r="C27" i="91"/>
  <c r="CW27" i="91"/>
  <c r="C28" i="91"/>
  <c r="CW28" i="91"/>
  <c r="C29" i="91"/>
  <c r="CW29" i="91"/>
  <c r="C30" i="91"/>
  <c r="CW30" i="91"/>
  <c r="C31" i="91"/>
  <c r="I31" i="91"/>
  <c r="C32" i="91"/>
  <c r="C33" i="91"/>
  <c r="C34" i="91"/>
  <c r="C35" i="91"/>
  <c r="Z35" i="91"/>
  <c r="AZ35" i="91"/>
  <c r="BH35" i="91"/>
  <c r="BV35" i="91"/>
  <c r="C36" i="91"/>
  <c r="J36" i="91"/>
  <c r="Z36" i="91"/>
  <c r="AZ36" i="91"/>
  <c r="BH36" i="91"/>
  <c r="BV36" i="91"/>
  <c r="C37" i="91"/>
  <c r="Z37" i="91"/>
  <c r="AZ37" i="91"/>
  <c r="BH37" i="91"/>
  <c r="BV37" i="91"/>
  <c r="C38" i="91"/>
  <c r="Z38" i="91"/>
  <c r="AZ38" i="91"/>
  <c r="BH38" i="91"/>
  <c r="BV38" i="91"/>
  <c r="C39" i="91"/>
  <c r="Z39" i="91"/>
  <c r="AZ39" i="91"/>
  <c r="BH39" i="91"/>
  <c r="BV39" i="91"/>
  <c r="C40" i="91"/>
  <c r="C41" i="91"/>
  <c r="C42" i="91"/>
  <c r="C43" i="91"/>
  <c r="B44" i="91"/>
  <c r="C44" i="91"/>
  <c r="C45" i="91"/>
  <c r="C46" i="91"/>
  <c r="L47" i="91"/>
  <c r="K1" i="73"/>
  <c r="AC1" i="73"/>
  <c r="AZ1" i="73"/>
  <c r="N24" i="1"/>
  <c r="O6" i="1" s="1"/>
  <c r="CN3" i="73"/>
  <c r="J35" i="73" s="1"/>
  <c r="CN5" i="73"/>
  <c r="CN6" i="73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P17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C14" i="73"/>
  <c r="A15" i="73"/>
  <c r="A16" i="73" s="1"/>
  <c r="A17" i="73" s="1"/>
  <c r="A18" i="73" s="1"/>
  <c r="A19" i="73" s="1"/>
  <c r="A20" i="73" s="1"/>
  <c r="A21" i="73" s="1"/>
  <c r="A22" i="73" s="1"/>
  <c r="A23" i="73" s="1"/>
  <c r="A24" i="73" s="1"/>
  <c r="A25" i="73" s="1"/>
  <c r="A26" i="73" s="1"/>
  <c r="A27" i="73" s="1"/>
  <c r="A28" i="73" s="1"/>
  <c r="A29" i="73" s="1"/>
  <c r="A30" i="73" s="1"/>
  <c r="A31" i="73" s="1"/>
  <c r="A32" i="73" s="1"/>
  <c r="A33" i="73" s="1"/>
  <c r="A34" i="73" s="1"/>
  <c r="A35" i="73" s="1"/>
  <c r="A36" i="73" s="1"/>
  <c r="A37" i="73" s="1"/>
  <c r="A38" i="73" s="1"/>
  <c r="A39" i="73" s="1"/>
  <c r="A40" i="73" s="1"/>
  <c r="A41" i="73" s="1"/>
  <c r="A42" i="73" s="1"/>
  <c r="A43" i="73" s="1"/>
  <c r="A44" i="73" s="1"/>
  <c r="A45" i="73" s="1"/>
  <c r="A46" i="73" s="1"/>
  <c r="C15" i="73"/>
  <c r="C16" i="73"/>
  <c r="C17" i="73"/>
  <c r="C18" i="73"/>
  <c r="C19" i="73"/>
  <c r="C20" i="73"/>
  <c r="C21" i="73"/>
  <c r="C22" i="73"/>
  <c r="CW22" i="73"/>
  <c r="G44" i="73" s="1"/>
  <c r="C23" i="73"/>
  <c r="CW23" i="73"/>
  <c r="C24" i="73"/>
  <c r="CW24" i="73"/>
  <c r="C25" i="73"/>
  <c r="CW25" i="73"/>
  <c r="C26" i="73"/>
  <c r="CW26" i="73"/>
  <c r="C27" i="73"/>
  <c r="CW27" i="73"/>
  <c r="G45" i="73"/>
  <c r="C28" i="73"/>
  <c r="CW28" i="73"/>
  <c r="C29" i="73"/>
  <c r="CW29" i="73"/>
  <c r="C30" i="73"/>
  <c r="CW30" i="73"/>
  <c r="C31" i="73"/>
  <c r="C32" i="73"/>
  <c r="C33" i="73"/>
  <c r="C34" i="73"/>
  <c r="C35" i="73"/>
  <c r="Z35" i="73"/>
  <c r="AZ35" i="73"/>
  <c r="BH35" i="73"/>
  <c r="BV35" i="73"/>
  <c r="C36" i="73"/>
  <c r="J36" i="73"/>
  <c r="Z36" i="73"/>
  <c r="AZ36" i="73"/>
  <c r="BH36" i="73"/>
  <c r="BV36" i="73"/>
  <c r="C37" i="73"/>
  <c r="Z37" i="73"/>
  <c r="AZ37" i="73"/>
  <c r="BH37" i="73"/>
  <c r="BV37" i="73"/>
  <c r="C38" i="73"/>
  <c r="Z38" i="73"/>
  <c r="AZ38" i="73"/>
  <c r="BH38" i="73"/>
  <c r="BV38" i="73"/>
  <c r="C39" i="73"/>
  <c r="Z39" i="73"/>
  <c r="AZ39" i="73"/>
  <c r="BH39" i="73"/>
  <c r="BV39" i="73"/>
  <c r="C40" i="73"/>
  <c r="C41" i="73"/>
  <c r="C42" i="73"/>
  <c r="C43" i="73"/>
  <c r="L47" i="73"/>
  <c r="K1" i="92"/>
  <c r="AC1" i="92"/>
  <c r="AZ1" i="92"/>
  <c r="CN3" i="92"/>
  <c r="J35" i="92" s="1"/>
  <c r="CN5" i="92"/>
  <c r="CN6" i="92"/>
  <c r="C14" i="92"/>
  <c r="CW14" i="92"/>
  <c r="A15" i="92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C15" i="92"/>
  <c r="CW15" i="92"/>
  <c r="C16" i="92"/>
  <c r="CW16" i="92"/>
  <c r="C17" i="92"/>
  <c r="CW17" i="92"/>
  <c r="C18" i="92"/>
  <c r="CW18" i="92"/>
  <c r="C19" i="92"/>
  <c r="CW19" i="92"/>
  <c r="C20" i="92"/>
  <c r="CW20" i="92"/>
  <c r="C21" i="92"/>
  <c r="CW21" i="92"/>
  <c r="C22" i="92"/>
  <c r="CW22" i="92"/>
  <c r="C23" i="92"/>
  <c r="CW23" i="92"/>
  <c r="G45" i="92"/>
  <c r="C24" i="92"/>
  <c r="CW24" i="92"/>
  <c r="C25" i="92"/>
  <c r="CW25" i="92"/>
  <c r="C26" i="92"/>
  <c r="CW26" i="92"/>
  <c r="C27" i="92"/>
  <c r="CW27" i="92"/>
  <c r="C28" i="92"/>
  <c r="CW28" i="92"/>
  <c r="C29" i="92"/>
  <c r="CW29" i="92"/>
  <c r="C30" i="92"/>
  <c r="CW30" i="92"/>
  <c r="C31" i="92"/>
  <c r="I31" i="92"/>
  <c r="C32" i="92"/>
  <c r="C33" i="92"/>
  <c r="C34" i="92"/>
  <c r="C35" i="92"/>
  <c r="Z35" i="92"/>
  <c r="AZ35" i="92"/>
  <c r="BH35" i="92"/>
  <c r="BV35" i="92"/>
  <c r="C36" i="92"/>
  <c r="J36" i="92"/>
  <c r="Z36" i="92"/>
  <c r="AZ36" i="92"/>
  <c r="BH36" i="92"/>
  <c r="BV36" i="92"/>
  <c r="C37" i="92"/>
  <c r="Z37" i="92"/>
  <c r="AZ37" i="92"/>
  <c r="BH37" i="92"/>
  <c r="BV37" i="92"/>
  <c r="C38" i="92"/>
  <c r="Z38" i="92"/>
  <c r="AZ38" i="92"/>
  <c r="BH38" i="92"/>
  <c r="BV38" i="92"/>
  <c r="C39" i="92"/>
  <c r="Z39" i="92"/>
  <c r="AZ39" i="92"/>
  <c r="BH39" i="92"/>
  <c r="BV39" i="92"/>
  <c r="C40" i="92"/>
  <c r="C41" i="92"/>
  <c r="C42" i="92"/>
  <c r="C43" i="92"/>
  <c r="L47" i="92"/>
  <c r="K1" i="93"/>
  <c r="AC1" i="93"/>
  <c r="AZ1" i="93"/>
  <c r="CN3" i="93"/>
  <c r="J35" i="93" s="1"/>
  <c r="CN5" i="93"/>
  <c r="CN6" i="93"/>
  <c r="C14" i="93"/>
  <c r="CW14" i="93"/>
  <c r="A15" i="93"/>
  <c r="A16" i="93" s="1"/>
  <c r="A17" i="93" s="1"/>
  <c r="A18" i="93" s="1"/>
  <c r="A19" i="93" s="1"/>
  <c r="A20" i="93" s="1"/>
  <c r="A21" i="93" s="1"/>
  <c r="A22" i="93" s="1"/>
  <c r="A23" i="93" s="1"/>
  <c r="A24" i="93" s="1"/>
  <c r="A25" i="93" s="1"/>
  <c r="A26" i="93" s="1"/>
  <c r="A27" i="93" s="1"/>
  <c r="A28" i="93" s="1"/>
  <c r="A29" i="93" s="1"/>
  <c r="A30" i="93" s="1"/>
  <c r="A31" i="93" s="1"/>
  <c r="A32" i="93" s="1"/>
  <c r="A33" i="93" s="1"/>
  <c r="A34" i="93" s="1"/>
  <c r="A35" i="93" s="1"/>
  <c r="A36" i="93" s="1"/>
  <c r="A37" i="93" s="1"/>
  <c r="A38" i="93" s="1"/>
  <c r="A39" i="93" s="1"/>
  <c r="A40" i="93" s="1"/>
  <c r="A41" i="93" s="1"/>
  <c r="A42" i="93" s="1"/>
  <c r="A43" i="93" s="1"/>
  <c r="A44" i="93" s="1"/>
  <c r="A45" i="93" s="1"/>
  <c r="A46" i="93" s="1"/>
  <c r="C15" i="93"/>
  <c r="CW15" i="93"/>
  <c r="C16" i="93"/>
  <c r="CW16" i="93"/>
  <c r="C17" i="93"/>
  <c r="CW17" i="93"/>
  <c r="C18" i="93"/>
  <c r="CW18" i="93"/>
  <c r="C19" i="93"/>
  <c r="CW19" i="93"/>
  <c r="C20" i="93"/>
  <c r="CW20" i="93"/>
  <c r="G43" i="93" s="1"/>
  <c r="C21" i="93"/>
  <c r="CW21" i="93"/>
  <c r="C22" i="93"/>
  <c r="CW22" i="93"/>
  <c r="C23" i="93"/>
  <c r="CW23" i="93"/>
  <c r="C24" i="93"/>
  <c r="CW24" i="93"/>
  <c r="C25" i="93"/>
  <c r="CW25" i="93"/>
  <c r="C26" i="93"/>
  <c r="CW26" i="93"/>
  <c r="C27" i="93"/>
  <c r="CW27" i="93"/>
  <c r="C28" i="93"/>
  <c r="CW28" i="93"/>
  <c r="C29" i="93"/>
  <c r="CW29" i="93"/>
  <c r="C30" i="93"/>
  <c r="CW30" i="93"/>
  <c r="C31" i="93"/>
  <c r="I31" i="93"/>
  <c r="C32" i="93"/>
  <c r="C33" i="93"/>
  <c r="C34" i="93"/>
  <c r="C35" i="93"/>
  <c r="Z35" i="93"/>
  <c r="AZ35" i="93"/>
  <c r="BH35" i="93"/>
  <c r="BV35" i="93"/>
  <c r="C36" i="93"/>
  <c r="J36" i="93"/>
  <c r="Z36" i="93"/>
  <c r="AZ36" i="93"/>
  <c r="BH36" i="93"/>
  <c r="BV36" i="93"/>
  <c r="C37" i="93"/>
  <c r="Z37" i="93"/>
  <c r="AZ37" i="93"/>
  <c r="BH37" i="93"/>
  <c r="BV37" i="93"/>
  <c r="C38" i="93"/>
  <c r="Z38" i="93"/>
  <c r="AZ38" i="93"/>
  <c r="BH38" i="93"/>
  <c r="BV38" i="93"/>
  <c r="C39" i="93"/>
  <c r="Z39" i="93"/>
  <c r="AZ39" i="93"/>
  <c r="BH39" i="93"/>
  <c r="BV39" i="93"/>
  <c r="C40" i="93"/>
  <c r="C41" i="93"/>
  <c r="C42" i="93"/>
  <c r="C43" i="93"/>
  <c r="L47" i="93"/>
  <c r="K1" i="94"/>
  <c r="AC1" i="94"/>
  <c r="AZ1" i="94"/>
  <c r="CN3" i="94"/>
  <c r="J35" i="94" s="1"/>
  <c r="CN5" i="94"/>
  <c r="CN6" i="94"/>
  <c r="C14" i="94"/>
  <c r="CW14" i="94"/>
  <c r="A15" i="94"/>
  <c r="A16" i="94" s="1"/>
  <c r="A17" i="94" s="1"/>
  <c r="A18" i="94" s="1"/>
  <c r="A19" i="94" s="1"/>
  <c r="A20" i="94" s="1"/>
  <c r="A21" i="94" s="1"/>
  <c r="A22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C15" i="94"/>
  <c r="CW15" i="94"/>
  <c r="C16" i="94"/>
  <c r="CW16" i="94"/>
  <c r="C17" i="94"/>
  <c r="CW17" i="94"/>
  <c r="C18" i="94"/>
  <c r="CW18" i="94"/>
  <c r="C19" i="94"/>
  <c r="CW19" i="94"/>
  <c r="C20" i="94"/>
  <c r="CW20" i="94"/>
  <c r="C21" i="94"/>
  <c r="CW21" i="94"/>
  <c r="G45" i="94" s="1"/>
  <c r="CW22" i="94"/>
  <c r="C23" i="94"/>
  <c r="CW23" i="94"/>
  <c r="C24" i="94"/>
  <c r="CW24" i="94"/>
  <c r="C25" i="94"/>
  <c r="CW25" i="94"/>
  <c r="G43" i="94" s="1"/>
  <c r="C26" i="94"/>
  <c r="CW26" i="94"/>
  <c r="C27" i="94"/>
  <c r="CW27" i="94"/>
  <c r="C28" i="94"/>
  <c r="CW28" i="94"/>
  <c r="C29" i="94"/>
  <c r="CW29" i="94"/>
  <c r="C30" i="94"/>
  <c r="CW30" i="94"/>
  <c r="C31" i="94"/>
  <c r="I31" i="94"/>
  <c r="C32" i="94"/>
  <c r="C33" i="94"/>
  <c r="C34" i="94"/>
  <c r="C35" i="94"/>
  <c r="Z35" i="94"/>
  <c r="AZ35" i="94"/>
  <c r="BV35" i="94"/>
  <c r="C36" i="94"/>
  <c r="J36" i="94"/>
  <c r="Z36" i="94"/>
  <c r="AZ36" i="94"/>
  <c r="BH36" i="94"/>
  <c r="BV36" i="94"/>
  <c r="C37" i="94"/>
  <c r="Z37" i="94"/>
  <c r="AZ37" i="94"/>
  <c r="BH37" i="94"/>
  <c r="BV37" i="94"/>
  <c r="C38" i="94"/>
  <c r="Z38" i="94"/>
  <c r="AZ38" i="94"/>
  <c r="BH38" i="94"/>
  <c r="BV38" i="94"/>
  <c r="C39" i="94"/>
  <c r="Z39" i="94"/>
  <c r="AZ39" i="94"/>
  <c r="BH39" i="94"/>
  <c r="BV39" i="94"/>
  <c r="C40" i="94"/>
  <c r="C41" i="94"/>
  <c r="C42" i="94"/>
  <c r="C43" i="94"/>
  <c r="L47" i="94"/>
  <c r="K1" i="95"/>
  <c r="AC1" i="95"/>
  <c r="AZ1" i="95"/>
  <c r="CN3" i="95"/>
  <c r="J35" i="95" s="1"/>
  <c r="CN5" i="95"/>
  <c r="CN6" i="95"/>
  <c r="C14" i="95"/>
  <c r="CW14" i="95"/>
  <c r="A15" i="95"/>
  <c r="A16" i="95" s="1"/>
  <c r="A17" i="95" s="1"/>
  <c r="A18" i="95" s="1"/>
  <c r="A19" i="95" s="1"/>
  <c r="A20" i="95" s="1"/>
  <c r="A21" i="95" s="1"/>
  <c r="A22" i="95" s="1"/>
  <c r="A23" i="95" s="1"/>
  <c r="A24" i="95" s="1"/>
  <c r="A25" i="95" s="1"/>
  <c r="A26" i="95" s="1"/>
  <c r="A27" i="95" s="1"/>
  <c r="A28" i="95" s="1"/>
  <c r="A29" i="95" s="1"/>
  <c r="A30" i="95" s="1"/>
  <c r="A31" i="95" s="1"/>
  <c r="A32" i="95" s="1"/>
  <c r="A33" i="95" s="1"/>
  <c r="A34" i="95" s="1"/>
  <c r="A35" i="95" s="1"/>
  <c r="A36" i="95" s="1"/>
  <c r="A37" i="95" s="1"/>
  <c r="A38" i="95" s="1"/>
  <c r="A39" i="95" s="1"/>
  <c r="A40" i="95" s="1"/>
  <c r="A41" i="95" s="1"/>
  <c r="A42" i="95" s="1"/>
  <c r="A43" i="95" s="1"/>
  <c r="A44" i="95" s="1"/>
  <c r="A45" i="95" s="1"/>
  <c r="A46" i="95" s="1"/>
  <c r="C15" i="95"/>
  <c r="CW15" i="95"/>
  <c r="G44" i="95" s="1"/>
  <c r="C16" i="95"/>
  <c r="CW16" i="95"/>
  <c r="C17" i="95"/>
  <c r="CW17" i="95"/>
  <c r="C18" i="95"/>
  <c r="CW18" i="95"/>
  <c r="G43" i="95"/>
  <c r="C19" i="95"/>
  <c r="CW19" i="95"/>
  <c r="C20" i="95"/>
  <c r="CW20" i="95"/>
  <c r="C21" i="95"/>
  <c r="CW21" i="95"/>
  <c r="C22" i="95"/>
  <c r="CW22" i="95"/>
  <c r="C23" i="95"/>
  <c r="CW23" i="95"/>
  <c r="C24" i="95"/>
  <c r="CW24" i="95"/>
  <c r="C25" i="95"/>
  <c r="CW25" i="95"/>
  <c r="C26" i="95"/>
  <c r="CW26" i="95"/>
  <c r="C27" i="95"/>
  <c r="CW27" i="95"/>
  <c r="C28" i="95"/>
  <c r="CW28" i="95"/>
  <c r="C29" i="95"/>
  <c r="CW29" i="95"/>
  <c r="C30" i="95"/>
  <c r="CW30" i="95"/>
  <c r="C31" i="95"/>
  <c r="I31" i="95"/>
  <c r="C32" i="95"/>
  <c r="C33" i="95"/>
  <c r="C34" i="95"/>
  <c r="C35" i="95"/>
  <c r="Z35" i="95"/>
  <c r="AZ35" i="95"/>
  <c r="BH35" i="95"/>
  <c r="BV35" i="95"/>
  <c r="C36" i="95"/>
  <c r="J36" i="95"/>
  <c r="Z36" i="95"/>
  <c r="AZ36" i="95"/>
  <c r="BH36" i="95"/>
  <c r="BV36" i="95"/>
  <c r="C37" i="95"/>
  <c r="Z37" i="95"/>
  <c r="AZ37" i="95"/>
  <c r="BH37" i="95"/>
  <c r="BV37" i="95"/>
  <c r="C38" i="95"/>
  <c r="Z38" i="95"/>
  <c r="AZ38" i="95"/>
  <c r="BH38" i="95"/>
  <c r="BV38" i="95"/>
  <c r="C39" i="95"/>
  <c r="Z39" i="95"/>
  <c r="AZ39" i="95"/>
  <c r="BH39" i="95"/>
  <c r="BV39" i="95"/>
  <c r="C40" i="95"/>
  <c r="C41" i="95"/>
  <c r="C42" i="95"/>
  <c r="C43" i="95"/>
  <c r="L47" i="95"/>
  <c r="K1" i="96"/>
  <c r="AC1" i="96"/>
  <c r="AZ1" i="96"/>
  <c r="CN3" i="96"/>
  <c r="J35" i="96" s="1"/>
  <c r="CN5" i="96"/>
  <c r="CN6" i="96"/>
  <c r="C14" i="96"/>
  <c r="CW14" i="96"/>
  <c r="A15" i="96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C15" i="96"/>
  <c r="CW15" i="96"/>
  <c r="C16" i="96"/>
  <c r="CW16" i="96"/>
  <c r="C17" i="96"/>
  <c r="CW17" i="96"/>
  <c r="C18" i="96"/>
  <c r="CW18" i="96"/>
  <c r="C19" i="96"/>
  <c r="CW19" i="96"/>
  <c r="C20" i="96"/>
  <c r="CW20" i="96"/>
  <c r="C21" i="96"/>
  <c r="CW21" i="96"/>
  <c r="G45" i="96" s="1"/>
  <c r="C22" i="96"/>
  <c r="CW22" i="96"/>
  <c r="C23" i="96"/>
  <c r="CW23" i="96"/>
  <c r="C24" i="96"/>
  <c r="CW24" i="96"/>
  <c r="C25" i="96"/>
  <c r="CW25" i="96"/>
  <c r="C26" i="96"/>
  <c r="CW26" i="96"/>
  <c r="C27" i="96"/>
  <c r="CW27" i="96"/>
  <c r="C28" i="96"/>
  <c r="CW28" i="96"/>
  <c r="C29" i="96"/>
  <c r="CW29" i="96"/>
  <c r="C30" i="96"/>
  <c r="CW30" i="96"/>
  <c r="C31" i="96"/>
  <c r="I31" i="96"/>
  <c r="C32" i="96"/>
  <c r="C33" i="96"/>
  <c r="C34" i="96"/>
  <c r="C35" i="96"/>
  <c r="Z35" i="96"/>
  <c r="AZ35" i="96"/>
  <c r="BH35" i="96"/>
  <c r="BV35" i="96"/>
  <c r="C36" i="96"/>
  <c r="J36" i="96"/>
  <c r="Z36" i="96"/>
  <c r="AZ36" i="96"/>
  <c r="BH36" i="96"/>
  <c r="BV36" i="96"/>
  <c r="C37" i="96"/>
  <c r="Z37" i="96"/>
  <c r="AZ37" i="96"/>
  <c r="BH37" i="96"/>
  <c r="BV37" i="96"/>
  <c r="C38" i="96"/>
  <c r="Z38" i="96"/>
  <c r="AZ38" i="96"/>
  <c r="BH38" i="96"/>
  <c r="BV38" i="96"/>
  <c r="C39" i="96"/>
  <c r="Z39" i="96"/>
  <c r="AZ39" i="96"/>
  <c r="BH39" i="96"/>
  <c r="BV39" i="96"/>
  <c r="C40" i="96"/>
  <c r="C41" i="96"/>
  <c r="C42" i="96"/>
  <c r="C43" i="96"/>
  <c r="L47" i="96"/>
  <c r="K1" i="97"/>
  <c r="AC1" i="97"/>
  <c r="AZ1" i="97"/>
  <c r="CN3" i="97"/>
  <c r="J35" i="97" s="1"/>
  <c r="CN5" i="97"/>
  <c r="CN6" i="97"/>
  <c r="C14" i="97"/>
  <c r="CW14" i="97"/>
  <c r="A15" i="97"/>
  <c r="A16" i="97" s="1"/>
  <c r="A17" i="97" s="1"/>
  <c r="A18" i="97" s="1"/>
  <c r="A19" i="97" s="1"/>
  <c r="A20" i="97" s="1"/>
  <c r="A21" i="97" s="1"/>
  <c r="A22" i="97" s="1"/>
  <c r="A23" i="97" s="1"/>
  <c r="A24" i="97" s="1"/>
  <c r="A25" i="97" s="1"/>
  <c r="A26" i="97" s="1"/>
  <c r="A27" i="97" s="1"/>
  <c r="A28" i="97" s="1"/>
  <c r="A29" i="97" s="1"/>
  <c r="A30" i="97" s="1"/>
  <c r="A31" i="97" s="1"/>
  <c r="A32" i="97" s="1"/>
  <c r="A33" i="97" s="1"/>
  <c r="A34" i="97" s="1"/>
  <c r="A35" i="97" s="1"/>
  <c r="A36" i="97" s="1"/>
  <c r="A37" i="97" s="1"/>
  <c r="A38" i="97" s="1"/>
  <c r="A39" i="97" s="1"/>
  <c r="A40" i="97" s="1"/>
  <c r="A41" i="97" s="1"/>
  <c r="A42" i="97" s="1"/>
  <c r="A43" i="97" s="1"/>
  <c r="A44" i="97" s="1"/>
  <c r="A45" i="97" s="1"/>
  <c r="A46" i="97" s="1"/>
  <c r="C15" i="97"/>
  <c r="CW15" i="97"/>
  <c r="C16" i="97"/>
  <c r="CW16" i="97"/>
  <c r="C17" i="97"/>
  <c r="CW17" i="97"/>
  <c r="C18" i="97"/>
  <c r="CW18" i="97"/>
  <c r="C19" i="97"/>
  <c r="CW19" i="97"/>
  <c r="C20" i="97"/>
  <c r="CW20" i="97"/>
  <c r="C21" i="97"/>
  <c r="CW21" i="97"/>
  <c r="C22" i="97"/>
  <c r="CW22" i="97"/>
  <c r="G42" i="97" s="1"/>
  <c r="C23" i="97"/>
  <c r="CW23" i="97"/>
  <c r="C24" i="97"/>
  <c r="CW24" i="97"/>
  <c r="G45" i="97" s="1"/>
  <c r="C25" i="97"/>
  <c r="CW25" i="97"/>
  <c r="C26" i="97"/>
  <c r="CW26" i="97"/>
  <c r="C27" i="97"/>
  <c r="CW27" i="97"/>
  <c r="C28" i="97"/>
  <c r="CW28" i="97"/>
  <c r="C29" i="97"/>
  <c r="CW29" i="97"/>
  <c r="C30" i="97"/>
  <c r="CW30" i="97"/>
  <c r="C31" i="97"/>
  <c r="I31" i="97"/>
  <c r="C32" i="97"/>
  <c r="C33" i="97"/>
  <c r="C34" i="97"/>
  <c r="C35" i="97"/>
  <c r="Z35" i="97"/>
  <c r="AZ35" i="97"/>
  <c r="BH35" i="97"/>
  <c r="BV35" i="97"/>
  <c r="C36" i="97"/>
  <c r="J36" i="97"/>
  <c r="Z36" i="97"/>
  <c r="AZ36" i="97"/>
  <c r="BH36" i="97"/>
  <c r="BV36" i="97"/>
  <c r="C37" i="97"/>
  <c r="Z37" i="97"/>
  <c r="AZ37" i="97"/>
  <c r="BH37" i="97"/>
  <c r="BV37" i="97"/>
  <c r="C38" i="97"/>
  <c r="Z38" i="97"/>
  <c r="AZ38" i="97"/>
  <c r="BH38" i="97"/>
  <c r="BV38" i="97"/>
  <c r="C39" i="97"/>
  <c r="Z39" i="97"/>
  <c r="AZ39" i="97"/>
  <c r="BH39" i="97"/>
  <c r="BV39" i="97"/>
  <c r="C40" i="97"/>
  <c r="C41" i="97"/>
  <c r="C42" i="97"/>
  <c r="C43" i="97"/>
  <c r="L47" i="97"/>
  <c r="K1" i="98"/>
  <c r="AC1" i="98"/>
  <c r="AZ1" i="98"/>
  <c r="CN3" i="98"/>
  <c r="J35" i="98" s="1"/>
  <c r="CN5" i="98"/>
  <c r="CN6" i="98"/>
  <c r="CW14" i="98"/>
  <c r="A15" i="98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CW15" i="98"/>
  <c r="CW16" i="98"/>
  <c r="CW17" i="98"/>
  <c r="CW18" i="98"/>
  <c r="CW19" i="98"/>
  <c r="CW20" i="98"/>
  <c r="CW21" i="98"/>
  <c r="G38" i="98"/>
  <c r="CW22" i="98"/>
  <c r="CW23" i="98"/>
  <c r="CW24" i="98"/>
  <c r="C25" i="98"/>
  <c r="CW25" i="98"/>
  <c r="C26" i="98"/>
  <c r="CW26" i="98"/>
  <c r="C27" i="98"/>
  <c r="CW27" i="98"/>
  <c r="C28" i="98"/>
  <c r="CW28" i="98"/>
  <c r="C29" i="98"/>
  <c r="CW29" i="98"/>
  <c r="C30" i="98"/>
  <c r="CW30" i="98"/>
  <c r="C31" i="98"/>
  <c r="I31" i="98"/>
  <c r="C32" i="98"/>
  <c r="C33" i="98"/>
  <c r="C34" i="98"/>
  <c r="C35" i="98"/>
  <c r="Z35" i="98"/>
  <c r="AZ35" i="98"/>
  <c r="BH35" i="98"/>
  <c r="BV35" i="98"/>
  <c r="C36" i="98"/>
  <c r="J36" i="98"/>
  <c r="Z36" i="98"/>
  <c r="AZ36" i="98"/>
  <c r="BH36" i="98"/>
  <c r="BV36" i="98"/>
  <c r="C37" i="98"/>
  <c r="Z37" i="98"/>
  <c r="AZ37" i="98"/>
  <c r="BH37" i="98"/>
  <c r="BV37" i="98"/>
  <c r="C38" i="98"/>
  <c r="Z38" i="98"/>
  <c r="AZ38" i="98"/>
  <c r="BH38" i="98"/>
  <c r="BV38" i="98"/>
  <c r="C39" i="98"/>
  <c r="Z39" i="98"/>
  <c r="AZ39" i="98"/>
  <c r="BH39" i="98"/>
  <c r="BV39" i="98"/>
  <c r="C40" i="98"/>
  <c r="C41" i="98"/>
  <c r="C42" i="98"/>
  <c r="C43" i="98"/>
  <c r="L47" i="98"/>
  <c r="K1" i="99"/>
  <c r="AC1" i="99"/>
  <c r="AZ1" i="99"/>
  <c r="CN3" i="99"/>
  <c r="J35" i="99" s="1"/>
  <c r="CN5" i="99"/>
  <c r="CN6" i="99"/>
  <c r="C14" i="99"/>
  <c r="CW14" i="99"/>
  <c r="A15" i="99"/>
  <c r="A16" i="99" s="1"/>
  <c r="A17" i="99" s="1"/>
  <c r="A18" i="99" s="1"/>
  <c r="A19" i="99" s="1"/>
  <c r="A20" i="99" s="1"/>
  <c r="A21" i="99" s="1"/>
  <c r="A22" i="99" s="1"/>
  <c r="A23" i="99" s="1"/>
  <c r="A24" i="99" s="1"/>
  <c r="A25" i="99" s="1"/>
  <c r="A26" i="99" s="1"/>
  <c r="A27" i="99" s="1"/>
  <c r="A28" i="99" s="1"/>
  <c r="A29" i="99" s="1"/>
  <c r="A30" i="99" s="1"/>
  <c r="A31" i="99" s="1"/>
  <c r="A32" i="99" s="1"/>
  <c r="A33" i="99" s="1"/>
  <c r="A34" i="99" s="1"/>
  <c r="A35" i="99" s="1"/>
  <c r="A36" i="99" s="1"/>
  <c r="A37" i="99" s="1"/>
  <c r="A38" i="99" s="1"/>
  <c r="A39" i="99" s="1"/>
  <c r="A40" i="99" s="1"/>
  <c r="A41" i="99" s="1"/>
  <c r="A42" i="99" s="1"/>
  <c r="A43" i="99" s="1"/>
  <c r="A44" i="99" s="1"/>
  <c r="A45" i="99" s="1"/>
  <c r="A46" i="99" s="1"/>
  <c r="C15" i="99"/>
  <c r="CW15" i="99"/>
  <c r="C16" i="99"/>
  <c r="CW16" i="99"/>
  <c r="C17" i="99"/>
  <c r="CW17" i="99"/>
  <c r="C18" i="99"/>
  <c r="CW18" i="99"/>
  <c r="C19" i="99"/>
  <c r="CW19" i="99"/>
  <c r="C20" i="99"/>
  <c r="CW20" i="99"/>
  <c r="C21" i="99"/>
  <c r="CW21" i="99"/>
  <c r="G45" i="99"/>
  <c r="C22" i="99"/>
  <c r="CW22" i="99"/>
  <c r="C23" i="99"/>
  <c r="CW23" i="99"/>
  <c r="C24" i="99"/>
  <c r="CW24" i="99"/>
  <c r="C25" i="99"/>
  <c r="CW25" i="99"/>
  <c r="C26" i="99"/>
  <c r="CW26" i="99"/>
  <c r="C27" i="99"/>
  <c r="CW27" i="99"/>
  <c r="C28" i="99"/>
  <c r="CW28" i="99"/>
  <c r="C29" i="99"/>
  <c r="CW29" i="99"/>
  <c r="C30" i="99"/>
  <c r="CW30" i="99"/>
  <c r="C31" i="99"/>
  <c r="I31" i="99"/>
  <c r="C32" i="99"/>
  <c r="C33" i="99"/>
  <c r="C34" i="99"/>
  <c r="C35" i="99"/>
  <c r="Z35" i="99"/>
  <c r="AZ35" i="99"/>
  <c r="BH35" i="99"/>
  <c r="BV35" i="99"/>
  <c r="C36" i="99"/>
  <c r="J36" i="99"/>
  <c r="Z36" i="99"/>
  <c r="AZ36" i="99"/>
  <c r="BH36" i="99"/>
  <c r="BV36" i="99"/>
  <c r="C37" i="99"/>
  <c r="Z37" i="99"/>
  <c r="AZ37" i="99"/>
  <c r="BH37" i="99"/>
  <c r="BV37" i="99"/>
  <c r="C38" i="99"/>
  <c r="Z38" i="99"/>
  <c r="AZ38" i="99"/>
  <c r="BH38" i="99"/>
  <c r="BV38" i="99"/>
  <c r="C39" i="99"/>
  <c r="Z39" i="99"/>
  <c r="AZ39" i="99"/>
  <c r="BH39" i="99"/>
  <c r="BV39" i="99"/>
  <c r="C40" i="99"/>
  <c r="C41" i="99"/>
  <c r="C42" i="99"/>
  <c r="C43" i="99"/>
  <c r="L47" i="99"/>
  <c r="K1" i="100"/>
  <c r="AC1" i="100"/>
  <c r="AZ1" i="100"/>
  <c r="CN3" i="100"/>
  <c r="J35" i="100" s="1"/>
  <c r="CN5" i="100"/>
  <c r="CN6" i="100"/>
  <c r="C14" i="100"/>
  <c r="CW14" i="100"/>
  <c r="A15" i="100"/>
  <c r="A16" i="100" s="1"/>
  <c r="A17" i="100" s="1"/>
  <c r="A18" i="100" s="1"/>
  <c r="A19" i="100" s="1"/>
  <c r="A20" i="100" s="1"/>
  <c r="A21" i="100" s="1"/>
  <c r="A22" i="100" s="1"/>
  <c r="A23" i="100" s="1"/>
  <c r="A24" i="100" s="1"/>
  <c r="A25" i="100" s="1"/>
  <c r="A26" i="100" s="1"/>
  <c r="A27" i="100" s="1"/>
  <c r="A28" i="100" s="1"/>
  <c r="A29" i="100" s="1"/>
  <c r="A30" i="100" s="1"/>
  <c r="A31" i="100" s="1"/>
  <c r="A32" i="100" s="1"/>
  <c r="A33" i="100" s="1"/>
  <c r="A34" i="100" s="1"/>
  <c r="A35" i="100" s="1"/>
  <c r="A36" i="100" s="1"/>
  <c r="A37" i="100" s="1"/>
  <c r="A38" i="100" s="1"/>
  <c r="A39" i="100" s="1"/>
  <c r="A40" i="100" s="1"/>
  <c r="A41" i="100" s="1"/>
  <c r="A42" i="100" s="1"/>
  <c r="A43" i="100" s="1"/>
  <c r="A44" i="100" s="1"/>
  <c r="A45" i="100" s="1"/>
  <c r="A46" i="100" s="1"/>
  <c r="C15" i="100"/>
  <c r="C16" i="100"/>
  <c r="C17" i="100"/>
  <c r="CW17" i="100"/>
  <c r="C18" i="100"/>
  <c r="CW18" i="100"/>
  <c r="C19" i="100"/>
  <c r="CW19" i="100"/>
  <c r="C20" i="100"/>
  <c r="C21" i="100"/>
  <c r="C22" i="100"/>
  <c r="C23" i="100"/>
  <c r="C24" i="100"/>
  <c r="CW24" i="100"/>
  <c r="G44" i="100" s="1"/>
  <c r="C25" i="100"/>
  <c r="CW25" i="100"/>
  <c r="C26" i="100"/>
  <c r="CW26" i="100"/>
  <c r="C27" i="100"/>
  <c r="CW27" i="100"/>
  <c r="C28" i="100"/>
  <c r="CW28" i="100"/>
  <c r="C29" i="100"/>
  <c r="CW29" i="100"/>
  <c r="C30" i="100"/>
  <c r="CW30" i="100"/>
  <c r="C31" i="100"/>
  <c r="I31" i="100"/>
  <c r="C32" i="100"/>
  <c r="C33" i="100"/>
  <c r="C34" i="100"/>
  <c r="C35" i="100"/>
  <c r="Z35" i="100"/>
  <c r="AZ35" i="100"/>
  <c r="BH35" i="100"/>
  <c r="BV35" i="100"/>
  <c r="C36" i="100"/>
  <c r="J36" i="100"/>
  <c r="Z36" i="100"/>
  <c r="AZ36" i="100"/>
  <c r="BH36" i="100"/>
  <c r="BV36" i="100"/>
  <c r="C37" i="100"/>
  <c r="Z37" i="100"/>
  <c r="AZ37" i="100"/>
  <c r="BH37" i="100"/>
  <c r="BV37" i="100"/>
  <c r="C38" i="100"/>
  <c r="Z38" i="100"/>
  <c r="AZ38" i="100"/>
  <c r="BH38" i="100"/>
  <c r="BV38" i="100"/>
  <c r="C39" i="100"/>
  <c r="Z39" i="100"/>
  <c r="AZ39" i="100"/>
  <c r="BH39" i="100"/>
  <c r="BV39" i="100"/>
  <c r="C40" i="100"/>
  <c r="C41" i="100"/>
  <c r="C42" i="100"/>
  <c r="C43" i="100"/>
  <c r="L47" i="100"/>
  <c r="K1" i="101"/>
  <c r="AC1" i="101"/>
  <c r="AZ1" i="101"/>
  <c r="CN3" i="101"/>
  <c r="J35" i="101" s="1"/>
  <c r="CN5" i="101"/>
  <c r="CN6" i="101"/>
  <c r="C14" i="101"/>
  <c r="CW14" i="101"/>
  <c r="A15" i="101"/>
  <c r="A16" i="101" s="1"/>
  <c r="A17" i="101" s="1"/>
  <c r="A18" i="101" s="1"/>
  <c r="A19" i="101" s="1"/>
  <c r="A20" i="101" s="1"/>
  <c r="A21" i="101" s="1"/>
  <c r="A22" i="101" s="1"/>
  <c r="A23" i="101" s="1"/>
  <c r="A24" i="101" s="1"/>
  <c r="A25" i="101" s="1"/>
  <c r="A26" i="101" s="1"/>
  <c r="A27" i="101" s="1"/>
  <c r="A28" i="101" s="1"/>
  <c r="A29" i="101" s="1"/>
  <c r="A30" i="101" s="1"/>
  <c r="A31" i="101" s="1"/>
  <c r="A32" i="101" s="1"/>
  <c r="A33" i="101" s="1"/>
  <c r="A34" i="101" s="1"/>
  <c r="A35" i="101" s="1"/>
  <c r="A36" i="101" s="1"/>
  <c r="A37" i="101" s="1"/>
  <c r="A38" i="101" s="1"/>
  <c r="A39" i="101" s="1"/>
  <c r="A40" i="101" s="1"/>
  <c r="A41" i="101" s="1"/>
  <c r="A42" i="101" s="1"/>
  <c r="A43" i="101" s="1"/>
  <c r="A44" i="101" s="1"/>
  <c r="A45" i="101" s="1"/>
  <c r="A46" i="101" s="1"/>
  <c r="C15" i="101"/>
  <c r="CW15" i="101"/>
  <c r="C16" i="101"/>
  <c r="CW16" i="101"/>
  <c r="C17" i="101"/>
  <c r="CW17" i="101"/>
  <c r="C18" i="101"/>
  <c r="CW18" i="101"/>
  <c r="C19" i="101"/>
  <c r="CW19" i="101"/>
  <c r="C20" i="101"/>
  <c r="CW20" i="101"/>
  <c r="G38" i="101" s="1"/>
  <c r="C21" i="101"/>
  <c r="CW21" i="101"/>
  <c r="G46" i="101" s="1"/>
  <c r="C22" i="101"/>
  <c r="CW22" i="101"/>
  <c r="G41" i="101" s="1"/>
  <c r="C23" i="101"/>
  <c r="CW23" i="101"/>
  <c r="G42" i="101" s="1"/>
  <c r="C24" i="101"/>
  <c r="CW24" i="101"/>
  <c r="C25" i="101"/>
  <c r="CW25" i="101"/>
  <c r="G43" i="101"/>
  <c r="C26" i="101"/>
  <c r="CW26" i="101"/>
  <c r="C27" i="101"/>
  <c r="CW27" i="101"/>
  <c r="C28" i="101"/>
  <c r="CW28" i="101"/>
  <c r="C29" i="101"/>
  <c r="CW29" i="101"/>
  <c r="C30" i="101"/>
  <c r="CW30" i="101"/>
  <c r="C31" i="101"/>
  <c r="I31" i="101"/>
  <c r="C32" i="101"/>
  <c r="C33" i="101"/>
  <c r="C34" i="101"/>
  <c r="C35" i="101"/>
  <c r="Z35" i="101"/>
  <c r="AZ35" i="101"/>
  <c r="BH35" i="101"/>
  <c r="BV35" i="101"/>
  <c r="C36" i="101"/>
  <c r="J36" i="101"/>
  <c r="Z36" i="101"/>
  <c r="AZ36" i="101"/>
  <c r="BH36" i="101"/>
  <c r="BV36" i="101"/>
  <c r="C37" i="101"/>
  <c r="Z37" i="101"/>
  <c r="AZ37" i="101"/>
  <c r="BH37" i="101"/>
  <c r="BV37" i="101"/>
  <c r="C38" i="101"/>
  <c r="Z38" i="101"/>
  <c r="AZ38" i="101"/>
  <c r="BH38" i="101"/>
  <c r="BV38" i="101"/>
  <c r="C39" i="101"/>
  <c r="Z39" i="101"/>
  <c r="AZ39" i="101"/>
  <c r="BH39" i="101"/>
  <c r="BV39" i="101"/>
  <c r="C40" i="101"/>
  <c r="C41" i="101"/>
  <c r="C42" i="101"/>
  <c r="C43" i="101"/>
  <c r="L47" i="101"/>
  <c r="K1" i="75"/>
  <c r="AC1" i="75"/>
  <c r="AZ1" i="75"/>
  <c r="CN3" i="75"/>
  <c r="J35" i="75" s="1"/>
  <c r="CN5" i="75"/>
  <c r="CN6" i="75"/>
  <c r="C14" i="75"/>
  <c r="A15" i="75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A43" i="75" s="1"/>
  <c r="A44" i="75" s="1"/>
  <c r="A45" i="75" s="1"/>
  <c r="A46" i="75" s="1"/>
  <c r="C15" i="75"/>
  <c r="C16" i="75"/>
  <c r="C17" i="75"/>
  <c r="C18" i="75"/>
  <c r="C19" i="75"/>
  <c r="C20" i="75"/>
  <c r="C21" i="75"/>
  <c r="C22" i="75"/>
  <c r="C23" i="75"/>
  <c r="CW23" i="75"/>
  <c r="C24" i="75"/>
  <c r="CW24" i="75"/>
  <c r="C25" i="75"/>
  <c r="CW25" i="75"/>
  <c r="C26" i="75"/>
  <c r="CW26" i="75"/>
  <c r="C27" i="75"/>
  <c r="CW27" i="75"/>
  <c r="G45" i="75"/>
  <c r="C28" i="75"/>
  <c r="CW28" i="75"/>
  <c r="C29" i="75"/>
  <c r="CW29" i="75"/>
  <c r="C30" i="75"/>
  <c r="CW30" i="75"/>
  <c r="C31" i="75"/>
  <c r="C32" i="75"/>
  <c r="C33" i="75"/>
  <c r="C34" i="75"/>
  <c r="C35" i="75"/>
  <c r="Z35" i="75"/>
  <c r="AZ35" i="75"/>
  <c r="BH35" i="75"/>
  <c r="BV35" i="75"/>
  <c r="C36" i="75"/>
  <c r="J36" i="75"/>
  <c r="Z36" i="75"/>
  <c r="AZ36" i="75"/>
  <c r="BH36" i="75"/>
  <c r="BV36" i="75"/>
  <c r="C37" i="75"/>
  <c r="Z37" i="75"/>
  <c r="AZ37" i="75"/>
  <c r="BH37" i="75"/>
  <c r="BV37" i="75"/>
  <c r="C38" i="75"/>
  <c r="Z38" i="75"/>
  <c r="AZ38" i="75"/>
  <c r="BH38" i="75"/>
  <c r="BV38" i="75"/>
  <c r="C39" i="75"/>
  <c r="Z39" i="75"/>
  <c r="AZ39" i="75"/>
  <c r="BH39" i="75"/>
  <c r="BV39" i="75"/>
  <c r="L47" i="75"/>
  <c r="K1" i="102"/>
  <c r="AC1" i="102"/>
  <c r="AZ1" i="102"/>
  <c r="CN3" i="102"/>
  <c r="J35" i="102" s="1"/>
  <c r="CN5" i="102"/>
  <c r="CN6" i="102"/>
  <c r="C14" i="102"/>
  <c r="CW14" i="102"/>
  <c r="A15" i="102"/>
  <c r="A16" i="102" s="1"/>
  <c r="A17" i="102" s="1"/>
  <c r="A18" i="102" s="1"/>
  <c r="A19" i="102" s="1"/>
  <c r="A20" i="102" s="1"/>
  <c r="A21" i="102" s="1"/>
  <c r="A22" i="102" s="1"/>
  <c r="A23" i="102" s="1"/>
  <c r="A24" i="102" s="1"/>
  <c r="A25" i="102" s="1"/>
  <c r="A26" i="102" s="1"/>
  <c r="A27" i="102" s="1"/>
  <c r="A28" i="102" s="1"/>
  <c r="A29" i="102" s="1"/>
  <c r="A30" i="102" s="1"/>
  <c r="A31" i="102" s="1"/>
  <c r="A32" i="102" s="1"/>
  <c r="A33" i="102" s="1"/>
  <c r="A34" i="102" s="1"/>
  <c r="A35" i="102" s="1"/>
  <c r="A36" i="102" s="1"/>
  <c r="A37" i="102" s="1"/>
  <c r="A38" i="102" s="1"/>
  <c r="A39" i="102" s="1"/>
  <c r="A40" i="102" s="1"/>
  <c r="A41" i="102" s="1"/>
  <c r="A42" i="102" s="1"/>
  <c r="A43" i="102" s="1"/>
  <c r="A44" i="102" s="1"/>
  <c r="A45" i="102" s="1"/>
  <c r="A46" i="102" s="1"/>
  <c r="C15" i="102"/>
  <c r="CW15" i="102"/>
  <c r="C16" i="102"/>
  <c r="CW16" i="102"/>
  <c r="C17" i="102"/>
  <c r="CW17" i="102"/>
  <c r="C18" i="102"/>
  <c r="CW18" i="102"/>
  <c r="C19" i="102"/>
  <c r="CW19" i="102"/>
  <c r="C20" i="102"/>
  <c r="CW20" i="102"/>
  <c r="C21" i="102"/>
  <c r="CW21" i="102"/>
  <c r="C22" i="102"/>
  <c r="CW22" i="102"/>
  <c r="G38" i="102" s="1"/>
  <c r="C23" i="102"/>
  <c r="CW23" i="102"/>
  <c r="G36" i="102"/>
  <c r="G44" i="102"/>
  <c r="C24" i="102"/>
  <c r="CW24" i="102"/>
  <c r="C25" i="102"/>
  <c r="CW25" i="102"/>
  <c r="C26" i="102"/>
  <c r="CW26" i="102"/>
  <c r="C27" i="102"/>
  <c r="CW27" i="102"/>
  <c r="C28" i="102"/>
  <c r="CW28" i="102"/>
  <c r="C29" i="102"/>
  <c r="CW29" i="102"/>
  <c r="C30" i="102"/>
  <c r="CW30" i="102"/>
  <c r="C31" i="102"/>
  <c r="I31" i="102"/>
  <c r="C32" i="102"/>
  <c r="C33" i="102"/>
  <c r="C34" i="102"/>
  <c r="C35" i="102"/>
  <c r="Z35" i="102"/>
  <c r="AZ35" i="102"/>
  <c r="BH35" i="102"/>
  <c r="BV35" i="102"/>
  <c r="C36" i="102"/>
  <c r="J36" i="102"/>
  <c r="Z36" i="102"/>
  <c r="AZ36" i="102"/>
  <c r="BH36" i="102"/>
  <c r="BV36" i="102"/>
  <c r="C37" i="102"/>
  <c r="Z37" i="102"/>
  <c r="AZ37" i="102"/>
  <c r="BH37" i="102"/>
  <c r="BV37" i="102"/>
  <c r="C38" i="102"/>
  <c r="Z38" i="102"/>
  <c r="AZ38" i="102"/>
  <c r="BH38" i="102"/>
  <c r="BV38" i="102"/>
  <c r="C39" i="102"/>
  <c r="Z39" i="102"/>
  <c r="AZ39" i="102"/>
  <c r="BH39" i="102"/>
  <c r="BV39" i="102"/>
  <c r="C40" i="102"/>
  <c r="C41" i="102"/>
  <c r="C42" i="102"/>
  <c r="C43" i="102"/>
  <c r="L47" i="102"/>
  <c r="K1" i="103"/>
  <c r="AC1" i="103"/>
  <c r="AZ1" i="103"/>
  <c r="CN3" i="103"/>
  <c r="J35" i="103" s="1"/>
  <c r="CN5" i="103"/>
  <c r="CN6" i="103"/>
  <c r="C14" i="103"/>
  <c r="A15" i="103"/>
  <c r="A16" i="103" s="1"/>
  <c r="A17" i="103" s="1"/>
  <c r="A18" i="103" s="1"/>
  <c r="A19" i="103" s="1"/>
  <c r="A20" i="103" s="1"/>
  <c r="A21" i="103" s="1"/>
  <c r="A22" i="103" s="1"/>
  <c r="A23" i="103" s="1"/>
  <c r="A24" i="103" s="1"/>
  <c r="A25" i="103" s="1"/>
  <c r="A26" i="103" s="1"/>
  <c r="A27" i="103" s="1"/>
  <c r="A28" i="103" s="1"/>
  <c r="A29" i="103" s="1"/>
  <c r="A30" i="103" s="1"/>
  <c r="A31" i="103" s="1"/>
  <c r="A32" i="103" s="1"/>
  <c r="A33" i="103" s="1"/>
  <c r="A34" i="103" s="1"/>
  <c r="A35" i="103" s="1"/>
  <c r="A36" i="103" s="1"/>
  <c r="A37" i="103" s="1"/>
  <c r="A38" i="103" s="1"/>
  <c r="A39" i="103" s="1"/>
  <c r="A40" i="103" s="1"/>
  <c r="A41" i="103" s="1"/>
  <c r="A42" i="103" s="1"/>
  <c r="A43" i="103" s="1"/>
  <c r="A44" i="103" s="1"/>
  <c r="A45" i="103" s="1"/>
  <c r="A46" i="103" s="1"/>
  <c r="C15" i="103"/>
  <c r="CW15" i="103"/>
  <c r="C16" i="103"/>
  <c r="CW16" i="103"/>
  <c r="C17" i="103"/>
  <c r="CW17" i="103"/>
  <c r="C18" i="103"/>
  <c r="CW18" i="103"/>
  <c r="C19" i="103"/>
  <c r="CW19" i="103"/>
  <c r="C20" i="103"/>
  <c r="CW20" i="103"/>
  <c r="C21" i="103"/>
  <c r="CW21" i="103"/>
  <c r="C22" i="103"/>
  <c r="CW22" i="103"/>
  <c r="C23" i="103"/>
  <c r="CW23" i="103"/>
  <c r="C24" i="103"/>
  <c r="CW24" i="103"/>
  <c r="C25" i="103"/>
  <c r="CW25" i="103"/>
  <c r="C26" i="103"/>
  <c r="CW26" i="103"/>
  <c r="C27" i="103"/>
  <c r="CW27" i="103"/>
  <c r="C28" i="103"/>
  <c r="CW28" i="103"/>
  <c r="C29" i="103"/>
  <c r="CW29" i="103"/>
  <c r="C30" i="103"/>
  <c r="CW30" i="103"/>
  <c r="C31" i="103"/>
  <c r="I31" i="103"/>
  <c r="C32" i="103"/>
  <c r="C33" i="103"/>
  <c r="C34" i="103"/>
  <c r="C35" i="103"/>
  <c r="Z35" i="103"/>
  <c r="AZ35" i="103"/>
  <c r="BH35" i="103"/>
  <c r="BV35" i="103"/>
  <c r="C36" i="103"/>
  <c r="J36" i="103"/>
  <c r="Z36" i="103"/>
  <c r="AZ36" i="103"/>
  <c r="BH36" i="103"/>
  <c r="BV36" i="103"/>
  <c r="C37" i="103"/>
  <c r="Z37" i="103"/>
  <c r="AZ37" i="103"/>
  <c r="BH37" i="103"/>
  <c r="BV37" i="103"/>
  <c r="C38" i="103"/>
  <c r="Z38" i="103"/>
  <c r="AZ38" i="103"/>
  <c r="BH38" i="103"/>
  <c r="BV38" i="103"/>
  <c r="C39" i="103"/>
  <c r="Z39" i="103"/>
  <c r="AZ39" i="103"/>
  <c r="BH39" i="103"/>
  <c r="BV39" i="103"/>
  <c r="C40" i="103"/>
  <c r="C41" i="103"/>
  <c r="C42" i="103"/>
  <c r="C43" i="103"/>
  <c r="L47" i="103"/>
  <c r="K1" i="76"/>
  <c r="AC1" i="76"/>
  <c r="AZ1" i="76"/>
  <c r="CN3" i="76"/>
  <c r="J35" i="76" s="1"/>
  <c r="CN5" i="76"/>
  <c r="CN6" i="76"/>
  <c r="C14" i="76"/>
  <c r="A15" i="76"/>
  <c r="A16" i="76" s="1"/>
  <c r="A17" i="76" s="1"/>
  <c r="A18" i="76" s="1"/>
  <c r="A19" i="76" s="1"/>
  <c r="A20" i="76" s="1"/>
  <c r="A21" i="76" s="1"/>
  <c r="A22" i="76" s="1"/>
  <c r="A23" i="76" s="1"/>
  <c r="A24" i="76" s="1"/>
  <c r="A25" i="76" s="1"/>
  <c r="A26" i="76" s="1"/>
  <c r="A27" i="76" s="1"/>
  <c r="A28" i="76" s="1"/>
  <c r="A29" i="76" s="1"/>
  <c r="A30" i="76" s="1"/>
  <c r="A31" i="76" s="1"/>
  <c r="A32" i="76" s="1"/>
  <c r="A33" i="76" s="1"/>
  <c r="A34" i="76" s="1"/>
  <c r="A35" i="76" s="1"/>
  <c r="A36" i="76" s="1"/>
  <c r="A37" i="76" s="1"/>
  <c r="A38" i="76" s="1"/>
  <c r="A39" i="76" s="1"/>
  <c r="A40" i="76" s="1"/>
  <c r="A41" i="76" s="1"/>
  <c r="A42" i="76" s="1"/>
  <c r="A43" i="76" s="1"/>
  <c r="A44" i="76" s="1"/>
  <c r="A45" i="76" s="1"/>
  <c r="A46" i="76" s="1"/>
  <c r="C15" i="76"/>
  <c r="C16" i="76"/>
  <c r="C17" i="76"/>
  <c r="C18" i="76"/>
  <c r="C19" i="76"/>
  <c r="C20" i="76"/>
  <c r="C21" i="76"/>
  <c r="C22" i="76"/>
  <c r="C23" i="76"/>
  <c r="CW23" i="76"/>
  <c r="G46" i="76" s="1"/>
  <c r="C24" i="76"/>
  <c r="CW24" i="76"/>
  <c r="G43" i="76" s="1"/>
  <c r="C25" i="76"/>
  <c r="CW25" i="76"/>
  <c r="C26" i="76"/>
  <c r="CW26" i="76"/>
  <c r="C27" i="76"/>
  <c r="CW27" i="76"/>
  <c r="C28" i="76"/>
  <c r="CW28" i="76"/>
  <c r="C29" i="76"/>
  <c r="CW29" i="76"/>
  <c r="C30" i="76"/>
  <c r="CW30" i="76"/>
  <c r="C31" i="76"/>
  <c r="C32" i="76"/>
  <c r="C33" i="76"/>
  <c r="C34" i="76"/>
  <c r="C35" i="76"/>
  <c r="Z35" i="76"/>
  <c r="AZ35" i="76"/>
  <c r="BH35" i="76"/>
  <c r="BV35" i="76"/>
  <c r="C36" i="76"/>
  <c r="J36" i="76"/>
  <c r="Z36" i="76"/>
  <c r="AZ36" i="76"/>
  <c r="BH36" i="76"/>
  <c r="BV36" i="76"/>
  <c r="C37" i="76"/>
  <c r="Z37" i="76"/>
  <c r="AZ37" i="76"/>
  <c r="BH37" i="76"/>
  <c r="BV37" i="76"/>
  <c r="C38" i="76"/>
  <c r="Z38" i="76"/>
  <c r="AZ38" i="76"/>
  <c r="BH38" i="76"/>
  <c r="BV38" i="76"/>
  <c r="C39" i="76"/>
  <c r="Z39" i="76"/>
  <c r="AZ39" i="76"/>
  <c r="BH39" i="76"/>
  <c r="BV39" i="76"/>
  <c r="C40" i="76"/>
  <c r="C41" i="76"/>
  <c r="C42" i="76"/>
  <c r="C43" i="76"/>
  <c r="L47" i="76"/>
  <c r="K1" i="77"/>
  <c r="AC1" i="77"/>
  <c r="AZ1" i="77"/>
  <c r="CN3" i="77"/>
  <c r="J35" i="77" s="1"/>
  <c r="CN5" i="77"/>
  <c r="CN6" i="77"/>
  <c r="C14" i="77"/>
  <c r="A15" i="77"/>
  <c r="A16" i="77" s="1"/>
  <c r="A17" i="77" s="1"/>
  <c r="A18" i="77" s="1"/>
  <c r="A19" i="77" s="1"/>
  <c r="A20" i="77" s="1"/>
  <c r="A21" i="77" s="1"/>
  <c r="A22" i="77" s="1"/>
  <c r="A23" i="77" s="1"/>
  <c r="A24" i="77" s="1"/>
  <c r="A25" i="77" s="1"/>
  <c r="A26" i="77" s="1"/>
  <c r="A27" i="77" s="1"/>
  <c r="A28" i="77" s="1"/>
  <c r="A29" i="77" s="1"/>
  <c r="A30" i="77" s="1"/>
  <c r="A31" i="77" s="1"/>
  <c r="A32" i="77" s="1"/>
  <c r="A33" i="77" s="1"/>
  <c r="A34" i="77" s="1"/>
  <c r="A35" i="77" s="1"/>
  <c r="A36" i="77" s="1"/>
  <c r="A37" i="77" s="1"/>
  <c r="A38" i="77" s="1"/>
  <c r="A39" i="77" s="1"/>
  <c r="A40" i="77" s="1"/>
  <c r="A41" i="77" s="1"/>
  <c r="A42" i="77" s="1"/>
  <c r="A43" i="77" s="1"/>
  <c r="A44" i="77" s="1"/>
  <c r="A45" i="77" s="1"/>
  <c r="A46" i="77" s="1"/>
  <c r="C15" i="77"/>
  <c r="C16" i="77"/>
  <c r="C17" i="77"/>
  <c r="C18" i="77"/>
  <c r="C19" i="77"/>
  <c r="C20" i="77"/>
  <c r="C21" i="77"/>
  <c r="C22" i="77"/>
  <c r="C23" i="77"/>
  <c r="CW23" i="77"/>
  <c r="C24" i="77"/>
  <c r="CW24" i="77"/>
  <c r="C25" i="77"/>
  <c r="CW25" i="77"/>
  <c r="C26" i="77"/>
  <c r="CW26" i="77"/>
  <c r="C27" i="77"/>
  <c r="CW27" i="77"/>
  <c r="C28" i="77"/>
  <c r="CW28" i="77"/>
  <c r="C29" i="77"/>
  <c r="CW29" i="77"/>
  <c r="C30" i="77"/>
  <c r="CW30" i="77"/>
  <c r="C31" i="77"/>
  <c r="C32" i="77"/>
  <c r="C33" i="77"/>
  <c r="C34" i="77"/>
  <c r="C35" i="77"/>
  <c r="Z35" i="77"/>
  <c r="AZ35" i="77"/>
  <c r="BH35" i="77"/>
  <c r="BV35" i="77"/>
  <c r="C36" i="77"/>
  <c r="J36" i="77"/>
  <c r="Z36" i="77"/>
  <c r="AZ36" i="77"/>
  <c r="BH36" i="77"/>
  <c r="BV36" i="77"/>
  <c r="C37" i="77"/>
  <c r="Z37" i="77"/>
  <c r="AZ37" i="77"/>
  <c r="BH37" i="77"/>
  <c r="BV37" i="77"/>
  <c r="C38" i="77"/>
  <c r="Z38" i="77"/>
  <c r="AZ38" i="77"/>
  <c r="BH38" i="77"/>
  <c r="BV38" i="77"/>
  <c r="C39" i="77"/>
  <c r="Z39" i="77"/>
  <c r="AZ39" i="77"/>
  <c r="BH39" i="77"/>
  <c r="BV39" i="77"/>
  <c r="C40" i="77"/>
  <c r="C41" i="77"/>
  <c r="C42" i="77"/>
  <c r="C43" i="77"/>
  <c r="L47" i="77"/>
  <c r="K1" i="78"/>
  <c r="AC1" i="78"/>
  <c r="AZ1" i="78"/>
  <c r="CN3" i="78"/>
  <c r="J35" i="78" s="1"/>
  <c r="CN5" i="78"/>
  <c r="CN6" i="78"/>
  <c r="C14" i="78"/>
  <c r="A15" i="78"/>
  <c r="A16" i="78" s="1"/>
  <c r="A17" i="78" s="1"/>
  <c r="A18" i="78" s="1"/>
  <c r="A19" i="78" s="1"/>
  <c r="A20" i="78" s="1"/>
  <c r="A21" i="78" s="1"/>
  <c r="A22" i="78" s="1"/>
  <c r="A23" i="78" s="1"/>
  <c r="A24" i="78" s="1"/>
  <c r="A25" i="78" s="1"/>
  <c r="A26" i="78" s="1"/>
  <c r="A27" i="78" s="1"/>
  <c r="A28" i="78" s="1"/>
  <c r="A29" i="78" s="1"/>
  <c r="A30" i="78" s="1"/>
  <c r="A31" i="78" s="1"/>
  <c r="A32" i="78" s="1"/>
  <c r="A33" i="78" s="1"/>
  <c r="A34" i="78" s="1"/>
  <c r="A35" i="78" s="1"/>
  <c r="A36" i="78" s="1"/>
  <c r="A37" i="78" s="1"/>
  <c r="A38" i="78" s="1"/>
  <c r="A39" i="78" s="1"/>
  <c r="A40" i="78" s="1"/>
  <c r="A41" i="78" s="1"/>
  <c r="A42" i="78" s="1"/>
  <c r="A43" i="78" s="1"/>
  <c r="A44" i="78" s="1"/>
  <c r="A45" i="78" s="1"/>
  <c r="A46" i="78" s="1"/>
  <c r="C15" i="78"/>
  <c r="C16" i="78"/>
  <c r="C17" i="78"/>
  <c r="C18" i="78"/>
  <c r="C19" i="78"/>
  <c r="C20" i="78"/>
  <c r="C21" i="78"/>
  <c r="C22" i="78"/>
  <c r="C23" i="78"/>
  <c r="C24" i="78"/>
  <c r="CW24" i="78"/>
  <c r="C25" i="78"/>
  <c r="CW25" i="78"/>
  <c r="C26" i="78"/>
  <c r="CW26" i="78"/>
  <c r="C27" i="78"/>
  <c r="CW27" i="78"/>
  <c r="C28" i="78"/>
  <c r="CW28" i="78"/>
  <c r="G42" i="78"/>
  <c r="CW29" i="78"/>
  <c r="C30" i="78"/>
  <c r="CW30" i="78"/>
  <c r="C31" i="78"/>
  <c r="C32" i="78"/>
  <c r="C33" i="78"/>
  <c r="C34" i="78"/>
  <c r="C35" i="78"/>
  <c r="Z35" i="78"/>
  <c r="AZ35" i="78"/>
  <c r="BH35" i="78"/>
  <c r="BV35" i="78"/>
  <c r="C36" i="78"/>
  <c r="J36" i="78"/>
  <c r="Z36" i="78"/>
  <c r="AZ36" i="78"/>
  <c r="BH36" i="78"/>
  <c r="BV36" i="78"/>
  <c r="C37" i="78"/>
  <c r="Z37" i="78"/>
  <c r="AZ37" i="78"/>
  <c r="BH37" i="78"/>
  <c r="BV37" i="78"/>
  <c r="C38" i="78"/>
  <c r="Z38" i="78"/>
  <c r="AZ38" i="78"/>
  <c r="BH38" i="78"/>
  <c r="BV38" i="78"/>
  <c r="C39" i="78"/>
  <c r="Z39" i="78"/>
  <c r="AZ39" i="78"/>
  <c r="BH39" i="78"/>
  <c r="BV39" i="78"/>
  <c r="C40" i="78"/>
  <c r="C41" i="78"/>
  <c r="C42" i="78"/>
  <c r="C43" i="78"/>
  <c r="L47" i="78"/>
  <c r="K1" i="79"/>
  <c r="AC1" i="79"/>
  <c r="AZ1" i="79"/>
  <c r="CN3" i="79"/>
  <c r="J35" i="79" s="1"/>
  <c r="CN5" i="79"/>
  <c r="CN6" i="79"/>
  <c r="C14" i="79"/>
  <c r="A15" i="79"/>
  <c r="A16" i="79" s="1"/>
  <c r="A17" i="79" s="1"/>
  <c r="A18" i="79" s="1"/>
  <c r="A19" i="79" s="1"/>
  <c r="A20" i="79" s="1"/>
  <c r="A21" i="79" s="1"/>
  <c r="A22" i="79" s="1"/>
  <c r="A23" i="79" s="1"/>
  <c r="A24" i="79" s="1"/>
  <c r="A25" i="79" s="1"/>
  <c r="A26" i="79" s="1"/>
  <c r="A27" i="79" s="1"/>
  <c r="A28" i="79" s="1"/>
  <c r="A29" i="79" s="1"/>
  <c r="A30" i="79" s="1"/>
  <c r="A31" i="79" s="1"/>
  <c r="A32" i="79" s="1"/>
  <c r="A33" i="79" s="1"/>
  <c r="A34" i="79" s="1"/>
  <c r="A35" i="79" s="1"/>
  <c r="A36" i="79" s="1"/>
  <c r="A37" i="79" s="1"/>
  <c r="A38" i="79" s="1"/>
  <c r="A39" i="79" s="1"/>
  <c r="A40" i="79" s="1"/>
  <c r="A41" i="79" s="1"/>
  <c r="A42" i="79" s="1"/>
  <c r="A43" i="79" s="1"/>
  <c r="A44" i="79" s="1"/>
  <c r="A45" i="79" s="1"/>
  <c r="A46" i="79" s="1"/>
  <c r="C15" i="79"/>
  <c r="C16" i="79"/>
  <c r="C17" i="79"/>
  <c r="C18" i="79"/>
  <c r="C19" i="79"/>
  <c r="C20" i="79"/>
  <c r="C21" i="79"/>
  <c r="C22" i="79"/>
  <c r="C23" i="79"/>
  <c r="C24" i="79"/>
  <c r="CW24" i="79"/>
  <c r="C25" i="79"/>
  <c r="CW25" i="79"/>
  <c r="C26" i="79"/>
  <c r="CW26" i="79"/>
  <c r="C27" i="79"/>
  <c r="CW27" i="79"/>
  <c r="C28" i="79"/>
  <c r="CW28" i="79"/>
  <c r="G44" i="79"/>
  <c r="C29" i="79"/>
  <c r="CW29" i="79"/>
  <c r="C30" i="79"/>
  <c r="CW30" i="79"/>
  <c r="C31" i="79"/>
  <c r="C32" i="79"/>
  <c r="C33" i="79"/>
  <c r="C34" i="79"/>
  <c r="C35" i="79"/>
  <c r="Z35" i="79"/>
  <c r="AZ35" i="79"/>
  <c r="BH35" i="79"/>
  <c r="BV35" i="79"/>
  <c r="C36" i="79"/>
  <c r="J36" i="79"/>
  <c r="Z36" i="79"/>
  <c r="AZ36" i="79"/>
  <c r="BH36" i="79"/>
  <c r="BV36" i="79"/>
  <c r="C37" i="79"/>
  <c r="Z37" i="79"/>
  <c r="AZ37" i="79"/>
  <c r="BH37" i="79"/>
  <c r="BV37" i="79"/>
  <c r="C38" i="79"/>
  <c r="Z38" i="79"/>
  <c r="AZ38" i="79"/>
  <c r="BH38" i="79"/>
  <c r="BV38" i="79"/>
  <c r="C39" i="79"/>
  <c r="Z39" i="79"/>
  <c r="AZ39" i="79"/>
  <c r="BH39" i="79"/>
  <c r="BV39" i="79"/>
  <c r="C40" i="79"/>
  <c r="C41" i="79"/>
  <c r="C42" i="79"/>
  <c r="C43" i="79"/>
  <c r="L47" i="79"/>
  <c r="K1" i="80"/>
  <c r="AC1" i="80"/>
  <c r="AZ1" i="80"/>
  <c r="CN3" i="80"/>
  <c r="J35" i="80" s="1"/>
  <c r="CN5" i="80"/>
  <c r="CN6" i="80"/>
  <c r="CF9" i="80"/>
  <c r="C14" i="80"/>
  <c r="A15" i="80"/>
  <c r="A16" i="80" s="1"/>
  <c r="A17" i="80" s="1"/>
  <c r="A18" i="80" s="1"/>
  <c r="A19" i="80" s="1"/>
  <c r="A20" i="80" s="1"/>
  <c r="A21" i="80" s="1"/>
  <c r="A22" i="80" s="1"/>
  <c r="A23" i="80" s="1"/>
  <c r="A24" i="80" s="1"/>
  <c r="A25" i="80" s="1"/>
  <c r="A26" i="80" s="1"/>
  <c r="A27" i="80" s="1"/>
  <c r="A28" i="80" s="1"/>
  <c r="A29" i="80" s="1"/>
  <c r="A30" i="80" s="1"/>
  <c r="A31" i="80" s="1"/>
  <c r="A32" i="80" s="1"/>
  <c r="A33" i="80" s="1"/>
  <c r="A34" i="80" s="1"/>
  <c r="A35" i="80" s="1"/>
  <c r="A36" i="80" s="1"/>
  <c r="A37" i="80" s="1"/>
  <c r="A38" i="80" s="1"/>
  <c r="A39" i="80" s="1"/>
  <c r="A40" i="80" s="1"/>
  <c r="A41" i="80" s="1"/>
  <c r="A42" i="80" s="1"/>
  <c r="A43" i="80" s="1"/>
  <c r="A44" i="80" s="1"/>
  <c r="A45" i="80" s="1"/>
  <c r="A46" i="80" s="1"/>
  <c r="C15" i="80"/>
  <c r="C16" i="80"/>
  <c r="C17" i="80"/>
  <c r="C18" i="80"/>
  <c r="C19" i="80"/>
  <c r="C20" i="80"/>
  <c r="C21" i="80"/>
  <c r="C22" i="80"/>
  <c r="C23" i="80"/>
  <c r="CW23" i="80"/>
  <c r="C24" i="80"/>
  <c r="CW24" i="80"/>
  <c r="C25" i="80"/>
  <c r="CW25" i="80"/>
  <c r="C26" i="80"/>
  <c r="CW26" i="80"/>
  <c r="C27" i="80"/>
  <c r="CW27" i="80"/>
  <c r="G44" i="80"/>
  <c r="C28" i="80"/>
  <c r="CW28" i="80"/>
  <c r="G45" i="80"/>
  <c r="C29" i="80"/>
  <c r="CW29" i="80"/>
  <c r="C30" i="80"/>
  <c r="CW30" i="80"/>
  <c r="C31" i="80"/>
  <c r="C32" i="80"/>
  <c r="C33" i="80"/>
  <c r="C34" i="80"/>
  <c r="C35" i="80"/>
  <c r="Z35" i="80"/>
  <c r="AZ35" i="80"/>
  <c r="BH35" i="80"/>
  <c r="BV35" i="80"/>
  <c r="C36" i="80"/>
  <c r="J36" i="80"/>
  <c r="Z36" i="80"/>
  <c r="AZ36" i="80"/>
  <c r="BH36" i="80"/>
  <c r="BV36" i="80"/>
  <c r="C37" i="80"/>
  <c r="Z37" i="80"/>
  <c r="AZ37" i="80"/>
  <c r="BH37" i="80"/>
  <c r="BV37" i="80"/>
  <c r="C38" i="80"/>
  <c r="Z38" i="80"/>
  <c r="AZ38" i="80"/>
  <c r="BH38" i="80"/>
  <c r="BV38" i="80"/>
  <c r="C39" i="80"/>
  <c r="Z39" i="80"/>
  <c r="AZ39" i="80"/>
  <c r="BH39" i="80"/>
  <c r="BV39" i="80"/>
  <c r="C40" i="80"/>
  <c r="C41" i="80"/>
  <c r="C42" i="80"/>
  <c r="C43" i="80"/>
  <c r="L47" i="80"/>
  <c r="K1" i="81"/>
  <c r="AC1" i="81"/>
  <c r="AZ1" i="81"/>
  <c r="CN3" i="81"/>
  <c r="J35" i="81" s="1"/>
  <c r="CN5" i="81"/>
  <c r="CN6" i="81"/>
  <c r="C14" i="81"/>
  <c r="A15" i="81"/>
  <c r="A16" i="81" s="1"/>
  <c r="A17" i="81" s="1"/>
  <c r="A18" i="81" s="1"/>
  <c r="A19" i="81" s="1"/>
  <c r="A20" i="81" s="1"/>
  <c r="A21" i="81" s="1"/>
  <c r="A22" i="81" s="1"/>
  <c r="A23" i="81" s="1"/>
  <c r="A24" i="81" s="1"/>
  <c r="A25" i="81" s="1"/>
  <c r="A26" i="81" s="1"/>
  <c r="A27" i="81" s="1"/>
  <c r="A28" i="81" s="1"/>
  <c r="A29" i="81" s="1"/>
  <c r="A30" i="81" s="1"/>
  <c r="A31" i="81" s="1"/>
  <c r="A32" i="81" s="1"/>
  <c r="A33" i="81" s="1"/>
  <c r="A34" i="81" s="1"/>
  <c r="A35" i="81" s="1"/>
  <c r="A36" i="81" s="1"/>
  <c r="A37" i="81" s="1"/>
  <c r="A38" i="81" s="1"/>
  <c r="A39" i="81" s="1"/>
  <c r="A40" i="81" s="1"/>
  <c r="A41" i="81" s="1"/>
  <c r="A42" i="81" s="1"/>
  <c r="A43" i="81" s="1"/>
  <c r="A44" i="81" s="1"/>
  <c r="A45" i="81" s="1"/>
  <c r="A46" i="81" s="1"/>
  <c r="C15" i="81"/>
  <c r="C16" i="81"/>
  <c r="C17" i="81"/>
  <c r="C18" i="81"/>
  <c r="C19" i="81"/>
  <c r="C20" i="81"/>
  <c r="C21" i="81"/>
  <c r="C22" i="81"/>
  <c r="C23" i="81"/>
  <c r="CW23" i="81"/>
  <c r="C24" i="81"/>
  <c r="CW24" i="81"/>
  <c r="C25" i="81"/>
  <c r="CW25" i="81"/>
  <c r="C26" i="81"/>
  <c r="CW26" i="81"/>
  <c r="C27" i="81"/>
  <c r="CW27" i="81"/>
  <c r="C28" i="81"/>
  <c r="CW28" i="81"/>
  <c r="C29" i="81"/>
  <c r="CW29" i="81"/>
  <c r="C30" i="81"/>
  <c r="CW30" i="81"/>
  <c r="C31" i="81"/>
  <c r="C32" i="81"/>
  <c r="C33" i="81"/>
  <c r="C34" i="81"/>
  <c r="C35" i="81"/>
  <c r="Z35" i="81"/>
  <c r="AZ35" i="81"/>
  <c r="BH35" i="81"/>
  <c r="BV35" i="81"/>
  <c r="C36" i="81"/>
  <c r="J36" i="81"/>
  <c r="Z36" i="81"/>
  <c r="AZ36" i="81"/>
  <c r="BH36" i="81"/>
  <c r="BV36" i="81"/>
  <c r="C37" i="81"/>
  <c r="Z37" i="81"/>
  <c r="AZ37" i="81"/>
  <c r="BH37" i="81"/>
  <c r="BV37" i="81"/>
  <c r="C38" i="81"/>
  <c r="Z38" i="81"/>
  <c r="AZ38" i="81"/>
  <c r="BH38" i="81"/>
  <c r="BV38" i="81"/>
  <c r="C39" i="81"/>
  <c r="Z39" i="81"/>
  <c r="AZ39" i="81"/>
  <c r="BH39" i="81"/>
  <c r="BV39" i="81"/>
  <c r="C40" i="81"/>
  <c r="C41" i="81"/>
  <c r="C42" i="81"/>
  <c r="C43" i="81"/>
  <c r="L47" i="81"/>
  <c r="X1" i="36"/>
  <c r="D5" i="36"/>
  <c r="D6" i="36"/>
  <c r="D7" i="36"/>
  <c r="D8" i="36"/>
  <c r="D9" i="36"/>
  <c r="D10" i="36"/>
  <c r="D11" i="36"/>
  <c r="D12" i="36"/>
  <c r="D13" i="36"/>
  <c r="D14" i="36"/>
  <c r="D15" i="36"/>
  <c r="D16" i="36"/>
  <c r="D17" i="36"/>
  <c r="D19" i="36"/>
  <c r="D20" i="36"/>
  <c r="D21" i="36"/>
  <c r="D22" i="36"/>
  <c r="D23" i="36"/>
  <c r="D24" i="36"/>
  <c r="D25" i="36"/>
  <c r="D26" i="36"/>
  <c r="J1" i="37"/>
  <c r="BD1" i="37"/>
  <c r="BJ1" i="37"/>
  <c r="B6" i="37"/>
  <c r="AW6" i="37" s="1"/>
  <c r="B7" i="37"/>
  <c r="AW7" i="37" s="1"/>
  <c r="B8" i="37"/>
  <c r="AW8" i="37" s="1"/>
  <c r="B9" i="37"/>
  <c r="AW9" i="37" s="1"/>
  <c r="B10" i="37"/>
  <c r="AW10" i="37" s="1"/>
  <c r="B11" i="37"/>
  <c r="AW11" i="37" s="1"/>
  <c r="B12" i="37"/>
  <c r="AW12" i="37" s="1"/>
  <c r="B13" i="37"/>
  <c r="AW13" i="37" s="1"/>
  <c r="B14" i="37"/>
  <c r="AW14" i="37" s="1"/>
  <c r="B15" i="37"/>
  <c r="AW15" i="37" s="1"/>
  <c r="B16" i="37"/>
  <c r="AW16" i="37" s="1"/>
  <c r="B17" i="37"/>
  <c r="AW17" i="37" s="1"/>
  <c r="B18" i="37"/>
  <c r="AW18" i="37" s="1"/>
  <c r="B19" i="37"/>
  <c r="AW19" i="37" s="1"/>
  <c r="B20" i="37"/>
  <c r="AW20" i="37" s="1"/>
  <c r="B21" i="37"/>
  <c r="AW21" i="37" s="1"/>
  <c r="B22" i="37"/>
  <c r="AW22" i="37" s="1"/>
  <c r="B23" i="37"/>
  <c r="AW23" i="37" s="1"/>
  <c r="B24" i="37"/>
  <c r="AW24" i="37" s="1"/>
  <c r="B25" i="37"/>
  <c r="AW25" i="37" s="1"/>
  <c r="B26" i="37"/>
  <c r="AW26" i="37" s="1"/>
  <c r="B27" i="37"/>
  <c r="AW27" i="37" s="1"/>
  <c r="B28" i="37"/>
  <c r="AW28" i="37" s="1"/>
  <c r="B29" i="37"/>
  <c r="AW29" i="37" s="1"/>
  <c r="B30" i="37"/>
  <c r="AW30" i="37" s="1"/>
  <c r="B31" i="37"/>
  <c r="AW31" i="37" s="1"/>
  <c r="B32" i="37"/>
  <c r="AW32" i="37" s="1"/>
  <c r="B33" i="37"/>
  <c r="AW33" i="37" s="1"/>
  <c r="B34" i="37"/>
  <c r="AW34" i="37" s="1"/>
  <c r="B35" i="37"/>
  <c r="AW35" i="37" s="1"/>
  <c r="B41" i="37"/>
  <c r="AW41" i="37" s="1"/>
  <c r="AW42" i="37"/>
  <c r="AW12" i="1"/>
  <c r="AW13" i="1"/>
  <c r="AW14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I1" i="108"/>
  <c r="CL3" i="108"/>
  <c r="H35" i="108" s="1"/>
  <c r="CL5" i="108"/>
  <c r="CL6" i="108"/>
  <c r="CL8" i="108"/>
  <c r="CL9" i="108"/>
  <c r="CL10" i="108"/>
  <c r="G14" i="108"/>
  <c r="CT14" i="108"/>
  <c r="A15" i="108"/>
  <c r="A16" i="108" s="1"/>
  <c r="A17" i="108" s="1"/>
  <c r="A18" i="108" s="1"/>
  <c r="A19" i="108" s="1"/>
  <c r="A20" i="108" s="1"/>
  <c r="A21" i="108" s="1"/>
  <c r="A22" i="108" s="1"/>
  <c r="A23" i="108" s="1"/>
  <c r="A24" i="108" s="1"/>
  <c r="A25" i="108" s="1"/>
  <c r="A26" i="108" s="1"/>
  <c r="A27" i="108" s="1"/>
  <c r="A28" i="108" s="1"/>
  <c r="A29" i="108" s="1"/>
  <c r="A30" i="108" s="1"/>
  <c r="A31" i="108" s="1"/>
  <c r="A32" i="108" s="1"/>
  <c r="A33" i="108" s="1"/>
  <c r="A34" i="108" s="1"/>
  <c r="A35" i="108" s="1"/>
  <c r="A36" i="108" s="1"/>
  <c r="A37" i="108" s="1"/>
  <c r="A38" i="108" s="1"/>
  <c r="A39" i="108" s="1"/>
  <c r="A40" i="108" s="1"/>
  <c r="A41" i="108" s="1"/>
  <c r="A42" i="108" s="1"/>
  <c r="A43" i="108" s="1"/>
  <c r="A44" i="108" s="1"/>
  <c r="A45" i="108" s="1"/>
  <c r="A46" i="108" s="1"/>
  <c r="D15" i="108"/>
  <c r="E15" i="108"/>
  <c r="G15" i="108"/>
  <c r="CT15" i="108"/>
  <c r="D16" i="108"/>
  <c r="E16" i="108"/>
  <c r="G16" i="108"/>
  <c r="CT16" i="108"/>
  <c r="G17" i="108"/>
  <c r="CT17" i="108"/>
  <c r="G18" i="108"/>
  <c r="CT18" i="108"/>
  <c r="G19" i="108"/>
  <c r="CT19" i="108"/>
  <c r="G20" i="108"/>
  <c r="CT20" i="108"/>
  <c r="G21" i="108"/>
  <c r="CT21" i="108"/>
  <c r="G22" i="108"/>
  <c r="CT22" i="108"/>
  <c r="G23" i="108"/>
  <c r="CT23" i="108"/>
  <c r="G24" i="108"/>
  <c r="CT24" i="108"/>
  <c r="G25" i="108"/>
  <c r="CT25" i="108"/>
  <c r="D26" i="108"/>
  <c r="E26" i="108"/>
  <c r="G26" i="108"/>
  <c r="CT26" i="108"/>
  <c r="D27" i="108"/>
  <c r="E27" i="108"/>
  <c r="G27" i="108"/>
  <c r="CT27" i="108"/>
  <c r="D28" i="108"/>
  <c r="E28" i="108"/>
  <c r="G28" i="108"/>
  <c r="CT28" i="108"/>
  <c r="D29" i="108"/>
  <c r="E29" i="108"/>
  <c r="G29" i="108"/>
  <c r="CT29" i="108"/>
  <c r="D30" i="108"/>
  <c r="E30" i="108"/>
  <c r="G30" i="108"/>
  <c r="J30" i="108"/>
  <c r="K30" i="108"/>
  <c r="L30" i="108"/>
  <c r="M30" i="108"/>
  <c r="N30" i="108"/>
  <c r="O30" i="108"/>
  <c r="P30" i="108"/>
  <c r="Q30" i="108"/>
  <c r="R30" i="108"/>
  <c r="S30" i="108"/>
  <c r="T30" i="108"/>
  <c r="U30" i="108"/>
  <c r="V30" i="108"/>
  <c r="W30" i="108"/>
  <c r="X30" i="108"/>
  <c r="Y30" i="108"/>
  <c r="Z30" i="108"/>
  <c r="AA30" i="108"/>
  <c r="AB30" i="108"/>
  <c r="AC30" i="108"/>
  <c r="AD30" i="108"/>
  <c r="AE30" i="108"/>
  <c r="AF30" i="108"/>
  <c r="AG30" i="108"/>
  <c r="AH30" i="108"/>
  <c r="AI30" i="108"/>
  <c r="AJ30" i="108"/>
  <c r="AK30" i="108"/>
  <c r="AL30" i="108"/>
  <c r="AM30" i="108"/>
  <c r="AN30" i="108"/>
  <c r="AO30" i="108"/>
  <c r="AP30" i="108"/>
  <c r="AQ30" i="108"/>
  <c r="AR30" i="108"/>
  <c r="AS30" i="108"/>
  <c r="AT30" i="108"/>
  <c r="AU30" i="108"/>
  <c r="AV30" i="108"/>
  <c r="AW30" i="108"/>
  <c r="AX30" i="108"/>
  <c r="AY30" i="108"/>
  <c r="AZ30" i="108"/>
  <c r="BA30" i="108"/>
  <c r="BB30" i="108"/>
  <c r="BC30" i="108"/>
  <c r="BD30" i="108"/>
  <c r="BE30" i="108"/>
  <c r="BF30" i="108"/>
  <c r="BG30" i="108"/>
  <c r="BH30" i="108"/>
  <c r="BI30" i="108"/>
  <c r="BJ30" i="108"/>
  <c r="BK30" i="108"/>
  <c r="BL30" i="108"/>
  <c r="BM30" i="108"/>
  <c r="BN30" i="108"/>
  <c r="BO30" i="108"/>
  <c r="BP30" i="108"/>
  <c r="BQ30" i="108"/>
  <c r="BR30" i="108"/>
  <c r="BS30" i="108"/>
  <c r="BT30" i="108"/>
  <c r="BU30" i="108"/>
  <c r="BV30" i="108"/>
  <c r="BW30" i="108"/>
  <c r="BX30" i="108"/>
  <c r="BY30" i="108"/>
  <c r="BZ30" i="108"/>
  <c r="CA30" i="108"/>
  <c r="CB30" i="108"/>
  <c r="CC30" i="108"/>
  <c r="CD30" i="108"/>
  <c r="CE30" i="108"/>
  <c r="CF30" i="108"/>
  <c r="CG30" i="108"/>
  <c r="CH30" i="108"/>
  <c r="CI30" i="108"/>
  <c r="CJ30" i="108"/>
  <c r="CK30" i="108"/>
  <c r="CT30" i="108"/>
  <c r="D31" i="108"/>
  <c r="E31" i="108"/>
  <c r="G31" i="108"/>
  <c r="D33" i="108"/>
  <c r="E33" i="108"/>
  <c r="D34" i="108"/>
  <c r="E34" i="108"/>
  <c r="X35" i="108"/>
  <c r="AX35" i="108"/>
  <c r="BF35" i="108"/>
  <c r="BT35" i="108"/>
  <c r="D36" i="108"/>
  <c r="E36" i="108"/>
  <c r="H36" i="108"/>
  <c r="X36" i="108"/>
  <c r="AX36" i="108"/>
  <c r="BF36" i="108"/>
  <c r="BT36" i="108"/>
  <c r="X37" i="108"/>
  <c r="AX37" i="108"/>
  <c r="BF37" i="108"/>
  <c r="BT37" i="108"/>
  <c r="X38" i="108"/>
  <c r="AX38" i="108"/>
  <c r="BF38" i="108"/>
  <c r="BT38" i="108"/>
  <c r="X39" i="108"/>
  <c r="AX39" i="108"/>
  <c r="BF39" i="108"/>
  <c r="BT39" i="108"/>
  <c r="D41" i="108"/>
  <c r="E41" i="108"/>
  <c r="D42" i="108"/>
  <c r="E42" i="108"/>
  <c r="D43" i="108"/>
  <c r="E43" i="108"/>
  <c r="D44" i="108"/>
  <c r="E44" i="108"/>
  <c r="D45" i="108"/>
  <c r="E45" i="108"/>
  <c r="D46" i="108"/>
  <c r="E46" i="108"/>
  <c r="J47" i="108"/>
  <c r="I1" i="109"/>
  <c r="CL3" i="109"/>
  <c r="H35" i="109" s="1"/>
  <c r="CL5" i="109"/>
  <c r="CL6" i="109"/>
  <c r="CL8" i="109"/>
  <c r="CL9" i="109"/>
  <c r="CL10" i="109"/>
  <c r="D14" i="109"/>
  <c r="G14" i="109"/>
  <c r="J14" i="109"/>
  <c r="K14" i="109"/>
  <c r="L14" i="109"/>
  <c r="M14" i="109"/>
  <c r="N14" i="109"/>
  <c r="O14" i="109"/>
  <c r="P14" i="109"/>
  <c r="Q14" i="109"/>
  <c r="R14" i="109"/>
  <c r="S14" i="109"/>
  <c r="T14" i="109"/>
  <c r="U14" i="109"/>
  <c r="V14" i="109"/>
  <c r="W14" i="109"/>
  <c r="X14" i="109"/>
  <c r="Y14" i="109"/>
  <c r="Z14" i="109"/>
  <c r="AA14" i="109"/>
  <c r="AB14" i="109"/>
  <c r="AC14" i="109"/>
  <c r="BJ14" i="109"/>
  <c r="BK14" i="109"/>
  <c r="BL14" i="109"/>
  <c r="BM14" i="109"/>
  <c r="BN14" i="109"/>
  <c r="BO14" i="109"/>
  <c r="BP14" i="109"/>
  <c r="BQ14" i="109"/>
  <c r="BR14" i="109"/>
  <c r="BS14" i="109"/>
  <c r="BT14" i="109"/>
  <c r="BU14" i="109"/>
  <c r="BV14" i="109"/>
  <c r="BW14" i="109"/>
  <c r="BX14" i="109"/>
  <c r="BY14" i="109"/>
  <c r="BZ14" i="109"/>
  <c r="CQ14" i="109" s="1"/>
  <c r="CA14" i="109"/>
  <c r="CB14" i="109"/>
  <c r="CC14" i="109"/>
  <c r="CD14" i="109"/>
  <c r="CE14" i="109"/>
  <c r="CF14" i="109"/>
  <c r="CG14" i="109"/>
  <c r="CH14" i="109"/>
  <c r="CI14" i="109"/>
  <c r="CJ14" i="109"/>
  <c r="CK14" i="109"/>
  <c r="CT14" i="109"/>
  <c r="A15" i="109"/>
  <c r="A16" i="109" s="1"/>
  <c r="A17" i="109" s="1"/>
  <c r="A18" i="109" s="1"/>
  <c r="A19" i="109" s="1"/>
  <c r="A20" i="109" s="1"/>
  <c r="A21" i="109" s="1"/>
  <c r="A22" i="109" s="1"/>
  <c r="A23" i="109" s="1"/>
  <c r="A24" i="109" s="1"/>
  <c r="A25" i="109" s="1"/>
  <c r="A26" i="109" s="1"/>
  <c r="A27" i="109" s="1"/>
  <c r="A28" i="109" s="1"/>
  <c r="A29" i="109" s="1"/>
  <c r="A30" i="109" s="1"/>
  <c r="A31" i="109" s="1"/>
  <c r="A32" i="109" s="1"/>
  <c r="A33" i="109" s="1"/>
  <c r="A34" i="109" s="1"/>
  <c r="A35" i="109" s="1"/>
  <c r="A36" i="109" s="1"/>
  <c r="A37" i="109" s="1"/>
  <c r="A38" i="109" s="1"/>
  <c r="A39" i="109" s="1"/>
  <c r="A40" i="109" s="1"/>
  <c r="A41" i="109" s="1"/>
  <c r="A42" i="109" s="1"/>
  <c r="A43" i="109" s="1"/>
  <c r="A44" i="109" s="1"/>
  <c r="A45" i="109" s="1"/>
  <c r="A46" i="109" s="1"/>
  <c r="D15" i="109"/>
  <c r="G15" i="109"/>
  <c r="J15" i="109"/>
  <c r="K15" i="109"/>
  <c r="L15" i="109"/>
  <c r="M15" i="109"/>
  <c r="N15" i="109"/>
  <c r="O15" i="109"/>
  <c r="P15" i="109"/>
  <c r="Q15" i="109"/>
  <c r="R15" i="109"/>
  <c r="S15" i="109"/>
  <c r="T15" i="109"/>
  <c r="U15" i="109"/>
  <c r="V15" i="109"/>
  <c r="W15" i="109"/>
  <c r="X15" i="109"/>
  <c r="Y15" i="109"/>
  <c r="Z15" i="109"/>
  <c r="AA15" i="109"/>
  <c r="AB15" i="109"/>
  <c r="AC15" i="109"/>
  <c r="BJ15" i="109"/>
  <c r="BK15" i="109"/>
  <c r="BL15" i="109"/>
  <c r="BM15" i="109"/>
  <c r="BN15" i="109"/>
  <c r="BO15" i="109"/>
  <c r="BP15" i="109"/>
  <c r="BQ15" i="109"/>
  <c r="BR15" i="109"/>
  <c r="BS15" i="109"/>
  <c r="BT15" i="109"/>
  <c r="BU15" i="109"/>
  <c r="BV15" i="109"/>
  <c r="BW15" i="109"/>
  <c r="BX15" i="109"/>
  <c r="BY15" i="109"/>
  <c r="BZ15" i="109"/>
  <c r="CQ15" i="109" s="1"/>
  <c r="CA15" i="109"/>
  <c r="CB15" i="109"/>
  <c r="CC15" i="109"/>
  <c r="CD15" i="109"/>
  <c r="CE15" i="109"/>
  <c r="CF15" i="109"/>
  <c r="CG15" i="109"/>
  <c r="CH15" i="109"/>
  <c r="CI15" i="109"/>
  <c r="CJ15" i="109"/>
  <c r="CK15" i="109"/>
  <c r="CT15" i="109"/>
  <c r="D16" i="109"/>
  <c r="E16" i="109"/>
  <c r="G16" i="109"/>
  <c r="J16" i="109"/>
  <c r="K16" i="109"/>
  <c r="L16" i="109"/>
  <c r="M16" i="109"/>
  <c r="N16" i="109"/>
  <c r="O16" i="109"/>
  <c r="P16" i="109"/>
  <c r="Q16" i="109"/>
  <c r="R16" i="109"/>
  <c r="S16" i="109"/>
  <c r="T16" i="109"/>
  <c r="U16" i="109"/>
  <c r="V16" i="109"/>
  <c r="W16" i="109"/>
  <c r="X16" i="109"/>
  <c r="Y16" i="109"/>
  <c r="Z16" i="109"/>
  <c r="AA16" i="109"/>
  <c r="AB16" i="109"/>
  <c r="AC16" i="109"/>
  <c r="BJ16" i="109"/>
  <c r="BK16" i="109"/>
  <c r="BL16" i="109"/>
  <c r="BM16" i="109"/>
  <c r="BN16" i="109"/>
  <c r="BO16" i="109"/>
  <c r="BP16" i="109"/>
  <c r="BQ16" i="109"/>
  <c r="BR16" i="109"/>
  <c r="BS16" i="109"/>
  <c r="BT16" i="109"/>
  <c r="BU16" i="109"/>
  <c r="BV16" i="109"/>
  <c r="BW16" i="109"/>
  <c r="BX16" i="109"/>
  <c r="BY16" i="109"/>
  <c r="BZ16" i="109"/>
  <c r="CQ16" i="109" s="1"/>
  <c r="CA16" i="109"/>
  <c r="CB16" i="109"/>
  <c r="CC16" i="109"/>
  <c r="CD16" i="109"/>
  <c r="CE16" i="109"/>
  <c r="CF16" i="109"/>
  <c r="CG16" i="109"/>
  <c r="CH16" i="109"/>
  <c r="CI16" i="109"/>
  <c r="CJ16" i="109"/>
  <c r="CK16" i="109"/>
  <c r="CT16" i="109"/>
  <c r="D17" i="109"/>
  <c r="E17" i="109"/>
  <c r="G17" i="109"/>
  <c r="J17" i="109"/>
  <c r="K17" i="109"/>
  <c r="L17" i="109"/>
  <c r="M17" i="109"/>
  <c r="N17" i="109"/>
  <c r="O17" i="109"/>
  <c r="P17" i="109"/>
  <c r="Q17" i="109"/>
  <c r="R17" i="109"/>
  <c r="S17" i="109"/>
  <c r="T17" i="109"/>
  <c r="U17" i="109"/>
  <c r="V17" i="109"/>
  <c r="W17" i="109"/>
  <c r="X17" i="109"/>
  <c r="Y17" i="109"/>
  <c r="Z17" i="109"/>
  <c r="AA17" i="109"/>
  <c r="AB17" i="109"/>
  <c r="AC17" i="109"/>
  <c r="BJ17" i="109"/>
  <c r="BK17" i="109"/>
  <c r="BL17" i="109"/>
  <c r="BM17" i="109"/>
  <c r="BN17" i="109"/>
  <c r="BO17" i="109"/>
  <c r="BP17" i="109"/>
  <c r="BQ17" i="109"/>
  <c r="BR17" i="109"/>
  <c r="BS17" i="109"/>
  <c r="BT17" i="109"/>
  <c r="BU17" i="109"/>
  <c r="BV17" i="109"/>
  <c r="BW17" i="109"/>
  <c r="BX17" i="109"/>
  <c r="BY17" i="109"/>
  <c r="BZ17" i="109"/>
  <c r="CQ17" i="109" s="1"/>
  <c r="CA17" i="109"/>
  <c r="CB17" i="109"/>
  <c r="CC17" i="109"/>
  <c r="CD17" i="109"/>
  <c r="CE17" i="109"/>
  <c r="CF17" i="109"/>
  <c r="CG17" i="109"/>
  <c r="CH17" i="109"/>
  <c r="CI17" i="109"/>
  <c r="CJ17" i="109"/>
  <c r="CK17" i="109"/>
  <c r="CT17" i="109"/>
  <c r="G18" i="109"/>
  <c r="J18" i="109"/>
  <c r="K18" i="109"/>
  <c r="L18" i="109"/>
  <c r="M18" i="109"/>
  <c r="N18" i="109"/>
  <c r="O18" i="109"/>
  <c r="P18" i="109"/>
  <c r="Q18" i="109"/>
  <c r="R18" i="109"/>
  <c r="S18" i="109"/>
  <c r="T18" i="109"/>
  <c r="U18" i="109"/>
  <c r="V18" i="109"/>
  <c r="W18" i="109"/>
  <c r="X18" i="109"/>
  <c r="Y18" i="109"/>
  <c r="Z18" i="109"/>
  <c r="AA18" i="109"/>
  <c r="AB18" i="109"/>
  <c r="AC18" i="109"/>
  <c r="BJ18" i="109"/>
  <c r="BK18" i="109"/>
  <c r="BL18" i="109"/>
  <c r="BM18" i="109"/>
  <c r="BN18" i="109"/>
  <c r="BO18" i="109"/>
  <c r="BP18" i="109"/>
  <c r="BQ18" i="109"/>
  <c r="BR18" i="109"/>
  <c r="BS18" i="109"/>
  <c r="BT18" i="109"/>
  <c r="BU18" i="109"/>
  <c r="BV18" i="109"/>
  <c r="BW18" i="109"/>
  <c r="BX18" i="109"/>
  <c r="BY18" i="109"/>
  <c r="BZ18" i="109"/>
  <c r="CQ18" i="109" s="1"/>
  <c r="CA18" i="109"/>
  <c r="CB18" i="109"/>
  <c r="CC18" i="109"/>
  <c r="CD18" i="109"/>
  <c r="CE18" i="109"/>
  <c r="CF18" i="109"/>
  <c r="CG18" i="109"/>
  <c r="CH18" i="109"/>
  <c r="CI18" i="109"/>
  <c r="CJ18" i="109"/>
  <c r="CK18" i="109"/>
  <c r="CT18" i="109"/>
  <c r="G19" i="109"/>
  <c r="J19" i="109"/>
  <c r="K19" i="109"/>
  <c r="L19" i="109"/>
  <c r="M19" i="109"/>
  <c r="N19" i="109"/>
  <c r="O19" i="109"/>
  <c r="P19" i="109"/>
  <c r="Q19" i="109"/>
  <c r="R19" i="109"/>
  <c r="S19" i="109"/>
  <c r="T19" i="109"/>
  <c r="U19" i="109"/>
  <c r="V19" i="109"/>
  <c r="W19" i="109"/>
  <c r="X19" i="109"/>
  <c r="Y19" i="109"/>
  <c r="Z19" i="109"/>
  <c r="AA19" i="109"/>
  <c r="AB19" i="109"/>
  <c r="AC19" i="109"/>
  <c r="BJ19" i="109"/>
  <c r="BK19" i="109"/>
  <c r="BL19" i="109"/>
  <c r="BM19" i="109"/>
  <c r="BN19" i="109"/>
  <c r="BO19" i="109"/>
  <c r="BP19" i="109"/>
  <c r="BQ19" i="109"/>
  <c r="BR19" i="109"/>
  <c r="BS19" i="109"/>
  <c r="BT19" i="109"/>
  <c r="BU19" i="109"/>
  <c r="BV19" i="109"/>
  <c r="BW19" i="109"/>
  <c r="BX19" i="109"/>
  <c r="BY19" i="109"/>
  <c r="BZ19" i="109"/>
  <c r="CQ19" i="109" s="1"/>
  <c r="CA19" i="109"/>
  <c r="CB19" i="109"/>
  <c r="CC19" i="109"/>
  <c r="CD19" i="109"/>
  <c r="CE19" i="109"/>
  <c r="CF19" i="109"/>
  <c r="CG19" i="109"/>
  <c r="CH19" i="109"/>
  <c r="CI19" i="109"/>
  <c r="CJ19" i="109"/>
  <c r="CK19" i="109"/>
  <c r="CT19" i="109"/>
  <c r="G20" i="109"/>
  <c r="J20" i="109"/>
  <c r="K20" i="109"/>
  <c r="L20" i="109"/>
  <c r="M20" i="109"/>
  <c r="N20" i="109"/>
  <c r="O20" i="109"/>
  <c r="P20" i="109"/>
  <c r="Q20" i="109"/>
  <c r="R20" i="109"/>
  <c r="S20" i="109"/>
  <c r="T20" i="109"/>
  <c r="U20" i="109"/>
  <c r="V20" i="109"/>
  <c r="W20" i="109"/>
  <c r="X20" i="109"/>
  <c r="Y20" i="109"/>
  <c r="Z20" i="109"/>
  <c r="AA20" i="109"/>
  <c r="AB20" i="109"/>
  <c r="AC20" i="109"/>
  <c r="BJ20" i="109"/>
  <c r="BK20" i="109"/>
  <c r="BL20" i="109"/>
  <c r="BM20" i="109"/>
  <c r="BN20" i="109"/>
  <c r="BO20" i="109"/>
  <c r="BP20" i="109"/>
  <c r="BQ20" i="109"/>
  <c r="BR20" i="109"/>
  <c r="BS20" i="109"/>
  <c r="BT20" i="109"/>
  <c r="BU20" i="109"/>
  <c r="BV20" i="109"/>
  <c r="BW20" i="109"/>
  <c r="BX20" i="109"/>
  <c r="BY20" i="109"/>
  <c r="BZ20" i="109"/>
  <c r="CA20" i="109"/>
  <c r="CB20" i="109"/>
  <c r="CC20" i="109"/>
  <c r="CD20" i="109"/>
  <c r="CE20" i="109"/>
  <c r="CF20" i="109"/>
  <c r="CG20" i="109"/>
  <c r="CH20" i="109"/>
  <c r="CI20" i="109"/>
  <c r="CJ20" i="109"/>
  <c r="CK20" i="109"/>
  <c r="CT20" i="109"/>
  <c r="G21" i="109"/>
  <c r="J21" i="109"/>
  <c r="K21" i="109"/>
  <c r="L21" i="109"/>
  <c r="M21" i="109"/>
  <c r="N21" i="109"/>
  <c r="O21" i="109"/>
  <c r="P21" i="109"/>
  <c r="Q21" i="109"/>
  <c r="R21" i="109"/>
  <c r="S21" i="109"/>
  <c r="T21" i="109"/>
  <c r="U21" i="109"/>
  <c r="V21" i="109"/>
  <c r="W21" i="109"/>
  <c r="X21" i="109"/>
  <c r="Y21" i="109"/>
  <c r="Z21" i="109"/>
  <c r="AA21" i="109"/>
  <c r="AB21" i="109"/>
  <c r="AC21" i="109"/>
  <c r="BJ21" i="109"/>
  <c r="BK21" i="109"/>
  <c r="BL21" i="109"/>
  <c r="BM21" i="109"/>
  <c r="BN21" i="109"/>
  <c r="BO21" i="109"/>
  <c r="BP21" i="109"/>
  <c r="BQ21" i="109"/>
  <c r="BR21" i="109"/>
  <c r="BS21" i="109"/>
  <c r="BT21" i="109"/>
  <c r="BU21" i="109"/>
  <c r="BV21" i="109"/>
  <c r="BW21" i="109"/>
  <c r="BX21" i="109"/>
  <c r="BY21" i="109"/>
  <c r="BZ21" i="109"/>
  <c r="CA21" i="109"/>
  <c r="CB21" i="109"/>
  <c r="CC21" i="109"/>
  <c r="CD21" i="109"/>
  <c r="CE21" i="109"/>
  <c r="CF21" i="109"/>
  <c r="CG21" i="109"/>
  <c r="CH21" i="109"/>
  <c r="CI21" i="109"/>
  <c r="CJ21" i="109"/>
  <c r="CK21" i="109"/>
  <c r="CT21" i="109"/>
  <c r="G22" i="109"/>
  <c r="J22" i="109"/>
  <c r="K22" i="109"/>
  <c r="L22" i="109"/>
  <c r="M22" i="109"/>
  <c r="N22" i="109"/>
  <c r="O22" i="109"/>
  <c r="P22" i="109"/>
  <c r="Q22" i="109"/>
  <c r="R22" i="109"/>
  <c r="S22" i="109"/>
  <c r="T22" i="109"/>
  <c r="U22" i="109"/>
  <c r="V22" i="109"/>
  <c r="W22" i="109"/>
  <c r="X22" i="109"/>
  <c r="Y22" i="109"/>
  <c r="Z22" i="109"/>
  <c r="AA22" i="109"/>
  <c r="AB22" i="109"/>
  <c r="AC22" i="109"/>
  <c r="AD22" i="109"/>
  <c r="AE22" i="109"/>
  <c r="AF22" i="109"/>
  <c r="AG22" i="109"/>
  <c r="AH22" i="109"/>
  <c r="AI22" i="109"/>
  <c r="AJ22" i="109"/>
  <c r="AK22" i="109"/>
  <c r="AL22" i="109"/>
  <c r="AM22" i="109"/>
  <c r="AN22" i="109"/>
  <c r="AO22" i="109"/>
  <c r="AP22" i="109"/>
  <c r="AQ22" i="109"/>
  <c r="AR22" i="109"/>
  <c r="AS22" i="109"/>
  <c r="AT22" i="109"/>
  <c r="AU22" i="109"/>
  <c r="AV22" i="109"/>
  <c r="AW22" i="109"/>
  <c r="AX22" i="109"/>
  <c r="AY22" i="109"/>
  <c r="AZ22" i="109"/>
  <c r="BA22" i="109"/>
  <c r="BB22" i="109"/>
  <c r="BC22" i="109"/>
  <c r="BD22" i="109"/>
  <c r="BE22" i="109"/>
  <c r="BF22" i="109"/>
  <c r="BG22" i="109"/>
  <c r="BH22" i="109"/>
  <c r="BI22" i="109"/>
  <c r="BJ22" i="109"/>
  <c r="BK22" i="109"/>
  <c r="BL22" i="109"/>
  <c r="BM22" i="109"/>
  <c r="BN22" i="109"/>
  <c r="BO22" i="109"/>
  <c r="BP22" i="109"/>
  <c r="BQ22" i="109"/>
  <c r="BR22" i="109"/>
  <c r="BS22" i="109"/>
  <c r="BT22" i="109"/>
  <c r="BU22" i="109"/>
  <c r="BV22" i="109"/>
  <c r="BW22" i="109"/>
  <c r="BX22" i="109"/>
  <c r="BY22" i="109"/>
  <c r="BZ22" i="109"/>
  <c r="CA22" i="109"/>
  <c r="CB22" i="109"/>
  <c r="CC22" i="109"/>
  <c r="CD22" i="109"/>
  <c r="CE22" i="109"/>
  <c r="CF22" i="109"/>
  <c r="CG22" i="109"/>
  <c r="CH22" i="109"/>
  <c r="CI22" i="109"/>
  <c r="CJ22" i="109"/>
  <c r="CK22" i="109"/>
  <c r="CT22" i="109"/>
  <c r="G23" i="109"/>
  <c r="J23" i="109"/>
  <c r="K23" i="109"/>
  <c r="L23" i="109"/>
  <c r="M23" i="109"/>
  <c r="N23" i="109"/>
  <c r="O23" i="109"/>
  <c r="P23" i="109"/>
  <c r="Q23" i="109"/>
  <c r="R23" i="109"/>
  <c r="S23" i="109"/>
  <c r="T23" i="109"/>
  <c r="U23" i="109"/>
  <c r="V23" i="109"/>
  <c r="W23" i="109"/>
  <c r="X23" i="109"/>
  <c r="Y23" i="109"/>
  <c r="Z23" i="109"/>
  <c r="AA23" i="109"/>
  <c r="AB23" i="109"/>
  <c r="AC23" i="109"/>
  <c r="AD23" i="109"/>
  <c r="AE23" i="109"/>
  <c r="AF23" i="109"/>
  <c r="AG23" i="109"/>
  <c r="AH23" i="109"/>
  <c r="AI23" i="109"/>
  <c r="AJ23" i="109"/>
  <c r="AK23" i="109"/>
  <c r="AL23" i="109"/>
  <c r="AM23" i="109"/>
  <c r="AN23" i="109"/>
  <c r="AO23" i="109"/>
  <c r="AP23" i="109"/>
  <c r="AQ23" i="109"/>
  <c r="AR23" i="109"/>
  <c r="AS23" i="109"/>
  <c r="AT23" i="109"/>
  <c r="AU23" i="109"/>
  <c r="AV23" i="109"/>
  <c r="AW23" i="109"/>
  <c r="AX23" i="109"/>
  <c r="AY23" i="109"/>
  <c r="AZ23" i="109"/>
  <c r="BA23" i="109"/>
  <c r="BB23" i="109"/>
  <c r="BC23" i="109"/>
  <c r="BD23" i="109"/>
  <c r="BE23" i="109"/>
  <c r="BF23" i="109"/>
  <c r="BG23" i="109"/>
  <c r="BH23" i="109"/>
  <c r="BI23" i="109"/>
  <c r="BJ23" i="109"/>
  <c r="BK23" i="109"/>
  <c r="BL23" i="109"/>
  <c r="BM23" i="109"/>
  <c r="BN23" i="109"/>
  <c r="BO23" i="109"/>
  <c r="BP23" i="109"/>
  <c r="BQ23" i="109"/>
  <c r="BR23" i="109"/>
  <c r="BS23" i="109"/>
  <c r="BT23" i="109"/>
  <c r="BU23" i="109"/>
  <c r="BV23" i="109"/>
  <c r="BW23" i="109"/>
  <c r="BX23" i="109"/>
  <c r="BY23" i="109"/>
  <c r="BZ23" i="109"/>
  <c r="CQ23" i="109" s="1"/>
  <c r="CA23" i="109"/>
  <c r="CB23" i="109"/>
  <c r="CC23" i="109"/>
  <c r="CD23" i="109"/>
  <c r="CE23" i="109"/>
  <c r="CF23" i="109"/>
  <c r="CG23" i="109"/>
  <c r="CH23" i="109"/>
  <c r="CI23" i="109"/>
  <c r="CJ23" i="109"/>
  <c r="CK23" i="109"/>
  <c r="CT23" i="109"/>
  <c r="G24" i="109"/>
  <c r="J24" i="109"/>
  <c r="K24" i="109"/>
  <c r="L24" i="109"/>
  <c r="M24" i="109"/>
  <c r="N24" i="109"/>
  <c r="O24" i="109"/>
  <c r="P24" i="109"/>
  <c r="Q24" i="109"/>
  <c r="R24" i="109"/>
  <c r="S24" i="109"/>
  <c r="T24" i="109"/>
  <c r="U24" i="109"/>
  <c r="V24" i="109"/>
  <c r="W24" i="109"/>
  <c r="X24" i="109"/>
  <c r="Y24" i="109"/>
  <c r="Z24" i="109"/>
  <c r="AA24" i="109"/>
  <c r="AB24" i="109"/>
  <c r="AC24" i="109"/>
  <c r="AD24" i="109"/>
  <c r="AE24" i="109"/>
  <c r="AF24" i="109"/>
  <c r="AG24" i="109"/>
  <c r="AH24" i="109"/>
  <c r="AI24" i="109"/>
  <c r="AJ24" i="109"/>
  <c r="AK24" i="109"/>
  <c r="AL24" i="109"/>
  <c r="AM24" i="109"/>
  <c r="AN24" i="109"/>
  <c r="AO24" i="109"/>
  <c r="AP24" i="109"/>
  <c r="AQ24" i="109"/>
  <c r="AR24" i="109"/>
  <c r="AS24" i="109"/>
  <c r="AT24" i="109"/>
  <c r="AU24" i="109"/>
  <c r="AV24" i="109"/>
  <c r="AW24" i="109"/>
  <c r="AX24" i="109"/>
  <c r="AY24" i="109"/>
  <c r="AZ24" i="109"/>
  <c r="BA24" i="109"/>
  <c r="BB24" i="109"/>
  <c r="BC24" i="109"/>
  <c r="BD24" i="109"/>
  <c r="BE24" i="109"/>
  <c r="BF24" i="109"/>
  <c r="BG24" i="109"/>
  <c r="BH24" i="109"/>
  <c r="BI24" i="109"/>
  <c r="BJ24" i="109"/>
  <c r="BK24" i="109"/>
  <c r="BL24" i="109"/>
  <c r="BM24" i="109"/>
  <c r="BN24" i="109"/>
  <c r="BO24" i="109"/>
  <c r="BP24" i="109"/>
  <c r="BQ24" i="109"/>
  <c r="BR24" i="109"/>
  <c r="BS24" i="109"/>
  <c r="BT24" i="109"/>
  <c r="BU24" i="109"/>
  <c r="BV24" i="109"/>
  <c r="BW24" i="109"/>
  <c r="BX24" i="109"/>
  <c r="BY24" i="109"/>
  <c r="BZ24" i="109"/>
  <c r="CQ24" i="109" s="1"/>
  <c r="CA24" i="109"/>
  <c r="CB24" i="109"/>
  <c r="CC24" i="109"/>
  <c r="CD24" i="109"/>
  <c r="CE24" i="109"/>
  <c r="CF24" i="109"/>
  <c r="CG24" i="109"/>
  <c r="CH24" i="109"/>
  <c r="CI24" i="109"/>
  <c r="CJ24" i="109"/>
  <c r="CK24" i="109"/>
  <c r="CT24" i="109"/>
  <c r="G25" i="109"/>
  <c r="J25" i="109"/>
  <c r="K25" i="109"/>
  <c r="L25" i="109"/>
  <c r="M25" i="109"/>
  <c r="N25" i="109"/>
  <c r="O25" i="109"/>
  <c r="P25" i="109"/>
  <c r="Q25" i="109"/>
  <c r="R25" i="109"/>
  <c r="S25" i="109"/>
  <c r="T25" i="109"/>
  <c r="U25" i="109"/>
  <c r="V25" i="109"/>
  <c r="W25" i="109"/>
  <c r="X25" i="109"/>
  <c r="Y25" i="109"/>
  <c r="Z25" i="109"/>
  <c r="AA25" i="109"/>
  <c r="AB25" i="109"/>
  <c r="AC25" i="109"/>
  <c r="AD25" i="109"/>
  <c r="AE25" i="109"/>
  <c r="AF25" i="109"/>
  <c r="AG25" i="109"/>
  <c r="AH25" i="109"/>
  <c r="AI25" i="109"/>
  <c r="AJ25" i="109"/>
  <c r="AK25" i="109"/>
  <c r="AL25" i="109"/>
  <c r="AM25" i="109"/>
  <c r="AN25" i="109"/>
  <c r="AO25" i="109"/>
  <c r="AP25" i="109"/>
  <c r="AQ25" i="109"/>
  <c r="AR25" i="109"/>
  <c r="AS25" i="109"/>
  <c r="AT25" i="109"/>
  <c r="AU25" i="109"/>
  <c r="AV25" i="109"/>
  <c r="AW25" i="109"/>
  <c r="AX25" i="109"/>
  <c r="AY25" i="109"/>
  <c r="AZ25" i="109"/>
  <c r="BA25" i="109"/>
  <c r="BB25" i="109"/>
  <c r="BC25" i="109"/>
  <c r="BD25" i="109"/>
  <c r="BE25" i="109"/>
  <c r="BF25" i="109"/>
  <c r="BG25" i="109"/>
  <c r="BH25" i="109"/>
  <c r="BI25" i="109"/>
  <c r="BJ25" i="109"/>
  <c r="BK25" i="109"/>
  <c r="BL25" i="109"/>
  <c r="BM25" i="109"/>
  <c r="BN25" i="109"/>
  <c r="BO25" i="109"/>
  <c r="BP25" i="109"/>
  <c r="BQ25" i="109"/>
  <c r="BR25" i="109"/>
  <c r="BS25" i="109"/>
  <c r="BT25" i="109"/>
  <c r="BU25" i="109"/>
  <c r="BV25" i="109"/>
  <c r="BW25" i="109"/>
  <c r="BX25" i="109"/>
  <c r="BY25" i="109"/>
  <c r="BZ25" i="109"/>
  <c r="CQ25" i="109" s="1"/>
  <c r="CA25" i="109"/>
  <c r="CB25" i="109"/>
  <c r="CC25" i="109"/>
  <c r="CD25" i="109"/>
  <c r="CE25" i="109"/>
  <c r="CF25" i="109"/>
  <c r="CG25" i="109"/>
  <c r="CH25" i="109"/>
  <c r="CI25" i="109"/>
  <c r="CJ25" i="109"/>
  <c r="CK25" i="109"/>
  <c r="CT25" i="109"/>
  <c r="D26" i="109"/>
  <c r="E26" i="109"/>
  <c r="G26" i="109"/>
  <c r="J26" i="109"/>
  <c r="K26" i="109"/>
  <c r="L26" i="109"/>
  <c r="M26" i="109"/>
  <c r="N26" i="109"/>
  <c r="O26" i="109"/>
  <c r="P26" i="109"/>
  <c r="Q26" i="109"/>
  <c r="R26" i="109"/>
  <c r="S26" i="109"/>
  <c r="T26" i="109"/>
  <c r="U26" i="109"/>
  <c r="V26" i="109"/>
  <c r="W26" i="109"/>
  <c r="X26" i="109"/>
  <c r="Y26" i="109"/>
  <c r="Z26" i="109"/>
  <c r="AA26" i="109"/>
  <c r="AB26" i="109"/>
  <c r="AC26" i="109"/>
  <c r="AD26" i="109"/>
  <c r="AE26" i="109"/>
  <c r="AF26" i="109"/>
  <c r="AG26" i="109"/>
  <c r="AH26" i="109"/>
  <c r="AI26" i="109"/>
  <c r="AJ26" i="109"/>
  <c r="AK26" i="109"/>
  <c r="AL26" i="109"/>
  <c r="AM26" i="109"/>
  <c r="AN26" i="109"/>
  <c r="AO26" i="109"/>
  <c r="AP26" i="109"/>
  <c r="AQ26" i="109"/>
  <c r="AR26" i="109"/>
  <c r="AS26" i="109"/>
  <c r="AT26" i="109"/>
  <c r="AU26" i="109"/>
  <c r="AV26" i="109"/>
  <c r="AW26" i="109"/>
  <c r="AX26" i="109"/>
  <c r="AY26" i="109"/>
  <c r="AZ26" i="109"/>
  <c r="BA26" i="109"/>
  <c r="BB26" i="109"/>
  <c r="BC26" i="109"/>
  <c r="BD26" i="109"/>
  <c r="BE26" i="109"/>
  <c r="BF26" i="109"/>
  <c r="BG26" i="109"/>
  <c r="BH26" i="109"/>
  <c r="BI26" i="109"/>
  <c r="BJ26" i="109"/>
  <c r="BK26" i="109"/>
  <c r="BL26" i="109"/>
  <c r="BM26" i="109"/>
  <c r="BN26" i="109"/>
  <c r="BO26" i="109"/>
  <c r="BP26" i="109"/>
  <c r="BQ26" i="109"/>
  <c r="BR26" i="109"/>
  <c r="BS26" i="109"/>
  <c r="BT26" i="109"/>
  <c r="BU26" i="109"/>
  <c r="BV26" i="109"/>
  <c r="BW26" i="109"/>
  <c r="BX26" i="109"/>
  <c r="BY26" i="109"/>
  <c r="BZ26" i="109"/>
  <c r="CQ26" i="109" s="1"/>
  <c r="CA26" i="109"/>
  <c r="CB26" i="109"/>
  <c r="CC26" i="109"/>
  <c r="CD26" i="109"/>
  <c r="CE26" i="109"/>
  <c r="CF26" i="109"/>
  <c r="CG26" i="109"/>
  <c r="CH26" i="109"/>
  <c r="CI26" i="109"/>
  <c r="CJ26" i="109"/>
  <c r="CK26" i="109"/>
  <c r="CT26" i="109"/>
  <c r="G27" i="109"/>
  <c r="J27" i="109"/>
  <c r="K27" i="109"/>
  <c r="L27" i="109"/>
  <c r="M27" i="109"/>
  <c r="N27" i="109"/>
  <c r="O27" i="109"/>
  <c r="P27" i="109"/>
  <c r="Q27" i="109"/>
  <c r="R27" i="109"/>
  <c r="S27" i="109"/>
  <c r="T27" i="109"/>
  <c r="U27" i="109"/>
  <c r="V27" i="109"/>
  <c r="W27" i="109"/>
  <c r="X27" i="109"/>
  <c r="Y27" i="109"/>
  <c r="Z27" i="109"/>
  <c r="AA27" i="109"/>
  <c r="AB27" i="109"/>
  <c r="AC27" i="109"/>
  <c r="AD27" i="109"/>
  <c r="AE27" i="109"/>
  <c r="AF27" i="109"/>
  <c r="AG27" i="109"/>
  <c r="AH27" i="109"/>
  <c r="AI27" i="109"/>
  <c r="AJ27" i="109"/>
  <c r="AK27" i="109"/>
  <c r="AL27" i="109"/>
  <c r="AM27" i="109"/>
  <c r="AN27" i="109"/>
  <c r="AO27" i="109"/>
  <c r="AP27" i="109"/>
  <c r="AQ27" i="109"/>
  <c r="AR27" i="109"/>
  <c r="AS27" i="109"/>
  <c r="AT27" i="109"/>
  <c r="AU27" i="109"/>
  <c r="AV27" i="109"/>
  <c r="AW27" i="109"/>
  <c r="AX27" i="109"/>
  <c r="AY27" i="109"/>
  <c r="AZ27" i="109"/>
  <c r="BA27" i="109"/>
  <c r="BB27" i="109"/>
  <c r="BC27" i="109"/>
  <c r="BD27" i="109"/>
  <c r="BE27" i="109"/>
  <c r="BF27" i="109"/>
  <c r="BG27" i="109"/>
  <c r="BH27" i="109"/>
  <c r="BI27" i="109"/>
  <c r="BJ27" i="109"/>
  <c r="BK27" i="109"/>
  <c r="BL27" i="109"/>
  <c r="BM27" i="109"/>
  <c r="BN27" i="109"/>
  <c r="BO27" i="109"/>
  <c r="BP27" i="109"/>
  <c r="BQ27" i="109"/>
  <c r="BR27" i="109"/>
  <c r="BS27" i="109"/>
  <c r="BT27" i="109"/>
  <c r="BU27" i="109"/>
  <c r="BV27" i="109"/>
  <c r="BW27" i="109"/>
  <c r="BX27" i="109"/>
  <c r="BY27" i="109"/>
  <c r="BZ27" i="109"/>
  <c r="CQ27" i="109" s="1"/>
  <c r="CA27" i="109"/>
  <c r="CB27" i="109"/>
  <c r="CC27" i="109"/>
  <c r="CD27" i="109"/>
  <c r="CE27" i="109"/>
  <c r="CF27" i="109"/>
  <c r="CG27" i="109"/>
  <c r="CH27" i="109"/>
  <c r="CI27" i="109"/>
  <c r="CJ27" i="109"/>
  <c r="CK27" i="109"/>
  <c r="CT27" i="109"/>
  <c r="G28" i="109"/>
  <c r="J28" i="109"/>
  <c r="K28" i="109"/>
  <c r="L28" i="109"/>
  <c r="M28" i="109"/>
  <c r="N28" i="109"/>
  <c r="O28" i="109"/>
  <c r="P28" i="109"/>
  <c r="Q28" i="109"/>
  <c r="R28" i="109"/>
  <c r="S28" i="109"/>
  <c r="T28" i="109"/>
  <c r="U28" i="109"/>
  <c r="V28" i="109"/>
  <c r="W28" i="109"/>
  <c r="X28" i="109"/>
  <c r="Y28" i="109"/>
  <c r="Z28" i="109"/>
  <c r="AA28" i="109"/>
  <c r="AB28" i="109"/>
  <c r="AC28" i="109"/>
  <c r="AD28" i="109"/>
  <c r="AE28" i="109"/>
  <c r="AF28" i="109"/>
  <c r="AG28" i="109"/>
  <c r="AH28" i="109"/>
  <c r="AI28" i="109"/>
  <c r="AJ28" i="109"/>
  <c r="AK28" i="109"/>
  <c r="AL28" i="109"/>
  <c r="AM28" i="109"/>
  <c r="AN28" i="109"/>
  <c r="AO28" i="109"/>
  <c r="AP28" i="109"/>
  <c r="AQ28" i="109"/>
  <c r="AR28" i="109"/>
  <c r="AS28" i="109"/>
  <c r="AT28" i="109"/>
  <c r="AU28" i="109"/>
  <c r="AV28" i="109"/>
  <c r="AW28" i="109"/>
  <c r="AX28" i="109"/>
  <c r="AY28" i="109"/>
  <c r="AZ28" i="109"/>
  <c r="BA28" i="109"/>
  <c r="BB28" i="109"/>
  <c r="BC28" i="109"/>
  <c r="BD28" i="109"/>
  <c r="BE28" i="109"/>
  <c r="BF28" i="109"/>
  <c r="BG28" i="109"/>
  <c r="BH28" i="109"/>
  <c r="BI28" i="109"/>
  <c r="BJ28" i="109"/>
  <c r="BK28" i="109"/>
  <c r="BL28" i="109"/>
  <c r="BM28" i="109"/>
  <c r="BN28" i="109"/>
  <c r="BO28" i="109"/>
  <c r="BP28" i="109"/>
  <c r="BQ28" i="109"/>
  <c r="BR28" i="109"/>
  <c r="BS28" i="109"/>
  <c r="BT28" i="109"/>
  <c r="BU28" i="109"/>
  <c r="BV28" i="109"/>
  <c r="BW28" i="109"/>
  <c r="BX28" i="109"/>
  <c r="BY28" i="109"/>
  <c r="BZ28" i="109"/>
  <c r="CQ28" i="109" s="1"/>
  <c r="CA28" i="109"/>
  <c r="CB28" i="109"/>
  <c r="CC28" i="109"/>
  <c r="CD28" i="109"/>
  <c r="CE28" i="109"/>
  <c r="CF28" i="109"/>
  <c r="CG28" i="109"/>
  <c r="CH28" i="109"/>
  <c r="CI28" i="109"/>
  <c r="CJ28" i="109"/>
  <c r="CK28" i="109"/>
  <c r="CT28" i="109"/>
  <c r="G29" i="109"/>
  <c r="J29" i="109"/>
  <c r="K29" i="109"/>
  <c r="L29" i="109"/>
  <c r="M29" i="109"/>
  <c r="N29" i="109"/>
  <c r="O29" i="109"/>
  <c r="P29" i="109"/>
  <c r="Q29" i="109"/>
  <c r="R29" i="109"/>
  <c r="S29" i="109"/>
  <c r="T29" i="109"/>
  <c r="U29" i="109"/>
  <c r="V29" i="109"/>
  <c r="W29" i="109"/>
  <c r="X29" i="109"/>
  <c r="Y29" i="109"/>
  <c r="Z29" i="109"/>
  <c r="AA29" i="109"/>
  <c r="AB29" i="109"/>
  <c r="AC29" i="109"/>
  <c r="AD29" i="109"/>
  <c r="AE29" i="109"/>
  <c r="AF29" i="109"/>
  <c r="AG29" i="109"/>
  <c r="AH29" i="109"/>
  <c r="AI29" i="109"/>
  <c r="AJ29" i="109"/>
  <c r="AK29" i="109"/>
  <c r="AL29" i="109"/>
  <c r="AM29" i="109"/>
  <c r="AN29" i="109"/>
  <c r="AO29" i="109"/>
  <c r="AP29" i="109"/>
  <c r="AQ29" i="109"/>
  <c r="AR29" i="109"/>
  <c r="AS29" i="109"/>
  <c r="AT29" i="109"/>
  <c r="AU29" i="109"/>
  <c r="AV29" i="109"/>
  <c r="AW29" i="109"/>
  <c r="AX29" i="109"/>
  <c r="AY29" i="109"/>
  <c r="AZ29" i="109"/>
  <c r="BA29" i="109"/>
  <c r="BB29" i="109"/>
  <c r="BC29" i="109"/>
  <c r="BD29" i="109"/>
  <c r="BE29" i="109"/>
  <c r="BF29" i="109"/>
  <c r="BG29" i="109"/>
  <c r="BH29" i="109"/>
  <c r="BI29" i="109"/>
  <c r="BJ29" i="109"/>
  <c r="BK29" i="109"/>
  <c r="BL29" i="109"/>
  <c r="BM29" i="109"/>
  <c r="BN29" i="109"/>
  <c r="BO29" i="109"/>
  <c r="BP29" i="109"/>
  <c r="BQ29" i="109"/>
  <c r="BR29" i="109"/>
  <c r="BS29" i="109"/>
  <c r="BT29" i="109"/>
  <c r="BU29" i="109"/>
  <c r="BV29" i="109"/>
  <c r="BW29" i="109"/>
  <c r="BX29" i="109"/>
  <c r="BY29" i="109"/>
  <c r="BZ29" i="109"/>
  <c r="CQ29" i="109" s="1"/>
  <c r="CA29" i="109"/>
  <c r="CB29" i="109"/>
  <c r="CC29" i="109"/>
  <c r="CD29" i="109"/>
  <c r="CE29" i="109"/>
  <c r="CF29" i="109"/>
  <c r="CG29" i="109"/>
  <c r="CH29" i="109"/>
  <c r="CI29" i="109"/>
  <c r="CJ29" i="109"/>
  <c r="CK29" i="109"/>
  <c r="CT29" i="109"/>
  <c r="D30" i="109"/>
  <c r="E30" i="109"/>
  <c r="G30" i="109"/>
  <c r="J30" i="109"/>
  <c r="K30" i="109"/>
  <c r="L30" i="109"/>
  <c r="M30" i="109"/>
  <c r="N30" i="109"/>
  <c r="O30" i="109"/>
  <c r="P30" i="109"/>
  <c r="Q30" i="109"/>
  <c r="R30" i="109"/>
  <c r="S30" i="109"/>
  <c r="T30" i="109"/>
  <c r="U30" i="109"/>
  <c r="V30" i="109"/>
  <c r="W30" i="109"/>
  <c r="X30" i="109"/>
  <c r="Y30" i="109"/>
  <c r="Z30" i="109"/>
  <c r="AA30" i="109"/>
  <c r="AB30" i="109"/>
  <c r="AC30" i="109"/>
  <c r="AD30" i="109"/>
  <c r="AE30" i="109"/>
  <c r="AF30" i="109"/>
  <c r="AG30" i="109"/>
  <c r="AH30" i="109"/>
  <c r="AI30" i="109"/>
  <c r="AJ30" i="109"/>
  <c r="AK30" i="109"/>
  <c r="AL30" i="109"/>
  <c r="AM30" i="109"/>
  <c r="AN30" i="109"/>
  <c r="AO30" i="109"/>
  <c r="AP30" i="109"/>
  <c r="AQ30" i="109"/>
  <c r="AR30" i="109"/>
  <c r="AS30" i="109"/>
  <c r="AT30" i="109"/>
  <c r="AU30" i="109"/>
  <c r="AV30" i="109"/>
  <c r="AW30" i="109"/>
  <c r="AX30" i="109"/>
  <c r="AY30" i="109"/>
  <c r="AZ30" i="109"/>
  <c r="BA30" i="109"/>
  <c r="BB30" i="109"/>
  <c r="BC30" i="109"/>
  <c r="BD30" i="109"/>
  <c r="BE30" i="109"/>
  <c r="BF30" i="109"/>
  <c r="BG30" i="109"/>
  <c r="BH30" i="109"/>
  <c r="BI30" i="109"/>
  <c r="BJ30" i="109"/>
  <c r="BK30" i="109"/>
  <c r="BL30" i="109"/>
  <c r="BM30" i="109"/>
  <c r="BN30" i="109"/>
  <c r="BO30" i="109"/>
  <c r="BP30" i="109"/>
  <c r="BQ30" i="109"/>
  <c r="BR30" i="109"/>
  <c r="BS30" i="109"/>
  <c r="BT30" i="109"/>
  <c r="BU30" i="109"/>
  <c r="BV30" i="109"/>
  <c r="BW30" i="109"/>
  <c r="BX30" i="109"/>
  <c r="BY30" i="109"/>
  <c r="BZ30" i="109"/>
  <c r="CQ30" i="109" s="1"/>
  <c r="CA30" i="109"/>
  <c r="CB30" i="109"/>
  <c r="CC30" i="109"/>
  <c r="CD30" i="109"/>
  <c r="CE30" i="109"/>
  <c r="CF30" i="109"/>
  <c r="CG30" i="109"/>
  <c r="CH30" i="109"/>
  <c r="CI30" i="109"/>
  <c r="CJ30" i="109"/>
  <c r="CK30" i="109"/>
  <c r="CT30" i="109"/>
  <c r="D31" i="109"/>
  <c r="E31" i="109"/>
  <c r="G31" i="109"/>
  <c r="D32" i="109"/>
  <c r="E32" i="109"/>
  <c r="D33" i="109"/>
  <c r="E33" i="109"/>
  <c r="D34" i="109"/>
  <c r="E34" i="109"/>
  <c r="X35" i="109"/>
  <c r="AX35" i="109"/>
  <c r="BF35" i="109"/>
  <c r="BT35" i="109"/>
  <c r="D36" i="109"/>
  <c r="E36" i="109"/>
  <c r="H36" i="109"/>
  <c r="X36" i="109"/>
  <c r="AX36" i="109"/>
  <c r="BF36" i="109"/>
  <c r="BT36" i="109"/>
  <c r="D37" i="109"/>
  <c r="E37" i="109"/>
  <c r="X37" i="109"/>
  <c r="AX37" i="109"/>
  <c r="BF37" i="109"/>
  <c r="BT37" i="109"/>
  <c r="D38" i="109"/>
  <c r="E38" i="109"/>
  <c r="X38" i="109"/>
  <c r="AX38" i="109"/>
  <c r="BF38" i="109"/>
  <c r="BT38" i="109"/>
  <c r="X39" i="109"/>
  <c r="AX39" i="109"/>
  <c r="BF39" i="109"/>
  <c r="BT39" i="109"/>
  <c r="D40" i="109"/>
  <c r="E40" i="109"/>
  <c r="D41" i="109"/>
  <c r="E41" i="109"/>
  <c r="D42" i="109"/>
  <c r="E42" i="109"/>
  <c r="D43" i="109"/>
  <c r="E43" i="109"/>
  <c r="D44" i="109"/>
  <c r="E44" i="109"/>
  <c r="D45" i="109"/>
  <c r="E45" i="109"/>
  <c r="D46" i="109"/>
  <c r="E46" i="109"/>
  <c r="J47" i="109"/>
  <c r="I1" i="110"/>
  <c r="CL3" i="110"/>
  <c r="H35" i="110" s="1"/>
  <c r="CL5" i="110"/>
  <c r="CL6" i="110"/>
  <c r="CL8" i="110"/>
  <c r="CL9" i="110"/>
  <c r="CL10" i="110"/>
  <c r="D14" i="110"/>
  <c r="G14" i="110"/>
  <c r="A15" i="110"/>
  <c r="A16" i="110" s="1"/>
  <c r="A17" i="110" s="1"/>
  <c r="A18" i="110" s="1"/>
  <c r="A19" i="110" s="1"/>
  <c r="A20" i="110" s="1"/>
  <c r="A21" i="110" s="1"/>
  <c r="A22" i="110" s="1"/>
  <c r="A23" i="110" s="1"/>
  <c r="A24" i="110" s="1"/>
  <c r="A25" i="110" s="1"/>
  <c r="A26" i="110" s="1"/>
  <c r="A27" i="110" s="1"/>
  <c r="A28" i="110" s="1"/>
  <c r="A29" i="110" s="1"/>
  <c r="A30" i="110" s="1"/>
  <c r="A31" i="110" s="1"/>
  <c r="A32" i="110" s="1"/>
  <c r="A33" i="110" s="1"/>
  <c r="A34" i="110" s="1"/>
  <c r="A35" i="110" s="1"/>
  <c r="A36" i="110" s="1"/>
  <c r="A37" i="110" s="1"/>
  <c r="A38" i="110" s="1"/>
  <c r="A39" i="110" s="1"/>
  <c r="A40" i="110" s="1"/>
  <c r="A41" i="110" s="1"/>
  <c r="A42" i="110" s="1"/>
  <c r="A43" i="110" s="1"/>
  <c r="A44" i="110" s="1"/>
  <c r="A45" i="110" s="1"/>
  <c r="A46" i="110" s="1"/>
  <c r="D15" i="110"/>
  <c r="G15" i="110"/>
  <c r="D16" i="110"/>
  <c r="E16" i="110"/>
  <c r="G16" i="110"/>
  <c r="J16" i="110"/>
  <c r="K16" i="110"/>
  <c r="L16" i="110"/>
  <c r="M16" i="110"/>
  <c r="N16" i="110"/>
  <c r="O16" i="110"/>
  <c r="P16" i="110"/>
  <c r="Q16" i="110"/>
  <c r="R16" i="110"/>
  <c r="S16" i="110"/>
  <c r="T16" i="110"/>
  <c r="U16" i="110"/>
  <c r="V16" i="110"/>
  <c r="W16" i="110"/>
  <c r="X16" i="110"/>
  <c r="Y16" i="110"/>
  <c r="Z16" i="110"/>
  <c r="AA16" i="110"/>
  <c r="AB16" i="110"/>
  <c r="AC16" i="110"/>
  <c r="AD16" i="110"/>
  <c r="AE16" i="110"/>
  <c r="AF16" i="110"/>
  <c r="AG16" i="110"/>
  <c r="AH16" i="110"/>
  <c r="AI16" i="110"/>
  <c r="AJ16" i="110"/>
  <c r="AK16" i="110"/>
  <c r="AL16" i="110"/>
  <c r="AM16" i="110"/>
  <c r="AN16" i="110"/>
  <c r="AO16" i="110"/>
  <c r="AP16" i="110"/>
  <c r="AQ16" i="110"/>
  <c r="AR16" i="110"/>
  <c r="AS16" i="110"/>
  <c r="AT16" i="110"/>
  <c r="AU16" i="110"/>
  <c r="AV16" i="110"/>
  <c r="AW16" i="110"/>
  <c r="AX16" i="110"/>
  <c r="AY16" i="110"/>
  <c r="AZ16" i="110"/>
  <c r="BA16" i="110"/>
  <c r="BB16" i="110"/>
  <c r="BC16" i="110"/>
  <c r="BD16" i="110"/>
  <c r="BE16" i="110"/>
  <c r="BF16" i="110"/>
  <c r="BG16" i="110"/>
  <c r="BH16" i="110"/>
  <c r="BI16" i="110"/>
  <c r="BJ16" i="110"/>
  <c r="BK16" i="110"/>
  <c r="BL16" i="110"/>
  <c r="BM16" i="110"/>
  <c r="BN16" i="110"/>
  <c r="BO16" i="110"/>
  <c r="BP16" i="110"/>
  <c r="BQ16" i="110"/>
  <c r="BR16" i="110"/>
  <c r="BS16" i="110"/>
  <c r="BT16" i="110"/>
  <c r="BU16" i="110"/>
  <c r="BV16" i="110"/>
  <c r="BW16" i="110"/>
  <c r="BX16" i="110"/>
  <c r="BY16" i="110"/>
  <c r="BZ16" i="110"/>
  <c r="CQ16" i="110" s="1"/>
  <c r="CA16" i="110"/>
  <c r="CB16" i="110"/>
  <c r="CC16" i="110"/>
  <c r="CD16" i="110"/>
  <c r="CE16" i="110"/>
  <c r="CF16" i="110"/>
  <c r="CG16" i="110"/>
  <c r="CH16" i="110"/>
  <c r="CI16" i="110"/>
  <c r="CJ16" i="110"/>
  <c r="CK16" i="110"/>
  <c r="CT16" i="110"/>
  <c r="D17" i="110"/>
  <c r="E17" i="110"/>
  <c r="G17" i="110"/>
  <c r="J17" i="110"/>
  <c r="K17" i="110"/>
  <c r="L17" i="110"/>
  <c r="M17" i="110"/>
  <c r="N17" i="110"/>
  <c r="O17" i="110"/>
  <c r="P17" i="110"/>
  <c r="Q17" i="110"/>
  <c r="R17" i="110"/>
  <c r="S17" i="110"/>
  <c r="T17" i="110"/>
  <c r="U17" i="110"/>
  <c r="V17" i="110"/>
  <c r="W17" i="110"/>
  <c r="X17" i="110"/>
  <c r="Y17" i="110"/>
  <c r="Z17" i="110"/>
  <c r="AA17" i="110"/>
  <c r="AB17" i="110"/>
  <c r="AC17" i="110"/>
  <c r="AD17" i="110"/>
  <c r="AE17" i="110"/>
  <c r="AF17" i="110"/>
  <c r="AG17" i="110"/>
  <c r="AH17" i="110"/>
  <c r="AI17" i="110"/>
  <c r="AJ17" i="110"/>
  <c r="AK17" i="110"/>
  <c r="AL17" i="110"/>
  <c r="AM17" i="110"/>
  <c r="AN17" i="110"/>
  <c r="AO17" i="110"/>
  <c r="AP17" i="110"/>
  <c r="AQ17" i="110"/>
  <c r="AR17" i="110"/>
  <c r="AS17" i="110"/>
  <c r="AT17" i="110"/>
  <c r="AU17" i="110"/>
  <c r="AV17" i="110"/>
  <c r="AW17" i="110"/>
  <c r="AX17" i="110"/>
  <c r="AY17" i="110"/>
  <c r="AZ17" i="110"/>
  <c r="BA17" i="110"/>
  <c r="BB17" i="110"/>
  <c r="BC17" i="110"/>
  <c r="BD17" i="110"/>
  <c r="BE17" i="110"/>
  <c r="BF17" i="110"/>
  <c r="BG17" i="110"/>
  <c r="BH17" i="110"/>
  <c r="BI17" i="110"/>
  <c r="BJ17" i="110"/>
  <c r="BK17" i="110"/>
  <c r="BL17" i="110"/>
  <c r="BM17" i="110"/>
  <c r="BN17" i="110"/>
  <c r="BO17" i="110"/>
  <c r="BP17" i="110"/>
  <c r="BQ17" i="110"/>
  <c r="BR17" i="110"/>
  <c r="BS17" i="110"/>
  <c r="BT17" i="110"/>
  <c r="BU17" i="110"/>
  <c r="BV17" i="110"/>
  <c r="BW17" i="110"/>
  <c r="BX17" i="110"/>
  <c r="BY17" i="110"/>
  <c r="BZ17" i="110"/>
  <c r="CQ17" i="110" s="1"/>
  <c r="CA17" i="110"/>
  <c r="CB17" i="110"/>
  <c r="CC17" i="110"/>
  <c r="CD17" i="110"/>
  <c r="CE17" i="110"/>
  <c r="CF17" i="110"/>
  <c r="CG17" i="110"/>
  <c r="CH17" i="110"/>
  <c r="CI17" i="110"/>
  <c r="CJ17" i="110"/>
  <c r="CK17" i="110"/>
  <c r="D18" i="110"/>
  <c r="E18" i="110"/>
  <c r="G18" i="110"/>
  <c r="J18" i="110"/>
  <c r="K18" i="110"/>
  <c r="L18" i="110"/>
  <c r="M18" i="110"/>
  <c r="N18" i="110"/>
  <c r="O18" i="110"/>
  <c r="P18" i="110"/>
  <c r="Q18" i="110"/>
  <c r="R18" i="110"/>
  <c r="S18" i="110"/>
  <c r="T18" i="110"/>
  <c r="U18" i="110"/>
  <c r="V18" i="110"/>
  <c r="W18" i="110"/>
  <c r="X18" i="110"/>
  <c r="Y18" i="110"/>
  <c r="Z18" i="110"/>
  <c r="AA18" i="110"/>
  <c r="AB18" i="110"/>
  <c r="AC18" i="110"/>
  <c r="AD18" i="110"/>
  <c r="AE18" i="110"/>
  <c r="AF18" i="110"/>
  <c r="AG18" i="110"/>
  <c r="AH18" i="110"/>
  <c r="AI18" i="110"/>
  <c r="AJ18" i="110"/>
  <c r="AK18" i="110"/>
  <c r="AL18" i="110"/>
  <c r="AM18" i="110"/>
  <c r="AN18" i="110"/>
  <c r="AO18" i="110"/>
  <c r="AP18" i="110"/>
  <c r="AQ18" i="110"/>
  <c r="AR18" i="110"/>
  <c r="AS18" i="110"/>
  <c r="AT18" i="110"/>
  <c r="AU18" i="110"/>
  <c r="AV18" i="110"/>
  <c r="AW18" i="110"/>
  <c r="AX18" i="110"/>
  <c r="AY18" i="110"/>
  <c r="AZ18" i="110"/>
  <c r="BA18" i="110"/>
  <c r="BB18" i="110"/>
  <c r="BC18" i="110"/>
  <c r="BD18" i="110"/>
  <c r="BE18" i="110"/>
  <c r="BF18" i="110"/>
  <c r="BG18" i="110"/>
  <c r="BH18" i="110"/>
  <c r="BI18" i="110"/>
  <c r="BJ18" i="110"/>
  <c r="BK18" i="110"/>
  <c r="BL18" i="110"/>
  <c r="BM18" i="110"/>
  <c r="BN18" i="110"/>
  <c r="BO18" i="110"/>
  <c r="BP18" i="110"/>
  <c r="BQ18" i="110"/>
  <c r="BR18" i="110"/>
  <c r="BS18" i="110"/>
  <c r="BT18" i="110"/>
  <c r="BU18" i="110"/>
  <c r="BV18" i="110"/>
  <c r="BW18" i="110"/>
  <c r="BX18" i="110"/>
  <c r="BY18" i="110"/>
  <c r="BZ18" i="110"/>
  <c r="CQ18" i="110" s="1"/>
  <c r="CA18" i="110"/>
  <c r="CB18" i="110"/>
  <c r="CC18" i="110"/>
  <c r="CD18" i="110"/>
  <c r="CE18" i="110"/>
  <c r="CF18" i="110"/>
  <c r="CG18" i="110"/>
  <c r="CH18" i="110"/>
  <c r="CI18" i="110"/>
  <c r="CJ18" i="110"/>
  <c r="CK18" i="110"/>
  <c r="CT18" i="110"/>
  <c r="G19" i="110"/>
  <c r="J19" i="110"/>
  <c r="K19" i="110"/>
  <c r="L19" i="110"/>
  <c r="M19" i="110"/>
  <c r="N19" i="110"/>
  <c r="O19" i="110"/>
  <c r="P19" i="110"/>
  <c r="Q19" i="110"/>
  <c r="R19" i="110"/>
  <c r="S19" i="110"/>
  <c r="T19" i="110"/>
  <c r="U19" i="110"/>
  <c r="V19" i="110"/>
  <c r="W19" i="110"/>
  <c r="X19" i="110"/>
  <c r="Y19" i="110"/>
  <c r="Z19" i="110"/>
  <c r="AA19" i="110"/>
  <c r="AB19" i="110"/>
  <c r="AC19" i="110"/>
  <c r="AD19" i="110"/>
  <c r="AE19" i="110"/>
  <c r="AF19" i="110"/>
  <c r="AG19" i="110"/>
  <c r="AH19" i="110"/>
  <c r="AI19" i="110"/>
  <c r="AJ19" i="110"/>
  <c r="AK19" i="110"/>
  <c r="AL19" i="110"/>
  <c r="AM19" i="110"/>
  <c r="AN19" i="110"/>
  <c r="AO19" i="110"/>
  <c r="AP19" i="110"/>
  <c r="AQ19" i="110"/>
  <c r="AR19" i="110"/>
  <c r="AS19" i="110"/>
  <c r="AT19" i="110"/>
  <c r="AU19" i="110"/>
  <c r="AV19" i="110"/>
  <c r="AW19" i="110"/>
  <c r="AX19" i="110"/>
  <c r="AY19" i="110"/>
  <c r="AZ19" i="110"/>
  <c r="BA19" i="110"/>
  <c r="BB19" i="110"/>
  <c r="BC19" i="110"/>
  <c r="BD19" i="110"/>
  <c r="BE19" i="110"/>
  <c r="BF19" i="110"/>
  <c r="BG19" i="110"/>
  <c r="BH19" i="110"/>
  <c r="BI19" i="110"/>
  <c r="BJ19" i="110"/>
  <c r="BK19" i="110"/>
  <c r="BL19" i="110"/>
  <c r="BM19" i="110"/>
  <c r="BN19" i="110"/>
  <c r="BO19" i="110"/>
  <c r="BP19" i="110"/>
  <c r="BQ19" i="110"/>
  <c r="BR19" i="110"/>
  <c r="BS19" i="110"/>
  <c r="BT19" i="110"/>
  <c r="BU19" i="110"/>
  <c r="BV19" i="110"/>
  <c r="BW19" i="110"/>
  <c r="BX19" i="110"/>
  <c r="BY19" i="110"/>
  <c r="BZ19" i="110"/>
  <c r="CA19" i="110"/>
  <c r="CB19" i="110"/>
  <c r="CC19" i="110"/>
  <c r="CD19" i="110"/>
  <c r="CE19" i="110"/>
  <c r="CF19" i="110"/>
  <c r="CG19" i="110"/>
  <c r="CH19" i="110"/>
  <c r="CI19" i="110"/>
  <c r="CJ19" i="110"/>
  <c r="CK19" i="110"/>
  <c r="CT19" i="110"/>
  <c r="G20" i="110"/>
  <c r="J20" i="110"/>
  <c r="K20" i="110"/>
  <c r="L20" i="110"/>
  <c r="M20" i="110"/>
  <c r="N20" i="110"/>
  <c r="O20" i="110"/>
  <c r="P20" i="110"/>
  <c r="Q20" i="110"/>
  <c r="R20" i="110"/>
  <c r="S20" i="110"/>
  <c r="T20" i="110"/>
  <c r="U20" i="110"/>
  <c r="V20" i="110"/>
  <c r="W20" i="110"/>
  <c r="X20" i="110"/>
  <c r="Y20" i="110"/>
  <c r="Z20" i="110"/>
  <c r="AA20" i="110"/>
  <c r="AB20" i="110"/>
  <c r="AC20" i="110"/>
  <c r="AD20" i="110"/>
  <c r="AE20" i="110"/>
  <c r="AF20" i="110"/>
  <c r="AG20" i="110"/>
  <c r="AH20" i="110"/>
  <c r="AI20" i="110"/>
  <c r="AJ20" i="110"/>
  <c r="AK20" i="110"/>
  <c r="AL20" i="110"/>
  <c r="AM20" i="110"/>
  <c r="AN20" i="110"/>
  <c r="AO20" i="110"/>
  <c r="AP20" i="110"/>
  <c r="AQ20" i="110"/>
  <c r="AR20" i="110"/>
  <c r="AS20" i="110"/>
  <c r="AT20" i="110"/>
  <c r="AU20" i="110"/>
  <c r="AV20" i="110"/>
  <c r="AW20" i="110"/>
  <c r="AX20" i="110"/>
  <c r="AY20" i="110"/>
  <c r="AZ20" i="110"/>
  <c r="BA20" i="110"/>
  <c r="BB20" i="110"/>
  <c r="BC20" i="110"/>
  <c r="BD20" i="110"/>
  <c r="BE20" i="110"/>
  <c r="BF20" i="110"/>
  <c r="BG20" i="110"/>
  <c r="BH20" i="110"/>
  <c r="BI20" i="110"/>
  <c r="BJ20" i="110"/>
  <c r="BK20" i="110"/>
  <c r="BL20" i="110"/>
  <c r="BM20" i="110"/>
  <c r="BN20" i="110"/>
  <c r="BO20" i="110"/>
  <c r="BP20" i="110"/>
  <c r="BQ20" i="110"/>
  <c r="BR20" i="110"/>
  <c r="BS20" i="110"/>
  <c r="BT20" i="110"/>
  <c r="BU20" i="110"/>
  <c r="BV20" i="110"/>
  <c r="BW20" i="110"/>
  <c r="BX20" i="110"/>
  <c r="BY20" i="110"/>
  <c r="BZ20" i="110"/>
  <c r="CA20" i="110"/>
  <c r="CB20" i="110"/>
  <c r="CC20" i="110"/>
  <c r="CD20" i="110"/>
  <c r="CE20" i="110"/>
  <c r="CF20" i="110"/>
  <c r="CG20" i="110"/>
  <c r="CH20" i="110"/>
  <c r="CI20" i="110"/>
  <c r="CJ20" i="110"/>
  <c r="CK20" i="110"/>
  <c r="CT20" i="110"/>
  <c r="G21" i="110"/>
  <c r="J21" i="110"/>
  <c r="K21" i="110"/>
  <c r="L21" i="110"/>
  <c r="M21" i="110"/>
  <c r="N21" i="110"/>
  <c r="O21" i="110"/>
  <c r="P21" i="110"/>
  <c r="Q21" i="110"/>
  <c r="R21" i="110"/>
  <c r="S21" i="110"/>
  <c r="T21" i="110"/>
  <c r="U21" i="110"/>
  <c r="V21" i="110"/>
  <c r="W21" i="110"/>
  <c r="X21" i="110"/>
  <c r="Y21" i="110"/>
  <c r="Z21" i="110"/>
  <c r="AA21" i="110"/>
  <c r="AB21" i="110"/>
  <c r="AC21" i="110"/>
  <c r="AD21" i="110"/>
  <c r="AE21" i="110"/>
  <c r="AF21" i="110"/>
  <c r="AG21" i="110"/>
  <c r="AH21" i="110"/>
  <c r="AI21" i="110"/>
  <c r="AJ21" i="110"/>
  <c r="AK21" i="110"/>
  <c r="AL21" i="110"/>
  <c r="AM21" i="110"/>
  <c r="AN21" i="110"/>
  <c r="AO21" i="110"/>
  <c r="AP21" i="110"/>
  <c r="AQ21" i="110"/>
  <c r="AR21" i="110"/>
  <c r="AS21" i="110"/>
  <c r="AT21" i="110"/>
  <c r="AU21" i="110"/>
  <c r="AV21" i="110"/>
  <c r="AW21" i="110"/>
  <c r="AX21" i="110"/>
  <c r="AY21" i="110"/>
  <c r="AZ21" i="110"/>
  <c r="BA21" i="110"/>
  <c r="BB21" i="110"/>
  <c r="BC21" i="110"/>
  <c r="BD21" i="110"/>
  <c r="BE21" i="110"/>
  <c r="BF21" i="110"/>
  <c r="BG21" i="110"/>
  <c r="BH21" i="110"/>
  <c r="BI21" i="110"/>
  <c r="BJ21" i="110"/>
  <c r="BK21" i="110"/>
  <c r="BL21" i="110"/>
  <c r="BM21" i="110"/>
  <c r="BN21" i="110"/>
  <c r="BO21" i="110"/>
  <c r="BP21" i="110"/>
  <c r="BQ21" i="110"/>
  <c r="BR21" i="110"/>
  <c r="BS21" i="110"/>
  <c r="BT21" i="110"/>
  <c r="BU21" i="110"/>
  <c r="BV21" i="110"/>
  <c r="BW21" i="110"/>
  <c r="BX21" i="110"/>
  <c r="BY21" i="110"/>
  <c r="BZ21" i="110"/>
  <c r="CA21" i="110"/>
  <c r="CB21" i="110"/>
  <c r="CC21" i="110"/>
  <c r="CD21" i="110"/>
  <c r="CE21" i="110"/>
  <c r="CF21" i="110"/>
  <c r="CG21" i="110"/>
  <c r="CH21" i="110"/>
  <c r="CI21" i="110"/>
  <c r="CJ21" i="110"/>
  <c r="CK21" i="110"/>
  <c r="CT21" i="110"/>
  <c r="G22" i="110"/>
  <c r="J22" i="110"/>
  <c r="K22" i="110"/>
  <c r="L22" i="110"/>
  <c r="M22" i="110"/>
  <c r="N22" i="110"/>
  <c r="O22" i="110"/>
  <c r="P22" i="110"/>
  <c r="Q22" i="110"/>
  <c r="R22" i="110"/>
  <c r="S22" i="110"/>
  <c r="T22" i="110"/>
  <c r="U22" i="110"/>
  <c r="V22" i="110"/>
  <c r="W22" i="110"/>
  <c r="X22" i="110"/>
  <c r="Y22" i="110"/>
  <c r="Z22" i="110"/>
  <c r="AA22" i="110"/>
  <c r="AB22" i="110"/>
  <c r="AC22" i="110"/>
  <c r="AD22" i="110"/>
  <c r="AE22" i="110"/>
  <c r="AF22" i="110"/>
  <c r="AG22" i="110"/>
  <c r="AH22" i="110"/>
  <c r="AI22" i="110"/>
  <c r="AJ22" i="110"/>
  <c r="AK22" i="110"/>
  <c r="AL22" i="110"/>
  <c r="AM22" i="110"/>
  <c r="AN22" i="110"/>
  <c r="AO22" i="110"/>
  <c r="AP22" i="110"/>
  <c r="AQ22" i="110"/>
  <c r="AR22" i="110"/>
  <c r="AS22" i="110"/>
  <c r="AT22" i="110"/>
  <c r="AU22" i="110"/>
  <c r="AV22" i="110"/>
  <c r="AW22" i="110"/>
  <c r="AX22" i="110"/>
  <c r="AY22" i="110"/>
  <c r="AZ22" i="110"/>
  <c r="BA22" i="110"/>
  <c r="BB22" i="110"/>
  <c r="BC22" i="110"/>
  <c r="BD22" i="110"/>
  <c r="BE22" i="110"/>
  <c r="BF22" i="110"/>
  <c r="BG22" i="110"/>
  <c r="BH22" i="110"/>
  <c r="BI22" i="110"/>
  <c r="BJ22" i="110"/>
  <c r="BK22" i="110"/>
  <c r="BL22" i="110"/>
  <c r="BM22" i="110"/>
  <c r="BN22" i="110"/>
  <c r="BO22" i="110"/>
  <c r="BP22" i="110"/>
  <c r="BQ22" i="110"/>
  <c r="BR22" i="110"/>
  <c r="BS22" i="110"/>
  <c r="BT22" i="110"/>
  <c r="BU22" i="110"/>
  <c r="BV22" i="110"/>
  <c r="BW22" i="110"/>
  <c r="BX22" i="110"/>
  <c r="BY22" i="110"/>
  <c r="BZ22" i="110"/>
  <c r="CA22" i="110"/>
  <c r="CB22" i="110"/>
  <c r="CC22" i="110"/>
  <c r="CD22" i="110"/>
  <c r="CE22" i="110"/>
  <c r="CF22" i="110"/>
  <c r="CG22" i="110"/>
  <c r="CH22" i="110"/>
  <c r="CI22" i="110"/>
  <c r="CJ22" i="110"/>
  <c r="CK22" i="110"/>
  <c r="CT22" i="110"/>
  <c r="D23" i="110"/>
  <c r="E23" i="110"/>
  <c r="G23" i="110"/>
  <c r="J23" i="110"/>
  <c r="K23" i="110"/>
  <c r="L23" i="110"/>
  <c r="M23" i="110"/>
  <c r="N23" i="110"/>
  <c r="O23" i="110"/>
  <c r="P23" i="110"/>
  <c r="Q23" i="110"/>
  <c r="R23" i="110"/>
  <c r="S23" i="110"/>
  <c r="T23" i="110"/>
  <c r="U23" i="110"/>
  <c r="V23" i="110"/>
  <c r="W23" i="110"/>
  <c r="X23" i="110"/>
  <c r="Y23" i="110"/>
  <c r="Z23" i="110"/>
  <c r="AA23" i="110"/>
  <c r="AB23" i="110"/>
  <c r="AC23" i="110"/>
  <c r="AD23" i="110"/>
  <c r="AE23" i="110"/>
  <c r="AF23" i="110"/>
  <c r="AG23" i="110"/>
  <c r="AH23" i="110"/>
  <c r="AI23" i="110"/>
  <c r="AJ23" i="110"/>
  <c r="AK23" i="110"/>
  <c r="AL23" i="110"/>
  <c r="AM23" i="110"/>
  <c r="AN23" i="110"/>
  <c r="AO23" i="110"/>
  <c r="AP23" i="110"/>
  <c r="AQ23" i="110"/>
  <c r="AR23" i="110"/>
  <c r="AS23" i="110"/>
  <c r="AT23" i="110"/>
  <c r="AU23" i="110"/>
  <c r="AV23" i="110"/>
  <c r="AW23" i="110"/>
  <c r="AX23" i="110"/>
  <c r="AY23" i="110"/>
  <c r="AZ23" i="110"/>
  <c r="BA23" i="110"/>
  <c r="BB23" i="110"/>
  <c r="BC23" i="110"/>
  <c r="BD23" i="110"/>
  <c r="BE23" i="110"/>
  <c r="BF23" i="110"/>
  <c r="BG23" i="110"/>
  <c r="BH23" i="110"/>
  <c r="BI23" i="110"/>
  <c r="BJ23" i="110"/>
  <c r="BK23" i="110"/>
  <c r="BL23" i="110"/>
  <c r="BM23" i="110"/>
  <c r="BN23" i="110"/>
  <c r="BO23" i="110"/>
  <c r="BP23" i="110"/>
  <c r="BQ23" i="110"/>
  <c r="BR23" i="110"/>
  <c r="BS23" i="110"/>
  <c r="BT23" i="110"/>
  <c r="BU23" i="110"/>
  <c r="BV23" i="110"/>
  <c r="BW23" i="110"/>
  <c r="BX23" i="110"/>
  <c r="BY23" i="110"/>
  <c r="BZ23" i="110"/>
  <c r="CA23" i="110"/>
  <c r="CB23" i="110"/>
  <c r="CC23" i="110"/>
  <c r="CD23" i="110"/>
  <c r="CE23" i="110"/>
  <c r="CF23" i="110"/>
  <c r="CG23" i="110"/>
  <c r="CH23" i="110"/>
  <c r="CI23" i="110"/>
  <c r="CJ23" i="110"/>
  <c r="CK23" i="110"/>
  <c r="CT23" i="110"/>
  <c r="D24" i="110"/>
  <c r="E24" i="110"/>
  <c r="G24" i="110"/>
  <c r="J24" i="110"/>
  <c r="K24" i="110"/>
  <c r="L24" i="110"/>
  <c r="M24" i="110"/>
  <c r="N24" i="110"/>
  <c r="O24" i="110"/>
  <c r="P24" i="110"/>
  <c r="Q24" i="110"/>
  <c r="R24" i="110"/>
  <c r="S24" i="110"/>
  <c r="T24" i="110"/>
  <c r="U24" i="110"/>
  <c r="V24" i="110"/>
  <c r="W24" i="110"/>
  <c r="X24" i="110"/>
  <c r="Y24" i="110"/>
  <c r="Z24" i="110"/>
  <c r="AA24" i="110"/>
  <c r="AB24" i="110"/>
  <c r="AC24" i="110"/>
  <c r="AD24" i="110"/>
  <c r="AE24" i="110"/>
  <c r="AF24" i="110"/>
  <c r="AG24" i="110"/>
  <c r="AH24" i="110"/>
  <c r="AI24" i="110"/>
  <c r="AJ24" i="110"/>
  <c r="AK24" i="110"/>
  <c r="AL24" i="110"/>
  <c r="AM24" i="110"/>
  <c r="AN24" i="110"/>
  <c r="AO24" i="110"/>
  <c r="AP24" i="110"/>
  <c r="AQ24" i="110"/>
  <c r="AR24" i="110"/>
  <c r="AS24" i="110"/>
  <c r="AT24" i="110"/>
  <c r="AU24" i="110"/>
  <c r="AV24" i="110"/>
  <c r="AW24" i="110"/>
  <c r="AX24" i="110"/>
  <c r="AY24" i="110"/>
  <c r="AZ24" i="110"/>
  <c r="BA24" i="110"/>
  <c r="BB24" i="110"/>
  <c r="BC24" i="110"/>
  <c r="BD24" i="110"/>
  <c r="BE24" i="110"/>
  <c r="BF24" i="110"/>
  <c r="BG24" i="110"/>
  <c r="BH24" i="110"/>
  <c r="BI24" i="110"/>
  <c r="BJ24" i="110"/>
  <c r="BK24" i="110"/>
  <c r="BL24" i="110"/>
  <c r="BM24" i="110"/>
  <c r="BN24" i="110"/>
  <c r="BO24" i="110"/>
  <c r="BP24" i="110"/>
  <c r="BQ24" i="110"/>
  <c r="BR24" i="110"/>
  <c r="BS24" i="110"/>
  <c r="BT24" i="110"/>
  <c r="BU24" i="110"/>
  <c r="BV24" i="110"/>
  <c r="BW24" i="110"/>
  <c r="BX24" i="110"/>
  <c r="BY24" i="110"/>
  <c r="BZ24" i="110"/>
  <c r="CQ24" i="110" s="1"/>
  <c r="CA24" i="110"/>
  <c r="CB24" i="110"/>
  <c r="CC24" i="110"/>
  <c r="CD24" i="110"/>
  <c r="CE24" i="110"/>
  <c r="CF24" i="110"/>
  <c r="CG24" i="110"/>
  <c r="CH24" i="110"/>
  <c r="CI24" i="110"/>
  <c r="CJ24" i="110"/>
  <c r="CK24" i="110"/>
  <c r="CT24" i="110"/>
  <c r="D25" i="110"/>
  <c r="E25" i="110"/>
  <c r="G25" i="110"/>
  <c r="J25" i="110"/>
  <c r="K25" i="110"/>
  <c r="L25" i="110"/>
  <c r="M25" i="110"/>
  <c r="N25" i="110"/>
  <c r="O25" i="110"/>
  <c r="P25" i="110"/>
  <c r="Q25" i="110"/>
  <c r="R25" i="110"/>
  <c r="S25" i="110"/>
  <c r="T25" i="110"/>
  <c r="U25" i="110"/>
  <c r="V25" i="110"/>
  <c r="W25" i="110"/>
  <c r="X25" i="110"/>
  <c r="Y25" i="110"/>
  <c r="Z25" i="110"/>
  <c r="AA25" i="110"/>
  <c r="AB25" i="110"/>
  <c r="AC25" i="110"/>
  <c r="AD25" i="110"/>
  <c r="AE25" i="110"/>
  <c r="AF25" i="110"/>
  <c r="AG25" i="110"/>
  <c r="AH25" i="110"/>
  <c r="AI25" i="110"/>
  <c r="AJ25" i="110"/>
  <c r="AK25" i="110"/>
  <c r="AL25" i="110"/>
  <c r="AM25" i="110"/>
  <c r="AN25" i="110"/>
  <c r="AO25" i="110"/>
  <c r="AP25" i="110"/>
  <c r="AQ25" i="110"/>
  <c r="AR25" i="110"/>
  <c r="AS25" i="110"/>
  <c r="AT25" i="110"/>
  <c r="AU25" i="110"/>
  <c r="AV25" i="110"/>
  <c r="AW25" i="110"/>
  <c r="AX25" i="110"/>
  <c r="AY25" i="110"/>
  <c r="AZ25" i="110"/>
  <c r="BA25" i="110"/>
  <c r="BB25" i="110"/>
  <c r="BC25" i="110"/>
  <c r="BD25" i="110"/>
  <c r="BE25" i="110"/>
  <c r="BF25" i="110"/>
  <c r="BG25" i="110"/>
  <c r="BH25" i="110"/>
  <c r="BI25" i="110"/>
  <c r="BJ25" i="110"/>
  <c r="BK25" i="110"/>
  <c r="BL25" i="110"/>
  <c r="BM25" i="110"/>
  <c r="BN25" i="110"/>
  <c r="BO25" i="110"/>
  <c r="BP25" i="110"/>
  <c r="BQ25" i="110"/>
  <c r="BR25" i="110"/>
  <c r="BS25" i="110"/>
  <c r="BT25" i="110"/>
  <c r="BU25" i="110"/>
  <c r="BV25" i="110"/>
  <c r="BW25" i="110"/>
  <c r="BX25" i="110"/>
  <c r="BY25" i="110"/>
  <c r="BZ25" i="110"/>
  <c r="CQ25" i="110" s="1"/>
  <c r="CA25" i="110"/>
  <c r="CB25" i="110"/>
  <c r="CC25" i="110"/>
  <c r="CD25" i="110"/>
  <c r="CE25" i="110"/>
  <c r="CF25" i="110"/>
  <c r="CG25" i="110"/>
  <c r="CH25" i="110"/>
  <c r="CI25" i="110"/>
  <c r="CJ25" i="110"/>
  <c r="CK25" i="110"/>
  <c r="CT25" i="110"/>
  <c r="D26" i="110"/>
  <c r="E26" i="110"/>
  <c r="G26" i="110"/>
  <c r="J26" i="110"/>
  <c r="K26" i="110"/>
  <c r="L26" i="110"/>
  <c r="M26" i="110"/>
  <c r="N26" i="110"/>
  <c r="O26" i="110"/>
  <c r="P26" i="110"/>
  <c r="Q26" i="110"/>
  <c r="R26" i="110"/>
  <c r="S26" i="110"/>
  <c r="T26" i="110"/>
  <c r="U26" i="110"/>
  <c r="V26" i="110"/>
  <c r="W26" i="110"/>
  <c r="X26" i="110"/>
  <c r="Y26" i="110"/>
  <c r="Z26" i="110"/>
  <c r="AA26" i="110"/>
  <c r="AB26" i="110"/>
  <c r="AC26" i="110"/>
  <c r="AD26" i="110"/>
  <c r="AE26" i="110"/>
  <c r="AF26" i="110"/>
  <c r="AG26" i="110"/>
  <c r="AH26" i="110"/>
  <c r="AI26" i="110"/>
  <c r="AJ26" i="110"/>
  <c r="AK26" i="110"/>
  <c r="AL26" i="110"/>
  <c r="AM26" i="110"/>
  <c r="AN26" i="110"/>
  <c r="AO26" i="110"/>
  <c r="AP26" i="110"/>
  <c r="AQ26" i="110"/>
  <c r="AR26" i="110"/>
  <c r="AS26" i="110"/>
  <c r="AT26" i="110"/>
  <c r="AU26" i="110"/>
  <c r="AV26" i="110"/>
  <c r="AW26" i="110"/>
  <c r="AX26" i="110"/>
  <c r="AY26" i="110"/>
  <c r="AZ26" i="110"/>
  <c r="BA26" i="110"/>
  <c r="BB26" i="110"/>
  <c r="BC26" i="110"/>
  <c r="BD26" i="110"/>
  <c r="BE26" i="110"/>
  <c r="BF26" i="110"/>
  <c r="BG26" i="110"/>
  <c r="BH26" i="110"/>
  <c r="BI26" i="110"/>
  <c r="BJ26" i="110"/>
  <c r="BK26" i="110"/>
  <c r="BL26" i="110"/>
  <c r="BM26" i="110"/>
  <c r="BN26" i="110"/>
  <c r="BO26" i="110"/>
  <c r="BP26" i="110"/>
  <c r="BQ26" i="110"/>
  <c r="BR26" i="110"/>
  <c r="BS26" i="110"/>
  <c r="BT26" i="110"/>
  <c r="BU26" i="110"/>
  <c r="BV26" i="110"/>
  <c r="BW26" i="110"/>
  <c r="BX26" i="110"/>
  <c r="BY26" i="110"/>
  <c r="BZ26" i="110"/>
  <c r="CQ26" i="110" s="1"/>
  <c r="CA26" i="110"/>
  <c r="CB26" i="110"/>
  <c r="CC26" i="110"/>
  <c r="CD26" i="110"/>
  <c r="CE26" i="110"/>
  <c r="CF26" i="110"/>
  <c r="CG26" i="110"/>
  <c r="CH26" i="110"/>
  <c r="CI26" i="110"/>
  <c r="CJ26" i="110"/>
  <c r="CK26" i="110"/>
  <c r="CT26" i="110"/>
  <c r="G27" i="110"/>
  <c r="J27" i="110"/>
  <c r="K27" i="110"/>
  <c r="L27" i="110"/>
  <c r="M27" i="110"/>
  <c r="N27" i="110"/>
  <c r="O27" i="110"/>
  <c r="P27" i="110"/>
  <c r="Q27" i="110"/>
  <c r="R27" i="110"/>
  <c r="S27" i="110"/>
  <c r="T27" i="110"/>
  <c r="U27" i="110"/>
  <c r="V27" i="110"/>
  <c r="W27" i="110"/>
  <c r="X27" i="110"/>
  <c r="Y27" i="110"/>
  <c r="Z27" i="110"/>
  <c r="AA27" i="110"/>
  <c r="AB27" i="110"/>
  <c r="AC27" i="110"/>
  <c r="AD27" i="110"/>
  <c r="AE27" i="110"/>
  <c r="AF27" i="110"/>
  <c r="AG27" i="110"/>
  <c r="AH27" i="110"/>
  <c r="AI27" i="110"/>
  <c r="AJ27" i="110"/>
  <c r="AK27" i="110"/>
  <c r="AL27" i="110"/>
  <c r="AM27" i="110"/>
  <c r="AN27" i="110"/>
  <c r="AO27" i="110"/>
  <c r="AP27" i="110"/>
  <c r="AQ27" i="110"/>
  <c r="AR27" i="110"/>
  <c r="AS27" i="110"/>
  <c r="AT27" i="110"/>
  <c r="AU27" i="110"/>
  <c r="AV27" i="110"/>
  <c r="AW27" i="110"/>
  <c r="AX27" i="110"/>
  <c r="AY27" i="110"/>
  <c r="AZ27" i="110"/>
  <c r="BA27" i="110"/>
  <c r="BB27" i="110"/>
  <c r="BC27" i="110"/>
  <c r="BD27" i="110"/>
  <c r="BE27" i="110"/>
  <c r="BF27" i="110"/>
  <c r="BG27" i="110"/>
  <c r="BH27" i="110"/>
  <c r="BI27" i="110"/>
  <c r="BJ27" i="110"/>
  <c r="BK27" i="110"/>
  <c r="BL27" i="110"/>
  <c r="BM27" i="110"/>
  <c r="BN27" i="110"/>
  <c r="BO27" i="110"/>
  <c r="BP27" i="110"/>
  <c r="BQ27" i="110"/>
  <c r="BR27" i="110"/>
  <c r="BS27" i="110"/>
  <c r="BT27" i="110"/>
  <c r="BU27" i="110"/>
  <c r="BV27" i="110"/>
  <c r="BW27" i="110"/>
  <c r="BX27" i="110"/>
  <c r="BY27" i="110"/>
  <c r="BZ27" i="110"/>
  <c r="CQ27" i="110" s="1"/>
  <c r="CA27" i="110"/>
  <c r="CB27" i="110"/>
  <c r="CC27" i="110"/>
  <c r="CD27" i="110"/>
  <c r="CE27" i="110"/>
  <c r="CF27" i="110"/>
  <c r="CG27" i="110"/>
  <c r="CH27" i="110"/>
  <c r="CI27" i="110"/>
  <c r="CJ27" i="110"/>
  <c r="CK27" i="110"/>
  <c r="CT27" i="110"/>
  <c r="G28" i="110"/>
  <c r="J28" i="110"/>
  <c r="K28" i="110"/>
  <c r="L28" i="110"/>
  <c r="M28" i="110"/>
  <c r="N28" i="110"/>
  <c r="O28" i="110"/>
  <c r="P28" i="110"/>
  <c r="Q28" i="110"/>
  <c r="R28" i="110"/>
  <c r="S28" i="110"/>
  <c r="T28" i="110"/>
  <c r="U28" i="110"/>
  <c r="V28" i="110"/>
  <c r="W28" i="110"/>
  <c r="X28" i="110"/>
  <c r="Y28" i="110"/>
  <c r="Z28" i="110"/>
  <c r="AA28" i="110"/>
  <c r="AB28" i="110"/>
  <c r="AC28" i="110"/>
  <c r="AD28" i="110"/>
  <c r="AE28" i="110"/>
  <c r="AF28" i="110"/>
  <c r="AG28" i="110"/>
  <c r="AH28" i="110"/>
  <c r="AI28" i="110"/>
  <c r="AJ28" i="110"/>
  <c r="AK28" i="110"/>
  <c r="AL28" i="110"/>
  <c r="AM28" i="110"/>
  <c r="AN28" i="110"/>
  <c r="AO28" i="110"/>
  <c r="AP28" i="110"/>
  <c r="AQ28" i="110"/>
  <c r="AR28" i="110"/>
  <c r="AS28" i="110"/>
  <c r="AT28" i="110"/>
  <c r="AU28" i="110"/>
  <c r="AV28" i="110"/>
  <c r="AW28" i="110"/>
  <c r="AX28" i="110"/>
  <c r="AY28" i="110"/>
  <c r="AZ28" i="110"/>
  <c r="BA28" i="110"/>
  <c r="BB28" i="110"/>
  <c r="BC28" i="110"/>
  <c r="BD28" i="110"/>
  <c r="BE28" i="110"/>
  <c r="BF28" i="110"/>
  <c r="BG28" i="110"/>
  <c r="BH28" i="110"/>
  <c r="BI28" i="110"/>
  <c r="BJ28" i="110"/>
  <c r="BK28" i="110"/>
  <c r="BL28" i="110"/>
  <c r="BM28" i="110"/>
  <c r="BN28" i="110"/>
  <c r="BO28" i="110"/>
  <c r="BP28" i="110"/>
  <c r="BQ28" i="110"/>
  <c r="BR28" i="110"/>
  <c r="BS28" i="110"/>
  <c r="BT28" i="110"/>
  <c r="BU28" i="110"/>
  <c r="BV28" i="110"/>
  <c r="BW28" i="110"/>
  <c r="BX28" i="110"/>
  <c r="BY28" i="110"/>
  <c r="BZ28" i="110"/>
  <c r="CA28" i="110"/>
  <c r="CB28" i="110"/>
  <c r="CC28" i="110"/>
  <c r="CD28" i="110"/>
  <c r="CE28" i="110"/>
  <c r="CF28" i="110"/>
  <c r="CG28" i="110"/>
  <c r="CH28" i="110"/>
  <c r="CI28" i="110"/>
  <c r="CJ28" i="110"/>
  <c r="CK28" i="110"/>
  <c r="CT28" i="110"/>
  <c r="G29" i="110"/>
  <c r="J29" i="110"/>
  <c r="K29" i="110"/>
  <c r="L29" i="110"/>
  <c r="M29" i="110"/>
  <c r="N29" i="110"/>
  <c r="O29" i="110"/>
  <c r="P29" i="110"/>
  <c r="Q29" i="110"/>
  <c r="R29" i="110"/>
  <c r="S29" i="110"/>
  <c r="T29" i="110"/>
  <c r="U29" i="110"/>
  <c r="V29" i="110"/>
  <c r="W29" i="110"/>
  <c r="X29" i="110"/>
  <c r="Y29" i="110"/>
  <c r="Z29" i="110"/>
  <c r="AA29" i="110"/>
  <c r="AB29" i="110"/>
  <c r="AC29" i="110"/>
  <c r="AD29" i="110"/>
  <c r="AE29" i="110"/>
  <c r="AF29" i="110"/>
  <c r="AG29" i="110"/>
  <c r="AH29" i="110"/>
  <c r="AI29" i="110"/>
  <c r="AJ29" i="110"/>
  <c r="AK29" i="110"/>
  <c r="AL29" i="110"/>
  <c r="AM29" i="110"/>
  <c r="AN29" i="110"/>
  <c r="AO29" i="110"/>
  <c r="AP29" i="110"/>
  <c r="AQ29" i="110"/>
  <c r="AR29" i="110"/>
  <c r="AS29" i="110"/>
  <c r="AT29" i="110"/>
  <c r="AU29" i="110"/>
  <c r="AV29" i="110"/>
  <c r="AW29" i="110"/>
  <c r="AX29" i="110"/>
  <c r="AY29" i="110"/>
  <c r="AZ29" i="110"/>
  <c r="BA29" i="110"/>
  <c r="BB29" i="110"/>
  <c r="BC29" i="110"/>
  <c r="BD29" i="110"/>
  <c r="BE29" i="110"/>
  <c r="BF29" i="110"/>
  <c r="BG29" i="110"/>
  <c r="BH29" i="110"/>
  <c r="BI29" i="110"/>
  <c r="BJ29" i="110"/>
  <c r="BK29" i="110"/>
  <c r="BL29" i="110"/>
  <c r="BM29" i="110"/>
  <c r="BN29" i="110"/>
  <c r="BO29" i="110"/>
  <c r="BP29" i="110"/>
  <c r="BQ29" i="110"/>
  <c r="BR29" i="110"/>
  <c r="BS29" i="110"/>
  <c r="BT29" i="110"/>
  <c r="BU29" i="110"/>
  <c r="BV29" i="110"/>
  <c r="BW29" i="110"/>
  <c r="BX29" i="110"/>
  <c r="BY29" i="110"/>
  <c r="BZ29" i="110"/>
  <c r="CA29" i="110"/>
  <c r="CB29" i="110"/>
  <c r="CC29" i="110"/>
  <c r="CD29" i="110"/>
  <c r="CE29" i="110"/>
  <c r="CF29" i="110"/>
  <c r="CG29" i="110"/>
  <c r="CH29" i="110"/>
  <c r="CI29" i="110"/>
  <c r="CJ29" i="110"/>
  <c r="CK29" i="110"/>
  <c r="CT29" i="110"/>
  <c r="D30" i="110"/>
  <c r="E30" i="110"/>
  <c r="G30" i="110"/>
  <c r="J30" i="110"/>
  <c r="K30" i="110"/>
  <c r="L30" i="110"/>
  <c r="M30" i="110"/>
  <c r="N30" i="110"/>
  <c r="O30" i="110"/>
  <c r="P30" i="110"/>
  <c r="Q30" i="110"/>
  <c r="R30" i="110"/>
  <c r="S30" i="110"/>
  <c r="T30" i="110"/>
  <c r="U30" i="110"/>
  <c r="V30" i="110"/>
  <c r="W30" i="110"/>
  <c r="X30" i="110"/>
  <c r="Y30" i="110"/>
  <c r="Z30" i="110"/>
  <c r="AA30" i="110"/>
  <c r="AB30" i="110"/>
  <c r="AC30" i="110"/>
  <c r="AD30" i="110"/>
  <c r="AE30" i="110"/>
  <c r="AF30" i="110"/>
  <c r="AG30" i="110"/>
  <c r="AH30" i="110"/>
  <c r="AI30" i="110"/>
  <c r="AJ30" i="110"/>
  <c r="AK30" i="110"/>
  <c r="AL30" i="110"/>
  <c r="AM30" i="110"/>
  <c r="AN30" i="110"/>
  <c r="AO30" i="110"/>
  <c r="AP30" i="110"/>
  <c r="AQ30" i="110"/>
  <c r="AR30" i="110"/>
  <c r="AS30" i="110"/>
  <c r="AT30" i="110"/>
  <c r="AU30" i="110"/>
  <c r="AV30" i="110"/>
  <c r="AW30" i="110"/>
  <c r="AX30" i="110"/>
  <c r="AY30" i="110"/>
  <c r="AZ30" i="110"/>
  <c r="BA30" i="110"/>
  <c r="BB30" i="110"/>
  <c r="BC30" i="110"/>
  <c r="BD30" i="110"/>
  <c r="BE30" i="110"/>
  <c r="BF30" i="110"/>
  <c r="BG30" i="110"/>
  <c r="BH30" i="110"/>
  <c r="BI30" i="110"/>
  <c r="BJ30" i="110"/>
  <c r="BK30" i="110"/>
  <c r="BL30" i="110"/>
  <c r="BM30" i="110"/>
  <c r="BN30" i="110"/>
  <c r="BO30" i="110"/>
  <c r="BP30" i="110"/>
  <c r="BQ30" i="110"/>
  <c r="BR30" i="110"/>
  <c r="BS30" i="110"/>
  <c r="BT30" i="110"/>
  <c r="BU30" i="110"/>
  <c r="BV30" i="110"/>
  <c r="BW30" i="110"/>
  <c r="BX30" i="110"/>
  <c r="BY30" i="110"/>
  <c r="BZ30" i="110"/>
  <c r="CQ30" i="110" s="1"/>
  <c r="CA30" i="110"/>
  <c r="CB30" i="110"/>
  <c r="CC30" i="110"/>
  <c r="CD30" i="110"/>
  <c r="CE30" i="110"/>
  <c r="CF30" i="110"/>
  <c r="CG30" i="110"/>
  <c r="CH30" i="110"/>
  <c r="CI30" i="110"/>
  <c r="CJ30" i="110"/>
  <c r="CK30" i="110"/>
  <c r="CT30" i="110"/>
  <c r="G31" i="110"/>
  <c r="D32" i="110"/>
  <c r="E32" i="110"/>
  <c r="D33" i="110"/>
  <c r="E33" i="110"/>
  <c r="D34" i="110"/>
  <c r="E34" i="110"/>
  <c r="X35" i="110"/>
  <c r="AX35" i="110"/>
  <c r="BF35" i="110"/>
  <c r="BT35" i="110"/>
  <c r="D36" i="110"/>
  <c r="E36" i="110"/>
  <c r="H36" i="110"/>
  <c r="X36" i="110"/>
  <c r="AX36" i="110"/>
  <c r="BF36" i="110"/>
  <c r="BT36" i="110"/>
  <c r="D37" i="110"/>
  <c r="E37" i="110"/>
  <c r="X37" i="110"/>
  <c r="AX37" i="110"/>
  <c r="BF37" i="110"/>
  <c r="BT37" i="110"/>
  <c r="D38" i="110"/>
  <c r="E38" i="110"/>
  <c r="X38" i="110"/>
  <c r="AX38" i="110"/>
  <c r="BF38" i="110"/>
  <c r="BT38" i="110"/>
  <c r="D39" i="110"/>
  <c r="E39" i="110"/>
  <c r="X39" i="110"/>
  <c r="AX39" i="110"/>
  <c r="BF39" i="110"/>
  <c r="BT39" i="110"/>
  <c r="D40" i="110"/>
  <c r="E40" i="110"/>
  <c r="D41" i="110"/>
  <c r="E41" i="110"/>
  <c r="D42" i="110"/>
  <c r="E42" i="110"/>
  <c r="D43" i="110"/>
  <c r="E43" i="110"/>
  <c r="D44" i="110"/>
  <c r="E44" i="110"/>
  <c r="D45" i="110"/>
  <c r="E45" i="110"/>
  <c r="D46" i="110"/>
  <c r="E46" i="110"/>
  <c r="J47" i="110"/>
  <c r="I1" i="111"/>
  <c r="CL3" i="111"/>
  <c r="H35" i="111" s="1"/>
  <c r="CL5" i="111"/>
  <c r="CL6" i="111"/>
  <c r="CL8" i="111"/>
  <c r="CL9" i="111"/>
  <c r="CL10" i="111"/>
  <c r="D14" i="111"/>
  <c r="G14" i="111"/>
  <c r="J14" i="111"/>
  <c r="K14" i="111"/>
  <c r="L14" i="111"/>
  <c r="M14" i="111"/>
  <c r="N14" i="111"/>
  <c r="O14" i="111"/>
  <c r="P14" i="111"/>
  <c r="Q14" i="111"/>
  <c r="R14" i="111"/>
  <c r="S14" i="111"/>
  <c r="T14" i="111"/>
  <c r="U14" i="111"/>
  <c r="V14" i="111"/>
  <c r="W14" i="111"/>
  <c r="X14" i="111"/>
  <c r="Y14" i="111"/>
  <c r="Z14" i="111"/>
  <c r="AA14" i="111"/>
  <c r="AB14" i="111"/>
  <c r="AC14" i="111"/>
  <c r="AD14" i="111"/>
  <c r="AE14" i="111"/>
  <c r="AF14" i="111"/>
  <c r="AG14" i="111"/>
  <c r="AH14" i="111"/>
  <c r="AI14" i="111"/>
  <c r="AJ14" i="111"/>
  <c r="AK14" i="111"/>
  <c r="AL14" i="111"/>
  <c r="AM14" i="111"/>
  <c r="AN14" i="111"/>
  <c r="AO14" i="111"/>
  <c r="AP14" i="111"/>
  <c r="AQ14" i="111"/>
  <c r="AR14" i="111"/>
  <c r="AS14" i="111"/>
  <c r="AT14" i="111"/>
  <c r="AU14" i="111"/>
  <c r="AV14" i="111"/>
  <c r="AW14" i="111"/>
  <c r="AX14" i="111"/>
  <c r="AY14" i="111"/>
  <c r="AZ14" i="111"/>
  <c r="BA14" i="111"/>
  <c r="BB14" i="111"/>
  <c r="BC14" i="111"/>
  <c r="BD14" i="111"/>
  <c r="BE14" i="111"/>
  <c r="BF14" i="111"/>
  <c r="BG14" i="111"/>
  <c r="BH14" i="111"/>
  <c r="BI14" i="111"/>
  <c r="BJ14" i="111"/>
  <c r="BK14" i="111"/>
  <c r="BL14" i="111"/>
  <c r="BM14" i="111"/>
  <c r="BN14" i="111"/>
  <c r="BO14" i="111"/>
  <c r="BP14" i="111"/>
  <c r="BQ14" i="111"/>
  <c r="BR14" i="111"/>
  <c r="BS14" i="111"/>
  <c r="BT14" i="111"/>
  <c r="BU14" i="111"/>
  <c r="BV14" i="111"/>
  <c r="BW14" i="111"/>
  <c r="BX14" i="111"/>
  <c r="BY14" i="111"/>
  <c r="BZ14" i="111"/>
  <c r="CQ14" i="111" s="1"/>
  <c r="CA14" i="111"/>
  <c r="CB14" i="111"/>
  <c r="CC14" i="111"/>
  <c r="CD14" i="111"/>
  <c r="CE14" i="111"/>
  <c r="CF14" i="111"/>
  <c r="CG14" i="111"/>
  <c r="CH14" i="111"/>
  <c r="CI14" i="111"/>
  <c r="CJ14" i="111"/>
  <c r="CK14" i="111"/>
  <c r="CT14" i="111"/>
  <c r="A15" i="111"/>
  <c r="A16" i="111" s="1"/>
  <c r="A17" i="111" s="1"/>
  <c r="A18" i="111" s="1"/>
  <c r="A19" i="111" s="1"/>
  <c r="A20" i="111" s="1"/>
  <c r="A21" i="111" s="1"/>
  <c r="A22" i="111" s="1"/>
  <c r="A23" i="111" s="1"/>
  <c r="A24" i="111" s="1"/>
  <c r="A25" i="111" s="1"/>
  <c r="A26" i="111" s="1"/>
  <c r="A27" i="111" s="1"/>
  <c r="A28" i="111" s="1"/>
  <c r="A29" i="111" s="1"/>
  <c r="A30" i="111" s="1"/>
  <c r="A31" i="111" s="1"/>
  <c r="A32" i="111" s="1"/>
  <c r="A33" i="111" s="1"/>
  <c r="A34" i="111" s="1"/>
  <c r="A35" i="111" s="1"/>
  <c r="A36" i="111" s="1"/>
  <c r="A37" i="111" s="1"/>
  <c r="A38" i="111" s="1"/>
  <c r="A39" i="111" s="1"/>
  <c r="A40" i="111" s="1"/>
  <c r="A41" i="111" s="1"/>
  <c r="A42" i="111" s="1"/>
  <c r="A43" i="111" s="1"/>
  <c r="A44" i="111" s="1"/>
  <c r="A45" i="111" s="1"/>
  <c r="A46" i="111" s="1"/>
  <c r="D15" i="111"/>
  <c r="G15" i="111"/>
  <c r="J15" i="111"/>
  <c r="K15" i="111"/>
  <c r="L15" i="111"/>
  <c r="M15" i="111"/>
  <c r="N15" i="111"/>
  <c r="O15" i="111"/>
  <c r="P15" i="111"/>
  <c r="Q15" i="111"/>
  <c r="R15" i="111"/>
  <c r="S15" i="111"/>
  <c r="T15" i="111"/>
  <c r="U15" i="111"/>
  <c r="V15" i="111"/>
  <c r="W15" i="111"/>
  <c r="X15" i="111"/>
  <c r="Y15" i="111"/>
  <c r="Z15" i="111"/>
  <c r="AA15" i="111"/>
  <c r="AB15" i="111"/>
  <c r="AC15" i="111"/>
  <c r="AD15" i="111"/>
  <c r="AE15" i="111"/>
  <c r="AF15" i="111"/>
  <c r="AG15" i="111"/>
  <c r="AH15" i="111"/>
  <c r="AI15" i="111"/>
  <c r="AJ15" i="111"/>
  <c r="AK15" i="111"/>
  <c r="AL15" i="111"/>
  <c r="AM15" i="111"/>
  <c r="AN15" i="111"/>
  <c r="AO15" i="111"/>
  <c r="AP15" i="111"/>
  <c r="AQ15" i="111"/>
  <c r="AR15" i="111"/>
  <c r="AS15" i="111"/>
  <c r="AT15" i="111"/>
  <c r="AU15" i="111"/>
  <c r="AV15" i="111"/>
  <c r="AW15" i="111"/>
  <c r="AX15" i="111"/>
  <c r="AY15" i="111"/>
  <c r="AZ15" i="111"/>
  <c r="BA15" i="111"/>
  <c r="BB15" i="111"/>
  <c r="BC15" i="111"/>
  <c r="BD15" i="111"/>
  <c r="BE15" i="111"/>
  <c r="BF15" i="111"/>
  <c r="BG15" i="111"/>
  <c r="BH15" i="111"/>
  <c r="BI15" i="111"/>
  <c r="BJ15" i="111"/>
  <c r="BK15" i="111"/>
  <c r="BL15" i="111"/>
  <c r="BM15" i="111"/>
  <c r="BN15" i="111"/>
  <c r="BO15" i="111"/>
  <c r="BP15" i="111"/>
  <c r="BQ15" i="111"/>
  <c r="BR15" i="111"/>
  <c r="BS15" i="111"/>
  <c r="BT15" i="111"/>
  <c r="BU15" i="111"/>
  <c r="BV15" i="111"/>
  <c r="BW15" i="111"/>
  <c r="BX15" i="111"/>
  <c r="BY15" i="111"/>
  <c r="BZ15" i="111"/>
  <c r="CQ15" i="111" s="1"/>
  <c r="CA15" i="111"/>
  <c r="CB15" i="111"/>
  <c r="CC15" i="111"/>
  <c r="CD15" i="111"/>
  <c r="CE15" i="111"/>
  <c r="CF15" i="111"/>
  <c r="CG15" i="111"/>
  <c r="CH15" i="111"/>
  <c r="CI15" i="111"/>
  <c r="CJ15" i="111"/>
  <c r="CK15" i="111"/>
  <c r="CT15" i="111"/>
  <c r="G16" i="111"/>
  <c r="J16" i="111"/>
  <c r="K16" i="111"/>
  <c r="L16" i="111"/>
  <c r="M16" i="111"/>
  <c r="N16" i="111"/>
  <c r="O16" i="111"/>
  <c r="P16" i="111"/>
  <c r="Q16" i="111"/>
  <c r="R16" i="111"/>
  <c r="S16" i="111"/>
  <c r="T16" i="111"/>
  <c r="U16" i="111"/>
  <c r="V16" i="111"/>
  <c r="W16" i="111"/>
  <c r="X16" i="111"/>
  <c r="Y16" i="111"/>
  <c r="Z16" i="111"/>
  <c r="AA16" i="111"/>
  <c r="AB16" i="111"/>
  <c r="AC16" i="111"/>
  <c r="AD16" i="111"/>
  <c r="AE16" i="111"/>
  <c r="AF16" i="111"/>
  <c r="AG16" i="111"/>
  <c r="AH16" i="111"/>
  <c r="AI16" i="111"/>
  <c r="AJ16" i="111"/>
  <c r="AK16" i="111"/>
  <c r="AL16" i="111"/>
  <c r="AM16" i="111"/>
  <c r="AN16" i="111"/>
  <c r="AO16" i="111"/>
  <c r="AP16" i="111"/>
  <c r="AQ16" i="111"/>
  <c r="AR16" i="111"/>
  <c r="AS16" i="111"/>
  <c r="AT16" i="111"/>
  <c r="AU16" i="111"/>
  <c r="AV16" i="111"/>
  <c r="AW16" i="111"/>
  <c r="AX16" i="111"/>
  <c r="AY16" i="111"/>
  <c r="AZ16" i="111"/>
  <c r="BA16" i="111"/>
  <c r="BB16" i="111"/>
  <c r="BC16" i="111"/>
  <c r="BD16" i="111"/>
  <c r="BE16" i="111"/>
  <c r="BF16" i="111"/>
  <c r="BG16" i="111"/>
  <c r="BH16" i="111"/>
  <c r="BI16" i="111"/>
  <c r="BJ16" i="111"/>
  <c r="BK16" i="111"/>
  <c r="BL16" i="111"/>
  <c r="BM16" i="111"/>
  <c r="BN16" i="111"/>
  <c r="BO16" i="111"/>
  <c r="BP16" i="111"/>
  <c r="BQ16" i="111"/>
  <c r="BR16" i="111"/>
  <c r="BS16" i="111"/>
  <c r="BT16" i="111"/>
  <c r="BU16" i="111"/>
  <c r="BV16" i="111"/>
  <c r="BW16" i="111"/>
  <c r="BX16" i="111"/>
  <c r="BY16" i="111"/>
  <c r="BZ16" i="111"/>
  <c r="CQ16" i="111" s="1"/>
  <c r="CA16" i="111"/>
  <c r="CB16" i="111"/>
  <c r="CC16" i="111"/>
  <c r="CD16" i="111"/>
  <c r="CE16" i="111"/>
  <c r="CF16" i="111"/>
  <c r="CG16" i="111"/>
  <c r="CH16" i="111"/>
  <c r="CI16" i="111"/>
  <c r="CJ16" i="111"/>
  <c r="CK16" i="111"/>
  <c r="CT16" i="111"/>
  <c r="G17" i="111"/>
  <c r="J17" i="111"/>
  <c r="K17" i="111"/>
  <c r="L17" i="111"/>
  <c r="M17" i="111"/>
  <c r="N17" i="111"/>
  <c r="O17" i="111"/>
  <c r="P17" i="111"/>
  <c r="Q17" i="111"/>
  <c r="R17" i="111"/>
  <c r="S17" i="111"/>
  <c r="T17" i="111"/>
  <c r="U17" i="111"/>
  <c r="V17" i="111"/>
  <c r="W17" i="111"/>
  <c r="X17" i="111"/>
  <c r="Y17" i="111"/>
  <c r="Z17" i="111"/>
  <c r="AA17" i="111"/>
  <c r="AB17" i="111"/>
  <c r="AC17" i="111"/>
  <c r="AD17" i="111"/>
  <c r="AE17" i="111"/>
  <c r="AF17" i="111"/>
  <c r="AG17" i="111"/>
  <c r="AH17" i="111"/>
  <c r="AI17" i="111"/>
  <c r="AJ17" i="111"/>
  <c r="AK17" i="111"/>
  <c r="AL17" i="111"/>
  <c r="AM17" i="111"/>
  <c r="AN17" i="111"/>
  <c r="AO17" i="111"/>
  <c r="AP17" i="111"/>
  <c r="AQ17" i="111"/>
  <c r="AR17" i="111"/>
  <c r="AS17" i="111"/>
  <c r="AT17" i="111"/>
  <c r="AU17" i="111"/>
  <c r="AV17" i="111"/>
  <c r="AW17" i="111"/>
  <c r="AX17" i="111"/>
  <c r="AY17" i="111"/>
  <c r="AZ17" i="111"/>
  <c r="BA17" i="111"/>
  <c r="BB17" i="111"/>
  <c r="BC17" i="111"/>
  <c r="BD17" i="111"/>
  <c r="BE17" i="111"/>
  <c r="BF17" i="111"/>
  <c r="BG17" i="111"/>
  <c r="BH17" i="111"/>
  <c r="BI17" i="111"/>
  <c r="BJ17" i="111"/>
  <c r="BK17" i="111"/>
  <c r="BL17" i="111"/>
  <c r="BM17" i="111"/>
  <c r="BN17" i="111"/>
  <c r="BO17" i="111"/>
  <c r="BP17" i="111"/>
  <c r="BQ17" i="111"/>
  <c r="BR17" i="111"/>
  <c r="BS17" i="111"/>
  <c r="BT17" i="111"/>
  <c r="BU17" i="111"/>
  <c r="BV17" i="111"/>
  <c r="BW17" i="111"/>
  <c r="BX17" i="111"/>
  <c r="BY17" i="111"/>
  <c r="BZ17" i="111"/>
  <c r="CQ17" i="111" s="1"/>
  <c r="CA17" i="111"/>
  <c r="CB17" i="111"/>
  <c r="CC17" i="111"/>
  <c r="CD17" i="111"/>
  <c r="CE17" i="111"/>
  <c r="CF17" i="111"/>
  <c r="CG17" i="111"/>
  <c r="CH17" i="111"/>
  <c r="CI17" i="111"/>
  <c r="CJ17" i="111"/>
  <c r="CK17" i="111"/>
  <c r="CT17" i="111"/>
  <c r="D18" i="111"/>
  <c r="E18" i="111"/>
  <c r="G18" i="111"/>
  <c r="J18" i="111"/>
  <c r="K18" i="111"/>
  <c r="L18" i="111"/>
  <c r="M18" i="111"/>
  <c r="N18" i="111"/>
  <c r="O18" i="111"/>
  <c r="P18" i="111"/>
  <c r="Q18" i="111"/>
  <c r="R18" i="111"/>
  <c r="S18" i="111"/>
  <c r="T18" i="111"/>
  <c r="U18" i="111"/>
  <c r="V18" i="111"/>
  <c r="W18" i="111"/>
  <c r="X18" i="111"/>
  <c r="Y18" i="111"/>
  <c r="Z18" i="111"/>
  <c r="AA18" i="111"/>
  <c r="AB18" i="111"/>
  <c r="AC18" i="111"/>
  <c r="AD18" i="111"/>
  <c r="AE18" i="111"/>
  <c r="AF18" i="111"/>
  <c r="AG18" i="111"/>
  <c r="AH18" i="111"/>
  <c r="AI18" i="111"/>
  <c r="AJ18" i="111"/>
  <c r="AK18" i="111"/>
  <c r="AL18" i="111"/>
  <c r="AM18" i="111"/>
  <c r="AN18" i="111"/>
  <c r="AO18" i="111"/>
  <c r="AP18" i="111"/>
  <c r="AQ18" i="111"/>
  <c r="AR18" i="111"/>
  <c r="AS18" i="111"/>
  <c r="AT18" i="111"/>
  <c r="AU18" i="111"/>
  <c r="AV18" i="111"/>
  <c r="AW18" i="111"/>
  <c r="AX18" i="111"/>
  <c r="AY18" i="111"/>
  <c r="AZ18" i="111"/>
  <c r="BA18" i="111"/>
  <c r="BB18" i="111"/>
  <c r="BC18" i="111"/>
  <c r="BD18" i="111"/>
  <c r="BE18" i="111"/>
  <c r="BF18" i="111"/>
  <c r="BG18" i="111"/>
  <c r="BH18" i="111"/>
  <c r="BI18" i="111"/>
  <c r="BJ18" i="111"/>
  <c r="BK18" i="111"/>
  <c r="BL18" i="111"/>
  <c r="BM18" i="111"/>
  <c r="BN18" i="111"/>
  <c r="BO18" i="111"/>
  <c r="BP18" i="111"/>
  <c r="BQ18" i="111"/>
  <c r="BR18" i="111"/>
  <c r="BS18" i="111"/>
  <c r="BT18" i="111"/>
  <c r="BU18" i="111"/>
  <c r="BV18" i="111"/>
  <c r="BW18" i="111"/>
  <c r="BX18" i="111"/>
  <c r="BY18" i="111"/>
  <c r="BZ18" i="111"/>
  <c r="CA18" i="111"/>
  <c r="CB18" i="111"/>
  <c r="CC18" i="111"/>
  <c r="CD18" i="111"/>
  <c r="CE18" i="111"/>
  <c r="CF18" i="111"/>
  <c r="CG18" i="111"/>
  <c r="CH18" i="111"/>
  <c r="CI18" i="111"/>
  <c r="CJ18" i="111"/>
  <c r="CK18" i="111"/>
  <c r="CT18" i="111"/>
  <c r="G19" i="111"/>
  <c r="J19" i="111"/>
  <c r="K19" i="111"/>
  <c r="L19" i="111"/>
  <c r="M19" i="111"/>
  <c r="N19" i="111"/>
  <c r="O19" i="111"/>
  <c r="P19" i="111"/>
  <c r="Q19" i="111"/>
  <c r="R19" i="111"/>
  <c r="S19" i="111"/>
  <c r="T19" i="111"/>
  <c r="U19" i="111"/>
  <c r="V19" i="111"/>
  <c r="W19" i="111"/>
  <c r="X19" i="111"/>
  <c r="Y19" i="111"/>
  <c r="Z19" i="111"/>
  <c r="AA19" i="111"/>
  <c r="AB19" i="111"/>
  <c r="AC19" i="111"/>
  <c r="AD19" i="111"/>
  <c r="AE19" i="111"/>
  <c r="AF19" i="111"/>
  <c r="AG19" i="111"/>
  <c r="AH19" i="111"/>
  <c r="AI19" i="111"/>
  <c r="AJ19" i="111"/>
  <c r="AK19" i="111"/>
  <c r="AL19" i="111"/>
  <c r="AM19" i="111"/>
  <c r="AN19" i="111"/>
  <c r="AO19" i="111"/>
  <c r="AP19" i="111"/>
  <c r="AQ19" i="111"/>
  <c r="AR19" i="111"/>
  <c r="AS19" i="111"/>
  <c r="AT19" i="111"/>
  <c r="AU19" i="111"/>
  <c r="AV19" i="111"/>
  <c r="AW19" i="111"/>
  <c r="AX19" i="111"/>
  <c r="AY19" i="111"/>
  <c r="AZ19" i="111"/>
  <c r="BA19" i="111"/>
  <c r="BB19" i="111"/>
  <c r="BC19" i="111"/>
  <c r="BD19" i="111"/>
  <c r="BE19" i="111"/>
  <c r="BF19" i="111"/>
  <c r="BG19" i="111"/>
  <c r="BH19" i="111"/>
  <c r="BI19" i="111"/>
  <c r="BJ19" i="111"/>
  <c r="BK19" i="111"/>
  <c r="BL19" i="111"/>
  <c r="BM19" i="111"/>
  <c r="BN19" i="111"/>
  <c r="BO19" i="111"/>
  <c r="BP19" i="111"/>
  <c r="BQ19" i="111"/>
  <c r="BR19" i="111"/>
  <c r="BS19" i="111"/>
  <c r="BT19" i="111"/>
  <c r="BU19" i="111"/>
  <c r="BV19" i="111"/>
  <c r="BW19" i="111"/>
  <c r="BX19" i="111"/>
  <c r="BY19" i="111"/>
  <c r="BZ19" i="111"/>
  <c r="CA19" i="111"/>
  <c r="CB19" i="111"/>
  <c r="CC19" i="111"/>
  <c r="CD19" i="111"/>
  <c r="CE19" i="111"/>
  <c r="CF19" i="111"/>
  <c r="CG19" i="111"/>
  <c r="CH19" i="111"/>
  <c r="CI19" i="111"/>
  <c r="CJ19" i="111"/>
  <c r="CK19" i="111"/>
  <c r="CT19" i="111"/>
  <c r="G20" i="111"/>
  <c r="J20" i="111"/>
  <c r="K20" i="111"/>
  <c r="L20" i="111"/>
  <c r="M20" i="111"/>
  <c r="N20" i="111"/>
  <c r="O20" i="111"/>
  <c r="P20" i="111"/>
  <c r="Q20" i="111"/>
  <c r="R20" i="111"/>
  <c r="S20" i="111"/>
  <c r="T20" i="111"/>
  <c r="U20" i="111"/>
  <c r="V20" i="111"/>
  <c r="W20" i="111"/>
  <c r="X20" i="111"/>
  <c r="Y20" i="111"/>
  <c r="Z20" i="111"/>
  <c r="AA20" i="111"/>
  <c r="AB20" i="111"/>
  <c r="AC20" i="111"/>
  <c r="AD20" i="111"/>
  <c r="AE20" i="111"/>
  <c r="AF20" i="111"/>
  <c r="AG20" i="111"/>
  <c r="AH20" i="111"/>
  <c r="AI20" i="111"/>
  <c r="AJ20" i="111"/>
  <c r="AK20" i="111"/>
  <c r="AL20" i="111"/>
  <c r="AM20" i="111"/>
  <c r="AN20" i="111"/>
  <c r="AO20" i="111"/>
  <c r="AP20" i="111"/>
  <c r="AQ20" i="111"/>
  <c r="AR20" i="111"/>
  <c r="AS20" i="111"/>
  <c r="AT20" i="111"/>
  <c r="AU20" i="111"/>
  <c r="AV20" i="111"/>
  <c r="AW20" i="111"/>
  <c r="AX20" i="111"/>
  <c r="AY20" i="111"/>
  <c r="AZ20" i="111"/>
  <c r="BA20" i="111"/>
  <c r="BB20" i="111"/>
  <c r="BC20" i="111"/>
  <c r="BD20" i="111"/>
  <c r="BE20" i="111"/>
  <c r="BF20" i="111"/>
  <c r="BG20" i="111"/>
  <c r="BH20" i="111"/>
  <c r="BI20" i="111"/>
  <c r="BJ20" i="111"/>
  <c r="BK20" i="111"/>
  <c r="BL20" i="111"/>
  <c r="BM20" i="111"/>
  <c r="BN20" i="111"/>
  <c r="BO20" i="111"/>
  <c r="BP20" i="111"/>
  <c r="BQ20" i="111"/>
  <c r="BR20" i="111"/>
  <c r="BS20" i="111"/>
  <c r="BT20" i="111"/>
  <c r="BU20" i="111"/>
  <c r="BV20" i="111"/>
  <c r="BW20" i="111"/>
  <c r="BX20" i="111"/>
  <c r="BY20" i="111"/>
  <c r="BZ20" i="111"/>
  <c r="CA20" i="111"/>
  <c r="CB20" i="111"/>
  <c r="CC20" i="111"/>
  <c r="CD20" i="111"/>
  <c r="CE20" i="111"/>
  <c r="CF20" i="111"/>
  <c r="CG20" i="111"/>
  <c r="CH20" i="111"/>
  <c r="CI20" i="111"/>
  <c r="CJ20" i="111"/>
  <c r="CK20" i="111"/>
  <c r="CT20" i="111"/>
  <c r="G21" i="111"/>
  <c r="J21" i="111"/>
  <c r="K21" i="111"/>
  <c r="L21" i="111"/>
  <c r="M21" i="111"/>
  <c r="N21" i="111"/>
  <c r="O21" i="111"/>
  <c r="P21" i="111"/>
  <c r="Q21" i="111"/>
  <c r="R21" i="111"/>
  <c r="S21" i="111"/>
  <c r="T21" i="111"/>
  <c r="U21" i="111"/>
  <c r="V21" i="111"/>
  <c r="W21" i="111"/>
  <c r="X21" i="111"/>
  <c r="Y21" i="111"/>
  <c r="Z21" i="111"/>
  <c r="AA21" i="111"/>
  <c r="AB21" i="111"/>
  <c r="AC21" i="111"/>
  <c r="AD21" i="111"/>
  <c r="AE21" i="111"/>
  <c r="AF21" i="111"/>
  <c r="AG21" i="111"/>
  <c r="AH21" i="111"/>
  <c r="AI21" i="111"/>
  <c r="AJ21" i="111"/>
  <c r="AK21" i="111"/>
  <c r="AL21" i="111"/>
  <c r="AM21" i="111"/>
  <c r="AN21" i="111"/>
  <c r="AO21" i="111"/>
  <c r="AP21" i="111"/>
  <c r="AQ21" i="111"/>
  <c r="AR21" i="111"/>
  <c r="AS21" i="111"/>
  <c r="AT21" i="111"/>
  <c r="AU21" i="111"/>
  <c r="AV21" i="111"/>
  <c r="AW21" i="111"/>
  <c r="AX21" i="111"/>
  <c r="AY21" i="111"/>
  <c r="AZ21" i="111"/>
  <c r="BA21" i="111"/>
  <c r="BB21" i="111"/>
  <c r="BC21" i="111"/>
  <c r="BD21" i="111"/>
  <c r="BE21" i="111"/>
  <c r="BF21" i="111"/>
  <c r="BG21" i="111"/>
  <c r="BH21" i="111"/>
  <c r="BI21" i="111"/>
  <c r="BJ21" i="111"/>
  <c r="BK21" i="111"/>
  <c r="BL21" i="111"/>
  <c r="BM21" i="111"/>
  <c r="BN21" i="111"/>
  <c r="BO21" i="111"/>
  <c r="BP21" i="111"/>
  <c r="BQ21" i="111"/>
  <c r="BR21" i="111"/>
  <c r="BS21" i="111"/>
  <c r="BT21" i="111"/>
  <c r="BU21" i="111"/>
  <c r="BV21" i="111"/>
  <c r="BW21" i="111"/>
  <c r="BX21" i="111"/>
  <c r="BY21" i="111"/>
  <c r="BZ21" i="111"/>
  <c r="CQ21" i="111" s="1"/>
  <c r="CA21" i="111"/>
  <c r="CB21" i="111"/>
  <c r="CC21" i="111"/>
  <c r="CD21" i="111"/>
  <c r="CE21" i="111"/>
  <c r="CF21" i="111"/>
  <c r="CG21" i="111"/>
  <c r="CH21" i="111"/>
  <c r="CI21" i="111"/>
  <c r="CJ21" i="111"/>
  <c r="CK21" i="111"/>
  <c r="CT21" i="111"/>
  <c r="G22" i="111"/>
  <c r="J22" i="111"/>
  <c r="K22" i="111"/>
  <c r="L22" i="111"/>
  <c r="M22" i="111"/>
  <c r="N22" i="111"/>
  <c r="O22" i="111"/>
  <c r="P22" i="111"/>
  <c r="Q22" i="111"/>
  <c r="R22" i="111"/>
  <c r="S22" i="111"/>
  <c r="T22" i="111"/>
  <c r="U22" i="111"/>
  <c r="V22" i="111"/>
  <c r="W22" i="111"/>
  <c r="X22" i="111"/>
  <c r="Y22" i="111"/>
  <c r="Z22" i="111"/>
  <c r="AA22" i="111"/>
  <c r="AB22" i="111"/>
  <c r="AC22" i="111"/>
  <c r="AD22" i="111"/>
  <c r="AE22" i="111"/>
  <c r="AF22" i="111"/>
  <c r="AG22" i="111"/>
  <c r="AH22" i="111"/>
  <c r="AI22" i="111"/>
  <c r="AJ22" i="111"/>
  <c r="AK22" i="111"/>
  <c r="AL22" i="111"/>
  <c r="AM22" i="111"/>
  <c r="AN22" i="111"/>
  <c r="AO22" i="111"/>
  <c r="AP22" i="111"/>
  <c r="AQ22" i="111"/>
  <c r="AR22" i="111"/>
  <c r="AS22" i="111"/>
  <c r="AT22" i="111"/>
  <c r="AU22" i="111"/>
  <c r="AV22" i="111"/>
  <c r="AW22" i="111"/>
  <c r="AX22" i="111"/>
  <c r="AY22" i="111"/>
  <c r="AZ22" i="111"/>
  <c r="BA22" i="111"/>
  <c r="BB22" i="111"/>
  <c r="BC22" i="111"/>
  <c r="BD22" i="111"/>
  <c r="BE22" i="111"/>
  <c r="BF22" i="111"/>
  <c r="BG22" i="111"/>
  <c r="BH22" i="111"/>
  <c r="BI22" i="111"/>
  <c r="BJ22" i="111"/>
  <c r="BK22" i="111"/>
  <c r="BL22" i="111"/>
  <c r="BM22" i="111"/>
  <c r="BN22" i="111"/>
  <c r="BO22" i="111"/>
  <c r="BP22" i="111"/>
  <c r="BQ22" i="111"/>
  <c r="BR22" i="111"/>
  <c r="BS22" i="111"/>
  <c r="BT22" i="111"/>
  <c r="BU22" i="111"/>
  <c r="BV22" i="111"/>
  <c r="BW22" i="111"/>
  <c r="BX22" i="111"/>
  <c r="BY22" i="111"/>
  <c r="BZ22" i="111"/>
  <c r="CA22" i="111"/>
  <c r="CB22" i="111"/>
  <c r="CC22" i="111"/>
  <c r="CD22" i="111"/>
  <c r="CE22" i="111"/>
  <c r="CF22" i="111"/>
  <c r="CG22" i="111"/>
  <c r="CH22" i="111"/>
  <c r="CI22" i="111"/>
  <c r="CJ22" i="111"/>
  <c r="CK22" i="111"/>
  <c r="CT22" i="111"/>
  <c r="G23" i="111"/>
  <c r="J23" i="111"/>
  <c r="K23" i="111"/>
  <c r="L23" i="111"/>
  <c r="M23" i="111"/>
  <c r="N23" i="111"/>
  <c r="O23" i="111"/>
  <c r="P23" i="111"/>
  <c r="Q23" i="111"/>
  <c r="R23" i="111"/>
  <c r="S23" i="111"/>
  <c r="T23" i="111"/>
  <c r="U23" i="111"/>
  <c r="V23" i="111"/>
  <c r="W23" i="111"/>
  <c r="X23" i="111"/>
  <c r="Y23" i="111"/>
  <c r="Z23" i="111"/>
  <c r="AA23" i="111"/>
  <c r="AB23" i="111"/>
  <c r="AC23" i="111"/>
  <c r="AD23" i="111"/>
  <c r="AE23" i="111"/>
  <c r="AF23" i="111"/>
  <c r="AG23" i="111"/>
  <c r="AH23" i="111"/>
  <c r="AI23" i="111"/>
  <c r="AJ23" i="111"/>
  <c r="AK23" i="111"/>
  <c r="AL23" i="111"/>
  <c r="AM23" i="111"/>
  <c r="AN23" i="111"/>
  <c r="AO23" i="111"/>
  <c r="AP23" i="111"/>
  <c r="AQ23" i="111"/>
  <c r="AR23" i="111"/>
  <c r="AS23" i="111"/>
  <c r="AT23" i="111"/>
  <c r="AU23" i="111"/>
  <c r="AV23" i="111"/>
  <c r="AW23" i="111"/>
  <c r="AX23" i="111"/>
  <c r="AY23" i="111"/>
  <c r="AZ23" i="111"/>
  <c r="BA23" i="111"/>
  <c r="BB23" i="111"/>
  <c r="BC23" i="111"/>
  <c r="BD23" i="111"/>
  <c r="BE23" i="111"/>
  <c r="BF23" i="111"/>
  <c r="BG23" i="111"/>
  <c r="BH23" i="111"/>
  <c r="BI23" i="111"/>
  <c r="BJ23" i="111"/>
  <c r="BK23" i="111"/>
  <c r="BL23" i="111"/>
  <c r="BM23" i="111"/>
  <c r="BN23" i="111"/>
  <c r="BO23" i="111"/>
  <c r="BP23" i="111"/>
  <c r="BQ23" i="111"/>
  <c r="BR23" i="111"/>
  <c r="BS23" i="111"/>
  <c r="BT23" i="111"/>
  <c r="BU23" i="111"/>
  <c r="BV23" i="111"/>
  <c r="BW23" i="111"/>
  <c r="BX23" i="111"/>
  <c r="BY23" i="111"/>
  <c r="BZ23" i="111"/>
  <c r="CA23" i="111"/>
  <c r="CB23" i="111"/>
  <c r="CC23" i="111"/>
  <c r="CD23" i="111"/>
  <c r="CE23" i="111"/>
  <c r="CF23" i="111"/>
  <c r="CG23" i="111"/>
  <c r="CH23" i="111"/>
  <c r="CI23" i="111"/>
  <c r="CJ23" i="111"/>
  <c r="CK23" i="111"/>
  <c r="CT23" i="111"/>
  <c r="G24" i="111"/>
  <c r="J24" i="111"/>
  <c r="K24" i="111"/>
  <c r="L24" i="111"/>
  <c r="M24" i="111"/>
  <c r="N24" i="111"/>
  <c r="O24" i="111"/>
  <c r="P24" i="111"/>
  <c r="Q24" i="111"/>
  <c r="R24" i="111"/>
  <c r="S24" i="111"/>
  <c r="T24" i="111"/>
  <c r="U24" i="111"/>
  <c r="V24" i="111"/>
  <c r="W24" i="111"/>
  <c r="X24" i="111"/>
  <c r="Y24" i="111"/>
  <c r="Z24" i="111"/>
  <c r="AA24" i="111"/>
  <c r="AB24" i="111"/>
  <c r="AC24" i="111"/>
  <c r="AD24" i="111"/>
  <c r="AE24" i="111"/>
  <c r="AF24" i="111"/>
  <c r="AG24" i="111"/>
  <c r="AH24" i="111"/>
  <c r="AI24" i="111"/>
  <c r="AJ24" i="111"/>
  <c r="AK24" i="111"/>
  <c r="AL24" i="111"/>
  <c r="AM24" i="111"/>
  <c r="AN24" i="111"/>
  <c r="AO24" i="111"/>
  <c r="AP24" i="111"/>
  <c r="AQ24" i="111"/>
  <c r="AR24" i="111"/>
  <c r="AS24" i="111"/>
  <c r="AT24" i="111"/>
  <c r="AU24" i="111"/>
  <c r="AV24" i="111"/>
  <c r="AW24" i="111"/>
  <c r="AX24" i="111"/>
  <c r="AY24" i="111"/>
  <c r="AZ24" i="111"/>
  <c r="BA24" i="111"/>
  <c r="BB24" i="111"/>
  <c r="BC24" i="111"/>
  <c r="BD24" i="111"/>
  <c r="BE24" i="111"/>
  <c r="BF24" i="111"/>
  <c r="BG24" i="111"/>
  <c r="BH24" i="111"/>
  <c r="BI24" i="111"/>
  <c r="BJ24" i="111"/>
  <c r="BK24" i="111"/>
  <c r="BL24" i="111"/>
  <c r="BM24" i="111"/>
  <c r="BN24" i="111"/>
  <c r="BO24" i="111"/>
  <c r="BP24" i="111"/>
  <c r="BQ24" i="111"/>
  <c r="BR24" i="111"/>
  <c r="BS24" i="111"/>
  <c r="BT24" i="111"/>
  <c r="BU24" i="111"/>
  <c r="BV24" i="111"/>
  <c r="BW24" i="111"/>
  <c r="BX24" i="111"/>
  <c r="BY24" i="111"/>
  <c r="BZ24" i="111"/>
  <c r="CQ24" i="111" s="1"/>
  <c r="CA24" i="111"/>
  <c r="CB24" i="111"/>
  <c r="CC24" i="111"/>
  <c r="CD24" i="111"/>
  <c r="CE24" i="111"/>
  <c r="CF24" i="111"/>
  <c r="CG24" i="111"/>
  <c r="CH24" i="111"/>
  <c r="CI24" i="111"/>
  <c r="CJ24" i="111"/>
  <c r="CK24" i="111"/>
  <c r="CT24" i="111"/>
  <c r="G25" i="111"/>
  <c r="J25" i="111"/>
  <c r="K25" i="111"/>
  <c r="L25" i="111"/>
  <c r="M25" i="111"/>
  <c r="N25" i="111"/>
  <c r="O25" i="111"/>
  <c r="P25" i="111"/>
  <c r="Q25" i="111"/>
  <c r="R25" i="111"/>
  <c r="S25" i="111"/>
  <c r="T25" i="111"/>
  <c r="U25" i="111"/>
  <c r="V25" i="111"/>
  <c r="W25" i="111"/>
  <c r="X25" i="111"/>
  <c r="Y25" i="111"/>
  <c r="Z25" i="111"/>
  <c r="AA25" i="111"/>
  <c r="AB25" i="111"/>
  <c r="AC25" i="111"/>
  <c r="AD25" i="111"/>
  <c r="AE25" i="111"/>
  <c r="AF25" i="111"/>
  <c r="AG25" i="111"/>
  <c r="AH25" i="111"/>
  <c r="AI25" i="111"/>
  <c r="AJ25" i="111"/>
  <c r="AK25" i="111"/>
  <c r="AL25" i="111"/>
  <c r="AM25" i="111"/>
  <c r="AN25" i="111"/>
  <c r="AO25" i="111"/>
  <c r="AP25" i="111"/>
  <c r="AQ25" i="111"/>
  <c r="AR25" i="111"/>
  <c r="AS25" i="111"/>
  <c r="AT25" i="111"/>
  <c r="AU25" i="111"/>
  <c r="AV25" i="111"/>
  <c r="AW25" i="111"/>
  <c r="AX25" i="111"/>
  <c r="AY25" i="111"/>
  <c r="AZ25" i="111"/>
  <c r="BA25" i="111"/>
  <c r="BB25" i="111"/>
  <c r="BC25" i="111"/>
  <c r="BD25" i="111"/>
  <c r="BE25" i="111"/>
  <c r="BF25" i="111"/>
  <c r="BG25" i="111"/>
  <c r="BH25" i="111"/>
  <c r="BI25" i="111"/>
  <c r="BJ25" i="111"/>
  <c r="BK25" i="111"/>
  <c r="BL25" i="111"/>
  <c r="BM25" i="111"/>
  <c r="BN25" i="111"/>
  <c r="BO25" i="111"/>
  <c r="BP25" i="111"/>
  <c r="BQ25" i="111"/>
  <c r="BR25" i="111"/>
  <c r="BS25" i="111"/>
  <c r="BT25" i="111"/>
  <c r="BU25" i="111"/>
  <c r="BV25" i="111"/>
  <c r="BW25" i="111"/>
  <c r="BX25" i="111"/>
  <c r="BY25" i="111"/>
  <c r="BZ25" i="111"/>
  <c r="CQ25" i="111" s="1"/>
  <c r="CA25" i="111"/>
  <c r="CB25" i="111"/>
  <c r="CC25" i="111"/>
  <c r="CD25" i="111"/>
  <c r="CE25" i="111"/>
  <c r="CF25" i="111"/>
  <c r="CG25" i="111"/>
  <c r="CH25" i="111"/>
  <c r="CI25" i="111"/>
  <c r="CJ25" i="111"/>
  <c r="CK25" i="111"/>
  <c r="CT25" i="111"/>
  <c r="G26" i="111"/>
  <c r="J26" i="111"/>
  <c r="K26" i="111"/>
  <c r="L26" i="111"/>
  <c r="M26" i="111"/>
  <c r="N26" i="111"/>
  <c r="O26" i="111"/>
  <c r="P26" i="111"/>
  <c r="Q26" i="111"/>
  <c r="R26" i="111"/>
  <c r="S26" i="111"/>
  <c r="T26" i="111"/>
  <c r="U26" i="111"/>
  <c r="V26" i="111"/>
  <c r="W26" i="111"/>
  <c r="X26" i="111"/>
  <c r="Y26" i="111"/>
  <c r="Z26" i="111"/>
  <c r="AA26" i="111"/>
  <c r="AB26" i="111"/>
  <c r="AC26" i="111"/>
  <c r="AD26" i="111"/>
  <c r="AE26" i="111"/>
  <c r="AF26" i="111"/>
  <c r="AG26" i="111"/>
  <c r="AH26" i="111"/>
  <c r="AI26" i="111"/>
  <c r="AJ26" i="111"/>
  <c r="AK26" i="111"/>
  <c r="AL26" i="111"/>
  <c r="AM26" i="111"/>
  <c r="AN26" i="111"/>
  <c r="AO26" i="111"/>
  <c r="AP26" i="111"/>
  <c r="AQ26" i="111"/>
  <c r="AR26" i="111"/>
  <c r="AS26" i="111"/>
  <c r="AT26" i="111"/>
  <c r="AU26" i="111"/>
  <c r="AV26" i="111"/>
  <c r="AW26" i="111"/>
  <c r="AX26" i="111"/>
  <c r="AY26" i="111"/>
  <c r="AZ26" i="111"/>
  <c r="BA26" i="111"/>
  <c r="BB26" i="111"/>
  <c r="BC26" i="111"/>
  <c r="BD26" i="111"/>
  <c r="BE26" i="111"/>
  <c r="BF26" i="111"/>
  <c r="BG26" i="111"/>
  <c r="BH26" i="111"/>
  <c r="BI26" i="111"/>
  <c r="BJ26" i="111"/>
  <c r="BK26" i="111"/>
  <c r="BL26" i="111"/>
  <c r="BM26" i="111"/>
  <c r="BN26" i="111"/>
  <c r="BO26" i="111"/>
  <c r="BP26" i="111"/>
  <c r="BQ26" i="111"/>
  <c r="BR26" i="111"/>
  <c r="BS26" i="111"/>
  <c r="BT26" i="111"/>
  <c r="BU26" i="111"/>
  <c r="BV26" i="111"/>
  <c r="BW26" i="111"/>
  <c r="BX26" i="111"/>
  <c r="BY26" i="111"/>
  <c r="BZ26" i="111"/>
  <c r="CQ26" i="111" s="1"/>
  <c r="CA26" i="111"/>
  <c r="CB26" i="111"/>
  <c r="CC26" i="111"/>
  <c r="CD26" i="111"/>
  <c r="CE26" i="111"/>
  <c r="CF26" i="111"/>
  <c r="CG26" i="111"/>
  <c r="CH26" i="111"/>
  <c r="CI26" i="111"/>
  <c r="CJ26" i="111"/>
  <c r="CK26" i="111"/>
  <c r="CT26" i="111"/>
  <c r="D27" i="111"/>
  <c r="E27" i="111"/>
  <c r="G27" i="111"/>
  <c r="J27" i="111"/>
  <c r="K27" i="111"/>
  <c r="L27" i="111"/>
  <c r="M27" i="111"/>
  <c r="N27" i="111"/>
  <c r="O27" i="111"/>
  <c r="P27" i="111"/>
  <c r="Q27" i="111"/>
  <c r="R27" i="111"/>
  <c r="S27" i="111"/>
  <c r="T27" i="111"/>
  <c r="U27" i="111"/>
  <c r="V27" i="111"/>
  <c r="W27" i="111"/>
  <c r="X27" i="111"/>
  <c r="Y27" i="111"/>
  <c r="Z27" i="111"/>
  <c r="AA27" i="111"/>
  <c r="AB27" i="111"/>
  <c r="AC27" i="111"/>
  <c r="AD27" i="111"/>
  <c r="AE27" i="111"/>
  <c r="AF27" i="111"/>
  <c r="AG27" i="111"/>
  <c r="AH27" i="111"/>
  <c r="AI27" i="111"/>
  <c r="AJ27" i="111"/>
  <c r="AK27" i="111"/>
  <c r="AL27" i="111"/>
  <c r="AM27" i="111"/>
  <c r="AN27" i="111"/>
  <c r="AO27" i="111"/>
  <c r="AP27" i="111"/>
  <c r="AQ27" i="111"/>
  <c r="AR27" i="111"/>
  <c r="AS27" i="111"/>
  <c r="AT27" i="111"/>
  <c r="AU27" i="111"/>
  <c r="AV27" i="111"/>
  <c r="AW27" i="111"/>
  <c r="AX27" i="111"/>
  <c r="AY27" i="111"/>
  <c r="AZ27" i="111"/>
  <c r="BA27" i="111"/>
  <c r="BB27" i="111"/>
  <c r="BC27" i="111"/>
  <c r="BD27" i="111"/>
  <c r="BE27" i="111"/>
  <c r="BF27" i="111"/>
  <c r="BG27" i="111"/>
  <c r="BH27" i="111"/>
  <c r="BI27" i="111"/>
  <c r="BJ27" i="111"/>
  <c r="BK27" i="111"/>
  <c r="BL27" i="111"/>
  <c r="BM27" i="111"/>
  <c r="BN27" i="111"/>
  <c r="BO27" i="111"/>
  <c r="BP27" i="111"/>
  <c r="BQ27" i="111"/>
  <c r="BR27" i="111"/>
  <c r="BS27" i="111"/>
  <c r="BT27" i="111"/>
  <c r="BU27" i="111"/>
  <c r="BV27" i="111"/>
  <c r="BW27" i="111"/>
  <c r="BX27" i="111"/>
  <c r="BY27" i="111"/>
  <c r="BZ27" i="111"/>
  <c r="CQ27" i="111" s="1"/>
  <c r="CA27" i="111"/>
  <c r="CB27" i="111"/>
  <c r="CC27" i="111"/>
  <c r="CD27" i="111"/>
  <c r="CE27" i="111"/>
  <c r="CF27" i="111"/>
  <c r="CG27" i="111"/>
  <c r="CH27" i="111"/>
  <c r="CI27" i="111"/>
  <c r="CJ27" i="111"/>
  <c r="CK27" i="111"/>
  <c r="CT27" i="111"/>
  <c r="D28" i="111"/>
  <c r="E28" i="111"/>
  <c r="G28" i="111"/>
  <c r="J28" i="111"/>
  <c r="K28" i="111"/>
  <c r="L28" i="111"/>
  <c r="M28" i="111"/>
  <c r="N28" i="111"/>
  <c r="O28" i="111"/>
  <c r="P28" i="111"/>
  <c r="Q28" i="111"/>
  <c r="R28" i="111"/>
  <c r="S28" i="111"/>
  <c r="T28" i="111"/>
  <c r="U28" i="111"/>
  <c r="V28" i="111"/>
  <c r="W28" i="111"/>
  <c r="X28" i="111"/>
  <c r="Y28" i="111"/>
  <c r="Z28" i="111"/>
  <c r="AA28" i="111"/>
  <c r="AB28" i="111"/>
  <c r="AC28" i="111"/>
  <c r="AD28" i="111"/>
  <c r="AE28" i="111"/>
  <c r="AF28" i="111"/>
  <c r="AG28" i="111"/>
  <c r="AH28" i="111"/>
  <c r="AI28" i="111"/>
  <c r="AJ28" i="111"/>
  <c r="AK28" i="111"/>
  <c r="AL28" i="111"/>
  <c r="AM28" i="111"/>
  <c r="AN28" i="111"/>
  <c r="AO28" i="111"/>
  <c r="AP28" i="111"/>
  <c r="AQ28" i="111"/>
  <c r="AR28" i="111"/>
  <c r="AS28" i="111"/>
  <c r="AT28" i="111"/>
  <c r="AU28" i="111"/>
  <c r="AV28" i="111"/>
  <c r="AW28" i="111"/>
  <c r="AX28" i="111"/>
  <c r="AY28" i="111"/>
  <c r="AZ28" i="111"/>
  <c r="BA28" i="111"/>
  <c r="BB28" i="111"/>
  <c r="BC28" i="111"/>
  <c r="BD28" i="111"/>
  <c r="BE28" i="111"/>
  <c r="BF28" i="111"/>
  <c r="BG28" i="111"/>
  <c r="BH28" i="111"/>
  <c r="BI28" i="111"/>
  <c r="BJ28" i="111"/>
  <c r="BK28" i="111"/>
  <c r="BL28" i="111"/>
  <c r="BM28" i="111"/>
  <c r="BN28" i="111"/>
  <c r="BO28" i="111"/>
  <c r="BP28" i="111"/>
  <c r="BQ28" i="111"/>
  <c r="BR28" i="111"/>
  <c r="BS28" i="111"/>
  <c r="BT28" i="111"/>
  <c r="BU28" i="111"/>
  <c r="BV28" i="111"/>
  <c r="BW28" i="111"/>
  <c r="BX28" i="111"/>
  <c r="BY28" i="111"/>
  <c r="BZ28" i="111"/>
  <c r="CQ28" i="111" s="1"/>
  <c r="CA28" i="111"/>
  <c r="CB28" i="111"/>
  <c r="CC28" i="111"/>
  <c r="CD28" i="111"/>
  <c r="CE28" i="111"/>
  <c r="CF28" i="111"/>
  <c r="CG28" i="111"/>
  <c r="CH28" i="111"/>
  <c r="CI28" i="111"/>
  <c r="CJ28" i="111"/>
  <c r="CK28" i="111"/>
  <c r="CT28" i="111"/>
  <c r="D29" i="111"/>
  <c r="E29" i="111"/>
  <c r="G29" i="111"/>
  <c r="J29" i="111"/>
  <c r="K29" i="111"/>
  <c r="L29" i="111"/>
  <c r="M29" i="111"/>
  <c r="N29" i="111"/>
  <c r="O29" i="111"/>
  <c r="P29" i="111"/>
  <c r="Q29" i="111"/>
  <c r="R29" i="111"/>
  <c r="S29" i="111"/>
  <c r="T29" i="111"/>
  <c r="U29" i="111"/>
  <c r="V29" i="111"/>
  <c r="W29" i="111"/>
  <c r="X29" i="111"/>
  <c r="Y29" i="111"/>
  <c r="Z29" i="111"/>
  <c r="AA29" i="111"/>
  <c r="AB29" i="111"/>
  <c r="AC29" i="111"/>
  <c r="AD29" i="111"/>
  <c r="AE29" i="111"/>
  <c r="AF29" i="111"/>
  <c r="AG29" i="111"/>
  <c r="AH29" i="111"/>
  <c r="AI29" i="111"/>
  <c r="AJ29" i="111"/>
  <c r="AK29" i="111"/>
  <c r="AL29" i="111"/>
  <c r="AM29" i="111"/>
  <c r="AN29" i="111"/>
  <c r="AO29" i="111"/>
  <c r="AP29" i="111"/>
  <c r="AQ29" i="111"/>
  <c r="AR29" i="111"/>
  <c r="AS29" i="111"/>
  <c r="AT29" i="111"/>
  <c r="AU29" i="111"/>
  <c r="AV29" i="111"/>
  <c r="AW29" i="111"/>
  <c r="AX29" i="111"/>
  <c r="AY29" i="111"/>
  <c r="AZ29" i="111"/>
  <c r="BA29" i="111"/>
  <c r="BB29" i="111"/>
  <c r="BC29" i="111"/>
  <c r="BD29" i="111"/>
  <c r="BE29" i="111"/>
  <c r="BF29" i="111"/>
  <c r="BG29" i="111"/>
  <c r="BH29" i="111"/>
  <c r="BI29" i="111"/>
  <c r="BJ29" i="111"/>
  <c r="BK29" i="111"/>
  <c r="BL29" i="111"/>
  <c r="BM29" i="111"/>
  <c r="BN29" i="111"/>
  <c r="BO29" i="111"/>
  <c r="BP29" i="111"/>
  <c r="BQ29" i="111"/>
  <c r="BR29" i="111"/>
  <c r="BS29" i="111"/>
  <c r="BT29" i="111"/>
  <c r="BU29" i="111"/>
  <c r="BV29" i="111"/>
  <c r="BW29" i="111"/>
  <c r="BX29" i="111"/>
  <c r="BY29" i="111"/>
  <c r="BZ29" i="111"/>
  <c r="CQ29" i="111" s="1"/>
  <c r="CA29" i="111"/>
  <c r="CB29" i="111"/>
  <c r="CC29" i="111"/>
  <c r="CD29" i="111"/>
  <c r="CE29" i="111"/>
  <c r="CF29" i="111"/>
  <c r="CG29" i="111"/>
  <c r="CH29" i="111"/>
  <c r="CI29" i="111"/>
  <c r="CJ29" i="111"/>
  <c r="CK29" i="111"/>
  <c r="CT29" i="111"/>
  <c r="D30" i="111"/>
  <c r="E30" i="111"/>
  <c r="G30" i="111"/>
  <c r="J30" i="111"/>
  <c r="K30" i="111"/>
  <c r="L30" i="111"/>
  <c r="M30" i="111"/>
  <c r="N30" i="111"/>
  <c r="O30" i="111"/>
  <c r="P30" i="111"/>
  <c r="Q30" i="111"/>
  <c r="R30" i="111"/>
  <c r="S30" i="111"/>
  <c r="T30" i="111"/>
  <c r="U30" i="111"/>
  <c r="V30" i="111"/>
  <c r="W30" i="111"/>
  <c r="X30" i="111"/>
  <c r="Y30" i="111"/>
  <c r="Z30" i="111"/>
  <c r="AA30" i="111"/>
  <c r="AB30" i="111"/>
  <c r="AC30" i="111"/>
  <c r="AD30" i="111"/>
  <c r="AE30" i="111"/>
  <c r="AF30" i="111"/>
  <c r="AG30" i="111"/>
  <c r="AH30" i="111"/>
  <c r="AI30" i="111"/>
  <c r="AJ30" i="111"/>
  <c r="AK30" i="111"/>
  <c r="AL30" i="111"/>
  <c r="AM30" i="111"/>
  <c r="AN30" i="111"/>
  <c r="AO30" i="111"/>
  <c r="AP30" i="111"/>
  <c r="AQ30" i="111"/>
  <c r="AR30" i="111"/>
  <c r="AS30" i="111"/>
  <c r="AT30" i="111"/>
  <c r="AU30" i="111"/>
  <c r="AV30" i="111"/>
  <c r="AW30" i="111"/>
  <c r="AX30" i="111"/>
  <c r="AY30" i="111"/>
  <c r="AZ30" i="111"/>
  <c r="BA30" i="111"/>
  <c r="BB30" i="111"/>
  <c r="BC30" i="111"/>
  <c r="BD30" i="111"/>
  <c r="BE30" i="111"/>
  <c r="BF30" i="111"/>
  <c r="BG30" i="111"/>
  <c r="BH30" i="111"/>
  <c r="BI30" i="111"/>
  <c r="BJ30" i="111"/>
  <c r="BK30" i="111"/>
  <c r="BL30" i="111"/>
  <c r="BM30" i="111"/>
  <c r="BN30" i="111"/>
  <c r="BO30" i="111"/>
  <c r="BP30" i="111"/>
  <c r="BQ30" i="111"/>
  <c r="BR30" i="111"/>
  <c r="BS30" i="111"/>
  <c r="BT30" i="111"/>
  <c r="BU30" i="111"/>
  <c r="BV30" i="111"/>
  <c r="BW30" i="111"/>
  <c r="BX30" i="111"/>
  <c r="BY30" i="111"/>
  <c r="BZ30" i="111"/>
  <c r="CQ30" i="111" s="1"/>
  <c r="CA30" i="111"/>
  <c r="CB30" i="111"/>
  <c r="CC30" i="111"/>
  <c r="CD30" i="111"/>
  <c r="CE30" i="111"/>
  <c r="CF30" i="111"/>
  <c r="CG30" i="111"/>
  <c r="CH30" i="111"/>
  <c r="CI30" i="111"/>
  <c r="CJ30" i="111"/>
  <c r="CK30" i="111"/>
  <c r="CT30" i="111"/>
  <c r="G31" i="111"/>
  <c r="D32" i="111"/>
  <c r="E32" i="111"/>
  <c r="D33" i="111"/>
  <c r="E33" i="111"/>
  <c r="D34" i="111"/>
  <c r="E34" i="111"/>
  <c r="D35" i="111"/>
  <c r="E35" i="111"/>
  <c r="X35" i="111"/>
  <c r="AX35" i="111"/>
  <c r="BF35" i="111"/>
  <c r="BT35" i="111"/>
  <c r="D36" i="111"/>
  <c r="E36" i="111"/>
  <c r="H36" i="111"/>
  <c r="X36" i="111"/>
  <c r="AX36" i="111"/>
  <c r="BF36" i="111"/>
  <c r="BT36" i="111"/>
  <c r="D37" i="111"/>
  <c r="E37" i="111"/>
  <c r="X37" i="111"/>
  <c r="AX37" i="111"/>
  <c r="BF37" i="111"/>
  <c r="BT37" i="111"/>
  <c r="D38" i="111"/>
  <c r="E38" i="111"/>
  <c r="X38" i="111"/>
  <c r="AX38" i="111"/>
  <c r="BF38" i="111"/>
  <c r="BT38" i="111"/>
  <c r="D39" i="111"/>
  <c r="E39" i="111"/>
  <c r="X39" i="111"/>
  <c r="AX39" i="111"/>
  <c r="BF39" i="111"/>
  <c r="BT39" i="111"/>
  <c r="D40" i="111"/>
  <c r="E40" i="111"/>
  <c r="D41" i="111"/>
  <c r="E41" i="111"/>
  <c r="D42" i="111"/>
  <c r="E42" i="111"/>
  <c r="D43" i="111"/>
  <c r="E43" i="111"/>
  <c r="D44" i="111"/>
  <c r="E44" i="111"/>
  <c r="D45" i="111"/>
  <c r="E45" i="111"/>
  <c r="D46" i="111"/>
  <c r="E46" i="111"/>
  <c r="J47" i="111"/>
  <c r="I1" i="112"/>
  <c r="CL3" i="112"/>
  <c r="H35" i="112" s="1"/>
  <c r="CL5" i="112"/>
  <c r="CL6" i="112"/>
  <c r="CL8" i="112"/>
  <c r="CL9" i="112"/>
  <c r="CL10" i="112"/>
  <c r="D14" i="112"/>
  <c r="E14" i="112"/>
  <c r="G14" i="112"/>
  <c r="J14" i="112"/>
  <c r="K14" i="112"/>
  <c r="L14" i="112"/>
  <c r="M14" i="112"/>
  <c r="N14" i="112"/>
  <c r="O14" i="112"/>
  <c r="P14" i="112"/>
  <c r="Q14" i="112"/>
  <c r="R14" i="112"/>
  <c r="S14" i="112"/>
  <c r="T14" i="112"/>
  <c r="U14" i="112"/>
  <c r="V14" i="112"/>
  <c r="W14" i="112"/>
  <c r="X14" i="112"/>
  <c r="Y14" i="112"/>
  <c r="Z14" i="112"/>
  <c r="AA14" i="112"/>
  <c r="AB14" i="112"/>
  <c r="AC14" i="112"/>
  <c r="AD14" i="112"/>
  <c r="AE14" i="112"/>
  <c r="AF14" i="112"/>
  <c r="AG14" i="112"/>
  <c r="AH14" i="112"/>
  <c r="AI14" i="112"/>
  <c r="AJ14" i="112"/>
  <c r="AK14" i="112"/>
  <c r="AL14" i="112"/>
  <c r="AM14" i="112"/>
  <c r="AN14" i="112"/>
  <c r="AO14" i="112"/>
  <c r="AP14" i="112"/>
  <c r="AQ14" i="112"/>
  <c r="AR14" i="112"/>
  <c r="AS14" i="112"/>
  <c r="AT14" i="112"/>
  <c r="AU14" i="112"/>
  <c r="AV14" i="112"/>
  <c r="AW14" i="112"/>
  <c r="AX14" i="112"/>
  <c r="AY14" i="112"/>
  <c r="AZ14" i="112"/>
  <c r="BA14" i="112"/>
  <c r="BB14" i="112"/>
  <c r="BC14" i="112"/>
  <c r="BD14" i="112"/>
  <c r="BE14" i="112"/>
  <c r="BF14" i="112"/>
  <c r="BG14" i="112"/>
  <c r="BH14" i="112"/>
  <c r="BI14" i="112"/>
  <c r="BJ14" i="112"/>
  <c r="BK14" i="112"/>
  <c r="BL14" i="112"/>
  <c r="BM14" i="112"/>
  <c r="BN14" i="112"/>
  <c r="BO14" i="112"/>
  <c r="BP14" i="112"/>
  <c r="BQ14" i="112"/>
  <c r="BR14" i="112"/>
  <c r="BS14" i="112"/>
  <c r="BT14" i="112"/>
  <c r="BU14" i="112"/>
  <c r="BV14" i="112"/>
  <c r="BW14" i="112"/>
  <c r="BX14" i="112"/>
  <c r="BY14" i="112"/>
  <c r="BZ14" i="112"/>
  <c r="CQ14" i="112" s="1"/>
  <c r="CA14" i="112"/>
  <c r="CB14" i="112"/>
  <c r="CC14" i="112"/>
  <c r="CD14" i="112"/>
  <c r="CE14" i="112"/>
  <c r="CF14" i="112"/>
  <c r="CG14" i="112"/>
  <c r="CH14" i="112"/>
  <c r="CI14" i="112"/>
  <c r="CJ14" i="112"/>
  <c r="CK14" i="112"/>
  <c r="CT14" i="112"/>
  <c r="A15" i="112"/>
  <c r="A16" i="112" s="1"/>
  <c r="A17" i="112" s="1"/>
  <c r="A18" i="112" s="1"/>
  <c r="A19" i="112" s="1"/>
  <c r="A20" i="112" s="1"/>
  <c r="A21" i="112" s="1"/>
  <c r="A22" i="112" s="1"/>
  <c r="A23" i="112" s="1"/>
  <c r="A24" i="112" s="1"/>
  <c r="A25" i="112" s="1"/>
  <c r="A26" i="112" s="1"/>
  <c r="A27" i="112" s="1"/>
  <c r="A28" i="112" s="1"/>
  <c r="A29" i="112" s="1"/>
  <c r="A30" i="112" s="1"/>
  <c r="A31" i="112" s="1"/>
  <c r="A32" i="112" s="1"/>
  <c r="A33" i="112" s="1"/>
  <c r="A34" i="112" s="1"/>
  <c r="A35" i="112" s="1"/>
  <c r="A36" i="112" s="1"/>
  <c r="A37" i="112" s="1"/>
  <c r="A38" i="112" s="1"/>
  <c r="A39" i="112" s="1"/>
  <c r="A40" i="112" s="1"/>
  <c r="A41" i="112" s="1"/>
  <c r="A42" i="112" s="1"/>
  <c r="A43" i="112" s="1"/>
  <c r="A44" i="112" s="1"/>
  <c r="A45" i="112" s="1"/>
  <c r="A46" i="112" s="1"/>
  <c r="D15" i="112"/>
  <c r="E15" i="112"/>
  <c r="G15" i="112"/>
  <c r="J15" i="112"/>
  <c r="K15" i="112"/>
  <c r="L15" i="112"/>
  <c r="M15" i="112"/>
  <c r="N15" i="112"/>
  <c r="O15" i="112"/>
  <c r="P15" i="112"/>
  <c r="Q15" i="112"/>
  <c r="R15" i="112"/>
  <c r="S15" i="112"/>
  <c r="T15" i="112"/>
  <c r="U15" i="112"/>
  <c r="V15" i="112"/>
  <c r="W15" i="112"/>
  <c r="X15" i="112"/>
  <c r="Y15" i="112"/>
  <c r="Z15" i="112"/>
  <c r="AA15" i="112"/>
  <c r="AB15" i="112"/>
  <c r="AC15" i="112"/>
  <c r="AD15" i="112"/>
  <c r="AE15" i="112"/>
  <c r="AF15" i="112"/>
  <c r="AG15" i="112"/>
  <c r="AH15" i="112"/>
  <c r="AI15" i="112"/>
  <c r="AJ15" i="112"/>
  <c r="AK15" i="112"/>
  <c r="AL15" i="112"/>
  <c r="AM15" i="112"/>
  <c r="AN15" i="112"/>
  <c r="AO15" i="112"/>
  <c r="AP15" i="112"/>
  <c r="AQ15" i="112"/>
  <c r="AR15" i="112"/>
  <c r="AS15" i="112"/>
  <c r="AT15" i="112"/>
  <c r="AU15" i="112"/>
  <c r="AV15" i="112"/>
  <c r="AW15" i="112"/>
  <c r="AX15" i="112"/>
  <c r="AY15" i="112"/>
  <c r="AZ15" i="112"/>
  <c r="BA15" i="112"/>
  <c r="BB15" i="112"/>
  <c r="BC15" i="112"/>
  <c r="BD15" i="112"/>
  <c r="BE15" i="112"/>
  <c r="BF15" i="112"/>
  <c r="BG15" i="112"/>
  <c r="BH15" i="112"/>
  <c r="BI15" i="112"/>
  <c r="BJ15" i="112"/>
  <c r="BK15" i="112"/>
  <c r="BL15" i="112"/>
  <c r="BM15" i="112"/>
  <c r="BN15" i="112"/>
  <c r="BO15" i="112"/>
  <c r="BP15" i="112"/>
  <c r="BQ15" i="112"/>
  <c r="BR15" i="112"/>
  <c r="BS15" i="112"/>
  <c r="BT15" i="112"/>
  <c r="BU15" i="112"/>
  <c r="BV15" i="112"/>
  <c r="BW15" i="112"/>
  <c r="BX15" i="112"/>
  <c r="BY15" i="112"/>
  <c r="BZ15" i="112"/>
  <c r="CQ15" i="112" s="1"/>
  <c r="CA15" i="112"/>
  <c r="CB15" i="112"/>
  <c r="CC15" i="112"/>
  <c r="CD15" i="112"/>
  <c r="CE15" i="112"/>
  <c r="CF15" i="112"/>
  <c r="CG15" i="112"/>
  <c r="CH15" i="112"/>
  <c r="CI15" i="112"/>
  <c r="CJ15" i="112"/>
  <c r="CK15" i="112"/>
  <c r="CT15" i="112"/>
  <c r="D16" i="112"/>
  <c r="E16" i="112"/>
  <c r="G16" i="112"/>
  <c r="J16" i="112"/>
  <c r="K16" i="112"/>
  <c r="L16" i="112"/>
  <c r="M16" i="112"/>
  <c r="N16" i="112"/>
  <c r="O16" i="112"/>
  <c r="P16" i="112"/>
  <c r="Q16" i="112"/>
  <c r="R16" i="112"/>
  <c r="S16" i="112"/>
  <c r="T16" i="112"/>
  <c r="U16" i="112"/>
  <c r="V16" i="112"/>
  <c r="W16" i="112"/>
  <c r="X16" i="112"/>
  <c r="Y16" i="112"/>
  <c r="Z16" i="112"/>
  <c r="AA16" i="112"/>
  <c r="AB16" i="112"/>
  <c r="AC16" i="112"/>
  <c r="AD16" i="112"/>
  <c r="AE16" i="112"/>
  <c r="AF16" i="112"/>
  <c r="AG16" i="112"/>
  <c r="AH16" i="112"/>
  <c r="AI16" i="112"/>
  <c r="AJ16" i="112"/>
  <c r="AK16" i="112"/>
  <c r="AL16" i="112"/>
  <c r="AM16" i="112"/>
  <c r="AN16" i="112"/>
  <c r="AO16" i="112"/>
  <c r="AP16" i="112"/>
  <c r="AQ16" i="112"/>
  <c r="AR16" i="112"/>
  <c r="AS16" i="112"/>
  <c r="AT16" i="112"/>
  <c r="AU16" i="112"/>
  <c r="AV16" i="112"/>
  <c r="AW16" i="112"/>
  <c r="AX16" i="112"/>
  <c r="AY16" i="112"/>
  <c r="AZ16" i="112"/>
  <c r="BA16" i="112"/>
  <c r="BB16" i="112"/>
  <c r="BC16" i="112"/>
  <c r="BD16" i="112"/>
  <c r="BE16" i="112"/>
  <c r="BF16" i="112"/>
  <c r="BG16" i="112"/>
  <c r="BH16" i="112"/>
  <c r="BI16" i="112"/>
  <c r="BJ16" i="112"/>
  <c r="BK16" i="112"/>
  <c r="BL16" i="112"/>
  <c r="BM16" i="112"/>
  <c r="BN16" i="112"/>
  <c r="BO16" i="112"/>
  <c r="BP16" i="112"/>
  <c r="BQ16" i="112"/>
  <c r="BR16" i="112"/>
  <c r="BS16" i="112"/>
  <c r="BT16" i="112"/>
  <c r="BU16" i="112"/>
  <c r="BV16" i="112"/>
  <c r="BW16" i="112"/>
  <c r="BX16" i="112"/>
  <c r="BY16" i="112"/>
  <c r="BZ16" i="112"/>
  <c r="CQ16" i="112" s="1"/>
  <c r="CA16" i="112"/>
  <c r="CB16" i="112"/>
  <c r="CC16" i="112"/>
  <c r="CD16" i="112"/>
  <c r="CE16" i="112"/>
  <c r="CF16" i="112"/>
  <c r="CG16" i="112"/>
  <c r="CH16" i="112"/>
  <c r="CI16" i="112"/>
  <c r="CJ16" i="112"/>
  <c r="CK16" i="112"/>
  <c r="CT16" i="112"/>
  <c r="D17" i="112"/>
  <c r="E17" i="112"/>
  <c r="G17" i="112"/>
  <c r="J17" i="112"/>
  <c r="K17" i="112"/>
  <c r="L17" i="112"/>
  <c r="M17" i="112"/>
  <c r="N17" i="112"/>
  <c r="O17" i="112"/>
  <c r="P17" i="112"/>
  <c r="Q17" i="112"/>
  <c r="R17" i="112"/>
  <c r="S17" i="112"/>
  <c r="T17" i="112"/>
  <c r="U17" i="112"/>
  <c r="V17" i="112"/>
  <c r="W17" i="112"/>
  <c r="X17" i="112"/>
  <c r="Y17" i="112"/>
  <c r="Z17" i="112"/>
  <c r="AA17" i="112"/>
  <c r="AB17" i="112"/>
  <c r="AC17" i="112"/>
  <c r="AD17" i="112"/>
  <c r="AE17" i="112"/>
  <c r="AF17" i="112"/>
  <c r="AG17" i="112"/>
  <c r="AH17" i="112"/>
  <c r="AI17" i="112"/>
  <c r="AJ17" i="112"/>
  <c r="AK17" i="112"/>
  <c r="AL17" i="112"/>
  <c r="AM17" i="112"/>
  <c r="AN17" i="112"/>
  <c r="AO17" i="112"/>
  <c r="AP17" i="112"/>
  <c r="AQ17" i="112"/>
  <c r="AR17" i="112"/>
  <c r="AS17" i="112"/>
  <c r="AT17" i="112"/>
  <c r="AU17" i="112"/>
  <c r="AV17" i="112"/>
  <c r="AW17" i="112"/>
  <c r="AX17" i="112"/>
  <c r="AY17" i="112"/>
  <c r="AZ17" i="112"/>
  <c r="BA17" i="112"/>
  <c r="BB17" i="112"/>
  <c r="BC17" i="112"/>
  <c r="BD17" i="112"/>
  <c r="BE17" i="112"/>
  <c r="BF17" i="112"/>
  <c r="BG17" i="112"/>
  <c r="BH17" i="112"/>
  <c r="BI17" i="112"/>
  <c r="BJ17" i="112"/>
  <c r="BK17" i="112"/>
  <c r="BL17" i="112"/>
  <c r="BM17" i="112"/>
  <c r="BN17" i="112"/>
  <c r="BO17" i="112"/>
  <c r="BP17" i="112"/>
  <c r="BQ17" i="112"/>
  <c r="BR17" i="112"/>
  <c r="BS17" i="112"/>
  <c r="BT17" i="112"/>
  <c r="BU17" i="112"/>
  <c r="BV17" i="112"/>
  <c r="BW17" i="112"/>
  <c r="BX17" i="112"/>
  <c r="BY17" i="112"/>
  <c r="BZ17" i="112"/>
  <c r="CQ17" i="112" s="1"/>
  <c r="CA17" i="112"/>
  <c r="CB17" i="112"/>
  <c r="CC17" i="112"/>
  <c r="CD17" i="112"/>
  <c r="CE17" i="112"/>
  <c r="CF17" i="112"/>
  <c r="CG17" i="112"/>
  <c r="CH17" i="112"/>
  <c r="CI17" i="112"/>
  <c r="CJ17" i="112"/>
  <c r="CK17" i="112"/>
  <c r="CT17" i="112"/>
  <c r="D18" i="112"/>
  <c r="E18" i="112"/>
  <c r="G18" i="112"/>
  <c r="J18" i="112"/>
  <c r="K18" i="112"/>
  <c r="L18" i="112"/>
  <c r="M18" i="112"/>
  <c r="N18" i="112"/>
  <c r="O18" i="112"/>
  <c r="P18" i="112"/>
  <c r="Q18" i="112"/>
  <c r="R18" i="112"/>
  <c r="S18" i="112"/>
  <c r="T18" i="112"/>
  <c r="U18" i="112"/>
  <c r="V18" i="112"/>
  <c r="W18" i="112"/>
  <c r="X18" i="112"/>
  <c r="Y18" i="112"/>
  <c r="Z18" i="112"/>
  <c r="AA18" i="112"/>
  <c r="AB18" i="112"/>
  <c r="AC18" i="112"/>
  <c r="AD18" i="112"/>
  <c r="AE18" i="112"/>
  <c r="AF18" i="112"/>
  <c r="AG18" i="112"/>
  <c r="AH18" i="112"/>
  <c r="AI18" i="112"/>
  <c r="AJ18" i="112"/>
  <c r="AK18" i="112"/>
  <c r="AL18" i="112"/>
  <c r="AM18" i="112"/>
  <c r="AN18" i="112"/>
  <c r="AO18" i="112"/>
  <c r="AP18" i="112"/>
  <c r="AQ18" i="112"/>
  <c r="AR18" i="112"/>
  <c r="AS18" i="112"/>
  <c r="AT18" i="112"/>
  <c r="AU18" i="112"/>
  <c r="AV18" i="112"/>
  <c r="AW18" i="112"/>
  <c r="AX18" i="112"/>
  <c r="AY18" i="112"/>
  <c r="AZ18" i="112"/>
  <c r="BA18" i="112"/>
  <c r="BB18" i="112"/>
  <c r="BC18" i="112"/>
  <c r="BD18" i="112"/>
  <c r="BE18" i="112"/>
  <c r="BF18" i="112"/>
  <c r="BG18" i="112"/>
  <c r="BH18" i="112"/>
  <c r="BI18" i="112"/>
  <c r="BJ18" i="112"/>
  <c r="BK18" i="112"/>
  <c r="BL18" i="112"/>
  <c r="BM18" i="112"/>
  <c r="BN18" i="112"/>
  <c r="BO18" i="112"/>
  <c r="BP18" i="112"/>
  <c r="BQ18" i="112"/>
  <c r="BR18" i="112"/>
  <c r="BS18" i="112"/>
  <c r="BT18" i="112"/>
  <c r="BU18" i="112"/>
  <c r="BV18" i="112"/>
  <c r="BW18" i="112"/>
  <c r="BX18" i="112"/>
  <c r="BY18" i="112"/>
  <c r="BZ18" i="112"/>
  <c r="CQ18" i="112" s="1"/>
  <c r="CA18" i="112"/>
  <c r="CB18" i="112"/>
  <c r="CC18" i="112"/>
  <c r="CD18" i="112"/>
  <c r="CE18" i="112"/>
  <c r="CF18" i="112"/>
  <c r="CG18" i="112"/>
  <c r="CH18" i="112"/>
  <c r="CI18" i="112"/>
  <c r="CJ18" i="112"/>
  <c r="CK18" i="112"/>
  <c r="CT18" i="112"/>
  <c r="G19" i="112"/>
  <c r="J19" i="112"/>
  <c r="K19" i="112"/>
  <c r="L19" i="112"/>
  <c r="M19" i="112"/>
  <c r="N19" i="112"/>
  <c r="O19" i="112"/>
  <c r="P19" i="112"/>
  <c r="Q19" i="112"/>
  <c r="R19" i="112"/>
  <c r="S19" i="112"/>
  <c r="T19" i="112"/>
  <c r="U19" i="112"/>
  <c r="V19" i="112"/>
  <c r="W19" i="112"/>
  <c r="X19" i="112"/>
  <c r="Y19" i="112"/>
  <c r="Z19" i="112"/>
  <c r="AA19" i="112"/>
  <c r="AB19" i="112"/>
  <c r="AC19" i="112"/>
  <c r="AD19" i="112"/>
  <c r="AE19" i="112"/>
  <c r="AF19" i="112"/>
  <c r="AG19" i="112"/>
  <c r="AH19" i="112"/>
  <c r="AI19" i="112"/>
  <c r="AJ19" i="112"/>
  <c r="AK19" i="112"/>
  <c r="AL19" i="112"/>
  <c r="AM19" i="112"/>
  <c r="AN19" i="112"/>
  <c r="AO19" i="112"/>
  <c r="AP19" i="112"/>
  <c r="AQ19" i="112"/>
  <c r="AR19" i="112"/>
  <c r="AS19" i="112"/>
  <c r="AT19" i="112"/>
  <c r="AU19" i="112"/>
  <c r="AV19" i="112"/>
  <c r="AW19" i="112"/>
  <c r="AX19" i="112"/>
  <c r="AY19" i="112"/>
  <c r="AZ19" i="112"/>
  <c r="BA19" i="112"/>
  <c r="BB19" i="112"/>
  <c r="BC19" i="112"/>
  <c r="BD19" i="112"/>
  <c r="BE19" i="112"/>
  <c r="BF19" i="112"/>
  <c r="BG19" i="112"/>
  <c r="BH19" i="112"/>
  <c r="BI19" i="112"/>
  <c r="BJ19" i="112"/>
  <c r="BK19" i="112"/>
  <c r="BL19" i="112"/>
  <c r="BM19" i="112"/>
  <c r="BN19" i="112"/>
  <c r="BO19" i="112"/>
  <c r="BP19" i="112"/>
  <c r="BQ19" i="112"/>
  <c r="BR19" i="112"/>
  <c r="BS19" i="112"/>
  <c r="BT19" i="112"/>
  <c r="BU19" i="112"/>
  <c r="BV19" i="112"/>
  <c r="BW19" i="112"/>
  <c r="BX19" i="112"/>
  <c r="BY19" i="112"/>
  <c r="BZ19" i="112"/>
  <c r="CA19" i="112"/>
  <c r="CB19" i="112"/>
  <c r="CC19" i="112"/>
  <c r="CD19" i="112"/>
  <c r="CE19" i="112"/>
  <c r="CF19" i="112"/>
  <c r="CG19" i="112"/>
  <c r="CH19" i="112"/>
  <c r="CI19" i="112"/>
  <c r="CJ19" i="112"/>
  <c r="CK19" i="112"/>
  <c r="CT19" i="112"/>
  <c r="G20" i="112"/>
  <c r="J20" i="112"/>
  <c r="K20" i="112"/>
  <c r="L20" i="112"/>
  <c r="M20" i="112"/>
  <c r="N20" i="112"/>
  <c r="O20" i="112"/>
  <c r="P20" i="112"/>
  <c r="Q20" i="112"/>
  <c r="R20" i="112"/>
  <c r="S20" i="112"/>
  <c r="T20" i="112"/>
  <c r="U20" i="112"/>
  <c r="V20" i="112"/>
  <c r="W20" i="112"/>
  <c r="X20" i="112"/>
  <c r="Y20" i="112"/>
  <c r="Z20" i="112"/>
  <c r="AA20" i="112"/>
  <c r="AB20" i="112"/>
  <c r="AC20" i="112"/>
  <c r="AD20" i="112"/>
  <c r="AE20" i="112"/>
  <c r="AF20" i="112"/>
  <c r="AG20" i="112"/>
  <c r="AH20" i="112"/>
  <c r="AI20" i="112"/>
  <c r="AJ20" i="112"/>
  <c r="AK20" i="112"/>
  <c r="AL20" i="112"/>
  <c r="AM20" i="112"/>
  <c r="AN20" i="112"/>
  <c r="AO20" i="112"/>
  <c r="AP20" i="112"/>
  <c r="AQ20" i="112"/>
  <c r="AR20" i="112"/>
  <c r="AS20" i="112"/>
  <c r="AT20" i="112"/>
  <c r="AU20" i="112"/>
  <c r="AV20" i="112"/>
  <c r="AW20" i="112"/>
  <c r="AX20" i="112"/>
  <c r="AY20" i="112"/>
  <c r="AZ20" i="112"/>
  <c r="BA20" i="112"/>
  <c r="BB20" i="112"/>
  <c r="BC20" i="112"/>
  <c r="BD20" i="112"/>
  <c r="BE20" i="112"/>
  <c r="BF20" i="112"/>
  <c r="BG20" i="112"/>
  <c r="BH20" i="112"/>
  <c r="BI20" i="112"/>
  <c r="BJ20" i="112"/>
  <c r="BK20" i="112"/>
  <c r="BL20" i="112"/>
  <c r="BM20" i="112"/>
  <c r="BN20" i="112"/>
  <c r="BO20" i="112"/>
  <c r="BP20" i="112"/>
  <c r="BQ20" i="112"/>
  <c r="BR20" i="112"/>
  <c r="BS20" i="112"/>
  <c r="BT20" i="112"/>
  <c r="BU20" i="112"/>
  <c r="BV20" i="112"/>
  <c r="BW20" i="112"/>
  <c r="BX20" i="112"/>
  <c r="BY20" i="112"/>
  <c r="BZ20" i="112"/>
  <c r="CQ20" i="112" s="1"/>
  <c r="CA20" i="112"/>
  <c r="CB20" i="112"/>
  <c r="CC20" i="112"/>
  <c r="CD20" i="112"/>
  <c r="CE20" i="112"/>
  <c r="CF20" i="112"/>
  <c r="CG20" i="112"/>
  <c r="CH20" i="112"/>
  <c r="CI20" i="112"/>
  <c r="CJ20" i="112"/>
  <c r="CK20" i="112"/>
  <c r="CT20" i="112"/>
  <c r="G21" i="112"/>
  <c r="J21" i="112"/>
  <c r="K21" i="112"/>
  <c r="L21" i="112"/>
  <c r="M21" i="112"/>
  <c r="N21" i="112"/>
  <c r="O21" i="112"/>
  <c r="P21" i="112"/>
  <c r="Q21" i="112"/>
  <c r="R21" i="112"/>
  <c r="S21" i="112"/>
  <c r="T21" i="112"/>
  <c r="U21" i="112"/>
  <c r="V21" i="112"/>
  <c r="W21" i="112"/>
  <c r="X21" i="112"/>
  <c r="Y21" i="112"/>
  <c r="Z21" i="112"/>
  <c r="AA21" i="112"/>
  <c r="AB21" i="112"/>
  <c r="AC21" i="112"/>
  <c r="AD21" i="112"/>
  <c r="AE21" i="112"/>
  <c r="AF21" i="112"/>
  <c r="AG21" i="112"/>
  <c r="AH21" i="112"/>
  <c r="AI21" i="112"/>
  <c r="AJ21" i="112"/>
  <c r="AK21" i="112"/>
  <c r="AL21" i="112"/>
  <c r="AM21" i="112"/>
  <c r="AN21" i="112"/>
  <c r="AO21" i="112"/>
  <c r="AP21" i="112"/>
  <c r="AQ21" i="112"/>
  <c r="AR21" i="112"/>
  <c r="AS21" i="112"/>
  <c r="AT21" i="112"/>
  <c r="AU21" i="112"/>
  <c r="AV21" i="112"/>
  <c r="AW21" i="112"/>
  <c r="AX21" i="112"/>
  <c r="AY21" i="112"/>
  <c r="AZ21" i="112"/>
  <c r="BA21" i="112"/>
  <c r="BB21" i="112"/>
  <c r="BC21" i="112"/>
  <c r="BD21" i="112"/>
  <c r="BE21" i="112"/>
  <c r="BF21" i="112"/>
  <c r="BG21" i="112"/>
  <c r="BH21" i="112"/>
  <c r="BI21" i="112"/>
  <c r="BJ21" i="112"/>
  <c r="BK21" i="112"/>
  <c r="BL21" i="112"/>
  <c r="BM21" i="112"/>
  <c r="BN21" i="112"/>
  <c r="BO21" i="112"/>
  <c r="BP21" i="112"/>
  <c r="BQ21" i="112"/>
  <c r="BR21" i="112"/>
  <c r="BS21" i="112"/>
  <c r="BT21" i="112"/>
  <c r="BU21" i="112"/>
  <c r="BV21" i="112"/>
  <c r="BW21" i="112"/>
  <c r="BX21" i="112"/>
  <c r="BY21" i="112"/>
  <c r="BZ21" i="112"/>
  <c r="CQ21" i="112" s="1"/>
  <c r="CA21" i="112"/>
  <c r="CB21" i="112"/>
  <c r="CC21" i="112"/>
  <c r="CD21" i="112"/>
  <c r="CE21" i="112"/>
  <c r="CF21" i="112"/>
  <c r="CG21" i="112"/>
  <c r="CH21" i="112"/>
  <c r="CI21" i="112"/>
  <c r="CJ21" i="112"/>
  <c r="CK21" i="112"/>
  <c r="CT21" i="112"/>
  <c r="G22" i="112"/>
  <c r="J22" i="112"/>
  <c r="K22" i="112"/>
  <c r="L22" i="112"/>
  <c r="M22" i="112"/>
  <c r="N22" i="112"/>
  <c r="O22" i="112"/>
  <c r="P22" i="112"/>
  <c r="Q22" i="112"/>
  <c r="R22" i="112"/>
  <c r="S22" i="112"/>
  <c r="T22" i="112"/>
  <c r="U22" i="112"/>
  <c r="V22" i="112"/>
  <c r="W22" i="112"/>
  <c r="X22" i="112"/>
  <c r="Y22" i="112"/>
  <c r="Z22" i="112"/>
  <c r="AA22" i="112"/>
  <c r="AB22" i="112"/>
  <c r="AC22" i="112"/>
  <c r="AD22" i="112"/>
  <c r="AE22" i="112"/>
  <c r="AF22" i="112"/>
  <c r="AG22" i="112"/>
  <c r="AH22" i="112"/>
  <c r="AI22" i="112"/>
  <c r="AJ22" i="112"/>
  <c r="AK22" i="112"/>
  <c r="AL22" i="112"/>
  <c r="AM22" i="112"/>
  <c r="AN22" i="112"/>
  <c r="AO22" i="112"/>
  <c r="AP22" i="112"/>
  <c r="AQ22" i="112"/>
  <c r="AR22" i="112"/>
  <c r="AS22" i="112"/>
  <c r="AT22" i="112"/>
  <c r="AU22" i="112"/>
  <c r="AV22" i="112"/>
  <c r="AW22" i="112"/>
  <c r="AX22" i="112"/>
  <c r="AY22" i="112"/>
  <c r="AZ22" i="112"/>
  <c r="BA22" i="112"/>
  <c r="BB22" i="112"/>
  <c r="BC22" i="112"/>
  <c r="BD22" i="112"/>
  <c r="BE22" i="112"/>
  <c r="BF22" i="112"/>
  <c r="BG22" i="112"/>
  <c r="BH22" i="112"/>
  <c r="BI22" i="112"/>
  <c r="BJ22" i="112"/>
  <c r="BK22" i="112"/>
  <c r="BL22" i="112"/>
  <c r="BM22" i="112"/>
  <c r="BN22" i="112"/>
  <c r="BO22" i="112"/>
  <c r="BP22" i="112"/>
  <c r="BQ22" i="112"/>
  <c r="BR22" i="112"/>
  <c r="BS22" i="112"/>
  <c r="BT22" i="112"/>
  <c r="BU22" i="112"/>
  <c r="BV22" i="112"/>
  <c r="BW22" i="112"/>
  <c r="BX22" i="112"/>
  <c r="BY22" i="112"/>
  <c r="BZ22" i="112"/>
  <c r="CQ22" i="112" s="1"/>
  <c r="CA22" i="112"/>
  <c r="CB22" i="112"/>
  <c r="CC22" i="112"/>
  <c r="CD22" i="112"/>
  <c r="CE22" i="112"/>
  <c r="CF22" i="112"/>
  <c r="CG22" i="112"/>
  <c r="CH22" i="112"/>
  <c r="CI22" i="112"/>
  <c r="CJ22" i="112"/>
  <c r="CK22" i="112"/>
  <c r="CT22" i="112"/>
  <c r="G23" i="112"/>
  <c r="J23" i="112"/>
  <c r="K23" i="112"/>
  <c r="L23" i="112"/>
  <c r="M23" i="112"/>
  <c r="N23" i="112"/>
  <c r="O23" i="112"/>
  <c r="P23" i="112"/>
  <c r="Q23" i="112"/>
  <c r="R23" i="112"/>
  <c r="S23" i="112"/>
  <c r="T23" i="112"/>
  <c r="U23" i="112"/>
  <c r="V23" i="112"/>
  <c r="W23" i="112"/>
  <c r="X23" i="112"/>
  <c r="Y23" i="112"/>
  <c r="Z23" i="112"/>
  <c r="AA23" i="112"/>
  <c r="AB23" i="112"/>
  <c r="AC23" i="112"/>
  <c r="AD23" i="112"/>
  <c r="AE23" i="112"/>
  <c r="AF23" i="112"/>
  <c r="AG23" i="112"/>
  <c r="AH23" i="112"/>
  <c r="AI23" i="112"/>
  <c r="AJ23" i="112"/>
  <c r="AK23" i="112"/>
  <c r="AL23" i="112"/>
  <c r="AM23" i="112"/>
  <c r="AN23" i="112"/>
  <c r="AO23" i="112"/>
  <c r="AP23" i="112"/>
  <c r="AQ23" i="112"/>
  <c r="AR23" i="112"/>
  <c r="AS23" i="112"/>
  <c r="AT23" i="112"/>
  <c r="AU23" i="112"/>
  <c r="AV23" i="112"/>
  <c r="AW23" i="112"/>
  <c r="AX23" i="112"/>
  <c r="AY23" i="112"/>
  <c r="AZ23" i="112"/>
  <c r="BA23" i="112"/>
  <c r="BB23" i="112"/>
  <c r="BC23" i="112"/>
  <c r="BD23" i="112"/>
  <c r="BE23" i="112"/>
  <c r="BF23" i="112"/>
  <c r="BG23" i="112"/>
  <c r="BH23" i="112"/>
  <c r="BI23" i="112"/>
  <c r="BJ23" i="112"/>
  <c r="BK23" i="112"/>
  <c r="BL23" i="112"/>
  <c r="BM23" i="112"/>
  <c r="BN23" i="112"/>
  <c r="BO23" i="112"/>
  <c r="BP23" i="112"/>
  <c r="BQ23" i="112"/>
  <c r="BR23" i="112"/>
  <c r="BS23" i="112"/>
  <c r="BT23" i="112"/>
  <c r="BU23" i="112"/>
  <c r="BV23" i="112"/>
  <c r="BW23" i="112"/>
  <c r="BX23" i="112"/>
  <c r="BY23" i="112"/>
  <c r="BZ23" i="112"/>
  <c r="CQ23" i="112" s="1"/>
  <c r="CA23" i="112"/>
  <c r="CB23" i="112"/>
  <c r="CC23" i="112"/>
  <c r="CD23" i="112"/>
  <c r="CE23" i="112"/>
  <c r="CF23" i="112"/>
  <c r="CG23" i="112"/>
  <c r="CH23" i="112"/>
  <c r="CI23" i="112"/>
  <c r="CJ23" i="112"/>
  <c r="CK23" i="112"/>
  <c r="CT23" i="112"/>
  <c r="G24" i="112"/>
  <c r="J24" i="112"/>
  <c r="K24" i="112"/>
  <c r="L24" i="112"/>
  <c r="M24" i="112"/>
  <c r="N24" i="112"/>
  <c r="O24" i="112"/>
  <c r="P24" i="112"/>
  <c r="Q24" i="112"/>
  <c r="R24" i="112"/>
  <c r="S24" i="112"/>
  <c r="T24" i="112"/>
  <c r="U24" i="112"/>
  <c r="V24" i="112"/>
  <c r="W24" i="112"/>
  <c r="X24" i="112"/>
  <c r="Y24" i="112"/>
  <c r="Z24" i="112"/>
  <c r="AA24" i="112"/>
  <c r="AB24" i="112"/>
  <c r="AC24" i="112"/>
  <c r="AD24" i="112"/>
  <c r="AE24" i="112"/>
  <c r="AF24" i="112"/>
  <c r="AG24" i="112"/>
  <c r="AH24" i="112"/>
  <c r="AI24" i="112"/>
  <c r="AJ24" i="112"/>
  <c r="AK24" i="112"/>
  <c r="AL24" i="112"/>
  <c r="AM24" i="112"/>
  <c r="AN24" i="112"/>
  <c r="AO24" i="112"/>
  <c r="AP24" i="112"/>
  <c r="AQ24" i="112"/>
  <c r="AR24" i="112"/>
  <c r="AS24" i="112"/>
  <c r="AT24" i="112"/>
  <c r="AU24" i="112"/>
  <c r="AV24" i="112"/>
  <c r="AW24" i="112"/>
  <c r="AX24" i="112"/>
  <c r="AY24" i="112"/>
  <c r="AZ24" i="112"/>
  <c r="BA24" i="112"/>
  <c r="BB24" i="112"/>
  <c r="BC24" i="112"/>
  <c r="BD24" i="112"/>
  <c r="BE24" i="112"/>
  <c r="BF24" i="112"/>
  <c r="BG24" i="112"/>
  <c r="BH24" i="112"/>
  <c r="BI24" i="112"/>
  <c r="BJ24" i="112"/>
  <c r="BK24" i="112"/>
  <c r="BL24" i="112"/>
  <c r="BM24" i="112"/>
  <c r="BN24" i="112"/>
  <c r="BO24" i="112"/>
  <c r="BP24" i="112"/>
  <c r="BQ24" i="112"/>
  <c r="BR24" i="112"/>
  <c r="BS24" i="112"/>
  <c r="BT24" i="112"/>
  <c r="BU24" i="112"/>
  <c r="BV24" i="112"/>
  <c r="BW24" i="112"/>
  <c r="BX24" i="112"/>
  <c r="BY24" i="112"/>
  <c r="BZ24" i="112"/>
  <c r="CQ24" i="112" s="1"/>
  <c r="CA24" i="112"/>
  <c r="CB24" i="112"/>
  <c r="CC24" i="112"/>
  <c r="CD24" i="112"/>
  <c r="CE24" i="112"/>
  <c r="CF24" i="112"/>
  <c r="CG24" i="112"/>
  <c r="CH24" i="112"/>
  <c r="CI24" i="112"/>
  <c r="CJ24" i="112"/>
  <c r="CK24" i="112"/>
  <c r="CT24" i="112"/>
  <c r="G25" i="112"/>
  <c r="J25" i="112"/>
  <c r="K25" i="112"/>
  <c r="L25" i="112"/>
  <c r="M25" i="112"/>
  <c r="N25" i="112"/>
  <c r="O25" i="112"/>
  <c r="P25" i="112"/>
  <c r="Q25" i="112"/>
  <c r="R25" i="112"/>
  <c r="S25" i="112"/>
  <c r="T25" i="112"/>
  <c r="U25" i="112"/>
  <c r="V25" i="112"/>
  <c r="W25" i="112"/>
  <c r="X25" i="112"/>
  <c r="Y25" i="112"/>
  <c r="Z25" i="112"/>
  <c r="AA25" i="112"/>
  <c r="AB25" i="112"/>
  <c r="AC25" i="112"/>
  <c r="AD25" i="112"/>
  <c r="AE25" i="112"/>
  <c r="AF25" i="112"/>
  <c r="AG25" i="112"/>
  <c r="AH25" i="112"/>
  <c r="AI25" i="112"/>
  <c r="AJ25" i="112"/>
  <c r="AK25" i="112"/>
  <c r="AL25" i="112"/>
  <c r="AM25" i="112"/>
  <c r="AN25" i="112"/>
  <c r="AO25" i="112"/>
  <c r="AP25" i="112"/>
  <c r="AQ25" i="112"/>
  <c r="AR25" i="112"/>
  <c r="AS25" i="112"/>
  <c r="AT25" i="112"/>
  <c r="AU25" i="112"/>
  <c r="AV25" i="112"/>
  <c r="AW25" i="112"/>
  <c r="AX25" i="112"/>
  <c r="AY25" i="112"/>
  <c r="AZ25" i="112"/>
  <c r="BA25" i="112"/>
  <c r="BB25" i="112"/>
  <c r="BC25" i="112"/>
  <c r="BD25" i="112"/>
  <c r="BE25" i="112"/>
  <c r="BF25" i="112"/>
  <c r="BG25" i="112"/>
  <c r="BH25" i="112"/>
  <c r="BI25" i="112"/>
  <c r="BJ25" i="112"/>
  <c r="BK25" i="112"/>
  <c r="BL25" i="112"/>
  <c r="BM25" i="112"/>
  <c r="BN25" i="112"/>
  <c r="BO25" i="112"/>
  <c r="BP25" i="112"/>
  <c r="BQ25" i="112"/>
  <c r="BR25" i="112"/>
  <c r="BS25" i="112"/>
  <c r="BT25" i="112"/>
  <c r="BU25" i="112"/>
  <c r="BV25" i="112"/>
  <c r="BW25" i="112"/>
  <c r="BX25" i="112"/>
  <c r="BY25" i="112"/>
  <c r="BZ25" i="112"/>
  <c r="CQ25" i="112" s="1"/>
  <c r="CA25" i="112"/>
  <c r="CB25" i="112"/>
  <c r="CC25" i="112"/>
  <c r="CD25" i="112"/>
  <c r="CE25" i="112"/>
  <c r="CF25" i="112"/>
  <c r="CG25" i="112"/>
  <c r="CH25" i="112"/>
  <c r="CI25" i="112"/>
  <c r="CJ25" i="112"/>
  <c r="CK25" i="112"/>
  <c r="CT25" i="112"/>
  <c r="G26" i="112"/>
  <c r="J26" i="112"/>
  <c r="K26" i="112"/>
  <c r="L26" i="112"/>
  <c r="M26" i="112"/>
  <c r="N26" i="112"/>
  <c r="O26" i="112"/>
  <c r="P26" i="112"/>
  <c r="Q26" i="112"/>
  <c r="R26" i="112"/>
  <c r="S26" i="112"/>
  <c r="T26" i="112"/>
  <c r="U26" i="112"/>
  <c r="V26" i="112"/>
  <c r="W26" i="112"/>
  <c r="X26" i="112"/>
  <c r="Y26" i="112"/>
  <c r="Z26" i="112"/>
  <c r="AA26" i="112"/>
  <c r="AB26" i="112"/>
  <c r="AC26" i="112"/>
  <c r="AD26" i="112"/>
  <c r="AE26" i="112"/>
  <c r="AF26" i="112"/>
  <c r="AG26" i="112"/>
  <c r="AH26" i="112"/>
  <c r="AI26" i="112"/>
  <c r="AJ26" i="112"/>
  <c r="AK26" i="112"/>
  <c r="AL26" i="112"/>
  <c r="AM26" i="112"/>
  <c r="AN26" i="112"/>
  <c r="AO26" i="112"/>
  <c r="AP26" i="112"/>
  <c r="AQ26" i="112"/>
  <c r="AR26" i="112"/>
  <c r="AS26" i="112"/>
  <c r="AT26" i="112"/>
  <c r="AU26" i="112"/>
  <c r="AV26" i="112"/>
  <c r="AW26" i="112"/>
  <c r="AX26" i="112"/>
  <c r="AY26" i="112"/>
  <c r="AZ26" i="112"/>
  <c r="BA26" i="112"/>
  <c r="BB26" i="112"/>
  <c r="BC26" i="112"/>
  <c r="BD26" i="112"/>
  <c r="BE26" i="112"/>
  <c r="BF26" i="112"/>
  <c r="BG26" i="112"/>
  <c r="BH26" i="112"/>
  <c r="BI26" i="112"/>
  <c r="BJ26" i="112"/>
  <c r="BK26" i="112"/>
  <c r="BL26" i="112"/>
  <c r="BM26" i="112"/>
  <c r="BN26" i="112"/>
  <c r="BO26" i="112"/>
  <c r="BP26" i="112"/>
  <c r="BQ26" i="112"/>
  <c r="BR26" i="112"/>
  <c r="BS26" i="112"/>
  <c r="BT26" i="112"/>
  <c r="BU26" i="112"/>
  <c r="BV26" i="112"/>
  <c r="BW26" i="112"/>
  <c r="BX26" i="112"/>
  <c r="BY26" i="112"/>
  <c r="BZ26" i="112"/>
  <c r="CQ26" i="112" s="1"/>
  <c r="CA26" i="112"/>
  <c r="CB26" i="112"/>
  <c r="CC26" i="112"/>
  <c r="CD26" i="112"/>
  <c r="CE26" i="112"/>
  <c r="CF26" i="112"/>
  <c r="CG26" i="112"/>
  <c r="CH26" i="112"/>
  <c r="CI26" i="112"/>
  <c r="CJ26" i="112"/>
  <c r="CK26" i="112"/>
  <c r="CT26" i="112"/>
  <c r="D27" i="112"/>
  <c r="E27" i="112"/>
  <c r="G27" i="112"/>
  <c r="J27" i="112"/>
  <c r="K27" i="112"/>
  <c r="L27" i="112"/>
  <c r="M27" i="112"/>
  <c r="N27" i="112"/>
  <c r="O27" i="112"/>
  <c r="P27" i="112"/>
  <c r="Q27" i="112"/>
  <c r="R27" i="112"/>
  <c r="S27" i="112"/>
  <c r="T27" i="112"/>
  <c r="U27" i="112"/>
  <c r="V27" i="112"/>
  <c r="W27" i="112"/>
  <c r="X27" i="112"/>
  <c r="Y27" i="112"/>
  <c r="Z27" i="112"/>
  <c r="AA27" i="112"/>
  <c r="AB27" i="112"/>
  <c r="AC27" i="112"/>
  <c r="AD27" i="112"/>
  <c r="AE27" i="112"/>
  <c r="AF27" i="112"/>
  <c r="AG27" i="112"/>
  <c r="AH27" i="112"/>
  <c r="AI27" i="112"/>
  <c r="AJ27" i="112"/>
  <c r="AK27" i="112"/>
  <c r="AL27" i="112"/>
  <c r="AM27" i="112"/>
  <c r="AN27" i="112"/>
  <c r="AO27" i="112"/>
  <c r="AP27" i="112"/>
  <c r="AQ27" i="112"/>
  <c r="AR27" i="112"/>
  <c r="AS27" i="112"/>
  <c r="AT27" i="112"/>
  <c r="AU27" i="112"/>
  <c r="AV27" i="112"/>
  <c r="AW27" i="112"/>
  <c r="AX27" i="112"/>
  <c r="AY27" i="112"/>
  <c r="AZ27" i="112"/>
  <c r="BA27" i="112"/>
  <c r="BB27" i="112"/>
  <c r="BC27" i="112"/>
  <c r="BD27" i="112"/>
  <c r="BE27" i="112"/>
  <c r="BF27" i="112"/>
  <c r="BG27" i="112"/>
  <c r="BH27" i="112"/>
  <c r="BI27" i="112"/>
  <c r="BJ27" i="112"/>
  <c r="BK27" i="112"/>
  <c r="BL27" i="112"/>
  <c r="BM27" i="112"/>
  <c r="BN27" i="112"/>
  <c r="BO27" i="112"/>
  <c r="BP27" i="112"/>
  <c r="BQ27" i="112"/>
  <c r="BR27" i="112"/>
  <c r="BS27" i="112"/>
  <c r="BT27" i="112"/>
  <c r="BU27" i="112"/>
  <c r="BV27" i="112"/>
  <c r="BW27" i="112"/>
  <c r="BX27" i="112"/>
  <c r="BY27" i="112"/>
  <c r="BZ27" i="112"/>
  <c r="CQ27" i="112" s="1"/>
  <c r="CA27" i="112"/>
  <c r="CB27" i="112"/>
  <c r="CC27" i="112"/>
  <c r="CD27" i="112"/>
  <c r="CE27" i="112"/>
  <c r="CF27" i="112"/>
  <c r="CG27" i="112"/>
  <c r="CH27" i="112"/>
  <c r="CI27" i="112"/>
  <c r="CJ27" i="112"/>
  <c r="CK27" i="112"/>
  <c r="CT27" i="112"/>
  <c r="D28" i="112"/>
  <c r="E28" i="112"/>
  <c r="G28" i="112"/>
  <c r="J28" i="112"/>
  <c r="K28" i="112"/>
  <c r="L28" i="112"/>
  <c r="M28" i="112"/>
  <c r="N28" i="112"/>
  <c r="O28" i="112"/>
  <c r="P28" i="112"/>
  <c r="Q28" i="112"/>
  <c r="R28" i="112"/>
  <c r="S28" i="112"/>
  <c r="T28" i="112"/>
  <c r="U28" i="112"/>
  <c r="V28" i="112"/>
  <c r="W28" i="112"/>
  <c r="X28" i="112"/>
  <c r="Y28" i="112"/>
  <c r="Z28" i="112"/>
  <c r="AA28" i="112"/>
  <c r="AB28" i="112"/>
  <c r="AC28" i="112"/>
  <c r="AD28" i="112"/>
  <c r="AE28" i="112"/>
  <c r="AF28" i="112"/>
  <c r="AG28" i="112"/>
  <c r="AH28" i="112"/>
  <c r="AI28" i="112"/>
  <c r="AJ28" i="112"/>
  <c r="AK28" i="112"/>
  <c r="AL28" i="112"/>
  <c r="AM28" i="112"/>
  <c r="AN28" i="112"/>
  <c r="AO28" i="112"/>
  <c r="AP28" i="112"/>
  <c r="AQ28" i="112"/>
  <c r="AR28" i="112"/>
  <c r="AS28" i="112"/>
  <c r="AT28" i="112"/>
  <c r="AU28" i="112"/>
  <c r="AV28" i="112"/>
  <c r="AW28" i="112"/>
  <c r="AX28" i="112"/>
  <c r="AY28" i="112"/>
  <c r="AZ28" i="112"/>
  <c r="BA28" i="112"/>
  <c r="BB28" i="112"/>
  <c r="BC28" i="112"/>
  <c r="BD28" i="112"/>
  <c r="BE28" i="112"/>
  <c r="BF28" i="112"/>
  <c r="BG28" i="112"/>
  <c r="BH28" i="112"/>
  <c r="BI28" i="112"/>
  <c r="BJ28" i="112"/>
  <c r="BK28" i="112"/>
  <c r="BL28" i="112"/>
  <c r="BM28" i="112"/>
  <c r="BN28" i="112"/>
  <c r="BO28" i="112"/>
  <c r="BP28" i="112"/>
  <c r="BQ28" i="112"/>
  <c r="BR28" i="112"/>
  <c r="BS28" i="112"/>
  <c r="BT28" i="112"/>
  <c r="BU28" i="112"/>
  <c r="BV28" i="112"/>
  <c r="BW28" i="112"/>
  <c r="BX28" i="112"/>
  <c r="BY28" i="112"/>
  <c r="BZ28" i="112"/>
  <c r="CQ28" i="112" s="1"/>
  <c r="CA28" i="112"/>
  <c r="CB28" i="112"/>
  <c r="CC28" i="112"/>
  <c r="CD28" i="112"/>
  <c r="CE28" i="112"/>
  <c r="CF28" i="112"/>
  <c r="CG28" i="112"/>
  <c r="CH28" i="112"/>
  <c r="CI28" i="112"/>
  <c r="CJ28" i="112"/>
  <c r="CK28" i="112"/>
  <c r="CT28" i="112"/>
  <c r="D29" i="112"/>
  <c r="E29" i="112"/>
  <c r="G29" i="112"/>
  <c r="J29" i="112"/>
  <c r="K29" i="112"/>
  <c r="L29" i="112"/>
  <c r="M29" i="112"/>
  <c r="N29" i="112"/>
  <c r="O29" i="112"/>
  <c r="P29" i="112"/>
  <c r="Q29" i="112"/>
  <c r="R29" i="112"/>
  <c r="S29" i="112"/>
  <c r="T29" i="112"/>
  <c r="U29" i="112"/>
  <c r="V29" i="112"/>
  <c r="W29" i="112"/>
  <c r="X29" i="112"/>
  <c r="Y29" i="112"/>
  <c r="Z29" i="112"/>
  <c r="AA29" i="112"/>
  <c r="AB29" i="112"/>
  <c r="AC29" i="112"/>
  <c r="AD29" i="112"/>
  <c r="AE29" i="112"/>
  <c r="AF29" i="112"/>
  <c r="AG29" i="112"/>
  <c r="AH29" i="112"/>
  <c r="AI29" i="112"/>
  <c r="AJ29" i="112"/>
  <c r="AK29" i="112"/>
  <c r="AL29" i="112"/>
  <c r="AM29" i="112"/>
  <c r="AN29" i="112"/>
  <c r="AO29" i="112"/>
  <c r="AP29" i="112"/>
  <c r="AQ29" i="112"/>
  <c r="AR29" i="112"/>
  <c r="AS29" i="112"/>
  <c r="AT29" i="112"/>
  <c r="AU29" i="112"/>
  <c r="AV29" i="112"/>
  <c r="AW29" i="112"/>
  <c r="AX29" i="112"/>
  <c r="AY29" i="112"/>
  <c r="AZ29" i="112"/>
  <c r="BA29" i="112"/>
  <c r="BB29" i="112"/>
  <c r="BC29" i="112"/>
  <c r="BD29" i="112"/>
  <c r="BE29" i="112"/>
  <c r="BF29" i="112"/>
  <c r="BG29" i="112"/>
  <c r="BH29" i="112"/>
  <c r="BI29" i="112"/>
  <c r="BJ29" i="112"/>
  <c r="BK29" i="112"/>
  <c r="BL29" i="112"/>
  <c r="BM29" i="112"/>
  <c r="BN29" i="112"/>
  <c r="BO29" i="112"/>
  <c r="BP29" i="112"/>
  <c r="BQ29" i="112"/>
  <c r="BR29" i="112"/>
  <c r="BS29" i="112"/>
  <c r="BT29" i="112"/>
  <c r="BU29" i="112"/>
  <c r="BV29" i="112"/>
  <c r="BW29" i="112"/>
  <c r="BX29" i="112"/>
  <c r="BY29" i="112"/>
  <c r="BZ29" i="112"/>
  <c r="CQ29" i="112" s="1"/>
  <c r="CA29" i="112"/>
  <c r="CB29" i="112"/>
  <c r="CC29" i="112"/>
  <c r="CD29" i="112"/>
  <c r="CE29" i="112"/>
  <c r="CF29" i="112"/>
  <c r="CG29" i="112"/>
  <c r="CH29" i="112"/>
  <c r="CI29" i="112"/>
  <c r="CJ29" i="112"/>
  <c r="CK29" i="112"/>
  <c r="CT29" i="112"/>
  <c r="D30" i="112"/>
  <c r="E30" i="112"/>
  <c r="G30" i="112"/>
  <c r="J30" i="112"/>
  <c r="K30" i="112"/>
  <c r="L30" i="112"/>
  <c r="M30" i="112"/>
  <c r="N30" i="112"/>
  <c r="O30" i="112"/>
  <c r="P30" i="112"/>
  <c r="Q30" i="112"/>
  <c r="R30" i="112"/>
  <c r="S30" i="112"/>
  <c r="T30" i="112"/>
  <c r="U30" i="112"/>
  <c r="V30" i="112"/>
  <c r="W30" i="112"/>
  <c r="X30" i="112"/>
  <c r="Y30" i="112"/>
  <c r="Z30" i="112"/>
  <c r="AA30" i="112"/>
  <c r="AB30" i="112"/>
  <c r="AC30" i="112"/>
  <c r="AD30" i="112"/>
  <c r="AE30" i="112"/>
  <c r="AF30" i="112"/>
  <c r="AG30" i="112"/>
  <c r="AH30" i="112"/>
  <c r="AI30" i="112"/>
  <c r="AJ30" i="112"/>
  <c r="AK30" i="112"/>
  <c r="AL30" i="112"/>
  <c r="AM30" i="112"/>
  <c r="AN30" i="112"/>
  <c r="AO30" i="112"/>
  <c r="AP30" i="112"/>
  <c r="AQ30" i="112"/>
  <c r="AR30" i="112"/>
  <c r="AS30" i="112"/>
  <c r="AT30" i="112"/>
  <c r="AU30" i="112"/>
  <c r="AV30" i="112"/>
  <c r="AW30" i="112"/>
  <c r="AX30" i="112"/>
  <c r="AY30" i="112"/>
  <c r="AZ30" i="112"/>
  <c r="BA30" i="112"/>
  <c r="BB30" i="112"/>
  <c r="BC30" i="112"/>
  <c r="BD30" i="112"/>
  <c r="BE30" i="112"/>
  <c r="BF30" i="112"/>
  <c r="BG30" i="112"/>
  <c r="BH30" i="112"/>
  <c r="BI30" i="112"/>
  <c r="BJ30" i="112"/>
  <c r="BK30" i="112"/>
  <c r="BL30" i="112"/>
  <c r="BM30" i="112"/>
  <c r="BN30" i="112"/>
  <c r="BO30" i="112"/>
  <c r="BP30" i="112"/>
  <c r="BQ30" i="112"/>
  <c r="BR30" i="112"/>
  <c r="BS30" i="112"/>
  <c r="BT30" i="112"/>
  <c r="BU30" i="112"/>
  <c r="BV30" i="112"/>
  <c r="BW30" i="112"/>
  <c r="BX30" i="112"/>
  <c r="BY30" i="112"/>
  <c r="BZ30" i="112"/>
  <c r="CQ30" i="112" s="1"/>
  <c r="CA30" i="112"/>
  <c r="CB30" i="112"/>
  <c r="CC30" i="112"/>
  <c r="CD30" i="112"/>
  <c r="CE30" i="112"/>
  <c r="CF30" i="112"/>
  <c r="CG30" i="112"/>
  <c r="CH30" i="112"/>
  <c r="CI30" i="112"/>
  <c r="CJ30" i="112"/>
  <c r="CK30" i="112"/>
  <c r="CT30" i="112"/>
  <c r="D31" i="112"/>
  <c r="E31" i="112"/>
  <c r="G31" i="112"/>
  <c r="D32" i="112"/>
  <c r="E32" i="112"/>
  <c r="D33" i="112"/>
  <c r="E33" i="112"/>
  <c r="D34" i="112"/>
  <c r="E34" i="112"/>
  <c r="D35" i="112"/>
  <c r="E35" i="112"/>
  <c r="X35" i="112"/>
  <c r="AX35" i="112"/>
  <c r="BF35" i="112"/>
  <c r="BT35" i="112"/>
  <c r="D36" i="112"/>
  <c r="E36" i="112"/>
  <c r="H36" i="112"/>
  <c r="X36" i="112"/>
  <c r="AX36" i="112"/>
  <c r="BF36" i="112"/>
  <c r="BT36" i="112"/>
  <c r="D37" i="112"/>
  <c r="E37" i="112"/>
  <c r="X37" i="112"/>
  <c r="AX37" i="112"/>
  <c r="BF37" i="112"/>
  <c r="BT37" i="112"/>
  <c r="D38" i="112"/>
  <c r="E38" i="112"/>
  <c r="X38" i="112"/>
  <c r="AX38" i="112"/>
  <c r="BF38" i="112"/>
  <c r="BT38" i="112"/>
  <c r="D39" i="112"/>
  <c r="E39" i="112"/>
  <c r="X39" i="112"/>
  <c r="AX39" i="112"/>
  <c r="BF39" i="112"/>
  <c r="BT39" i="112"/>
  <c r="D40" i="112"/>
  <c r="E40" i="112"/>
  <c r="D41" i="112"/>
  <c r="E41" i="112"/>
  <c r="D42" i="112"/>
  <c r="E42" i="112"/>
  <c r="D43" i="112"/>
  <c r="E43" i="112"/>
  <c r="D44" i="112"/>
  <c r="E44" i="112"/>
  <c r="D45" i="112"/>
  <c r="E45" i="112"/>
  <c r="D46" i="112"/>
  <c r="E46" i="112"/>
  <c r="J47" i="112"/>
  <c r="I1" i="113"/>
  <c r="CL3" i="113"/>
  <c r="H35" i="113" s="1"/>
  <c r="CL5" i="113"/>
  <c r="CL6" i="113"/>
  <c r="CL8" i="113"/>
  <c r="CL9" i="113"/>
  <c r="CL10" i="113"/>
  <c r="D14" i="113"/>
  <c r="E14" i="113"/>
  <c r="G14" i="113"/>
  <c r="J14" i="113"/>
  <c r="K14" i="113"/>
  <c r="L14" i="113"/>
  <c r="M14" i="113"/>
  <c r="N14" i="113"/>
  <c r="O14" i="113"/>
  <c r="P14" i="113"/>
  <c r="Q14" i="113"/>
  <c r="R14" i="113"/>
  <c r="S14" i="113"/>
  <c r="T14" i="113"/>
  <c r="U14" i="113"/>
  <c r="V14" i="113"/>
  <c r="W14" i="113"/>
  <c r="X14" i="113"/>
  <c r="Y14" i="113"/>
  <c r="Z14" i="113"/>
  <c r="AA14" i="113"/>
  <c r="AB14" i="113"/>
  <c r="AC14" i="113"/>
  <c r="AD14" i="113"/>
  <c r="AE14" i="113"/>
  <c r="AF14" i="113"/>
  <c r="AG14" i="113"/>
  <c r="AH14" i="113"/>
  <c r="AI14" i="113"/>
  <c r="AJ14" i="113"/>
  <c r="AK14" i="113"/>
  <c r="AL14" i="113"/>
  <c r="AM14" i="113"/>
  <c r="AN14" i="113"/>
  <c r="AO14" i="113"/>
  <c r="AP14" i="113"/>
  <c r="AQ14" i="113"/>
  <c r="AR14" i="113"/>
  <c r="AS14" i="113"/>
  <c r="AT14" i="113"/>
  <c r="AU14" i="113"/>
  <c r="AV14" i="113"/>
  <c r="AW14" i="113"/>
  <c r="AX14" i="113"/>
  <c r="AY14" i="113"/>
  <c r="AZ14" i="113"/>
  <c r="BA14" i="113"/>
  <c r="BB14" i="113"/>
  <c r="BC14" i="113"/>
  <c r="BD14" i="113"/>
  <c r="BE14" i="113"/>
  <c r="BF14" i="113"/>
  <c r="BG14" i="113"/>
  <c r="BH14" i="113"/>
  <c r="BI14" i="113"/>
  <c r="BJ14" i="113"/>
  <c r="BK14" i="113"/>
  <c r="BL14" i="113"/>
  <c r="BM14" i="113"/>
  <c r="BN14" i="113"/>
  <c r="BO14" i="113"/>
  <c r="BP14" i="113"/>
  <c r="BQ14" i="113"/>
  <c r="BR14" i="113"/>
  <c r="BS14" i="113"/>
  <c r="BT14" i="113"/>
  <c r="BU14" i="113"/>
  <c r="BV14" i="113"/>
  <c r="BW14" i="113"/>
  <c r="BX14" i="113"/>
  <c r="BY14" i="113"/>
  <c r="BZ14" i="113"/>
  <c r="CQ14" i="113" s="1"/>
  <c r="CA14" i="113"/>
  <c r="CB14" i="113"/>
  <c r="CC14" i="113"/>
  <c r="CD14" i="113"/>
  <c r="CE14" i="113"/>
  <c r="CF14" i="113"/>
  <c r="CG14" i="113"/>
  <c r="CH14" i="113"/>
  <c r="CI14" i="113"/>
  <c r="CJ14" i="113"/>
  <c r="CK14" i="113"/>
  <c r="CT14" i="113"/>
  <c r="A15" i="113"/>
  <c r="A16" i="113" s="1"/>
  <c r="A17" i="113" s="1"/>
  <c r="A18" i="113" s="1"/>
  <c r="A19" i="113" s="1"/>
  <c r="A20" i="113" s="1"/>
  <c r="A21" i="113" s="1"/>
  <c r="A22" i="113" s="1"/>
  <c r="A23" i="113" s="1"/>
  <c r="A24" i="113" s="1"/>
  <c r="A25" i="113" s="1"/>
  <c r="A26" i="113" s="1"/>
  <c r="A27" i="113" s="1"/>
  <c r="A28" i="113" s="1"/>
  <c r="A29" i="113" s="1"/>
  <c r="A30" i="113" s="1"/>
  <c r="A31" i="113" s="1"/>
  <c r="A32" i="113" s="1"/>
  <c r="A33" i="113" s="1"/>
  <c r="A34" i="113" s="1"/>
  <c r="A35" i="113" s="1"/>
  <c r="A36" i="113" s="1"/>
  <c r="A37" i="113" s="1"/>
  <c r="A38" i="113" s="1"/>
  <c r="A39" i="113" s="1"/>
  <c r="A40" i="113" s="1"/>
  <c r="A41" i="113" s="1"/>
  <c r="A42" i="113" s="1"/>
  <c r="A43" i="113" s="1"/>
  <c r="A44" i="113" s="1"/>
  <c r="A45" i="113" s="1"/>
  <c r="A46" i="113" s="1"/>
  <c r="D15" i="113"/>
  <c r="E15" i="113"/>
  <c r="G15" i="113"/>
  <c r="J15" i="113"/>
  <c r="K15" i="113"/>
  <c r="L15" i="113"/>
  <c r="M15" i="113"/>
  <c r="N15" i="113"/>
  <c r="O15" i="113"/>
  <c r="P15" i="113"/>
  <c r="Q15" i="113"/>
  <c r="R15" i="113"/>
  <c r="S15" i="113"/>
  <c r="T15" i="113"/>
  <c r="U15" i="113"/>
  <c r="V15" i="113"/>
  <c r="W15" i="113"/>
  <c r="X15" i="113"/>
  <c r="Y15" i="113"/>
  <c r="Z15" i="113"/>
  <c r="AA15" i="113"/>
  <c r="AB15" i="113"/>
  <c r="AC15" i="113"/>
  <c r="AD15" i="113"/>
  <c r="AE15" i="113"/>
  <c r="AF15" i="113"/>
  <c r="AG15" i="113"/>
  <c r="AH15" i="113"/>
  <c r="AI15" i="113"/>
  <c r="AJ15" i="113"/>
  <c r="AK15" i="113"/>
  <c r="AL15" i="113"/>
  <c r="AM15" i="113"/>
  <c r="AN15" i="113"/>
  <c r="AO15" i="113"/>
  <c r="AP15" i="113"/>
  <c r="AQ15" i="113"/>
  <c r="AR15" i="113"/>
  <c r="AS15" i="113"/>
  <c r="AT15" i="113"/>
  <c r="AU15" i="113"/>
  <c r="AV15" i="113"/>
  <c r="AW15" i="113"/>
  <c r="AX15" i="113"/>
  <c r="AY15" i="113"/>
  <c r="AZ15" i="113"/>
  <c r="BA15" i="113"/>
  <c r="BB15" i="113"/>
  <c r="BC15" i="113"/>
  <c r="BD15" i="113"/>
  <c r="BE15" i="113"/>
  <c r="BF15" i="113"/>
  <c r="BG15" i="113"/>
  <c r="BH15" i="113"/>
  <c r="BI15" i="113"/>
  <c r="BJ15" i="113"/>
  <c r="BK15" i="113"/>
  <c r="BL15" i="113"/>
  <c r="BM15" i="113"/>
  <c r="BN15" i="113"/>
  <c r="BO15" i="113"/>
  <c r="BP15" i="113"/>
  <c r="BQ15" i="113"/>
  <c r="BR15" i="113"/>
  <c r="BS15" i="113"/>
  <c r="BT15" i="113"/>
  <c r="BU15" i="113"/>
  <c r="BV15" i="113"/>
  <c r="BW15" i="113"/>
  <c r="BX15" i="113"/>
  <c r="BY15" i="113"/>
  <c r="BZ15" i="113"/>
  <c r="CQ15" i="113" s="1"/>
  <c r="CA15" i="113"/>
  <c r="CB15" i="113"/>
  <c r="CC15" i="113"/>
  <c r="CD15" i="113"/>
  <c r="CE15" i="113"/>
  <c r="CF15" i="113"/>
  <c r="CG15" i="113"/>
  <c r="CH15" i="113"/>
  <c r="CI15" i="113"/>
  <c r="CJ15" i="113"/>
  <c r="CK15" i="113"/>
  <c r="CT15" i="113"/>
  <c r="D16" i="113"/>
  <c r="E16" i="113"/>
  <c r="G16" i="113"/>
  <c r="J16" i="113"/>
  <c r="K16" i="113"/>
  <c r="L16" i="113"/>
  <c r="M16" i="113"/>
  <c r="N16" i="113"/>
  <c r="O16" i="113"/>
  <c r="P16" i="113"/>
  <c r="Q16" i="113"/>
  <c r="R16" i="113"/>
  <c r="S16" i="113"/>
  <c r="T16" i="113"/>
  <c r="U16" i="113"/>
  <c r="V16" i="113"/>
  <c r="W16" i="113"/>
  <c r="X16" i="113"/>
  <c r="Y16" i="113"/>
  <c r="Z16" i="113"/>
  <c r="AA16" i="113"/>
  <c r="AB16" i="113"/>
  <c r="AC16" i="113"/>
  <c r="AD16" i="113"/>
  <c r="AE16" i="113"/>
  <c r="AF16" i="113"/>
  <c r="AG16" i="113"/>
  <c r="AH16" i="113"/>
  <c r="AI16" i="113"/>
  <c r="AJ16" i="113"/>
  <c r="AK16" i="113"/>
  <c r="AL16" i="113"/>
  <c r="AM16" i="113"/>
  <c r="AN16" i="113"/>
  <c r="AO16" i="113"/>
  <c r="AP16" i="113"/>
  <c r="AQ16" i="113"/>
  <c r="AR16" i="113"/>
  <c r="AS16" i="113"/>
  <c r="AT16" i="113"/>
  <c r="AU16" i="113"/>
  <c r="AV16" i="113"/>
  <c r="AW16" i="113"/>
  <c r="AX16" i="113"/>
  <c r="AY16" i="113"/>
  <c r="AZ16" i="113"/>
  <c r="BA16" i="113"/>
  <c r="BB16" i="113"/>
  <c r="BC16" i="113"/>
  <c r="BD16" i="113"/>
  <c r="BE16" i="113"/>
  <c r="BF16" i="113"/>
  <c r="BG16" i="113"/>
  <c r="BH16" i="113"/>
  <c r="BI16" i="113"/>
  <c r="BJ16" i="113"/>
  <c r="BK16" i="113"/>
  <c r="BL16" i="113"/>
  <c r="BM16" i="113"/>
  <c r="BN16" i="113"/>
  <c r="BO16" i="113"/>
  <c r="BP16" i="113"/>
  <c r="BQ16" i="113"/>
  <c r="BR16" i="113"/>
  <c r="BS16" i="113"/>
  <c r="BT16" i="113"/>
  <c r="BU16" i="113"/>
  <c r="BV16" i="113"/>
  <c r="BW16" i="113"/>
  <c r="BX16" i="113"/>
  <c r="BY16" i="113"/>
  <c r="BZ16" i="113"/>
  <c r="CQ16" i="113" s="1"/>
  <c r="CA16" i="113"/>
  <c r="CB16" i="113"/>
  <c r="CC16" i="113"/>
  <c r="CD16" i="113"/>
  <c r="CE16" i="113"/>
  <c r="CF16" i="113"/>
  <c r="CG16" i="113"/>
  <c r="CH16" i="113"/>
  <c r="CI16" i="113"/>
  <c r="CJ16" i="113"/>
  <c r="CK16" i="113"/>
  <c r="CT16" i="113"/>
  <c r="D17" i="113"/>
  <c r="E17" i="113"/>
  <c r="G17" i="113"/>
  <c r="J17" i="113"/>
  <c r="K17" i="113"/>
  <c r="L17" i="113"/>
  <c r="M17" i="113"/>
  <c r="N17" i="113"/>
  <c r="O17" i="113"/>
  <c r="P17" i="113"/>
  <c r="Q17" i="113"/>
  <c r="R17" i="113"/>
  <c r="S17" i="113"/>
  <c r="T17" i="113"/>
  <c r="U17" i="113"/>
  <c r="V17" i="113"/>
  <c r="W17" i="113"/>
  <c r="X17" i="113"/>
  <c r="Y17" i="113"/>
  <c r="Z17" i="113"/>
  <c r="AA17" i="113"/>
  <c r="AB17" i="113"/>
  <c r="AC17" i="113"/>
  <c r="AD17" i="113"/>
  <c r="AE17" i="113"/>
  <c r="AF17" i="113"/>
  <c r="AG17" i="113"/>
  <c r="AH17" i="113"/>
  <c r="AI17" i="113"/>
  <c r="AJ17" i="113"/>
  <c r="AK17" i="113"/>
  <c r="AL17" i="113"/>
  <c r="AM17" i="113"/>
  <c r="AN17" i="113"/>
  <c r="AO17" i="113"/>
  <c r="AP17" i="113"/>
  <c r="AQ17" i="113"/>
  <c r="AR17" i="113"/>
  <c r="AS17" i="113"/>
  <c r="AT17" i="113"/>
  <c r="AU17" i="113"/>
  <c r="AV17" i="113"/>
  <c r="AW17" i="113"/>
  <c r="AX17" i="113"/>
  <c r="AY17" i="113"/>
  <c r="AZ17" i="113"/>
  <c r="BA17" i="113"/>
  <c r="BB17" i="113"/>
  <c r="BC17" i="113"/>
  <c r="BD17" i="113"/>
  <c r="BE17" i="113"/>
  <c r="BF17" i="113"/>
  <c r="BG17" i="113"/>
  <c r="BH17" i="113"/>
  <c r="BI17" i="113"/>
  <c r="BJ17" i="113"/>
  <c r="BK17" i="113"/>
  <c r="BL17" i="113"/>
  <c r="BM17" i="113"/>
  <c r="BN17" i="113"/>
  <c r="BO17" i="113"/>
  <c r="BP17" i="113"/>
  <c r="BQ17" i="113"/>
  <c r="BR17" i="113"/>
  <c r="BS17" i="113"/>
  <c r="BT17" i="113"/>
  <c r="BU17" i="113"/>
  <c r="BV17" i="113"/>
  <c r="BW17" i="113"/>
  <c r="BX17" i="113"/>
  <c r="BY17" i="113"/>
  <c r="BZ17" i="113"/>
  <c r="CQ17" i="113" s="1"/>
  <c r="CA17" i="113"/>
  <c r="CB17" i="113"/>
  <c r="CC17" i="113"/>
  <c r="CD17" i="113"/>
  <c r="CE17" i="113"/>
  <c r="CF17" i="113"/>
  <c r="CG17" i="113"/>
  <c r="CH17" i="113"/>
  <c r="CI17" i="113"/>
  <c r="CJ17" i="113"/>
  <c r="CK17" i="113"/>
  <c r="CT17" i="113"/>
  <c r="D18" i="113"/>
  <c r="E18" i="113"/>
  <c r="G18" i="113"/>
  <c r="J18" i="113"/>
  <c r="K18" i="113"/>
  <c r="L18" i="113"/>
  <c r="M18" i="113"/>
  <c r="N18" i="113"/>
  <c r="O18" i="113"/>
  <c r="P18" i="113"/>
  <c r="Q18" i="113"/>
  <c r="R18" i="113"/>
  <c r="S18" i="113"/>
  <c r="T18" i="113"/>
  <c r="U18" i="113"/>
  <c r="V18" i="113"/>
  <c r="W18" i="113"/>
  <c r="X18" i="113"/>
  <c r="Y18" i="113"/>
  <c r="Z18" i="113"/>
  <c r="AA18" i="113"/>
  <c r="AB18" i="113"/>
  <c r="AC18" i="113"/>
  <c r="AD18" i="113"/>
  <c r="AE18" i="113"/>
  <c r="AF18" i="113"/>
  <c r="AG18" i="113"/>
  <c r="AH18" i="113"/>
  <c r="AI18" i="113"/>
  <c r="AJ18" i="113"/>
  <c r="AK18" i="113"/>
  <c r="AL18" i="113"/>
  <c r="AM18" i="113"/>
  <c r="AN18" i="113"/>
  <c r="AO18" i="113"/>
  <c r="AP18" i="113"/>
  <c r="AQ18" i="113"/>
  <c r="AR18" i="113"/>
  <c r="AS18" i="113"/>
  <c r="AT18" i="113"/>
  <c r="AU18" i="113"/>
  <c r="AV18" i="113"/>
  <c r="AW18" i="113"/>
  <c r="AX18" i="113"/>
  <c r="AY18" i="113"/>
  <c r="AZ18" i="113"/>
  <c r="BA18" i="113"/>
  <c r="BB18" i="113"/>
  <c r="BC18" i="113"/>
  <c r="BD18" i="113"/>
  <c r="BE18" i="113"/>
  <c r="BF18" i="113"/>
  <c r="BG18" i="113"/>
  <c r="BH18" i="113"/>
  <c r="BI18" i="113"/>
  <c r="BJ18" i="113"/>
  <c r="BK18" i="113"/>
  <c r="BL18" i="113"/>
  <c r="BM18" i="113"/>
  <c r="BN18" i="113"/>
  <c r="BO18" i="113"/>
  <c r="BP18" i="113"/>
  <c r="BQ18" i="113"/>
  <c r="BR18" i="113"/>
  <c r="BS18" i="113"/>
  <c r="BT18" i="113"/>
  <c r="BU18" i="113"/>
  <c r="BV18" i="113"/>
  <c r="BW18" i="113"/>
  <c r="BX18" i="113"/>
  <c r="BY18" i="113"/>
  <c r="BZ18" i="113"/>
  <c r="CQ18" i="113" s="1"/>
  <c r="CA18" i="113"/>
  <c r="CB18" i="113"/>
  <c r="CC18" i="113"/>
  <c r="CD18" i="113"/>
  <c r="CE18" i="113"/>
  <c r="CF18" i="113"/>
  <c r="CG18" i="113"/>
  <c r="CH18" i="113"/>
  <c r="CI18" i="113"/>
  <c r="CJ18" i="113"/>
  <c r="CK18" i="113"/>
  <c r="CT18" i="113"/>
  <c r="G19" i="113"/>
  <c r="J19" i="113"/>
  <c r="K19" i="113"/>
  <c r="L19" i="113"/>
  <c r="M19" i="113"/>
  <c r="N19" i="113"/>
  <c r="O19" i="113"/>
  <c r="P19" i="113"/>
  <c r="Q19" i="113"/>
  <c r="R19" i="113"/>
  <c r="S19" i="113"/>
  <c r="T19" i="113"/>
  <c r="U19" i="113"/>
  <c r="V19" i="113"/>
  <c r="W19" i="113"/>
  <c r="X19" i="113"/>
  <c r="Y19" i="113"/>
  <c r="Z19" i="113"/>
  <c r="AA19" i="113"/>
  <c r="AB19" i="113"/>
  <c r="AC19" i="113"/>
  <c r="AD19" i="113"/>
  <c r="AE19" i="113"/>
  <c r="AF19" i="113"/>
  <c r="AG19" i="113"/>
  <c r="AH19" i="113"/>
  <c r="AI19" i="113"/>
  <c r="AJ19" i="113"/>
  <c r="AK19" i="113"/>
  <c r="AL19" i="113"/>
  <c r="AM19" i="113"/>
  <c r="AN19" i="113"/>
  <c r="AO19" i="113"/>
  <c r="AP19" i="113"/>
  <c r="AQ19" i="113"/>
  <c r="AR19" i="113"/>
  <c r="AS19" i="113"/>
  <c r="AT19" i="113"/>
  <c r="AU19" i="113"/>
  <c r="AV19" i="113"/>
  <c r="AW19" i="113"/>
  <c r="AX19" i="113"/>
  <c r="AY19" i="113"/>
  <c r="AZ19" i="113"/>
  <c r="BA19" i="113"/>
  <c r="BB19" i="113"/>
  <c r="BC19" i="113"/>
  <c r="BD19" i="113"/>
  <c r="BE19" i="113"/>
  <c r="BF19" i="113"/>
  <c r="BG19" i="113"/>
  <c r="BH19" i="113"/>
  <c r="BI19" i="113"/>
  <c r="BJ19" i="113"/>
  <c r="BK19" i="113"/>
  <c r="BL19" i="113"/>
  <c r="BM19" i="113"/>
  <c r="BN19" i="113"/>
  <c r="BO19" i="113"/>
  <c r="BP19" i="113"/>
  <c r="BQ19" i="113"/>
  <c r="BR19" i="113"/>
  <c r="BS19" i="113"/>
  <c r="BT19" i="113"/>
  <c r="BU19" i="113"/>
  <c r="BV19" i="113"/>
  <c r="BW19" i="113"/>
  <c r="BX19" i="113"/>
  <c r="BY19" i="113"/>
  <c r="BZ19" i="113"/>
  <c r="CQ19" i="113" s="1"/>
  <c r="CA19" i="113"/>
  <c r="CB19" i="113"/>
  <c r="CC19" i="113"/>
  <c r="CD19" i="113"/>
  <c r="CE19" i="113"/>
  <c r="CF19" i="113"/>
  <c r="CG19" i="113"/>
  <c r="CH19" i="113"/>
  <c r="CI19" i="113"/>
  <c r="CJ19" i="113"/>
  <c r="CK19" i="113"/>
  <c r="CT19" i="113"/>
  <c r="G20" i="113"/>
  <c r="J20" i="113"/>
  <c r="K20" i="113"/>
  <c r="L20" i="113"/>
  <c r="M20" i="113"/>
  <c r="N20" i="113"/>
  <c r="O20" i="113"/>
  <c r="P20" i="113"/>
  <c r="Q20" i="113"/>
  <c r="R20" i="113"/>
  <c r="S20" i="113"/>
  <c r="T20" i="113"/>
  <c r="U20" i="113"/>
  <c r="V20" i="113"/>
  <c r="W20" i="113"/>
  <c r="X20" i="113"/>
  <c r="Y20" i="113"/>
  <c r="Z20" i="113"/>
  <c r="AA20" i="113"/>
  <c r="AB20" i="113"/>
  <c r="AC20" i="113"/>
  <c r="AD20" i="113"/>
  <c r="AE20" i="113"/>
  <c r="AF20" i="113"/>
  <c r="AG20" i="113"/>
  <c r="AH20" i="113"/>
  <c r="AI20" i="113"/>
  <c r="AJ20" i="113"/>
  <c r="AK20" i="113"/>
  <c r="AL20" i="113"/>
  <c r="AM20" i="113"/>
  <c r="AN20" i="113"/>
  <c r="AO20" i="113"/>
  <c r="AP20" i="113"/>
  <c r="AQ20" i="113"/>
  <c r="AR20" i="113"/>
  <c r="AS20" i="113"/>
  <c r="AT20" i="113"/>
  <c r="AU20" i="113"/>
  <c r="AV20" i="113"/>
  <c r="AW20" i="113"/>
  <c r="AX20" i="113"/>
  <c r="AY20" i="113"/>
  <c r="AZ20" i="113"/>
  <c r="BA20" i="113"/>
  <c r="BB20" i="113"/>
  <c r="BC20" i="113"/>
  <c r="BD20" i="113"/>
  <c r="BE20" i="113"/>
  <c r="BF20" i="113"/>
  <c r="BG20" i="113"/>
  <c r="BH20" i="113"/>
  <c r="BI20" i="113"/>
  <c r="BJ20" i="113"/>
  <c r="BK20" i="113"/>
  <c r="BL20" i="113"/>
  <c r="BM20" i="113"/>
  <c r="BN20" i="113"/>
  <c r="BO20" i="113"/>
  <c r="BP20" i="113"/>
  <c r="BQ20" i="113"/>
  <c r="BR20" i="113"/>
  <c r="BS20" i="113"/>
  <c r="BT20" i="113"/>
  <c r="BU20" i="113"/>
  <c r="BV20" i="113"/>
  <c r="BW20" i="113"/>
  <c r="BX20" i="113"/>
  <c r="BY20" i="113"/>
  <c r="BZ20" i="113"/>
  <c r="CQ20" i="113" s="1"/>
  <c r="CA20" i="113"/>
  <c r="CB20" i="113"/>
  <c r="CC20" i="113"/>
  <c r="CD20" i="113"/>
  <c r="CE20" i="113"/>
  <c r="CF20" i="113"/>
  <c r="CG20" i="113"/>
  <c r="CH20" i="113"/>
  <c r="CI20" i="113"/>
  <c r="CJ20" i="113"/>
  <c r="CK20" i="113"/>
  <c r="CT20" i="113"/>
  <c r="G21" i="113"/>
  <c r="J21" i="113"/>
  <c r="K21" i="113"/>
  <c r="L21" i="113"/>
  <c r="M21" i="113"/>
  <c r="N21" i="113"/>
  <c r="O21" i="113"/>
  <c r="P21" i="113"/>
  <c r="Q21" i="113"/>
  <c r="R21" i="113"/>
  <c r="S21" i="113"/>
  <c r="T21" i="113"/>
  <c r="U21" i="113"/>
  <c r="V21" i="113"/>
  <c r="W21" i="113"/>
  <c r="X21" i="113"/>
  <c r="Y21" i="113"/>
  <c r="Z21" i="113"/>
  <c r="AA21" i="113"/>
  <c r="AB21" i="113"/>
  <c r="AC21" i="113"/>
  <c r="AD21" i="113"/>
  <c r="AE21" i="113"/>
  <c r="AF21" i="113"/>
  <c r="AG21" i="113"/>
  <c r="AH21" i="113"/>
  <c r="AI21" i="113"/>
  <c r="AJ21" i="113"/>
  <c r="AK21" i="113"/>
  <c r="AL21" i="113"/>
  <c r="AM21" i="113"/>
  <c r="AN21" i="113"/>
  <c r="AO21" i="113"/>
  <c r="AP21" i="113"/>
  <c r="AQ21" i="113"/>
  <c r="AR21" i="113"/>
  <c r="AS21" i="113"/>
  <c r="AT21" i="113"/>
  <c r="AU21" i="113"/>
  <c r="AV21" i="113"/>
  <c r="AW21" i="113"/>
  <c r="AX21" i="113"/>
  <c r="AY21" i="113"/>
  <c r="AZ21" i="113"/>
  <c r="BA21" i="113"/>
  <c r="BB21" i="113"/>
  <c r="BC21" i="113"/>
  <c r="BD21" i="113"/>
  <c r="BE21" i="113"/>
  <c r="BF21" i="113"/>
  <c r="BG21" i="113"/>
  <c r="BH21" i="113"/>
  <c r="BI21" i="113"/>
  <c r="BJ21" i="113"/>
  <c r="BK21" i="113"/>
  <c r="BL21" i="113"/>
  <c r="BM21" i="113"/>
  <c r="BN21" i="113"/>
  <c r="BO21" i="113"/>
  <c r="BP21" i="113"/>
  <c r="BQ21" i="113"/>
  <c r="BR21" i="113"/>
  <c r="BS21" i="113"/>
  <c r="BT21" i="113"/>
  <c r="BU21" i="113"/>
  <c r="BV21" i="113"/>
  <c r="BW21" i="113"/>
  <c r="BX21" i="113"/>
  <c r="BY21" i="113"/>
  <c r="BZ21" i="113"/>
  <c r="CQ21" i="113" s="1"/>
  <c r="CA21" i="113"/>
  <c r="CB21" i="113"/>
  <c r="CC21" i="113"/>
  <c r="CD21" i="113"/>
  <c r="CE21" i="113"/>
  <c r="CF21" i="113"/>
  <c r="CG21" i="113"/>
  <c r="CH21" i="113"/>
  <c r="CI21" i="113"/>
  <c r="CJ21" i="113"/>
  <c r="CK21" i="113"/>
  <c r="CT21" i="113"/>
  <c r="G22" i="113"/>
  <c r="J22" i="113"/>
  <c r="K22" i="113"/>
  <c r="L22" i="113"/>
  <c r="M22" i="113"/>
  <c r="N22" i="113"/>
  <c r="O22" i="113"/>
  <c r="P22" i="113"/>
  <c r="Q22" i="113"/>
  <c r="R22" i="113"/>
  <c r="S22" i="113"/>
  <c r="T22" i="113"/>
  <c r="U22" i="113"/>
  <c r="V22" i="113"/>
  <c r="W22" i="113"/>
  <c r="X22" i="113"/>
  <c r="Y22" i="113"/>
  <c r="Z22" i="113"/>
  <c r="AA22" i="113"/>
  <c r="AB22" i="113"/>
  <c r="AC22" i="113"/>
  <c r="AD22" i="113"/>
  <c r="AE22" i="113"/>
  <c r="AF22" i="113"/>
  <c r="AG22" i="113"/>
  <c r="AH22" i="113"/>
  <c r="AI22" i="113"/>
  <c r="AJ22" i="113"/>
  <c r="AK22" i="113"/>
  <c r="AL22" i="113"/>
  <c r="AM22" i="113"/>
  <c r="AN22" i="113"/>
  <c r="AO22" i="113"/>
  <c r="AP22" i="113"/>
  <c r="AQ22" i="113"/>
  <c r="AR22" i="113"/>
  <c r="AS22" i="113"/>
  <c r="AT22" i="113"/>
  <c r="AU22" i="113"/>
  <c r="AV22" i="113"/>
  <c r="AW22" i="113"/>
  <c r="AX22" i="113"/>
  <c r="AY22" i="113"/>
  <c r="AZ22" i="113"/>
  <c r="BA22" i="113"/>
  <c r="BB22" i="113"/>
  <c r="BC22" i="113"/>
  <c r="BD22" i="113"/>
  <c r="BE22" i="113"/>
  <c r="BF22" i="113"/>
  <c r="BG22" i="113"/>
  <c r="BH22" i="113"/>
  <c r="BI22" i="113"/>
  <c r="BJ22" i="113"/>
  <c r="BK22" i="113"/>
  <c r="BL22" i="113"/>
  <c r="BM22" i="113"/>
  <c r="BN22" i="113"/>
  <c r="BO22" i="113"/>
  <c r="BP22" i="113"/>
  <c r="BQ22" i="113"/>
  <c r="BR22" i="113"/>
  <c r="BS22" i="113"/>
  <c r="BT22" i="113"/>
  <c r="BU22" i="113"/>
  <c r="BV22" i="113"/>
  <c r="BW22" i="113"/>
  <c r="BX22" i="113"/>
  <c r="BY22" i="113"/>
  <c r="BZ22" i="113"/>
  <c r="CQ22" i="113" s="1"/>
  <c r="CA22" i="113"/>
  <c r="CB22" i="113"/>
  <c r="CC22" i="113"/>
  <c r="CD22" i="113"/>
  <c r="CE22" i="113"/>
  <c r="CF22" i="113"/>
  <c r="CG22" i="113"/>
  <c r="CH22" i="113"/>
  <c r="CI22" i="113"/>
  <c r="CJ22" i="113"/>
  <c r="CK22" i="113"/>
  <c r="CT22" i="113"/>
  <c r="G23" i="113"/>
  <c r="J23" i="113"/>
  <c r="K23" i="113"/>
  <c r="L23" i="113"/>
  <c r="M23" i="113"/>
  <c r="N23" i="113"/>
  <c r="O23" i="113"/>
  <c r="P23" i="113"/>
  <c r="Q23" i="113"/>
  <c r="R23" i="113"/>
  <c r="S23" i="113"/>
  <c r="T23" i="113"/>
  <c r="U23" i="113"/>
  <c r="V23" i="113"/>
  <c r="W23" i="113"/>
  <c r="X23" i="113"/>
  <c r="Y23" i="113"/>
  <c r="Z23" i="113"/>
  <c r="AA23" i="113"/>
  <c r="AB23" i="113"/>
  <c r="AC23" i="113"/>
  <c r="AD23" i="113"/>
  <c r="AE23" i="113"/>
  <c r="AF23" i="113"/>
  <c r="AG23" i="113"/>
  <c r="AH23" i="113"/>
  <c r="AI23" i="113"/>
  <c r="AJ23" i="113"/>
  <c r="AK23" i="113"/>
  <c r="AL23" i="113"/>
  <c r="AM23" i="113"/>
  <c r="AN23" i="113"/>
  <c r="AO23" i="113"/>
  <c r="AP23" i="113"/>
  <c r="AQ23" i="113"/>
  <c r="AR23" i="113"/>
  <c r="AS23" i="113"/>
  <c r="AT23" i="113"/>
  <c r="AU23" i="113"/>
  <c r="AV23" i="113"/>
  <c r="AW23" i="113"/>
  <c r="AX23" i="113"/>
  <c r="AY23" i="113"/>
  <c r="AZ23" i="113"/>
  <c r="BA23" i="113"/>
  <c r="BB23" i="113"/>
  <c r="BC23" i="113"/>
  <c r="BD23" i="113"/>
  <c r="BE23" i="113"/>
  <c r="BF23" i="113"/>
  <c r="BG23" i="113"/>
  <c r="BH23" i="113"/>
  <c r="BI23" i="113"/>
  <c r="BJ23" i="113"/>
  <c r="BK23" i="113"/>
  <c r="BL23" i="113"/>
  <c r="BM23" i="113"/>
  <c r="BN23" i="113"/>
  <c r="BO23" i="113"/>
  <c r="BP23" i="113"/>
  <c r="BQ23" i="113"/>
  <c r="BR23" i="113"/>
  <c r="BS23" i="113"/>
  <c r="BT23" i="113"/>
  <c r="BU23" i="113"/>
  <c r="BV23" i="113"/>
  <c r="BW23" i="113"/>
  <c r="BX23" i="113"/>
  <c r="BY23" i="113"/>
  <c r="BZ23" i="113"/>
  <c r="CQ23" i="113" s="1"/>
  <c r="CA23" i="113"/>
  <c r="CB23" i="113"/>
  <c r="CC23" i="113"/>
  <c r="CD23" i="113"/>
  <c r="CE23" i="113"/>
  <c r="CF23" i="113"/>
  <c r="CG23" i="113"/>
  <c r="CH23" i="113"/>
  <c r="CI23" i="113"/>
  <c r="CJ23" i="113"/>
  <c r="CK23" i="113"/>
  <c r="CT23" i="113"/>
  <c r="G24" i="113"/>
  <c r="J24" i="113"/>
  <c r="K24" i="113"/>
  <c r="L24" i="113"/>
  <c r="M24" i="113"/>
  <c r="N24" i="113"/>
  <c r="O24" i="113"/>
  <c r="P24" i="113"/>
  <c r="Q24" i="113"/>
  <c r="R24" i="113"/>
  <c r="S24" i="113"/>
  <c r="T24" i="113"/>
  <c r="U24" i="113"/>
  <c r="V24" i="113"/>
  <c r="W24" i="113"/>
  <c r="X24" i="113"/>
  <c r="Y24" i="113"/>
  <c r="Z24" i="113"/>
  <c r="AA24" i="113"/>
  <c r="AB24" i="113"/>
  <c r="AC24" i="113"/>
  <c r="AD24" i="113"/>
  <c r="AE24" i="113"/>
  <c r="AF24" i="113"/>
  <c r="AG24" i="113"/>
  <c r="AH24" i="113"/>
  <c r="AI24" i="113"/>
  <c r="AJ24" i="113"/>
  <c r="AK24" i="113"/>
  <c r="AL24" i="113"/>
  <c r="AM24" i="113"/>
  <c r="AN24" i="113"/>
  <c r="AO24" i="113"/>
  <c r="AP24" i="113"/>
  <c r="AQ24" i="113"/>
  <c r="AR24" i="113"/>
  <c r="AS24" i="113"/>
  <c r="AT24" i="113"/>
  <c r="AU24" i="113"/>
  <c r="AV24" i="113"/>
  <c r="AW24" i="113"/>
  <c r="AX24" i="113"/>
  <c r="AY24" i="113"/>
  <c r="AZ24" i="113"/>
  <c r="BA24" i="113"/>
  <c r="BB24" i="113"/>
  <c r="BC24" i="113"/>
  <c r="BD24" i="113"/>
  <c r="BE24" i="113"/>
  <c r="BF24" i="113"/>
  <c r="BG24" i="113"/>
  <c r="BH24" i="113"/>
  <c r="BI24" i="113"/>
  <c r="BJ24" i="113"/>
  <c r="BK24" i="113"/>
  <c r="BL24" i="113"/>
  <c r="BM24" i="113"/>
  <c r="BN24" i="113"/>
  <c r="BO24" i="113"/>
  <c r="BP24" i="113"/>
  <c r="BQ24" i="113"/>
  <c r="BR24" i="113"/>
  <c r="BS24" i="113"/>
  <c r="BT24" i="113"/>
  <c r="BU24" i="113"/>
  <c r="BV24" i="113"/>
  <c r="BW24" i="113"/>
  <c r="BX24" i="113"/>
  <c r="BY24" i="113"/>
  <c r="BZ24" i="113"/>
  <c r="CQ24" i="113" s="1"/>
  <c r="CA24" i="113"/>
  <c r="CB24" i="113"/>
  <c r="CC24" i="113"/>
  <c r="CD24" i="113"/>
  <c r="CE24" i="113"/>
  <c r="CF24" i="113"/>
  <c r="CG24" i="113"/>
  <c r="CH24" i="113"/>
  <c r="CI24" i="113"/>
  <c r="CJ24" i="113"/>
  <c r="CK24" i="113"/>
  <c r="CT24" i="113"/>
  <c r="G25" i="113"/>
  <c r="J25" i="113"/>
  <c r="K25" i="113"/>
  <c r="L25" i="113"/>
  <c r="M25" i="113"/>
  <c r="N25" i="113"/>
  <c r="O25" i="113"/>
  <c r="P25" i="113"/>
  <c r="Q25" i="113"/>
  <c r="R25" i="113"/>
  <c r="S25" i="113"/>
  <c r="T25" i="113"/>
  <c r="U25" i="113"/>
  <c r="V25" i="113"/>
  <c r="W25" i="113"/>
  <c r="X25" i="113"/>
  <c r="Y25" i="113"/>
  <c r="Z25" i="113"/>
  <c r="AA25" i="113"/>
  <c r="AB25" i="113"/>
  <c r="AC25" i="113"/>
  <c r="AD25" i="113"/>
  <c r="AE25" i="113"/>
  <c r="AF25" i="113"/>
  <c r="AG25" i="113"/>
  <c r="AH25" i="113"/>
  <c r="AI25" i="113"/>
  <c r="AJ25" i="113"/>
  <c r="AK25" i="113"/>
  <c r="AL25" i="113"/>
  <c r="AM25" i="113"/>
  <c r="AN25" i="113"/>
  <c r="AO25" i="113"/>
  <c r="AP25" i="113"/>
  <c r="AQ25" i="113"/>
  <c r="AR25" i="113"/>
  <c r="AS25" i="113"/>
  <c r="AT25" i="113"/>
  <c r="AU25" i="113"/>
  <c r="AV25" i="113"/>
  <c r="AW25" i="113"/>
  <c r="AX25" i="113"/>
  <c r="AY25" i="113"/>
  <c r="AZ25" i="113"/>
  <c r="BA25" i="113"/>
  <c r="BB25" i="113"/>
  <c r="BC25" i="113"/>
  <c r="BD25" i="113"/>
  <c r="BE25" i="113"/>
  <c r="BF25" i="113"/>
  <c r="BG25" i="113"/>
  <c r="BH25" i="113"/>
  <c r="BI25" i="113"/>
  <c r="BJ25" i="113"/>
  <c r="BK25" i="113"/>
  <c r="BL25" i="113"/>
  <c r="BM25" i="113"/>
  <c r="BN25" i="113"/>
  <c r="BO25" i="113"/>
  <c r="BP25" i="113"/>
  <c r="BQ25" i="113"/>
  <c r="BR25" i="113"/>
  <c r="BS25" i="113"/>
  <c r="BT25" i="113"/>
  <c r="BU25" i="113"/>
  <c r="BV25" i="113"/>
  <c r="BW25" i="113"/>
  <c r="BX25" i="113"/>
  <c r="BY25" i="113"/>
  <c r="BZ25" i="113"/>
  <c r="CQ25" i="113" s="1"/>
  <c r="CA25" i="113"/>
  <c r="CB25" i="113"/>
  <c r="CC25" i="113"/>
  <c r="CD25" i="113"/>
  <c r="CE25" i="113"/>
  <c r="CF25" i="113"/>
  <c r="CG25" i="113"/>
  <c r="CH25" i="113"/>
  <c r="CI25" i="113"/>
  <c r="CJ25" i="113"/>
  <c r="CK25" i="113"/>
  <c r="CT25" i="113"/>
  <c r="G26" i="113"/>
  <c r="J26" i="113"/>
  <c r="K26" i="113"/>
  <c r="L26" i="113"/>
  <c r="M26" i="113"/>
  <c r="N26" i="113"/>
  <c r="O26" i="113"/>
  <c r="P26" i="113"/>
  <c r="Q26" i="113"/>
  <c r="R26" i="113"/>
  <c r="S26" i="113"/>
  <c r="T26" i="113"/>
  <c r="U26" i="113"/>
  <c r="V26" i="113"/>
  <c r="W26" i="113"/>
  <c r="X26" i="113"/>
  <c r="Y26" i="113"/>
  <c r="Z26" i="113"/>
  <c r="AA26" i="113"/>
  <c r="AB26" i="113"/>
  <c r="AC26" i="113"/>
  <c r="AD26" i="113"/>
  <c r="AE26" i="113"/>
  <c r="AF26" i="113"/>
  <c r="AG26" i="113"/>
  <c r="AH26" i="113"/>
  <c r="AI26" i="113"/>
  <c r="AJ26" i="113"/>
  <c r="AK26" i="113"/>
  <c r="AL26" i="113"/>
  <c r="AM26" i="113"/>
  <c r="AN26" i="113"/>
  <c r="AO26" i="113"/>
  <c r="AP26" i="113"/>
  <c r="AQ26" i="113"/>
  <c r="AR26" i="113"/>
  <c r="AS26" i="113"/>
  <c r="AT26" i="113"/>
  <c r="AU26" i="113"/>
  <c r="AV26" i="113"/>
  <c r="AW26" i="113"/>
  <c r="AX26" i="113"/>
  <c r="AY26" i="113"/>
  <c r="AZ26" i="113"/>
  <c r="BA26" i="113"/>
  <c r="BB26" i="113"/>
  <c r="BC26" i="113"/>
  <c r="BD26" i="113"/>
  <c r="BE26" i="113"/>
  <c r="BF26" i="113"/>
  <c r="BG26" i="113"/>
  <c r="BH26" i="113"/>
  <c r="BI26" i="113"/>
  <c r="BJ26" i="113"/>
  <c r="BK26" i="113"/>
  <c r="BL26" i="113"/>
  <c r="BM26" i="113"/>
  <c r="BN26" i="113"/>
  <c r="BO26" i="113"/>
  <c r="BP26" i="113"/>
  <c r="BQ26" i="113"/>
  <c r="BR26" i="113"/>
  <c r="BS26" i="113"/>
  <c r="BT26" i="113"/>
  <c r="BU26" i="113"/>
  <c r="BV26" i="113"/>
  <c r="BW26" i="113"/>
  <c r="BX26" i="113"/>
  <c r="BY26" i="113"/>
  <c r="BZ26" i="113"/>
  <c r="CQ26" i="113" s="1"/>
  <c r="CA26" i="113"/>
  <c r="CB26" i="113"/>
  <c r="CC26" i="113"/>
  <c r="CD26" i="113"/>
  <c r="CE26" i="113"/>
  <c r="CF26" i="113"/>
  <c r="CG26" i="113"/>
  <c r="CH26" i="113"/>
  <c r="CI26" i="113"/>
  <c r="CJ26" i="113"/>
  <c r="CK26" i="113"/>
  <c r="CT26" i="113"/>
  <c r="D27" i="113"/>
  <c r="E27" i="113"/>
  <c r="G27" i="113"/>
  <c r="J27" i="113"/>
  <c r="K27" i="113"/>
  <c r="L27" i="113"/>
  <c r="M27" i="113"/>
  <c r="N27" i="113"/>
  <c r="O27" i="113"/>
  <c r="P27" i="113"/>
  <c r="Q27" i="113"/>
  <c r="R27" i="113"/>
  <c r="S27" i="113"/>
  <c r="T27" i="113"/>
  <c r="U27" i="113"/>
  <c r="V27" i="113"/>
  <c r="W27" i="113"/>
  <c r="X27" i="113"/>
  <c r="Y27" i="113"/>
  <c r="Z27" i="113"/>
  <c r="AA27" i="113"/>
  <c r="AB27" i="113"/>
  <c r="AC27" i="113"/>
  <c r="AD27" i="113"/>
  <c r="AE27" i="113"/>
  <c r="AF27" i="113"/>
  <c r="AG27" i="113"/>
  <c r="AH27" i="113"/>
  <c r="AI27" i="113"/>
  <c r="AJ27" i="113"/>
  <c r="AK27" i="113"/>
  <c r="AL27" i="113"/>
  <c r="AM27" i="113"/>
  <c r="AN27" i="113"/>
  <c r="AO27" i="113"/>
  <c r="AP27" i="113"/>
  <c r="AQ27" i="113"/>
  <c r="AR27" i="113"/>
  <c r="AS27" i="113"/>
  <c r="AT27" i="113"/>
  <c r="AU27" i="113"/>
  <c r="AV27" i="113"/>
  <c r="AW27" i="113"/>
  <c r="AX27" i="113"/>
  <c r="AY27" i="113"/>
  <c r="AZ27" i="113"/>
  <c r="BA27" i="113"/>
  <c r="BB27" i="113"/>
  <c r="BC27" i="113"/>
  <c r="BD27" i="113"/>
  <c r="BE27" i="113"/>
  <c r="BF27" i="113"/>
  <c r="BG27" i="113"/>
  <c r="BH27" i="113"/>
  <c r="BI27" i="113"/>
  <c r="BJ27" i="113"/>
  <c r="BK27" i="113"/>
  <c r="BL27" i="113"/>
  <c r="BM27" i="113"/>
  <c r="BN27" i="113"/>
  <c r="BO27" i="113"/>
  <c r="BP27" i="113"/>
  <c r="BQ27" i="113"/>
  <c r="BR27" i="113"/>
  <c r="BS27" i="113"/>
  <c r="BT27" i="113"/>
  <c r="BU27" i="113"/>
  <c r="BV27" i="113"/>
  <c r="BW27" i="113"/>
  <c r="BX27" i="113"/>
  <c r="BY27" i="113"/>
  <c r="BZ27" i="113"/>
  <c r="CQ27" i="113" s="1"/>
  <c r="CA27" i="113"/>
  <c r="CB27" i="113"/>
  <c r="CC27" i="113"/>
  <c r="CD27" i="113"/>
  <c r="CE27" i="113"/>
  <c r="CF27" i="113"/>
  <c r="CG27" i="113"/>
  <c r="CH27" i="113"/>
  <c r="CI27" i="113"/>
  <c r="CJ27" i="113"/>
  <c r="CK27" i="113"/>
  <c r="CT27" i="113"/>
  <c r="D28" i="113"/>
  <c r="E28" i="113"/>
  <c r="G28" i="113"/>
  <c r="J28" i="113"/>
  <c r="K28" i="113"/>
  <c r="L28" i="113"/>
  <c r="M28" i="113"/>
  <c r="N28" i="113"/>
  <c r="O28" i="113"/>
  <c r="P28" i="113"/>
  <c r="Q28" i="113"/>
  <c r="R28" i="113"/>
  <c r="S28" i="113"/>
  <c r="T28" i="113"/>
  <c r="U28" i="113"/>
  <c r="V28" i="113"/>
  <c r="W28" i="113"/>
  <c r="X28" i="113"/>
  <c r="Y28" i="113"/>
  <c r="Z28" i="113"/>
  <c r="AA28" i="113"/>
  <c r="AB28" i="113"/>
  <c r="AC28" i="113"/>
  <c r="AD28" i="113"/>
  <c r="AE28" i="113"/>
  <c r="AF28" i="113"/>
  <c r="AG28" i="113"/>
  <c r="AH28" i="113"/>
  <c r="AI28" i="113"/>
  <c r="AJ28" i="113"/>
  <c r="AK28" i="113"/>
  <c r="AL28" i="113"/>
  <c r="AM28" i="113"/>
  <c r="AN28" i="113"/>
  <c r="AO28" i="113"/>
  <c r="AP28" i="113"/>
  <c r="AQ28" i="113"/>
  <c r="AR28" i="113"/>
  <c r="AS28" i="113"/>
  <c r="AT28" i="113"/>
  <c r="AU28" i="113"/>
  <c r="AV28" i="113"/>
  <c r="AW28" i="113"/>
  <c r="AX28" i="113"/>
  <c r="AY28" i="113"/>
  <c r="AZ28" i="113"/>
  <c r="BA28" i="113"/>
  <c r="BB28" i="113"/>
  <c r="BC28" i="113"/>
  <c r="BD28" i="113"/>
  <c r="BE28" i="113"/>
  <c r="BF28" i="113"/>
  <c r="BG28" i="113"/>
  <c r="BH28" i="113"/>
  <c r="BI28" i="113"/>
  <c r="BJ28" i="113"/>
  <c r="BK28" i="113"/>
  <c r="BL28" i="113"/>
  <c r="BM28" i="113"/>
  <c r="BN28" i="113"/>
  <c r="BO28" i="113"/>
  <c r="BP28" i="113"/>
  <c r="BQ28" i="113"/>
  <c r="BR28" i="113"/>
  <c r="BS28" i="113"/>
  <c r="BT28" i="113"/>
  <c r="BU28" i="113"/>
  <c r="BV28" i="113"/>
  <c r="BW28" i="113"/>
  <c r="BX28" i="113"/>
  <c r="BY28" i="113"/>
  <c r="BZ28" i="113"/>
  <c r="CQ28" i="113" s="1"/>
  <c r="CA28" i="113"/>
  <c r="CB28" i="113"/>
  <c r="CC28" i="113"/>
  <c r="CD28" i="113"/>
  <c r="CE28" i="113"/>
  <c r="CF28" i="113"/>
  <c r="CG28" i="113"/>
  <c r="CH28" i="113"/>
  <c r="CI28" i="113"/>
  <c r="CJ28" i="113"/>
  <c r="CK28" i="113"/>
  <c r="CT28" i="113"/>
  <c r="D29" i="113"/>
  <c r="E29" i="113"/>
  <c r="G29" i="113"/>
  <c r="J29" i="113"/>
  <c r="K29" i="113"/>
  <c r="L29" i="113"/>
  <c r="M29" i="113"/>
  <c r="N29" i="113"/>
  <c r="O29" i="113"/>
  <c r="P29" i="113"/>
  <c r="Q29" i="113"/>
  <c r="R29" i="113"/>
  <c r="S29" i="113"/>
  <c r="T29" i="113"/>
  <c r="U29" i="113"/>
  <c r="V29" i="113"/>
  <c r="W29" i="113"/>
  <c r="X29" i="113"/>
  <c r="Y29" i="113"/>
  <c r="Z29" i="113"/>
  <c r="AA29" i="113"/>
  <c r="AB29" i="113"/>
  <c r="AC29" i="113"/>
  <c r="AD29" i="113"/>
  <c r="AE29" i="113"/>
  <c r="AF29" i="113"/>
  <c r="AG29" i="113"/>
  <c r="AH29" i="113"/>
  <c r="AI29" i="113"/>
  <c r="AJ29" i="113"/>
  <c r="AK29" i="113"/>
  <c r="AL29" i="113"/>
  <c r="AM29" i="113"/>
  <c r="AN29" i="113"/>
  <c r="AO29" i="113"/>
  <c r="AP29" i="113"/>
  <c r="AQ29" i="113"/>
  <c r="AR29" i="113"/>
  <c r="AS29" i="113"/>
  <c r="AT29" i="113"/>
  <c r="AU29" i="113"/>
  <c r="AV29" i="113"/>
  <c r="AW29" i="113"/>
  <c r="AX29" i="113"/>
  <c r="AY29" i="113"/>
  <c r="AZ29" i="113"/>
  <c r="BA29" i="113"/>
  <c r="BB29" i="113"/>
  <c r="BC29" i="113"/>
  <c r="BD29" i="113"/>
  <c r="BE29" i="113"/>
  <c r="BF29" i="113"/>
  <c r="BG29" i="113"/>
  <c r="BH29" i="113"/>
  <c r="BI29" i="113"/>
  <c r="BJ29" i="113"/>
  <c r="BK29" i="113"/>
  <c r="BL29" i="113"/>
  <c r="BM29" i="113"/>
  <c r="BN29" i="113"/>
  <c r="BO29" i="113"/>
  <c r="BP29" i="113"/>
  <c r="BQ29" i="113"/>
  <c r="BR29" i="113"/>
  <c r="BS29" i="113"/>
  <c r="BT29" i="113"/>
  <c r="BU29" i="113"/>
  <c r="BV29" i="113"/>
  <c r="BW29" i="113"/>
  <c r="BX29" i="113"/>
  <c r="BY29" i="113"/>
  <c r="BZ29" i="113"/>
  <c r="CQ29" i="113" s="1"/>
  <c r="CA29" i="113"/>
  <c r="CB29" i="113"/>
  <c r="CC29" i="113"/>
  <c r="CD29" i="113"/>
  <c r="CE29" i="113"/>
  <c r="CF29" i="113"/>
  <c r="CG29" i="113"/>
  <c r="CH29" i="113"/>
  <c r="CI29" i="113"/>
  <c r="CJ29" i="113"/>
  <c r="CK29" i="113"/>
  <c r="CT29" i="113"/>
  <c r="D30" i="113"/>
  <c r="E30" i="113"/>
  <c r="G30" i="113"/>
  <c r="J30" i="113"/>
  <c r="K30" i="113"/>
  <c r="L30" i="113"/>
  <c r="M30" i="113"/>
  <c r="N30" i="113"/>
  <c r="O30" i="113"/>
  <c r="P30" i="113"/>
  <c r="Q30" i="113"/>
  <c r="R30" i="113"/>
  <c r="S30" i="113"/>
  <c r="T30" i="113"/>
  <c r="U30" i="113"/>
  <c r="V30" i="113"/>
  <c r="W30" i="113"/>
  <c r="X30" i="113"/>
  <c r="Y30" i="113"/>
  <c r="Z30" i="113"/>
  <c r="AA30" i="113"/>
  <c r="AB30" i="113"/>
  <c r="AC30" i="113"/>
  <c r="AD30" i="113"/>
  <c r="AE30" i="113"/>
  <c r="AF30" i="113"/>
  <c r="AG30" i="113"/>
  <c r="AH30" i="113"/>
  <c r="AI30" i="113"/>
  <c r="AJ30" i="113"/>
  <c r="AK30" i="113"/>
  <c r="AL30" i="113"/>
  <c r="AM30" i="113"/>
  <c r="AN30" i="113"/>
  <c r="AO30" i="113"/>
  <c r="AP30" i="113"/>
  <c r="AQ30" i="113"/>
  <c r="AR30" i="113"/>
  <c r="AS30" i="113"/>
  <c r="AT30" i="113"/>
  <c r="AU30" i="113"/>
  <c r="AV30" i="113"/>
  <c r="AW30" i="113"/>
  <c r="AX30" i="113"/>
  <c r="AY30" i="113"/>
  <c r="AZ30" i="113"/>
  <c r="BA30" i="113"/>
  <c r="BB30" i="113"/>
  <c r="BC30" i="113"/>
  <c r="BD30" i="113"/>
  <c r="BE30" i="113"/>
  <c r="BF30" i="113"/>
  <c r="BG30" i="113"/>
  <c r="BH30" i="113"/>
  <c r="BI30" i="113"/>
  <c r="BJ30" i="113"/>
  <c r="BK30" i="113"/>
  <c r="BL30" i="113"/>
  <c r="BM30" i="113"/>
  <c r="BN30" i="113"/>
  <c r="BO30" i="113"/>
  <c r="BP30" i="113"/>
  <c r="BQ30" i="113"/>
  <c r="BR30" i="113"/>
  <c r="BS30" i="113"/>
  <c r="BT30" i="113"/>
  <c r="BU30" i="113"/>
  <c r="BV30" i="113"/>
  <c r="BW30" i="113"/>
  <c r="BX30" i="113"/>
  <c r="BY30" i="113"/>
  <c r="BZ30" i="113"/>
  <c r="CQ30" i="113" s="1"/>
  <c r="CA30" i="113"/>
  <c r="CB30" i="113"/>
  <c r="CC30" i="113"/>
  <c r="CD30" i="113"/>
  <c r="CE30" i="113"/>
  <c r="CF30" i="113"/>
  <c r="CG30" i="113"/>
  <c r="CH30" i="113"/>
  <c r="CI30" i="113"/>
  <c r="CJ30" i="113"/>
  <c r="CK30" i="113"/>
  <c r="CT30" i="113"/>
  <c r="D31" i="113"/>
  <c r="E31" i="113"/>
  <c r="G31" i="113"/>
  <c r="D32" i="113"/>
  <c r="E32" i="113"/>
  <c r="D33" i="113"/>
  <c r="E33" i="113"/>
  <c r="D34" i="113"/>
  <c r="E34" i="113"/>
  <c r="D35" i="113"/>
  <c r="E35" i="113"/>
  <c r="X35" i="113"/>
  <c r="AX35" i="113"/>
  <c r="BF35" i="113"/>
  <c r="BT35" i="113"/>
  <c r="D36" i="113"/>
  <c r="E36" i="113"/>
  <c r="H36" i="113"/>
  <c r="X36" i="113"/>
  <c r="AX36" i="113"/>
  <c r="BF36" i="113"/>
  <c r="BT36" i="113"/>
  <c r="D37" i="113"/>
  <c r="E37" i="113"/>
  <c r="X37" i="113"/>
  <c r="AX37" i="113"/>
  <c r="BF37" i="113"/>
  <c r="BT37" i="113"/>
  <c r="D38" i="113"/>
  <c r="E38" i="113"/>
  <c r="X38" i="113"/>
  <c r="AX38" i="113"/>
  <c r="BF38" i="113"/>
  <c r="BT38" i="113"/>
  <c r="D39" i="113"/>
  <c r="E39" i="113"/>
  <c r="X39" i="113"/>
  <c r="AX39" i="113"/>
  <c r="BF39" i="113"/>
  <c r="BT39" i="113"/>
  <c r="D40" i="113"/>
  <c r="E40" i="113"/>
  <c r="D41" i="113"/>
  <c r="E41" i="113"/>
  <c r="D42" i="113"/>
  <c r="E42" i="113"/>
  <c r="D43" i="113"/>
  <c r="E43" i="113"/>
  <c r="D44" i="113"/>
  <c r="E44" i="113"/>
  <c r="D45" i="113"/>
  <c r="E45" i="113"/>
  <c r="D46" i="113"/>
  <c r="E46" i="113"/>
  <c r="J47" i="113"/>
  <c r="CV15" i="100"/>
  <c r="CV14" i="4"/>
  <c r="CT14" i="110"/>
  <c r="CV21" i="78"/>
  <c r="CV15" i="83"/>
  <c r="CV20" i="87"/>
  <c r="CV16" i="100"/>
  <c r="CV19" i="79"/>
  <c r="CV15" i="80"/>
  <c r="CV15" i="85"/>
  <c r="CV18" i="4"/>
  <c r="CT15" i="110"/>
  <c r="B45" i="91"/>
  <c r="BH8" i="99"/>
  <c r="BH8" i="97"/>
  <c r="BX9" i="96"/>
  <c r="X8" i="80"/>
  <c r="I20" i="85"/>
  <c r="I31" i="85"/>
  <c r="D46" i="85"/>
  <c r="AN38" i="37" s="1"/>
  <c r="D42" i="85"/>
  <c r="AN34" i="37" s="1"/>
  <c r="D38" i="85"/>
  <c r="AN30" i="37" s="1"/>
  <c r="D34" i="85"/>
  <c r="AN26" i="37" s="1"/>
  <c r="D30" i="85"/>
  <c r="AN22" i="37" s="1"/>
  <c r="D27" i="85"/>
  <c r="AN19" i="37" s="1"/>
  <c r="D23" i="85"/>
  <c r="AN15" i="37" s="1"/>
  <c r="D19" i="85"/>
  <c r="AN11" i="37" s="1"/>
  <c r="D15" i="85"/>
  <c r="AN7" i="37" s="1"/>
  <c r="D44" i="85"/>
  <c r="AN36" i="37" s="1"/>
  <c r="D40" i="85"/>
  <c r="AN32" i="37" s="1"/>
  <c r="D36" i="85"/>
  <c r="AN28" i="37" s="1"/>
  <c r="D32" i="85"/>
  <c r="AN24" i="37" s="1"/>
  <c r="D28" i="85"/>
  <c r="AN20" i="37" s="1"/>
  <c r="D25" i="85"/>
  <c r="AN17" i="37" s="1"/>
  <c r="D21" i="85"/>
  <c r="AN13" i="37" s="1"/>
  <c r="D17" i="85"/>
  <c r="AN9" i="37" s="1"/>
  <c r="CW20" i="85"/>
  <c r="E46" i="85"/>
  <c r="AP38" i="37" s="1"/>
  <c r="E38" i="85"/>
  <c r="AP30" i="37" s="1"/>
  <c r="E30" i="85"/>
  <c r="AP22" i="37" s="1"/>
  <c r="E23" i="85"/>
  <c r="AP15" i="37" s="1"/>
  <c r="E15" i="85"/>
  <c r="AP7" i="37" s="1"/>
  <c r="E43" i="85"/>
  <c r="AP35" i="37" s="1"/>
  <c r="E35" i="85"/>
  <c r="AP27" i="37" s="1"/>
  <c r="E26" i="85"/>
  <c r="AP18" i="37" s="1"/>
  <c r="E18" i="85"/>
  <c r="AP10" i="37" s="1"/>
  <c r="D43" i="85"/>
  <c r="AN35" i="37" s="1"/>
  <c r="D35" i="85"/>
  <c r="AN27" i="37" s="1"/>
  <c r="D26" i="85"/>
  <c r="AN18" i="37" s="1"/>
  <c r="D18" i="85"/>
  <c r="AN10" i="37" s="1"/>
  <c r="E44" i="85"/>
  <c r="AP36" i="37" s="1"/>
  <c r="E36" i="85"/>
  <c r="AP28" i="37" s="1"/>
  <c r="E28" i="85"/>
  <c r="AP20" i="37" s="1"/>
  <c r="E21" i="85"/>
  <c r="AP13" i="37" s="1"/>
  <c r="E41" i="85"/>
  <c r="AP33" i="37" s="1"/>
  <c r="E33" i="85"/>
  <c r="AP25" i="37" s="1"/>
  <c r="E24" i="85"/>
  <c r="AP16" i="37" s="1"/>
  <c r="E16" i="85"/>
  <c r="AP8" i="37" s="1"/>
  <c r="D41" i="85"/>
  <c r="AN33" i="37" s="1"/>
  <c r="D33" i="85"/>
  <c r="AN25" i="37" s="1"/>
  <c r="D24" i="85"/>
  <c r="AN16" i="37" s="1"/>
  <c r="D16" i="85"/>
  <c r="AN8" i="37" s="1"/>
  <c r="E42" i="85"/>
  <c r="AP34" i="37" s="1"/>
  <c r="E27" i="85"/>
  <c r="AP19" i="37" s="1"/>
  <c r="E31" i="85"/>
  <c r="AP23" i="37" s="1"/>
  <c r="E14" i="85"/>
  <c r="AP6" i="37" s="1"/>
  <c r="D31" i="85"/>
  <c r="AN23" i="37" s="1"/>
  <c r="D14" i="85"/>
  <c r="AN6" i="37" s="1"/>
  <c r="G46" i="85"/>
  <c r="E40" i="85"/>
  <c r="AP32" i="37" s="1"/>
  <c r="E25" i="85"/>
  <c r="AP17" i="37" s="1"/>
  <c r="E29" i="85"/>
  <c r="AP21" i="37" s="1"/>
  <c r="D45" i="85"/>
  <c r="AN37" i="37" s="1"/>
  <c r="D29" i="85"/>
  <c r="AN21" i="37" s="1"/>
  <c r="E34" i="85"/>
  <c r="AP26" i="37" s="1"/>
  <c r="E19" i="85"/>
  <c r="AP11" i="37" s="1"/>
  <c r="E39" i="85"/>
  <c r="AP31" i="37" s="1"/>
  <c r="E22" i="85"/>
  <c r="AP14" i="37" s="1"/>
  <c r="D39" i="85"/>
  <c r="AN31" i="37" s="1"/>
  <c r="D22" i="85"/>
  <c r="AN14" i="37" s="1"/>
  <c r="E32" i="85"/>
  <c r="AP24" i="37" s="1"/>
  <c r="E17" i="85"/>
  <c r="AP9" i="37" s="1"/>
  <c r="E37" i="85"/>
  <c r="AP29" i="37" s="1"/>
  <c r="E20" i="85"/>
  <c r="AP12" i="37" s="1"/>
  <c r="D37" i="85"/>
  <c r="AN29" i="37" s="1"/>
  <c r="D20" i="85"/>
  <c r="AN12" i="37" s="1"/>
  <c r="E45" i="85"/>
  <c r="AP37" i="37" s="1"/>
  <c r="CV20" i="85"/>
  <c r="F43" i="95"/>
  <c r="B46" i="91"/>
  <c r="F43" i="101"/>
  <c r="G46" i="86"/>
  <c r="CJ10" i="80"/>
  <c r="L9" i="99"/>
  <c r="BP8" i="103"/>
  <c r="AB8" i="96"/>
  <c r="AJ9" i="103"/>
  <c r="AJ8" i="96"/>
  <c r="AJ9" i="97"/>
  <c r="BX10" i="95"/>
  <c r="CJ8" i="89"/>
  <c r="G44" i="75"/>
  <c r="F44" i="75"/>
  <c r="F44" i="80"/>
  <c r="F44" i="79"/>
  <c r="BL10" i="100"/>
  <c r="AZ8" i="80"/>
  <c r="AN10" i="86"/>
  <c r="AJ9" i="94"/>
  <c r="P8" i="103"/>
  <c r="AJ9" i="76"/>
  <c r="CF8" i="86"/>
  <c r="T8" i="84"/>
  <c r="T8" i="83"/>
  <c r="T9" i="102"/>
  <c r="CJ8" i="80"/>
  <c r="BD8" i="82"/>
  <c r="AN9" i="92"/>
  <c r="L9" i="102"/>
  <c r="BX10" i="89"/>
  <c r="BX10" i="100"/>
  <c r="F42" i="78"/>
  <c r="F45" i="80"/>
  <c r="F45" i="75"/>
  <c r="F45" i="73"/>
  <c r="F42" i="84"/>
  <c r="F45" i="83"/>
  <c r="F45" i="85"/>
  <c r="F45" i="92"/>
  <c r="F45" i="99"/>
  <c r="F36" i="102"/>
  <c r="AB8" i="98"/>
  <c r="AB8" i="92"/>
  <c r="AB8" i="84"/>
  <c r="AR8" i="92"/>
  <c r="AB10" i="102"/>
  <c r="L10" i="103"/>
  <c r="CF9" i="84"/>
  <c r="B22" i="112"/>
  <c r="B22" i="73"/>
  <c r="B22" i="96"/>
  <c r="B22" i="90"/>
  <c r="BP9" i="100"/>
  <c r="BH8" i="79"/>
  <c r="BD9" i="99"/>
  <c r="BD9" i="75"/>
  <c r="CF8" i="88"/>
  <c r="CF8" i="103"/>
  <c r="BT8" i="75"/>
  <c r="BT8" i="97"/>
  <c r="BL9" i="86"/>
  <c r="AN9" i="86"/>
  <c r="AN9" i="79"/>
  <c r="AN9" i="80"/>
  <c r="BP9" i="85"/>
  <c r="BH8" i="96"/>
  <c r="BH8" i="103"/>
  <c r="BH8" i="92"/>
  <c r="BH8" i="82"/>
  <c r="BH8" i="102"/>
  <c r="BH8" i="98"/>
  <c r="CJ10" i="82"/>
  <c r="AF10" i="92"/>
  <c r="CB10" i="77"/>
  <c r="CF8" i="79"/>
  <c r="T9" i="89"/>
  <c r="T9" i="82"/>
  <c r="P10" i="79"/>
  <c r="L9" i="95"/>
  <c r="AB8" i="78"/>
  <c r="AJ8" i="73"/>
  <c r="AV8" i="103"/>
  <c r="CJ8" i="85"/>
  <c r="BP8" i="75"/>
  <c r="BX10" i="81"/>
  <c r="BP10" i="103"/>
  <c r="AB9" i="103"/>
  <c r="B22" i="86"/>
  <c r="B22" i="94"/>
  <c r="B22" i="91"/>
  <c r="B22" i="4"/>
  <c r="B22" i="95"/>
  <c r="AB10" i="85"/>
  <c r="B14" i="100"/>
  <c r="B14" i="80"/>
  <c r="B14" i="95"/>
  <c r="B14" i="94"/>
  <c r="B14" i="88"/>
  <c r="B14" i="79"/>
  <c r="AV10" i="103"/>
  <c r="AN9" i="101"/>
  <c r="AN9" i="93"/>
  <c r="X9" i="86"/>
  <c r="AV8" i="88"/>
  <c r="B15" i="98"/>
  <c r="B15" i="73"/>
  <c r="B15" i="91"/>
  <c r="B15" i="75"/>
  <c r="B15" i="87"/>
  <c r="B15" i="84"/>
  <c r="B15" i="4"/>
  <c r="B15" i="94"/>
  <c r="B15" i="102"/>
  <c r="AZ8" i="94"/>
  <c r="AZ8" i="73"/>
  <c r="AZ8" i="87"/>
  <c r="AZ8" i="100"/>
  <c r="AZ8" i="86"/>
  <c r="BP10" i="90"/>
  <c r="BP10" i="94"/>
  <c r="BP10" i="82"/>
  <c r="BP10" i="83"/>
  <c r="BH10" i="83"/>
  <c r="BP9" i="95"/>
  <c r="BP9" i="103"/>
  <c r="BP9" i="90"/>
  <c r="BP9" i="81"/>
  <c r="BP9" i="76"/>
  <c r="AJ10" i="91"/>
  <c r="AJ10" i="95"/>
  <c r="X10" i="100"/>
  <c r="AN8" i="77"/>
  <c r="AN8" i="98"/>
  <c r="BL10" i="79"/>
  <c r="BL10" i="93"/>
  <c r="BL10" i="86"/>
  <c r="BL10" i="94"/>
  <c r="AF10" i="93"/>
  <c r="AF10" i="100"/>
  <c r="R34" i="1"/>
  <c r="P10" i="91"/>
  <c r="AJ9" i="77"/>
  <c r="B22" i="113"/>
  <c r="B22" i="99"/>
  <c r="B22" i="78"/>
  <c r="B22" i="84"/>
  <c r="B22" i="111"/>
  <c r="B22" i="88"/>
  <c r="B22" i="89"/>
  <c r="B22" i="77"/>
  <c r="B22" i="101"/>
  <c r="B22" i="83"/>
  <c r="B22" i="97"/>
  <c r="B22" i="93"/>
  <c r="B20" i="76"/>
  <c r="AJ8" i="77"/>
  <c r="CJ10" i="79"/>
  <c r="CJ10" i="92"/>
  <c r="CJ10" i="93"/>
  <c r="CJ10" i="90"/>
  <c r="CJ10" i="88"/>
  <c r="CJ10" i="96"/>
  <c r="BT10" i="100"/>
  <c r="BT10" i="92"/>
  <c r="BT10" i="86"/>
  <c r="BL8" i="97"/>
  <c r="CQ14" i="108"/>
  <c r="BX10" i="77"/>
  <c r="BH10" i="90"/>
  <c r="AB10" i="101"/>
  <c r="AB10" i="73"/>
  <c r="AB10" i="95"/>
  <c r="AB10" i="99"/>
  <c r="P10" i="99"/>
  <c r="BT9" i="93"/>
  <c r="BT9" i="79"/>
  <c r="AR9" i="91"/>
  <c r="CF8" i="100"/>
  <c r="CF8" i="102"/>
  <c r="CF8" i="94"/>
  <c r="CF8" i="80"/>
  <c r="AZ8" i="98"/>
  <c r="AZ8" i="88"/>
  <c r="AZ8" i="89"/>
  <c r="AZ8" i="81"/>
  <c r="X8" i="103"/>
  <c r="AZ10" i="90"/>
  <c r="AJ10" i="75"/>
  <c r="AJ10" i="78"/>
  <c r="X9" i="82"/>
  <c r="AF8" i="92"/>
  <c r="BL10" i="92"/>
  <c r="BX9" i="103"/>
  <c r="BX9" i="88"/>
  <c r="BX9" i="89"/>
  <c r="AB8" i="86"/>
  <c r="AB8" i="99"/>
  <c r="G3" i="114"/>
  <c r="H3" i="114" s="1"/>
  <c r="P10" i="78"/>
  <c r="P10" i="81"/>
  <c r="AR9" i="89"/>
  <c r="AR9" i="82"/>
  <c r="AR9" i="90"/>
  <c r="CQ30" i="108"/>
  <c r="CQ19" i="112"/>
  <c r="AB8" i="80"/>
  <c r="AB8" i="102"/>
  <c r="AB8" i="4"/>
  <c r="CF8" i="101"/>
  <c r="P9" i="79"/>
  <c r="B30" i="109"/>
  <c r="L9" i="78"/>
  <c r="L9" i="90"/>
  <c r="L9" i="97"/>
  <c r="CB8" i="84"/>
  <c r="B14" i="93"/>
  <c r="B14" i="112"/>
  <c r="B14" i="97"/>
  <c r="B14" i="82"/>
  <c r="B14" i="103"/>
  <c r="B14" i="99"/>
  <c r="B14" i="101"/>
  <c r="B14" i="102"/>
  <c r="B14" i="109"/>
  <c r="B14" i="96"/>
  <c r="B14" i="90"/>
  <c r="B14" i="75"/>
  <c r="B14" i="4"/>
  <c r="B14" i="73"/>
  <c r="B14" i="110"/>
  <c r="B14" i="111"/>
  <c r="R8" i="1" l="1"/>
  <c r="O5" i="1"/>
  <c r="BD10" i="95"/>
  <c r="BH10" i="73"/>
  <c r="BP10" i="92"/>
  <c r="AR9" i="97"/>
  <c r="BD10" i="79"/>
  <c r="P10" i="77"/>
  <c r="BT8" i="77"/>
  <c r="T8" i="86"/>
  <c r="BD8" i="75"/>
  <c r="BD10" i="100"/>
  <c r="CJ9" i="86"/>
  <c r="BX10" i="103"/>
  <c r="BX10" i="85"/>
  <c r="AZ9" i="85"/>
  <c r="L10" i="98"/>
  <c r="BP8" i="91"/>
  <c r="BH10" i="86"/>
  <c r="L10" i="83"/>
  <c r="AJ9" i="101"/>
  <c r="BL8" i="81"/>
  <c r="CJ10" i="84"/>
  <c r="L10" i="81"/>
  <c r="BL8" i="92"/>
  <c r="CJ9" i="100"/>
  <c r="BH8" i="80"/>
  <c r="AN10" i="82"/>
  <c r="AB8" i="103"/>
  <c r="CJ10" i="101"/>
  <c r="AZ9" i="96"/>
  <c r="BH10" i="99"/>
  <c r="BX9" i="98"/>
  <c r="AB9" i="77"/>
  <c r="BX9" i="93"/>
  <c r="BH9" i="82"/>
  <c r="AB8" i="89"/>
  <c r="T8" i="94"/>
  <c r="AB10" i="75"/>
  <c r="X9" i="76"/>
  <c r="CB10" i="89"/>
  <c r="CB10" i="73"/>
  <c r="AN8" i="83"/>
  <c r="BH10" i="79"/>
  <c r="L10" i="85"/>
  <c r="T9" i="77"/>
  <c r="AZ9" i="75"/>
  <c r="T8" i="79"/>
  <c r="AB10" i="83"/>
  <c r="T8" i="85"/>
  <c r="T8" i="80"/>
  <c r="BH10" i="93"/>
  <c r="BL8" i="94"/>
  <c r="CJ9" i="93"/>
  <c r="BL8" i="93"/>
  <c r="AN10" i="91"/>
  <c r="P9" i="90"/>
  <c r="AV9" i="82"/>
  <c r="BP9" i="77"/>
  <c r="AB10" i="103"/>
  <c r="T8" i="88"/>
  <c r="L9" i="96"/>
  <c r="CJ9" i="92"/>
  <c r="BP9" i="84"/>
  <c r="L9" i="82"/>
  <c r="T8" i="87"/>
  <c r="CJ9" i="88"/>
  <c r="CB10" i="98"/>
  <c r="BD9" i="84"/>
  <c r="AN8" i="91"/>
  <c r="CB10" i="97"/>
  <c r="AF10" i="90"/>
  <c r="BD9" i="83"/>
  <c r="CF8" i="93"/>
  <c r="AJ8" i="76"/>
  <c r="BL10" i="103"/>
  <c r="AZ31" i="94"/>
  <c r="CS16" i="92"/>
  <c r="CQ19" i="110"/>
  <c r="CQ20" i="111"/>
  <c r="CQ19" i="111"/>
  <c r="CQ18" i="111"/>
  <c r="CS26" i="79"/>
  <c r="G17" i="98"/>
  <c r="G24" i="98"/>
  <c r="G21" i="98"/>
  <c r="G43" i="87"/>
  <c r="CS27" i="73"/>
  <c r="G35" i="77"/>
  <c r="CS25" i="76"/>
  <c r="CS26" i="73"/>
  <c r="G35" i="99"/>
  <c r="G14" i="98"/>
  <c r="G37" i="89"/>
  <c r="G36" i="95"/>
  <c r="G15" i="95"/>
  <c r="G37" i="81"/>
  <c r="CS16" i="85"/>
  <c r="CS16" i="79"/>
  <c r="B27" i="100"/>
  <c r="B27" i="94"/>
  <c r="B17" i="80"/>
  <c r="B27" i="4"/>
  <c r="B27" i="73"/>
  <c r="G43" i="103"/>
  <c r="G37" i="102"/>
  <c r="CS26" i="99"/>
  <c r="G15" i="98"/>
  <c r="G43" i="82"/>
  <c r="G42" i="82"/>
  <c r="G45" i="86"/>
  <c r="G43" i="80"/>
  <c r="CS25" i="85"/>
  <c r="G35" i="85"/>
  <c r="G43" i="75"/>
  <c r="G44" i="4"/>
  <c r="CN27" i="76"/>
  <c r="CP27" i="76" s="1"/>
  <c r="CR27" i="76" s="1"/>
  <c r="CT27" i="76" s="1"/>
  <c r="CS26" i="88"/>
  <c r="CS25" i="88"/>
  <c r="G38" i="86"/>
  <c r="G43" i="78"/>
  <c r="G43" i="86"/>
  <c r="G43" i="85"/>
  <c r="CS24" i="81"/>
  <c r="CS24" i="80"/>
  <c r="CS15" i="78"/>
  <c r="CS16" i="78"/>
  <c r="CS14" i="75"/>
  <c r="G46" i="102"/>
  <c r="G23" i="98"/>
  <c r="G44" i="93"/>
  <c r="CS25" i="96"/>
  <c r="G43" i="97"/>
  <c r="G46" i="97"/>
  <c r="G42" i="100"/>
  <c r="G42" i="95"/>
  <c r="CS16" i="93"/>
  <c r="G41" i="92"/>
  <c r="G18" i="98"/>
  <c r="G19" i="98"/>
  <c r="G22" i="98"/>
  <c r="G16" i="98"/>
  <c r="CS14" i="94"/>
  <c r="G35" i="91"/>
  <c r="CS14" i="93"/>
  <c r="G15" i="92"/>
  <c r="G44" i="82"/>
  <c r="G38" i="79"/>
  <c r="G35" i="82"/>
  <c r="G35" i="80"/>
  <c r="G43" i="73"/>
  <c r="G38" i="99"/>
  <c r="G43" i="88"/>
  <c r="G45" i="88"/>
  <c r="G45" i="89"/>
  <c r="G38" i="91"/>
  <c r="G39" i="103"/>
  <c r="G44" i="97"/>
  <c r="G42" i="103"/>
  <c r="CN24" i="102"/>
  <c r="CP24" i="102" s="1"/>
  <c r="CR24" i="102" s="1"/>
  <c r="G41" i="97"/>
  <c r="G44" i="96"/>
  <c r="G43" i="96"/>
  <c r="G44" i="94"/>
  <c r="CS16" i="102"/>
  <c r="CS16" i="89"/>
  <c r="G15" i="93"/>
  <c r="G38" i="83"/>
  <c r="G41" i="4"/>
  <c r="G39" i="98"/>
  <c r="CS16" i="91"/>
  <c r="G15" i="88"/>
  <c r="G41" i="86"/>
  <c r="CS14" i="87"/>
  <c r="CS14" i="80"/>
  <c r="CS14" i="79"/>
  <c r="CS14" i="76"/>
  <c r="CS14" i="73"/>
  <c r="CS15" i="4"/>
  <c r="CS16" i="77"/>
  <c r="CS15" i="91"/>
  <c r="B30" i="82"/>
  <c r="G34" i="92"/>
  <c r="G38" i="103"/>
  <c r="G46" i="95"/>
  <c r="G45" i="95"/>
  <c r="G45" i="100"/>
  <c r="G44" i="99"/>
  <c r="CS14" i="98"/>
  <c r="CS15" i="97"/>
  <c r="CS14" i="97"/>
  <c r="CS14" i="91"/>
  <c r="CS14" i="90"/>
  <c r="G38" i="92"/>
  <c r="G35" i="81"/>
  <c r="G37" i="80"/>
  <c r="G37" i="82"/>
  <c r="G35" i="73"/>
  <c r="G41" i="73"/>
  <c r="G41" i="81"/>
  <c r="G41" i="83"/>
  <c r="CS15" i="81"/>
  <c r="CS16" i="86"/>
  <c r="G45" i="101"/>
  <c r="G45" i="98"/>
  <c r="G43" i="99"/>
  <c r="BD9" i="90"/>
  <c r="B43" i="76"/>
  <c r="P10" i="97"/>
  <c r="P10" i="73"/>
  <c r="CF10" i="96"/>
  <c r="AN8" i="89"/>
  <c r="AR10" i="77"/>
  <c r="T9" i="85"/>
  <c r="BX10" i="75"/>
  <c r="BP8" i="86"/>
  <c r="AZ9" i="103"/>
  <c r="T9" i="73"/>
  <c r="CB10" i="85"/>
  <c r="L10" i="100"/>
  <c r="BX10" i="88"/>
  <c r="BX8" i="79"/>
  <c r="P10" i="82"/>
  <c r="BP8" i="84"/>
  <c r="T9" i="75"/>
  <c r="AR10" i="99"/>
  <c r="CB9" i="75"/>
  <c r="AJ10" i="76"/>
  <c r="AR9" i="83"/>
  <c r="BH8" i="85"/>
  <c r="CB10" i="90"/>
  <c r="X9" i="91"/>
  <c r="X9" i="89"/>
  <c r="X9" i="99"/>
  <c r="B37" i="78"/>
  <c r="L10" i="75"/>
  <c r="BX9" i="76"/>
  <c r="BT10" i="87"/>
  <c r="L40" i="1"/>
  <c r="T9" i="87"/>
  <c r="AN10" i="96"/>
  <c r="AB8" i="76"/>
  <c r="AN10" i="92"/>
  <c r="L8" i="87"/>
  <c r="AZ9" i="78"/>
  <c r="L29" i="1"/>
  <c r="AA7" i="1" s="1"/>
  <c r="AV9" i="79"/>
  <c r="P9" i="4"/>
  <c r="BP10" i="88"/>
  <c r="AV10" i="90"/>
  <c r="T9" i="95"/>
  <c r="AZ9" i="76"/>
  <c r="BH9" i="89"/>
  <c r="L9" i="89"/>
  <c r="BP8" i="100"/>
  <c r="BD9" i="77"/>
  <c r="L10" i="76"/>
  <c r="CB8" i="87"/>
  <c r="P8" i="87"/>
  <c r="BT9" i="78"/>
  <c r="X8" i="78"/>
  <c r="AV10" i="83"/>
  <c r="BX8" i="75"/>
  <c r="AZ9" i="97"/>
  <c r="T10" i="102"/>
  <c r="BX8" i="87"/>
  <c r="L10" i="84"/>
  <c r="B17" i="109"/>
  <c r="X9" i="93"/>
  <c r="T9" i="76"/>
  <c r="AR8" i="81"/>
  <c r="BT8" i="78"/>
  <c r="AJ8" i="88"/>
  <c r="BH8" i="90"/>
  <c r="AB8" i="83"/>
  <c r="AV10" i="97"/>
  <c r="BD9" i="98"/>
  <c r="AJ8" i="90"/>
  <c r="AR9" i="103"/>
  <c r="BX9" i="90"/>
  <c r="BX8" i="80"/>
  <c r="AR10" i="101"/>
  <c r="B28" i="111"/>
  <c r="L8" i="101"/>
  <c r="X9" i="103"/>
  <c r="CJ9" i="89"/>
  <c r="P9" i="80"/>
  <c r="AR10" i="103"/>
  <c r="BH8" i="101"/>
  <c r="AV9" i="87"/>
  <c r="BP10" i="95"/>
  <c r="AV10" i="75"/>
  <c r="P10" i="96"/>
  <c r="AN10" i="94"/>
  <c r="CB10" i="95"/>
  <c r="BX10" i="76"/>
  <c r="BD9" i="85"/>
  <c r="L10" i="102"/>
  <c r="L10" i="73"/>
  <c r="BD10" i="81"/>
  <c r="BL9" i="80"/>
  <c r="AF9" i="101"/>
  <c r="AR8" i="100"/>
  <c r="BP9" i="83"/>
  <c r="AZ8" i="90"/>
  <c r="CB9" i="94"/>
  <c r="BT10" i="90"/>
  <c r="AF8" i="83"/>
  <c r="B28" i="75"/>
  <c r="L8" i="73"/>
  <c r="L8" i="79"/>
  <c r="X9" i="96"/>
  <c r="P10" i="83"/>
  <c r="B30" i="75"/>
  <c r="AR10" i="4"/>
  <c r="BP10" i="76"/>
  <c r="AV10" i="96"/>
  <c r="P10" i="75"/>
  <c r="CB10" i="79"/>
  <c r="AN10" i="101"/>
  <c r="BT8" i="96"/>
  <c r="BD9" i="82"/>
  <c r="BD9" i="89"/>
  <c r="CF10" i="87"/>
  <c r="AZ10" i="87"/>
  <c r="AB9" i="94"/>
  <c r="BT8" i="86"/>
  <c r="CF10" i="90"/>
  <c r="AF9" i="91"/>
  <c r="CB8" i="85"/>
  <c r="G43" i="92"/>
  <c r="G43" i="90"/>
  <c r="B30" i="111"/>
  <c r="B30" i="88"/>
  <c r="B19" i="93"/>
  <c r="B43" i="89"/>
  <c r="B37" i="98"/>
  <c r="B30" i="102"/>
  <c r="B21" i="97"/>
  <c r="B30" i="99"/>
  <c r="B30" i="4"/>
  <c r="B21" i="89"/>
  <c r="B19" i="87"/>
  <c r="B43" i="98"/>
  <c r="B30" i="95"/>
  <c r="B30" i="113"/>
  <c r="B19" i="112"/>
  <c r="B43" i="78"/>
  <c r="B21" i="99"/>
  <c r="B43" i="92"/>
  <c r="B43" i="75"/>
  <c r="B43" i="84"/>
  <c r="B43" i="81"/>
  <c r="B43" i="101"/>
  <c r="B43" i="73"/>
  <c r="B43" i="88"/>
  <c r="B43" i="108"/>
  <c r="B43" i="95"/>
  <c r="B43" i="102"/>
  <c r="B43" i="93"/>
  <c r="B43" i="85"/>
  <c r="B43" i="90"/>
  <c r="B43" i="97"/>
  <c r="B43" i="87"/>
  <c r="B43" i="111"/>
  <c r="B43" i="86"/>
  <c r="B43" i="4"/>
  <c r="B43" i="91"/>
  <c r="B43" i="80"/>
  <c r="B43" i="103"/>
  <c r="B43" i="77"/>
  <c r="G37" i="98"/>
  <c r="G37" i="91"/>
  <c r="G37" i="92"/>
  <c r="G36" i="90"/>
  <c r="G39" i="102"/>
  <c r="G16" i="103"/>
  <c r="G15" i="103"/>
  <c r="G42" i="99"/>
  <c r="G41" i="99"/>
  <c r="G39" i="94"/>
  <c r="G42" i="92"/>
  <c r="CS16" i="90"/>
  <c r="G35" i="84"/>
  <c r="O38" i="1"/>
  <c r="AJ8" i="1" s="1"/>
  <c r="BF3" i="112" s="1"/>
  <c r="BF7" i="112" s="1"/>
  <c r="BF11" i="112" s="1"/>
  <c r="O29" i="1"/>
  <c r="AA8" i="1" s="1"/>
  <c r="V3" i="112" s="1"/>
  <c r="V7" i="112" s="1"/>
  <c r="V11" i="112" s="1"/>
  <c r="CS16" i="76"/>
  <c r="G44" i="101"/>
  <c r="G41" i="95"/>
  <c r="G40" i="101"/>
  <c r="CS24" i="88"/>
  <c r="G15" i="102"/>
  <c r="G36" i="81"/>
  <c r="G35" i="87"/>
  <c r="G38" i="81"/>
  <c r="G40" i="4"/>
  <c r="G41" i="87"/>
  <c r="CS16" i="75"/>
  <c r="G15" i="81"/>
  <c r="B32" i="97"/>
  <c r="G43" i="100"/>
  <c r="G45" i="103"/>
  <c r="G44" i="91"/>
  <c r="G37" i="96"/>
  <c r="G35" i="90"/>
  <c r="G37" i="90"/>
  <c r="G43" i="98"/>
  <c r="G39" i="95"/>
  <c r="G39" i="89"/>
  <c r="G41" i="94"/>
  <c r="G40" i="93"/>
  <c r="G40" i="90"/>
  <c r="G40" i="103"/>
  <c r="G41" i="102"/>
  <c r="G40" i="102"/>
  <c r="G41" i="100"/>
  <c r="G42" i="98"/>
  <c r="G40" i="97"/>
  <c r="G40" i="95"/>
  <c r="G40" i="94"/>
  <c r="G42" i="93"/>
  <c r="G41" i="93"/>
  <c r="G40" i="89"/>
  <c r="G39" i="88"/>
  <c r="G26" i="102"/>
  <c r="CS16" i="99"/>
  <c r="CS17" i="95"/>
  <c r="G15" i="94"/>
  <c r="CS14" i="102"/>
  <c r="CS14" i="101"/>
  <c r="CS14" i="96"/>
  <c r="CS14" i="95"/>
  <c r="CS14" i="89"/>
  <c r="G39" i="87"/>
  <c r="CS14" i="81"/>
  <c r="G39" i="79"/>
  <c r="G41" i="75"/>
  <c r="G39" i="75"/>
  <c r="G15" i="87"/>
  <c r="B17" i="100"/>
  <c r="B17" i="112"/>
  <c r="B17" i="73"/>
  <c r="B17" i="99"/>
  <c r="B17" i="89"/>
  <c r="B17" i="96"/>
  <c r="B17" i="111"/>
  <c r="B17" i="81"/>
  <c r="B17" i="102"/>
  <c r="B17" i="90"/>
  <c r="B17" i="77"/>
  <c r="G37" i="100"/>
  <c r="G39" i="91"/>
  <c r="G40" i="99"/>
  <c r="G39" i="99"/>
  <c r="G39" i="93"/>
  <c r="G35" i="101"/>
  <c r="G39" i="97"/>
  <c r="G15" i="97"/>
  <c r="CS25" i="93"/>
  <c r="CS24" i="92"/>
  <c r="G14" i="102"/>
  <c r="CS22" i="101"/>
  <c r="G35" i="98"/>
  <c r="G33" i="92"/>
  <c r="CS26" i="78"/>
  <c r="CS25" i="78"/>
  <c r="CS23" i="87"/>
  <c r="CS26" i="84"/>
  <c r="CS25" i="84"/>
  <c r="G15" i="80"/>
  <c r="G40" i="78"/>
  <c r="CS25" i="80"/>
  <c r="G14" i="86"/>
  <c r="G15" i="86"/>
  <c r="G15" i="85"/>
  <c r="CS16" i="84"/>
  <c r="G15" i="79"/>
  <c r="L42" i="1"/>
  <c r="AN7" i="1" s="1"/>
  <c r="L41" i="1"/>
  <c r="AM7" i="1" s="1"/>
  <c r="L30" i="1"/>
  <c r="L35" i="1"/>
  <c r="AG7" i="1" s="1"/>
  <c r="L31" i="1"/>
  <c r="AC7" i="1" s="1"/>
  <c r="L34" i="1"/>
  <c r="L27" i="1"/>
  <c r="Y7" i="1" s="1"/>
  <c r="L33" i="1"/>
  <c r="AE7" i="1" s="1"/>
  <c r="L32" i="1"/>
  <c r="AD7" i="1" s="1"/>
  <c r="L45" i="1"/>
  <c r="L43" i="1"/>
  <c r="L39" i="1"/>
  <c r="B17" i="101"/>
  <c r="B17" i="85"/>
  <c r="B34" i="102"/>
  <c r="B34" i="73"/>
  <c r="B34" i="93"/>
  <c r="B34" i="108"/>
  <c r="B28" i="112"/>
  <c r="B28" i="101"/>
  <c r="CS24" i="103"/>
  <c r="G41" i="90"/>
  <c r="G38" i="89"/>
  <c r="G14" i="101"/>
  <c r="CS25" i="99"/>
  <c r="G39" i="96"/>
  <c r="G40" i="96"/>
  <c r="G15" i="96"/>
  <c r="G44" i="89"/>
  <c r="G43" i="89"/>
  <c r="G42" i="89"/>
  <c r="G14" i="103"/>
  <c r="G42" i="90"/>
  <c r="CS24" i="102"/>
  <c r="CS23" i="102"/>
  <c r="G39" i="101"/>
  <c r="CS24" i="101"/>
  <c r="CS25" i="101"/>
  <c r="G39" i="100"/>
  <c r="G39" i="92"/>
  <c r="G39" i="90"/>
  <c r="G15" i="99"/>
  <c r="CS26" i="97"/>
  <c r="CS25" i="97"/>
  <c r="G34" i="97"/>
  <c r="B28" i="81"/>
  <c r="B28" i="102"/>
  <c r="B28" i="103"/>
  <c r="B28" i="92"/>
  <c r="B28" i="96"/>
  <c r="B28" i="98"/>
  <c r="B28" i="85"/>
  <c r="B28" i="113"/>
  <c r="B28" i="79"/>
  <c r="B28" i="76"/>
  <c r="B28" i="82"/>
  <c r="B28" i="100"/>
  <c r="B28" i="110"/>
  <c r="B28" i="99"/>
  <c r="B28" i="87"/>
  <c r="B28" i="109"/>
  <c r="B28" i="84"/>
  <c r="B28" i="97"/>
  <c r="B28" i="89"/>
  <c r="B28" i="78"/>
  <c r="B28" i="86"/>
  <c r="B28" i="77"/>
  <c r="B28" i="4"/>
  <c r="B28" i="108"/>
  <c r="B28" i="91"/>
  <c r="B28" i="94"/>
  <c r="B28" i="90"/>
  <c r="B28" i="80"/>
  <c r="B28" i="93"/>
  <c r="B28" i="88"/>
  <c r="B28" i="73"/>
  <c r="B28" i="95"/>
  <c r="CS23" i="81"/>
  <c r="CS24" i="78"/>
  <c r="G14" i="83"/>
  <c r="G39" i="86"/>
  <c r="G39" i="85"/>
  <c r="G14" i="84"/>
  <c r="G39" i="78"/>
  <c r="G39" i="83"/>
  <c r="G39" i="76"/>
  <c r="CS27" i="75"/>
  <c r="G40" i="87"/>
  <c r="G40" i="76"/>
  <c r="G15" i="83"/>
  <c r="G15" i="82"/>
  <c r="G42" i="76"/>
  <c r="CS25" i="79"/>
  <c r="CS23" i="78"/>
  <c r="G15" i="77"/>
  <c r="CS24" i="76"/>
  <c r="CS25" i="75"/>
  <c r="G15" i="75"/>
  <c r="G43" i="4"/>
  <c r="B34" i="79"/>
  <c r="B34" i="110"/>
  <c r="B34" i="109"/>
  <c r="B34" i="75"/>
  <c r="B34" i="80"/>
  <c r="B34" i="90"/>
  <c r="B34" i="81"/>
  <c r="B34" i="103"/>
  <c r="B34" i="91"/>
  <c r="B34" i="83"/>
  <c r="B34" i="89"/>
  <c r="B34" i="78"/>
  <c r="B34" i="82"/>
  <c r="B34" i="88"/>
  <c r="B34" i="100"/>
  <c r="B34" i="92"/>
  <c r="B34" i="94"/>
  <c r="B34" i="76"/>
  <c r="B34" i="96"/>
  <c r="B34" i="77"/>
  <c r="B34" i="112"/>
  <c r="B34" i="98"/>
  <c r="B34" i="113"/>
  <c r="B34" i="111"/>
  <c r="B34" i="95"/>
  <c r="B34" i="86"/>
  <c r="B34" i="4"/>
  <c r="B34" i="97"/>
  <c r="B34" i="99"/>
  <c r="B34" i="85"/>
  <c r="B34" i="84"/>
  <c r="B34" i="101"/>
  <c r="CS27" i="82"/>
  <c r="G14" i="100"/>
  <c r="G38" i="96"/>
  <c r="CS28" i="100"/>
  <c r="CS24" i="100"/>
  <c r="G15" i="100"/>
  <c r="CS23" i="99"/>
  <c r="G38" i="95"/>
  <c r="CS24" i="95"/>
  <c r="CN14" i="95"/>
  <c r="CP14" i="95" s="1"/>
  <c r="CR14" i="95" s="1"/>
  <c r="G38" i="94"/>
  <c r="CS23" i="89"/>
  <c r="G44" i="88"/>
  <c r="G38" i="88"/>
  <c r="CS27" i="100"/>
  <c r="CS26" i="100"/>
  <c r="CS25" i="100"/>
  <c r="G40" i="100"/>
  <c r="CS24" i="99"/>
  <c r="G32" i="99"/>
  <c r="CS24" i="98"/>
  <c r="G40" i="98"/>
  <c r="G14" i="97"/>
  <c r="G16" i="97"/>
  <c r="G14" i="96"/>
  <c r="G14" i="93"/>
  <c r="CS20" i="92"/>
  <c r="G35" i="92"/>
  <c r="G40" i="91"/>
  <c r="G14" i="91"/>
  <c r="G14" i="90"/>
  <c r="CS28" i="89"/>
  <c r="CS25" i="89"/>
  <c r="G14" i="89"/>
  <c r="G15" i="89"/>
  <c r="CS22" i="88"/>
  <c r="G14" i="88"/>
  <c r="CS27" i="77"/>
  <c r="G41" i="85"/>
  <c r="G37" i="87"/>
  <c r="B41" i="4"/>
  <c r="CS24" i="86"/>
  <c r="G42" i="87"/>
  <c r="CS26" i="82"/>
  <c r="CS26" i="77"/>
  <c r="G38" i="87"/>
  <c r="G38" i="80"/>
  <c r="G42" i="81"/>
  <c r="G42" i="80"/>
  <c r="CS25" i="77"/>
  <c r="CS23" i="86"/>
  <c r="CS26" i="83"/>
  <c r="CS25" i="83"/>
  <c r="CS24" i="83"/>
  <c r="G40" i="83"/>
  <c r="CS25" i="82"/>
  <c r="CS24" i="82"/>
  <c r="CS16" i="81"/>
  <c r="G15" i="78"/>
  <c r="G40" i="80"/>
  <c r="G38" i="78"/>
  <c r="CS24" i="77"/>
  <c r="G43" i="77"/>
  <c r="G38" i="76"/>
  <c r="G15" i="76"/>
  <c r="G42" i="75"/>
  <c r="G42" i="73"/>
  <c r="CS14" i="4"/>
  <c r="G37" i="101"/>
  <c r="G15" i="91"/>
  <c r="CS22" i="95"/>
  <c r="CS23" i="88"/>
  <c r="G41" i="98"/>
  <c r="G40" i="92"/>
  <c r="G43" i="102"/>
  <c r="G41" i="103"/>
  <c r="B17" i="76"/>
  <c r="B17" i="92"/>
  <c r="B17" i="95"/>
  <c r="B17" i="4"/>
  <c r="G45" i="90"/>
  <c r="G15" i="90"/>
  <c r="AJ10" i="92"/>
  <c r="BX8" i="100"/>
  <c r="BX8" i="101"/>
  <c r="L8" i="100"/>
  <c r="L8" i="81"/>
  <c r="CJ10" i="95"/>
  <c r="CJ10" i="85"/>
  <c r="BH10" i="103"/>
  <c r="BH10" i="97"/>
  <c r="BH10" i="78"/>
  <c r="AB10" i="82"/>
  <c r="AB10" i="98"/>
  <c r="AJ9" i="78"/>
  <c r="AJ9" i="98"/>
  <c r="AJ9" i="83"/>
  <c r="T8" i="89"/>
  <c r="T8" i="95"/>
  <c r="T8" i="4"/>
  <c r="AV8" i="100"/>
  <c r="AV8" i="92"/>
  <c r="L9" i="94"/>
  <c r="L9" i="81"/>
  <c r="BL8" i="76"/>
  <c r="AV9" i="95"/>
  <c r="BT9" i="89"/>
  <c r="R27" i="1"/>
  <c r="Y9" i="1" s="1"/>
  <c r="N3" i="113" s="1"/>
  <c r="N7" i="113" s="1"/>
  <c r="CJ9" i="83"/>
  <c r="AF10" i="85"/>
  <c r="AF10" i="73"/>
  <c r="AF10" i="76"/>
  <c r="CF9" i="83"/>
  <c r="CF9" i="103"/>
  <c r="CF9" i="75"/>
  <c r="CF9" i="85"/>
  <c r="BX9" i="87"/>
  <c r="X8" i="85"/>
  <c r="BP10" i="79"/>
  <c r="CF9" i="90"/>
  <c r="P9" i="83"/>
  <c r="AR9" i="75"/>
  <c r="BD8" i="96"/>
  <c r="BL10" i="85"/>
  <c r="AJ10" i="82"/>
  <c r="CF8" i="87"/>
  <c r="BT9" i="85"/>
  <c r="AR10" i="76"/>
  <c r="BX10" i="84"/>
  <c r="BL8" i="95"/>
  <c r="CJ10" i="78"/>
  <c r="CJ8" i="101"/>
  <c r="BP9" i="97"/>
  <c r="T9" i="84"/>
  <c r="R38" i="1"/>
  <c r="T8" i="100"/>
  <c r="BP8" i="85"/>
  <c r="AJ10" i="88"/>
  <c r="L8" i="80"/>
  <c r="BP8" i="73"/>
  <c r="AN9" i="100"/>
  <c r="L9" i="98"/>
  <c r="CJ8" i="102"/>
  <c r="AJ8" i="103"/>
  <c r="AV9" i="103"/>
  <c r="CJ9" i="81"/>
  <c r="BH8" i="83"/>
  <c r="BH8" i="95"/>
  <c r="CJ9" i="94"/>
  <c r="AB8" i="91"/>
  <c r="CJ8" i="81"/>
  <c r="BH8" i="86"/>
  <c r="L9" i="76"/>
  <c r="BL10" i="96"/>
  <c r="L10" i="96"/>
  <c r="AJ8" i="84"/>
  <c r="AV9" i="78"/>
  <c r="AJ9" i="92"/>
  <c r="AJ9" i="93"/>
  <c r="AJ9" i="81"/>
  <c r="AJ9" i="87"/>
  <c r="AJ9" i="80"/>
  <c r="CN28" i="89"/>
  <c r="CP28" i="89" s="1"/>
  <c r="CR28" i="89" s="1"/>
  <c r="CN28" i="86"/>
  <c r="CP28" i="86" s="1"/>
  <c r="CR28" i="86" s="1"/>
  <c r="CT28" i="86" s="1"/>
  <c r="BT9" i="103"/>
  <c r="AN9" i="99"/>
  <c r="BX9" i="94"/>
  <c r="BL8" i="75"/>
  <c r="BX9" i="92"/>
  <c r="BD8" i="98"/>
  <c r="X8" i="102"/>
  <c r="L9" i="83"/>
  <c r="L8" i="86"/>
  <c r="AZ9" i="102"/>
  <c r="AR10" i="82"/>
  <c r="L9" i="88"/>
  <c r="BD10" i="82"/>
  <c r="L8" i="93"/>
  <c r="BD8" i="83"/>
  <c r="AZ9" i="83"/>
  <c r="AZ8" i="4"/>
  <c r="P9" i="78"/>
  <c r="BT9" i="92"/>
  <c r="AR10" i="84"/>
  <c r="BX10" i="97"/>
  <c r="CJ10" i="89"/>
  <c r="CJ10" i="4"/>
  <c r="T8" i="101"/>
  <c r="T9" i="98"/>
  <c r="T8" i="93"/>
  <c r="AV8" i="89"/>
  <c r="AR10" i="73"/>
  <c r="BP10" i="93"/>
  <c r="CJ8" i="78"/>
  <c r="AN9" i="82"/>
  <c r="AN10" i="77"/>
  <c r="T8" i="81"/>
  <c r="CJ9" i="95"/>
  <c r="BH8" i="91"/>
  <c r="L9" i="101"/>
  <c r="AR8" i="94"/>
  <c r="CJ8" i="96"/>
  <c r="CJ9" i="87"/>
  <c r="AJ9" i="90"/>
  <c r="BH10" i="84"/>
  <c r="CJ9" i="97"/>
  <c r="P9" i="82"/>
  <c r="P8" i="100"/>
  <c r="AN9" i="102"/>
  <c r="X8" i="77"/>
  <c r="CJ8" i="79"/>
  <c r="CJ9" i="4"/>
  <c r="AJ9" i="86"/>
  <c r="AF8" i="103"/>
  <c r="AV9" i="81"/>
  <c r="AV9" i="92"/>
  <c r="AV9" i="86"/>
  <c r="P9" i="81"/>
  <c r="P9" i="93"/>
  <c r="P9" i="101"/>
  <c r="P9" i="94"/>
  <c r="AB8" i="100"/>
  <c r="AB8" i="79"/>
  <c r="BX10" i="91"/>
  <c r="BX10" i="102"/>
  <c r="AR10" i="91"/>
  <c r="AR10" i="88"/>
  <c r="AR10" i="75"/>
  <c r="L10" i="78"/>
  <c r="L10" i="82"/>
  <c r="AZ9" i="77"/>
  <c r="AZ9" i="98"/>
  <c r="AZ9" i="95"/>
  <c r="T9" i="97"/>
  <c r="T9" i="91"/>
  <c r="T9" i="103"/>
  <c r="BP8" i="97"/>
  <c r="BP8" i="89"/>
  <c r="AJ8" i="97"/>
  <c r="AJ8" i="89"/>
  <c r="R41" i="1"/>
  <c r="AM9" i="1" s="1"/>
  <c r="BR3" i="113" s="1"/>
  <c r="BR7" i="113" s="1"/>
  <c r="BR11" i="113" s="1"/>
  <c r="R43" i="1"/>
  <c r="AO9" i="1" s="1"/>
  <c r="BZ3" i="113" s="1"/>
  <c r="BZ7" i="113" s="1"/>
  <c r="BZ11" i="113" s="1"/>
  <c r="X8" i="100"/>
  <c r="X8" i="92"/>
  <c r="BT10" i="85"/>
  <c r="BT10" i="103"/>
  <c r="BT10" i="89"/>
  <c r="BT10" i="99"/>
  <c r="AV9" i="4"/>
  <c r="AV9" i="99"/>
  <c r="L9" i="92"/>
  <c r="P9" i="98"/>
  <c r="BT10" i="4"/>
  <c r="P9" i="102"/>
  <c r="AN10" i="4"/>
  <c r="CF9" i="78"/>
  <c r="O41" i="1"/>
  <c r="AM8" i="1" s="1"/>
  <c r="BR3" i="112" s="1"/>
  <c r="BR7" i="112" s="1"/>
  <c r="BR11" i="112" s="1"/>
  <c r="O34" i="1"/>
  <c r="AF8" i="1" s="1"/>
  <c r="AP3" i="112" s="1"/>
  <c r="AF10" i="86"/>
  <c r="AF10" i="79"/>
  <c r="BT9" i="86"/>
  <c r="BT9" i="100"/>
  <c r="AZ8" i="93"/>
  <c r="AZ8" i="101"/>
  <c r="BP10" i="97"/>
  <c r="BP10" i="91"/>
  <c r="BP10" i="96"/>
  <c r="AJ10" i="90"/>
  <c r="AJ10" i="103"/>
  <c r="AJ10" i="89"/>
  <c r="AJ10" i="96"/>
  <c r="AJ10" i="83"/>
  <c r="AJ10" i="97"/>
  <c r="BX9" i="78"/>
  <c r="BX9" i="75"/>
  <c r="BX9" i="97"/>
  <c r="BX9" i="95"/>
  <c r="BX9" i="91"/>
  <c r="BX9" i="83"/>
  <c r="AR9" i="76"/>
  <c r="AR9" i="96"/>
  <c r="L9" i="77"/>
  <c r="L9" i="91"/>
  <c r="L9" i="103"/>
  <c r="L9" i="75"/>
  <c r="BH8" i="78"/>
  <c r="BH8" i="77"/>
  <c r="BH8" i="4"/>
  <c r="BH8" i="89"/>
  <c r="AB8" i="85"/>
  <c r="AB8" i="90"/>
  <c r="AB8" i="95"/>
  <c r="AB8" i="82"/>
  <c r="AB8" i="97"/>
  <c r="CN26" i="90"/>
  <c r="CP26" i="90" s="1"/>
  <c r="CR26" i="90" s="1"/>
  <c r="CT26" i="90" s="1"/>
  <c r="CN28" i="77"/>
  <c r="CP28" i="77" s="1"/>
  <c r="CR28" i="77" s="1"/>
  <c r="CT28" i="77" s="1"/>
  <c r="CN28" i="76"/>
  <c r="CP28" i="76" s="1"/>
  <c r="CR28" i="76" s="1"/>
  <c r="CT28" i="76" s="1"/>
  <c r="CN28" i="75"/>
  <c r="CP28" i="75" s="1"/>
  <c r="CR28" i="75" s="1"/>
  <c r="CT28" i="75" s="1"/>
  <c r="CN29" i="77"/>
  <c r="CP29" i="77" s="1"/>
  <c r="CR29" i="77" s="1"/>
  <c r="CT29" i="77" s="1"/>
  <c r="CN30" i="82"/>
  <c r="CP30" i="82" s="1"/>
  <c r="CR30" i="82" s="1"/>
  <c r="CT30" i="82" s="1"/>
  <c r="CN30" i="77"/>
  <c r="CP30" i="77" s="1"/>
  <c r="CR30" i="77" s="1"/>
  <c r="CT30" i="77" s="1"/>
  <c r="CN30" i="76"/>
  <c r="CP30" i="76" s="1"/>
  <c r="CR30" i="76" s="1"/>
  <c r="CT30" i="76" s="1"/>
  <c r="CN27" i="82"/>
  <c r="CP27" i="82" s="1"/>
  <c r="CR27" i="82" s="1"/>
  <c r="CT27" i="82" s="1"/>
  <c r="BP8" i="76"/>
  <c r="AB9" i="98"/>
  <c r="G35" i="103"/>
  <c r="G34" i="103"/>
  <c r="G41" i="96"/>
  <c r="G35" i="93"/>
  <c r="CS22" i="92"/>
  <c r="G36" i="92"/>
  <c r="G41" i="91"/>
  <c r="CS22" i="89"/>
  <c r="G41" i="89"/>
  <c r="G40" i="85"/>
  <c r="CS17" i="84"/>
  <c r="B43" i="94"/>
  <c r="B43" i="82"/>
  <c r="B43" i="110"/>
  <c r="B43" i="99"/>
  <c r="B43" i="96"/>
  <c r="B43" i="109"/>
  <c r="B43" i="79"/>
  <c r="B43" i="113"/>
  <c r="B43" i="112"/>
  <c r="B43" i="83"/>
  <c r="G45" i="84"/>
  <c r="G45" i="77"/>
  <c r="G45" i="76"/>
  <c r="G45" i="82"/>
  <c r="CN26" i="101"/>
  <c r="CP26" i="101" s="1"/>
  <c r="CR26" i="101" s="1"/>
  <c r="CT26" i="101" s="1"/>
  <c r="B39" i="95"/>
  <c r="B39" i="78"/>
  <c r="B16" i="94"/>
  <c r="B15" i="110"/>
  <c r="CN25" i="84"/>
  <c r="CP25" i="84" s="1"/>
  <c r="CR25" i="84" s="1"/>
  <c r="CN26" i="85"/>
  <c r="CP26" i="85" s="1"/>
  <c r="CR26" i="85" s="1"/>
  <c r="CT26" i="85" s="1"/>
  <c r="CN26" i="77"/>
  <c r="CP26" i="77" s="1"/>
  <c r="CR26" i="77" s="1"/>
  <c r="CN27" i="87"/>
  <c r="CP27" i="87" s="1"/>
  <c r="CR27" i="87" s="1"/>
  <c r="CT27" i="87" s="1"/>
  <c r="CN29" i="100"/>
  <c r="CP29" i="100" s="1"/>
  <c r="CR29" i="100" s="1"/>
  <c r="CT29" i="100" s="1"/>
  <c r="CU29" i="100" s="1"/>
  <c r="CN29" i="95"/>
  <c r="CP29" i="95" s="1"/>
  <c r="CR29" i="95" s="1"/>
  <c r="CT29" i="95" s="1"/>
  <c r="CN29" i="93"/>
  <c r="CP29" i="93" s="1"/>
  <c r="CR29" i="93" s="1"/>
  <c r="CT29" i="93" s="1"/>
  <c r="CN29" i="91"/>
  <c r="CP29" i="91" s="1"/>
  <c r="CR29" i="91" s="1"/>
  <c r="CT29" i="91" s="1"/>
  <c r="CN29" i="89"/>
  <c r="CP29" i="89" s="1"/>
  <c r="CR29" i="89" s="1"/>
  <c r="CT29" i="89" s="1"/>
  <c r="CN29" i="87"/>
  <c r="CP29" i="87" s="1"/>
  <c r="CR29" i="87" s="1"/>
  <c r="CT29" i="87" s="1"/>
  <c r="CN29" i="86"/>
  <c r="CP29" i="86" s="1"/>
  <c r="CR29" i="86" s="1"/>
  <c r="CT29" i="86" s="1"/>
  <c r="CN30" i="95"/>
  <c r="CP30" i="95" s="1"/>
  <c r="CR30" i="95" s="1"/>
  <c r="CT30" i="95" s="1"/>
  <c r="CN30" i="86"/>
  <c r="CP30" i="86" s="1"/>
  <c r="CR30" i="86" s="1"/>
  <c r="CT30" i="86" s="1"/>
  <c r="CN30" i="85"/>
  <c r="CP30" i="85" s="1"/>
  <c r="CR30" i="85" s="1"/>
  <c r="CT30" i="85" s="1"/>
  <c r="B22" i="109"/>
  <c r="B22" i="92"/>
  <c r="B22" i="98"/>
  <c r="B22" i="81"/>
  <c r="B22" i="108"/>
  <c r="B22" i="87"/>
  <c r="B22" i="100"/>
  <c r="B22" i="85"/>
  <c r="B22" i="79"/>
  <c r="B22" i="110"/>
  <c r="B22" i="76"/>
  <c r="B22" i="75"/>
  <c r="B22" i="102"/>
  <c r="B22" i="82"/>
  <c r="B22" i="80"/>
  <c r="B22" i="103"/>
  <c r="B14" i="83"/>
  <c r="B14" i="108"/>
  <c r="B14" i="87"/>
  <c r="B14" i="81"/>
  <c r="B14" i="92"/>
  <c r="B14" i="85"/>
  <c r="B14" i="76"/>
  <c r="B14" i="98"/>
  <c r="B14" i="84"/>
  <c r="B14" i="78"/>
  <c r="B14" i="91"/>
  <c r="B14" i="113"/>
  <c r="B14" i="77"/>
  <c r="B14" i="89"/>
  <c r="B14" i="86"/>
  <c r="B20" i="86"/>
  <c r="B20" i="103"/>
  <c r="B27" i="108"/>
  <c r="B27" i="87"/>
  <c r="B27" i="99"/>
  <c r="B27" i="95"/>
  <c r="B27" i="93"/>
  <c r="CN30" i="78"/>
  <c r="CP30" i="78" s="1"/>
  <c r="CR30" i="78" s="1"/>
  <c r="CT30" i="78" s="1"/>
  <c r="B15" i="100"/>
  <c r="B15" i="76"/>
  <c r="CB8" i="93"/>
  <c r="CB8" i="100"/>
  <c r="BL10" i="75"/>
  <c r="BL10" i="90"/>
  <c r="BL10" i="91"/>
  <c r="AF10" i="103"/>
  <c r="AF10" i="83"/>
  <c r="AF10" i="82"/>
  <c r="AF10" i="78"/>
  <c r="AF10" i="97"/>
  <c r="AF10" i="75"/>
  <c r="BT9" i="96"/>
  <c r="BT9" i="91"/>
  <c r="AN9" i="91"/>
  <c r="AN9" i="77"/>
  <c r="AN9" i="75"/>
  <c r="AN9" i="96"/>
  <c r="CJ8" i="77"/>
  <c r="CJ8" i="88"/>
  <c r="CJ8" i="95"/>
  <c r="CJ8" i="73"/>
  <c r="BD8" i="77"/>
  <c r="BD8" i="73"/>
  <c r="X8" i="75"/>
  <c r="X8" i="83"/>
  <c r="CN30" i="79"/>
  <c r="CP30" i="79" s="1"/>
  <c r="CR30" i="79" s="1"/>
  <c r="CT30" i="79" s="1"/>
  <c r="B15" i="90"/>
  <c r="B15" i="95"/>
  <c r="B15" i="77"/>
  <c r="B15" i="88"/>
  <c r="B15" i="80"/>
  <c r="B15" i="113"/>
  <c r="B15" i="111"/>
  <c r="B15" i="109"/>
  <c r="B15" i="92"/>
  <c r="B15" i="108"/>
  <c r="B15" i="78"/>
  <c r="B15" i="99"/>
  <c r="B15" i="112"/>
  <c r="B15" i="81"/>
  <c r="CJ10" i="87"/>
  <c r="CJ10" i="81"/>
  <c r="CJ10" i="94"/>
  <c r="CJ10" i="86"/>
  <c r="BL9" i="81"/>
  <c r="BL9" i="93"/>
  <c r="BL9" i="100"/>
  <c r="AF9" i="86"/>
  <c r="AF9" i="93"/>
  <c r="AF9" i="87"/>
  <c r="BX8" i="93"/>
  <c r="BX8" i="81"/>
  <c r="AR8" i="80"/>
  <c r="AR8" i="86"/>
  <c r="AR8" i="93"/>
  <c r="AR8" i="87"/>
  <c r="CJ10" i="99"/>
  <c r="CJ10" i="73"/>
  <c r="CJ10" i="97"/>
  <c r="CJ10" i="76"/>
  <c r="CJ10" i="77"/>
  <c r="CJ10" i="83"/>
  <c r="CJ10" i="98"/>
  <c r="CJ10" i="102"/>
  <c r="BH10" i="91"/>
  <c r="BH10" i="89"/>
  <c r="BH10" i="98"/>
  <c r="BH10" i="85"/>
  <c r="BH10" i="76"/>
  <c r="BH10" i="75"/>
  <c r="BH10" i="96"/>
  <c r="BH10" i="77"/>
  <c r="AB10" i="78"/>
  <c r="AB10" i="84"/>
  <c r="AB10" i="96"/>
  <c r="AB10" i="97"/>
  <c r="AB10" i="91"/>
  <c r="AB10" i="77"/>
  <c r="AB10" i="89"/>
  <c r="AB10" i="90"/>
  <c r="BP9" i="98"/>
  <c r="BP9" i="73"/>
  <c r="BP9" i="88"/>
  <c r="BP9" i="99"/>
  <c r="BP9" i="89"/>
  <c r="BP9" i="78"/>
  <c r="BP9" i="75"/>
  <c r="AJ9" i="96"/>
  <c r="AJ9" i="89"/>
  <c r="AJ9" i="91"/>
  <c r="AJ9" i="84"/>
  <c r="AJ9" i="99"/>
  <c r="AJ9" i="82"/>
  <c r="AJ9" i="85"/>
  <c r="AJ9" i="75"/>
  <c r="AJ9" i="73"/>
  <c r="CF8" i="91"/>
  <c r="CF8" i="77"/>
  <c r="CF8" i="4"/>
  <c r="CF8" i="75"/>
  <c r="AZ8" i="77"/>
  <c r="AZ8" i="75"/>
  <c r="AZ8" i="84"/>
  <c r="AZ8" i="85"/>
  <c r="T8" i="77"/>
  <c r="T8" i="98"/>
  <c r="CB9" i="93"/>
  <c r="CB9" i="92"/>
  <c r="U25" i="1"/>
  <c r="AL1" i="112"/>
  <c r="B15" i="101"/>
  <c r="B15" i="79"/>
  <c r="B15" i="82"/>
  <c r="B15" i="83"/>
  <c r="B15" i="85"/>
  <c r="P8" i="84"/>
  <c r="P8" i="76"/>
  <c r="CN30" i="102"/>
  <c r="CP30" i="102" s="1"/>
  <c r="CR30" i="102" s="1"/>
  <c r="CT30" i="102" s="1"/>
  <c r="B15" i="86"/>
  <c r="CF9" i="100"/>
  <c r="CF9" i="93"/>
  <c r="CF9" i="86"/>
  <c r="CF9" i="92"/>
  <c r="CF9" i="87"/>
  <c r="CF9" i="79"/>
  <c r="CF9" i="94"/>
  <c r="CF9" i="101"/>
  <c r="B15" i="96"/>
  <c r="B26" i="80"/>
  <c r="B15" i="103"/>
  <c r="B15" i="89"/>
  <c r="B15" i="93"/>
  <c r="AV10" i="101"/>
  <c r="AV10" i="86"/>
  <c r="AV10" i="80"/>
  <c r="BD9" i="93"/>
  <c r="BD9" i="81"/>
  <c r="BD9" i="92"/>
  <c r="CF10" i="88"/>
  <c r="CF10" i="82"/>
  <c r="CF10" i="91"/>
  <c r="AZ10" i="102"/>
  <c r="AZ10" i="89"/>
  <c r="AZ10" i="91"/>
  <c r="AZ10" i="95"/>
  <c r="T10" i="89"/>
  <c r="T10" i="82"/>
  <c r="BX8" i="84"/>
  <c r="BX8" i="102"/>
  <c r="BX8" i="85"/>
  <c r="BX8" i="4"/>
  <c r="AR8" i="102"/>
  <c r="AR8" i="85"/>
  <c r="AR8" i="75"/>
  <c r="AR8" i="76"/>
  <c r="AR8" i="82"/>
  <c r="L8" i="96"/>
  <c r="L8" i="88"/>
  <c r="L8" i="83"/>
  <c r="L8" i="4"/>
  <c r="L8" i="99"/>
  <c r="P10" i="95"/>
  <c r="B17" i="97"/>
  <c r="X9" i="78"/>
  <c r="AN8" i="78"/>
  <c r="B17" i="87"/>
  <c r="B17" i="108"/>
  <c r="AN8" i="97"/>
  <c r="AR10" i="81"/>
  <c r="AN8" i="82"/>
  <c r="CB10" i="99"/>
  <c r="CB10" i="76"/>
  <c r="BT8" i="83"/>
  <c r="BT8" i="90"/>
  <c r="AV10" i="98"/>
  <c r="P10" i="90"/>
  <c r="B17" i="82"/>
  <c r="X9" i="75"/>
  <c r="AZ9" i="100"/>
  <c r="AN8" i="90"/>
  <c r="P10" i="98"/>
  <c r="B17" i="94"/>
  <c r="B17" i="103"/>
  <c r="AN8" i="103"/>
  <c r="CB10" i="91"/>
  <c r="BT8" i="98"/>
  <c r="BT8" i="89"/>
  <c r="BD9" i="91"/>
  <c r="B17" i="91"/>
  <c r="AB10" i="88"/>
  <c r="CF8" i="89"/>
  <c r="T8" i="102"/>
  <c r="B17" i="93"/>
  <c r="X9" i="84"/>
  <c r="AZ9" i="92"/>
  <c r="B17" i="113"/>
  <c r="B17" i="86"/>
  <c r="X9" i="83"/>
  <c r="CB10" i="84"/>
  <c r="BT8" i="91"/>
  <c r="CJ10" i="103"/>
  <c r="G41" i="80"/>
  <c r="G44" i="83"/>
  <c r="G36" i="84"/>
  <c r="G41" i="84"/>
  <c r="G14" i="79"/>
  <c r="CS23" i="76"/>
  <c r="G41" i="76"/>
  <c r="CS24" i="75"/>
  <c r="CS24" i="73"/>
  <c r="CS25" i="73"/>
  <c r="CS23" i="73"/>
  <c r="G40" i="73"/>
  <c r="CS25" i="4"/>
  <c r="G14" i="4"/>
  <c r="G44" i="77"/>
  <c r="G14" i="75"/>
  <c r="G36" i="73"/>
  <c r="G30" i="4"/>
  <c r="G36" i="86"/>
  <c r="G14" i="81"/>
  <c r="CS22" i="76"/>
  <c r="G36" i="87"/>
  <c r="CS14" i="86"/>
  <c r="CS14" i="85"/>
  <c r="G14" i="82"/>
  <c r="CS15" i="80"/>
  <c r="G14" i="77"/>
  <c r="G14" i="80"/>
  <c r="CS22" i="79"/>
  <c r="CS22" i="78"/>
  <c r="G14" i="78"/>
  <c r="G14" i="76"/>
  <c r="G14" i="73"/>
  <c r="B33" i="91"/>
  <c r="B39" i="112"/>
  <c r="B39" i="96"/>
  <c r="B39" i="91"/>
  <c r="B39" i="92"/>
  <c r="B39" i="83"/>
  <c r="B25" i="91"/>
  <c r="B26" i="99"/>
  <c r="B25" i="80"/>
  <c r="B26" i="110"/>
  <c r="B25" i="79"/>
  <c r="B21" i="85"/>
  <c r="B21" i="78"/>
  <c r="B21" i="98"/>
  <c r="B21" i="86"/>
  <c r="B21" i="91"/>
  <c r="B21" i="113"/>
  <c r="B19" i="111"/>
  <c r="B19" i="4"/>
  <c r="B19" i="92"/>
  <c r="B19" i="73"/>
  <c r="B19" i="90"/>
  <c r="B19" i="96"/>
  <c r="B19" i="103"/>
  <c r="B18" i="93"/>
  <c r="CN29" i="88"/>
  <c r="CP29" i="88" s="1"/>
  <c r="CR29" i="88" s="1"/>
  <c r="CT29" i="88" s="1"/>
  <c r="CN29" i="81"/>
  <c r="CP29" i="81" s="1"/>
  <c r="CR29" i="81" s="1"/>
  <c r="CT29" i="81" s="1"/>
  <c r="CN28" i="102"/>
  <c r="CP28" i="102" s="1"/>
  <c r="CR28" i="102" s="1"/>
  <c r="CT28" i="102" s="1"/>
  <c r="CN28" i="99"/>
  <c r="CP28" i="99" s="1"/>
  <c r="CR28" i="99" s="1"/>
  <c r="CT28" i="99" s="1"/>
  <c r="CN28" i="98"/>
  <c r="CP28" i="98" s="1"/>
  <c r="CR28" i="98" s="1"/>
  <c r="CT28" i="98" s="1"/>
  <c r="CU28" i="98" s="1"/>
  <c r="CN28" i="95"/>
  <c r="CP28" i="95" s="1"/>
  <c r="CR28" i="95" s="1"/>
  <c r="CT28" i="95" s="1"/>
  <c r="CN28" i="93"/>
  <c r="CP28" i="93" s="1"/>
  <c r="CR28" i="93" s="1"/>
  <c r="CT28" i="93" s="1"/>
  <c r="CN28" i="85"/>
  <c r="CP28" i="85" s="1"/>
  <c r="CR28" i="85" s="1"/>
  <c r="CT28" i="85" s="1"/>
  <c r="CU28" i="85" s="1"/>
  <c r="CN27" i="100"/>
  <c r="CP27" i="100" s="1"/>
  <c r="CR27" i="100" s="1"/>
  <c r="CT27" i="100" s="1"/>
  <c r="CN27" i="96"/>
  <c r="CP27" i="96" s="1"/>
  <c r="CR27" i="96" s="1"/>
  <c r="CT27" i="96" s="1"/>
  <c r="CN27" i="88"/>
  <c r="CP27" i="88" s="1"/>
  <c r="CR27" i="88" s="1"/>
  <c r="CT27" i="88" s="1"/>
  <c r="CN27" i="80"/>
  <c r="CP27" i="80" s="1"/>
  <c r="CR27" i="80" s="1"/>
  <c r="CT27" i="80" s="1"/>
  <c r="CU27" i="80" s="1"/>
  <c r="CN27" i="78"/>
  <c r="CP27" i="78" s="1"/>
  <c r="CR27" i="78" s="1"/>
  <c r="CT27" i="78" s="1"/>
  <c r="CU27" i="78" s="1"/>
  <c r="CN25" i="77"/>
  <c r="CP25" i="77" s="1"/>
  <c r="CR25" i="77" s="1"/>
  <c r="CN26" i="76"/>
  <c r="CP26" i="76" s="1"/>
  <c r="CR26" i="76" s="1"/>
  <c r="CT26" i="76" s="1"/>
  <c r="CU26" i="76" s="1"/>
  <c r="CN26" i="75"/>
  <c r="CP26" i="75" s="1"/>
  <c r="CR26" i="75" s="1"/>
  <c r="CT26" i="75" s="1"/>
  <c r="CN24" i="97"/>
  <c r="CP24" i="97" s="1"/>
  <c r="CR24" i="97" s="1"/>
  <c r="CN25" i="99"/>
  <c r="CP25" i="99" s="1"/>
  <c r="CR25" i="99" s="1"/>
  <c r="CN26" i="102"/>
  <c r="CP26" i="102" s="1"/>
  <c r="CR26" i="102" s="1"/>
  <c r="CT26" i="102" s="1"/>
  <c r="CN26" i="100"/>
  <c r="CP26" i="100" s="1"/>
  <c r="CR26" i="100" s="1"/>
  <c r="CN29" i="98"/>
  <c r="CP29" i="98" s="1"/>
  <c r="CR29" i="98" s="1"/>
  <c r="CT29" i="98" s="1"/>
  <c r="CN27" i="99"/>
  <c r="CP27" i="99" s="1"/>
  <c r="CR27" i="99" s="1"/>
  <c r="CT27" i="99" s="1"/>
  <c r="CU27" i="99" s="1"/>
  <c r="CN29" i="101"/>
  <c r="CP29" i="101" s="1"/>
  <c r="CR29" i="101" s="1"/>
  <c r="CT29" i="101" s="1"/>
  <c r="CN30" i="101"/>
  <c r="CP30" i="101" s="1"/>
  <c r="CR30" i="101" s="1"/>
  <c r="CT30" i="101" s="1"/>
  <c r="CN30" i="98"/>
  <c r="CP30" i="98" s="1"/>
  <c r="CR30" i="98" s="1"/>
  <c r="CT30" i="98" s="1"/>
  <c r="CN26" i="99"/>
  <c r="CP26" i="99" s="1"/>
  <c r="CR26" i="99" s="1"/>
  <c r="CT26" i="99" s="1"/>
  <c r="CN27" i="98"/>
  <c r="CP27" i="98" s="1"/>
  <c r="CR27" i="98" s="1"/>
  <c r="CT27" i="98" s="1"/>
  <c r="CU27" i="98" s="1"/>
  <c r="CN24" i="92"/>
  <c r="CP24" i="92" s="1"/>
  <c r="CR24" i="92" s="1"/>
  <c r="CN26" i="93"/>
  <c r="CP26" i="93" s="1"/>
  <c r="CR26" i="93" s="1"/>
  <c r="CT26" i="93" s="1"/>
  <c r="CU26" i="93" s="1"/>
  <c r="CN28" i="101"/>
  <c r="CP28" i="101" s="1"/>
  <c r="CR28" i="101" s="1"/>
  <c r="CT28" i="101" s="1"/>
  <c r="AF9" i="84"/>
  <c r="BD10" i="83"/>
  <c r="CB8" i="75"/>
  <c r="AB9" i="79"/>
  <c r="AB9" i="87"/>
  <c r="AB9" i="86"/>
  <c r="AB9" i="93"/>
  <c r="AB9" i="81"/>
  <c r="AZ10" i="4"/>
  <c r="CB8" i="83"/>
  <c r="CF10" i="100"/>
  <c r="CF10" i="94"/>
  <c r="CF10" i="4"/>
  <c r="CF10" i="93"/>
  <c r="CF10" i="92"/>
  <c r="T10" i="100"/>
  <c r="T10" i="80"/>
  <c r="T10" i="87"/>
  <c r="T10" i="86"/>
  <c r="T10" i="79"/>
  <c r="T10" i="101"/>
  <c r="BH9" i="85"/>
  <c r="BH9" i="86"/>
  <c r="BH9" i="79"/>
  <c r="BH9" i="94"/>
  <c r="BH9" i="92"/>
  <c r="BH9" i="101"/>
  <c r="AN8" i="92"/>
  <c r="AN8" i="79"/>
  <c r="AN8" i="93"/>
  <c r="AN8" i="87"/>
  <c r="AN8" i="86"/>
  <c r="BL9" i="95"/>
  <c r="BL9" i="90"/>
  <c r="BL9" i="82"/>
  <c r="BL9" i="103"/>
  <c r="BL9" i="96"/>
  <c r="BL9" i="89"/>
  <c r="T10" i="93"/>
  <c r="BL9" i="73"/>
  <c r="AZ10" i="92"/>
  <c r="AJ10" i="100"/>
  <c r="AJ10" i="94"/>
  <c r="AJ10" i="86"/>
  <c r="AR9" i="92"/>
  <c r="AR9" i="93"/>
  <c r="CJ8" i="94"/>
  <c r="CJ8" i="87"/>
  <c r="CJ8" i="86"/>
  <c r="CJ8" i="92"/>
  <c r="BD8" i="76"/>
  <c r="BD8" i="92"/>
  <c r="BD8" i="100"/>
  <c r="BD8" i="93"/>
  <c r="BD8" i="79"/>
  <c r="X8" i="76"/>
  <c r="X8" i="86"/>
  <c r="X8" i="79"/>
  <c r="X8" i="93"/>
  <c r="BT10" i="95"/>
  <c r="BT10" i="75"/>
  <c r="BT10" i="78"/>
  <c r="BT10" i="88"/>
  <c r="BT10" i="96"/>
  <c r="BT10" i="98"/>
  <c r="BT10" i="77"/>
  <c r="BT10" i="91"/>
  <c r="BT10" i="102"/>
  <c r="BT10" i="73"/>
  <c r="BT10" i="82"/>
  <c r="AN10" i="97"/>
  <c r="AN10" i="90"/>
  <c r="AN10" i="89"/>
  <c r="AN10" i="76"/>
  <c r="AN10" i="88"/>
  <c r="AN10" i="102"/>
  <c r="AN10" i="85"/>
  <c r="AN10" i="103"/>
  <c r="AN10" i="83"/>
  <c r="AN10" i="75"/>
  <c r="CJ9" i="102"/>
  <c r="CJ9" i="91"/>
  <c r="CJ9" i="76"/>
  <c r="CJ9" i="98"/>
  <c r="CJ9" i="103"/>
  <c r="CJ9" i="78"/>
  <c r="CJ9" i="99"/>
  <c r="AV9" i="73"/>
  <c r="AV9" i="84"/>
  <c r="AV9" i="77"/>
  <c r="AV9" i="91"/>
  <c r="AV9" i="90"/>
  <c r="AV9" i="89"/>
  <c r="AV9" i="85"/>
  <c r="AV9" i="96"/>
  <c r="AV9" i="75"/>
  <c r="P9" i="99"/>
  <c r="P9" i="88"/>
  <c r="P9" i="96"/>
  <c r="P9" i="89"/>
  <c r="P9" i="91"/>
  <c r="P9" i="85"/>
  <c r="P9" i="97"/>
  <c r="P9" i="103"/>
  <c r="P9" i="84"/>
  <c r="BL8" i="96"/>
  <c r="BL8" i="90"/>
  <c r="BL8" i="83"/>
  <c r="BL8" i="103"/>
  <c r="BL8" i="91"/>
  <c r="BL8" i="89"/>
  <c r="AF8" i="89"/>
  <c r="AF8" i="91"/>
  <c r="AF8" i="88"/>
  <c r="AF8" i="90"/>
  <c r="AF8" i="82"/>
  <c r="AF8" i="95"/>
  <c r="AF8" i="75"/>
  <c r="AF8" i="77"/>
  <c r="AF8" i="96"/>
  <c r="BD10" i="90"/>
  <c r="BD10" i="84"/>
  <c r="BD10" i="96"/>
  <c r="AF9" i="77"/>
  <c r="AF9" i="76"/>
  <c r="AF9" i="73"/>
  <c r="AF9" i="82"/>
  <c r="AF9" i="85"/>
  <c r="AF9" i="95"/>
  <c r="AF9" i="89"/>
  <c r="T10" i="81"/>
  <c r="X10" i="102"/>
  <c r="B18" i="80"/>
  <c r="BH9" i="80"/>
  <c r="X10" i="95"/>
  <c r="CL24" i="111"/>
  <c r="CN24" i="111" s="1"/>
  <c r="CP24" i="111" s="1"/>
  <c r="CR24" i="111" s="1"/>
  <c r="CS24" i="111" s="1"/>
  <c r="CU24" i="111" s="1"/>
  <c r="AZ10" i="94"/>
  <c r="AZ10" i="79"/>
  <c r="AZ10" i="93"/>
  <c r="AZ10" i="86"/>
  <c r="AZ10" i="80"/>
  <c r="AZ10" i="101"/>
  <c r="BT8" i="76"/>
  <c r="BT8" i="80"/>
  <c r="BT8" i="92"/>
  <c r="BT8" i="100"/>
  <c r="BT8" i="79"/>
  <c r="BT8" i="93"/>
  <c r="CB8" i="82"/>
  <c r="CB8" i="73"/>
  <c r="CB8" i="88"/>
  <c r="CB8" i="76"/>
  <c r="CB8" i="96"/>
  <c r="AF9" i="88"/>
  <c r="T10" i="4"/>
  <c r="AN8" i="100"/>
  <c r="BH9" i="87"/>
  <c r="CF10" i="80"/>
  <c r="BH10" i="101"/>
  <c r="BH10" i="92"/>
  <c r="BH10" i="100"/>
  <c r="BH10" i="94"/>
  <c r="BH10" i="81"/>
  <c r="BH10" i="4"/>
  <c r="AB10" i="100"/>
  <c r="AB10" i="87"/>
  <c r="AB10" i="86"/>
  <c r="AB10" i="93"/>
  <c r="AB10" i="81"/>
  <c r="AB10" i="94"/>
  <c r="AB10" i="92"/>
  <c r="AB10" i="4"/>
  <c r="AB10" i="80"/>
  <c r="BP9" i="92"/>
  <c r="BP9" i="4"/>
  <c r="BP9" i="94"/>
  <c r="BP9" i="101"/>
  <c r="BP9" i="86"/>
  <c r="BP9" i="80"/>
  <c r="BP9" i="79"/>
  <c r="AJ9" i="100"/>
  <c r="AJ9" i="4"/>
  <c r="AV8" i="81"/>
  <c r="AV8" i="93"/>
  <c r="P8" i="101"/>
  <c r="P8" i="79"/>
  <c r="P8" i="81"/>
  <c r="BL10" i="88"/>
  <c r="BL10" i="97"/>
  <c r="BL10" i="82"/>
  <c r="BL10" i="84"/>
  <c r="BL10" i="99"/>
  <c r="BL10" i="89"/>
  <c r="BL10" i="98"/>
  <c r="BL10" i="83"/>
  <c r="BL10" i="77"/>
  <c r="BL10" i="78"/>
  <c r="BL10" i="76"/>
  <c r="AF10" i="77"/>
  <c r="AF10" i="99"/>
  <c r="AF10" i="84"/>
  <c r="AF10" i="96"/>
  <c r="AF10" i="89"/>
  <c r="AF10" i="91"/>
  <c r="AF10" i="95"/>
  <c r="AF10" i="98"/>
  <c r="BT9" i="82"/>
  <c r="BT9" i="83"/>
  <c r="BT9" i="97"/>
  <c r="BT9" i="76"/>
  <c r="BT9" i="75"/>
  <c r="BT9" i="95"/>
  <c r="BT9" i="77"/>
  <c r="BT9" i="90"/>
  <c r="BT9" i="73"/>
  <c r="BT9" i="84"/>
  <c r="BT9" i="98"/>
  <c r="BT9" i="99"/>
  <c r="AN9" i="89"/>
  <c r="AN9" i="103"/>
  <c r="AN9" i="78"/>
  <c r="AN9" i="85"/>
  <c r="AN9" i="83"/>
  <c r="AN9" i="98"/>
  <c r="AN9" i="84"/>
  <c r="AN9" i="97"/>
  <c r="AN9" i="76"/>
  <c r="AN9" i="90"/>
  <c r="CJ8" i="75"/>
  <c r="CJ8" i="98"/>
  <c r="CJ8" i="91"/>
  <c r="CJ8" i="82"/>
  <c r="CJ8" i="84"/>
  <c r="CJ8" i="99"/>
  <c r="CJ8" i="97"/>
  <c r="CJ8" i="83"/>
  <c r="CJ8" i="103"/>
  <c r="CJ8" i="90"/>
  <c r="BD8" i="99"/>
  <c r="BD8" i="78"/>
  <c r="BD8" i="85"/>
  <c r="BD8" i="90"/>
  <c r="BD8" i="97"/>
  <c r="BD8" i="84"/>
  <c r="BD8" i="103"/>
  <c r="BD8" i="89"/>
  <c r="BD8" i="91"/>
  <c r="X8" i="91"/>
  <c r="X8" i="89"/>
  <c r="X8" i="95"/>
  <c r="X8" i="82"/>
  <c r="X8" i="98"/>
  <c r="X8" i="90"/>
  <c r="X8" i="99"/>
  <c r="X8" i="97"/>
  <c r="X8" i="84"/>
  <c r="X8" i="96"/>
  <c r="CN27" i="77"/>
  <c r="CP27" i="77" s="1"/>
  <c r="CR27" i="77" s="1"/>
  <c r="CN28" i="78"/>
  <c r="CP28" i="78" s="1"/>
  <c r="CR28" i="78" s="1"/>
  <c r="CT28" i="78" s="1"/>
  <c r="CN29" i="96"/>
  <c r="CP29" i="96" s="1"/>
  <c r="CR29" i="96" s="1"/>
  <c r="CT29" i="96" s="1"/>
  <c r="CN30" i="75"/>
  <c r="CP30" i="75" s="1"/>
  <c r="CR30" i="75" s="1"/>
  <c r="B26" i="73"/>
  <c r="B26" i="96"/>
  <c r="B26" i="75"/>
  <c r="B26" i="87"/>
  <c r="BD8" i="88"/>
  <c r="BD9" i="76"/>
  <c r="BD9" i="79"/>
  <c r="AJ8" i="93"/>
  <c r="AJ8" i="79"/>
  <c r="CF10" i="89"/>
  <c r="CF10" i="98"/>
  <c r="CF10" i="103"/>
  <c r="CF10" i="78"/>
  <c r="T10" i="78"/>
  <c r="T10" i="99"/>
  <c r="T10" i="90"/>
  <c r="T10" i="83"/>
  <c r="BH9" i="76"/>
  <c r="BH9" i="103"/>
  <c r="AB9" i="82"/>
  <c r="AB9" i="95"/>
  <c r="BX8" i="99"/>
  <c r="BX8" i="97"/>
  <c r="BX8" i="95"/>
  <c r="BX8" i="88"/>
  <c r="L8" i="98"/>
  <c r="L8" i="76"/>
  <c r="L9" i="87"/>
  <c r="L9" i="4"/>
  <c r="L9" i="86"/>
  <c r="L9" i="100"/>
  <c r="CN26" i="92"/>
  <c r="CP26" i="92" s="1"/>
  <c r="CR26" i="92" s="1"/>
  <c r="CT26" i="92" s="1"/>
  <c r="CN27" i="93"/>
  <c r="CP27" i="93" s="1"/>
  <c r="CR27" i="93" s="1"/>
  <c r="CT27" i="93" s="1"/>
  <c r="CN27" i="92"/>
  <c r="CP27" i="92" s="1"/>
  <c r="CR27" i="92" s="1"/>
  <c r="CT27" i="92" s="1"/>
  <c r="CN28" i="96"/>
  <c r="CP28" i="96" s="1"/>
  <c r="CR28" i="96" s="1"/>
  <c r="CT28" i="96" s="1"/>
  <c r="CN28" i="88"/>
  <c r="CP28" i="88" s="1"/>
  <c r="CR28" i="88" s="1"/>
  <c r="CT28" i="88" s="1"/>
  <c r="AV8" i="91"/>
  <c r="AV8" i="95"/>
  <c r="AV8" i="96"/>
  <c r="P8" i="92"/>
  <c r="P8" i="88"/>
  <c r="BL10" i="102"/>
  <c r="X8" i="94"/>
  <c r="CB10" i="93"/>
  <c r="CB10" i="4"/>
  <c r="P10" i="84"/>
  <c r="P10" i="86"/>
  <c r="P10" i="92"/>
  <c r="P10" i="100"/>
  <c r="X9" i="79"/>
  <c r="X9" i="92"/>
  <c r="AZ10" i="73"/>
  <c r="AZ10" i="88"/>
  <c r="AR8" i="90"/>
  <c r="AR8" i="96"/>
  <c r="AR8" i="73"/>
  <c r="CF9" i="91"/>
  <c r="CF9" i="97"/>
  <c r="CF9" i="99"/>
  <c r="CF9" i="73"/>
  <c r="L9" i="93"/>
  <c r="AZ10" i="103"/>
  <c r="CF10" i="99"/>
  <c r="AV10" i="93"/>
  <c r="L8" i="89"/>
  <c r="P8" i="95"/>
  <c r="CF10" i="95"/>
  <c r="BX8" i="82"/>
  <c r="L8" i="84"/>
  <c r="X9" i="101"/>
  <c r="AB9" i="89"/>
  <c r="AB9" i="96"/>
  <c r="BH9" i="77"/>
  <c r="AZ10" i="83"/>
  <c r="L8" i="82"/>
  <c r="AR8" i="84"/>
  <c r="L9" i="79"/>
  <c r="AR8" i="103"/>
  <c r="AV8" i="84"/>
  <c r="AJ8" i="81"/>
  <c r="CN30" i="93"/>
  <c r="CP30" i="93" s="1"/>
  <c r="CR30" i="93" s="1"/>
  <c r="CT30" i="93" s="1"/>
  <c r="CN30" i="91"/>
  <c r="CP30" i="91" s="1"/>
  <c r="CR30" i="91" s="1"/>
  <c r="CT30" i="91" s="1"/>
  <c r="CU30" i="91" s="1"/>
  <c r="CN27" i="102"/>
  <c r="CP27" i="102" s="1"/>
  <c r="CR27" i="102" s="1"/>
  <c r="CT27" i="102" s="1"/>
  <c r="CU27" i="102" s="1"/>
  <c r="CN29" i="99"/>
  <c r="CP29" i="99" s="1"/>
  <c r="CR29" i="99" s="1"/>
  <c r="CT29" i="99" s="1"/>
  <c r="B26" i="81"/>
  <c r="L8" i="91"/>
  <c r="P8" i="102"/>
  <c r="BX8" i="98"/>
  <c r="CF10" i="75"/>
  <c r="AV8" i="85"/>
  <c r="BX8" i="76"/>
  <c r="AB9" i="97"/>
  <c r="CF9" i="98"/>
  <c r="T10" i="88"/>
  <c r="BH9" i="91"/>
  <c r="AR8" i="89"/>
  <c r="CB9" i="78"/>
  <c r="CB9" i="91"/>
  <c r="CF9" i="77"/>
  <c r="CN29" i="79"/>
  <c r="CP29" i="79" s="1"/>
  <c r="CR29" i="79" s="1"/>
  <c r="CT29" i="79" s="1"/>
  <c r="CN29" i="76"/>
  <c r="CP29" i="76" s="1"/>
  <c r="CR29" i="76" s="1"/>
  <c r="CT29" i="76" s="1"/>
  <c r="CN29" i="75"/>
  <c r="CP29" i="75" s="1"/>
  <c r="CR29" i="75" s="1"/>
  <c r="CT29" i="75" s="1"/>
  <c r="CN25" i="89"/>
  <c r="CP25" i="89" s="1"/>
  <c r="CR25" i="89" s="1"/>
  <c r="CN25" i="82"/>
  <c r="CP25" i="82" s="1"/>
  <c r="CR25" i="82" s="1"/>
  <c r="CN25" i="78"/>
  <c r="CP25" i="78" s="1"/>
  <c r="CR25" i="78" s="1"/>
  <c r="CN25" i="76"/>
  <c r="CP25" i="76" s="1"/>
  <c r="CR25" i="76" s="1"/>
  <c r="CT25" i="76" s="1"/>
  <c r="B26" i="94"/>
  <c r="T10" i="77"/>
  <c r="P8" i="90"/>
  <c r="AZ10" i="82"/>
  <c r="CF10" i="83"/>
  <c r="P10" i="93"/>
  <c r="CB10" i="80"/>
  <c r="BX8" i="89"/>
  <c r="AV8" i="75"/>
  <c r="P10" i="80"/>
  <c r="L8" i="102"/>
  <c r="T10" i="95"/>
  <c r="L8" i="95"/>
  <c r="AR8" i="97"/>
  <c r="BD9" i="87"/>
  <c r="AV10" i="92"/>
  <c r="CB9" i="90"/>
  <c r="AL1" i="111"/>
  <c r="CL30" i="108"/>
  <c r="CN30" i="108" s="1"/>
  <c r="CP30" i="108" s="1"/>
  <c r="BL9" i="88"/>
  <c r="CB8" i="95"/>
  <c r="P8" i="96"/>
  <c r="CN27" i="73"/>
  <c r="CP27" i="73" s="1"/>
  <c r="CR27" i="73" s="1"/>
  <c r="CT27" i="73" s="1"/>
  <c r="CU27" i="73" s="1"/>
  <c r="BH9" i="95"/>
  <c r="BT10" i="84"/>
  <c r="AN10" i="84"/>
  <c r="CJ9" i="85"/>
  <c r="L10" i="92"/>
  <c r="L10" i="89"/>
  <c r="AJ8" i="82"/>
  <c r="CL27" i="108"/>
  <c r="CN27" i="108" s="1"/>
  <c r="CP27" i="108" s="1"/>
  <c r="CR27" i="108" s="1"/>
  <c r="CS27" i="108" s="1"/>
  <c r="CU27" i="108" s="1"/>
  <c r="CL22" i="108"/>
  <c r="CN22" i="108" s="1"/>
  <c r="CP22" i="108" s="1"/>
  <c r="CR22" i="108" s="1"/>
  <c r="G33" i="76"/>
  <c r="CS17" i="102"/>
  <c r="G21" i="99"/>
  <c r="CS15" i="98"/>
  <c r="G26" i="78"/>
  <c r="G35" i="4"/>
  <c r="B33" i="96"/>
  <c r="B33" i="83"/>
  <c r="B33" i="112"/>
  <c r="B33" i="76"/>
  <c r="B33" i="80"/>
  <c r="B33" i="111"/>
  <c r="B33" i="99"/>
  <c r="B33" i="98"/>
  <c r="B33" i="101"/>
  <c r="B33" i="92"/>
  <c r="G14" i="85"/>
  <c r="CS16" i="80"/>
  <c r="G16" i="76"/>
  <c r="CS17" i="75"/>
  <c r="G25" i="73"/>
  <c r="G26" i="96"/>
  <c r="CS17" i="94"/>
  <c r="CS17" i="92"/>
  <c r="CB9" i="82"/>
  <c r="CB9" i="89"/>
  <c r="CN27" i="101"/>
  <c r="CP27" i="101" s="1"/>
  <c r="CR27" i="101" s="1"/>
  <c r="CT27" i="101" s="1"/>
  <c r="CN27" i="85"/>
  <c r="CP27" i="85" s="1"/>
  <c r="CR27" i="85" s="1"/>
  <c r="CT27" i="85" s="1"/>
  <c r="CN30" i="100"/>
  <c r="CP30" i="100" s="1"/>
  <c r="CR30" i="100" s="1"/>
  <c r="CT30" i="100" s="1"/>
  <c r="CN30" i="99"/>
  <c r="CP30" i="99" s="1"/>
  <c r="CR30" i="99" s="1"/>
  <c r="CT30" i="99" s="1"/>
  <c r="CN30" i="97"/>
  <c r="CP30" i="97" s="1"/>
  <c r="CR30" i="97" s="1"/>
  <c r="CT30" i="97" s="1"/>
  <c r="CN30" i="96"/>
  <c r="CP30" i="96" s="1"/>
  <c r="CR30" i="96" s="1"/>
  <c r="CT30" i="96" s="1"/>
  <c r="CN30" i="94"/>
  <c r="CP30" i="94" s="1"/>
  <c r="CR30" i="94" s="1"/>
  <c r="CT30" i="94" s="1"/>
  <c r="CN30" i="90"/>
  <c r="CP30" i="90" s="1"/>
  <c r="CR30" i="90" s="1"/>
  <c r="CT30" i="90" s="1"/>
  <c r="CN30" i="89"/>
  <c r="CP30" i="89" s="1"/>
  <c r="CR30" i="89" s="1"/>
  <c r="CT30" i="89" s="1"/>
  <c r="CN30" i="88"/>
  <c r="CP30" i="88" s="1"/>
  <c r="CR30" i="88" s="1"/>
  <c r="CT30" i="88" s="1"/>
  <c r="CN30" i="87"/>
  <c r="CP30" i="87" s="1"/>
  <c r="CR30" i="87" s="1"/>
  <c r="CT30" i="87" s="1"/>
  <c r="CU30" i="87" s="1"/>
  <c r="CN30" i="84"/>
  <c r="CP30" i="84" s="1"/>
  <c r="CR30" i="84" s="1"/>
  <c r="CT30" i="84" s="1"/>
  <c r="CU30" i="84" s="1"/>
  <c r="CN30" i="81"/>
  <c r="CP30" i="81" s="1"/>
  <c r="CR30" i="81" s="1"/>
  <c r="CT30" i="81" s="1"/>
  <c r="CN30" i="80"/>
  <c r="CP30" i="80" s="1"/>
  <c r="CR30" i="80" s="1"/>
  <c r="CT30" i="80" s="1"/>
  <c r="CN30" i="73"/>
  <c r="CP30" i="73" s="1"/>
  <c r="CR30" i="73" s="1"/>
  <c r="CT30" i="73" s="1"/>
  <c r="B24" i="108"/>
  <c r="B24" i="75"/>
  <c r="B38" i="95"/>
  <c r="B38" i="88"/>
  <c r="B39" i="111"/>
  <c r="B39" i="80"/>
  <c r="B39" i="75"/>
  <c r="B39" i="76"/>
  <c r="BD10" i="76"/>
  <c r="BD10" i="80"/>
  <c r="BD10" i="94"/>
  <c r="BD10" i="97"/>
  <c r="BD10" i="86"/>
  <c r="AL1" i="110"/>
  <c r="U19" i="1"/>
  <c r="AZ10" i="100"/>
  <c r="AZ10" i="81"/>
  <c r="AB9" i="85"/>
  <c r="AB9" i="75"/>
  <c r="AB9" i="73"/>
  <c r="AN8" i="73"/>
  <c r="AN8" i="84"/>
  <c r="CF9" i="89"/>
  <c r="CF9" i="95"/>
  <c r="T10" i="84"/>
  <c r="AZ9" i="90"/>
  <c r="BX10" i="90"/>
  <c r="BT10" i="76"/>
  <c r="R28" i="1"/>
  <c r="Z9" i="1" s="1"/>
  <c r="R3" i="113" s="1"/>
  <c r="R7" i="113" s="1"/>
  <c r="R11" i="113" s="1"/>
  <c r="P8" i="86"/>
  <c r="CB8" i="98"/>
  <c r="AR10" i="97"/>
  <c r="AV8" i="101"/>
  <c r="O27" i="1"/>
  <c r="Y8" i="1" s="1"/>
  <c r="N3" i="112" s="1"/>
  <c r="N7" i="112" s="1"/>
  <c r="N11" i="112" s="1"/>
  <c r="L10" i="79"/>
  <c r="AB9" i="76"/>
  <c r="BP8" i="99"/>
  <c r="X10" i="93"/>
  <c r="BT8" i="85"/>
  <c r="T10" i="85"/>
  <c r="AR10" i="92"/>
  <c r="L10" i="87"/>
  <c r="BH9" i="75"/>
  <c r="AJ8" i="83"/>
  <c r="BH10" i="102"/>
  <c r="BH10" i="88"/>
  <c r="BH10" i="82"/>
  <c r="BP9" i="102"/>
  <c r="BP9" i="96"/>
  <c r="BP9" i="82"/>
  <c r="AJ9" i="102"/>
  <c r="AJ9" i="95"/>
  <c r="CB10" i="75"/>
  <c r="CB10" i="100"/>
  <c r="AV10" i="81"/>
  <c r="AV10" i="73"/>
  <c r="AJ8" i="85"/>
  <c r="AJ8" i="100"/>
  <c r="CF10" i="79"/>
  <c r="CF10" i="101"/>
  <c r="CF10" i="86"/>
  <c r="AZ10" i="77"/>
  <c r="AZ10" i="78"/>
  <c r="AZ10" i="99"/>
  <c r="AZ10" i="98"/>
  <c r="T10" i="92"/>
  <c r="T10" i="94"/>
  <c r="BH9" i="97"/>
  <c r="BH9" i="4"/>
  <c r="BH9" i="93"/>
  <c r="BH9" i="99"/>
  <c r="AB9" i="83"/>
  <c r="AB9" i="80"/>
  <c r="AB9" i="99"/>
  <c r="AB9" i="101"/>
  <c r="AB9" i="4"/>
  <c r="BX8" i="91"/>
  <c r="BX8" i="90"/>
  <c r="BX8" i="86"/>
  <c r="BX8" i="92"/>
  <c r="BX8" i="94"/>
  <c r="AR8" i="101"/>
  <c r="AR8" i="83"/>
  <c r="AR8" i="79"/>
  <c r="AR8" i="98"/>
  <c r="L8" i="94"/>
  <c r="L8" i="92"/>
  <c r="L8" i="78"/>
  <c r="CL28" i="113"/>
  <c r="CN28" i="113" s="1"/>
  <c r="CP28" i="113" s="1"/>
  <c r="CR28" i="113" s="1"/>
  <c r="CS28" i="113" s="1"/>
  <c r="BL9" i="102"/>
  <c r="BL9" i="101"/>
  <c r="BL9" i="97"/>
  <c r="BL9" i="79"/>
  <c r="BL9" i="92"/>
  <c r="P8" i="73"/>
  <c r="P8" i="78"/>
  <c r="P8" i="93"/>
  <c r="P8" i="80"/>
  <c r="P8" i="99"/>
  <c r="CB8" i="90"/>
  <c r="BD10" i="78"/>
  <c r="P8" i="77"/>
  <c r="CJ9" i="75"/>
  <c r="AR10" i="80"/>
  <c r="BX10" i="87"/>
  <c r="BX10" i="78"/>
  <c r="AJ8" i="80"/>
  <c r="R30" i="1"/>
  <c r="AB9" i="1" s="1"/>
  <c r="Z3" i="113" s="1"/>
  <c r="Z7" i="113" s="1"/>
  <c r="Z11" i="113" s="1"/>
  <c r="R33" i="1"/>
  <c r="AE9" i="1" s="1"/>
  <c r="AL3" i="113" s="1"/>
  <c r="AL7" i="113" s="1"/>
  <c r="AL11" i="113" s="1"/>
  <c r="BX10" i="99"/>
  <c r="AV9" i="100"/>
  <c r="AN8" i="85"/>
  <c r="CB8" i="4"/>
  <c r="P9" i="73"/>
  <c r="AR10" i="83"/>
  <c r="CF10" i="76"/>
  <c r="O36" i="1"/>
  <c r="AH8" i="1" s="1"/>
  <c r="AX3" i="112" s="1"/>
  <c r="T9" i="78"/>
  <c r="P9" i="76"/>
  <c r="BX10" i="80"/>
  <c r="O30" i="1"/>
  <c r="AB8" i="1" s="1"/>
  <c r="Z3" i="112" s="1"/>
  <c r="Z7" i="112" s="1"/>
  <c r="Z11" i="112" s="1"/>
  <c r="BT8" i="84"/>
  <c r="AN8" i="75"/>
  <c r="CF9" i="102"/>
  <c r="CF10" i="84"/>
  <c r="AJ8" i="4"/>
  <c r="T9" i="101"/>
  <c r="BD10" i="93"/>
  <c r="BD10" i="4"/>
  <c r="X10" i="96"/>
  <c r="X10" i="88"/>
  <c r="AV8" i="4"/>
  <c r="CL24" i="108"/>
  <c r="CN24" i="108" s="1"/>
  <c r="CP24" i="108" s="1"/>
  <c r="CR24" i="108" s="1"/>
  <c r="CS24" i="108" s="1"/>
  <c r="CU24" i="108" s="1"/>
  <c r="B18" i="113"/>
  <c r="B18" i="95"/>
  <c r="B18" i="112"/>
  <c r="AF9" i="99"/>
  <c r="AF9" i="94"/>
  <c r="AF9" i="92"/>
  <c r="AF9" i="80"/>
  <c r="CB8" i="86"/>
  <c r="CB8" i="97"/>
  <c r="B18" i="84"/>
  <c r="CB9" i="95"/>
  <c r="X10" i="87"/>
  <c r="CF10" i="73"/>
  <c r="BH9" i="73"/>
  <c r="BD10" i="87"/>
  <c r="AN10" i="73"/>
  <c r="AN10" i="100"/>
  <c r="AN10" i="81"/>
  <c r="BH8" i="73"/>
  <c r="BH8" i="75"/>
  <c r="BH8" i="81"/>
  <c r="BH8" i="76"/>
  <c r="AR10" i="98"/>
  <c r="AR10" i="79"/>
  <c r="AZ9" i="91"/>
  <c r="AZ9" i="79"/>
  <c r="AZ9" i="99"/>
  <c r="BP8" i="77"/>
  <c r="BP8" i="98"/>
  <c r="BP8" i="83"/>
  <c r="BP8" i="92"/>
  <c r="BP8" i="79"/>
  <c r="CB8" i="80"/>
  <c r="AZ9" i="4"/>
  <c r="BL9" i="78"/>
  <c r="AF9" i="4"/>
  <c r="AR10" i="94"/>
  <c r="B18" i="108"/>
  <c r="R31" i="1"/>
  <c r="AC9" i="1" s="1"/>
  <c r="AD3" i="113" s="1"/>
  <c r="AD7" i="113" s="1"/>
  <c r="AD11" i="113" s="1"/>
  <c r="P8" i="94"/>
  <c r="AN8" i="76"/>
  <c r="O37" i="1"/>
  <c r="AI8" i="1" s="1"/>
  <c r="BB3" i="112" s="1"/>
  <c r="BB7" i="112" s="1"/>
  <c r="BB11" i="112" s="1"/>
  <c r="CB9" i="88"/>
  <c r="BL9" i="99"/>
  <c r="AZ9" i="80"/>
  <c r="BP8" i="78"/>
  <c r="AV8" i="87"/>
  <c r="CJ9" i="73"/>
  <c r="AF9" i="78"/>
  <c r="AZ9" i="86"/>
  <c r="T10" i="75"/>
  <c r="AB8" i="81"/>
  <c r="AB8" i="75"/>
  <c r="AV9" i="76"/>
  <c r="T9" i="90"/>
  <c r="CB9" i="96"/>
  <c r="CB10" i="103"/>
  <c r="CB10" i="82"/>
  <c r="CB10" i="96"/>
  <c r="AV10" i="89"/>
  <c r="AV10" i="82"/>
  <c r="P10" i="4"/>
  <c r="P10" i="103"/>
  <c r="P10" i="102"/>
  <c r="P10" i="89"/>
  <c r="BT8" i="4"/>
  <c r="BT8" i="103"/>
  <c r="BT8" i="82"/>
  <c r="AN8" i="88"/>
  <c r="AN8" i="96"/>
  <c r="BP10" i="81"/>
  <c r="BP10" i="75"/>
  <c r="CJ8" i="100"/>
  <c r="CJ8" i="76"/>
  <c r="BT10" i="94"/>
  <c r="BT10" i="97"/>
  <c r="BT10" i="101"/>
  <c r="BT10" i="83"/>
  <c r="AN10" i="98"/>
  <c r="AN10" i="99"/>
  <c r="AN10" i="80"/>
  <c r="AN10" i="78"/>
  <c r="CJ9" i="82"/>
  <c r="CJ9" i="90"/>
  <c r="CJ9" i="80"/>
  <c r="CJ9" i="77"/>
  <c r="AV9" i="83"/>
  <c r="AV9" i="97"/>
  <c r="AV9" i="101"/>
  <c r="AV9" i="98"/>
  <c r="AV9" i="94"/>
  <c r="P9" i="92"/>
  <c r="P9" i="86"/>
  <c r="P9" i="77"/>
  <c r="AF8" i="98"/>
  <c r="AF8" i="97"/>
  <c r="AF8" i="93"/>
  <c r="BH9" i="84"/>
  <c r="BH9" i="100"/>
  <c r="X10" i="73"/>
  <c r="X10" i="78"/>
  <c r="X10" i="101"/>
  <c r="X10" i="4"/>
  <c r="X10" i="92"/>
  <c r="X10" i="86"/>
  <c r="AV8" i="76"/>
  <c r="AV8" i="79"/>
  <c r="AV8" i="94"/>
  <c r="AV8" i="80"/>
  <c r="AV8" i="97"/>
  <c r="CB8" i="99"/>
  <c r="P8" i="98"/>
  <c r="CB8" i="101"/>
  <c r="BD10" i="77"/>
  <c r="BD10" i="101"/>
  <c r="O39" i="1"/>
  <c r="AK8" i="1" s="1"/>
  <c r="BJ3" i="112" s="1"/>
  <c r="BJ7" i="112" s="1"/>
  <c r="BJ11" i="112" s="1"/>
  <c r="O31" i="1"/>
  <c r="AC8" i="1" s="1"/>
  <c r="AD3" i="112" s="1"/>
  <c r="AD7" i="112" s="1"/>
  <c r="AD11" i="112" s="1"/>
  <c r="O45" i="1"/>
  <c r="AQ8" i="1" s="1"/>
  <c r="CH3" i="112" s="1"/>
  <c r="CH7" i="112" s="1"/>
  <c r="CH11" i="112" s="1"/>
  <c r="O35" i="1"/>
  <c r="AG8" i="1" s="1"/>
  <c r="AT3" i="112" s="1"/>
  <c r="R44" i="1"/>
  <c r="AP9" i="1" s="1"/>
  <c r="CD3" i="113" s="1"/>
  <c r="CD7" i="113" s="1"/>
  <c r="CD11" i="113" s="1"/>
  <c r="R42" i="1"/>
  <c r="AN9" i="1" s="1"/>
  <c r="R29" i="1"/>
  <c r="AA9" i="1" s="1"/>
  <c r="V3" i="113" s="1"/>
  <c r="V7" i="113" s="1"/>
  <c r="V11" i="113" s="1"/>
  <c r="BX10" i="98"/>
  <c r="BX10" i="86"/>
  <c r="BX10" i="101"/>
  <c r="L10" i="101"/>
  <c r="L10" i="4"/>
  <c r="L10" i="94"/>
  <c r="L10" i="91"/>
  <c r="T9" i="4"/>
  <c r="T9" i="99"/>
  <c r="T9" i="92"/>
  <c r="T9" i="86"/>
  <c r="T9" i="80"/>
  <c r="T9" i="83"/>
  <c r="AJ8" i="78"/>
  <c r="AJ8" i="98"/>
  <c r="AJ8" i="99"/>
  <c r="AJ8" i="91"/>
  <c r="CB8" i="94"/>
  <c r="CB8" i="79"/>
  <c r="BH9" i="81"/>
  <c r="BD10" i="99"/>
  <c r="P8" i="4"/>
  <c r="AZ9" i="87"/>
  <c r="BL9" i="87"/>
  <c r="CJ9" i="84"/>
  <c r="AR10" i="78"/>
  <c r="BX10" i="94"/>
  <c r="B18" i="90"/>
  <c r="R39" i="1"/>
  <c r="AK9" i="1" s="1"/>
  <c r="BJ3" i="113" s="1"/>
  <c r="BJ7" i="113" s="1"/>
  <c r="BJ11" i="113" s="1"/>
  <c r="R45" i="1"/>
  <c r="AQ9" i="1" s="1"/>
  <c r="CH3" i="113" s="1"/>
  <c r="CH7" i="113" s="1"/>
  <c r="CH11" i="113" s="1"/>
  <c r="BP8" i="93"/>
  <c r="X10" i="94"/>
  <c r="AR10" i="90"/>
  <c r="O44" i="1"/>
  <c r="AP8" i="1" s="1"/>
  <c r="CD3" i="112" s="1"/>
  <c r="X10" i="79"/>
  <c r="L10" i="99"/>
  <c r="AZ9" i="94"/>
  <c r="CF9" i="82"/>
  <c r="AZ10" i="75"/>
  <c r="BL9" i="94"/>
  <c r="B18" i="77"/>
  <c r="CF9" i="88"/>
  <c r="AV8" i="86"/>
  <c r="BH8" i="84"/>
  <c r="AF9" i="79"/>
  <c r="AZ10" i="85"/>
  <c r="BL9" i="4"/>
  <c r="BD10" i="103"/>
  <c r="L10" i="90"/>
  <c r="BX10" i="93"/>
  <c r="L10" i="97"/>
  <c r="L10" i="77"/>
  <c r="AV8" i="98"/>
  <c r="AB9" i="100"/>
  <c r="BX10" i="83"/>
  <c r="CF9" i="96"/>
  <c r="BX10" i="4"/>
  <c r="BX10" i="82"/>
  <c r="BX10" i="96"/>
  <c r="AR10" i="102"/>
  <c r="AR10" i="89"/>
  <c r="AR10" i="95"/>
  <c r="AR10" i="96"/>
  <c r="AZ9" i="82"/>
  <c r="AZ9" i="89"/>
  <c r="T9" i="81"/>
  <c r="T9" i="96"/>
  <c r="BP8" i="82"/>
  <c r="BP8" i="102"/>
  <c r="CF9" i="81"/>
  <c r="BX10" i="79"/>
  <c r="AZ9" i="93"/>
  <c r="BL8" i="88"/>
  <c r="AF8" i="94"/>
  <c r="P10" i="76"/>
  <c r="CF9" i="76"/>
  <c r="BN31" i="112"/>
  <c r="CJ10" i="75"/>
  <c r="T8" i="103"/>
  <c r="CL29" i="108"/>
  <c r="CN29" i="108" s="1"/>
  <c r="CP29" i="108" s="1"/>
  <c r="CL25" i="108"/>
  <c r="CN25" i="108" s="1"/>
  <c r="CP25" i="108" s="1"/>
  <c r="CR25" i="108" s="1"/>
  <c r="G35" i="75"/>
  <c r="CS17" i="4"/>
  <c r="G36" i="101"/>
  <c r="CS22" i="99"/>
  <c r="G28" i="94"/>
  <c r="CS17" i="93"/>
  <c r="CS17" i="101"/>
  <c r="G19" i="101"/>
  <c r="CS17" i="100"/>
  <c r="CS17" i="99"/>
  <c r="CS20" i="91"/>
  <c r="CN26" i="81"/>
  <c r="CP26" i="81" s="1"/>
  <c r="CR26" i="81" s="1"/>
  <c r="CS27" i="81"/>
  <c r="CN27" i="81"/>
  <c r="CP27" i="81" s="1"/>
  <c r="CR27" i="81" s="1"/>
  <c r="CS26" i="81"/>
  <c r="G21" i="78"/>
  <c r="CS17" i="78"/>
  <c r="BR31" i="112"/>
  <c r="BR32" i="112" s="1"/>
  <c r="AT31" i="112"/>
  <c r="BD10" i="98"/>
  <c r="CF8" i="98"/>
  <c r="P8" i="83"/>
  <c r="BL9" i="91"/>
  <c r="AZ8" i="96"/>
  <c r="AF9" i="90"/>
  <c r="AF9" i="103"/>
  <c r="AV8" i="83"/>
  <c r="AV8" i="77"/>
  <c r="T8" i="96"/>
  <c r="AZ8" i="82"/>
  <c r="CF8" i="92"/>
  <c r="BD10" i="89"/>
  <c r="T8" i="91"/>
  <c r="CL30" i="113"/>
  <c r="CN30" i="113" s="1"/>
  <c r="CP30" i="113" s="1"/>
  <c r="CR30" i="113" s="1"/>
  <c r="CL29" i="113"/>
  <c r="CN29" i="113" s="1"/>
  <c r="CP29" i="113" s="1"/>
  <c r="CR29" i="113" s="1"/>
  <c r="CB9" i="85"/>
  <c r="CB9" i="103"/>
  <c r="CB9" i="97"/>
  <c r="CB9" i="83"/>
  <c r="CB9" i="76"/>
  <c r="CL25" i="112"/>
  <c r="CN25" i="112" s="1"/>
  <c r="CP25" i="112" s="1"/>
  <c r="CR25" i="112" s="1"/>
  <c r="AZ8" i="76"/>
  <c r="AZ8" i="83"/>
  <c r="BD10" i="85"/>
  <c r="BD10" i="92"/>
  <c r="BD10" i="73"/>
  <c r="X10" i="89"/>
  <c r="X10" i="81"/>
  <c r="X10" i="91"/>
  <c r="X10" i="99"/>
  <c r="X10" i="84"/>
  <c r="BL9" i="83"/>
  <c r="BL9" i="84"/>
  <c r="BL9" i="76"/>
  <c r="AF9" i="96"/>
  <c r="AF9" i="81"/>
  <c r="CB8" i="89"/>
  <c r="CB8" i="102"/>
  <c r="CB8" i="92"/>
  <c r="AV8" i="99"/>
  <c r="AV8" i="102"/>
  <c r="AV8" i="90"/>
  <c r="AV8" i="82"/>
  <c r="P8" i="75"/>
  <c r="P8" i="89"/>
  <c r="P8" i="85"/>
  <c r="CL28" i="108"/>
  <c r="CN28" i="108" s="1"/>
  <c r="CP28" i="108" s="1"/>
  <c r="CR28" i="108" s="1"/>
  <c r="CL26" i="108"/>
  <c r="CN26" i="108" s="1"/>
  <c r="CP26" i="108" s="1"/>
  <c r="CR26" i="108" s="1"/>
  <c r="CS26" i="108" s="1"/>
  <c r="CU26" i="108" s="1"/>
  <c r="CL23" i="108"/>
  <c r="CN23" i="108" s="1"/>
  <c r="CP23" i="108" s="1"/>
  <c r="CR23" i="108" s="1"/>
  <c r="CL23" i="112"/>
  <c r="CN23" i="112" s="1"/>
  <c r="CP23" i="112" s="1"/>
  <c r="T8" i="73"/>
  <c r="T8" i="78"/>
  <c r="T8" i="76"/>
  <c r="T8" i="82"/>
  <c r="CB8" i="78"/>
  <c r="P8" i="91"/>
  <c r="BL9" i="75"/>
  <c r="AZ8" i="91"/>
  <c r="CF8" i="96"/>
  <c r="CF8" i="83"/>
  <c r="AF9" i="102"/>
  <c r="T8" i="97"/>
  <c r="X10" i="77"/>
  <c r="X10" i="98"/>
  <c r="AZ8" i="102"/>
  <c r="T8" i="75"/>
  <c r="AF9" i="97"/>
  <c r="CF8" i="97"/>
  <c r="BD10" i="91"/>
  <c r="CB8" i="77"/>
  <c r="X10" i="83"/>
  <c r="X10" i="103"/>
  <c r="CB10" i="86"/>
  <c r="CB10" i="88"/>
  <c r="AV10" i="88"/>
  <c r="AV10" i="100"/>
  <c r="P10" i="88"/>
  <c r="P10" i="101"/>
  <c r="P10" i="94"/>
  <c r="BD9" i="86"/>
  <c r="BD9" i="100"/>
  <c r="BD9" i="95"/>
  <c r="BP8" i="95"/>
  <c r="BP8" i="94"/>
  <c r="AJ8" i="101"/>
  <c r="AJ8" i="87"/>
  <c r="AJ8" i="86"/>
  <c r="AJ8" i="94"/>
  <c r="AJ8" i="95"/>
  <c r="CF10" i="81"/>
  <c r="CF10" i="85"/>
  <c r="CF10" i="97"/>
  <c r="AZ10" i="96"/>
  <c r="AZ10" i="97"/>
  <c r="AZ10" i="84"/>
  <c r="AZ10" i="76"/>
  <c r="T10" i="76"/>
  <c r="T10" i="73"/>
  <c r="T10" i="97"/>
  <c r="T10" i="103"/>
  <c r="T10" i="91"/>
  <c r="BH9" i="78"/>
  <c r="BH9" i="98"/>
  <c r="BH9" i="90"/>
  <c r="BH9" i="96"/>
  <c r="BH9" i="83"/>
  <c r="BH9" i="102"/>
  <c r="AB9" i="90"/>
  <c r="AB9" i="91"/>
  <c r="AB9" i="84"/>
  <c r="AB9" i="102"/>
  <c r="AB9" i="92"/>
  <c r="BX8" i="78"/>
  <c r="BX8" i="73"/>
  <c r="BX8" i="77"/>
  <c r="BX8" i="96"/>
  <c r="BX8" i="103"/>
  <c r="AR8" i="99"/>
  <c r="AR8" i="91"/>
  <c r="L8" i="97"/>
  <c r="L8" i="90"/>
  <c r="L8" i="77"/>
  <c r="L8" i="103"/>
  <c r="CF8" i="78"/>
  <c r="T8" i="90"/>
  <c r="CB8" i="81"/>
  <c r="BL9" i="85"/>
  <c r="AZ8" i="99"/>
  <c r="CF8" i="82"/>
  <c r="X10" i="85"/>
  <c r="AV8" i="78"/>
  <c r="T8" i="99"/>
  <c r="BL9" i="98"/>
  <c r="AZ8" i="103"/>
  <c r="P8" i="97"/>
  <c r="AF9" i="75"/>
  <c r="AF9" i="98"/>
  <c r="BD10" i="75"/>
  <c r="BD10" i="102"/>
  <c r="AF9" i="83"/>
  <c r="CB8" i="91"/>
  <c r="X10" i="90"/>
  <c r="CL24" i="113"/>
  <c r="CN24" i="113" s="1"/>
  <c r="CP24" i="113" s="1"/>
  <c r="CR24" i="113" s="1"/>
  <c r="CS24" i="113" s="1"/>
  <c r="CL23" i="113"/>
  <c r="CN23" i="113" s="1"/>
  <c r="CP23" i="113" s="1"/>
  <c r="CR23" i="113" s="1"/>
  <c r="CL30" i="110"/>
  <c r="CN30" i="110" s="1"/>
  <c r="CP30" i="110" s="1"/>
  <c r="AR10" i="93"/>
  <c r="AR10" i="100"/>
  <c r="L10" i="95"/>
  <c r="L10" i="93"/>
  <c r="L10" i="86"/>
  <c r="T9" i="94"/>
  <c r="T9" i="93"/>
  <c r="T9" i="88"/>
  <c r="T9" i="79"/>
  <c r="B17" i="88"/>
  <c r="B17" i="98"/>
  <c r="B17" i="79"/>
  <c r="B17" i="78"/>
  <c r="B17" i="75"/>
  <c r="B17" i="83"/>
  <c r="B17" i="84"/>
  <c r="CB10" i="83"/>
  <c r="CB10" i="92"/>
  <c r="AV10" i="99"/>
  <c r="AV10" i="84"/>
  <c r="AV10" i="76"/>
  <c r="AV10" i="85"/>
  <c r="BD9" i="96"/>
  <c r="BD9" i="103"/>
  <c r="BD9" i="97"/>
  <c r="X9" i="77"/>
  <c r="X9" i="97"/>
  <c r="X9" i="90"/>
  <c r="CL24" i="112"/>
  <c r="CN24" i="112" s="1"/>
  <c r="CP24" i="112" s="1"/>
  <c r="CR24" i="112" s="1"/>
  <c r="CF8" i="85"/>
  <c r="CF8" i="99"/>
  <c r="CF8" i="90"/>
  <c r="CF8" i="73"/>
  <c r="AZ8" i="78"/>
  <c r="AZ8" i="92"/>
  <c r="CF8" i="76"/>
  <c r="AZ8" i="97"/>
  <c r="CF8" i="84"/>
  <c r="BL9" i="77"/>
  <c r="X10" i="82"/>
  <c r="X10" i="76"/>
  <c r="X10" i="97"/>
  <c r="CL28" i="111"/>
  <c r="CN28" i="111" s="1"/>
  <c r="CP28" i="111" s="1"/>
  <c r="CR28" i="111" s="1"/>
  <c r="CS28" i="111" s="1"/>
  <c r="BD9" i="94"/>
  <c r="X9" i="80"/>
  <c r="O28" i="1"/>
  <c r="Z8" i="1" s="1"/>
  <c r="R3" i="112" s="1"/>
  <c r="R7" i="112" s="1"/>
  <c r="R11" i="112" s="1"/>
  <c r="O32" i="1"/>
  <c r="AD8" i="1" s="1"/>
  <c r="AH3" i="112" s="1"/>
  <c r="AH7" i="112" s="1"/>
  <c r="AH11" i="112" s="1"/>
  <c r="O42" i="1"/>
  <c r="AN8" i="1" s="1"/>
  <c r="BV3" i="112" s="1"/>
  <c r="BV7" i="112" s="1"/>
  <c r="BV11" i="112" s="1"/>
  <c r="O43" i="1"/>
  <c r="AO8" i="1" s="1"/>
  <c r="BZ3" i="112" s="1"/>
  <c r="BZ7" i="112" s="1"/>
  <c r="BZ11" i="112" s="1"/>
  <c r="O33" i="1"/>
  <c r="AE8" i="1" s="1"/>
  <c r="AL3" i="112" s="1"/>
  <c r="AL7" i="112" s="1"/>
  <c r="AL11" i="112" s="1"/>
  <c r="R36" i="1"/>
  <c r="AH9" i="1" s="1"/>
  <c r="AX3" i="113" s="1"/>
  <c r="AX7" i="113" s="1"/>
  <c r="AX11" i="113" s="1"/>
  <c r="R35" i="1"/>
  <c r="AG9" i="1" s="1"/>
  <c r="AT3" i="113" s="1"/>
  <c r="AT7" i="113" s="1"/>
  <c r="AT11" i="113" s="1"/>
  <c r="R32" i="1"/>
  <c r="AD9" i="1" s="1"/>
  <c r="AH3" i="113" s="1"/>
  <c r="AH7" i="113" s="1"/>
  <c r="AH11" i="113" s="1"/>
  <c r="R37" i="1"/>
  <c r="AI9" i="1" s="1"/>
  <c r="BB3" i="113" s="1"/>
  <c r="BB7" i="113" s="1"/>
  <c r="BB11" i="113" s="1"/>
  <c r="BT10" i="93"/>
  <c r="BT10" i="79"/>
  <c r="AN10" i="95"/>
  <c r="AN10" i="87"/>
  <c r="AN10" i="79"/>
  <c r="CJ9" i="101"/>
  <c r="CJ9" i="79"/>
  <c r="AV9" i="93"/>
  <c r="AV9" i="88"/>
  <c r="AV9" i="80"/>
  <c r="P9" i="100"/>
  <c r="P9" i="87"/>
  <c r="BH8" i="94"/>
  <c r="BH8" i="93"/>
  <c r="BH8" i="100"/>
  <c r="BH8" i="88"/>
  <c r="AB8" i="101"/>
  <c r="AB8" i="88"/>
  <c r="AB8" i="93"/>
  <c r="CL27" i="113"/>
  <c r="CN27" i="113" s="1"/>
  <c r="CP27" i="113" s="1"/>
  <c r="CL26" i="113"/>
  <c r="CN26" i="113" s="1"/>
  <c r="CP26" i="113" s="1"/>
  <c r="CR26" i="113" s="1"/>
  <c r="CF8" i="81"/>
  <c r="AL1" i="108"/>
  <c r="CL22" i="112"/>
  <c r="CN22" i="112" s="1"/>
  <c r="CP22" i="112" s="1"/>
  <c r="CR22" i="112" s="1"/>
  <c r="CL27" i="109"/>
  <c r="CN27" i="109" s="1"/>
  <c r="CP27" i="109" s="1"/>
  <c r="AZ9" i="88"/>
  <c r="BP8" i="80"/>
  <c r="CL22" i="113"/>
  <c r="CN22" i="113" s="1"/>
  <c r="CP22" i="113" s="1"/>
  <c r="CR22" i="113" s="1"/>
  <c r="CH31" i="113"/>
  <c r="BF31" i="113"/>
  <c r="CL30" i="112"/>
  <c r="CN30" i="112" s="1"/>
  <c r="CP30" i="112" s="1"/>
  <c r="CR30" i="112" s="1"/>
  <c r="CL29" i="112"/>
  <c r="CN29" i="112" s="1"/>
  <c r="CP29" i="112" s="1"/>
  <c r="CR29" i="112" s="1"/>
  <c r="CL28" i="112"/>
  <c r="CN28" i="112" s="1"/>
  <c r="CP28" i="112" s="1"/>
  <c r="CR28" i="112" s="1"/>
  <c r="CL27" i="112"/>
  <c r="CN27" i="112" s="1"/>
  <c r="CP27" i="112" s="1"/>
  <c r="CR27" i="112" s="1"/>
  <c r="CL26" i="112"/>
  <c r="CN26" i="112" s="1"/>
  <c r="CP26" i="112" s="1"/>
  <c r="CR26" i="112" s="1"/>
  <c r="CL30" i="109"/>
  <c r="CN30" i="109" s="1"/>
  <c r="CP30" i="109" s="1"/>
  <c r="CR30" i="109" s="1"/>
  <c r="CS30" i="109" s="1"/>
  <c r="BH8" i="87"/>
  <c r="AB8" i="87"/>
  <c r="BP10" i="101"/>
  <c r="AR9" i="79"/>
  <c r="BL8" i="100"/>
  <c r="CL25" i="113"/>
  <c r="CN25" i="113" s="1"/>
  <c r="CP25" i="113" s="1"/>
  <c r="AF10" i="88"/>
  <c r="BT9" i="101"/>
  <c r="AN9" i="94"/>
  <c r="CS21" i="96"/>
  <c r="CS17" i="96"/>
  <c r="G24" i="100"/>
  <c r="CS18" i="100"/>
  <c r="CS20" i="97"/>
  <c r="CS20" i="94"/>
  <c r="G26" i="93"/>
  <c r="G21" i="93"/>
  <c r="CS18" i="91"/>
  <c r="G22" i="90"/>
  <c r="CS17" i="90"/>
  <c r="G15" i="73"/>
  <c r="CW31" i="73"/>
  <c r="J48" i="73" s="1"/>
  <c r="CS16" i="82"/>
  <c r="CS19" i="87"/>
  <c r="CS19" i="86"/>
  <c r="CS17" i="83"/>
  <c r="CS17" i="82"/>
  <c r="CS18" i="81"/>
  <c r="CS17" i="81"/>
  <c r="CS17" i="76"/>
  <c r="CS17" i="79"/>
  <c r="G26" i="77"/>
  <c r="CS17" i="80"/>
  <c r="CS17" i="97"/>
  <c r="G31" i="103"/>
  <c r="CS19" i="102"/>
  <c r="G30" i="96"/>
  <c r="CS20" i="96"/>
  <c r="G29" i="103"/>
  <c r="G37" i="103"/>
  <c r="G40" i="88"/>
  <c r="CS18" i="88"/>
  <c r="CS17" i="88"/>
  <c r="CS18" i="95"/>
  <c r="G36" i="103"/>
  <c r="CS20" i="102"/>
  <c r="CS18" i="102"/>
  <c r="CS19" i="101"/>
  <c r="CS18" i="101"/>
  <c r="CS19" i="100"/>
  <c r="CS19" i="99"/>
  <c r="CS18" i="99"/>
  <c r="G17" i="99"/>
  <c r="CS18" i="98"/>
  <c r="CS20" i="98"/>
  <c r="CS19" i="98"/>
  <c r="CS16" i="97"/>
  <c r="CS19" i="97"/>
  <c r="CS18" i="97"/>
  <c r="CS19" i="96"/>
  <c r="CS18" i="96"/>
  <c r="CS20" i="95"/>
  <c r="CS19" i="95"/>
  <c r="CS19" i="94"/>
  <c r="CS18" i="94"/>
  <c r="CS20" i="93"/>
  <c r="CS19" i="93"/>
  <c r="CS18" i="93"/>
  <c r="CS18" i="92"/>
  <c r="CS19" i="91"/>
  <c r="CS17" i="91"/>
  <c r="CS19" i="90"/>
  <c r="CS18" i="90"/>
  <c r="CS19" i="89"/>
  <c r="CS18" i="89"/>
  <c r="CS17" i="89"/>
  <c r="CS16" i="88"/>
  <c r="G25" i="88"/>
  <c r="CS18" i="87"/>
  <c r="CS17" i="87"/>
  <c r="CS18" i="86"/>
  <c r="CS17" i="86"/>
  <c r="CS17" i="85"/>
  <c r="CS18" i="84"/>
  <c r="CS18" i="83"/>
  <c r="CS19" i="83"/>
  <c r="CS18" i="82"/>
  <c r="G24" i="82"/>
  <c r="CS18" i="80"/>
  <c r="CS18" i="79"/>
  <c r="CS18" i="78"/>
  <c r="CS17" i="77"/>
  <c r="CS18" i="76"/>
  <c r="CS17" i="73"/>
  <c r="CS18" i="73"/>
  <c r="X10" i="75"/>
  <c r="L10" i="88"/>
  <c r="P9" i="75"/>
  <c r="CB8" i="103"/>
  <c r="BP8" i="90"/>
  <c r="AR9" i="99"/>
  <c r="AF8" i="87"/>
  <c r="AJ10" i="85"/>
  <c r="BL8" i="78"/>
  <c r="BL8" i="87"/>
  <c r="BL8" i="4"/>
  <c r="CB9" i="84"/>
  <c r="AJ10" i="99"/>
  <c r="AJ10" i="98"/>
  <c r="BP10" i="73"/>
  <c r="CB9" i="73"/>
  <c r="BP10" i="77"/>
  <c r="BP10" i="78"/>
  <c r="BP10" i="84"/>
  <c r="BX9" i="81"/>
  <c r="BX9" i="100"/>
  <c r="AR9" i="77"/>
  <c r="BL8" i="99"/>
  <c r="BL8" i="84"/>
  <c r="BL8" i="98"/>
  <c r="BX9" i="77"/>
  <c r="AF8" i="79"/>
  <c r="AJ10" i="101"/>
  <c r="AJ10" i="81"/>
  <c r="BP10" i="80"/>
  <c r="BP10" i="4"/>
  <c r="CB9" i="80"/>
  <c r="BX9" i="86"/>
  <c r="BP10" i="85"/>
  <c r="CB9" i="77"/>
  <c r="BX9" i="101"/>
  <c r="AF8" i="84"/>
  <c r="BL8" i="73"/>
  <c r="BL8" i="77"/>
  <c r="BX9" i="84"/>
  <c r="AF8" i="86"/>
  <c r="AJ10" i="4"/>
  <c r="BP10" i="87"/>
  <c r="BP10" i="86"/>
  <c r="CB9" i="4"/>
  <c r="BX9" i="79"/>
  <c r="AR9" i="98"/>
  <c r="AF8" i="81"/>
  <c r="BX9" i="102"/>
  <c r="AR9" i="84"/>
  <c r="AF8" i="73"/>
  <c r="BL8" i="79"/>
  <c r="BL8" i="85"/>
  <c r="AF8" i="80"/>
  <c r="BP10" i="102"/>
  <c r="BL8" i="101"/>
  <c r="CB9" i="101"/>
  <c r="BP10" i="100"/>
  <c r="BP10" i="99"/>
  <c r="BX9" i="4"/>
  <c r="CB9" i="100"/>
  <c r="AR9" i="85"/>
  <c r="BX9" i="85"/>
  <c r="AF8" i="99"/>
  <c r="AJ10" i="73"/>
  <c r="AR9" i="86"/>
  <c r="BL8" i="102"/>
  <c r="BL8" i="86"/>
  <c r="AF8" i="100"/>
  <c r="AF8" i="101"/>
  <c r="AJ10" i="77"/>
  <c r="CB9" i="87"/>
  <c r="CB9" i="98"/>
  <c r="CB9" i="79"/>
  <c r="AR9" i="100"/>
  <c r="BL8" i="80"/>
  <c r="AJ10" i="79"/>
  <c r="BX9" i="99"/>
  <c r="CB9" i="102"/>
  <c r="BP10" i="98"/>
  <c r="AJ10" i="80"/>
  <c r="AF8" i="78"/>
  <c r="AF8" i="102"/>
  <c r="AR9" i="78"/>
  <c r="BX9" i="80"/>
  <c r="AJ10" i="84"/>
  <c r="AJ10" i="102"/>
  <c r="AF8" i="4"/>
  <c r="AJ10" i="87"/>
  <c r="CB9" i="81"/>
  <c r="AF8" i="85"/>
  <c r="CB9" i="86"/>
  <c r="BX9" i="73"/>
  <c r="AR9" i="73"/>
  <c r="CT30" i="75"/>
  <c r="CU30" i="75" s="1"/>
  <c r="CQ31" i="112"/>
  <c r="CQ20" i="108"/>
  <c r="CN24" i="99"/>
  <c r="CP24" i="99" s="1"/>
  <c r="CR24" i="99" s="1"/>
  <c r="CN26" i="95"/>
  <c r="CP26" i="95" s="1"/>
  <c r="CR26" i="95" s="1"/>
  <c r="CT26" i="95" s="1"/>
  <c r="CN27" i="97"/>
  <c r="CP27" i="97" s="1"/>
  <c r="CR27" i="97" s="1"/>
  <c r="CT27" i="97" s="1"/>
  <c r="CU27" i="97" s="1"/>
  <c r="CN27" i="89"/>
  <c r="CP27" i="89" s="1"/>
  <c r="CR27" i="89" s="1"/>
  <c r="CT27" i="89" s="1"/>
  <c r="CN27" i="86"/>
  <c r="CP27" i="86" s="1"/>
  <c r="CR27" i="86" s="1"/>
  <c r="CT27" i="86" s="1"/>
  <c r="CL27" i="111"/>
  <c r="CN27" i="111" s="1"/>
  <c r="CP27" i="111" s="1"/>
  <c r="CL29" i="109"/>
  <c r="CN29" i="109" s="1"/>
  <c r="CP29" i="109" s="1"/>
  <c r="AR8" i="88"/>
  <c r="AJ9" i="79"/>
  <c r="CF9" i="4"/>
  <c r="CN26" i="80"/>
  <c r="CP26" i="80" s="1"/>
  <c r="CR26" i="80" s="1"/>
  <c r="CT26" i="80" s="1"/>
  <c r="CN29" i="92"/>
  <c r="CP29" i="92" s="1"/>
  <c r="CR29" i="92" s="1"/>
  <c r="CT29" i="92" s="1"/>
  <c r="CU29" i="92" s="1"/>
  <c r="AJ9" i="1"/>
  <c r="BF3" i="113" s="1"/>
  <c r="BF7" i="113" s="1"/>
  <c r="BF11" i="113" s="1"/>
  <c r="CL29" i="111"/>
  <c r="CN29" i="111" s="1"/>
  <c r="CP29" i="111" s="1"/>
  <c r="CR29" i="111" s="1"/>
  <c r="CL26" i="111"/>
  <c r="CN26" i="111" s="1"/>
  <c r="CP26" i="111" s="1"/>
  <c r="CR26" i="111" s="1"/>
  <c r="CL25" i="111"/>
  <c r="CN25" i="111" s="1"/>
  <c r="CP25" i="111" s="1"/>
  <c r="CR25" i="111" s="1"/>
  <c r="CB10" i="102"/>
  <c r="AV10" i="102"/>
  <c r="CN27" i="4"/>
  <c r="CP27" i="4" s="1"/>
  <c r="CR27" i="4" s="1"/>
  <c r="CT27" i="4" s="1"/>
  <c r="AL1" i="109"/>
  <c r="CN30" i="92"/>
  <c r="CP30" i="92" s="1"/>
  <c r="CR30" i="92" s="1"/>
  <c r="CT30" i="92" s="1"/>
  <c r="F4" i="114"/>
  <c r="CL30" i="111"/>
  <c r="CN30" i="111" s="1"/>
  <c r="CP30" i="111" s="1"/>
  <c r="CR30" i="111" s="1"/>
  <c r="AF9" i="1"/>
  <c r="AP3" i="113" s="1"/>
  <c r="AP7" i="113" s="1"/>
  <c r="AP11" i="113" s="1"/>
  <c r="BR31" i="113"/>
  <c r="BB31" i="113"/>
  <c r="CD31" i="112"/>
  <c r="AX31" i="112"/>
  <c r="AP31" i="112"/>
  <c r="AJ8" i="102"/>
  <c r="CN29" i="78"/>
  <c r="CP29" i="78" s="1"/>
  <c r="CR29" i="78" s="1"/>
  <c r="CT29" i="78" s="1"/>
  <c r="CQ20" i="110"/>
  <c r="AV9" i="102"/>
  <c r="BV3" i="113"/>
  <c r="BV7" i="113" s="1"/>
  <c r="BV11" i="113" s="1"/>
  <c r="CL28" i="109"/>
  <c r="CN28" i="109" s="1"/>
  <c r="CP28" i="109" s="1"/>
  <c r="CR28" i="109" s="1"/>
  <c r="BV31" i="113"/>
  <c r="BN31" i="113"/>
  <c r="BN32" i="113" s="1"/>
  <c r="CH31" i="112"/>
  <c r="BZ31" i="112"/>
  <c r="BJ31" i="112"/>
  <c r="BB31" i="112"/>
  <c r="AZ8" i="95"/>
  <c r="CN26" i="73"/>
  <c r="CP26" i="73" s="1"/>
  <c r="CR26" i="73" s="1"/>
  <c r="CN29" i="84"/>
  <c r="CP29" i="84" s="1"/>
  <c r="CR29" i="84" s="1"/>
  <c r="CT29" i="84" s="1"/>
  <c r="B42" i="79"/>
  <c r="B42" i="85"/>
  <c r="B42" i="80"/>
  <c r="B36" i="96"/>
  <c r="B35" i="4"/>
  <c r="CQ22" i="109"/>
  <c r="CQ21" i="109"/>
  <c r="R4" i="1"/>
  <c r="Y6" i="1" s="1"/>
  <c r="N3" i="110" s="1"/>
  <c r="CN27" i="95"/>
  <c r="CP27" i="95" s="1"/>
  <c r="CR27" i="95" s="1"/>
  <c r="CN26" i="89"/>
  <c r="CP26" i="89" s="1"/>
  <c r="CR26" i="89" s="1"/>
  <c r="CN25" i="86"/>
  <c r="CP25" i="86" s="1"/>
  <c r="CR25" i="86" s="1"/>
  <c r="CS21" i="89"/>
  <c r="CN25" i="101"/>
  <c r="CP25" i="101" s="1"/>
  <c r="CR25" i="101" s="1"/>
  <c r="CN25" i="98"/>
  <c r="CP25" i="98" s="1"/>
  <c r="CR25" i="98" s="1"/>
  <c r="CT25" i="98" s="1"/>
  <c r="CS26" i="94"/>
  <c r="G42" i="94"/>
  <c r="CN27" i="94"/>
  <c r="CP27" i="94" s="1"/>
  <c r="CR27" i="94" s="1"/>
  <c r="CS28" i="94"/>
  <c r="CN27" i="90"/>
  <c r="CP27" i="90" s="1"/>
  <c r="CR27" i="90" s="1"/>
  <c r="CT27" i="90" s="1"/>
  <c r="CN25" i="96"/>
  <c r="CP25" i="96" s="1"/>
  <c r="CR25" i="96" s="1"/>
  <c r="CT25" i="96" s="1"/>
  <c r="CU25" i="96" s="1"/>
  <c r="G42" i="96"/>
  <c r="CS23" i="96"/>
  <c r="G42" i="91"/>
  <c r="CS26" i="91"/>
  <c r="CN25" i="88"/>
  <c r="CP25" i="88" s="1"/>
  <c r="CR25" i="88" s="1"/>
  <c r="CT25" i="88" s="1"/>
  <c r="CS19" i="88"/>
  <c r="CS23" i="101"/>
  <c r="CN26" i="86"/>
  <c r="CP26" i="86" s="1"/>
  <c r="CR26" i="86" s="1"/>
  <c r="CS25" i="86"/>
  <c r="CS26" i="86"/>
  <c r="CS26" i="87"/>
  <c r="CS23" i="85"/>
  <c r="CS27" i="94"/>
  <c r="CS27" i="91"/>
  <c r="CN26" i="96"/>
  <c r="CP26" i="96" s="1"/>
  <c r="CR26" i="96" s="1"/>
  <c r="CS26" i="96"/>
  <c r="CS27" i="95"/>
  <c r="CN25" i="92"/>
  <c r="CP25" i="92" s="1"/>
  <c r="CR25" i="92" s="1"/>
  <c r="CS25" i="92"/>
  <c r="CS25" i="90"/>
  <c r="CS26" i="89"/>
  <c r="G42" i="88"/>
  <c r="G41" i="88"/>
  <c r="G37" i="99"/>
  <c r="CS21" i="100"/>
  <c r="CS25" i="102"/>
  <c r="CS23" i="90"/>
  <c r="CS23" i="100"/>
  <c r="CS15" i="99"/>
  <c r="CS24" i="97"/>
  <c r="CS15" i="96"/>
  <c r="CS15" i="95"/>
  <c r="CS23" i="94"/>
  <c r="CS25" i="94"/>
  <c r="CS15" i="93"/>
  <c r="CS15" i="92"/>
  <c r="G36" i="96"/>
  <c r="CS23" i="91"/>
  <c r="CS25" i="91"/>
  <c r="CS15" i="90"/>
  <c r="CS15" i="89"/>
  <c r="G36" i="88"/>
  <c r="G37" i="88"/>
  <c r="CS15" i="88"/>
  <c r="CS21" i="88"/>
  <c r="CS14" i="88"/>
  <c r="G36" i="99"/>
  <c r="CS23" i="98"/>
  <c r="G32" i="98"/>
  <c r="G36" i="98"/>
  <c r="CS24" i="96"/>
  <c r="CS25" i="95"/>
  <c r="CN25" i="95"/>
  <c r="CP25" i="95" s="1"/>
  <c r="CR25" i="95" s="1"/>
  <c r="CS24" i="94"/>
  <c r="CS23" i="92"/>
  <c r="CS24" i="91"/>
  <c r="CS24" i="90"/>
  <c r="CS24" i="89"/>
  <c r="CS22" i="102"/>
  <c r="CS21" i="102"/>
  <c r="CS21" i="101"/>
  <c r="CS20" i="101"/>
  <c r="CS22" i="100"/>
  <c r="CS20" i="100"/>
  <c r="CS21" i="99"/>
  <c r="CS20" i="99"/>
  <c r="CS21" i="98"/>
  <c r="G26" i="98"/>
  <c r="CS23" i="97"/>
  <c r="CS22" i="97"/>
  <c r="CS21" i="97"/>
  <c r="CS22" i="96"/>
  <c r="G23" i="92"/>
  <c r="CS23" i="95"/>
  <c r="CS21" i="95"/>
  <c r="CS22" i="94"/>
  <c r="CS21" i="94"/>
  <c r="G30" i="94"/>
  <c r="CS22" i="90"/>
  <c r="CS21" i="93"/>
  <c r="CS21" i="92"/>
  <c r="CS19" i="92"/>
  <c r="G26" i="92"/>
  <c r="CS22" i="91"/>
  <c r="CS21" i="91"/>
  <c r="G26" i="91"/>
  <c r="G36" i="89"/>
  <c r="CS20" i="89"/>
  <c r="CS20" i="88"/>
  <c r="G35" i="88"/>
  <c r="CN24" i="86"/>
  <c r="CP24" i="86" s="1"/>
  <c r="CR24" i="86" s="1"/>
  <c r="CN26" i="84"/>
  <c r="CP26" i="84" s="1"/>
  <c r="CR26" i="84" s="1"/>
  <c r="CN26" i="79"/>
  <c r="CP26" i="79" s="1"/>
  <c r="CR26" i="79" s="1"/>
  <c r="CT26" i="79" s="1"/>
  <c r="CN25" i="79"/>
  <c r="CP25" i="79" s="1"/>
  <c r="CR25" i="79" s="1"/>
  <c r="G43" i="79"/>
  <c r="CN27" i="75"/>
  <c r="CP27" i="75" s="1"/>
  <c r="CR27" i="75" s="1"/>
  <c r="CT27" i="75" s="1"/>
  <c r="CS24" i="84"/>
  <c r="CN25" i="81"/>
  <c r="CP25" i="81" s="1"/>
  <c r="CR25" i="81" s="1"/>
  <c r="CN24" i="81"/>
  <c r="CP24" i="81" s="1"/>
  <c r="CR24" i="81" s="1"/>
  <c r="CS23" i="83"/>
  <c r="CS24" i="87"/>
  <c r="G32" i="81"/>
  <c r="CS25" i="81"/>
  <c r="CS23" i="84"/>
  <c r="G30" i="87"/>
  <c r="G26" i="84"/>
  <c r="CS23" i="79"/>
  <c r="G29" i="77"/>
  <c r="CS19" i="75"/>
  <c r="G38" i="75"/>
  <c r="G37" i="75"/>
  <c r="G36" i="75"/>
  <c r="CS18" i="75"/>
  <c r="CS19" i="73"/>
  <c r="CQ23" i="111"/>
  <c r="BN31" i="111"/>
  <c r="CS19" i="77"/>
  <c r="B41" i="75"/>
  <c r="G21" i="85"/>
  <c r="G33" i="78"/>
  <c r="G26" i="83"/>
  <c r="B42" i="95"/>
  <c r="B42" i="90"/>
  <c r="B42" i="93"/>
  <c r="B42" i="87"/>
  <c r="B42" i="110"/>
  <c r="B42" i="88"/>
  <c r="B42" i="92"/>
  <c r="G26" i="86"/>
  <c r="CS22" i="85"/>
  <c r="G38" i="84"/>
  <c r="CS22" i="84"/>
  <c r="CS22" i="83"/>
  <c r="G26" i="81"/>
  <c r="CS22" i="80"/>
  <c r="CS21" i="80"/>
  <c r="CS20" i="80"/>
  <c r="CS19" i="79"/>
  <c r="G41" i="78"/>
  <c r="G40" i="77"/>
  <c r="CS22" i="77"/>
  <c r="CS14" i="77"/>
  <c r="G38" i="77"/>
  <c r="G41" i="77"/>
  <c r="G42" i="77"/>
  <c r="G17" i="77"/>
  <c r="CS21" i="76"/>
  <c r="G16" i="75"/>
  <c r="CN25" i="73"/>
  <c r="CP25" i="73" s="1"/>
  <c r="CR25" i="73" s="1"/>
  <c r="CS22" i="73"/>
  <c r="CS19" i="4"/>
  <c r="G39" i="4"/>
  <c r="B36" i="99"/>
  <c r="B36" i="88"/>
  <c r="B36" i="108"/>
  <c r="B29" i="83"/>
  <c r="B23" i="112"/>
  <c r="B29" i="75"/>
  <c r="B23" i="94"/>
  <c r="B23" i="88"/>
  <c r="B23" i="79"/>
  <c r="B23" i="100"/>
  <c r="B23" i="85"/>
  <c r="B23" i="73"/>
  <c r="CN28" i="87"/>
  <c r="CP28" i="87" s="1"/>
  <c r="CR28" i="87" s="1"/>
  <c r="CT28" i="87" s="1"/>
  <c r="CU28" i="87" s="1"/>
  <c r="CS22" i="87"/>
  <c r="CS21" i="87"/>
  <c r="CS20" i="87"/>
  <c r="CS21" i="86"/>
  <c r="CS20" i="86"/>
  <c r="G34" i="82"/>
  <c r="CS20" i="85"/>
  <c r="CS19" i="85"/>
  <c r="CS21" i="83"/>
  <c r="CS20" i="83"/>
  <c r="CN28" i="81"/>
  <c r="CP28" i="81" s="1"/>
  <c r="CR28" i="81" s="1"/>
  <c r="CT28" i="81" s="1"/>
  <c r="CU28" i="81" s="1"/>
  <c r="G40" i="81"/>
  <c r="G39" i="81"/>
  <c r="CS22" i="81"/>
  <c r="CS19" i="81"/>
  <c r="G39" i="80"/>
  <c r="CS23" i="80"/>
  <c r="G36" i="80"/>
  <c r="CS19" i="80"/>
  <c r="G34" i="80"/>
  <c r="CS21" i="79"/>
  <c r="G36" i="79"/>
  <c r="CS20" i="79"/>
  <c r="CS19" i="78"/>
  <c r="CS23" i="77"/>
  <c r="G36" i="76"/>
  <c r="CS23" i="75"/>
  <c r="G30" i="75"/>
  <c r="G31" i="75"/>
  <c r="G39" i="73"/>
  <c r="G42" i="4"/>
  <c r="B42" i="102"/>
  <c r="B42" i="83"/>
  <c r="B42" i="73"/>
  <c r="B42" i="81"/>
  <c r="B42" i="84"/>
  <c r="B42" i="94"/>
  <c r="B42" i="89"/>
  <c r="B42" i="96"/>
  <c r="B42" i="86"/>
  <c r="B42" i="109"/>
  <c r="B42" i="77"/>
  <c r="B42" i="98"/>
  <c r="B42" i="101"/>
  <c r="B42" i="100"/>
  <c r="B42" i="97"/>
  <c r="B42" i="99"/>
  <c r="B42" i="91"/>
  <c r="B42" i="82"/>
  <c r="B42" i="112"/>
  <c r="B42" i="108"/>
  <c r="B42" i="75"/>
  <c r="B42" i="76"/>
  <c r="B42" i="111"/>
  <c r="B42" i="4"/>
  <c r="B42" i="78"/>
  <c r="B42" i="113"/>
  <c r="G15" i="4"/>
  <c r="CS24" i="4"/>
  <c r="CS23" i="4"/>
  <c r="G34" i="4"/>
  <c r="AV10" i="91"/>
  <c r="BP8" i="81"/>
  <c r="BP8" i="88"/>
  <c r="BP8" i="4"/>
  <c r="BP8" i="87"/>
  <c r="BP8" i="101"/>
  <c r="AR9" i="95"/>
  <c r="AR9" i="88"/>
  <c r="AR9" i="4"/>
  <c r="AR9" i="101"/>
  <c r="AR9" i="87"/>
  <c r="AR9" i="81"/>
  <c r="AR9" i="80"/>
  <c r="AR9" i="94"/>
  <c r="AR9" i="102"/>
  <c r="BR31" i="111"/>
  <c r="CL23" i="111"/>
  <c r="CN23" i="111" s="1"/>
  <c r="CP23" i="111" s="1"/>
  <c r="CQ22" i="111"/>
  <c r="CH31" i="111"/>
  <c r="CD31" i="111"/>
  <c r="BZ31" i="111"/>
  <c r="BJ31" i="111"/>
  <c r="BF31" i="111"/>
  <c r="BB31" i="111"/>
  <c r="AX31" i="111"/>
  <c r="AP31" i="111"/>
  <c r="CL22" i="111"/>
  <c r="CN22" i="111" s="1"/>
  <c r="CP22" i="111" s="1"/>
  <c r="CQ28" i="110"/>
  <c r="CL18" i="110"/>
  <c r="CN18" i="110" s="1"/>
  <c r="CP18" i="110" s="1"/>
  <c r="CL14" i="110"/>
  <c r="CN14" i="110" s="1"/>
  <c r="CP14" i="110" s="1"/>
  <c r="CR14" i="110" s="1"/>
  <c r="CL23" i="110"/>
  <c r="CN23" i="110" s="1"/>
  <c r="CP23" i="110" s="1"/>
  <c r="CL24" i="110"/>
  <c r="CN24" i="110" s="1"/>
  <c r="CP24" i="110" s="1"/>
  <c r="CR24" i="110" s="1"/>
  <c r="CS24" i="110" s="1"/>
  <c r="CL25" i="110"/>
  <c r="CN25" i="110" s="1"/>
  <c r="CP25" i="110" s="1"/>
  <c r="CR25" i="110" s="1"/>
  <c r="CL26" i="110"/>
  <c r="CN26" i="110" s="1"/>
  <c r="CP26" i="110" s="1"/>
  <c r="CL27" i="110"/>
  <c r="CN27" i="110" s="1"/>
  <c r="CP27" i="110" s="1"/>
  <c r="CR27" i="110" s="1"/>
  <c r="CL28" i="110"/>
  <c r="CN28" i="110" s="1"/>
  <c r="CP28" i="110" s="1"/>
  <c r="CR28" i="110" s="1"/>
  <c r="CQ29" i="110"/>
  <c r="CL29" i="110"/>
  <c r="CN29" i="110" s="1"/>
  <c r="CP29" i="110" s="1"/>
  <c r="CQ22" i="110"/>
  <c r="CL22" i="110"/>
  <c r="CN22" i="110" s="1"/>
  <c r="CP22" i="110" s="1"/>
  <c r="CL15" i="110"/>
  <c r="CN15" i="110" s="1"/>
  <c r="CP15" i="110" s="1"/>
  <c r="CR15" i="110" s="1"/>
  <c r="CL17" i="110"/>
  <c r="CN17" i="110" s="1"/>
  <c r="CQ23" i="110"/>
  <c r="CL20" i="110"/>
  <c r="CN20" i="110" s="1"/>
  <c r="CP20" i="110" s="1"/>
  <c r="CL19" i="110"/>
  <c r="CN19" i="110" s="1"/>
  <c r="CP19" i="110" s="1"/>
  <c r="CH31" i="110"/>
  <c r="CL16" i="110"/>
  <c r="CN16" i="110" s="1"/>
  <c r="CP16" i="110" s="1"/>
  <c r="CR16" i="110" s="1"/>
  <c r="J31" i="110"/>
  <c r="BJ31" i="110"/>
  <c r="AP31" i="110"/>
  <c r="CQ21" i="110"/>
  <c r="CL21" i="110"/>
  <c r="CN21" i="110" s="1"/>
  <c r="CP21" i="110" s="1"/>
  <c r="CD31" i="110"/>
  <c r="BZ31" i="110"/>
  <c r="BV31" i="110"/>
  <c r="BR31" i="110"/>
  <c r="BN31" i="110"/>
  <c r="BB31" i="110"/>
  <c r="AX31" i="110"/>
  <c r="AT31" i="110"/>
  <c r="AL31" i="110"/>
  <c r="AH31" i="110"/>
  <c r="Z31" i="110"/>
  <c r="V31" i="110"/>
  <c r="N31" i="110"/>
  <c r="BT9" i="88"/>
  <c r="X8" i="101"/>
  <c r="AV10" i="94"/>
  <c r="CB10" i="87"/>
  <c r="BD8" i="95"/>
  <c r="AN8" i="102"/>
  <c r="AV10" i="95"/>
  <c r="X9" i="87"/>
  <c r="AF10" i="81"/>
  <c r="BT8" i="88"/>
  <c r="BT8" i="81"/>
  <c r="BT8" i="73"/>
  <c r="X9" i="95"/>
  <c r="BD8" i="101"/>
  <c r="BL10" i="73"/>
  <c r="BL10" i="95"/>
  <c r="AF10" i="101"/>
  <c r="X8" i="88"/>
  <c r="X8" i="73"/>
  <c r="X8" i="4"/>
  <c r="BT9" i="4"/>
  <c r="X9" i="88"/>
  <c r="AN8" i="4"/>
  <c r="BL10" i="87"/>
  <c r="BL10" i="101"/>
  <c r="CB10" i="94"/>
  <c r="AN8" i="95"/>
  <c r="BD8" i="81"/>
  <c r="BD8" i="102"/>
  <c r="AV10" i="87"/>
  <c r="X9" i="94"/>
  <c r="AN9" i="87"/>
  <c r="AF10" i="102"/>
  <c r="AN9" i="73"/>
  <c r="X9" i="73"/>
  <c r="X8" i="87"/>
  <c r="X8" i="81"/>
  <c r="BT9" i="102"/>
  <c r="AN8" i="81"/>
  <c r="BT9" i="80"/>
  <c r="AF10" i="94"/>
  <c r="AV10" i="4"/>
  <c r="BL10" i="4"/>
  <c r="AN8" i="94"/>
  <c r="BP9" i="87"/>
  <c r="AR10" i="87"/>
  <c r="BH10" i="87"/>
  <c r="BH10" i="80"/>
  <c r="AN9" i="95"/>
  <c r="AF10" i="80"/>
  <c r="AZ9" i="101"/>
  <c r="AZ9" i="73"/>
  <c r="X9" i="102"/>
  <c r="BT8" i="95"/>
  <c r="CF8" i="95"/>
  <c r="BD9" i="102"/>
  <c r="BD9" i="88"/>
  <c r="AJ9" i="88"/>
  <c r="BD9" i="4"/>
  <c r="BL10" i="81"/>
  <c r="BD9" i="101"/>
  <c r="AR8" i="95"/>
  <c r="BT8" i="101"/>
  <c r="BT8" i="94"/>
  <c r="BT9" i="94"/>
  <c r="BD8" i="80"/>
  <c r="BT8" i="87"/>
  <c r="AN8" i="101"/>
  <c r="AN8" i="80"/>
  <c r="AF10" i="4"/>
  <c r="AF10" i="87"/>
  <c r="BL10" i="80"/>
  <c r="CB10" i="101"/>
  <c r="BD8" i="94"/>
  <c r="BD8" i="4"/>
  <c r="BD8" i="87"/>
  <c r="X9" i="4"/>
  <c r="AN9" i="88"/>
  <c r="X9" i="81"/>
  <c r="CB10" i="81"/>
  <c r="BD9" i="73"/>
  <c r="CQ18" i="108"/>
  <c r="CQ19" i="108"/>
  <c r="R21" i="1"/>
  <c r="AP6" i="1" s="1"/>
  <c r="R11" i="1"/>
  <c r="AF6" i="1" s="1"/>
  <c r="R18" i="1"/>
  <c r="AM6" i="1" s="1"/>
  <c r="BR3" i="110" s="1"/>
  <c r="AA6" i="1"/>
  <c r="V3" i="110" s="1"/>
  <c r="BH9" i="88"/>
  <c r="BT9" i="81"/>
  <c r="BD9" i="80"/>
  <c r="CL25" i="109"/>
  <c r="CN25" i="109" s="1"/>
  <c r="CP25" i="109" s="1"/>
  <c r="CL24" i="109"/>
  <c r="CN24" i="109" s="1"/>
  <c r="CP24" i="109" s="1"/>
  <c r="CR24" i="109" s="1"/>
  <c r="AC6" i="1"/>
  <c r="B36" i="92"/>
  <c r="B36" i="110"/>
  <c r="B36" i="112"/>
  <c r="B23" i="99"/>
  <c r="B23" i="75"/>
  <c r="B23" i="86"/>
  <c r="B23" i="89"/>
  <c r="B23" i="77"/>
  <c r="B23" i="90"/>
  <c r="B23" i="91"/>
  <c r="B23" i="92"/>
  <c r="B23" i="83"/>
  <c r="B23" i="110"/>
  <c r="B36" i="76"/>
  <c r="B36" i="86"/>
  <c r="B29" i="93"/>
  <c r="B25" i="108"/>
  <c r="B25" i="88"/>
  <c r="B29" i="86"/>
  <c r="B29" i="90"/>
  <c r="B25" i="89"/>
  <c r="B36" i="84"/>
  <c r="B36" i="113"/>
  <c r="B36" i="4"/>
  <c r="B36" i="94"/>
  <c r="B23" i="76"/>
  <c r="B23" i="102"/>
  <c r="B23" i="97"/>
  <c r="B23" i="111"/>
  <c r="B23" i="84"/>
  <c r="B23" i="80"/>
  <c r="B23" i="87"/>
  <c r="B23" i="82"/>
  <c r="B23" i="96"/>
  <c r="B35" i="100"/>
  <c r="B35" i="78"/>
  <c r="B36" i="98"/>
  <c r="B25" i="99"/>
  <c r="B29" i="80"/>
  <c r="B25" i="113"/>
  <c r="B29" i="77"/>
  <c r="B29" i="111"/>
  <c r="B25" i="90"/>
  <c r="B29" i="87"/>
  <c r="B36" i="90"/>
  <c r="B36" i="97"/>
  <c r="B36" i="83"/>
  <c r="B23" i="113"/>
  <c r="B23" i="101"/>
  <c r="B23" i="4"/>
  <c r="B23" i="95"/>
  <c r="B23" i="98"/>
  <c r="B23" i="109"/>
  <c r="B23" i="108"/>
  <c r="B23" i="103"/>
  <c r="B23" i="78"/>
  <c r="B23" i="93"/>
  <c r="B36" i="80"/>
  <c r="B36" i="73"/>
  <c r="CS16" i="103"/>
  <c r="CS28" i="103"/>
  <c r="CS17" i="103"/>
  <c r="CS20" i="103"/>
  <c r="CS21" i="103"/>
  <c r="CS27" i="103"/>
  <c r="CN26" i="103"/>
  <c r="CP26" i="103" s="1"/>
  <c r="CR26" i="103" s="1"/>
  <c r="CT26" i="103" s="1"/>
  <c r="CN28" i="103"/>
  <c r="CP28" i="103" s="1"/>
  <c r="CR28" i="103" s="1"/>
  <c r="CN29" i="103"/>
  <c r="CP29" i="103" s="1"/>
  <c r="CR29" i="103" s="1"/>
  <c r="CN30" i="103"/>
  <c r="CP30" i="103" s="1"/>
  <c r="CR30" i="103" s="1"/>
  <c r="CT30" i="103" s="1"/>
  <c r="CS18" i="103"/>
  <c r="CS19" i="103"/>
  <c r="CS22" i="103"/>
  <c r="CS23" i="103"/>
  <c r="CS25" i="103"/>
  <c r="CS29" i="103"/>
  <c r="CS14" i="103"/>
  <c r="G24" i="103"/>
  <c r="G17" i="103"/>
  <c r="CN25" i="103"/>
  <c r="CP25" i="103" s="1"/>
  <c r="CR25" i="103" s="1"/>
  <c r="CN23" i="103"/>
  <c r="CP23" i="103" s="1"/>
  <c r="CR23" i="103" s="1"/>
  <c r="G19" i="92"/>
  <c r="G30" i="102"/>
  <c r="G26" i="100"/>
  <c r="G19" i="97"/>
  <c r="G26" i="95"/>
  <c r="G30" i="95"/>
  <c r="G25" i="91"/>
  <c r="G34" i="75"/>
  <c r="G26" i="4"/>
  <c r="B40" i="76"/>
  <c r="CN23" i="81"/>
  <c r="CP23" i="81" s="1"/>
  <c r="CR23" i="81" s="1"/>
  <c r="G40" i="82"/>
  <c r="G40" i="86"/>
  <c r="G42" i="86"/>
  <c r="G41" i="82"/>
  <c r="G26" i="85"/>
  <c r="G17" i="85"/>
  <c r="G39" i="82"/>
  <c r="G17" i="76"/>
  <c r="G40" i="75"/>
  <c r="CN14" i="103"/>
  <c r="CP14" i="103" s="1"/>
  <c r="CR14" i="103" s="1"/>
  <c r="CN15" i="103"/>
  <c r="CP15" i="103" s="1"/>
  <c r="CR15" i="103" s="1"/>
  <c r="CT15" i="103" s="1"/>
  <c r="B40" i="113"/>
  <c r="B40" i="99"/>
  <c r="B40" i="102"/>
  <c r="CN29" i="80"/>
  <c r="CP29" i="80" s="1"/>
  <c r="CR29" i="80" s="1"/>
  <c r="CT29" i="80" s="1"/>
  <c r="CU29" i="80" s="1"/>
  <c r="CN28" i="80"/>
  <c r="CP28" i="80" s="1"/>
  <c r="CR28" i="80" s="1"/>
  <c r="CT28" i="80" s="1"/>
  <c r="CU28" i="80" s="1"/>
  <c r="G33" i="80"/>
  <c r="G26" i="88"/>
  <c r="G26" i="101"/>
  <c r="G28" i="102"/>
  <c r="G30" i="97"/>
  <c r="G22" i="96"/>
  <c r="G24" i="94"/>
  <c r="G26" i="90"/>
  <c r="G25" i="92"/>
  <c r="G30" i="92"/>
  <c r="G36" i="77"/>
  <c r="B40" i="97"/>
  <c r="B40" i="73"/>
  <c r="B40" i="4"/>
  <c r="B40" i="83"/>
  <c r="B40" i="93"/>
  <c r="B37" i="88"/>
  <c r="B38" i="112"/>
  <c r="B38" i="92"/>
  <c r="B37" i="99"/>
  <c r="B35" i="109"/>
  <c r="B35" i="88"/>
  <c r="B35" i="87"/>
  <c r="B37" i="89"/>
  <c r="B38" i="110"/>
  <c r="B38" i="89"/>
  <c r="B37" i="86"/>
  <c r="B35" i="91"/>
  <c r="B35" i="92"/>
  <c r="B37" i="83"/>
  <c r="B38" i="75"/>
  <c r="B38" i="80"/>
  <c r="B38" i="87"/>
  <c r="B37" i="109"/>
  <c r="B35" i="77"/>
  <c r="B35" i="80"/>
  <c r="B40" i="75"/>
  <c r="B40" i="100"/>
  <c r="B40" i="81"/>
  <c r="B40" i="96"/>
  <c r="B40" i="77"/>
  <c r="B40" i="109"/>
  <c r="B40" i="111"/>
  <c r="B40" i="86"/>
  <c r="B40" i="94"/>
  <c r="B40" i="79"/>
  <c r="B40" i="92"/>
  <c r="B40" i="91"/>
  <c r="B40" i="110"/>
  <c r="B40" i="85"/>
  <c r="B40" i="103"/>
  <c r="B40" i="84"/>
  <c r="B40" i="98"/>
  <c r="B40" i="87"/>
  <c r="B40" i="101"/>
  <c r="B40" i="82"/>
  <c r="B40" i="88"/>
  <c r="B40" i="108"/>
  <c r="B40" i="80"/>
  <c r="B40" i="78"/>
  <c r="B40" i="95"/>
  <c r="B40" i="112"/>
  <c r="B40" i="89"/>
  <c r="B39" i="81"/>
  <c r="B39" i="86"/>
  <c r="B39" i="89"/>
  <c r="B39" i="94"/>
  <c r="B39" i="93"/>
  <c r="B39" i="109"/>
  <c r="B39" i="87"/>
  <c r="B39" i="100"/>
  <c r="B39" i="85"/>
  <c r="B39" i="110"/>
  <c r="B39" i="113"/>
  <c r="B39" i="108"/>
  <c r="B39" i="73"/>
  <c r="B39" i="102"/>
  <c r="B39" i="98"/>
  <c r="B39" i="99"/>
  <c r="B39" i="82"/>
  <c r="B39" i="79"/>
  <c r="B39" i="103"/>
  <c r="B39" i="84"/>
  <c r="B39" i="90"/>
  <c r="B39" i="97"/>
  <c r="B39" i="88"/>
  <c r="B39" i="77"/>
  <c r="B39" i="4"/>
  <c r="B39" i="101"/>
  <c r="G32" i="86"/>
  <c r="G38" i="85"/>
  <c r="CN24" i="84"/>
  <c r="CP24" i="84" s="1"/>
  <c r="CR24" i="84" s="1"/>
  <c r="G32" i="78"/>
  <c r="G39" i="77"/>
  <c r="G32" i="4"/>
  <c r="CS18" i="4"/>
  <c r="B29" i="89"/>
  <c r="B29" i="109"/>
  <c r="B29" i="108"/>
  <c r="B29" i="103"/>
  <c r="B29" i="98"/>
  <c r="B29" i="96"/>
  <c r="B29" i="113"/>
  <c r="B29" i="82"/>
  <c r="B31" i="89"/>
  <c r="B29" i="76"/>
  <c r="B29" i="95"/>
  <c r="B29" i="88"/>
  <c r="B29" i="92"/>
  <c r="B29" i="78"/>
  <c r="B29" i="91"/>
  <c r="B29" i="94"/>
  <c r="B29" i="81"/>
  <c r="B29" i="4"/>
  <c r="B29" i="85"/>
  <c r="B29" i="100"/>
  <c r="B29" i="112"/>
  <c r="B29" i="73"/>
  <c r="B29" i="110"/>
  <c r="B29" i="99"/>
  <c r="B29" i="101"/>
  <c r="B29" i="84"/>
  <c r="B29" i="79"/>
  <c r="B29" i="97"/>
  <c r="CN26" i="97"/>
  <c r="CP26" i="97" s="1"/>
  <c r="CR26" i="97" s="1"/>
  <c r="CT26" i="97" s="1"/>
  <c r="CN26" i="91"/>
  <c r="CP26" i="91" s="1"/>
  <c r="CR26" i="91" s="1"/>
  <c r="G40" i="79"/>
  <c r="CN28" i="79"/>
  <c r="CP28" i="79" s="1"/>
  <c r="CR28" i="79" s="1"/>
  <c r="CT28" i="79" s="1"/>
  <c r="G41" i="79"/>
  <c r="G42" i="79"/>
  <c r="CN27" i="79"/>
  <c r="CP27" i="79" s="1"/>
  <c r="CR27" i="79" s="1"/>
  <c r="CT27" i="79" s="1"/>
  <c r="CU27" i="79" s="1"/>
  <c r="G35" i="79"/>
  <c r="CN23" i="86"/>
  <c r="CP23" i="86" s="1"/>
  <c r="CR23" i="86" s="1"/>
  <c r="G35" i="86"/>
  <c r="CS23" i="82"/>
  <c r="CS19" i="82"/>
  <c r="CS20" i="75"/>
  <c r="CN24" i="93"/>
  <c r="CP24" i="93" s="1"/>
  <c r="CR24" i="93" s="1"/>
  <c r="CT24" i="93" s="1"/>
  <c r="CN25" i="97"/>
  <c r="CP25" i="97" s="1"/>
  <c r="CR25" i="97" s="1"/>
  <c r="CT25" i="97" s="1"/>
  <c r="CU25" i="97" s="1"/>
  <c r="G37" i="93"/>
  <c r="G37" i="97"/>
  <c r="G28" i="97"/>
  <c r="G38" i="97"/>
  <c r="G35" i="102"/>
  <c r="G35" i="100"/>
  <c r="G36" i="100"/>
  <c r="CN25" i="100"/>
  <c r="CP25" i="100" s="1"/>
  <c r="CR25" i="100" s="1"/>
  <c r="G34" i="102"/>
  <c r="G32" i="102"/>
  <c r="CN24" i="98"/>
  <c r="CP24" i="98" s="1"/>
  <c r="CR24" i="98" s="1"/>
  <c r="G36" i="97"/>
  <c r="G17" i="97"/>
  <c r="CN28" i="91"/>
  <c r="CP28" i="91" s="1"/>
  <c r="CR28" i="91" s="1"/>
  <c r="CT28" i="91" s="1"/>
  <c r="CN27" i="91"/>
  <c r="CP27" i="91" s="1"/>
  <c r="CR27" i="91" s="1"/>
  <c r="G35" i="95"/>
  <c r="G27" i="95"/>
  <c r="G37" i="94"/>
  <c r="G36" i="94"/>
  <c r="G35" i="94"/>
  <c r="CS23" i="93"/>
  <c r="CN25" i="93"/>
  <c r="CP25" i="93" s="1"/>
  <c r="CR25" i="93" s="1"/>
  <c r="G36" i="93"/>
  <c r="G38" i="93"/>
  <c r="G33" i="93"/>
  <c r="G23" i="85"/>
  <c r="G36" i="91"/>
  <c r="G18" i="92"/>
  <c r="G28" i="90"/>
  <c r="G30" i="90"/>
  <c r="G18" i="91"/>
  <c r="G35" i="89"/>
  <c r="G16" i="90"/>
  <c r="B35" i="90"/>
  <c r="B35" i="97"/>
  <c r="B35" i="86"/>
  <c r="B35" i="84"/>
  <c r="B35" i="75"/>
  <c r="B35" i="99"/>
  <c r="B35" i="101"/>
  <c r="B35" i="96"/>
  <c r="B35" i="73"/>
  <c r="B35" i="111"/>
  <c r="B35" i="85"/>
  <c r="B35" i="79"/>
  <c r="B35" i="108"/>
  <c r="B35" i="95"/>
  <c r="B35" i="94"/>
  <c r="B35" i="112"/>
  <c r="B35" i="113"/>
  <c r="B35" i="103"/>
  <c r="B35" i="82"/>
  <c r="B35" i="102"/>
  <c r="B35" i="76"/>
  <c r="B35" i="98"/>
  <c r="B35" i="110"/>
  <c r="B35" i="83"/>
  <c r="B35" i="81"/>
  <c r="B35" i="89"/>
  <c r="CN24" i="78"/>
  <c r="CP24" i="78" s="1"/>
  <c r="CR24" i="78" s="1"/>
  <c r="CN25" i="85"/>
  <c r="CP25" i="85" s="1"/>
  <c r="CR25" i="85" s="1"/>
  <c r="CT25" i="85" s="1"/>
  <c r="CN27" i="84"/>
  <c r="CP27" i="84" s="1"/>
  <c r="CR27" i="84" s="1"/>
  <c r="CT27" i="84" s="1"/>
  <c r="G40" i="84"/>
  <c r="G15" i="84"/>
  <c r="G39" i="84"/>
  <c r="CN28" i="84"/>
  <c r="CP28" i="84" s="1"/>
  <c r="CR28" i="84" s="1"/>
  <c r="CT28" i="84" s="1"/>
  <c r="G28" i="86"/>
  <c r="G37" i="85"/>
  <c r="CN24" i="85"/>
  <c r="CP24" i="85" s="1"/>
  <c r="CR24" i="85" s="1"/>
  <c r="CT24" i="85" s="1"/>
  <c r="G36" i="85"/>
  <c r="G28" i="83"/>
  <c r="G16" i="82"/>
  <c r="G34" i="81"/>
  <c r="G16" i="79"/>
  <c r="CN26" i="78"/>
  <c r="CP26" i="78" s="1"/>
  <c r="CR26" i="78" s="1"/>
  <c r="G36" i="78"/>
  <c r="CN14" i="94"/>
  <c r="CP14" i="94" s="1"/>
  <c r="CR14" i="94" s="1"/>
  <c r="CN30" i="83"/>
  <c r="CP30" i="83" s="1"/>
  <c r="CR30" i="83" s="1"/>
  <c r="CT30" i="83" s="1"/>
  <c r="CN14" i="80"/>
  <c r="CP14" i="80" s="1"/>
  <c r="CR14" i="80" s="1"/>
  <c r="CS19" i="84"/>
  <c r="G25" i="95"/>
  <c r="G32" i="100"/>
  <c r="G34" i="94"/>
  <c r="G32" i="103"/>
  <c r="G23" i="102"/>
  <c r="G16" i="100"/>
  <c r="G23" i="101"/>
  <c r="G23" i="99"/>
  <c r="G34" i="98"/>
  <c r="CN23" i="97"/>
  <c r="CP23" i="97" s="1"/>
  <c r="CR23" i="97" s="1"/>
  <c r="G37" i="95"/>
  <c r="G34" i="95"/>
  <c r="CN24" i="95"/>
  <c r="CP24" i="95" s="1"/>
  <c r="CR24" i="95" s="1"/>
  <c r="G32" i="95"/>
  <c r="G29" i="95"/>
  <c r="CS22" i="93"/>
  <c r="G16" i="93"/>
  <c r="G27" i="92"/>
  <c r="G25" i="90"/>
  <c r="G32" i="88"/>
  <c r="G32" i="89"/>
  <c r="G29" i="88"/>
  <c r="CS21" i="77"/>
  <c r="CS20" i="77"/>
  <c r="G34" i="87"/>
  <c r="G16" i="86"/>
  <c r="G34" i="77"/>
  <c r="G37" i="84"/>
  <c r="G36" i="83"/>
  <c r="G37" i="83"/>
  <c r="G32" i="77"/>
  <c r="G30" i="76"/>
  <c r="B38" i="103"/>
  <c r="B37" i="77"/>
  <c r="B37" i="100"/>
  <c r="B37" i="79"/>
  <c r="B37" i="87"/>
  <c r="B38" i="109"/>
  <c r="B38" i="96"/>
  <c r="B38" i="86"/>
  <c r="B38" i="84"/>
  <c r="B38" i="83"/>
  <c r="B38" i="73"/>
  <c r="B38" i="94"/>
  <c r="B38" i="98"/>
  <c r="B37" i="84"/>
  <c r="B37" i="90"/>
  <c r="B37" i="108"/>
  <c r="B37" i="113"/>
  <c r="B37" i="81"/>
  <c r="B37" i="92"/>
  <c r="B37" i="94"/>
  <c r="B37" i="75"/>
  <c r="B37" i="76"/>
  <c r="B37" i="96"/>
  <c r="B38" i="97"/>
  <c r="B38" i="101"/>
  <c r="B38" i="77"/>
  <c r="B38" i="76"/>
  <c r="B38" i="79"/>
  <c r="B38" i="4"/>
  <c r="B38" i="93"/>
  <c r="B38" i="113"/>
  <c r="B38" i="99"/>
  <c r="B37" i="85"/>
  <c r="B37" i="95"/>
  <c r="B37" i="4"/>
  <c r="B37" i="80"/>
  <c r="B37" i="101"/>
  <c r="B37" i="102"/>
  <c r="B37" i="112"/>
  <c r="B37" i="91"/>
  <c r="B37" i="82"/>
  <c r="B38" i="91"/>
  <c r="B38" i="78"/>
  <c r="B38" i="100"/>
  <c r="B38" i="102"/>
  <c r="B38" i="85"/>
  <c r="B38" i="90"/>
  <c r="B38" i="81"/>
  <c r="B38" i="82"/>
  <c r="B38" i="108"/>
  <c r="B37" i="97"/>
  <c r="B37" i="110"/>
  <c r="B37" i="103"/>
  <c r="B37" i="73"/>
  <c r="B37" i="111"/>
  <c r="CN15" i="95"/>
  <c r="CP15" i="95" s="1"/>
  <c r="CR15" i="95" s="1"/>
  <c r="CN29" i="94"/>
  <c r="CP29" i="94" s="1"/>
  <c r="CR29" i="94" s="1"/>
  <c r="CT29" i="94" s="1"/>
  <c r="CU29" i="94" s="1"/>
  <c r="CN25" i="94"/>
  <c r="CP25" i="94" s="1"/>
  <c r="CR25" i="94" s="1"/>
  <c r="CS20" i="78"/>
  <c r="G32" i="93"/>
  <c r="G23" i="100"/>
  <c r="G21" i="91"/>
  <c r="CN28" i="94"/>
  <c r="CP28" i="94" s="1"/>
  <c r="CR28" i="94" s="1"/>
  <c r="G22" i="100"/>
  <c r="G16" i="99"/>
  <c r="G27" i="98"/>
  <c r="G27" i="97"/>
  <c r="G33" i="95"/>
  <c r="G19" i="94"/>
  <c r="G18" i="94"/>
  <c r="G25" i="93"/>
  <c r="G14" i="92"/>
  <c r="G21" i="92"/>
  <c r="G16" i="92"/>
  <c r="G30" i="91"/>
  <c r="G33" i="91"/>
  <c r="G21" i="90"/>
  <c r="CS21" i="78"/>
  <c r="K3" i="36"/>
  <c r="K4" i="36" s="1"/>
  <c r="J4" i="36"/>
  <c r="B26" i="82"/>
  <c r="B26" i="84"/>
  <c r="B33" i="95"/>
  <c r="B21" i="87"/>
  <c r="B21" i="82"/>
  <c r="B21" i="108"/>
  <c r="B26" i="83"/>
  <c r="B19" i="78"/>
  <c r="B19" i="99"/>
  <c r="B19" i="77"/>
  <c r="B19" i="84"/>
  <c r="B41" i="109"/>
  <c r="B41" i="93"/>
  <c r="B21" i="76"/>
  <c r="B19" i="109"/>
  <c r="B19" i="82"/>
  <c r="H4" i="36"/>
  <c r="B26" i="100"/>
  <c r="B26" i="91"/>
  <c r="B33" i="73"/>
  <c r="B33" i="86"/>
  <c r="B33" i="109"/>
  <c r="B33" i="77"/>
  <c r="B33" i="113"/>
  <c r="B21" i="109"/>
  <c r="B21" i="112"/>
  <c r="B20" i="109"/>
  <c r="B20" i="84"/>
  <c r="B19" i="108"/>
  <c r="B19" i="86"/>
  <c r="B26" i="113"/>
  <c r="B26" i="102"/>
  <c r="B26" i="4"/>
  <c r="B26" i="89"/>
  <c r="B26" i="76"/>
  <c r="B26" i="97"/>
  <c r="B26" i="111"/>
  <c r="B33" i="79"/>
  <c r="B33" i="78"/>
  <c r="B33" i="4"/>
  <c r="B33" i="89"/>
  <c r="B33" i="94"/>
  <c r="B33" i="97"/>
  <c r="B33" i="88"/>
  <c r="B33" i="75"/>
  <c r="B33" i="85"/>
  <c r="B26" i="85"/>
  <c r="B21" i="102"/>
  <c r="B21" i="96"/>
  <c r="B21" i="95"/>
  <c r="B21" i="80"/>
  <c r="B21" i="75"/>
  <c r="B21" i="100"/>
  <c r="B21" i="93"/>
  <c r="B21" i="110"/>
  <c r="B26" i="108"/>
  <c r="B26" i="88"/>
  <c r="B20" i="81"/>
  <c r="B19" i="83"/>
  <c r="B19" i="101"/>
  <c r="B19" i="100"/>
  <c r="B19" i="91"/>
  <c r="B19" i="80"/>
  <c r="B19" i="76"/>
  <c r="B19" i="85"/>
  <c r="B41" i="91"/>
  <c r="B41" i="97"/>
  <c r="B19" i="94"/>
  <c r="B19" i="113"/>
  <c r="B21" i="77"/>
  <c r="B26" i="112"/>
  <c r="B26" i="78"/>
  <c r="B26" i="98"/>
  <c r="B33" i="87"/>
  <c r="B33" i="102"/>
  <c r="B33" i="82"/>
  <c r="B21" i="79"/>
  <c r="B21" i="4"/>
  <c r="B21" i="101"/>
  <c r="B26" i="86"/>
  <c r="B20" i="87"/>
  <c r="B19" i="89"/>
  <c r="B19" i="75"/>
  <c r="B41" i="102"/>
  <c r="B26" i="93"/>
  <c r="B26" i="103"/>
  <c r="B26" i="79"/>
  <c r="B26" i="101"/>
  <c r="B26" i="92"/>
  <c r="B26" i="90"/>
  <c r="B26" i="109"/>
  <c r="B33" i="108"/>
  <c r="B33" i="93"/>
  <c r="B33" i="110"/>
  <c r="B33" i="81"/>
  <c r="B33" i="100"/>
  <c r="B33" i="84"/>
  <c r="B33" i="103"/>
  <c r="B31" i="90"/>
  <c r="B21" i="90"/>
  <c r="B21" i="73"/>
  <c r="B21" i="88"/>
  <c r="B21" i="103"/>
  <c r="B21" i="81"/>
  <c r="B21" i="92"/>
  <c r="B21" i="94"/>
  <c r="B21" i="111"/>
  <c r="B26" i="77"/>
  <c r="B20" i="102"/>
  <c r="B20" i="108"/>
  <c r="B19" i="95"/>
  <c r="B19" i="110"/>
  <c r="B19" i="97"/>
  <c r="B19" i="88"/>
  <c r="B41" i="86"/>
  <c r="B41" i="73"/>
  <c r="B19" i="79"/>
  <c r="B19" i="81"/>
  <c r="B21" i="83"/>
  <c r="B19" i="98"/>
  <c r="G4" i="36"/>
  <c r="B30" i="79"/>
  <c r="B30" i="85"/>
  <c r="B30" i="103"/>
  <c r="B30" i="73"/>
  <c r="B30" i="96"/>
  <c r="B30" i="90"/>
  <c r="B31" i="112"/>
  <c r="B31" i="88"/>
  <c r="B30" i="89"/>
  <c r="B30" i="83"/>
  <c r="B18" i="79"/>
  <c r="B18" i="75"/>
  <c r="B18" i="86"/>
  <c r="B18" i="98"/>
  <c r="B18" i="100"/>
  <c r="B18" i="97"/>
  <c r="B20" i="112"/>
  <c r="B20" i="80"/>
  <c r="B20" i="111"/>
  <c r="B20" i="100"/>
  <c r="B20" i="83"/>
  <c r="B20" i="91"/>
  <c r="B20" i="98"/>
  <c r="B20" i="95"/>
  <c r="B20" i="77"/>
  <c r="B32" i="76"/>
  <c r="B32" i="88"/>
  <c r="B41" i="112"/>
  <c r="B41" i="96"/>
  <c r="B41" i="77"/>
  <c r="B41" i="78"/>
  <c r="B41" i="85"/>
  <c r="B41" i="90"/>
  <c r="B41" i="101"/>
  <c r="B41" i="95"/>
  <c r="B41" i="88"/>
  <c r="B18" i="89"/>
  <c r="B24" i="85"/>
  <c r="B24" i="83"/>
  <c r="B24" i="82"/>
  <c r="B18" i="99"/>
  <c r="B18" i="87"/>
  <c r="B20" i="113"/>
  <c r="B16" i="79"/>
  <c r="B41" i="98"/>
  <c r="B16" i="110"/>
  <c r="E4" i="36"/>
  <c r="D5" i="37" s="1"/>
  <c r="G5" i="37" s="1"/>
  <c r="J5" i="37" s="1"/>
  <c r="M5" i="37" s="1"/>
  <c r="P5" i="37" s="1"/>
  <c r="S5" i="37" s="1"/>
  <c r="V5" i="37" s="1"/>
  <c r="Y5" i="37" s="1"/>
  <c r="AB5" i="37" s="1"/>
  <c r="AE5" i="37" s="1"/>
  <c r="AH5" i="37" s="1"/>
  <c r="AK5" i="37" s="1"/>
  <c r="AN5" i="37" s="1"/>
  <c r="AQ5" i="37" s="1"/>
  <c r="AT5" i="37" s="1"/>
  <c r="AX5" i="37" s="1"/>
  <c r="BA5" i="37" s="1"/>
  <c r="BD5" i="37" s="1"/>
  <c r="BG5" i="37" s="1"/>
  <c r="B30" i="77"/>
  <c r="B30" i="92"/>
  <c r="B30" i="110"/>
  <c r="B30" i="91"/>
  <c r="B30" i="80"/>
  <c r="B30" i="94"/>
  <c r="B30" i="76"/>
  <c r="B31" i="75"/>
  <c r="B31" i="113"/>
  <c r="B30" i="84"/>
  <c r="B30" i="97"/>
  <c r="B18" i="110"/>
  <c r="B18" i="78"/>
  <c r="B18" i="88"/>
  <c r="B18" i="73"/>
  <c r="B18" i="76"/>
  <c r="B18" i="83"/>
  <c r="B18" i="85"/>
  <c r="B20" i="93"/>
  <c r="B20" i="101"/>
  <c r="B20" i="99"/>
  <c r="B20" i="90"/>
  <c r="B20" i="82"/>
  <c r="B20" i="73"/>
  <c r="B20" i="97"/>
  <c r="B20" i="89"/>
  <c r="B20" i="110"/>
  <c r="B31" i="93"/>
  <c r="B32" i="109"/>
  <c r="B41" i="92"/>
  <c r="B41" i="87"/>
  <c r="B41" i="100"/>
  <c r="B41" i="80"/>
  <c r="B41" i="94"/>
  <c r="B41" i="108"/>
  <c r="B41" i="84"/>
  <c r="B41" i="103"/>
  <c r="B18" i="92"/>
  <c r="I4" i="36"/>
  <c r="B24" i="76"/>
  <c r="B24" i="77"/>
  <c r="B18" i="109"/>
  <c r="B20" i="4"/>
  <c r="B16" i="80"/>
  <c r="B16" i="97"/>
  <c r="B16" i="78"/>
  <c r="B16" i="92"/>
  <c r="F4" i="36"/>
  <c r="B30" i="81"/>
  <c r="B30" i="78"/>
  <c r="B30" i="112"/>
  <c r="B30" i="93"/>
  <c r="B30" i="87"/>
  <c r="B30" i="100"/>
  <c r="B31" i="79"/>
  <c r="B31" i="95"/>
  <c r="B30" i="86"/>
  <c r="B30" i="98"/>
  <c r="B18" i="4"/>
  <c r="B18" i="111"/>
  <c r="B18" i="101"/>
  <c r="B18" i="94"/>
  <c r="B18" i="91"/>
  <c r="B18" i="81"/>
  <c r="B20" i="79"/>
  <c r="B31" i="82"/>
  <c r="B20" i="85"/>
  <c r="B20" i="75"/>
  <c r="B20" i="96"/>
  <c r="B20" i="78"/>
  <c r="B20" i="92"/>
  <c r="B20" i="94"/>
  <c r="B20" i="88"/>
  <c r="B32" i="82"/>
  <c r="B32" i="80"/>
  <c r="B41" i="76"/>
  <c r="B41" i="111"/>
  <c r="B41" i="79"/>
  <c r="B41" i="99"/>
  <c r="B41" i="89"/>
  <c r="B41" i="81"/>
  <c r="B41" i="113"/>
  <c r="B41" i="82"/>
  <c r="B41" i="83"/>
  <c r="B18" i="82"/>
  <c r="B18" i="102"/>
  <c r="B18" i="96"/>
  <c r="B24" i="94"/>
  <c r="B24" i="98"/>
  <c r="B30" i="101"/>
  <c r="B16" i="111"/>
  <c r="B16" i="77"/>
  <c r="CS22" i="4"/>
  <c r="CS22" i="75"/>
  <c r="CS21" i="75"/>
  <c r="G29" i="73"/>
  <c r="CN24" i="77"/>
  <c r="CP24" i="77" s="1"/>
  <c r="CR24" i="77" s="1"/>
  <c r="G19" i="81"/>
  <c r="G32" i="85"/>
  <c r="G25" i="84"/>
  <c r="G23" i="81"/>
  <c r="G17" i="78"/>
  <c r="G24" i="76"/>
  <c r="G23" i="73"/>
  <c r="CN28" i="90"/>
  <c r="CP28" i="90" s="1"/>
  <c r="CR28" i="90" s="1"/>
  <c r="CT28" i="90" s="1"/>
  <c r="CN29" i="90"/>
  <c r="CP29" i="90" s="1"/>
  <c r="CR29" i="90" s="1"/>
  <c r="CT29" i="90" s="1"/>
  <c r="CU29" i="90" s="1"/>
  <c r="CS22" i="82"/>
  <c r="G17" i="100"/>
  <c r="G32" i="101"/>
  <c r="CN29" i="97"/>
  <c r="CP29" i="97" s="1"/>
  <c r="CR29" i="97" s="1"/>
  <c r="CT29" i="97" s="1"/>
  <c r="CN28" i="97"/>
  <c r="CP28" i="97" s="1"/>
  <c r="CR28" i="97" s="1"/>
  <c r="CT28" i="97" s="1"/>
  <c r="G30" i="103"/>
  <c r="G33" i="103"/>
  <c r="G20" i="103"/>
  <c r="G25" i="103"/>
  <c r="G23" i="103"/>
  <c r="G22" i="103"/>
  <c r="G16" i="102"/>
  <c r="G20" i="101"/>
  <c r="G21" i="100"/>
  <c r="G18" i="100"/>
  <c r="G18" i="99"/>
  <c r="G18" i="97"/>
  <c r="G23" i="97"/>
  <c r="G33" i="96"/>
  <c r="G16" i="96"/>
  <c r="G32" i="94"/>
  <c r="G18" i="93"/>
  <c r="G32" i="92"/>
  <c r="G32" i="90"/>
  <c r="G38" i="90"/>
  <c r="G32" i="79"/>
  <c r="G23" i="89"/>
  <c r="G21" i="89"/>
  <c r="G23" i="88"/>
  <c r="G25" i="76"/>
  <c r="G32" i="87"/>
  <c r="G32" i="80"/>
  <c r="G27" i="87"/>
  <c r="G32" i="84"/>
  <c r="G33" i="82"/>
  <c r="G33" i="83"/>
  <c r="G34" i="83"/>
  <c r="G18" i="78"/>
  <c r="G32" i="73"/>
  <c r="G18" i="77"/>
  <c r="G17" i="75"/>
  <c r="G29" i="75"/>
  <c r="G31" i="4"/>
  <c r="G21" i="4"/>
  <c r="E4" i="114"/>
  <c r="G22" i="85"/>
  <c r="G19" i="87"/>
  <c r="G34" i="86"/>
  <c r="G18" i="87"/>
  <c r="G33" i="86"/>
  <c r="G18" i="85"/>
  <c r="G33" i="85"/>
  <c r="G31" i="85"/>
  <c r="G32" i="83"/>
  <c r="G29" i="81"/>
  <c r="G33" i="79"/>
  <c r="CN14" i="78"/>
  <c r="CP14" i="78" s="1"/>
  <c r="CR14" i="78" s="1"/>
  <c r="CT14" i="78" s="1"/>
  <c r="G29" i="78"/>
  <c r="G32" i="75"/>
  <c r="G30" i="77"/>
  <c r="G32" i="76"/>
  <c r="G26" i="76"/>
  <c r="G20" i="73"/>
  <c r="G22" i="73"/>
  <c r="CN29" i="73"/>
  <c r="CP29" i="73" s="1"/>
  <c r="CR29" i="73" s="1"/>
  <c r="CT29" i="73" s="1"/>
  <c r="CU29" i="73" s="1"/>
  <c r="G38" i="73"/>
  <c r="G16" i="4"/>
  <c r="CN15" i="97"/>
  <c r="CP15" i="97" s="1"/>
  <c r="CR15" i="97" s="1"/>
  <c r="CN24" i="75"/>
  <c r="CP24" i="75" s="1"/>
  <c r="CR24" i="75" s="1"/>
  <c r="CN26" i="4"/>
  <c r="CP26" i="4" s="1"/>
  <c r="CR26" i="4" s="1"/>
  <c r="CT26" i="4" s="1"/>
  <c r="CN28" i="4"/>
  <c r="CP28" i="4" s="1"/>
  <c r="CR28" i="4" s="1"/>
  <c r="CT28" i="4" s="1"/>
  <c r="CN30" i="4"/>
  <c r="CP30" i="4" s="1"/>
  <c r="CR30" i="4" s="1"/>
  <c r="CT30" i="4" s="1"/>
  <c r="CN25" i="4"/>
  <c r="CP25" i="4" s="1"/>
  <c r="CR25" i="4" s="1"/>
  <c r="CS21" i="85"/>
  <c r="CS20" i="84"/>
  <c r="CS21" i="82"/>
  <c r="CS20" i="82"/>
  <c r="CS21" i="81"/>
  <c r="CS20" i="81"/>
  <c r="CS20" i="76"/>
  <c r="CS19" i="76"/>
  <c r="G19" i="102"/>
  <c r="G18" i="89"/>
  <c r="CN23" i="98"/>
  <c r="CP23" i="98" s="1"/>
  <c r="CR23" i="98" s="1"/>
  <c r="CN24" i="94"/>
  <c r="CP24" i="94" s="1"/>
  <c r="CR24" i="94" s="1"/>
  <c r="CN24" i="90"/>
  <c r="CP24" i="90" s="1"/>
  <c r="CR24" i="90" s="1"/>
  <c r="G33" i="87"/>
  <c r="CN25" i="90"/>
  <c r="CP25" i="90" s="1"/>
  <c r="CR25" i="90" s="1"/>
  <c r="G32" i="97"/>
  <c r="G21" i="102"/>
  <c r="G24" i="102"/>
  <c r="G25" i="101"/>
  <c r="G17" i="101"/>
  <c r="G18" i="101"/>
  <c r="G29" i="100"/>
  <c r="G28" i="100"/>
  <c r="G31" i="94"/>
  <c r="G25" i="98"/>
  <c r="G31" i="98"/>
  <c r="G32" i="96"/>
  <c r="G35" i="96"/>
  <c r="G27" i="96"/>
  <c r="CS16" i="96"/>
  <c r="G31" i="96"/>
  <c r="G31" i="95"/>
  <c r="G14" i="95"/>
  <c r="G19" i="95"/>
  <c r="G22" i="95"/>
  <c r="G17" i="94"/>
  <c r="CN23" i="92"/>
  <c r="CP23" i="92" s="1"/>
  <c r="CR23" i="92" s="1"/>
  <c r="G31" i="93"/>
  <c r="G21" i="94"/>
  <c r="CN23" i="93"/>
  <c r="CP23" i="93" s="1"/>
  <c r="CR23" i="93" s="1"/>
  <c r="G24" i="93"/>
  <c r="G31" i="92"/>
  <c r="G32" i="91"/>
  <c r="G24" i="91"/>
  <c r="G31" i="90"/>
  <c r="G27" i="91"/>
  <c r="G18" i="90"/>
  <c r="G25" i="89"/>
  <c r="G30" i="89"/>
  <c r="G24" i="88"/>
  <c r="G38" i="82"/>
  <c r="CN29" i="82"/>
  <c r="CP29" i="82" s="1"/>
  <c r="CR29" i="82" s="1"/>
  <c r="CT29" i="82" s="1"/>
  <c r="G35" i="97"/>
  <c r="G25" i="97"/>
  <c r="G31" i="97"/>
  <c r="G21" i="97"/>
  <c r="CS21" i="4"/>
  <c r="G32" i="82"/>
  <c r="CN23" i="85"/>
  <c r="CP23" i="85" s="1"/>
  <c r="CR23" i="85" s="1"/>
  <c r="G21" i="86"/>
  <c r="G31" i="79"/>
  <c r="G28" i="78"/>
  <c r="CN24" i="79"/>
  <c r="CP24" i="79" s="1"/>
  <c r="CR24" i="79" s="1"/>
  <c r="CT24" i="79" s="1"/>
  <c r="B32" i="96"/>
  <c r="B32" i="101"/>
  <c r="B32" i="93"/>
  <c r="B32" i="108"/>
  <c r="B32" i="81"/>
  <c r="B32" i="113"/>
  <c r="B32" i="100"/>
  <c r="B32" i="85"/>
  <c r="B32" i="102"/>
  <c r="B32" i="112"/>
  <c r="B32" i="79"/>
  <c r="G26" i="79"/>
  <c r="G31" i="87"/>
  <c r="G28" i="87"/>
  <c r="G26" i="87"/>
  <c r="CS22" i="86"/>
  <c r="G31" i="86"/>
  <c r="G29" i="86"/>
  <c r="G27" i="84"/>
  <c r="G30" i="85"/>
  <c r="G31" i="83"/>
  <c r="G35" i="83"/>
  <c r="G17" i="83"/>
  <c r="G31" i="82"/>
  <c r="G27" i="82"/>
  <c r="G31" i="81"/>
  <c r="G22" i="79"/>
  <c r="G31" i="80"/>
  <c r="G19" i="80"/>
  <c r="G29" i="79"/>
  <c r="G30" i="78"/>
  <c r="B27" i="79"/>
  <c r="B27" i="88"/>
  <c r="B27" i="81"/>
  <c r="B27" i="112"/>
  <c r="B27" i="84"/>
  <c r="B27" i="109"/>
  <c r="B27" i="111"/>
  <c r="B27" i="77"/>
  <c r="B27" i="90"/>
  <c r="B27" i="110"/>
  <c r="B27" i="103"/>
  <c r="B27" i="98"/>
  <c r="B27" i="78"/>
  <c r="B27" i="92"/>
  <c r="B27" i="83"/>
  <c r="B27" i="80"/>
  <c r="B27" i="76"/>
  <c r="B27" i="75"/>
  <c r="B27" i="86"/>
  <c r="B27" i="85"/>
  <c r="B27" i="113"/>
  <c r="B27" i="96"/>
  <c r="B27" i="89"/>
  <c r="B27" i="102"/>
  <c r="B27" i="82"/>
  <c r="B27" i="97"/>
  <c r="B27" i="101"/>
  <c r="B25" i="77"/>
  <c r="B25" i="73"/>
  <c r="B25" i="78"/>
  <c r="B25" i="84"/>
  <c r="B25" i="4"/>
  <c r="B25" i="112"/>
  <c r="B25" i="75"/>
  <c r="B25" i="93"/>
  <c r="B25" i="95"/>
  <c r="B25" i="76"/>
  <c r="B25" i="98"/>
  <c r="B25" i="86"/>
  <c r="B25" i="81"/>
  <c r="B25" i="110"/>
  <c r="B25" i="85"/>
  <c r="B25" i="100"/>
  <c r="B25" i="101"/>
  <c r="B25" i="94"/>
  <c r="B25" i="96"/>
  <c r="B25" i="82"/>
  <c r="B25" i="109"/>
  <c r="B25" i="92"/>
  <c r="B25" i="102"/>
  <c r="B25" i="103"/>
  <c r="B25" i="97"/>
  <c r="B25" i="111"/>
  <c r="B25" i="83"/>
  <c r="B24" i="90"/>
  <c r="B24" i="112"/>
  <c r="B24" i="78"/>
  <c r="B24" i="93"/>
  <c r="B24" i="103"/>
  <c r="B24" i="113"/>
  <c r="B24" i="86"/>
  <c r="B24" i="95"/>
  <c r="B24" i="110"/>
  <c r="B24" i="109"/>
  <c r="B24" i="81"/>
  <c r="B24" i="91"/>
  <c r="B24" i="87"/>
  <c r="B24" i="92"/>
  <c r="B24" i="100"/>
  <c r="B24" i="89"/>
  <c r="B24" i="80"/>
  <c r="B24" i="96"/>
  <c r="B24" i="88"/>
  <c r="B24" i="84"/>
  <c r="B24" i="79"/>
  <c r="B24" i="101"/>
  <c r="B24" i="97"/>
  <c r="B24" i="102"/>
  <c r="B24" i="73"/>
  <c r="B24" i="4"/>
  <c r="B24" i="99"/>
  <c r="B16" i="76"/>
  <c r="B16" i="75"/>
  <c r="B16" i="93"/>
  <c r="B16" i="82"/>
  <c r="B16" i="84"/>
  <c r="B16" i="96"/>
  <c r="B16" i="102"/>
  <c r="B16" i="87"/>
  <c r="B16" i="4"/>
  <c r="B16" i="91"/>
  <c r="B16" i="99"/>
  <c r="B16" i="112"/>
  <c r="B16" i="109"/>
  <c r="B16" i="103"/>
  <c r="B16" i="98"/>
  <c r="B16" i="101"/>
  <c r="B16" i="83"/>
  <c r="B16" i="88"/>
  <c r="B16" i="73"/>
  <c r="B16" i="108"/>
  <c r="B16" i="89"/>
  <c r="B16" i="95"/>
  <c r="B16" i="86"/>
  <c r="B16" i="100"/>
  <c r="B16" i="113"/>
  <c r="B16" i="90"/>
  <c r="B16" i="81"/>
  <c r="G31" i="78"/>
  <c r="G34" i="78"/>
  <c r="G27" i="77"/>
  <c r="G35" i="78"/>
  <c r="CS18" i="77"/>
  <c r="CN22" i="77"/>
  <c r="CP22" i="77" s="1"/>
  <c r="CR22" i="77" s="1"/>
  <c r="G25" i="77"/>
  <c r="G31" i="76"/>
  <c r="G35" i="76"/>
  <c r="G21" i="75"/>
  <c r="G31" i="73"/>
  <c r="B32" i="94"/>
  <c r="B32" i="95"/>
  <c r="B32" i="78"/>
  <c r="B32" i="111"/>
  <c r="B32" i="98"/>
  <c r="B32" i="4"/>
  <c r="B32" i="77"/>
  <c r="B32" i="73"/>
  <c r="B32" i="110"/>
  <c r="B32" i="75"/>
  <c r="B32" i="86"/>
  <c r="B32" i="87"/>
  <c r="B32" i="89"/>
  <c r="B32" i="99"/>
  <c r="B32" i="84"/>
  <c r="B32" i="91"/>
  <c r="B32" i="103"/>
  <c r="B32" i="92"/>
  <c r="B32" i="90"/>
  <c r="CN28" i="73"/>
  <c r="CP28" i="73" s="1"/>
  <c r="CR28" i="73" s="1"/>
  <c r="CT28" i="73" s="1"/>
  <c r="G19" i="73"/>
  <c r="G28" i="73"/>
  <c r="G38" i="4"/>
  <c r="G36" i="4"/>
  <c r="G17" i="4"/>
  <c r="B36" i="85"/>
  <c r="B36" i="87"/>
  <c r="B36" i="77"/>
  <c r="B36" i="109"/>
  <c r="B36" i="81"/>
  <c r="B36" i="103"/>
  <c r="B36" i="100"/>
  <c r="B36" i="78"/>
  <c r="B36" i="93"/>
  <c r="B36" i="91"/>
  <c r="B36" i="95"/>
  <c r="B36" i="79"/>
  <c r="B36" i="102"/>
  <c r="B36" i="82"/>
  <c r="B36" i="75"/>
  <c r="B36" i="89"/>
  <c r="B36" i="101"/>
  <c r="CN15" i="99"/>
  <c r="CP15" i="99" s="1"/>
  <c r="CR15" i="99" s="1"/>
  <c r="CN15" i="98"/>
  <c r="CP15" i="98" s="1"/>
  <c r="CR15" i="98" s="1"/>
  <c r="CN15" i="96"/>
  <c r="CP15" i="96" s="1"/>
  <c r="CR15" i="96" s="1"/>
  <c r="CN15" i="92"/>
  <c r="CP15" i="92" s="1"/>
  <c r="CR15" i="92" s="1"/>
  <c r="CN14" i="88"/>
  <c r="CP14" i="88" s="1"/>
  <c r="CR14" i="88" s="1"/>
  <c r="CN15" i="85"/>
  <c r="CP15" i="85" s="1"/>
  <c r="CR15" i="85" s="1"/>
  <c r="CT15" i="85" s="1"/>
  <c r="CN15" i="81"/>
  <c r="CP15" i="81" s="1"/>
  <c r="CR15" i="81" s="1"/>
  <c r="CN14" i="77"/>
  <c r="CP14" i="77" s="1"/>
  <c r="CR14" i="77" s="1"/>
  <c r="CN15" i="75"/>
  <c r="CP15" i="75" s="1"/>
  <c r="CR15" i="75" s="1"/>
  <c r="CT15" i="75" s="1"/>
  <c r="CS20" i="90"/>
  <c r="CS21" i="90"/>
  <c r="CS21" i="84"/>
  <c r="CN23" i="77"/>
  <c r="CP23" i="77" s="1"/>
  <c r="CR23" i="77" s="1"/>
  <c r="G31" i="100"/>
  <c r="G31" i="89"/>
  <c r="G16" i="88"/>
  <c r="G22" i="93"/>
  <c r="CN24" i="91"/>
  <c r="CP24" i="91" s="1"/>
  <c r="CR24" i="91" s="1"/>
  <c r="G21" i="101"/>
  <c r="G31" i="88"/>
  <c r="G34" i="101"/>
  <c r="CN24" i="103"/>
  <c r="CP24" i="103" s="1"/>
  <c r="CR24" i="103" s="1"/>
  <c r="G31" i="101"/>
  <c r="G31" i="102"/>
  <c r="G31" i="99"/>
  <c r="CN23" i="94"/>
  <c r="CP23" i="94" s="1"/>
  <c r="CR23" i="94" s="1"/>
  <c r="G31" i="91"/>
  <c r="CN25" i="91"/>
  <c r="CP25" i="91" s="1"/>
  <c r="CR25" i="91" s="1"/>
  <c r="G34" i="89"/>
  <c r="CN24" i="89"/>
  <c r="CP24" i="89" s="1"/>
  <c r="CR24" i="89" s="1"/>
  <c r="CN24" i="88"/>
  <c r="CP24" i="88" s="1"/>
  <c r="CR24" i="88" s="1"/>
  <c r="G29" i="102"/>
  <c r="CN14" i="89"/>
  <c r="CP14" i="89" s="1"/>
  <c r="CR14" i="89" s="1"/>
  <c r="CN22" i="103"/>
  <c r="CP22" i="103" s="1"/>
  <c r="CR22" i="103" s="1"/>
  <c r="CN23" i="102"/>
  <c r="CP23" i="102" s="1"/>
  <c r="CR23" i="102" s="1"/>
  <c r="G33" i="102"/>
  <c r="G22" i="102"/>
  <c r="G28" i="101"/>
  <c r="G19" i="100"/>
  <c r="G34" i="100"/>
  <c r="G22" i="99"/>
  <c r="G27" i="99"/>
  <c r="G19" i="99"/>
  <c r="G34" i="96"/>
  <c r="CN21" i="97"/>
  <c r="CP21" i="97" s="1"/>
  <c r="CR21" i="97" s="1"/>
  <c r="CN20" i="97"/>
  <c r="CP20" i="97" s="1"/>
  <c r="CR20" i="97" s="1"/>
  <c r="G23" i="96"/>
  <c r="G29" i="96"/>
  <c r="G19" i="96"/>
  <c r="G20" i="96"/>
  <c r="G23" i="95"/>
  <c r="G28" i="95"/>
  <c r="G16" i="95"/>
  <c r="G27" i="94"/>
  <c r="G27" i="93"/>
  <c r="G17" i="93"/>
  <c r="G19" i="93"/>
  <c r="G17" i="91"/>
  <c r="G17" i="92"/>
  <c r="G34" i="91"/>
  <c r="G19" i="91"/>
  <c r="G19" i="90"/>
  <c r="CN23" i="89"/>
  <c r="CP23" i="89" s="1"/>
  <c r="CR23" i="89" s="1"/>
  <c r="G17" i="89"/>
  <c r="G19" i="89"/>
  <c r="G28" i="89"/>
  <c r="G29" i="89"/>
  <c r="G22" i="88"/>
  <c r="G19" i="84"/>
  <c r="CN24" i="87"/>
  <c r="CP24" i="87" s="1"/>
  <c r="CR24" i="87" s="1"/>
  <c r="G31" i="84"/>
  <c r="G30" i="84"/>
  <c r="CN24" i="82"/>
  <c r="CP24" i="82" s="1"/>
  <c r="CR24" i="82" s="1"/>
  <c r="CT24" i="82" s="1"/>
  <c r="CN23" i="4"/>
  <c r="CP23" i="4" s="1"/>
  <c r="CR23" i="4" s="1"/>
  <c r="G31" i="77"/>
  <c r="CN23" i="76"/>
  <c r="CP23" i="76" s="1"/>
  <c r="CR23" i="76" s="1"/>
  <c r="B31" i="96"/>
  <c r="B31" i="86"/>
  <c r="B31" i="91"/>
  <c r="B31" i="108"/>
  <c r="B31" i="97"/>
  <c r="B31" i="99"/>
  <c r="B31" i="92"/>
  <c r="B31" i="98"/>
  <c r="B31" i="76"/>
  <c r="B31" i="4"/>
  <c r="B31" i="85"/>
  <c r="B31" i="73"/>
  <c r="B31" i="84"/>
  <c r="B31" i="80"/>
  <c r="B31" i="78"/>
  <c r="B31" i="87"/>
  <c r="B31" i="101"/>
  <c r="B31" i="109"/>
  <c r="B31" i="110"/>
  <c r="B31" i="100"/>
  <c r="B31" i="83"/>
  <c r="B31" i="111"/>
  <c r="B31" i="103"/>
  <c r="B31" i="94"/>
  <c r="B31" i="81"/>
  <c r="B31" i="77"/>
  <c r="CN25" i="75"/>
  <c r="CP25" i="75" s="1"/>
  <c r="CR25" i="75" s="1"/>
  <c r="G22" i="75"/>
  <c r="G21" i="76"/>
  <c r="G19" i="4"/>
  <c r="G25" i="79"/>
  <c r="CN23" i="79"/>
  <c r="CP23" i="79" s="1"/>
  <c r="CR23" i="79" s="1"/>
  <c r="G17" i="80"/>
  <c r="G27" i="80"/>
  <c r="G21" i="87"/>
  <c r="G14" i="87"/>
  <c r="G30" i="86"/>
  <c r="G19" i="86"/>
  <c r="G27" i="86"/>
  <c r="CN16" i="86"/>
  <c r="CP16" i="86" s="1"/>
  <c r="CR16" i="86" s="1"/>
  <c r="G18" i="86"/>
  <c r="G34" i="85"/>
  <c r="G19" i="85"/>
  <c r="G34" i="84"/>
  <c r="G18" i="84"/>
  <c r="G21" i="83"/>
  <c r="CN29" i="83"/>
  <c r="CP29" i="83" s="1"/>
  <c r="CR29" i="83" s="1"/>
  <c r="CT29" i="83" s="1"/>
  <c r="CU29" i="83" s="1"/>
  <c r="G18" i="83"/>
  <c r="G19" i="82"/>
  <c r="G22" i="82"/>
  <c r="G29" i="82"/>
  <c r="G30" i="82"/>
  <c r="G28" i="81"/>
  <c r="G25" i="81"/>
  <c r="CN22" i="81"/>
  <c r="CP22" i="81" s="1"/>
  <c r="CR22" i="81" s="1"/>
  <c r="G18" i="81"/>
  <c r="G27" i="79"/>
  <c r="G24" i="80"/>
  <c r="G16" i="81"/>
  <c r="G22" i="81"/>
  <c r="G18" i="80"/>
  <c r="G22" i="80"/>
  <c r="G19" i="79"/>
  <c r="G21" i="79"/>
  <c r="G16" i="80"/>
  <c r="G18" i="79"/>
  <c r="G24" i="77"/>
  <c r="G24" i="78"/>
  <c r="G19" i="78"/>
  <c r="G19" i="77"/>
  <c r="G23" i="77"/>
  <c r="G22" i="77"/>
  <c r="CN22" i="76"/>
  <c r="CP22" i="76" s="1"/>
  <c r="CR22" i="76" s="1"/>
  <c r="G34" i="76"/>
  <c r="G19" i="76"/>
  <c r="G18" i="76"/>
  <c r="G18" i="4"/>
  <c r="G18" i="73"/>
  <c r="G28" i="75"/>
  <c r="G23" i="75"/>
  <c r="G34" i="73"/>
  <c r="CN14" i="73"/>
  <c r="G26" i="73"/>
  <c r="G16" i="73"/>
  <c r="G27" i="4"/>
  <c r="G20" i="4"/>
  <c r="G25" i="4"/>
  <c r="G29" i="4"/>
  <c r="CJ31" i="103"/>
  <c r="CF31" i="103"/>
  <c r="CB31" i="103"/>
  <c r="BX31" i="103"/>
  <c r="BT31" i="103"/>
  <c r="BP31" i="103"/>
  <c r="BL31" i="103"/>
  <c r="BH31" i="103"/>
  <c r="AZ31" i="103"/>
  <c r="AR31" i="103"/>
  <c r="AN31" i="103"/>
  <c r="AJ31" i="103"/>
  <c r="AF31" i="103"/>
  <c r="AB31" i="103"/>
  <c r="X31" i="103"/>
  <c r="T31" i="103"/>
  <c r="P31" i="103"/>
  <c r="CN14" i="102"/>
  <c r="CP14" i="102" s="1"/>
  <c r="CR14" i="102" s="1"/>
  <c r="CN15" i="102"/>
  <c r="CP15" i="102" s="1"/>
  <c r="CR15" i="102" s="1"/>
  <c r="CT15" i="102" s="1"/>
  <c r="CN14" i="101"/>
  <c r="CP14" i="101" s="1"/>
  <c r="CR14" i="101" s="1"/>
  <c r="CN14" i="96"/>
  <c r="CP14" i="96" s="1"/>
  <c r="CR14" i="96" s="1"/>
  <c r="CN15" i="94"/>
  <c r="CP15" i="94" s="1"/>
  <c r="CR15" i="94" s="1"/>
  <c r="CT15" i="94" s="1"/>
  <c r="CN14" i="93"/>
  <c r="CP14" i="93" s="1"/>
  <c r="CR14" i="93" s="1"/>
  <c r="CN14" i="92"/>
  <c r="CP14" i="92" s="1"/>
  <c r="CR14" i="92" s="1"/>
  <c r="CT14" i="92" s="1"/>
  <c r="CN15" i="89"/>
  <c r="CP15" i="89" s="1"/>
  <c r="CR15" i="89" s="1"/>
  <c r="CN15" i="88"/>
  <c r="CP15" i="88" s="1"/>
  <c r="CR15" i="88" s="1"/>
  <c r="CN14" i="86"/>
  <c r="CP14" i="86" s="1"/>
  <c r="CR14" i="86" s="1"/>
  <c r="CN19" i="84"/>
  <c r="CP19" i="84" s="1"/>
  <c r="CR19" i="84" s="1"/>
  <c r="CN14" i="83"/>
  <c r="CP14" i="83" s="1"/>
  <c r="CR14" i="83" s="1"/>
  <c r="CT14" i="83" s="1"/>
  <c r="CN14" i="82"/>
  <c r="CP14" i="82" s="1"/>
  <c r="CR14" i="82" s="1"/>
  <c r="CT14" i="82" s="1"/>
  <c r="CN15" i="82"/>
  <c r="CP15" i="82" s="1"/>
  <c r="CR15" i="82" s="1"/>
  <c r="CT15" i="82" s="1"/>
  <c r="CU15" i="82" s="1"/>
  <c r="CN15" i="80"/>
  <c r="CP15" i="80" s="1"/>
  <c r="CR15" i="80" s="1"/>
  <c r="CN15" i="78"/>
  <c r="CP15" i="78" s="1"/>
  <c r="CR15" i="78" s="1"/>
  <c r="CN15" i="73"/>
  <c r="CP15" i="73" s="1"/>
  <c r="CR15" i="73" s="1"/>
  <c r="CT15" i="73" s="1"/>
  <c r="CU15" i="73" s="1"/>
  <c r="G14" i="99"/>
  <c r="CN14" i="99"/>
  <c r="CP14" i="99" s="1"/>
  <c r="CR14" i="99" s="1"/>
  <c r="CT14" i="99" s="1"/>
  <c r="G33" i="97"/>
  <c r="CN14" i="90"/>
  <c r="CP14" i="90" s="1"/>
  <c r="CR14" i="90" s="1"/>
  <c r="G34" i="99"/>
  <c r="G30" i="99"/>
  <c r="G27" i="101"/>
  <c r="G29" i="90"/>
  <c r="G18" i="103"/>
  <c r="CN14" i="85"/>
  <c r="CP14" i="85" s="1"/>
  <c r="CR14" i="85" s="1"/>
  <c r="CN25" i="87"/>
  <c r="CP25" i="87" s="1"/>
  <c r="CR25" i="87" s="1"/>
  <c r="CT25" i="87" s="1"/>
  <c r="CN26" i="87"/>
  <c r="CP26" i="87" s="1"/>
  <c r="CR26" i="87" s="1"/>
  <c r="CN23" i="87"/>
  <c r="CP23" i="87" s="1"/>
  <c r="CR23" i="87" s="1"/>
  <c r="CT23" i="87" s="1"/>
  <c r="G20" i="87"/>
  <c r="G22" i="87"/>
  <c r="CN14" i="91"/>
  <c r="CP14" i="91" s="1"/>
  <c r="CR14" i="91" s="1"/>
  <c r="CN14" i="98"/>
  <c r="CP14" i="98" s="1"/>
  <c r="CR14" i="98" s="1"/>
  <c r="G21" i="103"/>
  <c r="G28" i="103"/>
  <c r="G26" i="103"/>
  <c r="AV31" i="103"/>
  <c r="BD31" i="103"/>
  <c r="G27" i="103"/>
  <c r="CN20" i="103"/>
  <c r="CP20" i="103" s="1"/>
  <c r="CR20" i="103" s="1"/>
  <c r="G19" i="103"/>
  <c r="CN21" i="103"/>
  <c r="CP21" i="103" s="1"/>
  <c r="CR21" i="103" s="1"/>
  <c r="CN25" i="102"/>
  <c r="CP25" i="102" s="1"/>
  <c r="CR25" i="102" s="1"/>
  <c r="G26" i="99"/>
  <c r="G26" i="94"/>
  <c r="G14" i="94"/>
  <c r="G24" i="89"/>
  <c r="G26" i="89"/>
  <c r="G29" i="91"/>
  <c r="G20" i="91"/>
  <c r="G25" i="102"/>
  <c r="CN19" i="103"/>
  <c r="CP19" i="103" s="1"/>
  <c r="CR19" i="103" s="1"/>
  <c r="CN18" i="103"/>
  <c r="CP18" i="103" s="1"/>
  <c r="CR18" i="103" s="1"/>
  <c r="CN17" i="103"/>
  <c r="CP17" i="103" s="1"/>
  <c r="CR17" i="103" s="1"/>
  <c r="CN16" i="103"/>
  <c r="CP16" i="103" s="1"/>
  <c r="CR16" i="103" s="1"/>
  <c r="L31" i="103"/>
  <c r="CN22" i="102"/>
  <c r="CP22" i="102" s="1"/>
  <c r="CR22" i="102" s="1"/>
  <c r="G27" i="102"/>
  <c r="G20" i="102"/>
  <c r="G18" i="102"/>
  <c r="G33" i="101"/>
  <c r="G25" i="100"/>
  <c r="G22" i="101"/>
  <c r="G29" i="101"/>
  <c r="G16" i="101"/>
  <c r="G20" i="97"/>
  <c r="CN22" i="99"/>
  <c r="CP22" i="99" s="1"/>
  <c r="CR22" i="99" s="1"/>
  <c r="G33" i="99"/>
  <c r="G24" i="99"/>
  <c r="G20" i="99"/>
  <c r="G29" i="99"/>
  <c r="G30" i="98"/>
  <c r="G33" i="98"/>
  <c r="G29" i="98"/>
  <c r="CN22" i="97"/>
  <c r="CP22" i="97" s="1"/>
  <c r="CR22" i="97" s="1"/>
  <c r="G18" i="96"/>
  <c r="G27" i="89"/>
  <c r="G24" i="97"/>
  <c r="G29" i="97"/>
  <c r="CN24" i="96"/>
  <c r="CP24" i="96" s="1"/>
  <c r="CR24" i="96" s="1"/>
  <c r="CT24" i="96" s="1"/>
  <c r="CU24" i="96" s="1"/>
  <c r="G24" i="96"/>
  <c r="CN20" i="96"/>
  <c r="CP20" i="96" s="1"/>
  <c r="CR20" i="96" s="1"/>
  <c r="G17" i="96"/>
  <c r="G21" i="96"/>
  <c r="G17" i="95"/>
  <c r="G24" i="95"/>
  <c r="CN18" i="95"/>
  <c r="CP18" i="95" s="1"/>
  <c r="CR18" i="95" s="1"/>
  <c r="G22" i="94"/>
  <c r="G20" i="95"/>
  <c r="G20" i="93"/>
  <c r="G18" i="95"/>
  <c r="G25" i="94"/>
  <c r="G33" i="94"/>
  <c r="G20" i="94"/>
  <c r="G29" i="94"/>
  <c r="G30" i="93"/>
  <c r="CN17" i="93"/>
  <c r="CP17" i="93" s="1"/>
  <c r="CR17" i="93" s="1"/>
  <c r="G29" i="92"/>
  <c r="G20" i="92"/>
  <c r="G29" i="93"/>
  <c r="CN22" i="92"/>
  <c r="CP22" i="92" s="1"/>
  <c r="CR22" i="92" s="1"/>
  <c r="G24" i="92"/>
  <c r="CN17" i="92"/>
  <c r="CP17" i="92" s="1"/>
  <c r="CR17" i="92" s="1"/>
  <c r="G22" i="92"/>
  <c r="G24" i="90"/>
  <c r="G22" i="91"/>
  <c r="CN19" i="91"/>
  <c r="CP19" i="91" s="1"/>
  <c r="CR19" i="91" s="1"/>
  <c r="G23" i="91"/>
  <c r="G28" i="91"/>
  <c r="G16" i="91"/>
  <c r="G23" i="90"/>
  <c r="G20" i="89"/>
  <c r="CN18" i="90"/>
  <c r="CP18" i="90" s="1"/>
  <c r="CR18" i="90" s="1"/>
  <c r="G27" i="90"/>
  <c r="G20" i="90"/>
  <c r="G33" i="89"/>
  <c r="CN22" i="89"/>
  <c r="CP22" i="89" s="1"/>
  <c r="CR22" i="89" s="1"/>
  <c r="G30" i="88"/>
  <c r="CN26" i="88"/>
  <c r="CP26" i="88" s="1"/>
  <c r="CR26" i="88" s="1"/>
  <c r="CT26" i="88" s="1"/>
  <c r="G22" i="84"/>
  <c r="G27" i="88"/>
  <c r="G19" i="88"/>
  <c r="G17" i="88"/>
  <c r="G18" i="88"/>
  <c r="CL22" i="109"/>
  <c r="CN22" i="109" s="1"/>
  <c r="CP22" i="109" s="1"/>
  <c r="BN31" i="109"/>
  <c r="BB31" i="109"/>
  <c r="AP31" i="109"/>
  <c r="CH31" i="109"/>
  <c r="CD31" i="109"/>
  <c r="BV31" i="109"/>
  <c r="BR31" i="109"/>
  <c r="BJ31" i="109"/>
  <c r="BF31" i="109"/>
  <c r="AX31" i="109"/>
  <c r="AT31" i="109"/>
  <c r="CN14" i="84"/>
  <c r="CP14" i="84" s="1"/>
  <c r="CR14" i="84" s="1"/>
  <c r="CT14" i="84" s="1"/>
  <c r="G28" i="77"/>
  <c r="CS20" i="4"/>
  <c r="CS21" i="73"/>
  <c r="CS20" i="73"/>
  <c r="G16" i="83"/>
  <c r="CN24" i="73"/>
  <c r="CP24" i="73" s="1"/>
  <c r="CR24" i="73" s="1"/>
  <c r="CN23" i="73"/>
  <c r="CP23" i="73" s="1"/>
  <c r="CR23" i="73" s="1"/>
  <c r="G33" i="73"/>
  <c r="CN14" i="4"/>
  <c r="CP14" i="4" s="1"/>
  <c r="CR14" i="4" s="1"/>
  <c r="G20" i="83"/>
  <c r="CN28" i="83"/>
  <c r="CP28" i="83" s="1"/>
  <c r="CR28" i="83" s="1"/>
  <c r="CT28" i="83" s="1"/>
  <c r="CN27" i="83"/>
  <c r="CP27" i="83" s="1"/>
  <c r="CR27" i="83" s="1"/>
  <c r="CT27" i="83" s="1"/>
  <c r="CN26" i="83"/>
  <c r="CP26" i="83" s="1"/>
  <c r="CR26" i="83" s="1"/>
  <c r="CN25" i="83"/>
  <c r="CP25" i="83" s="1"/>
  <c r="CR25" i="83" s="1"/>
  <c r="G22" i="86"/>
  <c r="CN29" i="85"/>
  <c r="CP29" i="85" s="1"/>
  <c r="CR29" i="85" s="1"/>
  <c r="CT29" i="85" s="1"/>
  <c r="CN23" i="78"/>
  <c r="CP23" i="78" s="1"/>
  <c r="CR23" i="78" s="1"/>
  <c r="G29" i="84"/>
  <c r="G25" i="86"/>
  <c r="G17" i="87"/>
  <c r="CN20" i="87"/>
  <c r="CP20" i="87" s="1"/>
  <c r="CR20" i="87" s="1"/>
  <c r="G25" i="87"/>
  <c r="G16" i="87"/>
  <c r="CN18" i="87"/>
  <c r="CP18" i="87" s="1"/>
  <c r="CR18" i="87" s="1"/>
  <c r="CN17" i="87"/>
  <c r="CP17" i="87" s="1"/>
  <c r="CR17" i="87" s="1"/>
  <c r="CN16" i="87"/>
  <c r="CP16" i="87" s="1"/>
  <c r="CR16" i="87" s="1"/>
  <c r="CT16" i="87" s="1"/>
  <c r="G29" i="87"/>
  <c r="CN15" i="87"/>
  <c r="CP15" i="87" s="1"/>
  <c r="CR15" i="87" s="1"/>
  <c r="CT15" i="87" s="1"/>
  <c r="CN22" i="86"/>
  <c r="CP22" i="86" s="1"/>
  <c r="CR22" i="86" s="1"/>
  <c r="CN21" i="86"/>
  <c r="CP21" i="86" s="1"/>
  <c r="CR21" i="86" s="1"/>
  <c r="G17" i="86"/>
  <c r="G24" i="86"/>
  <c r="G23" i="86"/>
  <c r="CN17" i="86"/>
  <c r="CP17" i="86" s="1"/>
  <c r="CR17" i="86" s="1"/>
  <c r="BD31" i="85"/>
  <c r="CS18" i="85"/>
  <c r="CN17" i="85"/>
  <c r="CP17" i="85" s="1"/>
  <c r="CR17" i="85" s="1"/>
  <c r="BP31" i="85"/>
  <c r="AF31" i="85"/>
  <c r="CN16" i="85"/>
  <c r="CP16" i="85" s="1"/>
  <c r="CR16" i="85" s="1"/>
  <c r="G33" i="84"/>
  <c r="G24" i="84"/>
  <c r="CN20" i="84"/>
  <c r="CP20" i="84" s="1"/>
  <c r="CR20" i="84" s="1"/>
  <c r="G28" i="84"/>
  <c r="G20" i="84"/>
  <c r="G23" i="84"/>
  <c r="G28" i="80"/>
  <c r="CN18" i="84"/>
  <c r="CP18" i="84" s="1"/>
  <c r="CR18" i="84" s="1"/>
  <c r="CN17" i="84"/>
  <c r="CP17" i="84" s="1"/>
  <c r="CR17" i="84" s="1"/>
  <c r="CN16" i="84"/>
  <c r="CP16" i="84" s="1"/>
  <c r="CR16" i="84" s="1"/>
  <c r="G16" i="84"/>
  <c r="G24" i="83"/>
  <c r="CN21" i="83"/>
  <c r="CP21" i="83" s="1"/>
  <c r="CR21" i="83" s="1"/>
  <c r="G25" i="83"/>
  <c r="G27" i="83"/>
  <c r="CN20" i="83"/>
  <c r="CP20" i="83" s="1"/>
  <c r="CR20" i="83" s="1"/>
  <c r="CN19" i="83"/>
  <c r="CP19" i="83" s="1"/>
  <c r="CR19" i="83" s="1"/>
  <c r="G23" i="83"/>
  <c r="CN18" i="83"/>
  <c r="CP18" i="83" s="1"/>
  <c r="CR18" i="83" s="1"/>
  <c r="G22" i="83"/>
  <c r="CN17" i="83"/>
  <c r="CP17" i="83" s="1"/>
  <c r="CR17" i="83" s="1"/>
  <c r="CN16" i="83"/>
  <c r="CP16" i="83" s="1"/>
  <c r="CR16" i="83" s="1"/>
  <c r="G29" i="83"/>
  <c r="G26" i="82"/>
  <c r="G21" i="82"/>
  <c r="CN17" i="82"/>
  <c r="CP17" i="82" s="1"/>
  <c r="CR17" i="82" s="1"/>
  <c r="G18" i="82"/>
  <c r="CN16" i="82"/>
  <c r="CP16" i="82" s="1"/>
  <c r="CR16" i="82" s="1"/>
  <c r="G17" i="81"/>
  <c r="G20" i="81"/>
  <c r="G27" i="81"/>
  <c r="CN19" i="81"/>
  <c r="CP19" i="81" s="1"/>
  <c r="CR19" i="81" s="1"/>
  <c r="CN18" i="81"/>
  <c r="CP18" i="81" s="1"/>
  <c r="CR18" i="81" s="1"/>
  <c r="G24" i="81"/>
  <c r="CN16" i="81"/>
  <c r="CP16" i="81" s="1"/>
  <c r="CR16" i="81" s="1"/>
  <c r="G33" i="81"/>
  <c r="CN17" i="81"/>
  <c r="CP17" i="81" s="1"/>
  <c r="CR17" i="81" s="1"/>
  <c r="CN24" i="80"/>
  <c r="CP24" i="80" s="1"/>
  <c r="CR24" i="80" s="1"/>
  <c r="CT24" i="80" s="1"/>
  <c r="CN25" i="80"/>
  <c r="CP25" i="80" s="1"/>
  <c r="CR25" i="80" s="1"/>
  <c r="CT25" i="80" s="1"/>
  <c r="CN21" i="80"/>
  <c r="CP21" i="80" s="1"/>
  <c r="CR21" i="80" s="1"/>
  <c r="G28" i="79"/>
  <c r="CN17" i="80"/>
  <c r="CP17" i="80" s="1"/>
  <c r="CR17" i="80" s="1"/>
  <c r="CN16" i="80"/>
  <c r="CP16" i="80" s="1"/>
  <c r="CR16" i="80" s="1"/>
  <c r="AJ31" i="80"/>
  <c r="G17" i="79"/>
  <c r="CN19" i="79"/>
  <c r="CP19" i="79" s="1"/>
  <c r="CR19" i="79" s="1"/>
  <c r="CN18" i="79"/>
  <c r="CP18" i="79" s="1"/>
  <c r="CR18" i="79" s="1"/>
  <c r="G23" i="79"/>
  <c r="CN17" i="79"/>
  <c r="CP17" i="79" s="1"/>
  <c r="CR17" i="79" s="1"/>
  <c r="CN16" i="79"/>
  <c r="CP16" i="79" s="1"/>
  <c r="CR16" i="79" s="1"/>
  <c r="G20" i="79"/>
  <c r="G25" i="78"/>
  <c r="G16" i="78"/>
  <c r="G22" i="78"/>
  <c r="CN16" i="78"/>
  <c r="CP16" i="78" s="1"/>
  <c r="CR16" i="78" s="1"/>
  <c r="G33" i="77"/>
  <c r="CN20" i="77"/>
  <c r="CP20" i="77" s="1"/>
  <c r="CR20" i="77" s="1"/>
  <c r="CN19" i="77"/>
  <c r="CP19" i="77" s="1"/>
  <c r="CR19" i="77" s="1"/>
  <c r="CN18" i="77"/>
  <c r="CP18" i="77" s="1"/>
  <c r="CR18" i="77" s="1"/>
  <c r="G20" i="77"/>
  <c r="CN16" i="77"/>
  <c r="CP16" i="77" s="1"/>
  <c r="CR16" i="77" s="1"/>
  <c r="G16" i="77"/>
  <c r="G28" i="76"/>
  <c r="G27" i="76"/>
  <c r="CN20" i="76"/>
  <c r="CP20" i="76" s="1"/>
  <c r="CR20" i="76" s="1"/>
  <c r="G20" i="76"/>
  <c r="CN19" i="76"/>
  <c r="CP19" i="76" s="1"/>
  <c r="CR19" i="76" s="1"/>
  <c r="G23" i="76"/>
  <c r="G29" i="76"/>
  <c r="G22" i="76"/>
  <c r="CN23" i="75"/>
  <c r="CP23" i="75" s="1"/>
  <c r="CR23" i="75" s="1"/>
  <c r="G27" i="75"/>
  <c r="CN21" i="75"/>
  <c r="CP21" i="75" s="1"/>
  <c r="CR21" i="75" s="1"/>
  <c r="G25" i="75"/>
  <c r="G26" i="75"/>
  <c r="CN19" i="75"/>
  <c r="CP19" i="75" s="1"/>
  <c r="CR19" i="75" s="1"/>
  <c r="G19" i="75"/>
  <c r="CN18" i="75"/>
  <c r="CP18" i="75" s="1"/>
  <c r="G30" i="73"/>
  <c r="G20" i="75"/>
  <c r="CN17" i="75"/>
  <c r="CP17" i="75" s="1"/>
  <c r="CR17" i="75" s="1"/>
  <c r="CN16" i="75"/>
  <c r="CP16" i="75" s="1"/>
  <c r="CR16" i="75" s="1"/>
  <c r="G18" i="75"/>
  <c r="CN22" i="73"/>
  <c r="CP22" i="73" s="1"/>
  <c r="CR22" i="73" s="1"/>
  <c r="CS16" i="73"/>
  <c r="G27" i="73"/>
  <c r="CN18" i="73"/>
  <c r="CP18" i="73" s="1"/>
  <c r="CR18" i="73" s="1"/>
  <c r="G17" i="73"/>
  <c r="CN17" i="73"/>
  <c r="CP17" i="73" s="1"/>
  <c r="CR17" i="73" s="1"/>
  <c r="G21" i="73"/>
  <c r="CN16" i="73"/>
  <c r="CP16" i="73" s="1"/>
  <c r="CR16" i="73" s="1"/>
  <c r="CN22" i="4"/>
  <c r="CP22" i="4" s="1"/>
  <c r="CR22" i="4" s="1"/>
  <c r="G33" i="4"/>
  <c r="CN20" i="4"/>
  <c r="CP20" i="4" s="1"/>
  <c r="CR20" i="4" s="1"/>
  <c r="G28" i="4"/>
  <c r="G24" i="4"/>
  <c r="CN19" i="4"/>
  <c r="CP19" i="4" s="1"/>
  <c r="CR19" i="4" s="1"/>
  <c r="CN18" i="4"/>
  <c r="CP18" i="4" s="1"/>
  <c r="CR18" i="4" s="1"/>
  <c r="G23" i="4"/>
  <c r="G22" i="4"/>
  <c r="CN17" i="4"/>
  <c r="CP17" i="4" s="1"/>
  <c r="CR17" i="4" s="1"/>
  <c r="CS16" i="4"/>
  <c r="CN16" i="4"/>
  <c r="CP16" i="4" s="1"/>
  <c r="CR16" i="4" s="1"/>
  <c r="CL21" i="109"/>
  <c r="CN21" i="109" s="1"/>
  <c r="CP21" i="109" s="1"/>
  <c r="CR21" i="109" s="1"/>
  <c r="CN15" i="101"/>
  <c r="CP15" i="101" s="1"/>
  <c r="CR15" i="101" s="1"/>
  <c r="CT15" i="101" s="1"/>
  <c r="CN21" i="99"/>
  <c r="CP21" i="99" s="1"/>
  <c r="CR21" i="99" s="1"/>
  <c r="CN19" i="98"/>
  <c r="CP19" i="98" s="1"/>
  <c r="CR19" i="98" s="1"/>
  <c r="BX31" i="95"/>
  <c r="BP31" i="95"/>
  <c r="BL31" i="95"/>
  <c r="BH31" i="95"/>
  <c r="BD31" i="95"/>
  <c r="AZ31" i="95"/>
  <c r="AR31" i="95"/>
  <c r="AN31" i="95"/>
  <c r="AJ31" i="95"/>
  <c r="AF31" i="95"/>
  <c r="AB31" i="95"/>
  <c r="X31" i="95"/>
  <c r="T31" i="95"/>
  <c r="P31" i="95"/>
  <c r="CN16" i="95"/>
  <c r="CP16" i="95" s="1"/>
  <c r="CR16" i="95" s="1"/>
  <c r="CT16" i="95" s="1"/>
  <c r="AV31" i="95"/>
  <c r="CN20" i="94"/>
  <c r="CP20" i="94" s="1"/>
  <c r="CR20" i="94" s="1"/>
  <c r="CN15" i="93"/>
  <c r="CP15" i="93" s="1"/>
  <c r="CR15" i="93" s="1"/>
  <c r="CJ31" i="92"/>
  <c r="CF31" i="92"/>
  <c r="CB31" i="92"/>
  <c r="BX31" i="92"/>
  <c r="BT31" i="92"/>
  <c r="BP31" i="92"/>
  <c r="BL31" i="92"/>
  <c r="BH31" i="92"/>
  <c r="BD31" i="92"/>
  <c r="AZ31" i="92"/>
  <c r="AR31" i="92"/>
  <c r="AN31" i="92"/>
  <c r="AJ31" i="92"/>
  <c r="AF31" i="92"/>
  <c r="AB31" i="92"/>
  <c r="X31" i="92"/>
  <c r="T31" i="92"/>
  <c r="P31" i="92"/>
  <c r="L31" i="92"/>
  <c r="CN21" i="89"/>
  <c r="CP21" i="89" s="1"/>
  <c r="CR21" i="89" s="1"/>
  <c r="CN19" i="89"/>
  <c r="CP19" i="89" s="1"/>
  <c r="CR19" i="89" s="1"/>
  <c r="CN19" i="88"/>
  <c r="CP19" i="88" s="1"/>
  <c r="CR19" i="88" s="1"/>
  <c r="CJ31" i="87"/>
  <c r="CF31" i="87"/>
  <c r="BX31" i="87"/>
  <c r="BT31" i="87"/>
  <c r="CN21" i="87"/>
  <c r="CP21" i="87" s="1"/>
  <c r="CR21" i="87" s="1"/>
  <c r="CN19" i="85"/>
  <c r="CP19" i="85" s="1"/>
  <c r="CR19" i="85" s="1"/>
  <c r="CN20" i="85"/>
  <c r="CP20" i="85" s="1"/>
  <c r="CR20" i="85" s="1"/>
  <c r="CN22" i="85"/>
  <c r="CP22" i="85" s="1"/>
  <c r="CR22" i="85" s="1"/>
  <c r="AV31" i="85"/>
  <c r="AJ31" i="85"/>
  <c r="AB31" i="85"/>
  <c r="P31" i="85"/>
  <c r="CN18" i="85"/>
  <c r="CP18" i="85" s="1"/>
  <c r="CR18" i="85" s="1"/>
  <c r="CN21" i="85"/>
  <c r="CP21" i="85" s="1"/>
  <c r="CR21" i="85" s="1"/>
  <c r="CN21" i="84"/>
  <c r="CP21" i="84" s="1"/>
  <c r="CR21" i="84" s="1"/>
  <c r="CN23" i="83"/>
  <c r="CP23" i="83" s="1"/>
  <c r="CR23" i="83" s="1"/>
  <c r="CN22" i="83"/>
  <c r="CP22" i="83" s="1"/>
  <c r="CR22" i="83" s="1"/>
  <c r="CN20" i="82"/>
  <c r="CP20" i="82" s="1"/>
  <c r="CR20" i="82" s="1"/>
  <c r="BX31" i="82"/>
  <c r="BT31" i="82"/>
  <c r="BP31" i="82"/>
  <c r="BL31" i="82"/>
  <c r="BH31" i="82"/>
  <c r="BD31" i="82"/>
  <c r="AZ31" i="82"/>
  <c r="AV31" i="82"/>
  <c r="AR31" i="82"/>
  <c r="AN31" i="82"/>
  <c r="AJ31" i="82"/>
  <c r="AF31" i="82"/>
  <c r="AB31" i="82"/>
  <c r="X31" i="82"/>
  <c r="T31" i="82"/>
  <c r="P31" i="82"/>
  <c r="CN19" i="82"/>
  <c r="CP19" i="82" s="1"/>
  <c r="CR19" i="82" s="1"/>
  <c r="CN23" i="82"/>
  <c r="CP23" i="82" s="1"/>
  <c r="CR23" i="82" s="1"/>
  <c r="CN20" i="81"/>
  <c r="CP20" i="81" s="1"/>
  <c r="CR20" i="81" s="1"/>
  <c r="CN22" i="80"/>
  <c r="CP22" i="80" s="1"/>
  <c r="CR22" i="80" s="1"/>
  <c r="CB31" i="80"/>
  <c r="BT31" i="80"/>
  <c r="BP31" i="80"/>
  <c r="BL31" i="80"/>
  <c r="CN19" i="80"/>
  <c r="CP19" i="80" s="1"/>
  <c r="CR19" i="80" s="1"/>
  <c r="CN23" i="80"/>
  <c r="CP23" i="80" s="1"/>
  <c r="CR23" i="80" s="1"/>
  <c r="CN22" i="79"/>
  <c r="CP22" i="79" s="1"/>
  <c r="CR22" i="79" s="1"/>
  <c r="CN19" i="78"/>
  <c r="CP19" i="78" s="1"/>
  <c r="CJ31" i="75"/>
  <c r="CF31" i="75"/>
  <c r="BX31" i="75"/>
  <c r="BT31" i="75"/>
  <c r="BP31" i="75"/>
  <c r="BH31" i="75"/>
  <c r="BD31" i="75"/>
  <c r="AZ31" i="75"/>
  <c r="AV31" i="75"/>
  <c r="AR31" i="75"/>
  <c r="AN31" i="75"/>
  <c r="AF31" i="75"/>
  <c r="AB31" i="75"/>
  <c r="T31" i="75"/>
  <c r="P31" i="75"/>
  <c r="L31" i="75"/>
  <c r="U28" i="1"/>
  <c r="AL7" i="1"/>
  <c r="AF7" i="1"/>
  <c r="AP7" i="1"/>
  <c r="AB7" i="1"/>
  <c r="AQ7" i="1"/>
  <c r="AO7" i="1"/>
  <c r="AK7" i="1"/>
  <c r="R20" i="1"/>
  <c r="R10" i="1"/>
  <c r="R15" i="1"/>
  <c r="R19" i="1"/>
  <c r="R16" i="1"/>
  <c r="R9" i="1"/>
  <c r="R17" i="1"/>
  <c r="R5" i="1"/>
  <c r="R14" i="1"/>
  <c r="R13" i="1"/>
  <c r="R7" i="1"/>
  <c r="R12" i="1"/>
  <c r="R22" i="1"/>
  <c r="O15" i="1"/>
  <c r="O19" i="1"/>
  <c r="O7" i="1"/>
  <c r="O13" i="1"/>
  <c r="O8" i="1"/>
  <c r="CL21" i="108"/>
  <c r="CN21" i="108" s="1"/>
  <c r="CP21" i="108" s="1"/>
  <c r="CR21" i="108" s="1"/>
  <c r="CS21" i="108" s="1"/>
  <c r="BN31" i="108"/>
  <c r="CD31" i="108"/>
  <c r="BV31" i="108"/>
  <c r="BR31" i="108"/>
  <c r="BJ31" i="108"/>
  <c r="BF31" i="108"/>
  <c r="BB31" i="108"/>
  <c r="AX31" i="108"/>
  <c r="AT31" i="108"/>
  <c r="CN14" i="100"/>
  <c r="CP14" i="100" s="1"/>
  <c r="CR14" i="100" s="1"/>
  <c r="CT14" i="100" s="1"/>
  <c r="CU14" i="100" s="1"/>
  <c r="CN14" i="97"/>
  <c r="CP14" i="97" s="1"/>
  <c r="CR14" i="97" s="1"/>
  <c r="G21" i="95"/>
  <c r="G26" i="97"/>
  <c r="CN21" i="96"/>
  <c r="CP21" i="96" s="1"/>
  <c r="CR21" i="96" s="1"/>
  <c r="G21" i="88"/>
  <c r="T31" i="96"/>
  <c r="G22" i="97"/>
  <c r="CN17" i="97"/>
  <c r="CP17" i="97" s="1"/>
  <c r="CR17" i="97" s="1"/>
  <c r="CN20" i="100"/>
  <c r="CP20" i="100" s="1"/>
  <c r="CR20" i="100" s="1"/>
  <c r="G30" i="100"/>
  <c r="G33" i="100"/>
  <c r="G24" i="101"/>
  <c r="CN21" i="101"/>
  <c r="CP21" i="101" s="1"/>
  <c r="CR21" i="101" s="1"/>
  <c r="CN22" i="101"/>
  <c r="CP22" i="101" s="1"/>
  <c r="CR22" i="101" s="1"/>
  <c r="G30" i="101"/>
  <c r="CF31" i="99"/>
  <c r="BL31" i="99"/>
  <c r="BH31" i="99"/>
  <c r="BD31" i="99"/>
  <c r="AV31" i="99"/>
  <c r="AJ31" i="99"/>
  <c r="AF31" i="99"/>
  <c r="AB31" i="99"/>
  <c r="X31" i="99"/>
  <c r="T31" i="99"/>
  <c r="P31" i="99"/>
  <c r="L31" i="99"/>
  <c r="BT31" i="99"/>
  <c r="AN31" i="99"/>
  <c r="CN20" i="99"/>
  <c r="CP20" i="99" s="1"/>
  <c r="CR20" i="99" s="1"/>
  <c r="CN21" i="98"/>
  <c r="CP21" i="98" s="1"/>
  <c r="CR21" i="98" s="1"/>
  <c r="CN21" i="90"/>
  <c r="CP21" i="90" s="1"/>
  <c r="CR21" i="90" s="1"/>
  <c r="G28" i="88"/>
  <c r="G17" i="90"/>
  <c r="G20" i="88"/>
  <c r="G34" i="93"/>
  <c r="CN22" i="100"/>
  <c r="CP22" i="100" s="1"/>
  <c r="CR22" i="100" s="1"/>
  <c r="CN15" i="91"/>
  <c r="CP15" i="91" s="1"/>
  <c r="CR15" i="91" s="1"/>
  <c r="G15" i="101"/>
  <c r="CN23" i="91"/>
  <c r="CP23" i="91" s="1"/>
  <c r="CR23" i="91" s="1"/>
  <c r="CN15" i="90"/>
  <c r="CP15" i="90" s="1"/>
  <c r="CR15" i="90" s="1"/>
  <c r="CN21" i="102"/>
  <c r="CP21" i="102" s="1"/>
  <c r="CR21" i="102" s="1"/>
  <c r="G17" i="102"/>
  <c r="CN20" i="102"/>
  <c r="CP20" i="102" s="1"/>
  <c r="CR20" i="102" s="1"/>
  <c r="CN19" i="102"/>
  <c r="CP19" i="102" s="1"/>
  <c r="CR19" i="102" s="1"/>
  <c r="CJ31" i="102"/>
  <c r="CF31" i="102"/>
  <c r="BX31" i="102"/>
  <c r="BT31" i="102"/>
  <c r="BP31" i="102"/>
  <c r="BL31" i="102"/>
  <c r="BH31" i="102"/>
  <c r="BD31" i="102"/>
  <c r="AZ31" i="102"/>
  <c r="AV31" i="102"/>
  <c r="AN31" i="102"/>
  <c r="X31" i="102"/>
  <c r="T31" i="102"/>
  <c r="AF31" i="102"/>
  <c r="AB31" i="102"/>
  <c r="CN17" i="102"/>
  <c r="CP17" i="102" s="1"/>
  <c r="CR17" i="102" s="1"/>
  <c r="P31" i="102"/>
  <c r="CB31" i="102"/>
  <c r="CN16" i="102"/>
  <c r="CP16" i="102" s="1"/>
  <c r="CR16" i="102" s="1"/>
  <c r="L31" i="102"/>
  <c r="CN23" i="101"/>
  <c r="CP23" i="101" s="1"/>
  <c r="CR23" i="101" s="1"/>
  <c r="CN24" i="101"/>
  <c r="CP24" i="101" s="1"/>
  <c r="CR24" i="101" s="1"/>
  <c r="CN20" i="101"/>
  <c r="CP20" i="101" s="1"/>
  <c r="CR20" i="101" s="1"/>
  <c r="CN19" i="101"/>
  <c r="CP19" i="101" s="1"/>
  <c r="CR19" i="101" s="1"/>
  <c r="BX31" i="101"/>
  <c r="BL31" i="101"/>
  <c r="BD31" i="101"/>
  <c r="AV31" i="101"/>
  <c r="AN31" i="101"/>
  <c r="AF31" i="101"/>
  <c r="X31" i="101"/>
  <c r="P31" i="101"/>
  <c r="BT31" i="101"/>
  <c r="BH31" i="101"/>
  <c r="AZ31" i="101"/>
  <c r="AR31" i="101"/>
  <c r="AJ31" i="101"/>
  <c r="AB31" i="101"/>
  <c r="T31" i="101"/>
  <c r="L31" i="101"/>
  <c r="BP31" i="101"/>
  <c r="CN17" i="101"/>
  <c r="CP17" i="101" s="1"/>
  <c r="CR17" i="101" s="1"/>
  <c r="CJ31" i="101"/>
  <c r="CF31" i="101"/>
  <c r="CN16" i="101"/>
  <c r="CP16" i="101" s="1"/>
  <c r="CR16" i="101" s="1"/>
  <c r="CT16" i="101" s="1"/>
  <c r="CU16" i="101" s="1"/>
  <c r="CB31" i="101"/>
  <c r="CN24" i="100"/>
  <c r="CP24" i="100" s="1"/>
  <c r="CR24" i="100" s="1"/>
  <c r="CN21" i="100"/>
  <c r="CP21" i="100" s="1"/>
  <c r="CR21" i="100" s="1"/>
  <c r="CN19" i="100"/>
  <c r="CP19" i="100" s="1"/>
  <c r="CR19" i="100" s="1"/>
  <c r="G20" i="100"/>
  <c r="G27" i="100"/>
  <c r="CJ31" i="100"/>
  <c r="CF31" i="100"/>
  <c r="BX31" i="100"/>
  <c r="BL31" i="100"/>
  <c r="BH31" i="100"/>
  <c r="AZ31" i="100"/>
  <c r="AR31" i="100"/>
  <c r="AB31" i="100"/>
  <c r="X31" i="100"/>
  <c r="T31" i="100"/>
  <c r="P31" i="100"/>
  <c r="CN18" i="100"/>
  <c r="CP18" i="100" s="1"/>
  <c r="CR18" i="100" s="1"/>
  <c r="CN17" i="100"/>
  <c r="CP17" i="100" s="1"/>
  <c r="CR17" i="100" s="1"/>
  <c r="CN15" i="100"/>
  <c r="CP15" i="100" s="1"/>
  <c r="CR15" i="100" s="1"/>
  <c r="CT15" i="100" s="1"/>
  <c r="BP31" i="100"/>
  <c r="AV31" i="100"/>
  <c r="AJ31" i="100"/>
  <c r="AF31" i="100"/>
  <c r="BT31" i="100"/>
  <c r="BD31" i="100"/>
  <c r="AN31" i="100"/>
  <c r="L31" i="100"/>
  <c r="CB31" i="100"/>
  <c r="CN16" i="100"/>
  <c r="CP16" i="100" s="1"/>
  <c r="CR16" i="100" s="1"/>
  <c r="CT16" i="100" s="1"/>
  <c r="CU16" i="100" s="1"/>
  <c r="CN23" i="99"/>
  <c r="CP23" i="99" s="1"/>
  <c r="CR23" i="99" s="1"/>
  <c r="G25" i="99"/>
  <c r="CN19" i="99"/>
  <c r="CP19" i="99" s="1"/>
  <c r="CR19" i="99" s="1"/>
  <c r="G28" i="99"/>
  <c r="CB31" i="99"/>
  <c r="CN16" i="99"/>
  <c r="CP16" i="99" s="1"/>
  <c r="CR16" i="99" s="1"/>
  <c r="CS22" i="98"/>
  <c r="CN22" i="98"/>
  <c r="CP22" i="98" s="1"/>
  <c r="CR22" i="98" s="1"/>
  <c r="CS17" i="98"/>
  <c r="G28" i="98"/>
  <c r="AR31" i="98"/>
  <c r="CJ31" i="98"/>
  <c r="CF31" i="98"/>
  <c r="CB31" i="98"/>
  <c r="BX31" i="98"/>
  <c r="BT31" i="98"/>
  <c r="BP31" i="98"/>
  <c r="BL31" i="98"/>
  <c r="BH31" i="98"/>
  <c r="BD31" i="98"/>
  <c r="AZ31" i="98"/>
  <c r="AV31" i="98"/>
  <c r="AN31" i="98"/>
  <c r="AJ31" i="98"/>
  <c r="AB31" i="98"/>
  <c r="X31" i="98"/>
  <c r="T31" i="98"/>
  <c r="P31" i="98"/>
  <c r="CN23" i="96"/>
  <c r="CP23" i="96" s="1"/>
  <c r="CR23" i="96" s="1"/>
  <c r="G25" i="96"/>
  <c r="G28" i="96"/>
  <c r="CN19" i="96"/>
  <c r="CP19" i="96" s="1"/>
  <c r="CR19" i="96" s="1"/>
  <c r="BL31" i="96"/>
  <c r="BH31" i="96"/>
  <c r="CN18" i="96"/>
  <c r="CP18" i="96" s="1"/>
  <c r="CR18" i="96" s="1"/>
  <c r="CF31" i="96"/>
  <c r="BX31" i="96"/>
  <c r="CB31" i="96"/>
  <c r="BT31" i="96"/>
  <c r="AN31" i="96"/>
  <c r="CN17" i="96"/>
  <c r="CP17" i="96" s="1"/>
  <c r="CR17" i="96" s="1"/>
  <c r="X31" i="96"/>
  <c r="BD31" i="96"/>
  <c r="CN16" i="96"/>
  <c r="CP16" i="96" s="1"/>
  <c r="CR16" i="96" s="1"/>
  <c r="CJ31" i="96"/>
  <c r="BP31" i="96"/>
  <c r="AZ31" i="96"/>
  <c r="AV31" i="96"/>
  <c r="AR31" i="96"/>
  <c r="AJ31" i="96"/>
  <c r="AF31" i="96"/>
  <c r="AB31" i="96"/>
  <c r="L31" i="96"/>
  <c r="CJ31" i="94"/>
  <c r="CF31" i="94"/>
  <c r="BX31" i="94"/>
  <c r="BT31" i="94"/>
  <c r="BP31" i="94"/>
  <c r="BL31" i="94"/>
  <c r="BH31" i="94"/>
  <c r="BD31" i="94"/>
  <c r="AV31" i="94"/>
  <c r="AJ31" i="94"/>
  <c r="AF31" i="94"/>
  <c r="AB31" i="94"/>
  <c r="X31" i="94"/>
  <c r="T31" i="94"/>
  <c r="P31" i="94"/>
  <c r="CN22" i="95"/>
  <c r="CP22" i="95" s="1"/>
  <c r="CR22" i="95" s="1"/>
  <c r="CN21" i="95"/>
  <c r="CP21" i="95" s="1"/>
  <c r="CR21" i="95" s="1"/>
  <c r="CN20" i="95"/>
  <c r="CP20" i="95" s="1"/>
  <c r="CR20" i="95" s="1"/>
  <c r="CN19" i="95"/>
  <c r="CP19" i="95" s="1"/>
  <c r="CR19" i="95" s="1"/>
  <c r="CN17" i="95"/>
  <c r="CP17" i="95" s="1"/>
  <c r="CR17" i="95" s="1"/>
  <c r="CJ31" i="95"/>
  <c r="CF31" i="95"/>
  <c r="CB31" i="95"/>
  <c r="CN21" i="94"/>
  <c r="CP21" i="94" s="1"/>
  <c r="CR21" i="94" s="1"/>
  <c r="G23" i="94"/>
  <c r="CN19" i="94"/>
  <c r="CP19" i="94" s="1"/>
  <c r="CR19" i="94" s="1"/>
  <c r="G16" i="94"/>
  <c r="AR31" i="94"/>
  <c r="CB31" i="94"/>
  <c r="CN18" i="94"/>
  <c r="CP18" i="94" s="1"/>
  <c r="CR18" i="94" s="1"/>
  <c r="AN31" i="94"/>
  <c r="CN16" i="94"/>
  <c r="CP16" i="94" s="1"/>
  <c r="CR16" i="94" s="1"/>
  <c r="CT16" i="94" s="1"/>
  <c r="G23" i="93"/>
  <c r="L31" i="94"/>
  <c r="CN22" i="93"/>
  <c r="CP22" i="93" s="1"/>
  <c r="CR22" i="93" s="1"/>
  <c r="CN21" i="93"/>
  <c r="CP21" i="93" s="1"/>
  <c r="CR21" i="93" s="1"/>
  <c r="G28" i="93"/>
  <c r="CN20" i="93"/>
  <c r="CP20" i="93" s="1"/>
  <c r="CR20" i="93" s="1"/>
  <c r="CN19" i="93"/>
  <c r="CP19" i="93" s="1"/>
  <c r="CR19" i="93" s="1"/>
  <c r="CJ31" i="93"/>
  <c r="CF31" i="93"/>
  <c r="CB31" i="93"/>
  <c r="BX31" i="93"/>
  <c r="BT31" i="93"/>
  <c r="BP31" i="93"/>
  <c r="BL31" i="93"/>
  <c r="BH31" i="93"/>
  <c r="BD31" i="93"/>
  <c r="AZ31" i="93"/>
  <c r="AV31" i="93"/>
  <c r="AR31" i="93"/>
  <c r="AN31" i="93"/>
  <c r="AJ31" i="93"/>
  <c r="AB31" i="93"/>
  <c r="X31" i="93"/>
  <c r="P31" i="93"/>
  <c r="L31" i="93"/>
  <c r="AF31" i="93"/>
  <c r="T31" i="93"/>
  <c r="CN16" i="93"/>
  <c r="CP16" i="93" s="1"/>
  <c r="CR16" i="93" s="1"/>
  <c r="CH31" i="108"/>
  <c r="G28" i="92"/>
  <c r="CN18" i="92"/>
  <c r="CP18" i="92" s="1"/>
  <c r="CR18" i="92" s="1"/>
  <c r="CN20" i="92"/>
  <c r="CP20" i="92" s="1"/>
  <c r="CR20" i="92" s="1"/>
  <c r="CN19" i="92"/>
  <c r="CP19" i="92" s="1"/>
  <c r="CR19" i="92" s="1"/>
  <c r="CN16" i="92"/>
  <c r="CP16" i="92" s="1"/>
  <c r="CR16" i="92" s="1"/>
  <c r="CT16" i="92" s="1"/>
  <c r="G34" i="90"/>
  <c r="CN20" i="89"/>
  <c r="CP20" i="89" s="1"/>
  <c r="CR20" i="89" s="1"/>
  <c r="G22" i="89"/>
  <c r="G16" i="89"/>
  <c r="CN18" i="89"/>
  <c r="CP18" i="89" s="1"/>
  <c r="CR18" i="89" s="1"/>
  <c r="BD31" i="89"/>
  <c r="CN17" i="89"/>
  <c r="CP17" i="89" s="1"/>
  <c r="CR17" i="89" s="1"/>
  <c r="CF31" i="89"/>
  <c r="CB31" i="89"/>
  <c r="BX31" i="89"/>
  <c r="BT31" i="89"/>
  <c r="BH31" i="89"/>
  <c r="AV31" i="89"/>
  <c r="AB31" i="89"/>
  <c r="T31" i="89"/>
  <c r="P31" i="89"/>
  <c r="CN16" i="89"/>
  <c r="CP16" i="89" s="1"/>
  <c r="CJ31" i="89"/>
  <c r="BL31" i="89"/>
  <c r="AZ31" i="89"/>
  <c r="AJ31" i="89"/>
  <c r="CN23" i="88"/>
  <c r="CP23" i="88" s="1"/>
  <c r="CR23" i="88" s="1"/>
  <c r="AZ31" i="88"/>
  <c r="P31" i="88"/>
  <c r="AN31" i="88"/>
  <c r="CN17" i="88"/>
  <c r="CP17" i="88" s="1"/>
  <c r="CR17" i="88" s="1"/>
  <c r="CN22" i="88"/>
  <c r="CP22" i="88" s="1"/>
  <c r="CR22" i="88" s="1"/>
  <c r="G34" i="88"/>
  <c r="CN21" i="88"/>
  <c r="CP21" i="88" s="1"/>
  <c r="CR21" i="88" s="1"/>
  <c r="G33" i="88"/>
  <c r="CN20" i="88"/>
  <c r="CP20" i="88" s="1"/>
  <c r="CR20" i="88" s="1"/>
  <c r="CN18" i="88"/>
  <c r="CP18" i="88" s="1"/>
  <c r="CR18" i="88" s="1"/>
  <c r="BX31" i="88"/>
  <c r="BL31" i="88"/>
  <c r="AV31" i="88"/>
  <c r="AF31" i="88"/>
  <c r="AB31" i="88"/>
  <c r="CJ31" i="88"/>
  <c r="BT31" i="88"/>
  <c r="BP31" i="88"/>
  <c r="BH31" i="88"/>
  <c r="AJ31" i="88"/>
  <c r="X31" i="88"/>
  <c r="T31" i="88"/>
  <c r="L31" i="88"/>
  <c r="CN16" i="88"/>
  <c r="G26" i="80"/>
  <c r="CN17" i="98"/>
  <c r="CP17" i="98" s="1"/>
  <c r="CR17" i="98" s="1"/>
  <c r="CN16" i="98"/>
  <c r="CP16" i="98" s="1"/>
  <c r="CR16" i="98" s="1"/>
  <c r="CT16" i="98" s="1"/>
  <c r="CU16" i="98" s="1"/>
  <c r="L31" i="98"/>
  <c r="BX31" i="97"/>
  <c r="BT31" i="97"/>
  <c r="BP31" i="97"/>
  <c r="BH31" i="97"/>
  <c r="AZ31" i="97"/>
  <c r="AV31" i="97"/>
  <c r="AR31" i="97"/>
  <c r="AN31" i="97"/>
  <c r="AJ31" i="97"/>
  <c r="AF31" i="97"/>
  <c r="AB31" i="97"/>
  <c r="X31" i="97"/>
  <c r="T31" i="97"/>
  <c r="P31" i="97"/>
  <c r="L31" i="97"/>
  <c r="CF31" i="97"/>
  <c r="BL31" i="97"/>
  <c r="CN18" i="97"/>
  <c r="CP18" i="97" s="1"/>
  <c r="CR18" i="97" s="1"/>
  <c r="CJ31" i="97"/>
  <c r="CN16" i="97"/>
  <c r="CP16" i="97" s="1"/>
  <c r="CR16" i="97" s="1"/>
  <c r="CB31" i="97"/>
  <c r="CN21" i="91"/>
  <c r="CP21" i="91" s="1"/>
  <c r="CR21" i="91" s="1"/>
  <c r="CN20" i="91"/>
  <c r="CP20" i="91" s="1"/>
  <c r="CR20" i="91" s="1"/>
  <c r="CB31" i="91"/>
  <c r="BT31" i="91"/>
  <c r="BL31" i="91"/>
  <c r="BD31" i="91"/>
  <c r="AZ31" i="91"/>
  <c r="AR31" i="91"/>
  <c r="AB31" i="91"/>
  <c r="X31" i="91"/>
  <c r="P31" i="91"/>
  <c r="CF31" i="91"/>
  <c r="AV31" i="91"/>
  <c r="AF31" i="91"/>
  <c r="CN18" i="91"/>
  <c r="CP18" i="91" s="1"/>
  <c r="CR18" i="91" s="1"/>
  <c r="CN17" i="91"/>
  <c r="CP17" i="91" s="1"/>
  <c r="CR17" i="91" s="1"/>
  <c r="CN16" i="91"/>
  <c r="CP16" i="91" s="1"/>
  <c r="CR16" i="91" s="1"/>
  <c r="L31" i="91"/>
  <c r="BX31" i="91"/>
  <c r="BH31" i="91"/>
  <c r="AN31" i="91"/>
  <c r="CN23" i="90"/>
  <c r="CP23" i="90" s="1"/>
  <c r="CR23" i="90" s="1"/>
  <c r="G33" i="90"/>
  <c r="CN22" i="90"/>
  <c r="CP22" i="90" s="1"/>
  <c r="CR22" i="90" s="1"/>
  <c r="CN19" i="90"/>
  <c r="CP19" i="90" s="1"/>
  <c r="CR19" i="90" s="1"/>
  <c r="CN20" i="90"/>
  <c r="CP20" i="90" s="1"/>
  <c r="CR20" i="90" s="1"/>
  <c r="CF31" i="90"/>
  <c r="BX31" i="90"/>
  <c r="BT31" i="90"/>
  <c r="BP31" i="90"/>
  <c r="BL31" i="90"/>
  <c r="BH31" i="90"/>
  <c r="BD31" i="90"/>
  <c r="AZ31" i="90"/>
  <c r="AV31" i="90"/>
  <c r="AJ31" i="90"/>
  <c r="AF31" i="90"/>
  <c r="AB31" i="90"/>
  <c r="CJ31" i="90"/>
  <c r="X31" i="90"/>
  <c r="T31" i="90"/>
  <c r="CN17" i="90"/>
  <c r="CP17" i="90" s="1"/>
  <c r="CR17" i="90" s="1"/>
  <c r="CN16" i="90"/>
  <c r="CP16" i="90" s="1"/>
  <c r="L31" i="90"/>
  <c r="CB31" i="90"/>
  <c r="AN31" i="90"/>
  <c r="G23" i="87"/>
  <c r="L37" i="1"/>
  <c r="L36" i="1"/>
  <c r="L38" i="1"/>
  <c r="L28" i="1"/>
  <c r="BN7" i="113"/>
  <c r="BN11" i="113" s="1"/>
  <c r="BN32" i="112"/>
  <c r="O16" i="1"/>
  <c r="O4" i="1"/>
  <c r="O12" i="1"/>
  <c r="O20" i="1"/>
  <c r="O18" i="1"/>
  <c r="O10" i="1"/>
  <c r="O22" i="1"/>
  <c r="O11" i="1"/>
  <c r="O14" i="1"/>
  <c r="O9" i="1"/>
  <c r="O21" i="1"/>
  <c r="O17" i="1"/>
  <c r="R3" i="1"/>
  <c r="O3" i="1"/>
  <c r="L21" i="1"/>
  <c r="O26" i="1"/>
  <c r="L8" i="1"/>
  <c r="AC4" i="1" s="1"/>
  <c r="L13" i="1"/>
  <c r="AH4" i="1" s="1"/>
  <c r="L4" i="1"/>
  <c r="Y4" i="1" s="1"/>
  <c r="L3" i="1"/>
  <c r="X4" i="1" s="1"/>
  <c r="J3" i="111" s="1"/>
  <c r="L12" i="1"/>
  <c r="AG4" i="1" s="1"/>
  <c r="L9" i="1"/>
  <c r="AD4" i="1" s="1"/>
  <c r="L15" i="1"/>
  <c r="AJ4" i="1" s="1"/>
  <c r="L14" i="1"/>
  <c r="AI4" i="1" s="1"/>
  <c r="R26" i="1"/>
  <c r="L7" i="1"/>
  <c r="L18" i="1"/>
  <c r="AM4" i="1" s="1"/>
  <c r="L10" i="1"/>
  <c r="AE4" i="1" s="1"/>
  <c r="L5" i="1"/>
  <c r="Z4" i="1" s="1"/>
  <c r="L11" i="1"/>
  <c r="AF4" i="1" s="1"/>
  <c r="L19" i="1"/>
  <c r="AN4" i="1" s="1"/>
  <c r="L22" i="1"/>
  <c r="L16" i="1"/>
  <c r="AK4" i="1" s="1"/>
  <c r="L17" i="1"/>
  <c r="AL4" i="1" s="1"/>
  <c r="L20" i="1"/>
  <c r="G19" i="83"/>
  <c r="G24" i="79"/>
  <c r="G34" i="79"/>
  <c r="CN19" i="87"/>
  <c r="CP19" i="87" s="1"/>
  <c r="CR19" i="87" s="1"/>
  <c r="G17" i="84"/>
  <c r="CN22" i="87"/>
  <c r="CP22" i="87" s="1"/>
  <c r="CR22" i="87" s="1"/>
  <c r="CN22" i="84"/>
  <c r="CP22" i="84" s="1"/>
  <c r="CR22" i="84" s="1"/>
  <c r="G30" i="81"/>
  <c r="G30" i="83"/>
  <c r="G20" i="85"/>
  <c r="G29" i="85"/>
  <c r="L31" i="85"/>
  <c r="CJ31" i="85"/>
  <c r="CF31" i="85"/>
  <c r="BX31" i="85"/>
  <c r="BT31" i="85"/>
  <c r="BL31" i="85"/>
  <c r="BH31" i="85"/>
  <c r="AZ31" i="85"/>
  <c r="AR31" i="85"/>
  <c r="AN31" i="85"/>
  <c r="X31" i="85"/>
  <c r="T31" i="85"/>
  <c r="G28" i="85"/>
  <c r="G24" i="85"/>
  <c r="CB31" i="85"/>
  <c r="G25" i="85"/>
  <c r="G27" i="85"/>
  <c r="G20" i="82"/>
  <c r="CB31" i="82"/>
  <c r="CJ31" i="82"/>
  <c r="CF31" i="82"/>
  <c r="G23" i="82"/>
  <c r="G21" i="80"/>
  <c r="G28" i="82"/>
  <c r="L31" i="82"/>
  <c r="G23" i="78"/>
  <c r="G25" i="82"/>
  <c r="G17" i="82"/>
  <c r="CN18" i="80"/>
  <c r="CP18" i="80" s="1"/>
  <c r="CR18" i="80" s="1"/>
  <c r="G20" i="80"/>
  <c r="G29" i="80"/>
  <c r="G30" i="80"/>
  <c r="CJ31" i="80"/>
  <c r="CF31" i="80"/>
  <c r="BX31" i="80"/>
  <c r="BH31" i="80"/>
  <c r="BD31" i="80"/>
  <c r="AZ31" i="80"/>
  <c r="AV31" i="80"/>
  <c r="AR31" i="80"/>
  <c r="AN31" i="80"/>
  <c r="AF31" i="80"/>
  <c r="AB31" i="80"/>
  <c r="X31" i="80"/>
  <c r="T31" i="80"/>
  <c r="P31" i="80"/>
  <c r="L31" i="80"/>
  <c r="G25" i="80"/>
  <c r="G23" i="80"/>
  <c r="CN18" i="78"/>
  <c r="CP18" i="78" s="1"/>
  <c r="CR18" i="78" s="1"/>
  <c r="G20" i="78"/>
  <c r="G27" i="78"/>
  <c r="G24" i="87"/>
  <c r="G24" i="75"/>
  <c r="G30" i="79"/>
  <c r="Z31" i="112"/>
  <c r="CN16" i="76"/>
  <c r="CP16" i="76" s="1"/>
  <c r="CR16" i="76" s="1"/>
  <c r="CN17" i="76"/>
  <c r="CP17" i="76" s="1"/>
  <c r="CR17" i="76" s="1"/>
  <c r="G21" i="81"/>
  <c r="CL16" i="112"/>
  <c r="CN16" i="112" s="1"/>
  <c r="CP16" i="112" s="1"/>
  <c r="CR16" i="112" s="1"/>
  <c r="CL18" i="111"/>
  <c r="CN18" i="111" s="1"/>
  <c r="CP18" i="111" s="1"/>
  <c r="CR18" i="111" s="1"/>
  <c r="CW31" i="100"/>
  <c r="J48" i="100" s="1"/>
  <c r="CW31" i="99"/>
  <c r="J48" i="99" s="1"/>
  <c r="CW31" i="90"/>
  <c r="J48" i="90" s="1"/>
  <c r="CW31" i="88"/>
  <c r="J48" i="88" s="1"/>
  <c r="R31" i="108"/>
  <c r="G21" i="77"/>
  <c r="AD31" i="113"/>
  <c r="CL19" i="112"/>
  <c r="CN19" i="112" s="1"/>
  <c r="CP19" i="112" s="1"/>
  <c r="CL15" i="112"/>
  <c r="CN15" i="112" s="1"/>
  <c r="CP15" i="112" s="1"/>
  <c r="CR15" i="112" s="1"/>
  <c r="AH31" i="112"/>
  <c r="AD31" i="111"/>
  <c r="R31" i="111"/>
  <c r="CL19" i="109"/>
  <c r="CN19" i="109" s="1"/>
  <c r="CP19" i="109" s="1"/>
  <c r="CR19" i="109" s="1"/>
  <c r="CW31" i="89"/>
  <c r="J48" i="89" s="1"/>
  <c r="N31" i="108"/>
  <c r="CL21" i="112"/>
  <c r="CN21" i="112" s="1"/>
  <c r="CP21" i="112" s="1"/>
  <c r="CR21" i="112" s="1"/>
  <c r="AL31" i="112"/>
  <c r="CL21" i="111"/>
  <c r="CN21" i="111" s="1"/>
  <c r="CP21" i="111" s="1"/>
  <c r="CR21" i="111" s="1"/>
  <c r="AL31" i="111"/>
  <c r="Z31" i="111"/>
  <c r="N31" i="111"/>
  <c r="CL18" i="109"/>
  <c r="CN18" i="109" s="1"/>
  <c r="CP18" i="109" s="1"/>
  <c r="CL15" i="109"/>
  <c r="CN15" i="109" s="1"/>
  <c r="CP15" i="109" s="1"/>
  <c r="CR15" i="109" s="1"/>
  <c r="AL31" i="109"/>
  <c r="N31" i="109"/>
  <c r="CW31" i="101"/>
  <c r="J48" i="101" s="1"/>
  <c r="CW31" i="91"/>
  <c r="J48" i="91" s="1"/>
  <c r="AH31" i="108"/>
  <c r="AD31" i="108"/>
  <c r="CL14" i="108"/>
  <c r="CN14" i="108" s="1"/>
  <c r="CP14" i="108" s="1"/>
  <c r="CR14" i="108" s="1"/>
  <c r="CL18" i="108"/>
  <c r="CN18" i="108" s="1"/>
  <c r="CP18" i="108" s="1"/>
  <c r="CL17" i="108"/>
  <c r="CN17" i="108" s="1"/>
  <c r="CP17" i="108" s="1"/>
  <c r="CR17" i="108" s="1"/>
  <c r="CL20" i="108"/>
  <c r="CN20" i="108" s="1"/>
  <c r="CP20" i="108" s="1"/>
  <c r="CL20" i="113"/>
  <c r="CN20" i="113" s="1"/>
  <c r="CP20" i="113" s="1"/>
  <c r="CR20" i="113" s="1"/>
  <c r="CL17" i="113"/>
  <c r="CN17" i="113" s="1"/>
  <c r="CP17" i="113" s="1"/>
  <c r="CR17" i="113" s="1"/>
  <c r="CL20" i="112"/>
  <c r="CN20" i="112" s="1"/>
  <c r="CP20" i="112" s="1"/>
  <c r="N31" i="112"/>
  <c r="CL15" i="111"/>
  <c r="CN15" i="111" s="1"/>
  <c r="CP15" i="111" s="1"/>
  <c r="CR15" i="111" s="1"/>
  <c r="AH31" i="111"/>
  <c r="V31" i="111"/>
  <c r="J31" i="111"/>
  <c r="CL17" i="109"/>
  <c r="CN17" i="109" s="1"/>
  <c r="CP17" i="109" s="1"/>
  <c r="CR17" i="109" s="1"/>
  <c r="AH31" i="109"/>
  <c r="V31" i="109"/>
  <c r="J31" i="109"/>
  <c r="CW31" i="93"/>
  <c r="J48" i="93" s="1"/>
  <c r="CW31" i="92"/>
  <c r="J48" i="92" s="1"/>
  <c r="CL15" i="108"/>
  <c r="CN15" i="108" s="1"/>
  <c r="CP15" i="108" s="1"/>
  <c r="CR15" i="108" s="1"/>
  <c r="AL31" i="108"/>
  <c r="V31" i="108"/>
  <c r="CL19" i="108"/>
  <c r="CN19" i="108" s="1"/>
  <c r="CP19" i="108" s="1"/>
  <c r="CR19" i="108" s="1"/>
  <c r="CS19" i="108" s="1"/>
  <c r="J31" i="108"/>
  <c r="CL14" i="113"/>
  <c r="CN14" i="113" s="1"/>
  <c r="CP14" i="113" s="1"/>
  <c r="CR14" i="113" s="1"/>
  <c r="CL14" i="111"/>
  <c r="CN14" i="111" s="1"/>
  <c r="CP14" i="111" s="1"/>
  <c r="CR14" i="111" s="1"/>
  <c r="CL21" i="113"/>
  <c r="CN21" i="113" s="1"/>
  <c r="CP21" i="113" s="1"/>
  <c r="CR21" i="113" s="1"/>
  <c r="CL19" i="113"/>
  <c r="CN19" i="113" s="1"/>
  <c r="CP19" i="113" s="1"/>
  <c r="CR19" i="113" s="1"/>
  <c r="CL16" i="113"/>
  <c r="CN16" i="113" s="1"/>
  <c r="CP16" i="113" s="1"/>
  <c r="CR16" i="113" s="1"/>
  <c r="CL15" i="113"/>
  <c r="CN15" i="113" s="1"/>
  <c r="CP15" i="113" s="1"/>
  <c r="CL20" i="109"/>
  <c r="CN20" i="109" s="1"/>
  <c r="CP20" i="109" s="1"/>
  <c r="Z31" i="109"/>
  <c r="R31" i="109"/>
  <c r="CL14" i="109"/>
  <c r="CN14" i="109" s="1"/>
  <c r="CP14" i="109" s="1"/>
  <c r="CW31" i="103"/>
  <c r="J48" i="103" s="1"/>
  <c r="CW31" i="102"/>
  <c r="J48" i="102" s="1"/>
  <c r="CW31" i="98"/>
  <c r="J48" i="98" s="1"/>
  <c r="CW31" i="97"/>
  <c r="J48" i="97" s="1"/>
  <c r="CW31" i="96"/>
  <c r="J48" i="96" s="1"/>
  <c r="CW31" i="95"/>
  <c r="J48" i="95" s="1"/>
  <c r="CW31" i="94"/>
  <c r="J48" i="94" s="1"/>
  <c r="H39" i="110"/>
  <c r="CL18" i="112"/>
  <c r="CN18" i="112" s="1"/>
  <c r="CP18" i="112" s="1"/>
  <c r="CL17" i="112"/>
  <c r="CN17" i="112" s="1"/>
  <c r="CP17" i="112" s="1"/>
  <c r="CR17" i="112" s="1"/>
  <c r="AD31" i="112"/>
  <c r="V31" i="112"/>
  <c r="R31" i="112"/>
  <c r="J31" i="112"/>
  <c r="CL14" i="112"/>
  <c r="CL20" i="111"/>
  <c r="CN20" i="111" s="1"/>
  <c r="CP20" i="111" s="1"/>
  <c r="CR20" i="111" s="1"/>
  <c r="CL19" i="111"/>
  <c r="CN19" i="111" s="1"/>
  <c r="CP19" i="111" s="1"/>
  <c r="CL17" i="111"/>
  <c r="CN17" i="111" s="1"/>
  <c r="CP17" i="111" s="1"/>
  <c r="CR17" i="111" s="1"/>
  <c r="BJ31" i="113"/>
  <c r="CL18" i="113"/>
  <c r="AT31" i="113"/>
  <c r="Z31" i="113"/>
  <c r="R31" i="113"/>
  <c r="CD31" i="113"/>
  <c r="BZ31" i="113"/>
  <c r="CL16" i="111"/>
  <c r="CL23" i="109"/>
  <c r="CN23" i="109" s="1"/>
  <c r="AJ31" i="91"/>
  <c r="T31" i="91"/>
  <c r="AR31" i="89"/>
  <c r="AN31" i="89"/>
  <c r="CB31" i="88"/>
  <c r="BV31" i="112"/>
  <c r="BF31" i="112"/>
  <c r="AT31" i="111"/>
  <c r="CL26" i="109"/>
  <c r="CN26" i="109" s="1"/>
  <c r="AD31" i="109"/>
  <c r="BZ31" i="108"/>
  <c r="AP31" i="108"/>
  <c r="Z31" i="108"/>
  <c r="AR31" i="90"/>
  <c r="CL16" i="109"/>
  <c r="BZ31" i="109"/>
  <c r="CN21" i="4"/>
  <c r="CP21" i="4" s="1"/>
  <c r="CR21" i="4" s="1"/>
  <c r="AR31" i="102"/>
  <c r="AJ31" i="102"/>
  <c r="AV31" i="92"/>
  <c r="CJ31" i="91"/>
  <c r="CN14" i="76"/>
  <c r="CP14" i="76" s="1"/>
  <c r="AX31" i="113"/>
  <c r="AP31" i="113"/>
  <c r="AL31" i="113"/>
  <c r="AH31" i="113"/>
  <c r="V31" i="113"/>
  <c r="N31" i="113"/>
  <c r="J31" i="113"/>
  <c r="BV31" i="111"/>
  <c r="R31" i="110"/>
  <c r="BF31" i="110"/>
  <c r="AD31" i="110"/>
  <c r="CQ20" i="109"/>
  <c r="CQ31" i="109" s="1"/>
  <c r="BP31" i="87"/>
  <c r="BL31" i="87"/>
  <c r="BH31" i="87"/>
  <c r="BD31" i="87"/>
  <c r="AZ31" i="87"/>
  <c r="AV31" i="87"/>
  <c r="AR31" i="87"/>
  <c r="AN31" i="87"/>
  <c r="AJ31" i="87"/>
  <c r="AF31" i="87"/>
  <c r="AB31" i="87"/>
  <c r="X31" i="87"/>
  <c r="T31" i="87"/>
  <c r="P31" i="87"/>
  <c r="CN17" i="99"/>
  <c r="CN17" i="78"/>
  <c r="CP17" i="78" s="1"/>
  <c r="CR17" i="78" s="1"/>
  <c r="CN18" i="99"/>
  <c r="CP18" i="99" s="1"/>
  <c r="CN18" i="98"/>
  <c r="CP18" i="98" s="1"/>
  <c r="CN18" i="86"/>
  <c r="CP18" i="86" s="1"/>
  <c r="CN21" i="76"/>
  <c r="CP21" i="76" s="1"/>
  <c r="CR21" i="76" s="1"/>
  <c r="CN22" i="96"/>
  <c r="CN22" i="82"/>
  <c r="CP22" i="82" s="1"/>
  <c r="CR22" i="82" s="1"/>
  <c r="CN22" i="75"/>
  <c r="CP22" i="75" s="1"/>
  <c r="CR22" i="75" s="1"/>
  <c r="CN28" i="92"/>
  <c r="CP28" i="92" s="1"/>
  <c r="CN28" i="82"/>
  <c r="CP28" i="82" s="1"/>
  <c r="CR28" i="82" s="1"/>
  <c r="CT28" i="82" s="1"/>
  <c r="CU28" i="82" s="1"/>
  <c r="BX31" i="76"/>
  <c r="CN15" i="76"/>
  <c r="CP15" i="76" s="1"/>
  <c r="CR15" i="76" s="1"/>
  <c r="CT15" i="76" s="1"/>
  <c r="CN18" i="102"/>
  <c r="AZ31" i="76"/>
  <c r="CN19" i="97"/>
  <c r="CN19" i="86"/>
  <c r="CP19" i="86" s="1"/>
  <c r="CN22" i="94"/>
  <c r="CP22" i="94" s="1"/>
  <c r="CR22" i="94" s="1"/>
  <c r="CN23" i="100"/>
  <c r="BP31" i="91"/>
  <c r="P31" i="90"/>
  <c r="BP31" i="89"/>
  <c r="AF31" i="89"/>
  <c r="BD31" i="88"/>
  <c r="AR31" i="88"/>
  <c r="CN17" i="94"/>
  <c r="CP17" i="94" s="1"/>
  <c r="CR17" i="94" s="1"/>
  <c r="CN18" i="101"/>
  <c r="CN18" i="82"/>
  <c r="CN20" i="80"/>
  <c r="CN21" i="82"/>
  <c r="CP21" i="82" s="1"/>
  <c r="CR21" i="82" s="1"/>
  <c r="BL31" i="81"/>
  <c r="CN21" i="81"/>
  <c r="CP21" i="81" s="1"/>
  <c r="CR21" i="81" s="1"/>
  <c r="CN22" i="91"/>
  <c r="CN23" i="95"/>
  <c r="CN27" i="103"/>
  <c r="CN28" i="100"/>
  <c r="CP28" i="100" s="1"/>
  <c r="CR28" i="100" s="1"/>
  <c r="CT28" i="100" s="1"/>
  <c r="CN29" i="102"/>
  <c r="CP29" i="102" s="1"/>
  <c r="X31" i="89"/>
  <c r="L31" i="89"/>
  <c r="CF31" i="88"/>
  <c r="BX31" i="86"/>
  <c r="BL31" i="86"/>
  <c r="AZ31" i="86"/>
  <c r="AV31" i="86"/>
  <c r="AR31" i="86"/>
  <c r="X31" i="86"/>
  <c r="BT31" i="84"/>
  <c r="X31" i="84"/>
  <c r="CN17" i="77"/>
  <c r="CP17" i="77" s="1"/>
  <c r="CR17" i="77" s="1"/>
  <c r="CN20" i="98"/>
  <c r="CP20" i="98" s="1"/>
  <c r="CN20" i="79"/>
  <c r="CP20" i="79" s="1"/>
  <c r="CR20" i="79" s="1"/>
  <c r="CB31" i="75"/>
  <c r="BL31" i="75"/>
  <c r="AJ31" i="75"/>
  <c r="X31" i="75"/>
  <c r="CN21" i="79"/>
  <c r="CP21" i="79" s="1"/>
  <c r="CR21" i="79" s="1"/>
  <c r="CN21" i="78"/>
  <c r="CP21" i="78" s="1"/>
  <c r="CR21" i="78" s="1"/>
  <c r="CN26" i="82"/>
  <c r="CP26" i="82" s="1"/>
  <c r="CN14" i="79"/>
  <c r="CP14" i="79" s="1"/>
  <c r="CR14" i="79" s="1"/>
  <c r="CB31" i="83"/>
  <c r="BX31" i="83"/>
  <c r="CN20" i="86"/>
  <c r="CF31" i="86"/>
  <c r="CN15" i="86"/>
  <c r="CP15" i="86" s="1"/>
  <c r="CR15" i="86" s="1"/>
  <c r="CT15" i="86" s="1"/>
  <c r="CJ31" i="86"/>
  <c r="BT31" i="86"/>
  <c r="BP31" i="86"/>
  <c r="BH31" i="86"/>
  <c r="BD31" i="86"/>
  <c r="AN31" i="86"/>
  <c r="AJ31" i="86"/>
  <c r="AF31" i="86"/>
  <c r="AB31" i="86"/>
  <c r="T31" i="86"/>
  <c r="P31" i="86"/>
  <c r="CN15" i="84"/>
  <c r="CP15" i="84" s="1"/>
  <c r="BP31" i="84"/>
  <c r="BD31" i="84"/>
  <c r="AR31" i="84"/>
  <c r="AJ31" i="84"/>
  <c r="P31" i="84"/>
  <c r="CJ31" i="84"/>
  <c r="CF31" i="84"/>
  <c r="CB31" i="84"/>
  <c r="BH31" i="84"/>
  <c r="AV31" i="84"/>
  <c r="AB31" i="84"/>
  <c r="L31" i="84"/>
  <c r="BX31" i="84"/>
  <c r="BL31" i="84"/>
  <c r="AZ31" i="84"/>
  <c r="AN31" i="84"/>
  <c r="AF31" i="84"/>
  <c r="T31" i="84"/>
  <c r="CN15" i="83"/>
  <c r="CP15" i="83" s="1"/>
  <c r="CR15" i="83" s="1"/>
  <c r="CT15" i="83" s="1"/>
  <c r="CJ31" i="83"/>
  <c r="BT31" i="83"/>
  <c r="BL31" i="83"/>
  <c r="BD31" i="83"/>
  <c r="AV31" i="83"/>
  <c r="AR31" i="83"/>
  <c r="AJ31" i="83"/>
  <c r="AB31" i="83"/>
  <c r="T31" i="83"/>
  <c r="P31" i="83"/>
  <c r="CF31" i="83"/>
  <c r="BP31" i="83"/>
  <c r="BH31" i="83"/>
  <c r="AZ31" i="83"/>
  <c r="AN31" i="83"/>
  <c r="AF31" i="83"/>
  <c r="X31" i="83"/>
  <c r="L31" i="83"/>
  <c r="AJ31" i="79"/>
  <c r="T31" i="79"/>
  <c r="L31" i="79"/>
  <c r="CN15" i="79"/>
  <c r="CP15" i="79" s="1"/>
  <c r="CR15" i="79" s="1"/>
  <c r="CT15" i="79" s="1"/>
  <c r="CU15" i="79" s="1"/>
  <c r="G37" i="79"/>
  <c r="CJ31" i="79"/>
  <c r="CF31" i="79"/>
  <c r="CB31" i="79"/>
  <c r="BX31" i="79"/>
  <c r="BT31" i="79"/>
  <c r="BP31" i="79"/>
  <c r="BL31" i="79"/>
  <c r="BH31" i="79"/>
  <c r="BD31" i="79"/>
  <c r="AZ31" i="79"/>
  <c r="AV31" i="79"/>
  <c r="AR31" i="79"/>
  <c r="AN31" i="79"/>
  <c r="AF31" i="79"/>
  <c r="AB31" i="79"/>
  <c r="X31" i="79"/>
  <c r="P31" i="79"/>
  <c r="CB31" i="78"/>
  <c r="CJ31" i="78"/>
  <c r="CF31" i="78"/>
  <c r="BX31" i="78"/>
  <c r="BT31" i="78"/>
  <c r="BP31" i="78"/>
  <c r="BL31" i="78"/>
  <c r="BH31" i="78"/>
  <c r="BD31" i="78"/>
  <c r="AZ31" i="78"/>
  <c r="AV31" i="78"/>
  <c r="AR31" i="78"/>
  <c r="AN31" i="78"/>
  <c r="AJ31" i="78"/>
  <c r="AF31" i="78"/>
  <c r="AB31" i="78"/>
  <c r="X31" i="78"/>
  <c r="T31" i="78"/>
  <c r="P31" i="78"/>
  <c r="L31" i="78"/>
  <c r="BD31" i="77"/>
  <c r="CN15" i="77"/>
  <c r="CP15" i="77" s="1"/>
  <c r="CR15" i="77" s="1"/>
  <c r="CT15" i="77" s="1"/>
  <c r="BT31" i="77"/>
  <c r="AZ31" i="77"/>
  <c r="AV31" i="77"/>
  <c r="AB31" i="77"/>
  <c r="BH31" i="76"/>
  <c r="AF31" i="76"/>
  <c r="AB31" i="76"/>
  <c r="CJ31" i="76"/>
  <c r="CF31" i="76"/>
  <c r="CB31" i="76"/>
  <c r="BT31" i="76"/>
  <c r="BP31" i="76"/>
  <c r="BL31" i="76"/>
  <c r="BD31" i="76"/>
  <c r="AV31" i="76"/>
  <c r="AR31" i="76"/>
  <c r="AN31" i="76"/>
  <c r="AJ31" i="76"/>
  <c r="X31" i="76"/>
  <c r="T31" i="76"/>
  <c r="P31" i="76"/>
  <c r="L31" i="76"/>
  <c r="CN20" i="73"/>
  <c r="CP20" i="73" s="1"/>
  <c r="G24" i="73"/>
  <c r="CJ31" i="73"/>
  <c r="CF31" i="73"/>
  <c r="BX31" i="73"/>
  <c r="BT31" i="73"/>
  <c r="BL31" i="73"/>
  <c r="BH31" i="73"/>
  <c r="AV31" i="73"/>
  <c r="AR31" i="73"/>
  <c r="AN31" i="73"/>
  <c r="AJ31" i="73"/>
  <c r="AF31" i="73"/>
  <c r="AB31" i="73"/>
  <c r="X31" i="73"/>
  <c r="L31" i="73"/>
  <c r="CB31" i="73"/>
  <c r="BP31" i="73"/>
  <c r="BD31" i="73"/>
  <c r="AZ31" i="73"/>
  <c r="T31" i="73"/>
  <c r="P31" i="73"/>
  <c r="CN15" i="4"/>
  <c r="CP15" i="4" s="1"/>
  <c r="CR15" i="4" s="1"/>
  <c r="CJ31" i="4"/>
  <c r="BX31" i="4"/>
  <c r="BT31" i="4"/>
  <c r="BP31" i="4"/>
  <c r="BL31" i="4"/>
  <c r="BH31" i="4"/>
  <c r="G37" i="4"/>
  <c r="BD31" i="4"/>
  <c r="AZ31" i="4"/>
  <c r="AV31" i="4"/>
  <c r="AR31" i="4"/>
  <c r="AN31" i="4"/>
  <c r="AJ31" i="4"/>
  <c r="AF31" i="4"/>
  <c r="AB31" i="4"/>
  <c r="X31" i="4"/>
  <c r="P31" i="4"/>
  <c r="CB31" i="4"/>
  <c r="T31" i="4"/>
  <c r="CN24" i="4"/>
  <c r="CP24" i="4" s="1"/>
  <c r="CR24" i="4" s="1"/>
  <c r="CN14" i="87"/>
  <c r="L31" i="87"/>
  <c r="CB31" i="87"/>
  <c r="L31" i="86"/>
  <c r="CB31" i="86"/>
  <c r="G37" i="86"/>
  <c r="CN23" i="84"/>
  <c r="CP23" i="84" s="1"/>
  <c r="CN24" i="83"/>
  <c r="AZ31" i="81"/>
  <c r="CJ31" i="81"/>
  <c r="CF31" i="81"/>
  <c r="CB31" i="81"/>
  <c r="BX31" i="81"/>
  <c r="BT31" i="81"/>
  <c r="BP31" i="81"/>
  <c r="BH31" i="81"/>
  <c r="BD31" i="81"/>
  <c r="AV31" i="81"/>
  <c r="AR31" i="81"/>
  <c r="AN31" i="81"/>
  <c r="AJ31" i="81"/>
  <c r="AF31" i="81"/>
  <c r="AB31" i="81"/>
  <c r="X31" i="81"/>
  <c r="T31" i="81"/>
  <c r="P31" i="81"/>
  <c r="L31" i="81"/>
  <c r="CN14" i="81"/>
  <c r="CP14" i="81" s="1"/>
  <c r="CN22" i="78"/>
  <c r="CP22" i="78" s="1"/>
  <c r="CR22" i="78" s="1"/>
  <c r="CN20" i="78"/>
  <c r="CP20" i="78" s="1"/>
  <c r="CR20" i="78" s="1"/>
  <c r="G37" i="78"/>
  <c r="BX31" i="77"/>
  <c r="BL31" i="77"/>
  <c r="AN31" i="77"/>
  <c r="X31" i="77"/>
  <c r="T31" i="77"/>
  <c r="G33" i="75"/>
  <c r="CJ31" i="77"/>
  <c r="CB31" i="77"/>
  <c r="BP31" i="77"/>
  <c r="AR31" i="77"/>
  <c r="AJ31" i="77"/>
  <c r="L31" i="77"/>
  <c r="CF31" i="77"/>
  <c r="BH31" i="77"/>
  <c r="AF31" i="77"/>
  <c r="P31" i="77"/>
  <c r="CN21" i="77"/>
  <c r="G37" i="77"/>
  <c r="G37" i="76"/>
  <c r="CN18" i="76"/>
  <c r="CP18" i="76" s="1"/>
  <c r="CR18" i="76" s="1"/>
  <c r="CN20" i="75"/>
  <c r="CP20" i="75" s="1"/>
  <c r="CR20" i="75" s="1"/>
  <c r="CN14" i="75"/>
  <c r="CP14" i="75" s="1"/>
  <c r="CR14" i="75" s="1"/>
  <c r="CV31" i="81"/>
  <c r="G37" i="73"/>
  <c r="CN21" i="73"/>
  <c r="CP21" i="73" s="1"/>
  <c r="CR21" i="73" s="1"/>
  <c r="CN19" i="73"/>
  <c r="CF31" i="4"/>
  <c r="CN29" i="4"/>
  <c r="CP29" i="4" s="1"/>
  <c r="CR29" i="4" s="1"/>
  <c r="CT29" i="4" s="1"/>
  <c r="L31" i="4"/>
  <c r="CW31" i="76"/>
  <c r="J48" i="76" s="1"/>
  <c r="H39" i="112"/>
  <c r="CV31" i="75"/>
  <c r="H39" i="109"/>
  <c r="H39" i="108"/>
  <c r="G16" i="85"/>
  <c r="CW31" i="85"/>
  <c r="J48" i="85" s="1"/>
  <c r="CW31" i="77"/>
  <c r="J48" i="77" s="1"/>
  <c r="CW31" i="79"/>
  <c r="J48" i="79" s="1"/>
  <c r="CW31" i="84"/>
  <c r="J48" i="84" s="1"/>
  <c r="CW31" i="78"/>
  <c r="J48" i="78" s="1"/>
  <c r="CV31" i="80"/>
  <c r="CV31" i="76"/>
  <c r="CV31" i="78"/>
  <c r="CW31" i="86"/>
  <c r="J48" i="86" s="1"/>
  <c r="H39" i="113"/>
  <c r="H39" i="111"/>
  <c r="CW31" i="4"/>
  <c r="CW31" i="75"/>
  <c r="J48" i="75" s="1"/>
  <c r="CV31" i="77"/>
  <c r="CW31" i="80"/>
  <c r="J48" i="80" s="1"/>
  <c r="CW31" i="83"/>
  <c r="J48" i="83" s="1"/>
  <c r="G21" i="84"/>
  <c r="CV31" i="82"/>
  <c r="CV31" i="73"/>
  <c r="CV31" i="79"/>
  <c r="G20" i="86"/>
  <c r="CW31" i="87"/>
  <c r="J48" i="87" s="1"/>
  <c r="CV31" i="4"/>
  <c r="CW31" i="81"/>
  <c r="J48" i="81" s="1"/>
  <c r="CW31" i="82"/>
  <c r="J48" i="82" s="1"/>
  <c r="H4" i="114"/>
  <c r="I3" i="114"/>
  <c r="G4" i="114"/>
  <c r="CQ31" i="113"/>
  <c r="CL16" i="108"/>
  <c r="BD31" i="97"/>
  <c r="BX31" i="99"/>
  <c r="AZ31" i="99"/>
  <c r="BT31" i="95"/>
  <c r="L31" i="95"/>
  <c r="AF31" i="98"/>
  <c r="CN18" i="93"/>
  <c r="CN21" i="92"/>
  <c r="CN26" i="98"/>
  <c r="CN24" i="76"/>
  <c r="CJ31" i="99"/>
  <c r="BP31" i="99"/>
  <c r="AR31" i="99"/>
  <c r="P31" i="96"/>
  <c r="CN26" i="94"/>
  <c r="AP3" i="110" l="1"/>
  <c r="CR20" i="108"/>
  <c r="CD3" i="110"/>
  <c r="AD3" i="110"/>
  <c r="CU21" i="108"/>
  <c r="D24" i="108"/>
  <c r="D18" i="108"/>
  <c r="CT16" i="85"/>
  <c r="CT26" i="84"/>
  <c r="CU26" i="84" s="1"/>
  <c r="CT15" i="78"/>
  <c r="CU15" i="78" s="1"/>
  <c r="CT26" i="73"/>
  <c r="CU26" i="73" s="1"/>
  <c r="CT25" i="79"/>
  <c r="CU25" i="79" s="1"/>
  <c r="CT16" i="79"/>
  <c r="CU16" i="79" s="1"/>
  <c r="CT16" i="93"/>
  <c r="CU16" i="93" s="1"/>
  <c r="CT24" i="92"/>
  <c r="CU24" i="92" s="1"/>
  <c r="CT14" i="75"/>
  <c r="CU14" i="75" s="1"/>
  <c r="CT24" i="73"/>
  <c r="CU24" i="73" s="1"/>
  <c r="CT25" i="75"/>
  <c r="CU25" i="75" s="1"/>
  <c r="CT16" i="78"/>
  <c r="CU16" i="78" s="1"/>
  <c r="CT24" i="103"/>
  <c r="CU24" i="103" s="1"/>
  <c r="CT25" i="99"/>
  <c r="CU25" i="99" s="1"/>
  <c r="CT24" i="95"/>
  <c r="CU24" i="95" s="1"/>
  <c r="V32" i="112"/>
  <c r="CT24" i="81"/>
  <c r="CU24" i="81" s="1"/>
  <c r="CT16" i="86"/>
  <c r="CU16" i="86" s="1"/>
  <c r="CT15" i="81"/>
  <c r="CU15" i="81" s="1"/>
  <c r="CT23" i="102"/>
  <c r="CU23" i="102" s="1"/>
  <c r="CT14" i="94"/>
  <c r="CU14" i="94" s="1"/>
  <c r="CT14" i="93"/>
  <c r="CU14" i="93" s="1"/>
  <c r="CT16" i="91"/>
  <c r="CU16" i="91" s="1"/>
  <c r="CT15" i="97"/>
  <c r="CU15" i="97" s="1"/>
  <c r="CT24" i="84"/>
  <c r="CU24" i="84" s="1"/>
  <c r="CT14" i="97"/>
  <c r="CU14" i="97" s="1"/>
  <c r="CT22" i="101"/>
  <c r="CU22" i="101" s="1"/>
  <c r="CT24" i="88"/>
  <c r="CU24" i="88" s="1"/>
  <c r="CT24" i="101"/>
  <c r="CU24" i="101" s="1"/>
  <c r="CT25" i="102"/>
  <c r="CU25" i="102" s="1"/>
  <c r="CT24" i="102"/>
  <c r="CU24" i="102" s="1"/>
  <c r="CT14" i="98"/>
  <c r="CU14" i="98" s="1"/>
  <c r="CT15" i="91"/>
  <c r="CU15" i="91" s="1"/>
  <c r="CT14" i="80"/>
  <c r="CU14" i="80" s="1"/>
  <c r="CT14" i="79"/>
  <c r="CU14" i="79" s="1"/>
  <c r="CT26" i="78"/>
  <c r="CU26" i="78" s="1"/>
  <c r="CT14" i="91"/>
  <c r="CU14" i="91" s="1"/>
  <c r="F43" i="91" s="1"/>
  <c r="CT14" i="90"/>
  <c r="CU14" i="90" s="1"/>
  <c r="CT14" i="89"/>
  <c r="CU14" i="89" s="1"/>
  <c r="CT25" i="78"/>
  <c r="CU25" i="78" s="1"/>
  <c r="CT16" i="77"/>
  <c r="CU16" i="77" s="1"/>
  <c r="CT15" i="4"/>
  <c r="CU15" i="4" s="1"/>
  <c r="CT25" i="84"/>
  <c r="CU25" i="84" s="1"/>
  <c r="CT24" i="77"/>
  <c r="CU24" i="77" s="1"/>
  <c r="CT16" i="75"/>
  <c r="CU16" i="75" s="1"/>
  <c r="CT14" i="102"/>
  <c r="CU14" i="102" s="1"/>
  <c r="CT16" i="76"/>
  <c r="CU16" i="76" s="1"/>
  <c r="CT23" i="4"/>
  <c r="CU23" i="4" s="1"/>
  <c r="CT25" i="101"/>
  <c r="CU25" i="101" s="1"/>
  <c r="N32" i="113"/>
  <c r="BF32" i="112"/>
  <c r="CT22" i="92"/>
  <c r="CU22" i="92" s="1"/>
  <c r="CT16" i="99"/>
  <c r="CU16" i="99" s="1"/>
  <c r="CT17" i="95"/>
  <c r="CU17" i="95" s="1"/>
  <c r="CT23" i="88"/>
  <c r="CU23" i="88" s="1"/>
  <c r="CU30" i="95"/>
  <c r="CT14" i="95"/>
  <c r="CU14" i="95" s="1"/>
  <c r="CT26" i="77"/>
  <c r="CU26" i="77" s="1"/>
  <c r="CT14" i="96"/>
  <c r="CU14" i="96" s="1"/>
  <c r="J39" i="103"/>
  <c r="CT14" i="101"/>
  <c r="CU14" i="101" s="1"/>
  <c r="CT23" i="89"/>
  <c r="CU23" i="89" s="1"/>
  <c r="CT19" i="79"/>
  <c r="CU19" i="79" s="1"/>
  <c r="L39" i="82"/>
  <c r="J39" i="82"/>
  <c r="CT23" i="99"/>
  <c r="CU23" i="99" s="1"/>
  <c r="CT17" i="102"/>
  <c r="CU17" i="102" s="1"/>
  <c r="CT25" i="93"/>
  <c r="CU25" i="93" s="1"/>
  <c r="CT19" i="92"/>
  <c r="CU19" i="92" s="1"/>
  <c r="CT24" i="78"/>
  <c r="CU24" i="78" s="1"/>
  <c r="CT16" i="84"/>
  <c r="CU16" i="84" s="1"/>
  <c r="CT23" i="81"/>
  <c r="CU23" i="81" s="1"/>
  <c r="CT22" i="80"/>
  <c r="CU22" i="80" s="1"/>
  <c r="CN9" i="90"/>
  <c r="CT24" i="98"/>
  <c r="CU24" i="98" s="1"/>
  <c r="BJ5" i="37"/>
  <c r="BM5" i="37" s="1"/>
  <c r="BP5" i="37" s="1"/>
  <c r="BS5" i="37" s="1"/>
  <c r="BV5" i="37" s="1"/>
  <c r="BY5" i="37" s="1"/>
  <c r="CB5" i="37" s="1"/>
  <c r="CE5" i="37" s="1"/>
  <c r="CH5" i="37" s="1"/>
  <c r="BJ32" i="113"/>
  <c r="L39" i="103"/>
  <c r="CT20" i="92"/>
  <c r="CU20" i="92" s="1"/>
  <c r="CT22" i="88"/>
  <c r="CU22" i="88" s="1"/>
  <c r="CT24" i="99"/>
  <c r="CU24" i="99" s="1"/>
  <c r="CT20" i="99"/>
  <c r="CU20" i="99" s="1"/>
  <c r="CU26" i="101"/>
  <c r="J39" i="84"/>
  <c r="CT23" i="78"/>
  <c r="CU23" i="78" s="1"/>
  <c r="CT23" i="86"/>
  <c r="CU23" i="86" s="1"/>
  <c r="F45" i="86" s="1"/>
  <c r="CT24" i="86"/>
  <c r="CU24" i="86" s="1"/>
  <c r="CT24" i="75"/>
  <c r="CU24" i="75" s="1"/>
  <c r="CT14" i="4"/>
  <c r="CU14" i="4" s="1"/>
  <c r="CT24" i="4"/>
  <c r="CU24" i="4" s="1"/>
  <c r="CT23" i="76"/>
  <c r="CU23" i="76" s="1"/>
  <c r="CT27" i="77"/>
  <c r="CU27" i="77" s="1"/>
  <c r="CT25" i="77"/>
  <c r="CU25" i="77" s="1"/>
  <c r="CT16" i="81"/>
  <c r="CU16" i="81" s="1"/>
  <c r="CT26" i="83"/>
  <c r="CU26" i="83" s="1"/>
  <c r="CT25" i="83"/>
  <c r="CU25" i="83" s="1"/>
  <c r="CT14" i="86"/>
  <c r="CU14" i="86" s="1"/>
  <c r="L39" i="89"/>
  <c r="J39" i="93"/>
  <c r="CT22" i="95"/>
  <c r="CU22" i="95" s="1"/>
  <c r="F46" i="95" s="1"/>
  <c r="L39" i="93"/>
  <c r="J39" i="90"/>
  <c r="L39" i="90"/>
  <c r="CT25" i="100"/>
  <c r="CU25" i="100" s="1"/>
  <c r="CT26" i="100"/>
  <c r="CU26" i="100" s="1"/>
  <c r="CT22" i="99"/>
  <c r="CU22" i="99" s="1"/>
  <c r="L39" i="94"/>
  <c r="J39" i="94"/>
  <c r="CT25" i="89"/>
  <c r="CU25" i="89" s="1"/>
  <c r="J39" i="89"/>
  <c r="CT24" i="89"/>
  <c r="CU24" i="89" s="1"/>
  <c r="CT28" i="89"/>
  <c r="CU28" i="89" s="1"/>
  <c r="CT22" i="89"/>
  <c r="CU22" i="89" s="1"/>
  <c r="J39" i="75"/>
  <c r="J39" i="81"/>
  <c r="L39" i="79"/>
  <c r="J39" i="78"/>
  <c r="L39" i="84"/>
  <c r="L39" i="81"/>
  <c r="CU29" i="81"/>
  <c r="CU30" i="82"/>
  <c r="L39" i="4"/>
  <c r="CU30" i="86"/>
  <c r="L39" i="85"/>
  <c r="L39" i="75"/>
  <c r="J39" i="4"/>
  <c r="CU28" i="86"/>
  <c r="CU30" i="102"/>
  <c r="J39" i="79"/>
  <c r="J39" i="85"/>
  <c r="CT25" i="82"/>
  <c r="CU25" i="82" s="1"/>
  <c r="L39" i="78"/>
  <c r="CT21" i="100"/>
  <c r="CU21" i="100" s="1"/>
  <c r="F45" i="100" s="1"/>
  <c r="CT21" i="99"/>
  <c r="CU21" i="99" s="1"/>
  <c r="CT20" i="97"/>
  <c r="CU20" i="97" s="1"/>
  <c r="CT24" i="90"/>
  <c r="CU24" i="90" s="1"/>
  <c r="CT14" i="85"/>
  <c r="CU14" i="85" s="1"/>
  <c r="CT16" i="80"/>
  <c r="CU16" i="80" s="1"/>
  <c r="CU26" i="99"/>
  <c r="CU30" i="85"/>
  <c r="CU30" i="77"/>
  <c r="CU29" i="96"/>
  <c r="CT23" i="94"/>
  <c r="CU23" i="94" s="1"/>
  <c r="CU28" i="96"/>
  <c r="CT23" i="90"/>
  <c r="CU23" i="90" s="1"/>
  <c r="CU30" i="76"/>
  <c r="F32" i="72"/>
  <c r="E32" i="72" s="1"/>
  <c r="CT23" i="92"/>
  <c r="CU23" i="92" s="1"/>
  <c r="CU27" i="82"/>
  <c r="CT26" i="89"/>
  <c r="CU26" i="89" s="1"/>
  <c r="CU30" i="79"/>
  <c r="CU28" i="77"/>
  <c r="CU28" i="76"/>
  <c r="CT20" i="91"/>
  <c r="CU20" i="91" s="1"/>
  <c r="CT17" i="75"/>
  <c r="CU17" i="75" s="1"/>
  <c r="CT18" i="81"/>
  <c r="CU18" i="81" s="1"/>
  <c r="CN9" i="89"/>
  <c r="CU28" i="75"/>
  <c r="CU29" i="88"/>
  <c r="BR32" i="113"/>
  <c r="CU30" i="98"/>
  <c r="CH32" i="112"/>
  <c r="CT23" i="73"/>
  <c r="CU23" i="73" s="1"/>
  <c r="CT15" i="98"/>
  <c r="CU15" i="98" s="1"/>
  <c r="CT19" i="93"/>
  <c r="CU19" i="93" s="1"/>
  <c r="R32" i="112"/>
  <c r="CT22" i="102"/>
  <c r="CU22" i="102" s="1"/>
  <c r="F38" i="102" s="1"/>
  <c r="CT20" i="93"/>
  <c r="CU20" i="93" s="1"/>
  <c r="F43" i="93" s="1"/>
  <c r="CT17" i="91"/>
  <c r="CU17" i="91" s="1"/>
  <c r="CT22" i="90"/>
  <c r="CU22" i="90" s="1"/>
  <c r="CU30" i="78"/>
  <c r="CU29" i="93"/>
  <c r="CU25" i="76"/>
  <c r="CU27" i="92"/>
  <c r="N32" i="112"/>
  <c r="CT21" i="103"/>
  <c r="CU21" i="103" s="1"/>
  <c r="CT22" i="103"/>
  <c r="CU22" i="103" s="1"/>
  <c r="CN8" i="89"/>
  <c r="CU26" i="75"/>
  <c r="CU29" i="87"/>
  <c r="CU26" i="85"/>
  <c r="CT17" i="82"/>
  <c r="CU17" i="82" s="1"/>
  <c r="CT22" i="79"/>
  <c r="CU22" i="79" s="1"/>
  <c r="CT22" i="82"/>
  <c r="CU22" i="82" s="1"/>
  <c r="F45" i="82" s="1"/>
  <c r="CU29" i="79"/>
  <c r="CT25" i="4"/>
  <c r="CU25" i="4" s="1"/>
  <c r="CT25" i="73"/>
  <c r="CU25" i="73" s="1"/>
  <c r="CU28" i="95"/>
  <c r="CU27" i="96"/>
  <c r="CT22" i="76"/>
  <c r="CU22" i="76" s="1"/>
  <c r="CT17" i="85"/>
  <c r="CU17" i="85" s="1"/>
  <c r="CT15" i="80"/>
  <c r="CU15" i="80" s="1"/>
  <c r="CT17" i="79"/>
  <c r="CU17" i="79" s="1"/>
  <c r="CT22" i="78"/>
  <c r="CU22" i="78" s="1"/>
  <c r="CU29" i="76"/>
  <c r="CT22" i="83"/>
  <c r="CU22" i="83" s="1"/>
  <c r="CT18" i="78"/>
  <c r="CU18" i="78" s="1"/>
  <c r="CU26" i="102"/>
  <c r="CU29" i="99"/>
  <c r="CU26" i="92"/>
  <c r="CU27" i="88"/>
  <c r="CU30" i="90"/>
  <c r="CU28" i="102"/>
  <c r="CU29" i="101"/>
  <c r="AD32" i="113"/>
  <c r="AL32" i="113"/>
  <c r="CU28" i="99"/>
  <c r="CU30" i="101"/>
  <c r="CT23" i="91"/>
  <c r="CU23" i="91" s="1"/>
  <c r="CT23" i="82"/>
  <c r="CU23" i="82" s="1"/>
  <c r="CT17" i="93"/>
  <c r="CU17" i="93" s="1"/>
  <c r="CU27" i="93"/>
  <c r="CU30" i="93"/>
  <c r="CT28" i="94"/>
  <c r="CU28" i="94" s="1"/>
  <c r="CT19" i="95"/>
  <c r="CU19" i="95" s="1"/>
  <c r="CT20" i="94"/>
  <c r="CU20" i="94" s="1"/>
  <c r="CT17" i="94"/>
  <c r="CU17" i="94" s="1"/>
  <c r="CR18" i="108"/>
  <c r="CS18" i="108" s="1"/>
  <c r="CU18" i="108" s="1"/>
  <c r="E23" i="108" s="1"/>
  <c r="CD32" i="113"/>
  <c r="L3" i="36"/>
  <c r="L4" i="36" s="1"/>
  <c r="CN10" i="90"/>
  <c r="CN10" i="97"/>
  <c r="CT23" i="103"/>
  <c r="CU23" i="103" s="1"/>
  <c r="F42" i="103" s="1"/>
  <c r="CT27" i="81"/>
  <c r="CU27" i="81" s="1"/>
  <c r="CN10" i="82"/>
  <c r="CN9" i="82"/>
  <c r="CT14" i="103"/>
  <c r="CU14" i="103" s="1"/>
  <c r="CN9" i="99"/>
  <c r="CQ31" i="108"/>
  <c r="CT25" i="86"/>
  <c r="CU25" i="86" s="1"/>
  <c r="CN9" i="93"/>
  <c r="CN9" i="92"/>
  <c r="CT17" i="92"/>
  <c r="CU17" i="92" s="1"/>
  <c r="CT19" i="101"/>
  <c r="CU19" i="101" s="1"/>
  <c r="CT21" i="91"/>
  <c r="CU21" i="91" s="1"/>
  <c r="CN9" i="96"/>
  <c r="CN8" i="97"/>
  <c r="CT21" i="94"/>
  <c r="CU21" i="94" s="1"/>
  <c r="F45" i="94" s="1"/>
  <c r="CT19" i="85"/>
  <c r="CU19" i="85" s="1"/>
  <c r="CT21" i="88"/>
  <c r="CU21" i="88" s="1"/>
  <c r="CT17" i="101"/>
  <c r="CU17" i="101" s="1"/>
  <c r="CT19" i="100"/>
  <c r="CU19" i="100" s="1"/>
  <c r="CT19" i="99"/>
  <c r="CU19" i="99" s="1"/>
  <c r="CT18" i="97"/>
  <c r="CU18" i="97" s="1"/>
  <c r="CT17" i="96"/>
  <c r="CU17" i="96" s="1"/>
  <c r="CT18" i="95"/>
  <c r="CU18" i="95" s="1"/>
  <c r="CT21" i="93"/>
  <c r="CU21" i="93" s="1"/>
  <c r="CT19" i="89"/>
  <c r="CU19" i="89" s="1"/>
  <c r="CT18" i="89"/>
  <c r="CU18" i="89" s="1"/>
  <c r="CT17" i="4"/>
  <c r="CU17" i="4" s="1"/>
  <c r="CU30" i="94"/>
  <c r="CU30" i="73"/>
  <c r="CS25" i="108"/>
  <c r="CU25" i="108" s="1"/>
  <c r="CU30" i="89"/>
  <c r="CU27" i="101"/>
  <c r="CU30" i="81"/>
  <c r="CN8" i="100"/>
  <c r="CN9" i="97"/>
  <c r="CN10" i="93"/>
  <c r="CN10" i="86"/>
  <c r="CN9" i="83"/>
  <c r="CN8" i="83"/>
  <c r="CN10" i="83"/>
  <c r="CN10" i="79"/>
  <c r="CN8" i="77"/>
  <c r="CN10" i="76"/>
  <c r="CN8" i="75"/>
  <c r="R32" i="113"/>
  <c r="BF32" i="113"/>
  <c r="AX32" i="113"/>
  <c r="CS26" i="112"/>
  <c r="CU26" i="112" s="1"/>
  <c r="CU30" i="80"/>
  <c r="CU30" i="96"/>
  <c r="CN8" i="96"/>
  <c r="CN8" i="93"/>
  <c r="CN10" i="89"/>
  <c r="CT17" i="89"/>
  <c r="CU17" i="89" s="1"/>
  <c r="CT21" i="89"/>
  <c r="CU21" i="89" s="1"/>
  <c r="CN9" i="85"/>
  <c r="CN8" i="84"/>
  <c r="CN8" i="82"/>
  <c r="CN9" i="76"/>
  <c r="CN9" i="75"/>
  <c r="CT18" i="90"/>
  <c r="CU18" i="90" s="1"/>
  <c r="CU30" i="88"/>
  <c r="CU30" i="100"/>
  <c r="CT21" i="76"/>
  <c r="CU21" i="76" s="1"/>
  <c r="CT20" i="95"/>
  <c r="CU20" i="95" s="1"/>
  <c r="CT21" i="102"/>
  <c r="CU21" i="102" s="1"/>
  <c r="F44" i="102" s="1"/>
  <c r="CT19" i="83"/>
  <c r="CU19" i="83" s="1"/>
  <c r="CT20" i="96"/>
  <c r="CU20" i="96" s="1"/>
  <c r="CT26" i="87"/>
  <c r="CU26" i="87" s="1"/>
  <c r="CT23" i="85"/>
  <c r="CU23" i="85" s="1"/>
  <c r="CU30" i="99"/>
  <c r="CT23" i="79"/>
  <c r="CU23" i="79" s="1"/>
  <c r="CT25" i="92"/>
  <c r="CU25" i="92" s="1"/>
  <c r="CN10" i="103"/>
  <c r="CT26" i="81"/>
  <c r="CU26" i="81" s="1"/>
  <c r="CN9" i="103"/>
  <c r="CT23" i="93"/>
  <c r="CU23" i="93" s="1"/>
  <c r="CN9" i="78"/>
  <c r="CT18" i="76"/>
  <c r="CU18" i="76" s="1"/>
  <c r="CT18" i="96"/>
  <c r="CU18" i="96" s="1"/>
  <c r="CD32" i="112"/>
  <c r="CT25" i="90"/>
  <c r="CU25" i="90" s="1"/>
  <c r="CT26" i="91"/>
  <c r="CU26" i="91" s="1"/>
  <c r="CR20" i="110"/>
  <c r="CS20" i="110" s="1"/>
  <c r="CT26" i="86"/>
  <c r="CU26" i="86" s="1"/>
  <c r="CN9" i="100"/>
  <c r="CU30" i="97"/>
  <c r="CT18" i="100"/>
  <c r="CU18" i="100" s="1"/>
  <c r="CT20" i="102"/>
  <c r="CU20" i="102" s="1"/>
  <c r="CR22" i="111"/>
  <c r="CS22" i="111" s="1"/>
  <c r="CU22" i="111" s="1"/>
  <c r="CN10" i="100"/>
  <c r="CN10" i="85"/>
  <c r="CN10" i="78"/>
  <c r="CN8" i="90"/>
  <c r="CN9" i="91"/>
  <c r="CN10" i="96"/>
  <c r="CT22" i="84"/>
  <c r="CU22" i="84" s="1"/>
  <c r="CT19" i="91"/>
  <c r="CU19" i="91" s="1"/>
  <c r="CT15" i="92"/>
  <c r="CU15" i="92" s="1"/>
  <c r="CN10" i="102"/>
  <c r="CQ31" i="111"/>
  <c r="CN8" i="98"/>
  <c r="CN10" i="75"/>
  <c r="CN8" i="99"/>
  <c r="CT17" i="83"/>
  <c r="CU17" i="83" s="1"/>
  <c r="CT17" i="73"/>
  <c r="CU17" i="73" s="1"/>
  <c r="CN8" i="103"/>
  <c r="CS31" i="102"/>
  <c r="CT17" i="100"/>
  <c r="CU17" i="100" s="1"/>
  <c r="CT17" i="97"/>
  <c r="CU17" i="97" s="1"/>
  <c r="CT21" i="96"/>
  <c r="CU21" i="96" s="1"/>
  <c r="F45" i="96" s="1"/>
  <c r="CT15" i="95"/>
  <c r="CU15" i="95" s="1"/>
  <c r="F44" i="95" s="1"/>
  <c r="CN8" i="92"/>
  <c r="CN10" i="92"/>
  <c r="CT15" i="90"/>
  <c r="CU15" i="90" s="1"/>
  <c r="CT17" i="86"/>
  <c r="CU17" i="86" s="1"/>
  <c r="CT21" i="80"/>
  <c r="CU21" i="80" s="1"/>
  <c r="CT18" i="79"/>
  <c r="CU18" i="79" s="1"/>
  <c r="CT17" i="78"/>
  <c r="CU17" i="78" s="1"/>
  <c r="CN8" i="76"/>
  <c r="CT23" i="98"/>
  <c r="CU23" i="98" s="1"/>
  <c r="CT23" i="96"/>
  <c r="CU23" i="96" s="1"/>
  <c r="CS29" i="112"/>
  <c r="CU29" i="112" s="1"/>
  <c r="CT25" i="94"/>
  <c r="CU25" i="94" s="1"/>
  <c r="CS23" i="113"/>
  <c r="CU23" i="113" s="1"/>
  <c r="CS28" i="112"/>
  <c r="CU28" i="112" s="1"/>
  <c r="CS27" i="112"/>
  <c r="CU27" i="112" s="1"/>
  <c r="CT18" i="91"/>
  <c r="CU18" i="91" s="1"/>
  <c r="CS30" i="113"/>
  <c r="CU30" i="113" s="1"/>
  <c r="CT22" i="81"/>
  <c r="CU22" i="81" s="1"/>
  <c r="CS30" i="112"/>
  <c r="CU30" i="112" s="1"/>
  <c r="CS29" i="113"/>
  <c r="CU29" i="113" s="1"/>
  <c r="CS22" i="113"/>
  <c r="CU22" i="113" s="1"/>
  <c r="CT19" i="81"/>
  <c r="CU19" i="81" s="1"/>
  <c r="CT17" i="76"/>
  <c r="CU17" i="76" s="1"/>
  <c r="CN9" i="98"/>
  <c r="CN10" i="98"/>
  <c r="CN9" i="84"/>
  <c r="CN8" i="78"/>
  <c r="BZ32" i="112"/>
  <c r="BB32" i="113"/>
  <c r="CH32" i="113"/>
  <c r="AT3" i="111"/>
  <c r="AT32" i="111" s="1"/>
  <c r="AH3" i="111"/>
  <c r="AH7" i="111" s="1"/>
  <c r="AH11" i="111" s="1"/>
  <c r="CT19" i="102"/>
  <c r="CU19" i="102" s="1"/>
  <c r="CT15" i="96"/>
  <c r="CU15" i="96" s="1"/>
  <c r="CN8" i="91"/>
  <c r="CT17" i="90"/>
  <c r="CU17" i="90" s="1"/>
  <c r="CT14" i="88"/>
  <c r="CU14" i="88" s="1"/>
  <c r="CN10" i="88"/>
  <c r="CT19" i="87"/>
  <c r="CU19" i="87" s="1"/>
  <c r="CT20" i="83"/>
  <c r="CU20" i="83" s="1"/>
  <c r="CN9" i="79"/>
  <c r="CT19" i="4"/>
  <c r="CU19" i="4" s="1"/>
  <c r="F46" i="4" s="1"/>
  <c r="CS26" i="113"/>
  <c r="CU26" i="113" s="1"/>
  <c r="CT18" i="94"/>
  <c r="CU18" i="94" s="1"/>
  <c r="BJ3" i="111"/>
  <c r="BJ7" i="111" s="1"/>
  <c r="BJ11" i="111" s="1"/>
  <c r="BR3" i="111"/>
  <c r="BR32" i="111" s="1"/>
  <c r="CP14" i="73"/>
  <c r="CR14" i="73" s="1"/>
  <c r="CT14" i="73" s="1"/>
  <c r="CN31" i="73"/>
  <c r="CT27" i="91"/>
  <c r="CU27" i="91" s="1"/>
  <c r="CT27" i="94"/>
  <c r="CU27" i="94" s="1"/>
  <c r="CN8" i="86"/>
  <c r="CN9" i="86"/>
  <c r="CT18" i="80"/>
  <c r="CU18" i="80" s="1"/>
  <c r="BV3" i="111"/>
  <c r="BV7" i="111" s="1"/>
  <c r="BV11" i="111" s="1"/>
  <c r="CN10" i="91"/>
  <c r="CN10" i="77"/>
  <c r="CT22" i="87"/>
  <c r="CU22" i="87" s="1"/>
  <c r="AL3" i="111"/>
  <c r="AL7" i="111" s="1"/>
  <c r="AL11" i="111" s="1"/>
  <c r="AP3" i="111"/>
  <c r="AP7" i="111" s="1"/>
  <c r="AP11" i="111" s="1"/>
  <c r="CT17" i="103"/>
  <c r="CU17" i="103" s="1"/>
  <c r="CT14" i="77"/>
  <c r="CU14" i="77" s="1"/>
  <c r="N3" i="111"/>
  <c r="N7" i="111" s="1"/>
  <c r="N11" i="111" s="1"/>
  <c r="CT19" i="88"/>
  <c r="CU19" i="88" s="1"/>
  <c r="CT18" i="103"/>
  <c r="CU18" i="103" s="1"/>
  <c r="AD3" i="111"/>
  <c r="AD7" i="111" s="1"/>
  <c r="AD11" i="111" s="1"/>
  <c r="BN3" i="111"/>
  <c r="BN7" i="111" s="1"/>
  <c r="BN11" i="111" s="1"/>
  <c r="CT17" i="80"/>
  <c r="CU17" i="80" s="1"/>
  <c r="CT22" i="97"/>
  <c r="CU22" i="97" s="1"/>
  <c r="F42" i="97" s="1"/>
  <c r="CT24" i="94"/>
  <c r="CU24" i="94" s="1"/>
  <c r="Z3" i="111"/>
  <c r="Z7" i="111" s="1"/>
  <c r="Z11" i="111" s="1"/>
  <c r="CT23" i="77"/>
  <c r="CU23" i="77" s="1"/>
  <c r="CN10" i="99"/>
  <c r="CS31" i="99"/>
  <c r="CT17" i="88"/>
  <c r="CU17" i="88" s="1"/>
  <c r="CT15" i="88"/>
  <c r="CU15" i="88" s="1"/>
  <c r="CS29" i="111"/>
  <c r="CU29" i="111" s="1"/>
  <c r="CU27" i="75"/>
  <c r="CU25" i="98"/>
  <c r="CU30" i="92"/>
  <c r="CS25" i="111"/>
  <c r="CU25" i="111" s="1"/>
  <c r="CT18" i="73"/>
  <c r="CU18" i="73" s="1"/>
  <c r="CT18" i="87"/>
  <c r="CU18" i="87" s="1"/>
  <c r="CT18" i="84"/>
  <c r="CU18" i="84" s="1"/>
  <c r="CN8" i="95"/>
  <c r="CN10" i="95"/>
  <c r="CT20" i="101"/>
  <c r="CU20" i="101" s="1"/>
  <c r="F38" i="101" s="1"/>
  <c r="CT19" i="98"/>
  <c r="CU19" i="98" s="1"/>
  <c r="CT19" i="94"/>
  <c r="CU19" i="94" s="1"/>
  <c r="CT19" i="90"/>
  <c r="CU19" i="90" s="1"/>
  <c r="CN9" i="87"/>
  <c r="CT19" i="75"/>
  <c r="CU19" i="75" s="1"/>
  <c r="CU27" i="4"/>
  <c r="CU27" i="89"/>
  <c r="CU26" i="95"/>
  <c r="CT19" i="96"/>
  <c r="CU19" i="96" s="1"/>
  <c r="CS31" i="96"/>
  <c r="CT15" i="89"/>
  <c r="CU15" i="89" s="1"/>
  <c r="CS31" i="88"/>
  <c r="CN8" i="85"/>
  <c r="CT27" i="95"/>
  <c r="CU27" i="95" s="1"/>
  <c r="CN9" i="77"/>
  <c r="CN8" i="79"/>
  <c r="CN10" i="84"/>
  <c r="CN8" i="87"/>
  <c r="CN8" i="73"/>
  <c r="CN10" i="81"/>
  <c r="CN9" i="102"/>
  <c r="CN8" i="102"/>
  <c r="CN9" i="4"/>
  <c r="CN8" i="94"/>
  <c r="AH32" i="113"/>
  <c r="BZ32" i="113"/>
  <c r="BV32" i="113"/>
  <c r="Z32" i="113"/>
  <c r="AP32" i="113"/>
  <c r="AT32" i="113"/>
  <c r="V32" i="113"/>
  <c r="CS28" i="109"/>
  <c r="CU28" i="109" s="1"/>
  <c r="CS26" i="111"/>
  <c r="CU26" i="111" s="1"/>
  <c r="CS30" i="111"/>
  <c r="CU30" i="111" s="1"/>
  <c r="CU29" i="78"/>
  <c r="CT25" i="103"/>
  <c r="CU25" i="103" s="1"/>
  <c r="CN10" i="94"/>
  <c r="CT26" i="96"/>
  <c r="CU26" i="96" s="1"/>
  <c r="CT28" i="103"/>
  <c r="CU28" i="103" s="1"/>
  <c r="CT25" i="95"/>
  <c r="CU25" i="95" s="1"/>
  <c r="CR23" i="110"/>
  <c r="CS23" i="110" s="1"/>
  <c r="CU23" i="110" s="1"/>
  <c r="CS31" i="92"/>
  <c r="CS31" i="95"/>
  <c r="CN8" i="101"/>
  <c r="CN10" i="4"/>
  <c r="CN8" i="88"/>
  <c r="CN9" i="94"/>
  <c r="CN9" i="95"/>
  <c r="CN9" i="81"/>
  <c r="CN9" i="80"/>
  <c r="CN10" i="101"/>
  <c r="CN9" i="101"/>
  <c r="CS31" i="101"/>
  <c r="CT23" i="101"/>
  <c r="CU23" i="101" s="1"/>
  <c r="CT22" i="100"/>
  <c r="CU22" i="100" s="1"/>
  <c r="CT21" i="98"/>
  <c r="CU21" i="98" s="1"/>
  <c r="CT21" i="97"/>
  <c r="CU21" i="97" s="1"/>
  <c r="CT22" i="94"/>
  <c r="CU22" i="94" s="1"/>
  <c r="CT24" i="91"/>
  <c r="CU24" i="91" s="1"/>
  <c r="CN9" i="88"/>
  <c r="CN10" i="87"/>
  <c r="CT24" i="87"/>
  <c r="CU24" i="87" s="1"/>
  <c r="F44" i="87" s="1"/>
  <c r="CT22" i="85"/>
  <c r="CU22" i="85" s="1"/>
  <c r="CS31" i="83"/>
  <c r="CT23" i="83"/>
  <c r="CU23" i="83" s="1"/>
  <c r="CN10" i="80"/>
  <c r="CT22" i="77"/>
  <c r="CU22" i="77" s="1"/>
  <c r="CT19" i="77"/>
  <c r="CU19" i="77" s="1"/>
  <c r="CT22" i="73"/>
  <c r="CU22" i="73" s="1"/>
  <c r="F44" i="73" s="1"/>
  <c r="CS31" i="89"/>
  <c r="CT15" i="93"/>
  <c r="CU15" i="93" s="1"/>
  <c r="CS31" i="93"/>
  <c r="CT25" i="91"/>
  <c r="CU25" i="91" s="1"/>
  <c r="CS31" i="91"/>
  <c r="CS28" i="110"/>
  <c r="CU28" i="110" s="1"/>
  <c r="CU26" i="97"/>
  <c r="CS31" i="94"/>
  <c r="CS31" i="100"/>
  <c r="CT20" i="100"/>
  <c r="CU20" i="100" s="1"/>
  <c r="CT24" i="97"/>
  <c r="CU24" i="97" s="1"/>
  <c r="CS31" i="97"/>
  <c r="CT23" i="97"/>
  <c r="CU23" i="97" s="1"/>
  <c r="CT21" i="95"/>
  <c r="CU21" i="95" s="1"/>
  <c r="CT20" i="89"/>
  <c r="CU20" i="89" s="1"/>
  <c r="CT20" i="88"/>
  <c r="CU20" i="88" s="1"/>
  <c r="F46" i="88" s="1"/>
  <c r="CU30" i="103"/>
  <c r="CT25" i="81"/>
  <c r="CU25" i="81" s="1"/>
  <c r="CT21" i="87"/>
  <c r="CU21" i="87" s="1"/>
  <c r="CU26" i="4"/>
  <c r="CT21" i="83"/>
  <c r="CU21" i="83" s="1"/>
  <c r="CT21" i="79"/>
  <c r="CU21" i="79" s="1"/>
  <c r="CU28" i="91"/>
  <c r="CU28" i="97"/>
  <c r="CU24" i="93"/>
  <c r="CN10" i="73"/>
  <c r="CT19" i="80"/>
  <c r="CU19" i="80" s="1"/>
  <c r="CU28" i="79"/>
  <c r="CS31" i="79"/>
  <c r="CS31" i="103"/>
  <c r="CT16" i="103"/>
  <c r="CU16" i="103" s="1"/>
  <c r="CS31" i="87"/>
  <c r="CT20" i="87"/>
  <c r="CU20" i="87" s="1"/>
  <c r="CT20" i="85"/>
  <c r="CU20" i="85" s="1"/>
  <c r="CN8" i="80"/>
  <c r="CS31" i="80"/>
  <c r="CT20" i="79"/>
  <c r="CU20" i="79" s="1"/>
  <c r="CT23" i="75"/>
  <c r="CU23" i="75" s="1"/>
  <c r="CN9" i="73"/>
  <c r="CT21" i="86"/>
  <c r="CU21" i="86" s="1"/>
  <c r="CS31" i="86"/>
  <c r="CN8" i="81"/>
  <c r="CT23" i="80"/>
  <c r="CU23" i="80" s="1"/>
  <c r="CU26" i="103"/>
  <c r="CS24" i="109"/>
  <c r="CU24" i="109" s="1"/>
  <c r="CN8" i="4"/>
  <c r="CS27" i="110"/>
  <c r="CU27" i="110" s="1"/>
  <c r="CQ31" i="110"/>
  <c r="I39" i="110"/>
  <c r="H38" i="110" s="1"/>
  <c r="CP17" i="110"/>
  <c r="CP31" i="110" s="1"/>
  <c r="CN31" i="110"/>
  <c r="CL31" i="110"/>
  <c r="CD7" i="112"/>
  <c r="CD11" i="112" s="1"/>
  <c r="BJ32" i="112"/>
  <c r="AP32" i="110"/>
  <c r="AP7" i="110"/>
  <c r="AP11" i="110" s="1"/>
  <c r="BV32" i="112"/>
  <c r="V7" i="110"/>
  <c r="V11" i="110" s="1"/>
  <c r="V32" i="110"/>
  <c r="AD7" i="110"/>
  <c r="AD11" i="110" s="1"/>
  <c r="AD32" i="110"/>
  <c r="BR32" i="110"/>
  <c r="BR7" i="110"/>
  <c r="BR11" i="110" s="1"/>
  <c r="N32" i="110"/>
  <c r="N7" i="110"/>
  <c r="N11" i="110" s="1"/>
  <c r="BB32" i="112"/>
  <c r="J7" i="111"/>
  <c r="J11" i="111" s="1"/>
  <c r="J4" i="111"/>
  <c r="J32" i="111"/>
  <c r="CD32" i="110"/>
  <c r="CD7" i="110"/>
  <c r="CD11" i="110" s="1"/>
  <c r="AB6" i="1"/>
  <c r="Z3" i="110" s="1"/>
  <c r="AL6" i="1"/>
  <c r="BN3" i="110" s="1"/>
  <c r="BN32" i="110" s="1"/>
  <c r="AJ6" i="1"/>
  <c r="BH3" i="96" s="1"/>
  <c r="BH7" i="96" s="1"/>
  <c r="BH11" i="96" s="1"/>
  <c r="AH6" i="1"/>
  <c r="AZ3" i="82" s="1"/>
  <c r="AZ7" i="82" s="1"/>
  <c r="AZ11" i="82" s="1"/>
  <c r="AD6" i="1"/>
  <c r="AH3" i="110" s="1"/>
  <c r="AE6" i="1"/>
  <c r="AL3" i="110" s="1"/>
  <c r="AQ6" i="1"/>
  <c r="CH3" i="110" s="1"/>
  <c r="AI6" i="1"/>
  <c r="AK6" i="1"/>
  <c r="BJ3" i="110" s="1"/>
  <c r="AO6" i="1"/>
  <c r="BZ3" i="110" s="1"/>
  <c r="AG6" i="1"/>
  <c r="AT3" i="110" s="1"/>
  <c r="Z6" i="1"/>
  <c r="T3" i="75" s="1"/>
  <c r="AN6" i="1"/>
  <c r="BV3" i="110" s="1"/>
  <c r="AP5" i="1"/>
  <c r="AI5" i="1"/>
  <c r="AM5" i="1"/>
  <c r="BT3" i="75" s="1"/>
  <c r="BT7" i="75" s="1"/>
  <c r="BT11" i="75" s="1"/>
  <c r="AK5" i="1"/>
  <c r="BJ3" i="109" s="1"/>
  <c r="AN5" i="1"/>
  <c r="BX3" i="77" s="1"/>
  <c r="BX7" i="77" s="1"/>
  <c r="BX11" i="77" s="1"/>
  <c r="Y5" i="1"/>
  <c r="N3" i="109" s="1"/>
  <c r="AF5" i="1"/>
  <c r="AP3" i="109" s="1"/>
  <c r="AO5" i="1"/>
  <c r="BZ3" i="109" s="1"/>
  <c r="AC5" i="1"/>
  <c r="AD3" i="108" s="1"/>
  <c r="AD7" i="108" s="1"/>
  <c r="AD11" i="108" s="1"/>
  <c r="AA5" i="1"/>
  <c r="V3" i="109" s="1"/>
  <c r="AL5" i="1"/>
  <c r="BN3" i="109" s="1"/>
  <c r="AD5" i="1"/>
  <c r="AH3" i="109" s="1"/>
  <c r="AQ5" i="1"/>
  <c r="CH3" i="109" s="1"/>
  <c r="AG5" i="1"/>
  <c r="AT3" i="109" s="1"/>
  <c r="AH5" i="1"/>
  <c r="AZ3" i="75" s="1"/>
  <c r="AZ7" i="75" s="1"/>
  <c r="AZ11" i="75" s="1"/>
  <c r="AJ5" i="1"/>
  <c r="AE5" i="1"/>
  <c r="AL3" i="109" s="1"/>
  <c r="AB5" i="1"/>
  <c r="Z3" i="109" s="1"/>
  <c r="BP3" i="78"/>
  <c r="BP7" i="78" s="1"/>
  <c r="BP11" i="78" s="1"/>
  <c r="BP3" i="90"/>
  <c r="BP7" i="90" s="1"/>
  <c r="BP11" i="90" s="1"/>
  <c r="BP3" i="83"/>
  <c r="BP7" i="83" s="1"/>
  <c r="BP11" i="83" s="1"/>
  <c r="BP3" i="97"/>
  <c r="BP7" i="97" s="1"/>
  <c r="BP11" i="97" s="1"/>
  <c r="BP3" i="98"/>
  <c r="BP7" i="98" s="1"/>
  <c r="BP11" i="98" s="1"/>
  <c r="BP3" i="91"/>
  <c r="BP7" i="91" s="1"/>
  <c r="BP11" i="91" s="1"/>
  <c r="AR3" i="100"/>
  <c r="AR7" i="100" s="1"/>
  <c r="AR11" i="100" s="1"/>
  <c r="AR3" i="85"/>
  <c r="AR7" i="85" s="1"/>
  <c r="AR11" i="85" s="1"/>
  <c r="AR3" i="91"/>
  <c r="AR7" i="91" s="1"/>
  <c r="AR11" i="91" s="1"/>
  <c r="AR3" i="90"/>
  <c r="AR7" i="90" s="1"/>
  <c r="AR11" i="90" s="1"/>
  <c r="AR3" i="76"/>
  <c r="AR7" i="76" s="1"/>
  <c r="AR11" i="76" s="1"/>
  <c r="AR3" i="99"/>
  <c r="AR7" i="99" s="1"/>
  <c r="AR11" i="99" s="1"/>
  <c r="AR3" i="103"/>
  <c r="AR7" i="103" s="1"/>
  <c r="AR11" i="103" s="1"/>
  <c r="AR3" i="83"/>
  <c r="AR7" i="83" s="1"/>
  <c r="AR11" i="83" s="1"/>
  <c r="AR3" i="97"/>
  <c r="AR7" i="97" s="1"/>
  <c r="AR11" i="97" s="1"/>
  <c r="AR3" i="92"/>
  <c r="AR7" i="92" s="1"/>
  <c r="AR11" i="92" s="1"/>
  <c r="AR3" i="79"/>
  <c r="AR7" i="79" s="1"/>
  <c r="AR11" i="79" s="1"/>
  <c r="AR3" i="96"/>
  <c r="AR7" i="96" s="1"/>
  <c r="AR11" i="96" s="1"/>
  <c r="AR3" i="77"/>
  <c r="AR7" i="77" s="1"/>
  <c r="AR11" i="77" s="1"/>
  <c r="AB3" i="77"/>
  <c r="AB7" i="77" s="1"/>
  <c r="AB11" i="77" s="1"/>
  <c r="AB3" i="99"/>
  <c r="AB7" i="99" s="1"/>
  <c r="AB11" i="99" s="1"/>
  <c r="AB3" i="97"/>
  <c r="AB7" i="97" s="1"/>
  <c r="AB11" i="97" s="1"/>
  <c r="AB3" i="98"/>
  <c r="AB7" i="98" s="1"/>
  <c r="AB11" i="98" s="1"/>
  <c r="AB3" i="83"/>
  <c r="AB7" i="83" s="1"/>
  <c r="AB11" i="83" s="1"/>
  <c r="AB3" i="78"/>
  <c r="AB7" i="78" s="1"/>
  <c r="AB11" i="78" s="1"/>
  <c r="AJ3" i="84"/>
  <c r="AJ7" i="84" s="1"/>
  <c r="AJ11" i="84" s="1"/>
  <c r="AJ3" i="85"/>
  <c r="AJ7" i="85" s="1"/>
  <c r="AJ11" i="85" s="1"/>
  <c r="AJ3" i="99"/>
  <c r="AJ7" i="99" s="1"/>
  <c r="AJ11" i="99" s="1"/>
  <c r="AJ3" i="78"/>
  <c r="AJ7" i="78" s="1"/>
  <c r="AJ11" i="78" s="1"/>
  <c r="AJ3" i="98"/>
  <c r="AJ7" i="98" s="1"/>
  <c r="AJ11" i="98" s="1"/>
  <c r="AJ3" i="77"/>
  <c r="AJ7" i="77" s="1"/>
  <c r="AJ11" i="77" s="1"/>
  <c r="AJ3" i="91"/>
  <c r="AJ7" i="91" s="1"/>
  <c r="AJ11" i="91" s="1"/>
  <c r="X3" i="90"/>
  <c r="BL3" i="90"/>
  <c r="BL7" i="90" s="1"/>
  <c r="BL11" i="90" s="1"/>
  <c r="BL3" i="85"/>
  <c r="BL7" i="85" s="1"/>
  <c r="BL11" i="85" s="1"/>
  <c r="BL3" i="91"/>
  <c r="BL7" i="91" s="1"/>
  <c r="BL11" i="91" s="1"/>
  <c r="BL3" i="76"/>
  <c r="BL7" i="76" s="1"/>
  <c r="BL11" i="76" s="1"/>
  <c r="BL3" i="97"/>
  <c r="BL7" i="97" s="1"/>
  <c r="BL11" i="97" s="1"/>
  <c r="BL3" i="84"/>
  <c r="BL7" i="84" s="1"/>
  <c r="BL11" i="84" s="1"/>
  <c r="BL3" i="83"/>
  <c r="BL7" i="83" s="1"/>
  <c r="BL11" i="83" s="1"/>
  <c r="BL3" i="98"/>
  <c r="BL7" i="98" s="1"/>
  <c r="BL11" i="98" s="1"/>
  <c r="BL3" i="99"/>
  <c r="BL7" i="99" s="1"/>
  <c r="BL11" i="99" s="1"/>
  <c r="BL3" i="77"/>
  <c r="BL7" i="77" s="1"/>
  <c r="BL11" i="77" s="1"/>
  <c r="BL3" i="78"/>
  <c r="BL7" i="78" s="1"/>
  <c r="BL11" i="78" s="1"/>
  <c r="X9" i="1"/>
  <c r="J3" i="113" s="1"/>
  <c r="J7" i="113" s="1"/>
  <c r="J11" i="113" s="1"/>
  <c r="AV3" i="97"/>
  <c r="AV7" i="97" s="1"/>
  <c r="AV11" i="97" s="1"/>
  <c r="AF3" i="83"/>
  <c r="AF7" i="83" s="1"/>
  <c r="AF11" i="83" s="1"/>
  <c r="AF3" i="86"/>
  <c r="AF7" i="86" s="1"/>
  <c r="AF11" i="86" s="1"/>
  <c r="AF3" i="100"/>
  <c r="AF7" i="100" s="1"/>
  <c r="AF11" i="100" s="1"/>
  <c r="AF3" i="78"/>
  <c r="AF7" i="78" s="1"/>
  <c r="AF11" i="78" s="1"/>
  <c r="AF3" i="99"/>
  <c r="AF7" i="99" s="1"/>
  <c r="AF11" i="99" s="1"/>
  <c r="AF3" i="82"/>
  <c r="AF7" i="82" s="1"/>
  <c r="AF11" i="82" s="1"/>
  <c r="AF3" i="89"/>
  <c r="AF7" i="89" s="1"/>
  <c r="AF11" i="89" s="1"/>
  <c r="AF3" i="90"/>
  <c r="AF7" i="90" s="1"/>
  <c r="AF11" i="90" s="1"/>
  <c r="AF3" i="79"/>
  <c r="AF7" i="79" s="1"/>
  <c r="AF11" i="79" s="1"/>
  <c r="AF3" i="84"/>
  <c r="AF7" i="84" s="1"/>
  <c r="AF11" i="84" s="1"/>
  <c r="AF3" i="85"/>
  <c r="AF7" i="85" s="1"/>
  <c r="AF11" i="85" s="1"/>
  <c r="AF3" i="96"/>
  <c r="AF7" i="96" s="1"/>
  <c r="AF11" i="96" s="1"/>
  <c r="AF3" i="76"/>
  <c r="AF7" i="76" s="1"/>
  <c r="AF11" i="76" s="1"/>
  <c r="AF3" i="91"/>
  <c r="AF7" i="91" s="1"/>
  <c r="AF11" i="91" s="1"/>
  <c r="AF3" i="77"/>
  <c r="AF7" i="77" s="1"/>
  <c r="AF11" i="77" s="1"/>
  <c r="AF3" i="103"/>
  <c r="AF7" i="103" s="1"/>
  <c r="AF11" i="103" s="1"/>
  <c r="AF3" i="97"/>
  <c r="AF7" i="97" s="1"/>
  <c r="AF11" i="97" s="1"/>
  <c r="AF3" i="92"/>
  <c r="AF7" i="92" s="1"/>
  <c r="AF11" i="92" s="1"/>
  <c r="AF3" i="75"/>
  <c r="AF7" i="75" s="1"/>
  <c r="AF11" i="75" s="1"/>
  <c r="AF3" i="98"/>
  <c r="AF7" i="98" s="1"/>
  <c r="AF11" i="98" s="1"/>
  <c r="AP4" i="1"/>
  <c r="CF3" i="102" s="1"/>
  <c r="CF32" i="102" s="1"/>
  <c r="AQ4" i="1"/>
  <c r="CJ3" i="73" s="1"/>
  <c r="CJ7" i="73" s="1"/>
  <c r="CJ11" i="73" s="1"/>
  <c r="AN3" i="83"/>
  <c r="AN7" i="83" s="1"/>
  <c r="AN11" i="83" s="1"/>
  <c r="AN3" i="78"/>
  <c r="AN7" i="78" s="1"/>
  <c r="AN11" i="78" s="1"/>
  <c r="AN3" i="91"/>
  <c r="AN7" i="91" s="1"/>
  <c r="AN11" i="91" s="1"/>
  <c r="AN3" i="90"/>
  <c r="AN7" i="90" s="1"/>
  <c r="AN11" i="90" s="1"/>
  <c r="AN3" i="99"/>
  <c r="AN7" i="99" s="1"/>
  <c r="AN11" i="99" s="1"/>
  <c r="AN3" i="77"/>
  <c r="AN7" i="77" s="1"/>
  <c r="AN11" i="77" s="1"/>
  <c r="AN3" i="97"/>
  <c r="AN7" i="97" s="1"/>
  <c r="AN11" i="97" s="1"/>
  <c r="AN3" i="89"/>
  <c r="AN7" i="89" s="1"/>
  <c r="AN11" i="89" s="1"/>
  <c r="AN3" i="98"/>
  <c r="AN7" i="98" s="1"/>
  <c r="AN11" i="98" s="1"/>
  <c r="AN3" i="84"/>
  <c r="AN7" i="84" s="1"/>
  <c r="AN11" i="84" s="1"/>
  <c r="X5" i="1"/>
  <c r="AO4" i="1"/>
  <c r="CB3" i="76" s="1"/>
  <c r="BT3" i="93"/>
  <c r="BT7" i="93" s="1"/>
  <c r="BT11" i="93" s="1"/>
  <c r="BT3" i="83"/>
  <c r="BT7" i="83" s="1"/>
  <c r="BT11" i="83" s="1"/>
  <c r="BT3" i="92"/>
  <c r="BT7" i="92" s="1"/>
  <c r="BT11" i="92" s="1"/>
  <c r="BT3" i="99"/>
  <c r="BT7" i="99" s="1"/>
  <c r="BT11" i="99" s="1"/>
  <c r="BT3" i="103"/>
  <c r="BT7" i="103" s="1"/>
  <c r="BT11" i="103" s="1"/>
  <c r="BT3" i="100"/>
  <c r="BT7" i="100" s="1"/>
  <c r="BT11" i="100" s="1"/>
  <c r="BT3" i="97"/>
  <c r="BT7" i="97" s="1"/>
  <c r="BT11" i="97" s="1"/>
  <c r="BT3" i="90"/>
  <c r="BT7" i="90" s="1"/>
  <c r="BT11" i="90" s="1"/>
  <c r="BT3" i="86"/>
  <c r="BT7" i="86" s="1"/>
  <c r="BT11" i="86" s="1"/>
  <c r="BT3" i="98"/>
  <c r="BT7" i="98" s="1"/>
  <c r="BT11" i="98" s="1"/>
  <c r="BT3" i="77"/>
  <c r="BT7" i="77" s="1"/>
  <c r="BT11" i="77" s="1"/>
  <c r="BT3" i="82"/>
  <c r="BT7" i="82" s="1"/>
  <c r="BT11" i="82" s="1"/>
  <c r="BT3" i="96"/>
  <c r="BT7" i="96" s="1"/>
  <c r="BT11" i="96" s="1"/>
  <c r="BT3" i="76"/>
  <c r="BT7" i="76" s="1"/>
  <c r="BT11" i="76" s="1"/>
  <c r="BT3" i="79"/>
  <c r="BT7" i="79" s="1"/>
  <c r="BT11" i="79" s="1"/>
  <c r="BT3" i="91"/>
  <c r="BT7" i="91" s="1"/>
  <c r="BT11" i="91" s="1"/>
  <c r="BT3" i="84"/>
  <c r="BT7" i="84" s="1"/>
  <c r="BT11" i="84" s="1"/>
  <c r="BT3" i="89"/>
  <c r="BT7" i="89" s="1"/>
  <c r="BT11" i="89" s="1"/>
  <c r="BT3" i="85"/>
  <c r="BT7" i="85" s="1"/>
  <c r="BT11" i="85" s="1"/>
  <c r="BT3" i="78"/>
  <c r="BT7" i="78" s="1"/>
  <c r="BT11" i="78" s="1"/>
  <c r="BH3" i="89"/>
  <c r="BH7" i="89" s="1"/>
  <c r="BH11" i="89" s="1"/>
  <c r="BH3" i="75"/>
  <c r="BH7" i="75" s="1"/>
  <c r="BH11" i="75" s="1"/>
  <c r="X6" i="1"/>
  <c r="J3" i="110" s="1"/>
  <c r="CU15" i="103"/>
  <c r="CT19" i="103"/>
  <c r="CU19" i="103" s="1"/>
  <c r="CT20" i="103"/>
  <c r="CU20" i="103" s="1"/>
  <c r="CT29" i="103"/>
  <c r="CU29" i="103" s="1"/>
  <c r="CT20" i="75"/>
  <c r="CU20" i="75" s="1"/>
  <c r="F30" i="72"/>
  <c r="E30" i="72" s="1"/>
  <c r="F31" i="72"/>
  <c r="E31" i="72" s="1"/>
  <c r="CT18" i="77"/>
  <c r="CU18" i="77" s="1"/>
  <c r="CT21" i="75"/>
  <c r="CU21" i="75" s="1"/>
  <c r="CT18" i="4"/>
  <c r="CU18" i="4" s="1"/>
  <c r="CU25" i="85"/>
  <c r="CU28" i="90"/>
  <c r="CU24" i="85"/>
  <c r="CT19" i="82"/>
  <c r="CU19" i="82" s="1"/>
  <c r="F28" i="72"/>
  <c r="E28" i="72" s="1"/>
  <c r="CU28" i="84"/>
  <c r="CU27" i="84"/>
  <c r="CT20" i="77"/>
  <c r="CU20" i="77" s="1"/>
  <c r="F29" i="72"/>
  <c r="E29" i="72" s="1"/>
  <c r="CT22" i="4"/>
  <c r="CU22" i="4" s="1"/>
  <c r="CT22" i="93"/>
  <c r="CU22" i="93" s="1"/>
  <c r="CU30" i="4"/>
  <c r="CU30" i="83"/>
  <c r="F4" i="72"/>
  <c r="E4" i="72" s="1"/>
  <c r="CT19" i="84"/>
  <c r="CU19" i="84" s="1"/>
  <c r="CT21" i="82"/>
  <c r="CU21" i="82" s="1"/>
  <c r="CT20" i="78"/>
  <c r="CU20" i="78" s="1"/>
  <c r="F44" i="78" s="1"/>
  <c r="CS31" i="77"/>
  <c r="CT21" i="4"/>
  <c r="CU21" i="4" s="1"/>
  <c r="CU28" i="73"/>
  <c r="CS31" i="78"/>
  <c r="CT21" i="78"/>
  <c r="CU21" i="78" s="1"/>
  <c r="F45" i="78" s="1"/>
  <c r="F25" i="72"/>
  <c r="E25" i="72" s="1"/>
  <c r="CS31" i="75"/>
  <c r="CS31" i="90"/>
  <c r="CT22" i="75"/>
  <c r="CU22" i="75" s="1"/>
  <c r="CU28" i="4"/>
  <c r="CT21" i="90"/>
  <c r="CU21" i="90" s="1"/>
  <c r="CT19" i="76"/>
  <c r="CU19" i="76" s="1"/>
  <c r="CU29" i="97"/>
  <c r="CU25" i="87"/>
  <c r="CT21" i="85"/>
  <c r="CU21" i="85" s="1"/>
  <c r="CS31" i="85"/>
  <c r="CS31" i="81"/>
  <c r="CT20" i="90"/>
  <c r="CU20" i="90" s="1"/>
  <c r="CT20" i="81"/>
  <c r="CU20" i="81" s="1"/>
  <c r="CS31" i="76"/>
  <c r="CS31" i="82"/>
  <c r="CT20" i="82"/>
  <c r="CU20" i="82" s="1"/>
  <c r="CT20" i="76"/>
  <c r="CU20" i="76" s="1"/>
  <c r="CU15" i="85"/>
  <c r="CT21" i="73"/>
  <c r="CU21" i="73" s="1"/>
  <c r="CT22" i="86"/>
  <c r="CU22" i="86" s="1"/>
  <c r="CT21" i="84"/>
  <c r="CU21" i="84" s="1"/>
  <c r="CS31" i="84"/>
  <c r="CT21" i="81"/>
  <c r="CU21" i="81" s="1"/>
  <c r="F43" i="81" s="1"/>
  <c r="CU14" i="92"/>
  <c r="CT20" i="84"/>
  <c r="CU20" i="84" s="1"/>
  <c r="CU24" i="79"/>
  <c r="F26" i="72"/>
  <c r="E26" i="72" s="1"/>
  <c r="F27" i="72"/>
  <c r="E27" i="72" s="1"/>
  <c r="F24" i="72"/>
  <c r="E24" i="72" s="1"/>
  <c r="F23" i="72"/>
  <c r="E23" i="72" s="1"/>
  <c r="F7" i="72"/>
  <c r="E7" i="72" s="1"/>
  <c r="F5" i="72"/>
  <c r="E5" i="72" s="1"/>
  <c r="F21" i="72"/>
  <c r="E21" i="72" s="1"/>
  <c r="F12" i="72"/>
  <c r="E12" i="72" s="1"/>
  <c r="F10" i="72"/>
  <c r="E10" i="72" s="1"/>
  <c r="F19" i="72"/>
  <c r="E19" i="72" s="1"/>
  <c r="F15" i="72"/>
  <c r="E15" i="72" s="1"/>
  <c r="F14" i="72"/>
  <c r="E14" i="72" s="1"/>
  <c r="F20" i="72"/>
  <c r="E20" i="72" s="1"/>
  <c r="F18" i="72"/>
  <c r="E18" i="72" s="1"/>
  <c r="F9" i="72"/>
  <c r="E9" i="72" s="1"/>
  <c r="F22" i="72"/>
  <c r="E22" i="72" s="1"/>
  <c r="F17" i="72"/>
  <c r="E17" i="72" s="1"/>
  <c r="F11" i="72"/>
  <c r="E11" i="72" s="1"/>
  <c r="F13" i="72"/>
  <c r="E13" i="72" s="1"/>
  <c r="F16" i="72"/>
  <c r="E16" i="72" s="1"/>
  <c r="F6" i="72"/>
  <c r="E6" i="72" s="1"/>
  <c r="F8" i="72"/>
  <c r="E8" i="72" s="1"/>
  <c r="CU29" i="85"/>
  <c r="CS21" i="109"/>
  <c r="CT17" i="98"/>
  <c r="CU17" i="98" s="1"/>
  <c r="CS15" i="109"/>
  <c r="CU15" i="109" s="1"/>
  <c r="E20" i="109" s="1"/>
  <c r="CS17" i="108"/>
  <c r="CU26" i="88"/>
  <c r="CU15" i="75"/>
  <c r="CS31" i="73"/>
  <c r="CS31" i="4"/>
  <c r="CU24" i="82"/>
  <c r="F44" i="82" s="1"/>
  <c r="CU14" i="83"/>
  <c r="CU23" i="87"/>
  <c r="CT20" i="4"/>
  <c r="CU20" i="4" s="1"/>
  <c r="CT18" i="85"/>
  <c r="CU18" i="85" s="1"/>
  <c r="CU15" i="102"/>
  <c r="CS15" i="108"/>
  <c r="D14" i="108" s="1"/>
  <c r="F3" i="72"/>
  <c r="E3" i="72" s="1"/>
  <c r="CU14" i="82"/>
  <c r="CU27" i="83"/>
  <c r="F42" i="83" s="1"/>
  <c r="CS20" i="108"/>
  <c r="D35" i="108" s="1"/>
  <c r="CU14" i="84"/>
  <c r="CU15" i="87"/>
  <c r="CS17" i="113"/>
  <c r="D22" i="113" s="1"/>
  <c r="CU15" i="77"/>
  <c r="CS20" i="111"/>
  <c r="CS14" i="111"/>
  <c r="CU28" i="83"/>
  <c r="CU25" i="80"/>
  <c r="CS18" i="111"/>
  <c r="CU18" i="111" s="1"/>
  <c r="CS21" i="113"/>
  <c r="D26" i="113" s="1"/>
  <c r="CU24" i="80"/>
  <c r="CS21" i="112"/>
  <c r="D26" i="112" s="1"/>
  <c r="CU15" i="101"/>
  <c r="CN31" i="4"/>
  <c r="CN31" i="87"/>
  <c r="CU16" i="87"/>
  <c r="CN31" i="86"/>
  <c r="CU16" i="85"/>
  <c r="CN31" i="89"/>
  <c r="CN31" i="85"/>
  <c r="CN31" i="79"/>
  <c r="AP32" i="112"/>
  <c r="AP7" i="112"/>
  <c r="AP11" i="112" s="1"/>
  <c r="AT7" i="112"/>
  <c r="AT11" i="112" s="1"/>
  <c r="AT32" i="112"/>
  <c r="AX7" i="112"/>
  <c r="AX11" i="112" s="1"/>
  <c r="AX32" i="112"/>
  <c r="AD32" i="112"/>
  <c r="AH32" i="112"/>
  <c r="AL32" i="112"/>
  <c r="Z32" i="112"/>
  <c r="X8" i="1"/>
  <c r="J3" i="112" s="1"/>
  <c r="AJ7" i="1"/>
  <c r="BF3" i="111" s="1"/>
  <c r="AH7" i="1"/>
  <c r="AX3" i="111" s="1"/>
  <c r="AI7" i="1"/>
  <c r="BB3" i="111" s="1"/>
  <c r="Z7" i="1"/>
  <c r="R3" i="111" s="1"/>
  <c r="CS14" i="108"/>
  <c r="CS21" i="111"/>
  <c r="D26" i="111" s="1"/>
  <c r="CP20" i="86"/>
  <c r="CR20" i="86" s="1"/>
  <c r="CS16" i="110"/>
  <c r="CP31" i="85"/>
  <c r="CP31" i="4"/>
  <c r="CU16" i="92"/>
  <c r="K39" i="85"/>
  <c r="CT22" i="98"/>
  <c r="CU22" i="98" s="1"/>
  <c r="CS31" i="98"/>
  <c r="CU25" i="88"/>
  <c r="K39" i="4"/>
  <c r="CS14" i="113"/>
  <c r="D19" i="113" s="1"/>
  <c r="CR16" i="89"/>
  <c r="CT16" i="89" s="1"/>
  <c r="K39" i="89"/>
  <c r="CP31" i="89"/>
  <c r="CP16" i="88"/>
  <c r="J39" i="88" s="1"/>
  <c r="CN31" i="88"/>
  <c r="CS16" i="112"/>
  <c r="D21" i="112" s="1"/>
  <c r="CS20" i="113"/>
  <c r="D25" i="113" s="1"/>
  <c r="K39" i="81"/>
  <c r="K39" i="90"/>
  <c r="CN31" i="90"/>
  <c r="CR16" i="90"/>
  <c r="CT16" i="90" s="1"/>
  <c r="CP31" i="90"/>
  <c r="X3" i="101"/>
  <c r="X32" i="101" s="1"/>
  <c r="CF3" i="100"/>
  <c r="CF7" i="100" s="1"/>
  <c r="CF11" i="100" s="1"/>
  <c r="CF3" i="86"/>
  <c r="CF7" i="86" s="1"/>
  <c r="CF11" i="86" s="1"/>
  <c r="T3" i="102"/>
  <c r="T3" i="96"/>
  <c r="T3" i="88"/>
  <c r="R3" i="108"/>
  <c r="R7" i="108" s="1"/>
  <c r="R11" i="108" s="1"/>
  <c r="T3" i="82"/>
  <c r="T3" i="83"/>
  <c r="T7" i="83" s="1"/>
  <c r="T11" i="83" s="1"/>
  <c r="T3" i="81"/>
  <c r="T7" i="81" s="1"/>
  <c r="T11" i="81" s="1"/>
  <c r="T3" i="77"/>
  <c r="T7" i="77" s="1"/>
  <c r="T11" i="77" s="1"/>
  <c r="T3" i="103"/>
  <c r="L3" i="77"/>
  <c r="L32" i="77" s="1"/>
  <c r="L3" i="83"/>
  <c r="L32" i="83" s="1"/>
  <c r="P3" i="83"/>
  <c r="P7" i="83" s="1"/>
  <c r="P11" i="83" s="1"/>
  <c r="P3" i="103"/>
  <c r="P3" i="73"/>
  <c r="P7" i="73" s="1"/>
  <c r="P11" i="73" s="1"/>
  <c r="P3" i="100"/>
  <c r="P3" i="97"/>
  <c r="P3" i="89"/>
  <c r="P3" i="98"/>
  <c r="P3" i="93"/>
  <c r="P3" i="4"/>
  <c r="P7" i="4" s="1"/>
  <c r="P11" i="4" s="1"/>
  <c r="P3" i="102"/>
  <c r="P3" i="90"/>
  <c r="P7" i="90" s="1"/>
  <c r="P11" i="90" s="1"/>
  <c r="P3" i="84"/>
  <c r="P7" i="84" s="1"/>
  <c r="P11" i="84" s="1"/>
  <c r="P3" i="79"/>
  <c r="P7" i="79" s="1"/>
  <c r="P11" i="79" s="1"/>
  <c r="P3" i="96"/>
  <c r="P7" i="96" s="1"/>
  <c r="P11" i="96" s="1"/>
  <c r="P3" i="87"/>
  <c r="P7" i="87" s="1"/>
  <c r="P11" i="87" s="1"/>
  <c r="P3" i="88"/>
  <c r="P3" i="95"/>
  <c r="P3" i="82"/>
  <c r="P3" i="92"/>
  <c r="P3" i="94"/>
  <c r="P3" i="76"/>
  <c r="P7" i="76" s="1"/>
  <c r="P11" i="76" s="1"/>
  <c r="P3" i="101"/>
  <c r="P3" i="81"/>
  <c r="P7" i="81" s="1"/>
  <c r="P11" i="81" s="1"/>
  <c r="P3" i="75"/>
  <c r="P3" i="80"/>
  <c r="P7" i="80" s="1"/>
  <c r="P11" i="80" s="1"/>
  <c r="CS19" i="113"/>
  <c r="D24" i="113" s="1"/>
  <c r="CU15" i="76"/>
  <c r="CS17" i="111"/>
  <c r="CU17" i="111" s="1"/>
  <c r="CS17" i="112"/>
  <c r="D22" i="112" s="1"/>
  <c r="CS17" i="109"/>
  <c r="CU17" i="109" s="1"/>
  <c r="CS15" i="111"/>
  <c r="D20" i="111" s="1"/>
  <c r="CP31" i="81"/>
  <c r="CS19" i="109"/>
  <c r="D24" i="109" s="1"/>
  <c r="CS15" i="112"/>
  <c r="D20" i="112" s="1"/>
  <c r="CP31" i="79"/>
  <c r="K39" i="79"/>
  <c r="CS16" i="113"/>
  <c r="CU16" i="113" s="1"/>
  <c r="E21" i="113" s="1"/>
  <c r="CS14" i="110"/>
  <c r="CU27" i="86"/>
  <c r="CS28" i="108"/>
  <c r="CU28" i="108" s="1"/>
  <c r="CU27" i="85"/>
  <c r="CU26" i="90"/>
  <c r="CU29" i="95"/>
  <c r="CU14" i="78"/>
  <c r="CU27" i="100"/>
  <c r="CU28" i="101"/>
  <c r="CU14" i="99"/>
  <c r="CS23" i="108"/>
  <c r="CU23" i="108" s="1"/>
  <c r="CU28" i="88"/>
  <c r="CS22" i="108"/>
  <c r="CU22" i="108" s="1"/>
  <c r="CU27" i="90"/>
  <c r="CU27" i="76"/>
  <c r="CU27" i="87"/>
  <c r="CL31" i="112"/>
  <c r="CN14" i="112"/>
  <c r="CR26" i="110"/>
  <c r="CS26" i="110" s="1"/>
  <c r="CU29" i="91"/>
  <c r="CS25" i="112"/>
  <c r="CU25" i="112" s="1"/>
  <c r="CU29" i="84"/>
  <c r="CU16" i="95"/>
  <c r="CU29" i="77"/>
  <c r="CU26" i="79"/>
  <c r="CR26" i="82"/>
  <c r="CT26" i="82" s="1"/>
  <c r="CR20" i="98"/>
  <c r="CT20" i="98" s="1"/>
  <c r="CP23" i="95"/>
  <c r="CN31" i="95"/>
  <c r="CP18" i="102"/>
  <c r="L39" i="102" s="1"/>
  <c r="CN31" i="102"/>
  <c r="CP22" i="96"/>
  <c r="L39" i="96" s="1"/>
  <c r="CN31" i="96"/>
  <c r="CR18" i="99"/>
  <c r="CT18" i="99" s="1"/>
  <c r="CN16" i="109"/>
  <c r="CL31" i="109"/>
  <c r="CP23" i="109"/>
  <c r="CR23" i="109" s="1"/>
  <c r="CN18" i="113"/>
  <c r="CL31" i="113"/>
  <c r="CU26" i="80"/>
  <c r="CU30" i="109"/>
  <c r="CU29" i="98"/>
  <c r="CU28" i="78"/>
  <c r="CR29" i="102"/>
  <c r="CT29" i="102" s="1"/>
  <c r="CP22" i="91"/>
  <c r="L39" i="91" s="1"/>
  <c r="CN31" i="91"/>
  <c r="CP20" i="80"/>
  <c r="L39" i="80" s="1"/>
  <c r="CN31" i="80"/>
  <c r="CR19" i="86"/>
  <c r="CT19" i="86" s="1"/>
  <c r="CR28" i="92"/>
  <c r="CT28" i="92" s="1"/>
  <c r="CR14" i="76"/>
  <c r="CT14" i="76" s="1"/>
  <c r="CP26" i="109"/>
  <c r="CR26" i="109" s="1"/>
  <c r="CN16" i="111"/>
  <c r="CL31" i="111"/>
  <c r="N11" i="113"/>
  <c r="CL11" i="113" s="1"/>
  <c r="CL7" i="113"/>
  <c r="CN11" i="113" s="1"/>
  <c r="J40" i="113" s="1"/>
  <c r="CT16" i="97"/>
  <c r="CU16" i="97" s="1"/>
  <c r="CT16" i="96"/>
  <c r="CU16" i="96" s="1"/>
  <c r="CU24" i="113"/>
  <c r="CP18" i="82"/>
  <c r="CN31" i="82"/>
  <c r="CP19" i="97"/>
  <c r="J39" i="97" s="1"/>
  <c r="CN31" i="97"/>
  <c r="CR18" i="86"/>
  <c r="CT18" i="86" s="1"/>
  <c r="CP17" i="99"/>
  <c r="J39" i="99" s="1"/>
  <c r="CN31" i="99"/>
  <c r="CU28" i="100"/>
  <c r="CU29" i="82"/>
  <c r="CU29" i="89"/>
  <c r="CU28" i="111"/>
  <c r="CU28" i="113"/>
  <c r="CS15" i="110"/>
  <c r="CU24" i="110"/>
  <c r="CU15" i="86"/>
  <c r="CP27" i="103"/>
  <c r="CN31" i="103"/>
  <c r="CP18" i="101"/>
  <c r="J39" i="101" s="1"/>
  <c r="CN31" i="101"/>
  <c r="CP23" i="100"/>
  <c r="J39" i="100" s="1"/>
  <c r="CN31" i="100"/>
  <c r="CR18" i="98"/>
  <c r="CT18" i="98" s="1"/>
  <c r="CR15" i="84"/>
  <c r="CT15" i="84" s="1"/>
  <c r="CU15" i="83"/>
  <c r="CR20" i="73"/>
  <c r="CT20" i="73" s="1"/>
  <c r="CP14" i="87"/>
  <c r="CR14" i="87" s="1"/>
  <c r="K39" i="84"/>
  <c r="CP31" i="84"/>
  <c r="CN31" i="84"/>
  <c r="CR23" i="84"/>
  <c r="CT23" i="84" s="1"/>
  <c r="CP24" i="83"/>
  <c r="L39" i="83" s="1"/>
  <c r="CN31" i="83"/>
  <c r="CN31" i="81"/>
  <c r="CR14" i="81"/>
  <c r="CT14" i="81" s="1"/>
  <c r="CU14" i="81" s="1"/>
  <c r="CN31" i="78"/>
  <c r="CR31" i="79"/>
  <c r="CP21" i="77"/>
  <c r="L39" i="77" s="1"/>
  <c r="CN31" i="77"/>
  <c r="CN31" i="75"/>
  <c r="CP19" i="73"/>
  <c r="CU29" i="4"/>
  <c r="CU19" i="108"/>
  <c r="J48" i="4"/>
  <c r="CW32" i="87"/>
  <c r="CW32" i="103"/>
  <c r="CR19" i="111"/>
  <c r="CP26" i="98"/>
  <c r="CN31" i="98"/>
  <c r="CN16" i="108"/>
  <c r="CL31" i="108"/>
  <c r="D25" i="108"/>
  <c r="D23" i="108"/>
  <c r="CR29" i="108"/>
  <c r="CS29" i="108" s="1"/>
  <c r="CR30" i="108"/>
  <c r="CR25" i="109"/>
  <c r="CS25" i="109" s="1"/>
  <c r="CR19" i="110"/>
  <c r="CS19" i="110" s="1"/>
  <c r="D22" i="110" s="1"/>
  <c r="CR22" i="109"/>
  <c r="CS22" i="109" s="1"/>
  <c r="CR20" i="112"/>
  <c r="CS20" i="112" s="1"/>
  <c r="D25" i="112" s="1"/>
  <c r="CT15" i="99"/>
  <c r="CU29" i="75"/>
  <c r="CT16" i="4"/>
  <c r="CR31" i="4"/>
  <c r="CU15" i="94"/>
  <c r="CT17" i="87"/>
  <c r="CT17" i="84"/>
  <c r="D19" i="108"/>
  <c r="CP24" i="76"/>
  <c r="CN31" i="76"/>
  <c r="CP21" i="92"/>
  <c r="L39" i="92" s="1"/>
  <c r="CN31" i="92"/>
  <c r="CS22" i="112"/>
  <c r="CU22" i="112" s="1"/>
  <c r="CS25" i="110"/>
  <c r="CU25" i="110" s="1"/>
  <c r="CR20" i="109"/>
  <c r="CS20" i="109" s="1"/>
  <c r="D25" i="109" s="1"/>
  <c r="CR18" i="112"/>
  <c r="CS24" i="112"/>
  <c r="CU24" i="112" s="1"/>
  <c r="CR22" i="110"/>
  <c r="CS22" i="110" s="1"/>
  <c r="D35" i="110" s="1"/>
  <c r="CR29" i="109"/>
  <c r="CS29" i="109" s="1"/>
  <c r="CR18" i="109"/>
  <c r="CS18" i="109" s="1"/>
  <c r="I4" i="114"/>
  <c r="J3" i="114"/>
  <c r="CR27" i="113"/>
  <c r="CS27" i="113" s="1"/>
  <c r="CT18" i="92"/>
  <c r="CR19" i="78"/>
  <c r="K39" i="78"/>
  <c r="CP31" i="78"/>
  <c r="CP26" i="94"/>
  <c r="CN31" i="94"/>
  <c r="CR21" i="110"/>
  <c r="CS21" i="110" s="1"/>
  <c r="D31" i="110" s="1"/>
  <c r="CR29" i="110"/>
  <c r="CS29" i="110" s="1"/>
  <c r="CR27" i="111"/>
  <c r="CS27" i="111" s="1"/>
  <c r="CR23" i="112"/>
  <c r="CS23" i="112" s="1"/>
  <c r="CR15" i="113"/>
  <c r="CR23" i="111"/>
  <c r="CS23" i="111" s="1"/>
  <c r="CU23" i="111" s="1"/>
  <c r="CT24" i="100"/>
  <c r="CU24" i="100" s="1"/>
  <c r="F44" i="100" s="1"/>
  <c r="CU28" i="93"/>
  <c r="CU29" i="86"/>
  <c r="CT18" i="88"/>
  <c r="CT21" i="101"/>
  <c r="CU21" i="101" s="1"/>
  <c r="F46" i="101" s="1"/>
  <c r="CR18" i="75"/>
  <c r="CP31" i="75"/>
  <c r="K39" i="75"/>
  <c r="CR31" i="85"/>
  <c r="CT17" i="77"/>
  <c r="CU17" i="77" s="1"/>
  <c r="CU15" i="100"/>
  <c r="CP18" i="93"/>
  <c r="CN31" i="93"/>
  <c r="CR19" i="112"/>
  <c r="CS19" i="112" s="1"/>
  <c r="D24" i="112" s="1"/>
  <c r="CR25" i="113"/>
  <c r="CS25" i="113" s="1"/>
  <c r="CU25" i="113" s="1"/>
  <c r="CR14" i="109"/>
  <c r="CS14" i="109" s="1"/>
  <c r="CR18" i="110"/>
  <c r="CS18" i="110" s="1"/>
  <c r="CU18" i="110" s="1"/>
  <c r="E15" i="110" s="1"/>
  <c r="CR30" i="110"/>
  <c r="CS30" i="110" s="1"/>
  <c r="CR27" i="109"/>
  <c r="CS27" i="109" s="1"/>
  <c r="CT16" i="102"/>
  <c r="CU16" i="94"/>
  <c r="CT16" i="73"/>
  <c r="CT17" i="81"/>
  <c r="CT16" i="82"/>
  <c r="CT16" i="83"/>
  <c r="BH3" i="103" l="1"/>
  <c r="BH7" i="103" s="1"/>
  <c r="BH11" i="103" s="1"/>
  <c r="AV3" i="82"/>
  <c r="AV7" i="82" s="1"/>
  <c r="AV11" i="82" s="1"/>
  <c r="AV3" i="75"/>
  <c r="AV7" i="75" s="1"/>
  <c r="AV11" i="75" s="1"/>
  <c r="BH3" i="82"/>
  <c r="BH7" i="82" s="1"/>
  <c r="BH11" i="82" s="1"/>
  <c r="AN3" i="103"/>
  <c r="AN7" i="103" s="1"/>
  <c r="AN11" i="103" s="1"/>
  <c r="BX3" i="75"/>
  <c r="BX7" i="75" s="1"/>
  <c r="BX11" i="75" s="1"/>
  <c r="F21" i="98"/>
  <c r="BX3" i="82"/>
  <c r="BX7" i="82" s="1"/>
  <c r="BX11" i="82" s="1"/>
  <c r="AV3" i="103"/>
  <c r="AV7" i="103" s="1"/>
  <c r="AV11" i="103" s="1"/>
  <c r="BP3" i="82"/>
  <c r="BP7" i="82" s="1"/>
  <c r="BP11" i="82" s="1"/>
  <c r="AV3" i="96"/>
  <c r="AV7" i="96" s="1"/>
  <c r="AV11" i="96" s="1"/>
  <c r="BF3" i="108"/>
  <c r="AV3" i="89"/>
  <c r="AV7" i="89" s="1"/>
  <c r="AV11" i="89" s="1"/>
  <c r="BP3" i="103"/>
  <c r="BP7" i="103" s="1"/>
  <c r="BP11" i="103" s="1"/>
  <c r="T3" i="89"/>
  <c r="X3" i="79"/>
  <c r="X7" i="79" s="1"/>
  <c r="X11" i="79" s="1"/>
  <c r="X3" i="86"/>
  <c r="X7" i="86" s="1"/>
  <c r="X11" i="86" s="1"/>
  <c r="X3" i="93"/>
  <c r="X7" i="93" s="1"/>
  <c r="X11" i="93" s="1"/>
  <c r="AN3" i="82"/>
  <c r="AN7" i="82" s="1"/>
  <c r="AN11" i="82" s="1"/>
  <c r="BP3" i="89"/>
  <c r="BP7" i="89" s="1"/>
  <c r="BP11" i="89" s="1"/>
  <c r="X3" i="100"/>
  <c r="X7" i="100" s="1"/>
  <c r="X11" i="100" s="1"/>
  <c r="AJ3" i="103"/>
  <c r="AJ7" i="103" s="1"/>
  <c r="AJ11" i="103" s="1"/>
  <c r="J3" i="109"/>
  <c r="AX3" i="110"/>
  <c r="BF3" i="110"/>
  <c r="AJ3" i="82"/>
  <c r="AJ7" i="82" s="1"/>
  <c r="AJ11" i="82" s="1"/>
  <c r="R3" i="110"/>
  <c r="AZ3" i="89"/>
  <c r="AZ7" i="89" s="1"/>
  <c r="AZ11" i="89" s="1"/>
  <c r="AZ3" i="96"/>
  <c r="AZ7" i="96" s="1"/>
  <c r="AZ11" i="96" s="1"/>
  <c r="AJ3" i="75"/>
  <c r="AJ7" i="75" s="1"/>
  <c r="AJ11" i="75" s="1"/>
  <c r="BB3" i="110"/>
  <c r="J39" i="102"/>
  <c r="L39" i="100"/>
  <c r="F15" i="95"/>
  <c r="D20" i="109"/>
  <c r="CU22" i="109"/>
  <c r="E35" i="109" s="1"/>
  <c r="D35" i="109"/>
  <c r="CU21" i="109"/>
  <c r="E18" i="109" s="1"/>
  <c r="D18" i="109"/>
  <c r="D23" i="109"/>
  <c r="D28" i="109"/>
  <c r="D27" i="109"/>
  <c r="D29" i="109"/>
  <c r="E14" i="109"/>
  <c r="CU20" i="110"/>
  <c r="D27" i="110"/>
  <c r="D29" i="110"/>
  <c r="D28" i="110"/>
  <c r="CU16" i="110"/>
  <c r="CU15" i="110"/>
  <c r="E19" i="110" s="1"/>
  <c r="D19" i="110"/>
  <c r="CU14" i="110"/>
  <c r="E21" i="110" s="1"/>
  <c r="D21" i="110"/>
  <c r="CU20" i="108"/>
  <c r="E35" i="108" s="1"/>
  <c r="D32" i="108"/>
  <c r="E24" i="108"/>
  <c r="E18" i="108"/>
  <c r="D22" i="108"/>
  <c r="CU14" i="108"/>
  <c r="E17" i="108" s="1"/>
  <c r="D17" i="108"/>
  <c r="D25" i="111"/>
  <c r="D31" i="111"/>
  <c r="E23" i="111"/>
  <c r="E15" i="111"/>
  <c r="E14" i="111"/>
  <c r="CU14" i="111"/>
  <c r="D17" i="111"/>
  <c r="BD3" i="97"/>
  <c r="BD7" i="97" s="1"/>
  <c r="BD11" i="97" s="1"/>
  <c r="AZ3" i="76"/>
  <c r="AZ7" i="76" s="1"/>
  <c r="AZ11" i="76" s="1"/>
  <c r="BD3" i="83"/>
  <c r="BD7" i="83" s="1"/>
  <c r="BD11" i="83" s="1"/>
  <c r="AZ3" i="90"/>
  <c r="AZ7" i="90" s="1"/>
  <c r="AZ11" i="90" s="1"/>
  <c r="BH3" i="83"/>
  <c r="BH7" i="83" s="1"/>
  <c r="BH11" i="83" s="1"/>
  <c r="BH3" i="76"/>
  <c r="BH7" i="76" s="1"/>
  <c r="BH11" i="76" s="1"/>
  <c r="BD3" i="90"/>
  <c r="BD7" i="90" s="1"/>
  <c r="BD11" i="90" s="1"/>
  <c r="BD3" i="82"/>
  <c r="BD7" i="82" s="1"/>
  <c r="BD11" i="82" s="1"/>
  <c r="BL3" i="75"/>
  <c r="BL7" i="75" s="1"/>
  <c r="BL11" i="75" s="1"/>
  <c r="BD3" i="89"/>
  <c r="BD7" i="89" s="1"/>
  <c r="BD11" i="89" s="1"/>
  <c r="BL3" i="96"/>
  <c r="BL7" i="96" s="1"/>
  <c r="BL11" i="96" s="1"/>
  <c r="AB3" i="82"/>
  <c r="AB7" i="82" s="1"/>
  <c r="AB11" i="82" s="1"/>
  <c r="BL3" i="89"/>
  <c r="BL7" i="89" s="1"/>
  <c r="BL11" i="89" s="1"/>
  <c r="BL3" i="103"/>
  <c r="BL7" i="103" s="1"/>
  <c r="BL11" i="103" s="1"/>
  <c r="L3" i="89"/>
  <c r="L32" i="89" s="1"/>
  <c r="L3" i="103"/>
  <c r="L7" i="103" s="1"/>
  <c r="L11" i="103" s="1"/>
  <c r="L3" i="82"/>
  <c r="L32" i="82" s="1"/>
  <c r="F45" i="87"/>
  <c r="F43" i="87"/>
  <c r="F35" i="78"/>
  <c r="F15" i="98"/>
  <c r="F16" i="97"/>
  <c r="F37" i="89"/>
  <c r="F43" i="85"/>
  <c r="F18" i="98"/>
  <c r="F24" i="98"/>
  <c r="F43" i="82"/>
  <c r="F44" i="86"/>
  <c r="F46" i="86"/>
  <c r="F43" i="86"/>
  <c r="F43" i="83"/>
  <c r="F35" i="85"/>
  <c r="L3" i="75"/>
  <c r="L4" i="75" s="1"/>
  <c r="P4" i="75" s="1"/>
  <c r="T4" i="75" s="1"/>
  <c r="L3" i="102"/>
  <c r="L32" i="102" s="1"/>
  <c r="X3" i="87"/>
  <c r="X11" i="87" s="1"/>
  <c r="X3" i="81"/>
  <c r="X7" i="81" s="1"/>
  <c r="X11" i="81" s="1"/>
  <c r="X3" i="94"/>
  <c r="X32" i="94" s="1"/>
  <c r="X3" i="80"/>
  <c r="X7" i="80" s="1"/>
  <c r="X11" i="80" s="1"/>
  <c r="F43" i="75"/>
  <c r="F44" i="4"/>
  <c r="F35" i="4"/>
  <c r="T3" i="73"/>
  <c r="T7" i="73" s="1"/>
  <c r="T11" i="73" s="1"/>
  <c r="F37" i="102"/>
  <c r="F46" i="102"/>
  <c r="L39" i="88"/>
  <c r="F43" i="97"/>
  <c r="F45" i="97"/>
  <c r="F46" i="97"/>
  <c r="F44" i="93"/>
  <c r="F38" i="98"/>
  <c r="F23" i="98"/>
  <c r="F42" i="95"/>
  <c r="F16" i="98"/>
  <c r="F15" i="92"/>
  <c r="F44" i="83"/>
  <c r="F38" i="82"/>
  <c r="F46" i="85"/>
  <c r="F44" i="85"/>
  <c r="F42" i="82"/>
  <c r="F46" i="82"/>
  <c r="F43" i="73"/>
  <c r="F15" i="85"/>
  <c r="F45" i="88"/>
  <c r="F45" i="98"/>
  <c r="F46" i="98"/>
  <c r="F43" i="88"/>
  <c r="F41" i="97"/>
  <c r="F43" i="94"/>
  <c r="F44" i="94"/>
  <c r="L39" i="97"/>
  <c r="F15" i="93"/>
  <c r="F38" i="83"/>
  <c r="BD3" i="99"/>
  <c r="BD7" i="99" s="1"/>
  <c r="BD11" i="99" s="1"/>
  <c r="BD3" i="78"/>
  <c r="BD7" i="78" s="1"/>
  <c r="BD11" i="78" s="1"/>
  <c r="AZ3" i="99"/>
  <c r="AZ7" i="99" s="1"/>
  <c r="AZ11" i="99" s="1"/>
  <c r="BH3" i="78"/>
  <c r="BH7" i="78" s="1"/>
  <c r="BH11" i="78" s="1"/>
  <c r="T3" i="99"/>
  <c r="T7" i="99" s="1"/>
  <c r="T11" i="99" s="1"/>
  <c r="AZ3" i="85"/>
  <c r="AZ7" i="85" s="1"/>
  <c r="AZ11" i="85" s="1"/>
  <c r="T3" i="78"/>
  <c r="T7" i="78" s="1"/>
  <c r="T11" i="78" s="1"/>
  <c r="BD3" i="92"/>
  <c r="BD7" i="92" s="1"/>
  <c r="BD11" i="92" s="1"/>
  <c r="T3" i="85"/>
  <c r="T7" i="85" s="1"/>
  <c r="T11" i="85" s="1"/>
  <c r="AZ3" i="78"/>
  <c r="AZ7" i="78" s="1"/>
  <c r="AZ11" i="78" s="1"/>
  <c r="BH3" i="99"/>
  <c r="BH7" i="99" s="1"/>
  <c r="BH11" i="99" s="1"/>
  <c r="BH3" i="85"/>
  <c r="BH7" i="85" s="1"/>
  <c r="BH11" i="85" s="1"/>
  <c r="J39" i="91"/>
  <c r="F35" i="87"/>
  <c r="F38" i="86"/>
  <c r="J39" i="87"/>
  <c r="L39" i="87"/>
  <c r="F39" i="103"/>
  <c r="F38" i="103"/>
  <c r="F45" i="95"/>
  <c r="F44" i="99"/>
  <c r="F27" i="100"/>
  <c r="F35" i="81"/>
  <c r="J39" i="96"/>
  <c r="F41" i="101"/>
  <c r="F45" i="101"/>
  <c r="L3" i="90"/>
  <c r="L7" i="90" s="1"/>
  <c r="L11" i="90" s="1"/>
  <c r="AJ3" i="90"/>
  <c r="AJ7" i="90" s="1"/>
  <c r="AJ11" i="90" s="1"/>
  <c r="T3" i="84"/>
  <c r="T7" i="84" s="1"/>
  <c r="T11" i="84" s="1"/>
  <c r="BH3" i="77"/>
  <c r="BH7" i="77" s="1"/>
  <c r="BH11" i="77" s="1"/>
  <c r="BX3" i="76"/>
  <c r="BX7" i="76" s="1"/>
  <c r="BX11" i="76" s="1"/>
  <c r="AJ3" i="97"/>
  <c r="AJ7" i="97" s="1"/>
  <c r="AJ11" i="97" s="1"/>
  <c r="AB3" i="90"/>
  <c r="AB7" i="90" s="1"/>
  <c r="AB11" i="90" s="1"/>
  <c r="AV3" i="83"/>
  <c r="AV7" i="83" s="1"/>
  <c r="AV11" i="83" s="1"/>
  <c r="AZ3" i="83"/>
  <c r="AZ7" i="83" s="1"/>
  <c r="AZ11" i="83" s="1"/>
  <c r="L3" i="76"/>
  <c r="L32" i="76" s="1"/>
  <c r="BH3" i="97"/>
  <c r="BH7" i="97" s="1"/>
  <c r="BH11" i="97" s="1"/>
  <c r="BX3" i="90"/>
  <c r="BX7" i="90" s="1"/>
  <c r="BX11" i="90" s="1"/>
  <c r="AV3" i="76"/>
  <c r="AV7" i="76" s="1"/>
  <c r="AV11" i="76" s="1"/>
  <c r="AZ3" i="97"/>
  <c r="AZ7" i="97" s="1"/>
  <c r="AZ11" i="97" s="1"/>
  <c r="T3" i="90"/>
  <c r="T32" i="90" s="1"/>
  <c r="BH3" i="90"/>
  <c r="BH7" i="90" s="1"/>
  <c r="BH11" i="90" s="1"/>
  <c r="BX3" i="97"/>
  <c r="BX7" i="97" s="1"/>
  <c r="BX11" i="97" s="1"/>
  <c r="BD3" i="77"/>
  <c r="BD7" i="77" s="1"/>
  <c r="BD11" i="77" s="1"/>
  <c r="AV3" i="90"/>
  <c r="AV7" i="90" s="1"/>
  <c r="AV11" i="90" s="1"/>
  <c r="AZ3" i="77"/>
  <c r="AZ7" i="77" s="1"/>
  <c r="AZ11" i="77" s="1"/>
  <c r="AJ3" i="83"/>
  <c r="AJ7" i="83" s="1"/>
  <c r="AJ11" i="83" s="1"/>
  <c r="AJ3" i="76"/>
  <c r="AJ7" i="76" s="1"/>
  <c r="AJ11" i="76" s="1"/>
  <c r="L3" i="97"/>
  <c r="L4" i="97" s="1"/>
  <c r="P4" i="97" s="1"/>
  <c r="T3" i="97"/>
  <c r="T7" i="97" s="1"/>
  <c r="T11" i="97" s="1"/>
  <c r="T3" i="76"/>
  <c r="T7" i="76" s="1"/>
  <c r="T11" i="76" s="1"/>
  <c r="BX3" i="83"/>
  <c r="BX7" i="83" s="1"/>
  <c r="BX11" i="83" s="1"/>
  <c r="AB3" i="76"/>
  <c r="AB7" i="76" s="1"/>
  <c r="AB11" i="76" s="1"/>
  <c r="F43" i="99"/>
  <c r="F34" i="92"/>
  <c r="F43" i="92"/>
  <c r="J39" i="92"/>
  <c r="F37" i="92"/>
  <c r="F38" i="91"/>
  <c r="F15" i="103"/>
  <c r="J39" i="86"/>
  <c r="L39" i="86"/>
  <c r="F36" i="79"/>
  <c r="F41" i="79"/>
  <c r="T3" i="91"/>
  <c r="T7" i="91" s="1"/>
  <c r="T11" i="91" s="1"/>
  <c r="T3" i="98"/>
  <c r="T7" i="98" s="1"/>
  <c r="T11" i="98" s="1"/>
  <c r="BH3" i="84"/>
  <c r="BH7" i="84" s="1"/>
  <c r="BH11" i="84" s="1"/>
  <c r="BH3" i="98"/>
  <c r="BH7" i="98" s="1"/>
  <c r="BH11" i="98" s="1"/>
  <c r="BD3" i="91"/>
  <c r="BD7" i="91" s="1"/>
  <c r="BD11" i="91" s="1"/>
  <c r="BH3" i="91"/>
  <c r="BH7" i="91" s="1"/>
  <c r="BH11" i="91" s="1"/>
  <c r="BD3" i="98"/>
  <c r="BD7" i="98" s="1"/>
  <c r="BD11" i="98" s="1"/>
  <c r="AZ3" i="98"/>
  <c r="AZ7" i="98" s="1"/>
  <c r="AZ11" i="98" s="1"/>
  <c r="AZ3" i="91"/>
  <c r="AZ7" i="91" s="1"/>
  <c r="AZ11" i="91" s="1"/>
  <c r="CF3" i="94"/>
  <c r="CF7" i="94" s="1"/>
  <c r="CF11" i="94" s="1"/>
  <c r="F40" i="79"/>
  <c r="F39" i="102"/>
  <c r="F37" i="93"/>
  <c r="F44" i="91"/>
  <c r="L39" i="99"/>
  <c r="F42" i="101"/>
  <c r="F44" i="101"/>
  <c r="F37" i="81"/>
  <c r="F36" i="81"/>
  <c r="F40" i="4"/>
  <c r="F41" i="87"/>
  <c r="J39" i="80"/>
  <c r="F43" i="103"/>
  <c r="F45" i="103"/>
  <c r="F40" i="102"/>
  <c r="F39" i="95"/>
  <c r="F40" i="93"/>
  <c r="F41" i="94"/>
  <c r="F40" i="90"/>
  <c r="F40" i="103"/>
  <c r="F39" i="98"/>
  <c r="F42" i="98"/>
  <c r="F40" i="97"/>
  <c r="F39" i="94"/>
  <c r="F40" i="94"/>
  <c r="F41" i="93"/>
  <c r="F40" i="89"/>
  <c r="F28" i="95"/>
  <c r="F15" i="79"/>
  <c r="L39" i="101"/>
  <c r="CK5" i="37"/>
  <c r="CN5" i="37" s="1"/>
  <c r="CQ5" i="37" s="1"/>
  <c r="F37" i="100"/>
  <c r="F38" i="100"/>
  <c r="F35" i="102"/>
  <c r="F39" i="99"/>
  <c r="F39" i="93"/>
  <c r="F39" i="97"/>
  <c r="F40" i="78"/>
  <c r="F15" i="80"/>
  <c r="J39" i="77"/>
  <c r="J39" i="83"/>
  <c r="AF3" i="93"/>
  <c r="AF7" i="93" s="1"/>
  <c r="AF11" i="93" s="1"/>
  <c r="AJ3" i="96"/>
  <c r="AJ7" i="96" s="1"/>
  <c r="AJ11" i="96" s="1"/>
  <c r="AN3" i="96"/>
  <c r="AN7" i="96" s="1"/>
  <c r="AN11" i="96" s="1"/>
  <c r="BP3" i="96"/>
  <c r="BP7" i="96" s="1"/>
  <c r="BP11" i="96" s="1"/>
  <c r="AR3" i="93"/>
  <c r="AR7" i="93" s="1"/>
  <c r="AR11" i="93" s="1"/>
  <c r="L3" i="96"/>
  <c r="L7" i="96" s="1"/>
  <c r="L11" i="96" s="1"/>
  <c r="L3" i="88"/>
  <c r="L7" i="88" s="1"/>
  <c r="L11" i="88" s="1"/>
  <c r="F41" i="90"/>
  <c r="F42" i="99"/>
  <c r="F38" i="99"/>
  <c r="F38" i="89"/>
  <c r="F42" i="89"/>
  <c r="F39" i="89"/>
  <c r="F15" i="96"/>
  <c r="F42" i="94"/>
  <c r="F44" i="89"/>
  <c r="F45" i="89"/>
  <c r="F43" i="89"/>
  <c r="F42" i="90"/>
  <c r="F37" i="101"/>
  <c r="F39" i="101"/>
  <c r="F39" i="90"/>
  <c r="F38" i="88"/>
  <c r="J40" i="84"/>
  <c r="J37" i="84" s="1"/>
  <c r="F40" i="76"/>
  <c r="F39" i="83"/>
  <c r="F39" i="85"/>
  <c r="F43" i="79"/>
  <c r="F39" i="79"/>
  <c r="F39" i="76"/>
  <c r="F42" i="79"/>
  <c r="F39" i="87"/>
  <c r="F40" i="87"/>
  <c r="F41" i="4"/>
  <c r="F43" i="4"/>
  <c r="J40" i="90"/>
  <c r="J38" i="90" s="1"/>
  <c r="L39" i="98"/>
  <c r="J39" i="98"/>
  <c r="F38" i="96"/>
  <c r="F38" i="97"/>
  <c r="J40" i="89"/>
  <c r="J37" i="89" s="1"/>
  <c r="F38" i="95"/>
  <c r="F38" i="94"/>
  <c r="L39" i="95"/>
  <c r="J39" i="95"/>
  <c r="F23" i="100"/>
  <c r="F35" i="94"/>
  <c r="F14" i="93"/>
  <c r="J40" i="75"/>
  <c r="J37" i="75" s="1"/>
  <c r="J40" i="78"/>
  <c r="J38" i="78" s="1"/>
  <c r="J40" i="81"/>
  <c r="J38" i="81" s="1"/>
  <c r="F41" i="85"/>
  <c r="J40" i="4"/>
  <c r="F42" i="87"/>
  <c r="F37" i="87"/>
  <c r="F38" i="87"/>
  <c r="J40" i="79"/>
  <c r="J37" i="79" s="1"/>
  <c r="F38" i="80"/>
  <c r="F35" i="79"/>
  <c r="F38" i="79"/>
  <c r="L39" i="76"/>
  <c r="J39" i="76"/>
  <c r="J40" i="85"/>
  <c r="J37" i="85" s="1"/>
  <c r="F42" i="81"/>
  <c r="F38" i="81"/>
  <c r="F40" i="83"/>
  <c r="F41" i="75"/>
  <c r="F42" i="75"/>
  <c r="J39" i="73"/>
  <c r="L39" i="73"/>
  <c r="F37" i="103"/>
  <c r="F45" i="90"/>
  <c r="F37" i="98"/>
  <c r="F41" i="98"/>
  <c r="F41" i="102"/>
  <c r="F43" i="102"/>
  <c r="F42" i="96"/>
  <c r="F41" i="103"/>
  <c r="M3" i="36"/>
  <c r="F34" i="103"/>
  <c r="F37" i="97"/>
  <c r="F14" i="91"/>
  <c r="F14" i="89"/>
  <c r="F41" i="89"/>
  <c r="F42" i="85"/>
  <c r="F40" i="85"/>
  <c r="F42" i="80"/>
  <c r="F46" i="76"/>
  <c r="F45" i="76"/>
  <c r="T3" i="94"/>
  <c r="T7" i="94" s="1"/>
  <c r="T11" i="94" s="1"/>
  <c r="CF3" i="4"/>
  <c r="CF7" i="4" s="1"/>
  <c r="CF11" i="4" s="1"/>
  <c r="F41" i="82"/>
  <c r="F41" i="80"/>
  <c r="F36" i="82"/>
  <c r="F14" i="79"/>
  <c r="F44" i="76"/>
  <c r="F41" i="76"/>
  <c r="F41" i="73"/>
  <c r="F35" i="77"/>
  <c r="F14" i="75"/>
  <c r="F36" i="87"/>
  <c r="F14" i="85"/>
  <c r="F33" i="76"/>
  <c r="BR3" i="108"/>
  <c r="BR7" i="108" s="1"/>
  <c r="BR11" i="108" s="1"/>
  <c r="CH3" i="108"/>
  <c r="CH7" i="108" s="1"/>
  <c r="CH11" i="108" s="1"/>
  <c r="CJ3" i="76"/>
  <c r="CJ7" i="76" s="1"/>
  <c r="CJ11" i="76" s="1"/>
  <c r="T3" i="92"/>
  <c r="T7" i="92" s="1"/>
  <c r="T11" i="92" s="1"/>
  <c r="T3" i="80"/>
  <c r="T7" i="80" s="1"/>
  <c r="T11" i="80" s="1"/>
  <c r="T3" i="87"/>
  <c r="T7" i="87" s="1"/>
  <c r="T11" i="87" s="1"/>
  <c r="CJ3" i="101"/>
  <c r="CJ32" i="101" s="1"/>
  <c r="BH3" i="86"/>
  <c r="BH7" i="86" s="1"/>
  <c r="BH11" i="86" s="1"/>
  <c r="BL3" i="92"/>
  <c r="BL7" i="92" s="1"/>
  <c r="BL11" i="92" s="1"/>
  <c r="BH3" i="100"/>
  <c r="BH7" i="100" s="1"/>
  <c r="BH11" i="100" s="1"/>
  <c r="BH3" i="92"/>
  <c r="BH7" i="92" s="1"/>
  <c r="BH11" i="92" s="1"/>
  <c r="BH3" i="93"/>
  <c r="BH7" i="93" s="1"/>
  <c r="BH11" i="93" s="1"/>
  <c r="CL11" i="112"/>
  <c r="BH3" i="79"/>
  <c r="BH7" i="79" s="1"/>
  <c r="BH11" i="79" s="1"/>
  <c r="CL7" i="112"/>
  <c r="CN11" i="112" s="1"/>
  <c r="J40" i="112" s="1"/>
  <c r="J38" i="112" s="1"/>
  <c r="X3" i="73"/>
  <c r="X7" i="73" s="1"/>
  <c r="X11" i="73" s="1"/>
  <c r="AN3" i="79"/>
  <c r="AN7" i="79" s="1"/>
  <c r="AN11" i="79" s="1"/>
  <c r="AN3" i="92"/>
  <c r="AN7" i="92" s="1"/>
  <c r="AN11" i="92" s="1"/>
  <c r="AJ3" i="92"/>
  <c r="AJ7" i="92" s="1"/>
  <c r="AJ11" i="92" s="1"/>
  <c r="AL3" i="108"/>
  <c r="AL7" i="108" s="1"/>
  <c r="AL11" i="108" s="1"/>
  <c r="Z3" i="108"/>
  <c r="Z7" i="108" s="1"/>
  <c r="Z11" i="108" s="1"/>
  <c r="BJ3" i="108"/>
  <c r="BJ7" i="108" s="1"/>
  <c r="BJ11" i="108" s="1"/>
  <c r="AZ3" i="92"/>
  <c r="AZ7" i="92" s="1"/>
  <c r="AZ11" i="92" s="1"/>
  <c r="AB3" i="92"/>
  <c r="AB7" i="92" s="1"/>
  <c r="AB11" i="92" s="1"/>
  <c r="CB3" i="95"/>
  <c r="CB32" i="95" s="1"/>
  <c r="X3" i="95"/>
  <c r="X7" i="95" s="1"/>
  <c r="X11" i="95" s="1"/>
  <c r="F30" i="94"/>
  <c r="F19" i="101"/>
  <c r="F17" i="100"/>
  <c r="F26" i="83"/>
  <c r="BR7" i="111"/>
  <c r="BR11" i="111" s="1"/>
  <c r="F27" i="79"/>
  <c r="F24" i="100"/>
  <c r="CJ3" i="94"/>
  <c r="CJ7" i="94" s="1"/>
  <c r="CJ11" i="94" s="1"/>
  <c r="CB3" i="93"/>
  <c r="CB7" i="93" s="1"/>
  <c r="CB11" i="93" s="1"/>
  <c r="BV32" i="111"/>
  <c r="CJ3" i="102"/>
  <c r="CJ7" i="102" s="1"/>
  <c r="CJ11" i="102" s="1"/>
  <c r="CB3" i="81"/>
  <c r="CB7" i="81" s="1"/>
  <c r="CB11" i="81" s="1"/>
  <c r="BD3" i="96"/>
  <c r="BD7" i="96" s="1"/>
  <c r="BD11" i="96" s="1"/>
  <c r="AB3" i="103"/>
  <c r="AB7" i="103" s="1"/>
  <c r="AB11" i="103" s="1"/>
  <c r="CB3" i="79"/>
  <c r="CB7" i="79" s="1"/>
  <c r="CB11" i="79" s="1"/>
  <c r="CJ3" i="97"/>
  <c r="CJ32" i="97" s="1"/>
  <c r="CB3" i="80"/>
  <c r="CB32" i="80" s="1"/>
  <c r="BX3" i="103"/>
  <c r="BX7" i="103" s="1"/>
  <c r="BX11" i="103" s="1"/>
  <c r="CJ3" i="89"/>
  <c r="CJ32" i="89" s="1"/>
  <c r="BB3" i="108"/>
  <c r="BB7" i="108" s="1"/>
  <c r="BB11" i="108" s="1"/>
  <c r="BL3" i="82"/>
  <c r="BL7" i="82" s="1"/>
  <c r="BL11" i="82" s="1"/>
  <c r="AX3" i="108"/>
  <c r="AX7" i="108" s="1"/>
  <c r="AX11" i="108" s="1"/>
  <c r="AJ3" i="89"/>
  <c r="AJ7" i="89" s="1"/>
  <c r="AJ11" i="89" s="1"/>
  <c r="AB3" i="75"/>
  <c r="AB7" i="75" s="1"/>
  <c r="AB11" i="75" s="1"/>
  <c r="AR3" i="89"/>
  <c r="AR7" i="89" s="1"/>
  <c r="AR11" i="89" s="1"/>
  <c r="CB3" i="87"/>
  <c r="CB32" i="87" s="1"/>
  <c r="BD3" i="103"/>
  <c r="BD7" i="103" s="1"/>
  <c r="BD11" i="103" s="1"/>
  <c r="AZ3" i="103"/>
  <c r="AZ7" i="103" s="1"/>
  <c r="AZ11" i="103" s="1"/>
  <c r="AH3" i="108"/>
  <c r="AH7" i="108" s="1"/>
  <c r="AH11" i="108" s="1"/>
  <c r="AB3" i="84"/>
  <c r="AB7" i="84" s="1"/>
  <c r="AB11" i="84" s="1"/>
  <c r="AB3" i="85"/>
  <c r="AB7" i="85" s="1"/>
  <c r="AB11" i="85" s="1"/>
  <c r="AR3" i="82"/>
  <c r="AR7" i="82" s="1"/>
  <c r="AR11" i="82" s="1"/>
  <c r="CJ3" i="95"/>
  <c r="CJ32" i="95" s="1"/>
  <c r="CJ3" i="4"/>
  <c r="CJ7" i="4" s="1"/>
  <c r="CJ11" i="4" s="1"/>
  <c r="BX3" i="89"/>
  <c r="BX7" i="89" s="1"/>
  <c r="BX11" i="89" s="1"/>
  <c r="AB3" i="89"/>
  <c r="AB7" i="89" s="1"/>
  <c r="AB11" i="89" s="1"/>
  <c r="CJ3" i="88"/>
  <c r="CJ7" i="88" s="1"/>
  <c r="CJ11" i="88" s="1"/>
  <c r="BX3" i="96"/>
  <c r="BX7" i="96" s="1"/>
  <c r="BX11" i="96" s="1"/>
  <c r="AB3" i="96"/>
  <c r="AB7" i="96" s="1"/>
  <c r="AB11" i="96" s="1"/>
  <c r="AH32" i="111"/>
  <c r="CB3" i="100"/>
  <c r="CB7" i="100" s="1"/>
  <c r="CB11" i="100" s="1"/>
  <c r="L3" i="73"/>
  <c r="L32" i="73" s="1"/>
  <c r="AN3" i="75"/>
  <c r="AN7" i="75" s="1"/>
  <c r="AN11" i="75" s="1"/>
  <c r="BP3" i="85"/>
  <c r="BP7" i="85" s="1"/>
  <c r="BP11" i="85" s="1"/>
  <c r="BP3" i="76"/>
  <c r="BP7" i="76" s="1"/>
  <c r="BP11" i="76" s="1"/>
  <c r="BP3" i="84"/>
  <c r="BP7" i="84" s="1"/>
  <c r="BP11" i="84" s="1"/>
  <c r="AD32" i="111"/>
  <c r="AN3" i="76"/>
  <c r="AN7" i="76" s="1"/>
  <c r="AN11" i="76" s="1"/>
  <c r="AN3" i="85"/>
  <c r="AN7" i="85" s="1"/>
  <c r="AN11" i="85" s="1"/>
  <c r="BJ32" i="111"/>
  <c r="BD3" i="76"/>
  <c r="BD7" i="76" s="1"/>
  <c r="BD11" i="76" s="1"/>
  <c r="BD3" i="84"/>
  <c r="BD7" i="84" s="1"/>
  <c r="BD11" i="84" s="1"/>
  <c r="BD3" i="75"/>
  <c r="BD7" i="75" s="1"/>
  <c r="BD11" i="75" s="1"/>
  <c r="BD3" i="85"/>
  <c r="BD7" i="85" s="1"/>
  <c r="BD11" i="85" s="1"/>
  <c r="F19" i="79"/>
  <c r="F19" i="103"/>
  <c r="AB32" i="99"/>
  <c r="BP32" i="90"/>
  <c r="AB3" i="91"/>
  <c r="AB7" i="91" s="1"/>
  <c r="AB11" i="91" s="1"/>
  <c r="P3" i="77"/>
  <c r="P7" i="77" s="1"/>
  <c r="P11" i="77" s="1"/>
  <c r="N3" i="108"/>
  <c r="N7" i="108" s="1"/>
  <c r="N11" i="108" s="1"/>
  <c r="CJ3" i="78"/>
  <c r="CJ7" i="78" s="1"/>
  <c r="CJ11" i="78" s="1"/>
  <c r="BX3" i="84"/>
  <c r="BX7" i="84" s="1"/>
  <c r="BX11" i="84" s="1"/>
  <c r="BX3" i="99"/>
  <c r="BX7" i="99" s="1"/>
  <c r="BX11" i="99" s="1"/>
  <c r="AV3" i="91"/>
  <c r="AV7" i="91" s="1"/>
  <c r="AV11" i="91" s="1"/>
  <c r="AR3" i="98"/>
  <c r="AR7" i="98" s="1"/>
  <c r="AR11" i="98" s="1"/>
  <c r="BP3" i="77"/>
  <c r="BP7" i="77" s="1"/>
  <c r="BP11" i="77" s="1"/>
  <c r="P3" i="91"/>
  <c r="P32" i="91" s="1"/>
  <c r="CJ3" i="84"/>
  <c r="CJ7" i="84" s="1"/>
  <c r="CJ11" i="84" s="1"/>
  <c r="BX3" i="91"/>
  <c r="BX7" i="91" s="1"/>
  <c r="BX11" i="91" s="1"/>
  <c r="BX3" i="85"/>
  <c r="BX7" i="85" s="1"/>
  <c r="BX11" i="85" s="1"/>
  <c r="BX3" i="78"/>
  <c r="BX7" i="78" s="1"/>
  <c r="BX11" i="78" s="1"/>
  <c r="AV3" i="99"/>
  <c r="AV7" i="99" s="1"/>
  <c r="AV11" i="99" s="1"/>
  <c r="AR3" i="86"/>
  <c r="AR7" i="86" s="1"/>
  <c r="AR11" i="86" s="1"/>
  <c r="AV3" i="77"/>
  <c r="AV7" i="77" s="1"/>
  <c r="AV11" i="77" s="1"/>
  <c r="P3" i="85"/>
  <c r="P32" i="85" s="1"/>
  <c r="BN32" i="111"/>
  <c r="CJ3" i="91"/>
  <c r="CJ7" i="91" s="1"/>
  <c r="CJ11" i="91" s="1"/>
  <c r="AV3" i="92"/>
  <c r="AV7" i="92" s="1"/>
  <c r="AV11" i="92" s="1"/>
  <c r="AZ3" i="84"/>
  <c r="AZ7" i="84" s="1"/>
  <c r="AZ11" i="84" s="1"/>
  <c r="AR3" i="78"/>
  <c r="AR7" i="78" s="1"/>
  <c r="AR11" i="78" s="1"/>
  <c r="BP3" i="92"/>
  <c r="BP7" i="92" s="1"/>
  <c r="BP11" i="92" s="1"/>
  <c r="BP3" i="99"/>
  <c r="BP7" i="99" s="1"/>
  <c r="BP11" i="99" s="1"/>
  <c r="AP32" i="111"/>
  <c r="BV3" i="108"/>
  <c r="BV7" i="108" s="1"/>
  <c r="BV11" i="108" s="1"/>
  <c r="P3" i="78"/>
  <c r="P7" i="78" s="1"/>
  <c r="P11" i="78" s="1"/>
  <c r="P3" i="86"/>
  <c r="P7" i="86" s="1"/>
  <c r="P11" i="86" s="1"/>
  <c r="BX3" i="98"/>
  <c r="BX7" i="98" s="1"/>
  <c r="BX11" i="98" s="1"/>
  <c r="BX3" i="92"/>
  <c r="BX7" i="92" s="1"/>
  <c r="BX11" i="92" s="1"/>
  <c r="AV3" i="84"/>
  <c r="AV7" i="84" s="1"/>
  <c r="AV11" i="84" s="1"/>
  <c r="AV3" i="78"/>
  <c r="AV7" i="78" s="1"/>
  <c r="AV11" i="78" s="1"/>
  <c r="AR3" i="84"/>
  <c r="AR7" i="84" s="1"/>
  <c r="AR11" i="84" s="1"/>
  <c r="N4" i="111"/>
  <c r="R4" i="111" s="1"/>
  <c r="P3" i="99"/>
  <c r="P32" i="99" s="1"/>
  <c r="AV3" i="85"/>
  <c r="AV7" i="85" s="1"/>
  <c r="AV11" i="85" s="1"/>
  <c r="AV3" i="98"/>
  <c r="AV7" i="98" s="1"/>
  <c r="AV11" i="98" s="1"/>
  <c r="AL32" i="111"/>
  <c r="L3" i="84"/>
  <c r="L32" i="84" s="1"/>
  <c r="L3" i="98"/>
  <c r="L32" i="98" s="1"/>
  <c r="CF3" i="93"/>
  <c r="CF7" i="93" s="1"/>
  <c r="CF11" i="93" s="1"/>
  <c r="L3" i="78"/>
  <c r="L32" i="78" s="1"/>
  <c r="L3" i="99"/>
  <c r="L4" i="99" s="1"/>
  <c r="N32" i="111"/>
  <c r="L3" i="92"/>
  <c r="L7" i="92" s="1"/>
  <c r="L11" i="92" s="1"/>
  <c r="L3" i="85"/>
  <c r="L32" i="85" s="1"/>
  <c r="L3" i="91"/>
  <c r="L32" i="91" s="1"/>
  <c r="J3" i="108"/>
  <c r="J32" i="108" s="1"/>
  <c r="CF3" i="87"/>
  <c r="CF7" i="87" s="1"/>
  <c r="CF11" i="87" s="1"/>
  <c r="AT7" i="111"/>
  <c r="AT11" i="111" s="1"/>
  <c r="CP31" i="73"/>
  <c r="AV3" i="100"/>
  <c r="AV7" i="100" s="1"/>
  <c r="AV11" i="100" s="1"/>
  <c r="AV3" i="79"/>
  <c r="AV7" i="79" s="1"/>
  <c r="AV11" i="79" s="1"/>
  <c r="AP3" i="108"/>
  <c r="AP7" i="108" s="1"/>
  <c r="AP11" i="108" s="1"/>
  <c r="CH3" i="111"/>
  <c r="CD3" i="111"/>
  <c r="AT3" i="108"/>
  <c r="AT7" i="108" s="1"/>
  <c r="AT11" i="108" s="1"/>
  <c r="BN3" i="108"/>
  <c r="BN7" i="108" s="1"/>
  <c r="BN11" i="108" s="1"/>
  <c r="V3" i="111"/>
  <c r="AV3" i="93"/>
  <c r="AV7" i="93" s="1"/>
  <c r="AV11" i="93" s="1"/>
  <c r="Z32" i="111"/>
  <c r="BZ3" i="111"/>
  <c r="F26" i="100"/>
  <c r="CU14" i="73"/>
  <c r="F26" i="93"/>
  <c r="F32" i="79"/>
  <c r="F19" i="76"/>
  <c r="F26" i="101"/>
  <c r="F33" i="103"/>
  <c r="F35" i="103"/>
  <c r="F36" i="103"/>
  <c r="F16" i="100"/>
  <c r="F17" i="85"/>
  <c r="CJ3" i="80"/>
  <c r="CJ7" i="80" s="1"/>
  <c r="CJ11" i="80" s="1"/>
  <c r="CJ3" i="87"/>
  <c r="CJ7" i="87" s="1"/>
  <c r="CJ11" i="87" s="1"/>
  <c r="CJ3" i="81"/>
  <c r="CJ7" i="81" s="1"/>
  <c r="CJ11" i="81" s="1"/>
  <c r="X3" i="4"/>
  <c r="X7" i="4" s="1"/>
  <c r="X11" i="4" s="1"/>
  <c r="X3" i="103"/>
  <c r="X32" i="103" s="1"/>
  <c r="AR3" i="75"/>
  <c r="AR7" i="75" s="1"/>
  <c r="AR11" i="75" s="1"/>
  <c r="BP3" i="75"/>
  <c r="T3" i="86"/>
  <c r="T7" i="86" s="1"/>
  <c r="T11" i="86" s="1"/>
  <c r="T3" i="79"/>
  <c r="T7" i="79" s="1"/>
  <c r="T11" i="79" s="1"/>
  <c r="AZ3" i="86"/>
  <c r="AZ7" i="86" s="1"/>
  <c r="AZ11" i="86" s="1"/>
  <c r="T3" i="4"/>
  <c r="T7" i="4" s="1"/>
  <c r="T11" i="4" s="1"/>
  <c r="AZ3" i="93"/>
  <c r="AZ7" i="93" s="1"/>
  <c r="AZ11" i="93" s="1"/>
  <c r="T3" i="93"/>
  <c r="T7" i="93" s="1"/>
  <c r="T11" i="93" s="1"/>
  <c r="T3" i="95"/>
  <c r="T32" i="95" s="1"/>
  <c r="BP32" i="98"/>
  <c r="AR32" i="100"/>
  <c r="AZ3" i="79"/>
  <c r="AZ7" i="79" s="1"/>
  <c r="AZ11" i="79" s="1"/>
  <c r="BP32" i="103"/>
  <c r="X3" i="78"/>
  <c r="X7" i="78" s="1"/>
  <c r="X11" i="78" s="1"/>
  <c r="X3" i="84"/>
  <c r="X7" i="84" s="1"/>
  <c r="X11" i="84" s="1"/>
  <c r="X3" i="85"/>
  <c r="X7" i="85" s="1"/>
  <c r="X11" i="85" s="1"/>
  <c r="V3" i="108"/>
  <c r="V7" i="108" s="1"/>
  <c r="V11" i="108" s="1"/>
  <c r="X3" i="83"/>
  <c r="X7" i="83" s="1"/>
  <c r="X11" i="83" s="1"/>
  <c r="X3" i="91"/>
  <c r="X7" i="91" s="1"/>
  <c r="X11" i="91" s="1"/>
  <c r="X3" i="82"/>
  <c r="X7" i="82" s="1"/>
  <c r="X11" i="82" s="1"/>
  <c r="X3" i="75"/>
  <c r="X7" i="75" s="1"/>
  <c r="X11" i="75" s="1"/>
  <c r="X3" i="77"/>
  <c r="X7" i="77" s="1"/>
  <c r="X11" i="77" s="1"/>
  <c r="X3" i="76"/>
  <c r="X7" i="76" s="1"/>
  <c r="X11" i="76" s="1"/>
  <c r="X3" i="99"/>
  <c r="X7" i="99" s="1"/>
  <c r="X11" i="99" s="1"/>
  <c r="X3" i="96"/>
  <c r="X7" i="96" s="1"/>
  <c r="X11" i="96" s="1"/>
  <c r="X3" i="89"/>
  <c r="X7" i="89" s="1"/>
  <c r="X11" i="89" s="1"/>
  <c r="X3" i="97"/>
  <c r="X32" i="97" s="1"/>
  <c r="X3" i="88"/>
  <c r="X7" i="88" s="1"/>
  <c r="X11" i="88" s="1"/>
  <c r="X3" i="92"/>
  <c r="X7" i="92" s="1"/>
  <c r="X11" i="92" s="1"/>
  <c r="X3" i="98"/>
  <c r="X7" i="98" s="1"/>
  <c r="X11" i="98" s="1"/>
  <c r="X3" i="102"/>
  <c r="X32" i="102" s="1"/>
  <c r="BB3" i="109"/>
  <c r="BB32" i="109" s="1"/>
  <c r="BF3" i="109"/>
  <c r="BF7" i="109" s="1"/>
  <c r="BF11" i="109" s="1"/>
  <c r="AX3" i="109"/>
  <c r="AX7" i="109" s="1"/>
  <c r="AX11" i="109" s="1"/>
  <c r="R3" i="109"/>
  <c r="AN32" i="91"/>
  <c r="CB3" i="101"/>
  <c r="CB7" i="101" s="1"/>
  <c r="CB11" i="101" s="1"/>
  <c r="AB32" i="98"/>
  <c r="AN3" i="100"/>
  <c r="AN7" i="100" s="1"/>
  <c r="AN11" i="100" s="1"/>
  <c r="CB3" i="4"/>
  <c r="CB7" i="4" s="1"/>
  <c r="CB11" i="4" s="1"/>
  <c r="CB3" i="94"/>
  <c r="CB32" i="94" s="1"/>
  <c r="AR32" i="96"/>
  <c r="AR32" i="91"/>
  <c r="AN3" i="86"/>
  <c r="AN7" i="86" s="1"/>
  <c r="AN11" i="86" s="1"/>
  <c r="CB3" i="86"/>
  <c r="CB32" i="86" s="1"/>
  <c r="AN3" i="93"/>
  <c r="AN7" i="93" s="1"/>
  <c r="AN11" i="93" s="1"/>
  <c r="AV32" i="82"/>
  <c r="AV32" i="103"/>
  <c r="AZ32" i="82"/>
  <c r="AV3" i="86"/>
  <c r="AV7" i="86" s="1"/>
  <c r="AV11" i="86" s="1"/>
  <c r="BP3" i="93"/>
  <c r="BP3" i="86"/>
  <c r="AF32" i="100"/>
  <c r="BP3" i="79"/>
  <c r="BP7" i="79" s="1"/>
  <c r="BP11" i="79" s="1"/>
  <c r="BP3" i="100"/>
  <c r="BP7" i="100" s="1"/>
  <c r="BP11" i="100" s="1"/>
  <c r="AB32" i="77"/>
  <c r="T3" i="100"/>
  <c r="T7" i="100" s="1"/>
  <c r="T11" i="100" s="1"/>
  <c r="AJ32" i="99"/>
  <c r="BP32" i="82"/>
  <c r="BX3" i="93"/>
  <c r="BX7" i="93" s="1"/>
  <c r="BX11" i="93" s="1"/>
  <c r="BD3" i="79"/>
  <c r="BD7" i="79" s="1"/>
  <c r="BD11" i="79" s="1"/>
  <c r="T3" i="101"/>
  <c r="T32" i="101" s="1"/>
  <c r="BD3" i="86"/>
  <c r="BD7" i="86" s="1"/>
  <c r="BD11" i="86" s="1"/>
  <c r="BD3" i="100"/>
  <c r="BD7" i="100" s="1"/>
  <c r="BD11" i="100" s="1"/>
  <c r="BD3" i="93"/>
  <c r="BD7" i="93" s="1"/>
  <c r="BD11" i="93" s="1"/>
  <c r="AZ3" i="100"/>
  <c r="AZ7" i="100" s="1"/>
  <c r="AZ11" i="100" s="1"/>
  <c r="AB3" i="93"/>
  <c r="AB7" i="93" s="1"/>
  <c r="AB11" i="93" s="1"/>
  <c r="AB3" i="79"/>
  <c r="AB7" i="79" s="1"/>
  <c r="AB11" i="79" s="1"/>
  <c r="BX3" i="100"/>
  <c r="BX7" i="100" s="1"/>
  <c r="BX11" i="100" s="1"/>
  <c r="BL3" i="93"/>
  <c r="BL7" i="93" s="1"/>
  <c r="BL11" i="93" s="1"/>
  <c r="AJ3" i="100"/>
  <c r="AJ7" i="100" s="1"/>
  <c r="AJ11" i="100" s="1"/>
  <c r="BX3" i="79"/>
  <c r="BX7" i="79" s="1"/>
  <c r="BX11" i="79" s="1"/>
  <c r="BL3" i="100"/>
  <c r="BL7" i="100" s="1"/>
  <c r="BL11" i="100" s="1"/>
  <c r="AJ3" i="86"/>
  <c r="AJ7" i="86" s="1"/>
  <c r="AJ11" i="86" s="1"/>
  <c r="AB3" i="86"/>
  <c r="AB7" i="86" s="1"/>
  <c r="AB11" i="86" s="1"/>
  <c r="AB3" i="100"/>
  <c r="BX3" i="86"/>
  <c r="BX7" i="86" s="1"/>
  <c r="BX11" i="86" s="1"/>
  <c r="BL3" i="79"/>
  <c r="BL7" i="79" s="1"/>
  <c r="BL11" i="79" s="1"/>
  <c r="BL3" i="86"/>
  <c r="BL7" i="86" s="1"/>
  <c r="BL11" i="86" s="1"/>
  <c r="AJ3" i="79"/>
  <c r="AJ3" i="93"/>
  <c r="CB3" i="82"/>
  <c r="CB7" i="82" s="1"/>
  <c r="CB11" i="82" s="1"/>
  <c r="CB3" i="75"/>
  <c r="CB7" i="75" s="1"/>
  <c r="CB11" i="75" s="1"/>
  <c r="CB3" i="89"/>
  <c r="CB7" i="89" s="1"/>
  <c r="CB11" i="89" s="1"/>
  <c r="CB3" i="83"/>
  <c r="CB7" i="83" s="1"/>
  <c r="CB11" i="83" s="1"/>
  <c r="BZ3" i="108"/>
  <c r="BZ7" i="108" s="1"/>
  <c r="BZ11" i="108" s="1"/>
  <c r="CB3" i="97"/>
  <c r="CB7" i="97" s="1"/>
  <c r="CB11" i="97" s="1"/>
  <c r="CB3" i="91"/>
  <c r="CB32" i="91" s="1"/>
  <c r="CB3" i="85"/>
  <c r="CB7" i="85" s="1"/>
  <c r="CB11" i="85" s="1"/>
  <c r="CB3" i="88"/>
  <c r="CB32" i="88" s="1"/>
  <c r="CB3" i="92"/>
  <c r="CB7" i="92" s="1"/>
  <c r="CB11" i="92" s="1"/>
  <c r="CB3" i="90"/>
  <c r="CB7" i="90" s="1"/>
  <c r="CB11" i="90" s="1"/>
  <c r="CB3" i="77"/>
  <c r="CB7" i="77" s="1"/>
  <c r="CB11" i="77" s="1"/>
  <c r="L3" i="80"/>
  <c r="L32" i="80" s="1"/>
  <c r="CB3" i="99"/>
  <c r="CB32" i="99" s="1"/>
  <c r="CB3" i="78"/>
  <c r="CB7" i="78" s="1"/>
  <c r="CB11" i="78" s="1"/>
  <c r="CB3" i="96"/>
  <c r="CB7" i="96" s="1"/>
  <c r="CB11" i="96" s="1"/>
  <c r="CB3" i="98"/>
  <c r="CB7" i="98" s="1"/>
  <c r="CB11" i="98" s="1"/>
  <c r="AJ32" i="78"/>
  <c r="CB3" i="73"/>
  <c r="CB7" i="73" s="1"/>
  <c r="CB11" i="73" s="1"/>
  <c r="CB3" i="84"/>
  <c r="CB32" i="84" s="1"/>
  <c r="CB3" i="103"/>
  <c r="CB7" i="103" s="1"/>
  <c r="CB11" i="103" s="1"/>
  <c r="CB3" i="102"/>
  <c r="CB7" i="102" s="1"/>
  <c r="CB11" i="102" s="1"/>
  <c r="AJ32" i="82"/>
  <c r="BL32" i="84"/>
  <c r="L3" i="81"/>
  <c r="L32" i="81" s="1"/>
  <c r="CF3" i="91"/>
  <c r="CF7" i="91" s="1"/>
  <c r="CF11" i="91" s="1"/>
  <c r="AF32" i="92"/>
  <c r="AR32" i="103"/>
  <c r="BL32" i="98"/>
  <c r="AR32" i="76"/>
  <c r="L3" i="87"/>
  <c r="L4" i="87" s="1"/>
  <c r="P4" i="87" s="1"/>
  <c r="CF3" i="88"/>
  <c r="CF7" i="88" s="1"/>
  <c r="CF11" i="88" s="1"/>
  <c r="AR32" i="92"/>
  <c r="CF3" i="96"/>
  <c r="CF7" i="96" s="1"/>
  <c r="CF11" i="96" s="1"/>
  <c r="AZ32" i="75"/>
  <c r="BP32" i="78"/>
  <c r="L3" i="94"/>
  <c r="L32" i="94" s="1"/>
  <c r="L3" i="93"/>
  <c r="L7" i="93" s="1"/>
  <c r="L11" i="93" s="1"/>
  <c r="L3" i="101"/>
  <c r="L7" i="101" s="1"/>
  <c r="L11" i="101" s="1"/>
  <c r="L3" i="95"/>
  <c r="L32" i="95" s="1"/>
  <c r="L3" i="86"/>
  <c r="L32" i="86" s="1"/>
  <c r="AZ32" i="89"/>
  <c r="L3" i="100"/>
  <c r="L32" i="100" s="1"/>
  <c r="L3" i="4"/>
  <c r="L32" i="4" s="1"/>
  <c r="L3" i="79"/>
  <c r="L4" i="79" s="1"/>
  <c r="P4" i="79" s="1"/>
  <c r="AZ32" i="96"/>
  <c r="AN32" i="82"/>
  <c r="F29" i="94"/>
  <c r="F38" i="90"/>
  <c r="F43" i="90"/>
  <c r="CT31" i="89"/>
  <c r="F42" i="88"/>
  <c r="F41" i="88"/>
  <c r="F18" i="93"/>
  <c r="F25" i="94"/>
  <c r="F16" i="95"/>
  <c r="F16" i="101"/>
  <c r="F32" i="81"/>
  <c r="CR17" i="110"/>
  <c r="CS17" i="110" s="1"/>
  <c r="H41" i="110" s="1"/>
  <c r="F36" i="76"/>
  <c r="F36" i="80"/>
  <c r="F37" i="80"/>
  <c r="F37" i="76"/>
  <c r="F38" i="75"/>
  <c r="AJ32" i="75"/>
  <c r="AV32" i="75"/>
  <c r="AF32" i="83"/>
  <c r="CT31" i="79"/>
  <c r="F17" i="77"/>
  <c r="F26" i="79"/>
  <c r="AF32" i="85"/>
  <c r="AJ32" i="85"/>
  <c r="F22" i="85"/>
  <c r="F40" i="81"/>
  <c r="F39" i="81"/>
  <c r="F34" i="80"/>
  <c r="F42" i="4"/>
  <c r="F39" i="4"/>
  <c r="H40" i="110"/>
  <c r="H37" i="110"/>
  <c r="BL32" i="76"/>
  <c r="BP32" i="91"/>
  <c r="BJ32" i="110"/>
  <c r="BJ7" i="110"/>
  <c r="BJ11" i="110" s="1"/>
  <c r="R7" i="110"/>
  <c r="R11" i="110" s="1"/>
  <c r="R32" i="110"/>
  <c r="AT32" i="110"/>
  <c r="AT7" i="110"/>
  <c r="AT11" i="110" s="1"/>
  <c r="AF32" i="82"/>
  <c r="AV32" i="97"/>
  <c r="BP32" i="97"/>
  <c r="AN32" i="83"/>
  <c r="AR32" i="79"/>
  <c r="AZ32" i="90"/>
  <c r="AJ32" i="84"/>
  <c r="AV32" i="89"/>
  <c r="AB32" i="97"/>
  <c r="AB32" i="78"/>
  <c r="AN32" i="103"/>
  <c r="BJ32" i="109"/>
  <c r="BJ7" i="109"/>
  <c r="BJ11" i="109" s="1"/>
  <c r="BT32" i="75"/>
  <c r="AF32" i="96"/>
  <c r="BL32" i="83"/>
  <c r="BL32" i="91"/>
  <c r="AF32" i="90"/>
  <c r="AF32" i="89"/>
  <c r="AJ32" i="91"/>
  <c r="AF32" i="103"/>
  <c r="BX32" i="75"/>
  <c r="BH32" i="103"/>
  <c r="BT32" i="92"/>
  <c r="AV32" i="96"/>
  <c r="AF32" i="91"/>
  <c r="CB7" i="76"/>
  <c r="CB11" i="76" s="1"/>
  <c r="CB32" i="76"/>
  <c r="CJ3" i="85"/>
  <c r="CJ7" i="85" s="1"/>
  <c r="CJ11" i="85" s="1"/>
  <c r="CJ3" i="99"/>
  <c r="CJ7" i="99" s="1"/>
  <c r="CJ11" i="99" s="1"/>
  <c r="CJ3" i="77"/>
  <c r="CJ7" i="77" s="1"/>
  <c r="CJ11" i="77" s="1"/>
  <c r="CJ3" i="75"/>
  <c r="CJ7" i="75" s="1"/>
  <c r="CJ11" i="75" s="1"/>
  <c r="J32" i="113"/>
  <c r="AF32" i="99"/>
  <c r="AR32" i="85"/>
  <c r="CJ3" i="103"/>
  <c r="CJ32" i="103" s="1"/>
  <c r="CJ3" i="83"/>
  <c r="CJ7" i="83" s="1"/>
  <c r="CJ11" i="83" s="1"/>
  <c r="CJ3" i="82"/>
  <c r="CJ7" i="82" s="1"/>
  <c r="CJ11" i="82" s="1"/>
  <c r="CJ3" i="96"/>
  <c r="CJ32" i="96" s="1"/>
  <c r="CJ3" i="90"/>
  <c r="CJ32" i="90" s="1"/>
  <c r="J4" i="113"/>
  <c r="N4" i="113" s="1"/>
  <c r="R4" i="113" s="1"/>
  <c r="V4" i="113" s="1"/>
  <c r="Z4" i="113" s="1"/>
  <c r="AD4" i="113" s="1"/>
  <c r="AH4" i="113" s="1"/>
  <c r="AL4" i="113" s="1"/>
  <c r="AP4" i="113" s="1"/>
  <c r="AT4" i="113" s="1"/>
  <c r="AX4" i="113" s="1"/>
  <c r="BB4" i="113" s="1"/>
  <c r="BF4" i="113" s="1"/>
  <c r="BJ4" i="113" s="1"/>
  <c r="BN4" i="113" s="1"/>
  <c r="BR4" i="113" s="1"/>
  <c r="BV4" i="113" s="1"/>
  <c r="BZ4" i="113" s="1"/>
  <c r="CD4" i="113" s="1"/>
  <c r="CH4" i="113" s="1"/>
  <c r="BN7" i="110"/>
  <c r="BN11" i="110" s="1"/>
  <c r="AB32" i="82"/>
  <c r="BL32" i="99"/>
  <c r="AJ32" i="103"/>
  <c r="AF32" i="75"/>
  <c r="BP32" i="89"/>
  <c r="AJ32" i="98"/>
  <c r="AB32" i="83"/>
  <c r="CJ3" i="86"/>
  <c r="CJ7" i="86" s="1"/>
  <c r="CJ11" i="86" s="1"/>
  <c r="CJ3" i="100"/>
  <c r="CJ7" i="100" s="1"/>
  <c r="CJ11" i="100" s="1"/>
  <c r="CJ3" i="98"/>
  <c r="CJ32" i="98" s="1"/>
  <c r="CJ3" i="92"/>
  <c r="CJ7" i="92" s="1"/>
  <c r="CJ11" i="92" s="1"/>
  <c r="CJ3" i="93"/>
  <c r="CJ7" i="93" s="1"/>
  <c r="CJ11" i="93" s="1"/>
  <c r="CJ3" i="79"/>
  <c r="CJ7" i="79" s="1"/>
  <c r="CJ11" i="79" s="1"/>
  <c r="BL32" i="97"/>
  <c r="BP32" i="83"/>
  <c r="Z7" i="109"/>
  <c r="Z11" i="109" s="1"/>
  <c r="Z32" i="109"/>
  <c r="AT7" i="109"/>
  <c r="AT11" i="109" s="1"/>
  <c r="AT32" i="109"/>
  <c r="AL7" i="109"/>
  <c r="AL11" i="109" s="1"/>
  <c r="AL32" i="109"/>
  <c r="CH7" i="109"/>
  <c r="CH11" i="109" s="1"/>
  <c r="CH32" i="109"/>
  <c r="AH7" i="109"/>
  <c r="AH11" i="109" s="1"/>
  <c r="AH32" i="109"/>
  <c r="BN7" i="109"/>
  <c r="BN11" i="109" s="1"/>
  <c r="BN32" i="109"/>
  <c r="BX32" i="82"/>
  <c r="AN32" i="99"/>
  <c r="AF32" i="97"/>
  <c r="BH32" i="75"/>
  <c r="BH32" i="82"/>
  <c r="BT32" i="82"/>
  <c r="BT32" i="99"/>
  <c r="BH32" i="89"/>
  <c r="Z32" i="110"/>
  <c r="Z7" i="110"/>
  <c r="BV7" i="110"/>
  <c r="BV11" i="110" s="1"/>
  <c r="BV32" i="110"/>
  <c r="CH32" i="110"/>
  <c r="CH7" i="110"/>
  <c r="CH11" i="110" s="1"/>
  <c r="AH7" i="110"/>
  <c r="AH11" i="110" s="1"/>
  <c r="AH32" i="110"/>
  <c r="BF7" i="110"/>
  <c r="BF11" i="110" s="1"/>
  <c r="BF32" i="110"/>
  <c r="BZ32" i="110"/>
  <c r="BZ7" i="110"/>
  <c r="BZ11" i="110" s="1"/>
  <c r="BB7" i="110"/>
  <c r="BB11" i="110" s="1"/>
  <c r="BB32" i="110"/>
  <c r="AL32" i="110"/>
  <c r="AL7" i="110"/>
  <c r="AL11" i="110" s="1"/>
  <c r="AX32" i="110"/>
  <c r="AX7" i="110"/>
  <c r="AX11" i="110" s="1"/>
  <c r="V7" i="109"/>
  <c r="V11" i="109" s="1"/>
  <c r="V32" i="109"/>
  <c r="N7" i="109"/>
  <c r="N11" i="109" s="1"/>
  <c r="N32" i="109"/>
  <c r="BZ7" i="109"/>
  <c r="BZ11" i="109" s="1"/>
  <c r="BZ32" i="109"/>
  <c r="AP7" i="109"/>
  <c r="AP11" i="109" s="1"/>
  <c r="AP32" i="109"/>
  <c r="AF32" i="78"/>
  <c r="AB3" i="87"/>
  <c r="AB3" i="95"/>
  <c r="AB3" i="94"/>
  <c r="AB3" i="88"/>
  <c r="AB3" i="102"/>
  <c r="AB3" i="4"/>
  <c r="AB3" i="80"/>
  <c r="AB3" i="73"/>
  <c r="AB3" i="101"/>
  <c r="AB3" i="81"/>
  <c r="AN3" i="94"/>
  <c r="AN3" i="81"/>
  <c r="AN3" i="101"/>
  <c r="AN3" i="87"/>
  <c r="AN3" i="80"/>
  <c r="AN3" i="73"/>
  <c r="AN3" i="95"/>
  <c r="AN3" i="88"/>
  <c r="AN3" i="102"/>
  <c r="AN3" i="4"/>
  <c r="AZ3" i="94"/>
  <c r="AZ3" i="80"/>
  <c r="AZ3" i="88"/>
  <c r="AZ3" i="87"/>
  <c r="AZ3" i="102"/>
  <c r="AZ3" i="101"/>
  <c r="AZ3" i="81"/>
  <c r="AZ3" i="4"/>
  <c r="AZ3" i="73"/>
  <c r="AZ3" i="95"/>
  <c r="AV3" i="80"/>
  <c r="AV3" i="88"/>
  <c r="AV3" i="87"/>
  <c r="AV3" i="94"/>
  <c r="AV3" i="73"/>
  <c r="AV3" i="101"/>
  <c r="AV3" i="4"/>
  <c r="AV3" i="81"/>
  <c r="AV3" i="102"/>
  <c r="AV3" i="95"/>
  <c r="BP3" i="101"/>
  <c r="BP3" i="87"/>
  <c r="BP3" i="81"/>
  <c r="BP3" i="95"/>
  <c r="BP3" i="80"/>
  <c r="BP3" i="73"/>
  <c r="BP3" i="94"/>
  <c r="BP3" i="4"/>
  <c r="BP3" i="88"/>
  <c r="BP3" i="102"/>
  <c r="BL3" i="80"/>
  <c r="BL3" i="94"/>
  <c r="BL3" i="88"/>
  <c r="BL3" i="102"/>
  <c r="BL3" i="73"/>
  <c r="BL3" i="87"/>
  <c r="BL3" i="4"/>
  <c r="BL3" i="95"/>
  <c r="BL3" i="101"/>
  <c r="BL3" i="81"/>
  <c r="BD3" i="94"/>
  <c r="BD3" i="73"/>
  <c r="BD3" i="102"/>
  <c r="BD3" i="4"/>
  <c r="BD3" i="87"/>
  <c r="BD3" i="81"/>
  <c r="BD3" i="95"/>
  <c r="BD3" i="101"/>
  <c r="BD3" i="88"/>
  <c r="BD3" i="80"/>
  <c r="BT32" i="103"/>
  <c r="BT32" i="100"/>
  <c r="AN32" i="98"/>
  <c r="AR32" i="90"/>
  <c r="AR32" i="97"/>
  <c r="AR32" i="77"/>
  <c r="AF3" i="101"/>
  <c r="AF3" i="73"/>
  <c r="AF3" i="81"/>
  <c r="AF3" i="87"/>
  <c r="AF3" i="102"/>
  <c r="AF3" i="4"/>
  <c r="AF3" i="94"/>
  <c r="AF3" i="80"/>
  <c r="AF3" i="88"/>
  <c r="AF3" i="95"/>
  <c r="BT32" i="96"/>
  <c r="BL32" i="78"/>
  <c r="BH3" i="87"/>
  <c r="BH3" i="101"/>
  <c r="BH3" i="73"/>
  <c r="BH3" i="95"/>
  <c r="BH3" i="94"/>
  <c r="BH3" i="81"/>
  <c r="BH3" i="88"/>
  <c r="BH3" i="4"/>
  <c r="BH3" i="80"/>
  <c r="BH3" i="102"/>
  <c r="AJ3" i="80"/>
  <c r="AJ3" i="88"/>
  <c r="AJ3" i="102"/>
  <c r="AJ3" i="4"/>
  <c r="AJ3" i="95"/>
  <c r="AJ3" i="94"/>
  <c r="AJ3" i="101"/>
  <c r="AJ3" i="87"/>
  <c r="AJ3" i="73"/>
  <c r="AJ3" i="81"/>
  <c r="AD3" i="109"/>
  <c r="BX3" i="94"/>
  <c r="BX3" i="80"/>
  <c r="BX3" i="81"/>
  <c r="BX3" i="87"/>
  <c r="BX3" i="88"/>
  <c r="BX3" i="101"/>
  <c r="BX3" i="4"/>
  <c r="BX3" i="73"/>
  <c r="BX3" i="102"/>
  <c r="BX3" i="95"/>
  <c r="BT3" i="88"/>
  <c r="BT3" i="87"/>
  <c r="BT3" i="94"/>
  <c r="BT3" i="73"/>
  <c r="BT3" i="80"/>
  <c r="BT3" i="101"/>
  <c r="BT3" i="102"/>
  <c r="BT3" i="95"/>
  <c r="BT3" i="81"/>
  <c r="BT3" i="4"/>
  <c r="CF3" i="95"/>
  <c r="CF3" i="73"/>
  <c r="CF3" i="80"/>
  <c r="CF3" i="81"/>
  <c r="CF3" i="101"/>
  <c r="BH32" i="96"/>
  <c r="BT32" i="91"/>
  <c r="AR3" i="95"/>
  <c r="AR3" i="73"/>
  <c r="AR3" i="87"/>
  <c r="AR3" i="80"/>
  <c r="AR3" i="81"/>
  <c r="AR3" i="101"/>
  <c r="AR3" i="94"/>
  <c r="AR3" i="102"/>
  <c r="AR3" i="4"/>
  <c r="AR3" i="88"/>
  <c r="BV3" i="109"/>
  <c r="BR3" i="109"/>
  <c r="CD3" i="109"/>
  <c r="J32" i="110"/>
  <c r="J4" i="110"/>
  <c r="N4" i="110" s="1"/>
  <c r="R4" i="110" s="1"/>
  <c r="V4" i="110" s="1"/>
  <c r="Z4" i="110" s="1"/>
  <c r="AD4" i="110" s="1"/>
  <c r="AH4" i="110" s="1"/>
  <c r="AL4" i="110" s="1"/>
  <c r="AP4" i="110" s="1"/>
  <c r="AT4" i="110" s="1"/>
  <c r="AX4" i="110" s="1"/>
  <c r="BB4" i="110" s="1"/>
  <c r="BF4" i="110" s="1"/>
  <c r="BJ4" i="110" s="1"/>
  <c r="BN4" i="110" s="1"/>
  <c r="BR4" i="110" s="1"/>
  <c r="BV4" i="110" s="1"/>
  <c r="BZ4" i="110" s="1"/>
  <c r="CD4" i="110" s="1"/>
  <c r="CH4" i="110" s="1"/>
  <c r="J7" i="110"/>
  <c r="J11" i="110" s="1"/>
  <c r="X7" i="90"/>
  <c r="X11" i="90" s="1"/>
  <c r="X32" i="90"/>
  <c r="J4" i="109"/>
  <c r="N4" i="109" s="1"/>
  <c r="J7" i="109"/>
  <c r="J11" i="109" s="1"/>
  <c r="J32" i="109"/>
  <c r="BT32" i="86"/>
  <c r="BT32" i="85"/>
  <c r="AN32" i="90"/>
  <c r="AF32" i="86"/>
  <c r="BL32" i="77"/>
  <c r="BT32" i="89"/>
  <c r="AF32" i="84"/>
  <c r="AJ32" i="77"/>
  <c r="BT32" i="93"/>
  <c r="BT32" i="90"/>
  <c r="CF3" i="90"/>
  <c r="CF3" i="77"/>
  <c r="CF3" i="98"/>
  <c r="CF3" i="76"/>
  <c r="CF3" i="99"/>
  <c r="CF3" i="103"/>
  <c r="CF3" i="85"/>
  <c r="CF3" i="78"/>
  <c r="CF3" i="79"/>
  <c r="CF3" i="92"/>
  <c r="CF3" i="89"/>
  <c r="CF3" i="84"/>
  <c r="CD3" i="108"/>
  <c r="CF3" i="75"/>
  <c r="CF3" i="82"/>
  <c r="CF3" i="97"/>
  <c r="CF3" i="83"/>
  <c r="BT32" i="79"/>
  <c r="AF32" i="76"/>
  <c r="BL32" i="89"/>
  <c r="AD32" i="108"/>
  <c r="BT32" i="83"/>
  <c r="AN32" i="78"/>
  <c r="BT32" i="76"/>
  <c r="AF32" i="77"/>
  <c r="BT32" i="97"/>
  <c r="AN32" i="89"/>
  <c r="AN32" i="84"/>
  <c r="BL32" i="90"/>
  <c r="AR32" i="83"/>
  <c r="AF32" i="79"/>
  <c r="BD32" i="97"/>
  <c r="BF7" i="108"/>
  <c r="BF11" i="108" s="1"/>
  <c r="BF32" i="108"/>
  <c r="BT32" i="98"/>
  <c r="BT32" i="84"/>
  <c r="BT32" i="77"/>
  <c r="BX32" i="77"/>
  <c r="BL32" i="85"/>
  <c r="AF32" i="98"/>
  <c r="AN32" i="97"/>
  <c r="BT32" i="78"/>
  <c r="AN32" i="77"/>
  <c r="AR32" i="99"/>
  <c r="F31" i="103"/>
  <c r="F24" i="103"/>
  <c r="F17" i="103"/>
  <c r="F30" i="95"/>
  <c r="F26" i="95"/>
  <c r="F27" i="94"/>
  <c r="F42" i="86"/>
  <c r="F39" i="82"/>
  <c r="F39" i="75"/>
  <c r="F40" i="75"/>
  <c r="F16" i="103"/>
  <c r="F29" i="103"/>
  <c r="F38" i="85"/>
  <c r="F29" i="79"/>
  <c r="F19" i="94"/>
  <c r="F35" i="100"/>
  <c r="F36" i="100"/>
  <c r="F32" i="102"/>
  <c r="F36" i="101"/>
  <c r="F34" i="97"/>
  <c r="F25" i="95"/>
  <c r="F36" i="94"/>
  <c r="F38" i="93"/>
  <c r="F32" i="89"/>
  <c r="F36" i="89"/>
  <c r="F25" i="89"/>
  <c r="F28" i="89"/>
  <c r="F37" i="85"/>
  <c r="F36" i="85"/>
  <c r="F22" i="79"/>
  <c r="F34" i="78"/>
  <c r="F36" i="78"/>
  <c r="F30" i="103"/>
  <c r="F32" i="103"/>
  <c r="F25" i="103"/>
  <c r="F21" i="96"/>
  <c r="F32" i="95"/>
  <c r="F15" i="94"/>
  <c r="F34" i="94"/>
  <c r="F36" i="90"/>
  <c r="CU15" i="108"/>
  <c r="E14" i="108" s="1"/>
  <c r="CT31" i="90"/>
  <c r="F36" i="4"/>
  <c r="F17" i="94"/>
  <c r="F31" i="95"/>
  <c r="F18" i="94"/>
  <c r="N3" i="36"/>
  <c r="M4" i="36"/>
  <c r="F32" i="85"/>
  <c r="F25" i="76"/>
  <c r="CT31" i="4"/>
  <c r="F32" i="101"/>
  <c r="F20" i="103"/>
  <c r="F21" i="100"/>
  <c r="F19" i="95"/>
  <c r="F16" i="96"/>
  <c r="F28" i="94"/>
  <c r="F24" i="91"/>
  <c r="F18" i="85"/>
  <c r="F26" i="85"/>
  <c r="F33" i="85"/>
  <c r="F18" i="79"/>
  <c r="F32" i="75"/>
  <c r="F17" i="101"/>
  <c r="F19" i="100"/>
  <c r="F29" i="100"/>
  <c r="F33" i="96"/>
  <c r="F17" i="95"/>
  <c r="F24" i="95"/>
  <c r="F31" i="91"/>
  <c r="F30" i="89"/>
  <c r="F37" i="82"/>
  <c r="CU17" i="108"/>
  <c r="E22" i="108" s="1"/>
  <c r="F31" i="79"/>
  <c r="F34" i="85"/>
  <c r="F31" i="85"/>
  <c r="F19" i="77"/>
  <c r="F35" i="76"/>
  <c r="F17" i="4"/>
  <c r="F21" i="101"/>
  <c r="F34" i="101"/>
  <c r="F31" i="101"/>
  <c r="F28" i="103"/>
  <c r="F23" i="103"/>
  <c r="F18" i="103"/>
  <c r="F22" i="103"/>
  <c r="F20" i="100"/>
  <c r="F19" i="96"/>
  <c r="F20" i="96"/>
  <c r="F17" i="91"/>
  <c r="F23" i="91"/>
  <c r="F17" i="90"/>
  <c r="CT31" i="85"/>
  <c r="F23" i="85"/>
  <c r="F19" i="85"/>
  <c r="F16" i="85"/>
  <c r="F21" i="85"/>
  <c r="F28" i="79"/>
  <c r="F25" i="79"/>
  <c r="F16" i="79"/>
  <c r="F21" i="79"/>
  <c r="F34" i="76"/>
  <c r="F20" i="94"/>
  <c r="F30" i="91"/>
  <c r="F21" i="103"/>
  <c r="F26" i="103"/>
  <c r="F24" i="94"/>
  <c r="F26" i="94"/>
  <c r="F14" i="94"/>
  <c r="F29" i="91"/>
  <c r="F29" i="101"/>
  <c r="F18" i="100"/>
  <c r="F25" i="100"/>
  <c r="F22" i="96"/>
  <c r="F18" i="96"/>
  <c r="F27" i="95"/>
  <c r="F20" i="95"/>
  <c r="F22" i="95"/>
  <c r="F18" i="95"/>
  <c r="F19" i="91"/>
  <c r="F21" i="91"/>
  <c r="F22" i="91"/>
  <c r="F15" i="91"/>
  <c r="F16" i="91"/>
  <c r="CU17" i="113"/>
  <c r="E22" i="113" s="1"/>
  <c r="CU20" i="111"/>
  <c r="D19" i="111"/>
  <c r="CR31" i="90"/>
  <c r="CP31" i="86"/>
  <c r="D23" i="111"/>
  <c r="CR31" i="81"/>
  <c r="CU21" i="113"/>
  <c r="E26" i="113" s="1"/>
  <c r="K39" i="86"/>
  <c r="CU21" i="112"/>
  <c r="E26" i="112" s="1"/>
  <c r="F24" i="85"/>
  <c r="F30" i="85"/>
  <c r="F23" i="79"/>
  <c r="F17" i="79"/>
  <c r="F20" i="79"/>
  <c r="F21" i="77"/>
  <c r="F20" i="77"/>
  <c r="F22" i="76"/>
  <c r="J7" i="112"/>
  <c r="J11" i="112" s="1"/>
  <c r="J4" i="112"/>
  <c r="N4" i="112" s="1"/>
  <c r="R4" i="112" s="1"/>
  <c r="V4" i="112" s="1"/>
  <c r="Z4" i="112" s="1"/>
  <c r="AD4" i="112" s="1"/>
  <c r="AH4" i="112" s="1"/>
  <c r="AL4" i="112" s="1"/>
  <c r="AP4" i="112" s="1"/>
  <c r="AT4" i="112" s="1"/>
  <c r="AX4" i="112" s="1"/>
  <c r="BB4" i="112" s="1"/>
  <c r="BF4" i="112" s="1"/>
  <c r="BJ4" i="112" s="1"/>
  <c r="BN4" i="112" s="1"/>
  <c r="BR4" i="112" s="1"/>
  <c r="BV4" i="112" s="1"/>
  <c r="BZ4" i="112" s="1"/>
  <c r="CD4" i="112" s="1"/>
  <c r="CH4" i="112" s="1"/>
  <c r="J32" i="112"/>
  <c r="R7" i="111"/>
  <c r="R32" i="111"/>
  <c r="BB7" i="111"/>
  <c r="BB11" i="111" s="1"/>
  <c r="BB32" i="111"/>
  <c r="AX7" i="111"/>
  <c r="AX11" i="111" s="1"/>
  <c r="AX32" i="111"/>
  <c r="BF7" i="111"/>
  <c r="BF11" i="111" s="1"/>
  <c r="BF32" i="111"/>
  <c r="CF7" i="102"/>
  <c r="CF11" i="102" s="1"/>
  <c r="CU21" i="111"/>
  <c r="E26" i="111" s="1"/>
  <c r="F25" i="96"/>
  <c r="J38" i="4"/>
  <c r="J37" i="4"/>
  <c r="CR31" i="89"/>
  <c r="CU16" i="89"/>
  <c r="F17" i="89" s="1"/>
  <c r="CU14" i="113"/>
  <c r="E19" i="113" s="1"/>
  <c r="F23" i="96"/>
  <c r="F28" i="96"/>
  <c r="F22" i="94"/>
  <c r="F16" i="94"/>
  <c r="CU20" i="113"/>
  <c r="E25" i="113" s="1"/>
  <c r="CU16" i="112"/>
  <c r="E21" i="112" s="1"/>
  <c r="CR16" i="88"/>
  <c r="K39" i="88"/>
  <c r="J40" i="88" s="1"/>
  <c r="CP31" i="88"/>
  <c r="CF32" i="86"/>
  <c r="X32" i="93"/>
  <c r="D22" i="109"/>
  <c r="X7" i="101"/>
  <c r="X11" i="101" s="1"/>
  <c r="X32" i="100"/>
  <c r="X32" i="86"/>
  <c r="D21" i="113"/>
  <c r="CF32" i="100"/>
  <c r="R32" i="108"/>
  <c r="X32" i="79"/>
  <c r="CU19" i="109"/>
  <c r="CU19" i="113"/>
  <c r="E24" i="113" s="1"/>
  <c r="P32" i="83"/>
  <c r="P32" i="81"/>
  <c r="T32" i="81"/>
  <c r="P32" i="4"/>
  <c r="P7" i="94"/>
  <c r="P11" i="94" s="1"/>
  <c r="P32" i="94"/>
  <c r="P7" i="88"/>
  <c r="P11" i="88" s="1"/>
  <c r="P32" i="88"/>
  <c r="P7" i="93"/>
  <c r="P11" i="93" s="1"/>
  <c r="P32" i="93"/>
  <c r="P7" i="100"/>
  <c r="P11" i="100" s="1"/>
  <c r="P32" i="100"/>
  <c r="P32" i="96"/>
  <c r="L4" i="83"/>
  <c r="P4" i="83" s="1"/>
  <c r="T4" i="83" s="1"/>
  <c r="L7" i="83"/>
  <c r="L11" i="83" s="1"/>
  <c r="P32" i="73"/>
  <c r="T32" i="103"/>
  <c r="T7" i="103"/>
  <c r="T11" i="103" s="1"/>
  <c r="T7" i="96"/>
  <c r="T11" i="96" s="1"/>
  <c r="T32" i="96"/>
  <c r="P32" i="80"/>
  <c r="P32" i="84"/>
  <c r="P32" i="79"/>
  <c r="T32" i="77"/>
  <c r="P7" i="92"/>
  <c r="P11" i="92" s="1"/>
  <c r="P32" i="92"/>
  <c r="P7" i="98"/>
  <c r="P11" i="98" s="1"/>
  <c r="P32" i="98"/>
  <c r="P32" i="90"/>
  <c r="T7" i="82"/>
  <c r="T11" i="82" s="1"/>
  <c r="T32" i="82"/>
  <c r="T7" i="102"/>
  <c r="T11" i="102" s="1"/>
  <c r="T32" i="102"/>
  <c r="P7" i="75"/>
  <c r="P11" i="75" s="1"/>
  <c r="P32" i="75"/>
  <c r="P7" i="101"/>
  <c r="P11" i="101" s="1"/>
  <c r="P32" i="101"/>
  <c r="P7" i="82"/>
  <c r="P11" i="82" s="1"/>
  <c r="P32" i="82"/>
  <c r="P7" i="102"/>
  <c r="P11" i="102" s="1"/>
  <c r="P32" i="102"/>
  <c r="P7" i="89"/>
  <c r="P11" i="89" s="1"/>
  <c r="P32" i="89"/>
  <c r="P32" i="76"/>
  <c r="L7" i="102"/>
  <c r="L11" i="102" s="1"/>
  <c r="L4" i="102"/>
  <c r="P4" i="102" s="1"/>
  <c r="T7" i="89"/>
  <c r="T11" i="89" s="1"/>
  <c r="T32" i="89"/>
  <c r="T7" i="75"/>
  <c r="T11" i="75" s="1"/>
  <c r="T32" i="75"/>
  <c r="P32" i="87"/>
  <c r="T32" i="83"/>
  <c r="CJ32" i="73"/>
  <c r="P7" i="95"/>
  <c r="P11" i="95" s="1"/>
  <c r="P32" i="95"/>
  <c r="P7" i="97"/>
  <c r="P11" i="97" s="1"/>
  <c r="P32" i="97"/>
  <c r="P7" i="103"/>
  <c r="P11" i="103" s="1"/>
  <c r="P32" i="103"/>
  <c r="L4" i="77"/>
  <c r="L7" i="77"/>
  <c r="L11" i="77" s="1"/>
  <c r="T7" i="88"/>
  <c r="T11" i="88" s="1"/>
  <c r="T32" i="88"/>
  <c r="CR31" i="86"/>
  <c r="F30" i="79"/>
  <c r="F24" i="79"/>
  <c r="CU17" i="112"/>
  <c r="E22" i="112" s="1"/>
  <c r="F34" i="79"/>
  <c r="CU15" i="112"/>
  <c r="E20" i="112" s="1"/>
  <c r="CU15" i="111"/>
  <c r="E20" i="111" s="1"/>
  <c r="F27" i="85"/>
  <c r="F28" i="85"/>
  <c r="F29" i="85"/>
  <c r="F20" i="85"/>
  <c r="F25" i="85"/>
  <c r="CT31" i="81"/>
  <c r="CU16" i="4"/>
  <c r="J41" i="4" s="1"/>
  <c r="CR31" i="84"/>
  <c r="F33" i="81"/>
  <c r="CU23" i="84"/>
  <c r="CU19" i="86"/>
  <c r="F33" i="86" s="1"/>
  <c r="CU26" i="110"/>
  <c r="CU27" i="113"/>
  <c r="CU22" i="110"/>
  <c r="E35" i="110" s="1"/>
  <c r="CP14" i="112"/>
  <c r="CN31" i="112"/>
  <c r="I39" i="112"/>
  <c r="CS23" i="109"/>
  <c r="CU23" i="109" s="1"/>
  <c r="CU18" i="99"/>
  <c r="CU20" i="98"/>
  <c r="CU26" i="82"/>
  <c r="CU29" i="108"/>
  <c r="CU27" i="111"/>
  <c r="CU21" i="110"/>
  <c r="E31" i="110" s="1"/>
  <c r="CS30" i="108"/>
  <c r="CU30" i="108" s="1"/>
  <c r="CU19" i="110"/>
  <c r="E22" i="110" s="1"/>
  <c r="CU25" i="109"/>
  <c r="CU18" i="86"/>
  <c r="CR18" i="82"/>
  <c r="CP31" i="82"/>
  <c r="K39" i="82"/>
  <c r="J40" i="82" s="1"/>
  <c r="J38" i="82" s="1"/>
  <c r="J37" i="113"/>
  <c r="J38" i="113"/>
  <c r="P39" i="113"/>
  <c r="J41" i="113" s="1"/>
  <c r="J42" i="113" s="1"/>
  <c r="CS26" i="109"/>
  <c r="CU26" i="109" s="1"/>
  <c r="CU28" i="92"/>
  <c r="CU29" i="102"/>
  <c r="CR18" i="102"/>
  <c r="K39" i="102"/>
  <c r="J40" i="102" s="1"/>
  <c r="CP31" i="102"/>
  <c r="CR23" i="100"/>
  <c r="K39" i="100"/>
  <c r="J40" i="100" s="1"/>
  <c r="CP31" i="100"/>
  <c r="CR27" i="103"/>
  <c r="CP31" i="103"/>
  <c r="K39" i="103"/>
  <c r="J40" i="103" s="1"/>
  <c r="CR20" i="80"/>
  <c r="CP31" i="80"/>
  <c r="K39" i="80"/>
  <c r="CU18" i="98"/>
  <c r="CR17" i="99"/>
  <c r="K39" i="99"/>
  <c r="J40" i="99" s="1"/>
  <c r="CP31" i="99"/>
  <c r="CR19" i="97"/>
  <c r="CP31" i="97"/>
  <c r="K39" i="97"/>
  <c r="J40" i="97" s="1"/>
  <c r="CU14" i="76"/>
  <c r="F27" i="76" s="1"/>
  <c r="CP18" i="113"/>
  <c r="CN31" i="113"/>
  <c r="I39" i="113"/>
  <c r="CP16" i="109"/>
  <c r="I39" i="109"/>
  <c r="CN31" i="109"/>
  <c r="CR22" i="96"/>
  <c r="CP31" i="96"/>
  <c r="K39" i="96"/>
  <c r="CR23" i="95"/>
  <c r="K39" i="95"/>
  <c r="CP31" i="95"/>
  <c r="CS15" i="113"/>
  <c r="D20" i="113" s="1"/>
  <c r="CR18" i="101"/>
  <c r="K39" i="101"/>
  <c r="J40" i="101" s="1"/>
  <c r="CP31" i="101"/>
  <c r="CP16" i="111"/>
  <c r="CN31" i="111"/>
  <c r="I39" i="111"/>
  <c r="CR22" i="91"/>
  <c r="K39" i="91"/>
  <c r="CP31" i="91"/>
  <c r="CU15" i="84"/>
  <c r="CU20" i="73"/>
  <c r="CT14" i="87"/>
  <c r="CU14" i="87" s="1"/>
  <c r="F21" i="87" s="1"/>
  <c r="CR31" i="87"/>
  <c r="K39" i="87"/>
  <c r="CP31" i="87"/>
  <c r="CT20" i="86"/>
  <c r="CT31" i="86" s="1"/>
  <c r="CR24" i="83"/>
  <c r="CP31" i="83"/>
  <c r="K39" i="83"/>
  <c r="F33" i="72"/>
  <c r="J41" i="79"/>
  <c r="J42" i="79" s="1"/>
  <c r="CU31" i="79"/>
  <c r="F33" i="79"/>
  <c r="F37" i="79"/>
  <c r="F33" i="78"/>
  <c r="F37" i="78"/>
  <c r="K39" i="77"/>
  <c r="CR21" i="77"/>
  <c r="CP31" i="77"/>
  <c r="F34" i="77"/>
  <c r="CR19" i="73"/>
  <c r="K39" i="73"/>
  <c r="CU18" i="109"/>
  <c r="CU14" i="109"/>
  <c r="CU16" i="83"/>
  <c r="F32" i="83" s="1"/>
  <c r="CU27" i="109"/>
  <c r="CU30" i="110"/>
  <c r="CU19" i="112"/>
  <c r="E24" i="112" s="1"/>
  <c r="CU23" i="112"/>
  <c r="CU29" i="110"/>
  <c r="J41" i="85"/>
  <c r="CT19" i="78"/>
  <c r="CR31" i="78"/>
  <c r="CU29" i="109"/>
  <c r="CS18" i="112"/>
  <c r="CU16" i="82"/>
  <c r="CU16" i="102"/>
  <c r="F19" i="102" s="1"/>
  <c r="CU18" i="92"/>
  <c r="F35" i="92" s="1"/>
  <c r="CR21" i="92"/>
  <c r="K39" i="92"/>
  <c r="CP31" i="92"/>
  <c r="CU15" i="99"/>
  <c r="F21" i="99" s="1"/>
  <c r="CU20" i="112"/>
  <c r="E25" i="112" s="1"/>
  <c r="CP16" i="108"/>
  <c r="CN31" i="108"/>
  <c r="I39" i="108"/>
  <c r="CU17" i="81"/>
  <c r="F15" i="81" s="1"/>
  <c r="CT18" i="75"/>
  <c r="CT31" i="75" s="1"/>
  <c r="CR31" i="75"/>
  <c r="CU18" i="88"/>
  <c r="F24" i="88" s="1"/>
  <c r="CU16" i="90"/>
  <c r="F19" i="90" s="1"/>
  <c r="CU20" i="109"/>
  <c r="E25" i="109" s="1"/>
  <c r="CR24" i="76"/>
  <c r="CP31" i="76"/>
  <c r="K39" i="76"/>
  <c r="E19" i="108"/>
  <c r="CT31" i="84"/>
  <c r="CU17" i="84"/>
  <c r="F23" i="84" s="1"/>
  <c r="CU17" i="87"/>
  <c r="F15" i="87" s="1"/>
  <c r="CS19" i="111"/>
  <c r="D22" i="111" s="1"/>
  <c r="CR18" i="93"/>
  <c r="K39" i="93"/>
  <c r="J40" i="93" s="1"/>
  <c r="CP31" i="93"/>
  <c r="CR26" i="94"/>
  <c r="K39" i="94"/>
  <c r="J40" i="94" s="1"/>
  <c r="CP31" i="94"/>
  <c r="K3" i="114"/>
  <c r="J4" i="114"/>
  <c r="CU31" i="85"/>
  <c r="CR26" i="98"/>
  <c r="CP31" i="98"/>
  <c r="K39" i="98"/>
  <c r="CU16" i="73"/>
  <c r="J41" i="83" l="1"/>
  <c r="E22" i="109"/>
  <c r="E24" i="109"/>
  <c r="E15" i="109"/>
  <c r="E23" i="109"/>
  <c r="E28" i="109"/>
  <c r="E27" i="109"/>
  <c r="E29" i="109"/>
  <c r="E28" i="110"/>
  <c r="E27" i="110"/>
  <c r="E29" i="110"/>
  <c r="D20" i="110"/>
  <c r="E14" i="110"/>
  <c r="E25" i="108"/>
  <c r="E32" i="108"/>
  <c r="E25" i="111"/>
  <c r="E31" i="111"/>
  <c r="E19" i="111"/>
  <c r="E17" i="111"/>
  <c r="L32" i="103"/>
  <c r="L4" i="103"/>
  <c r="P4" i="103" s="1"/>
  <c r="T4" i="103" s="1"/>
  <c r="L4" i="89"/>
  <c r="P4" i="89" s="1"/>
  <c r="T4" i="89" s="1"/>
  <c r="L7" i="89"/>
  <c r="L11" i="89" s="1"/>
  <c r="F20" i="76"/>
  <c r="BH32" i="83"/>
  <c r="AZ32" i="76"/>
  <c r="BD32" i="90"/>
  <c r="BH32" i="76"/>
  <c r="AJ32" i="76"/>
  <c r="BD32" i="82"/>
  <c r="BD32" i="83"/>
  <c r="BL32" i="96"/>
  <c r="BL32" i="75"/>
  <c r="T32" i="73"/>
  <c r="BD32" i="89"/>
  <c r="BL32" i="103"/>
  <c r="L7" i="82"/>
  <c r="L11" i="82" s="1"/>
  <c r="X32" i="87"/>
  <c r="L7" i="97"/>
  <c r="L11" i="97" s="1"/>
  <c r="L32" i="75"/>
  <c r="L7" i="75"/>
  <c r="L11" i="75" s="1"/>
  <c r="BD32" i="99"/>
  <c r="L4" i="82"/>
  <c r="P4" i="82" s="1"/>
  <c r="T4" i="82" s="1"/>
  <c r="X4" i="82" s="1"/>
  <c r="AB4" i="82" s="1"/>
  <c r="AF4" i="82" s="1"/>
  <c r="AJ4" i="82" s="1"/>
  <c r="AN4" i="82" s="1"/>
  <c r="AR4" i="82" s="1"/>
  <c r="AV4" i="82" s="1"/>
  <c r="AZ4" i="82" s="1"/>
  <c r="BD4" i="82" s="1"/>
  <c r="BH4" i="82" s="1"/>
  <c r="BL4" i="82" s="1"/>
  <c r="BP4" i="82" s="1"/>
  <c r="BT4" i="82" s="1"/>
  <c r="BX4" i="82" s="1"/>
  <c r="CB4" i="82" s="1"/>
  <c r="CF4" i="82" s="1"/>
  <c r="CJ4" i="82" s="1"/>
  <c r="CN4" i="82" s="1"/>
  <c r="T7" i="90"/>
  <c r="T11" i="90" s="1"/>
  <c r="F14" i="98"/>
  <c r="F17" i="98"/>
  <c r="F35" i="98"/>
  <c r="F39" i="84"/>
  <c r="F43" i="84"/>
  <c r="F35" i="84"/>
  <c r="F37" i="90"/>
  <c r="F29" i="89"/>
  <c r="F17" i="76"/>
  <c r="AJ32" i="97"/>
  <c r="F19" i="98"/>
  <c r="F31" i="89"/>
  <c r="BD32" i="78"/>
  <c r="AZ32" i="99"/>
  <c r="BH32" i="99"/>
  <c r="L32" i="90"/>
  <c r="AF32" i="93"/>
  <c r="L4" i="90"/>
  <c r="P4" i="90" s="1"/>
  <c r="T4" i="90" s="1"/>
  <c r="X4" i="90" s="1"/>
  <c r="AB4" i="90" s="1"/>
  <c r="AF4" i="90" s="1"/>
  <c r="AJ4" i="90" s="1"/>
  <c r="AN4" i="90" s="1"/>
  <c r="AR4" i="90" s="1"/>
  <c r="AV4" i="90" s="1"/>
  <c r="AZ4" i="90" s="1"/>
  <c r="BD4" i="90" s="1"/>
  <c r="BH4" i="90" s="1"/>
  <c r="BL4" i="90" s="1"/>
  <c r="BP4" i="90" s="1"/>
  <c r="BT4" i="90" s="1"/>
  <c r="BX4" i="90" s="1"/>
  <c r="CB4" i="90" s="1"/>
  <c r="CF4" i="90" s="1"/>
  <c r="CJ4" i="90" s="1"/>
  <c r="X7" i="94"/>
  <c r="X11" i="94" s="1"/>
  <c r="BH32" i="78"/>
  <c r="BH32" i="85"/>
  <c r="AZ32" i="78"/>
  <c r="X32" i="81"/>
  <c r="AZ32" i="98"/>
  <c r="CF32" i="4"/>
  <c r="X32" i="80"/>
  <c r="T32" i="99"/>
  <c r="L7" i="76"/>
  <c r="L11" i="76" s="1"/>
  <c r="L4" i="76"/>
  <c r="P4" i="76" s="1"/>
  <c r="T4" i="76" s="1"/>
  <c r="X4" i="76" s="1"/>
  <c r="AB4" i="76" s="1"/>
  <c r="AF4" i="76" s="1"/>
  <c r="AJ4" i="76" s="1"/>
  <c r="AN4" i="76" s="1"/>
  <c r="AR4" i="76" s="1"/>
  <c r="AV4" i="76" s="1"/>
  <c r="AZ4" i="76" s="1"/>
  <c r="BD4" i="76" s="1"/>
  <c r="BH4" i="76" s="1"/>
  <c r="BL4" i="76" s="1"/>
  <c r="BP4" i="76" s="1"/>
  <c r="BT4" i="76" s="1"/>
  <c r="BX4" i="76" s="1"/>
  <c r="CB4" i="76" s="1"/>
  <c r="CF4" i="76" s="1"/>
  <c r="CJ4" i="76" s="1"/>
  <c r="T32" i="76"/>
  <c r="F30" i="4"/>
  <c r="T32" i="91"/>
  <c r="AZ32" i="91"/>
  <c r="AV32" i="76"/>
  <c r="F22" i="98"/>
  <c r="F26" i="89"/>
  <c r="F26" i="81"/>
  <c r="BX32" i="97"/>
  <c r="F33" i="102"/>
  <c r="F34" i="98"/>
  <c r="F33" i="89"/>
  <c r="F14" i="88"/>
  <c r="L32" i="96"/>
  <c r="F33" i="90"/>
  <c r="J40" i="91"/>
  <c r="J37" i="91" s="1"/>
  <c r="F25" i="90"/>
  <c r="F14" i="84"/>
  <c r="F33" i="4"/>
  <c r="T32" i="78"/>
  <c r="AZ32" i="97"/>
  <c r="T32" i="84"/>
  <c r="AV32" i="90"/>
  <c r="BH32" i="97"/>
  <c r="BH32" i="77"/>
  <c r="BD32" i="92"/>
  <c r="AZ32" i="77"/>
  <c r="AB32" i="76"/>
  <c r="T32" i="85"/>
  <c r="BD32" i="77"/>
  <c r="AJ32" i="90"/>
  <c r="T4" i="97"/>
  <c r="X4" i="97" s="1"/>
  <c r="AB4" i="97" s="1"/>
  <c r="AF4" i="97" s="1"/>
  <c r="AJ4" i="97" s="1"/>
  <c r="AN4" i="97" s="1"/>
  <c r="AR4" i="97" s="1"/>
  <c r="AV4" i="97" s="1"/>
  <c r="AZ4" i="97" s="1"/>
  <c r="BD4" i="97" s="1"/>
  <c r="BH4" i="97" s="1"/>
  <c r="BL4" i="97" s="1"/>
  <c r="BP4" i="97" s="1"/>
  <c r="BT4" i="97" s="1"/>
  <c r="BX4" i="97" s="1"/>
  <c r="CB4" i="97" s="1"/>
  <c r="CF4" i="97" s="1"/>
  <c r="CJ4" i="97" s="1"/>
  <c r="AZ32" i="85"/>
  <c r="F23" i="90"/>
  <c r="F20" i="87"/>
  <c r="F41" i="86"/>
  <c r="F28" i="76"/>
  <c r="J40" i="87"/>
  <c r="J38" i="87" s="1"/>
  <c r="AJ32" i="96"/>
  <c r="AR32" i="93"/>
  <c r="AJ32" i="83"/>
  <c r="AZ32" i="83"/>
  <c r="BX32" i="83"/>
  <c r="F34" i="102"/>
  <c r="J40" i="96"/>
  <c r="J37" i="96" s="1"/>
  <c r="F34" i="90"/>
  <c r="F33" i="87"/>
  <c r="F14" i="81"/>
  <c r="BX32" i="90"/>
  <c r="J40" i="92"/>
  <c r="J37" i="92" s="1"/>
  <c r="AV32" i="83"/>
  <c r="AB32" i="90"/>
  <c r="BH32" i="98"/>
  <c r="T32" i="97"/>
  <c r="L32" i="88"/>
  <c r="L4" i="88"/>
  <c r="P4" i="88" s="1"/>
  <c r="T4" i="88" s="1"/>
  <c r="X4" i="88" s="1"/>
  <c r="AB4" i="88" s="1"/>
  <c r="AF4" i="88" s="1"/>
  <c r="AJ4" i="88" s="1"/>
  <c r="AN4" i="88" s="1"/>
  <c r="AR4" i="88" s="1"/>
  <c r="AV4" i="88" s="1"/>
  <c r="AZ4" i="88" s="1"/>
  <c r="BD4" i="88" s="1"/>
  <c r="BH4" i="88" s="1"/>
  <c r="BL4" i="88" s="1"/>
  <c r="BP4" i="88" s="1"/>
  <c r="BT4" i="88" s="1"/>
  <c r="BX4" i="88" s="1"/>
  <c r="CB4" i="88" s="1"/>
  <c r="CF4" i="88" s="1"/>
  <c r="CJ4" i="88" s="1"/>
  <c r="BH32" i="90"/>
  <c r="L32" i="97"/>
  <c r="BH32" i="91"/>
  <c r="BX32" i="76"/>
  <c r="BD32" i="91"/>
  <c r="L4" i="96"/>
  <c r="P4" i="96" s="1"/>
  <c r="T4" i="96" s="1"/>
  <c r="X4" i="96" s="1"/>
  <c r="AB4" i="96" s="1"/>
  <c r="AF4" i="96" s="1"/>
  <c r="AJ4" i="96" s="1"/>
  <c r="AN4" i="96" s="1"/>
  <c r="AR4" i="96" s="1"/>
  <c r="AV4" i="96" s="1"/>
  <c r="AZ4" i="96" s="1"/>
  <c r="BD4" i="96" s="1"/>
  <c r="BH4" i="96" s="1"/>
  <c r="BL4" i="96" s="1"/>
  <c r="BP4" i="96" s="1"/>
  <c r="BT4" i="96" s="1"/>
  <c r="BX4" i="96" s="1"/>
  <c r="CB4" i="96" s="1"/>
  <c r="CF4" i="96" s="1"/>
  <c r="CJ4" i="96" s="1"/>
  <c r="T32" i="98"/>
  <c r="CF32" i="94"/>
  <c r="F40" i="99"/>
  <c r="F14" i="90"/>
  <c r="J40" i="86"/>
  <c r="J38" i="86" s="1"/>
  <c r="BH32" i="84"/>
  <c r="BD32" i="98"/>
  <c r="F21" i="76"/>
  <c r="F15" i="4"/>
  <c r="F29" i="98"/>
  <c r="J40" i="80"/>
  <c r="J38" i="80" s="1"/>
  <c r="F14" i="87"/>
  <c r="F14" i="4"/>
  <c r="BP32" i="96"/>
  <c r="F40" i="98"/>
  <c r="F16" i="76"/>
  <c r="F30" i="102"/>
  <c r="F35" i="90"/>
  <c r="F21" i="89"/>
  <c r="F40" i="84"/>
  <c r="F14" i="82"/>
  <c r="J40" i="77"/>
  <c r="J38" i="77" s="1"/>
  <c r="J40" i="83"/>
  <c r="F17" i="87"/>
  <c r="F24" i="76"/>
  <c r="AN32" i="96"/>
  <c r="P4" i="99"/>
  <c r="T4" i="99" s="1"/>
  <c r="X4" i="99" s="1"/>
  <c r="AB4" i="99" s="1"/>
  <c r="AF4" i="99" s="1"/>
  <c r="AJ4" i="99" s="1"/>
  <c r="AN4" i="99" s="1"/>
  <c r="AR4" i="99" s="1"/>
  <c r="AV4" i="99" s="1"/>
  <c r="AZ4" i="99" s="1"/>
  <c r="BD4" i="99" s="1"/>
  <c r="BH4" i="99" s="1"/>
  <c r="BL4" i="99" s="1"/>
  <c r="BP4" i="99" s="1"/>
  <c r="BT4" i="99" s="1"/>
  <c r="BX4" i="99" s="1"/>
  <c r="CB4" i="99" s="1"/>
  <c r="CF4" i="99" s="1"/>
  <c r="CJ4" i="99" s="1"/>
  <c r="T32" i="94"/>
  <c r="X7" i="102"/>
  <c r="X11" i="102" s="1"/>
  <c r="F15" i="89"/>
  <c r="F15" i="90"/>
  <c r="F23" i="89"/>
  <c r="F32" i="98"/>
  <c r="J38" i="84"/>
  <c r="F40" i="82"/>
  <c r="F26" i="87"/>
  <c r="F15" i="84"/>
  <c r="F34" i="4"/>
  <c r="J38" i="89"/>
  <c r="J37" i="90"/>
  <c r="J40" i="98"/>
  <c r="J37" i="98" s="1"/>
  <c r="J40" i="95"/>
  <c r="J38" i="95" s="1"/>
  <c r="F32" i="90"/>
  <c r="F35" i="89"/>
  <c r="J38" i="75"/>
  <c r="J37" i="78"/>
  <c r="J37" i="81"/>
  <c r="F37" i="4"/>
  <c r="F38" i="84"/>
  <c r="J38" i="79"/>
  <c r="J38" i="85"/>
  <c r="J40" i="73"/>
  <c r="J37" i="73" s="1"/>
  <c r="F38" i="4"/>
  <c r="X32" i="95"/>
  <c r="AJ32" i="92"/>
  <c r="F43" i="98"/>
  <c r="CH32" i="108"/>
  <c r="F41" i="99"/>
  <c r="F36" i="98"/>
  <c r="F31" i="90"/>
  <c r="F34" i="89"/>
  <c r="F45" i="84"/>
  <c r="BR32" i="108"/>
  <c r="AN32" i="79"/>
  <c r="F28" i="84"/>
  <c r="F41" i="84"/>
  <c r="F34" i="83"/>
  <c r="F41" i="83"/>
  <c r="F22" i="81"/>
  <c r="F41" i="81"/>
  <c r="F34" i="82"/>
  <c r="F23" i="76"/>
  <c r="F26" i="4"/>
  <c r="F34" i="86"/>
  <c r="CJ32" i="76"/>
  <c r="T32" i="92"/>
  <c r="X32" i="73"/>
  <c r="CJ7" i="95"/>
  <c r="CJ11" i="95" s="1"/>
  <c r="BD32" i="96"/>
  <c r="BX32" i="78"/>
  <c r="BX32" i="98"/>
  <c r="BD32" i="75"/>
  <c r="T32" i="80"/>
  <c r="CB7" i="95"/>
  <c r="CB11" i="95" s="1"/>
  <c r="BH32" i="86"/>
  <c r="BH32" i="93"/>
  <c r="BL32" i="92"/>
  <c r="Z32" i="108"/>
  <c r="T32" i="87"/>
  <c r="X32" i="76"/>
  <c r="BX32" i="96"/>
  <c r="BV32" i="108"/>
  <c r="T4" i="87"/>
  <c r="X4" i="87" s="1"/>
  <c r="AB4" i="87" s="1"/>
  <c r="AF4" i="87" s="1"/>
  <c r="BH32" i="79"/>
  <c r="BH32" i="100"/>
  <c r="AN32" i="92"/>
  <c r="CJ32" i="94"/>
  <c r="CJ7" i="89"/>
  <c r="CJ11" i="89" s="1"/>
  <c r="BD32" i="76"/>
  <c r="BN32" i="108"/>
  <c r="AP32" i="108"/>
  <c r="CJ7" i="101"/>
  <c r="CJ11" i="101" s="1"/>
  <c r="P39" i="112"/>
  <c r="J41" i="112" s="1"/>
  <c r="J42" i="112" s="1"/>
  <c r="BX32" i="91"/>
  <c r="BH32" i="92"/>
  <c r="L4" i="91"/>
  <c r="P4" i="91" s="1"/>
  <c r="T4" i="91" s="1"/>
  <c r="X4" i="91" s="1"/>
  <c r="AB4" i="91" s="1"/>
  <c r="AF4" i="91" s="1"/>
  <c r="AJ4" i="91" s="1"/>
  <c r="AN4" i="91" s="1"/>
  <c r="AR4" i="91" s="1"/>
  <c r="AV4" i="91" s="1"/>
  <c r="AZ4" i="91" s="1"/>
  <c r="BD4" i="91" s="1"/>
  <c r="BH4" i="91" s="1"/>
  <c r="BL4" i="91" s="1"/>
  <c r="BP4" i="91" s="1"/>
  <c r="BT4" i="91" s="1"/>
  <c r="BX4" i="91" s="1"/>
  <c r="CB4" i="91" s="1"/>
  <c r="CF4" i="91" s="1"/>
  <c r="CJ4" i="91" s="1"/>
  <c r="J37" i="112"/>
  <c r="CB32" i="81"/>
  <c r="L32" i="99"/>
  <c r="P32" i="78"/>
  <c r="BX32" i="89"/>
  <c r="CJ32" i="91"/>
  <c r="AL32" i="108"/>
  <c r="BB32" i="108"/>
  <c r="L7" i="98"/>
  <c r="L11" i="98" s="1"/>
  <c r="AB32" i="89"/>
  <c r="BD32" i="103"/>
  <c r="BD32" i="84"/>
  <c r="T7" i="95"/>
  <c r="T11" i="95" s="1"/>
  <c r="AB32" i="92"/>
  <c r="L32" i="92"/>
  <c r="AN32" i="85"/>
  <c r="BJ32" i="108"/>
  <c r="AZ32" i="92"/>
  <c r="AH32" i="108"/>
  <c r="F20" i="83"/>
  <c r="F25" i="4"/>
  <c r="CB32" i="100"/>
  <c r="AZ32" i="103"/>
  <c r="F26" i="92"/>
  <c r="F24" i="90"/>
  <c r="F25" i="81"/>
  <c r="AN32" i="75"/>
  <c r="F26" i="90"/>
  <c r="F24" i="84"/>
  <c r="L4" i="73"/>
  <c r="P4" i="73" s="1"/>
  <c r="T4" i="73" s="1"/>
  <c r="X4" i="73" s="1"/>
  <c r="AB4" i="73" s="1"/>
  <c r="AF4" i="73" s="1"/>
  <c r="AJ4" i="73" s="1"/>
  <c r="AN4" i="73" s="1"/>
  <c r="AR4" i="73" s="1"/>
  <c r="AV4" i="73" s="1"/>
  <c r="AZ4" i="73" s="1"/>
  <c r="BD4" i="73" s="1"/>
  <c r="BH4" i="73" s="1"/>
  <c r="BL4" i="73" s="1"/>
  <c r="BP4" i="73" s="1"/>
  <c r="BT4" i="73" s="1"/>
  <c r="BX4" i="73" s="1"/>
  <c r="CB4" i="73" s="1"/>
  <c r="CF4" i="73" s="1"/>
  <c r="CJ4" i="73" s="1"/>
  <c r="CN4" i="73" s="1"/>
  <c r="P7" i="85"/>
  <c r="P11" i="85" s="1"/>
  <c r="CB32" i="79"/>
  <c r="P4" i="77"/>
  <c r="T4" i="77" s="1"/>
  <c r="X4" i="77" s="1"/>
  <c r="AB4" i="77" s="1"/>
  <c r="AF4" i="77" s="1"/>
  <c r="AJ4" i="77" s="1"/>
  <c r="AN4" i="77" s="1"/>
  <c r="AR4" i="77" s="1"/>
  <c r="AV4" i="77" s="1"/>
  <c r="AZ4" i="77" s="1"/>
  <c r="BD4" i="77" s="1"/>
  <c r="BH4" i="77" s="1"/>
  <c r="BL4" i="77" s="1"/>
  <c r="BP4" i="77" s="1"/>
  <c r="BT4" i="77" s="1"/>
  <c r="BX4" i="77" s="1"/>
  <c r="CB4" i="77" s="1"/>
  <c r="CF4" i="77" s="1"/>
  <c r="CJ4" i="77" s="1"/>
  <c r="P32" i="77"/>
  <c r="AJ32" i="89"/>
  <c r="AZ32" i="84"/>
  <c r="AR32" i="89"/>
  <c r="CJ32" i="4"/>
  <c r="BX32" i="103"/>
  <c r="L7" i="73"/>
  <c r="L11" i="73" s="1"/>
  <c r="BP32" i="85"/>
  <c r="CB7" i="87"/>
  <c r="CB11" i="87" s="1"/>
  <c r="AV32" i="98"/>
  <c r="AR32" i="82"/>
  <c r="CJ7" i="97"/>
  <c r="CJ11" i="97" s="1"/>
  <c r="CJ32" i="87"/>
  <c r="X32" i="91"/>
  <c r="L4" i="78"/>
  <c r="P4" i="78" s="1"/>
  <c r="T4" i="78" s="1"/>
  <c r="X4" i="78" s="1"/>
  <c r="AB4" i="78" s="1"/>
  <c r="AF4" i="78" s="1"/>
  <c r="AJ4" i="78" s="1"/>
  <c r="AN4" i="78" s="1"/>
  <c r="AR4" i="78" s="1"/>
  <c r="AV4" i="78" s="1"/>
  <c r="AZ4" i="78" s="1"/>
  <c r="BD4" i="78" s="1"/>
  <c r="BH4" i="78" s="1"/>
  <c r="BL4" i="78" s="1"/>
  <c r="BP4" i="78" s="1"/>
  <c r="BT4" i="78" s="1"/>
  <c r="BX4" i="78" s="1"/>
  <c r="CB4" i="78" s="1"/>
  <c r="CF4" i="78" s="1"/>
  <c r="CJ4" i="78" s="1"/>
  <c r="CB32" i="93"/>
  <c r="P7" i="91"/>
  <c r="P11" i="91" s="1"/>
  <c r="AB32" i="96"/>
  <c r="AB32" i="75"/>
  <c r="BL32" i="82"/>
  <c r="AB32" i="85"/>
  <c r="CF32" i="87"/>
  <c r="AR32" i="84"/>
  <c r="V4" i="111"/>
  <c r="Z4" i="111" s="1"/>
  <c r="AD4" i="111" s="1"/>
  <c r="AH4" i="111" s="1"/>
  <c r="AL4" i="111" s="1"/>
  <c r="AP4" i="111" s="1"/>
  <c r="AT4" i="111" s="1"/>
  <c r="AX4" i="111" s="1"/>
  <c r="BB4" i="111" s="1"/>
  <c r="BF4" i="111" s="1"/>
  <c r="BJ4" i="111" s="1"/>
  <c r="BN4" i="111" s="1"/>
  <c r="BR4" i="111" s="1"/>
  <c r="BV4" i="111" s="1"/>
  <c r="BZ4" i="111" s="1"/>
  <c r="CD4" i="111" s="1"/>
  <c r="CH4" i="111" s="1"/>
  <c r="CJ32" i="102"/>
  <c r="CF32" i="93"/>
  <c r="CJ32" i="88"/>
  <c r="CB7" i="80"/>
  <c r="CB11" i="80" s="1"/>
  <c r="CB32" i="77"/>
  <c r="L4" i="98"/>
  <c r="P4" i="98" s="1"/>
  <c r="T4" i="98" s="1"/>
  <c r="X4" i="98" s="1"/>
  <c r="AB4" i="98" s="1"/>
  <c r="AF4" i="98" s="1"/>
  <c r="AJ4" i="98" s="1"/>
  <c r="AN4" i="98" s="1"/>
  <c r="AR4" i="98" s="1"/>
  <c r="AV4" i="98" s="1"/>
  <c r="AZ4" i="98" s="1"/>
  <c r="BD4" i="98" s="1"/>
  <c r="BH4" i="98" s="1"/>
  <c r="BL4" i="98" s="1"/>
  <c r="BP4" i="98" s="1"/>
  <c r="BT4" i="98" s="1"/>
  <c r="BX4" i="98" s="1"/>
  <c r="CB4" i="98" s="1"/>
  <c r="CF4" i="98" s="1"/>
  <c r="CJ4" i="98" s="1"/>
  <c r="AX32" i="108"/>
  <c r="AB32" i="103"/>
  <c r="AB32" i="84"/>
  <c r="BD32" i="85"/>
  <c r="J4" i="108"/>
  <c r="N4" i="108" s="1"/>
  <c r="R4" i="108" s="1"/>
  <c r="V4" i="108" s="1"/>
  <c r="Z4" i="108" s="1"/>
  <c r="AD4" i="108" s="1"/>
  <c r="AH4" i="108" s="1"/>
  <c r="AL4" i="108" s="1"/>
  <c r="AP4" i="108" s="1"/>
  <c r="AT4" i="108" s="1"/>
  <c r="AX4" i="108" s="1"/>
  <c r="BB4" i="108" s="1"/>
  <c r="BF4" i="108" s="1"/>
  <c r="BJ4" i="108" s="1"/>
  <c r="BN4" i="108" s="1"/>
  <c r="BR4" i="108" s="1"/>
  <c r="BV4" i="108" s="1"/>
  <c r="BZ4" i="108" s="1"/>
  <c r="J7" i="108"/>
  <c r="J11" i="108" s="1"/>
  <c r="BP32" i="84"/>
  <c r="L7" i="91"/>
  <c r="L11" i="91" s="1"/>
  <c r="X32" i="99"/>
  <c r="BP32" i="92"/>
  <c r="BP32" i="76"/>
  <c r="L4" i="94"/>
  <c r="P4" i="94" s="1"/>
  <c r="T4" i="94" s="1"/>
  <c r="X4" i="94" s="1"/>
  <c r="AB4" i="94" s="1"/>
  <c r="AF4" i="94" s="1"/>
  <c r="AJ4" i="94" s="1"/>
  <c r="AN4" i="94" s="1"/>
  <c r="AR4" i="94" s="1"/>
  <c r="AV4" i="94" s="1"/>
  <c r="AZ4" i="94" s="1"/>
  <c r="BD4" i="94" s="1"/>
  <c r="BH4" i="94" s="1"/>
  <c r="BL4" i="94" s="1"/>
  <c r="BP4" i="94" s="1"/>
  <c r="BT4" i="94" s="1"/>
  <c r="BX4" i="94" s="1"/>
  <c r="CB4" i="94" s="1"/>
  <c r="CF4" i="94" s="1"/>
  <c r="CJ4" i="94" s="1"/>
  <c r="AN32" i="76"/>
  <c r="AR32" i="75"/>
  <c r="AR32" i="98"/>
  <c r="AR32" i="86"/>
  <c r="N32" i="108"/>
  <c r="CB32" i="101"/>
  <c r="AT32" i="108"/>
  <c r="P32" i="86"/>
  <c r="BX32" i="84"/>
  <c r="BX32" i="85"/>
  <c r="AV32" i="85"/>
  <c r="AV32" i="92"/>
  <c r="T32" i="86"/>
  <c r="AB32" i="91"/>
  <c r="AV32" i="78"/>
  <c r="F19" i="87"/>
  <c r="F19" i="84"/>
  <c r="F19" i="83"/>
  <c r="F33" i="83"/>
  <c r="F29" i="76"/>
  <c r="F30" i="76"/>
  <c r="F31" i="76"/>
  <c r="L7" i="99"/>
  <c r="L11" i="99" s="1"/>
  <c r="P7" i="99"/>
  <c r="P11" i="99" s="1"/>
  <c r="L7" i="78"/>
  <c r="L11" i="78" s="1"/>
  <c r="F19" i="89"/>
  <c r="F26" i="84"/>
  <c r="F19" i="4"/>
  <c r="BX32" i="99"/>
  <c r="CJ32" i="84"/>
  <c r="AV32" i="84"/>
  <c r="L7" i="84"/>
  <c r="L11" i="84" s="1"/>
  <c r="L4" i="84"/>
  <c r="P4" i="84" s="1"/>
  <c r="T4" i="84" s="1"/>
  <c r="X4" i="84" s="1"/>
  <c r="AB4" i="84" s="1"/>
  <c r="AF4" i="84" s="1"/>
  <c r="AJ4" i="84" s="1"/>
  <c r="AN4" i="84" s="1"/>
  <c r="AR4" i="84" s="1"/>
  <c r="AV4" i="84" s="1"/>
  <c r="AZ4" i="84" s="1"/>
  <c r="BD4" i="84" s="1"/>
  <c r="BH4" i="84" s="1"/>
  <c r="BL4" i="84" s="1"/>
  <c r="BP4" i="84" s="1"/>
  <c r="BT4" i="84" s="1"/>
  <c r="BX4" i="84" s="1"/>
  <c r="CB4" i="84" s="1"/>
  <c r="CF4" i="84" s="1"/>
  <c r="CJ4" i="84" s="1"/>
  <c r="CJ32" i="78"/>
  <c r="L7" i="85"/>
  <c r="L11" i="85" s="1"/>
  <c r="BX32" i="92"/>
  <c r="X32" i="4"/>
  <c r="AR32" i="78"/>
  <c r="AV32" i="79"/>
  <c r="L4" i="85"/>
  <c r="P4" i="85" s="1"/>
  <c r="T4" i="85" s="1"/>
  <c r="X4" i="85" s="1"/>
  <c r="AB4" i="85" s="1"/>
  <c r="AF4" i="85" s="1"/>
  <c r="AJ4" i="85" s="1"/>
  <c r="AN4" i="85" s="1"/>
  <c r="AR4" i="85" s="1"/>
  <c r="AV4" i="85" s="1"/>
  <c r="AZ4" i="85" s="1"/>
  <c r="BD4" i="85" s="1"/>
  <c r="BH4" i="85" s="1"/>
  <c r="BL4" i="85" s="1"/>
  <c r="BP4" i="85" s="1"/>
  <c r="BT4" i="85" s="1"/>
  <c r="BX4" i="85" s="1"/>
  <c r="CB4" i="85" s="1"/>
  <c r="CF4" i="85" s="1"/>
  <c r="CJ4" i="85" s="1"/>
  <c r="CN4" i="85" s="1"/>
  <c r="AV32" i="91"/>
  <c r="AV32" i="99"/>
  <c r="BP32" i="99"/>
  <c r="CB32" i="75"/>
  <c r="X32" i="92"/>
  <c r="X32" i="75"/>
  <c r="CB32" i="96"/>
  <c r="AV32" i="77"/>
  <c r="X4" i="75"/>
  <c r="AB4" i="75" s="1"/>
  <c r="AF4" i="75" s="1"/>
  <c r="AJ4" i="75" s="1"/>
  <c r="AN4" i="75" s="1"/>
  <c r="AR4" i="75" s="1"/>
  <c r="AV4" i="75" s="1"/>
  <c r="AZ4" i="75" s="1"/>
  <c r="BD4" i="75" s="1"/>
  <c r="BH4" i="75" s="1"/>
  <c r="BL4" i="75" s="1"/>
  <c r="BP4" i="75" s="1"/>
  <c r="BT4" i="75" s="1"/>
  <c r="BX4" i="75" s="1"/>
  <c r="CB4" i="75" s="1"/>
  <c r="CF4" i="75" s="1"/>
  <c r="CJ4" i="75" s="1"/>
  <c r="CN4" i="75" s="1"/>
  <c r="BP32" i="77"/>
  <c r="AZ32" i="93"/>
  <c r="L4" i="92"/>
  <c r="P4" i="92" s="1"/>
  <c r="T4" i="92" s="1"/>
  <c r="X4" i="92" s="1"/>
  <c r="AB4" i="92" s="1"/>
  <c r="AF4" i="92" s="1"/>
  <c r="AJ4" i="92" s="1"/>
  <c r="AN4" i="92" s="1"/>
  <c r="AR4" i="92" s="1"/>
  <c r="AV4" i="92" s="1"/>
  <c r="AZ4" i="92" s="1"/>
  <c r="BD4" i="92" s="1"/>
  <c r="BH4" i="92" s="1"/>
  <c r="BL4" i="92" s="1"/>
  <c r="BP4" i="92" s="1"/>
  <c r="BT4" i="92" s="1"/>
  <c r="BX4" i="92" s="1"/>
  <c r="CB4" i="92" s="1"/>
  <c r="CF4" i="92" s="1"/>
  <c r="CJ4" i="92" s="1"/>
  <c r="AV32" i="100"/>
  <c r="AV32" i="93"/>
  <c r="X32" i="83"/>
  <c r="V7" i="111"/>
  <c r="V11" i="111" s="1"/>
  <c r="V32" i="111"/>
  <c r="CD32" i="111"/>
  <c r="CD7" i="111"/>
  <c r="CD11" i="111" s="1"/>
  <c r="CH7" i="111"/>
  <c r="CH11" i="111" s="1"/>
  <c r="CH32" i="111"/>
  <c r="BZ7" i="111"/>
  <c r="BZ11" i="111" s="1"/>
  <c r="BZ32" i="111"/>
  <c r="CS31" i="110"/>
  <c r="F32" i="4"/>
  <c r="F31" i="4"/>
  <c r="F32" i="87"/>
  <c r="F25" i="83"/>
  <c r="F31" i="81"/>
  <c r="F19" i="81"/>
  <c r="F28" i="4"/>
  <c r="F24" i="4"/>
  <c r="L7" i="94"/>
  <c r="L11" i="94" s="1"/>
  <c r="X7" i="103"/>
  <c r="X11" i="103" s="1"/>
  <c r="BX32" i="93"/>
  <c r="CR31" i="110"/>
  <c r="X32" i="84"/>
  <c r="F24" i="87"/>
  <c r="F18" i="4"/>
  <c r="T32" i="100"/>
  <c r="CB7" i="94"/>
  <c r="CB11" i="94" s="1"/>
  <c r="AV32" i="86"/>
  <c r="BX32" i="86"/>
  <c r="CJ32" i="81"/>
  <c r="CJ32" i="80"/>
  <c r="X4" i="103"/>
  <c r="AB4" i="103" s="1"/>
  <c r="AF4" i="103" s="1"/>
  <c r="AJ4" i="103" s="1"/>
  <c r="AN4" i="103" s="1"/>
  <c r="AR4" i="103" s="1"/>
  <c r="AV4" i="103" s="1"/>
  <c r="AZ4" i="103" s="1"/>
  <c r="BD4" i="103" s="1"/>
  <c r="BH4" i="103" s="1"/>
  <c r="BL4" i="103" s="1"/>
  <c r="BP4" i="103" s="1"/>
  <c r="BT4" i="103" s="1"/>
  <c r="BX4" i="103" s="1"/>
  <c r="CB4" i="103" s="1"/>
  <c r="CF4" i="103" s="1"/>
  <c r="CJ4" i="103" s="1"/>
  <c r="AZ32" i="79"/>
  <c r="AZ32" i="86"/>
  <c r="T32" i="93"/>
  <c r="BF32" i="109"/>
  <c r="X7" i="97"/>
  <c r="X11" i="97" s="1"/>
  <c r="BD32" i="93"/>
  <c r="X32" i="96"/>
  <c r="V32" i="108"/>
  <c r="BD32" i="86"/>
  <c r="R4" i="109"/>
  <c r="V4" i="109" s="1"/>
  <c r="Z4" i="109" s="1"/>
  <c r="AD4" i="109" s="1"/>
  <c r="AH4" i="109" s="1"/>
  <c r="AL4" i="109" s="1"/>
  <c r="AP4" i="109" s="1"/>
  <c r="AT4" i="109" s="1"/>
  <c r="AX4" i="109" s="1"/>
  <c r="BB4" i="109" s="1"/>
  <c r="BF4" i="109" s="1"/>
  <c r="BJ4" i="109" s="1"/>
  <c r="BN4" i="109" s="1"/>
  <c r="BR4" i="109" s="1"/>
  <c r="BV4" i="109" s="1"/>
  <c r="BZ4" i="109" s="1"/>
  <c r="CD4" i="109" s="1"/>
  <c r="CH4" i="109" s="1"/>
  <c r="BL32" i="100"/>
  <c r="T32" i="79"/>
  <c r="X32" i="82"/>
  <c r="AX32" i="109"/>
  <c r="BX32" i="79"/>
  <c r="X4" i="89"/>
  <c r="AB4" i="89" s="1"/>
  <c r="AF4" i="89" s="1"/>
  <c r="AJ4" i="89" s="1"/>
  <c r="AN4" i="89" s="1"/>
  <c r="AR4" i="89" s="1"/>
  <c r="AV4" i="89" s="1"/>
  <c r="AZ4" i="89" s="1"/>
  <c r="BD4" i="89" s="1"/>
  <c r="BH4" i="89" s="1"/>
  <c r="BL4" i="89" s="1"/>
  <c r="BP4" i="89" s="1"/>
  <c r="BT4" i="89" s="1"/>
  <c r="BX4" i="89" s="1"/>
  <c r="CB4" i="89" s="1"/>
  <c r="CF4" i="89" s="1"/>
  <c r="CJ4" i="89" s="1"/>
  <c r="X4" i="83"/>
  <c r="AB4" i="83" s="1"/>
  <c r="AF4" i="83" s="1"/>
  <c r="AJ4" i="83" s="1"/>
  <c r="AN4" i="83" s="1"/>
  <c r="AR4" i="83" s="1"/>
  <c r="AV4" i="83" s="1"/>
  <c r="AZ4" i="83" s="1"/>
  <c r="BD4" i="83" s="1"/>
  <c r="BH4" i="83" s="1"/>
  <c r="BL4" i="83" s="1"/>
  <c r="BP4" i="83" s="1"/>
  <c r="BT4" i="83" s="1"/>
  <c r="BX4" i="83" s="1"/>
  <c r="CB4" i="83" s="1"/>
  <c r="CF4" i="83" s="1"/>
  <c r="CJ4" i="83" s="1"/>
  <c r="X32" i="89"/>
  <c r="T32" i="4"/>
  <c r="X32" i="85"/>
  <c r="BP7" i="75"/>
  <c r="BP11" i="75" s="1"/>
  <c r="BP32" i="75"/>
  <c r="BD32" i="100"/>
  <c r="BB7" i="109"/>
  <c r="BB11" i="109" s="1"/>
  <c r="X32" i="78"/>
  <c r="AN32" i="86"/>
  <c r="X32" i="77"/>
  <c r="CB7" i="86"/>
  <c r="CB11" i="86" s="1"/>
  <c r="AJ32" i="100"/>
  <c r="CB32" i="89"/>
  <c r="X32" i="98"/>
  <c r="BP32" i="100"/>
  <c r="AB32" i="93"/>
  <c r="L32" i="101"/>
  <c r="L4" i="101"/>
  <c r="P4" i="101" s="1"/>
  <c r="T4" i="101" s="1"/>
  <c r="X4" i="101" s="1"/>
  <c r="AB4" i="101" s="1"/>
  <c r="AF4" i="101" s="1"/>
  <c r="AJ4" i="101" s="1"/>
  <c r="AN4" i="101" s="1"/>
  <c r="AR4" i="101" s="1"/>
  <c r="AV4" i="101" s="1"/>
  <c r="AZ4" i="101" s="1"/>
  <c r="BD4" i="101" s="1"/>
  <c r="BH4" i="101" s="1"/>
  <c r="BL4" i="101" s="1"/>
  <c r="BP4" i="101" s="1"/>
  <c r="BT4" i="101" s="1"/>
  <c r="BX4" i="101" s="1"/>
  <c r="CB4" i="101" s="1"/>
  <c r="CF4" i="101" s="1"/>
  <c r="CJ4" i="101" s="1"/>
  <c r="X32" i="88"/>
  <c r="BP32" i="79"/>
  <c r="CJ32" i="93"/>
  <c r="BD32" i="79"/>
  <c r="AB32" i="79"/>
  <c r="BX32" i="100"/>
  <c r="R7" i="109"/>
  <c r="R11" i="109" s="1"/>
  <c r="R32" i="109"/>
  <c r="AN32" i="100"/>
  <c r="CB32" i="82"/>
  <c r="CB32" i="4"/>
  <c r="AN32" i="93"/>
  <c r="CB32" i="78"/>
  <c r="CF32" i="96"/>
  <c r="CB32" i="90"/>
  <c r="T7" i="101"/>
  <c r="T11" i="101" s="1"/>
  <c r="BP7" i="86"/>
  <c r="BP11" i="86" s="1"/>
  <c r="BP32" i="86"/>
  <c r="CB7" i="91"/>
  <c r="CB11" i="91" s="1"/>
  <c r="BZ32" i="108"/>
  <c r="BP7" i="93"/>
  <c r="BP11" i="93" s="1"/>
  <c r="BP32" i="93"/>
  <c r="BL32" i="79"/>
  <c r="AZ32" i="100"/>
  <c r="CJ32" i="83"/>
  <c r="CB32" i="73"/>
  <c r="CJ32" i="86"/>
  <c r="CJ32" i="77"/>
  <c r="CF32" i="91"/>
  <c r="CF32" i="88"/>
  <c r="BL32" i="93"/>
  <c r="AJ32" i="86"/>
  <c r="CJ7" i="96"/>
  <c r="CJ11" i="96" s="1"/>
  <c r="CN11" i="96" s="1"/>
  <c r="L40" i="96" s="1"/>
  <c r="L38" i="96" s="1"/>
  <c r="CJ7" i="103"/>
  <c r="CJ11" i="103" s="1"/>
  <c r="CB32" i="85"/>
  <c r="AJ7" i="79"/>
  <c r="AJ11" i="79" s="1"/>
  <c r="AJ32" i="79"/>
  <c r="AB7" i="100"/>
  <c r="AB11" i="100" s="1"/>
  <c r="CN11" i="100" s="1"/>
  <c r="L40" i="100" s="1"/>
  <c r="L37" i="100" s="1"/>
  <c r="AB32" i="100"/>
  <c r="CJ32" i="100"/>
  <c r="AB32" i="86"/>
  <c r="BL32" i="86"/>
  <c r="CB7" i="84"/>
  <c r="CB11" i="84" s="1"/>
  <c r="AJ7" i="93"/>
  <c r="AJ11" i="93" s="1"/>
  <c r="AJ32" i="93"/>
  <c r="CB32" i="83"/>
  <c r="L4" i="86"/>
  <c r="P4" i="86" s="1"/>
  <c r="T4" i="86" s="1"/>
  <c r="X4" i="86" s="1"/>
  <c r="AB4" i="86" s="1"/>
  <c r="AF4" i="86" s="1"/>
  <c r="AJ4" i="86" s="1"/>
  <c r="AN4" i="86" s="1"/>
  <c r="AR4" i="86" s="1"/>
  <c r="AV4" i="86" s="1"/>
  <c r="AZ4" i="86" s="1"/>
  <c r="BD4" i="86" s="1"/>
  <c r="BH4" i="86" s="1"/>
  <c r="BL4" i="86" s="1"/>
  <c r="BP4" i="86" s="1"/>
  <c r="BT4" i="86" s="1"/>
  <c r="BX4" i="86" s="1"/>
  <c r="CB4" i="86" s="1"/>
  <c r="CF4" i="86" s="1"/>
  <c r="CJ4" i="86" s="1"/>
  <c r="CN4" i="86" s="1"/>
  <c r="CB32" i="92"/>
  <c r="CJ7" i="98"/>
  <c r="CJ11" i="98" s="1"/>
  <c r="CB32" i="103"/>
  <c r="CB32" i="97"/>
  <c r="CJ32" i="85"/>
  <c r="L4" i="95"/>
  <c r="P4" i="95" s="1"/>
  <c r="T4" i="95" s="1"/>
  <c r="X4" i="95" s="1"/>
  <c r="AB4" i="95" s="1"/>
  <c r="AF4" i="95" s="1"/>
  <c r="AJ4" i="95" s="1"/>
  <c r="AN4" i="95" s="1"/>
  <c r="AR4" i="95" s="1"/>
  <c r="AV4" i="95" s="1"/>
  <c r="AZ4" i="95" s="1"/>
  <c r="BD4" i="95" s="1"/>
  <c r="BH4" i="95" s="1"/>
  <c r="BL4" i="95" s="1"/>
  <c r="BP4" i="95" s="1"/>
  <c r="BT4" i="95" s="1"/>
  <c r="BX4" i="95" s="1"/>
  <c r="CB4" i="95" s="1"/>
  <c r="CF4" i="95" s="1"/>
  <c r="CJ4" i="95" s="1"/>
  <c r="CB7" i="88"/>
  <c r="CB11" i="88" s="1"/>
  <c r="L4" i="100"/>
  <c r="P4" i="100" s="1"/>
  <c r="T4" i="100" s="1"/>
  <c r="X4" i="100" s="1"/>
  <c r="AB4" i="100" s="1"/>
  <c r="AF4" i="100" s="1"/>
  <c r="AJ4" i="100" s="1"/>
  <c r="AN4" i="100" s="1"/>
  <c r="AR4" i="100" s="1"/>
  <c r="AV4" i="100" s="1"/>
  <c r="AZ4" i="100" s="1"/>
  <c r="BD4" i="100" s="1"/>
  <c r="BH4" i="100" s="1"/>
  <c r="BL4" i="100" s="1"/>
  <c r="BP4" i="100" s="1"/>
  <c r="BT4" i="100" s="1"/>
  <c r="BX4" i="100" s="1"/>
  <c r="CB4" i="100" s="1"/>
  <c r="CF4" i="100" s="1"/>
  <c r="CJ4" i="100" s="1"/>
  <c r="L7" i="81"/>
  <c r="L11" i="81" s="1"/>
  <c r="L4" i="4"/>
  <c r="P4" i="4" s="1"/>
  <c r="T4" i="4" s="1"/>
  <c r="X4" i="4" s="1"/>
  <c r="AB4" i="4" s="1"/>
  <c r="AF4" i="4" s="1"/>
  <c r="AJ4" i="4" s="1"/>
  <c r="AN4" i="4" s="1"/>
  <c r="AR4" i="4" s="1"/>
  <c r="AV4" i="4" s="1"/>
  <c r="AZ4" i="4" s="1"/>
  <c r="BD4" i="4" s="1"/>
  <c r="BH4" i="4" s="1"/>
  <c r="BL4" i="4" s="1"/>
  <c r="BP4" i="4" s="1"/>
  <c r="BT4" i="4" s="1"/>
  <c r="BX4" i="4" s="1"/>
  <c r="CB4" i="4" s="1"/>
  <c r="CF4" i="4" s="1"/>
  <c r="CJ4" i="4" s="1"/>
  <c r="L7" i="100"/>
  <c r="L11" i="100" s="1"/>
  <c r="L7" i="87"/>
  <c r="L11" i="87" s="1"/>
  <c r="L4" i="80"/>
  <c r="P4" i="80" s="1"/>
  <c r="T4" i="80" s="1"/>
  <c r="X4" i="80" s="1"/>
  <c r="AB4" i="80" s="1"/>
  <c r="AF4" i="80" s="1"/>
  <c r="AJ4" i="80" s="1"/>
  <c r="AN4" i="80" s="1"/>
  <c r="AR4" i="80" s="1"/>
  <c r="AV4" i="80" s="1"/>
  <c r="AZ4" i="80" s="1"/>
  <c r="BD4" i="80" s="1"/>
  <c r="BH4" i="80" s="1"/>
  <c r="BL4" i="80" s="1"/>
  <c r="BP4" i="80" s="1"/>
  <c r="BT4" i="80" s="1"/>
  <c r="CB32" i="102"/>
  <c r="L32" i="87"/>
  <c r="L7" i="4"/>
  <c r="L11" i="4" s="1"/>
  <c r="L7" i="86"/>
  <c r="L11" i="86" s="1"/>
  <c r="L4" i="81"/>
  <c r="P4" i="81" s="1"/>
  <c r="T4" i="81" s="1"/>
  <c r="X4" i="81" s="1"/>
  <c r="AB4" i="81" s="1"/>
  <c r="AF4" i="81" s="1"/>
  <c r="AJ4" i="81" s="1"/>
  <c r="AN4" i="81" s="1"/>
  <c r="AR4" i="81" s="1"/>
  <c r="AV4" i="81" s="1"/>
  <c r="AZ4" i="81" s="1"/>
  <c r="BD4" i="81" s="1"/>
  <c r="BH4" i="81" s="1"/>
  <c r="BL4" i="81" s="1"/>
  <c r="BP4" i="81" s="1"/>
  <c r="BT4" i="81" s="1"/>
  <c r="BX4" i="81" s="1"/>
  <c r="CB4" i="81" s="1"/>
  <c r="CF4" i="81" s="1"/>
  <c r="CJ4" i="81" s="1"/>
  <c r="L7" i="80"/>
  <c r="L11" i="80" s="1"/>
  <c r="L7" i="95"/>
  <c r="L11" i="95" s="1"/>
  <c r="CB7" i="99"/>
  <c r="CB11" i="99" s="1"/>
  <c r="CB32" i="98"/>
  <c r="L4" i="93"/>
  <c r="P4" i="93" s="1"/>
  <c r="T4" i="93" s="1"/>
  <c r="X4" i="93" s="1"/>
  <c r="AB4" i="93" s="1"/>
  <c r="AF4" i="93" s="1"/>
  <c r="AJ4" i="93" s="1"/>
  <c r="AN4" i="93" s="1"/>
  <c r="AR4" i="93" s="1"/>
  <c r="AV4" i="93" s="1"/>
  <c r="AZ4" i="93" s="1"/>
  <c r="BD4" i="93" s="1"/>
  <c r="BH4" i="93" s="1"/>
  <c r="BL4" i="93" s="1"/>
  <c r="BP4" i="93" s="1"/>
  <c r="BT4" i="93" s="1"/>
  <c r="BX4" i="93" s="1"/>
  <c r="CB4" i="93" s="1"/>
  <c r="CF4" i="93" s="1"/>
  <c r="CJ4" i="93" s="1"/>
  <c r="L32" i="79"/>
  <c r="L32" i="93"/>
  <c r="L7" i="79"/>
  <c r="L11" i="79" s="1"/>
  <c r="CJ32" i="79"/>
  <c r="CU17" i="110"/>
  <c r="CU31" i="110" s="1"/>
  <c r="H48" i="110" s="1"/>
  <c r="F28" i="90"/>
  <c r="F26" i="88"/>
  <c r="F30" i="87"/>
  <c r="F23" i="83"/>
  <c r="F17" i="82"/>
  <c r="F30" i="81"/>
  <c r="F17" i="81"/>
  <c r="F24" i="81"/>
  <c r="F23" i="4"/>
  <c r="CJ7" i="90"/>
  <c r="CJ11" i="90" s="1"/>
  <c r="CJ32" i="75"/>
  <c r="F16" i="87"/>
  <c r="F28" i="87"/>
  <c r="F24" i="83"/>
  <c r="F17" i="83"/>
  <c r="F28" i="81"/>
  <c r="F20" i="4"/>
  <c r="F34" i="87"/>
  <c r="F20" i="84"/>
  <c r="F36" i="84"/>
  <c r="F34" i="81"/>
  <c r="CJ32" i="82"/>
  <c r="CJ32" i="92"/>
  <c r="CJ32" i="99"/>
  <c r="R11" i="111"/>
  <c r="Z11" i="110"/>
  <c r="CL11" i="110" s="1"/>
  <c r="CL7" i="110"/>
  <c r="CN11" i="110" s="1"/>
  <c r="J40" i="110" s="1"/>
  <c r="AR7" i="88"/>
  <c r="AR11" i="88" s="1"/>
  <c r="AR32" i="88"/>
  <c r="AR7" i="101"/>
  <c r="AR11" i="101" s="1"/>
  <c r="AR32" i="101"/>
  <c r="AR7" i="73"/>
  <c r="AR11" i="73" s="1"/>
  <c r="AR32" i="73"/>
  <c r="CF7" i="80"/>
  <c r="CF11" i="80" s="1"/>
  <c r="CF32" i="80"/>
  <c r="BT7" i="81"/>
  <c r="BT11" i="81" s="1"/>
  <c r="BT32" i="81"/>
  <c r="BT7" i="80"/>
  <c r="BT11" i="80" s="1"/>
  <c r="BT32" i="80"/>
  <c r="BT7" i="88"/>
  <c r="BT11" i="88" s="1"/>
  <c r="BT32" i="88"/>
  <c r="BX7" i="4"/>
  <c r="BX11" i="4" s="1"/>
  <c r="BX32" i="4"/>
  <c r="BX7" i="81"/>
  <c r="BX11" i="81" s="1"/>
  <c r="BX32" i="81"/>
  <c r="AJ7" i="81"/>
  <c r="AJ11" i="81" s="1"/>
  <c r="AJ32" i="81"/>
  <c r="AJ7" i="94"/>
  <c r="AJ11" i="94" s="1"/>
  <c r="AJ32" i="94"/>
  <c r="AJ7" i="88"/>
  <c r="AJ11" i="88" s="1"/>
  <c r="AJ32" i="88"/>
  <c r="BH7" i="4"/>
  <c r="BH11" i="4" s="1"/>
  <c r="BH32" i="4"/>
  <c r="BH7" i="95"/>
  <c r="BH11" i="95" s="1"/>
  <c r="BH32" i="95"/>
  <c r="AF7" i="80"/>
  <c r="AF11" i="80" s="1"/>
  <c r="AF32" i="80"/>
  <c r="AF7" i="87"/>
  <c r="AF11" i="87" s="1"/>
  <c r="AF32" i="87"/>
  <c r="BD7" i="95"/>
  <c r="BD11" i="95" s="1"/>
  <c r="BD32" i="95"/>
  <c r="BD7" i="102"/>
  <c r="BD11" i="102" s="1"/>
  <c r="BD32" i="102"/>
  <c r="BL7" i="101"/>
  <c r="BL11" i="101" s="1"/>
  <c r="BL32" i="101"/>
  <c r="BL7" i="73"/>
  <c r="BL11" i="73" s="1"/>
  <c r="BL32" i="73"/>
  <c r="BL7" i="80"/>
  <c r="BL11" i="80" s="1"/>
  <c r="BL32" i="80"/>
  <c r="BP7" i="94"/>
  <c r="BP11" i="94" s="1"/>
  <c r="BP32" i="94"/>
  <c r="BP7" i="81"/>
  <c r="BP11" i="81" s="1"/>
  <c r="BP32" i="81"/>
  <c r="AV7" i="102"/>
  <c r="AV11" i="102" s="1"/>
  <c r="AV32" i="102"/>
  <c r="AV7" i="73"/>
  <c r="AV11" i="73" s="1"/>
  <c r="AV32" i="73"/>
  <c r="AV7" i="80"/>
  <c r="AV11" i="80" s="1"/>
  <c r="AV32" i="80"/>
  <c r="AZ7" i="81"/>
  <c r="AZ11" i="81" s="1"/>
  <c r="AZ32" i="81"/>
  <c r="AZ7" i="88"/>
  <c r="AZ11" i="88" s="1"/>
  <c r="AZ32" i="88"/>
  <c r="AN7" i="102"/>
  <c r="AN11" i="102" s="1"/>
  <c r="AN32" i="102"/>
  <c r="AN7" i="80"/>
  <c r="AN11" i="80" s="1"/>
  <c r="AN32" i="80"/>
  <c r="AN7" i="94"/>
  <c r="AN11" i="94" s="1"/>
  <c r="AN32" i="94"/>
  <c r="AB7" i="80"/>
  <c r="AB11" i="80" s="1"/>
  <c r="AB32" i="80"/>
  <c r="AB7" i="94"/>
  <c r="AB11" i="94" s="1"/>
  <c r="AB32" i="94"/>
  <c r="CD7" i="109"/>
  <c r="CD11" i="109" s="1"/>
  <c r="CD32" i="109"/>
  <c r="AR7" i="4"/>
  <c r="AR11" i="4" s="1"/>
  <c r="AR32" i="4"/>
  <c r="AR7" i="81"/>
  <c r="AR11" i="81" s="1"/>
  <c r="AR32" i="81"/>
  <c r="AR7" i="95"/>
  <c r="AR11" i="95" s="1"/>
  <c r="AR32" i="95"/>
  <c r="CF7" i="73"/>
  <c r="CF11" i="73" s="1"/>
  <c r="CF32" i="73"/>
  <c r="BT7" i="95"/>
  <c r="BT11" i="95" s="1"/>
  <c r="BT32" i="95"/>
  <c r="BT7" i="73"/>
  <c r="BT11" i="73" s="1"/>
  <c r="BT32" i="73"/>
  <c r="BX7" i="95"/>
  <c r="BX11" i="95" s="1"/>
  <c r="BX32" i="95"/>
  <c r="BX7" i="101"/>
  <c r="BX11" i="101" s="1"/>
  <c r="BX32" i="101"/>
  <c r="BX7" i="80"/>
  <c r="BX11" i="80" s="1"/>
  <c r="BX32" i="80"/>
  <c r="AJ7" i="73"/>
  <c r="AJ11" i="73" s="1"/>
  <c r="AJ32" i="73"/>
  <c r="AJ7" i="95"/>
  <c r="AJ11" i="95" s="1"/>
  <c r="AJ32" i="95"/>
  <c r="AJ7" i="80"/>
  <c r="AJ11" i="80" s="1"/>
  <c r="AJ32" i="80"/>
  <c r="BH7" i="88"/>
  <c r="BH11" i="88" s="1"/>
  <c r="BH32" i="88"/>
  <c r="BH7" i="73"/>
  <c r="BH11" i="73" s="1"/>
  <c r="BH32" i="73"/>
  <c r="AF7" i="94"/>
  <c r="AF11" i="94" s="1"/>
  <c r="AF32" i="94"/>
  <c r="AF7" i="81"/>
  <c r="AF11" i="81" s="1"/>
  <c r="AF32" i="81"/>
  <c r="BD7" i="80"/>
  <c r="BD11" i="80" s="1"/>
  <c r="BD32" i="80"/>
  <c r="BD7" i="81"/>
  <c r="BD11" i="81" s="1"/>
  <c r="BD32" i="81"/>
  <c r="BD7" i="73"/>
  <c r="BD11" i="73" s="1"/>
  <c r="BD32" i="73"/>
  <c r="BL7" i="95"/>
  <c r="BL11" i="95" s="1"/>
  <c r="BL32" i="95"/>
  <c r="BL7" i="102"/>
  <c r="BL11" i="102" s="1"/>
  <c r="BL32" i="102"/>
  <c r="BP7" i="102"/>
  <c r="BP11" i="102" s="1"/>
  <c r="BP32" i="102"/>
  <c r="BP7" i="73"/>
  <c r="BP11" i="73" s="1"/>
  <c r="BP32" i="73"/>
  <c r="BP7" i="87"/>
  <c r="BP11" i="87" s="1"/>
  <c r="BP32" i="87"/>
  <c r="AV7" i="81"/>
  <c r="AV11" i="81" s="1"/>
  <c r="AV32" i="81"/>
  <c r="AV7" i="94"/>
  <c r="AV11" i="94" s="1"/>
  <c r="AV32" i="94"/>
  <c r="AZ7" i="95"/>
  <c r="AZ11" i="95" s="1"/>
  <c r="AZ32" i="95"/>
  <c r="AZ7" i="101"/>
  <c r="AZ11" i="101" s="1"/>
  <c r="AZ32" i="101"/>
  <c r="AZ7" i="80"/>
  <c r="AZ11" i="80" s="1"/>
  <c r="AZ32" i="80"/>
  <c r="AN7" i="88"/>
  <c r="AN11" i="88" s="1"/>
  <c r="AN32" i="88"/>
  <c r="AN7" i="87"/>
  <c r="AN11" i="87" s="1"/>
  <c r="AN32" i="87"/>
  <c r="AB7" i="81"/>
  <c r="AB32" i="81"/>
  <c r="AB7" i="4"/>
  <c r="AB32" i="4"/>
  <c r="AB7" i="95"/>
  <c r="AB11" i="95" s="1"/>
  <c r="AB32" i="95"/>
  <c r="BR7" i="109"/>
  <c r="BR11" i="109" s="1"/>
  <c r="BR32" i="109"/>
  <c r="AR7" i="102"/>
  <c r="AR11" i="102" s="1"/>
  <c r="AR32" i="102"/>
  <c r="AR7" i="80"/>
  <c r="AR11" i="80" s="1"/>
  <c r="AR32" i="80"/>
  <c r="CF32" i="101"/>
  <c r="CF7" i="101"/>
  <c r="CF11" i="101" s="1"/>
  <c r="CF32" i="95"/>
  <c r="CF7" i="95"/>
  <c r="CF11" i="95" s="1"/>
  <c r="BT7" i="102"/>
  <c r="BT11" i="102" s="1"/>
  <c r="BT32" i="102"/>
  <c r="BT7" i="94"/>
  <c r="BT11" i="94" s="1"/>
  <c r="BT32" i="94"/>
  <c r="BX7" i="102"/>
  <c r="BX11" i="102" s="1"/>
  <c r="BX32" i="102"/>
  <c r="BX7" i="88"/>
  <c r="BX11" i="88" s="1"/>
  <c r="BX32" i="88"/>
  <c r="BX7" i="94"/>
  <c r="BX11" i="94" s="1"/>
  <c r="BX32" i="94"/>
  <c r="AJ7" i="87"/>
  <c r="AJ11" i="87" s="1"/>
  <c r="AJ32" i="87"/>
  <c r="AJ7" i="4"/>
  <c r="AJ11" i="4" s="1"/>
  <c r="AJ32" i="4"/>
  <c r="BH7" i="102"/>
  <c r="BH11" i="102" s="1"/>
  <c r="BH32" i="102"/>
  <c r="BH7" i="81"/>
  <c r="BH11" i="81" s="1"/>
  <c r="BH32" i="81"/>
  <c r="BH7" i="101"/>
  <c r="BH11" i="101" s="1"/>
  <c r="BH32" i="101"/>
  <c r="AF7" i="95"/>
  <c r="AF11" i="95" s="1"/>
  <c r="AF32" i="95"/>
  <c r="AF7" i="4"/>
  <c r="AF11" i="4" s="1"/>
  <c r="AF32" i="4"/>
  <c r="AF7" i="73"/>
  <c r="AF11" i="73" s="1"/>
  <c r="AF32" i="73"/>
  <c r="BD7" i="88"/>
  <c r="BD11" i="88" s="1"/>
  <c r="BD32" i="88"/>
  <c r="BD7" i="87"/>
  <c r="BD11" i="87" s="1"/>
  <c r="BD32" i="87"/>
  <c r="BD7" i="94"/>
  <c r="BD11" i="94" s="1"/>
  <c r="BD32" i="94"/>
  <c r="BL7" i="4"/>
  <c r="BL11" i="4" s="1"/>
  <c r="BL32" i="4"/>
  <c r="BL7" i="88"/>
  <c r="BL11" i="88" s="1"/>
  <c r="BL32" i="88"/>
  <c r="BP7" i="88"/>
  <c r="BP11" i="88" s="1"/>
  <c r="BP32" i="88"/>
  <c r="BP7" i="80"/>
  <c r="BP11" i="80" s="1"/>
  <c r="BP32" i="80"/>
  <c r="BP7" i="101"/>
  <c r="BP11" i="101" s="1"/>
  <c r="BP32" i="101"/>
  <c r="AV7" i="4"/>
  <c r="AV11" i="4" s="1"/>
  <c r="AV32" i="4"/>
  <c r="AV7" i="87"/>
  <c r="AV11" i="87" s="1"/>
  <c r="AV32" i="87"/>
  <c r="AZ7" i="73"/>
  <c r="AZ11" i="73" s="1"/>
  <c r="AZ32" i="73"/>
  <c r="AZ7" i="102"/>
  <c r="AZ11" i="102" s="1"/>
  <c r="AZ32" i="102"/>
  <c r="AZ7" i="94"/>
  <c r="AZ11" i="94" s="1"/>
  <c r="AZ32" i="94"/>
  <c r="AN7" i="95"/>
  <c r="AN11" i="95" s="1"/>
  <c r="AN32" i="95"/>
  <c r="AN7" i="101"/>
  <c r="AN11" i="101" s="1"/>
  <c r="AN32" i="101"/>
  <c r="AB7" i="101"/>
  <c r="AB11" i="101" s="1"/>
  <c r="AB32" i="101"/>
  <c r="AB7" i="102"/>
  <c r="AB11" i="102" s="1"/>
  <c r="AB32" i="102"/>
  <c r="AB7" i="87"/>
  <c r="AB11" i="87" s="1"/>
  <c r="AB32" i="87"/>
  <c r="BV7" i="109"/>
  <c r="BV11" i="109" s="1"/>
  <c r="BV32" i="109"/>
  <c r="AR7" i="94"/>
  <c r="AR11" i="94" s="1"/>
  <c r="AR32" i="94"/>
  <c r="AR7" i="87"/>
  <c r="AR11" i="87" s="1"/>
  <c r="AR32" i="87"/>
  <c r="CF7" i="81"/>
  <c r="CF11" i="81" s="1"/>
  <c r="CF32" i="81"/>
  <c r="BT7" i="4"/>
  <c r="BT11" i="4" s="1"/>
  <c r="BT32" i="4"/>
  <c r="BT7" i="101"/>
  <c r="BT11" i="101" s="1"/>
  <c r="BT32" i="101"/>
  <c r="BT7" i="87"/>
  <c r="BT11" i="87" s="1"/>
  <c r="BT32" i="87"/>
  <c r="BX7" i="73"/>
  <c r="BX11" i="73" s="1"/>
  <c r="BX32" i="73"/>
  <c r="BX7" i="87"/>
  <c r="BX11" i="87" s="1"/>
  <c r="BX32" i="87"/>
  <c r="AD7" i="109"/>
  <c r="AD32" i="109"/>
  <c r="AJ7" i="101"/>
  <c r="AJ11" i="101" s="1"/>
  <c r="AJ32" i="101"/>
  <c r="AJ7" i="102"/>
  <c r="AJ11" i="102" s="1"/>
  <c r="AJ32" i="102"/>
  <c r="BH7" i="80"/>
  <c r="BH11" i="80" s="1"/>
  <c r="BH32" i="80"/>
  <c r="BH7" i="94"/>
  <c r="BH11" i="94" s="1"/>
  <c r="BH32" i="94"/>
  <c r="BH7" i="87"/>
  <c r="BH11" i="87" s="1"/>
  <c r="BH32" i="87"/>
  <c r="AF7" i="88"/>
  <c r="AF11" i="88" s="1"/>
  <c r="AF32" i="88"/>
  <c r="AF7" i="102"/>
  <c r="AF11" i="102" s="1"/>
  <c r="AF32" i="102"/>
  <c r="AF7" i="101"/>
  <c r="AF11" i="101" s="1"/>
  <c r="AF32" i="101"/>
  <c r="BD7" i="101"/>
  <c r="BD11" i="101" s="1"/>
  <c r="BD32" i="101"/>
  <c r="BD7" i="4"/>
  <c r="BD11" i="4" s="1"/>
  <c r="BD32" i="4"/>
  <c r="BL7" i="81"/>
  <c r="BL11" i="81" s="1"/>
  <c r="BL32" i="81"/>
  <c r="BL7" i="87"/>
  <c r="BL11" i="87" s="1"/>
  <c r="BL32" i="87"/>
  <c r="BL7" i="94"/>
  <c r="BL11" i="94" s="1"/>
  <c r="BL32" i="94"/>
  <c r="BP7" i="4"/>
  <c r="BP11" i="4" s="1"/>
  <c r="BP32" i="4"/>
  <c r="BP7" i="95"/>
  <c r="BP11" i="95" s="1"/>
  <c r="BP32" i="95"/>
  <c r="AV7" i="95"/>
  <c r="AV11" i="95" s="1"/>
  <c r="AV32" i="95"/>
  <c r="AV7" i="101"/>
  <c r="AV11" i="101" s="1"/>
  <c r="AV32" i="101"/>
  <c r="AV7" i="88"/>
  <c r="AV11" i="88" s="1"/>
  <c r="AV32" i="88"/>
  <c r="AZ7" i="4"/>
  <c r="AZ11" i="4" s="1"/>
  <c r="AZ32" i="4"/>
  <c r="AZ7" i="87"/>
  <c r="AZ11" i="87" s="1"/>
  <c r="AZ32" i="87"/>
  <c r="AN7" i="4"/>
  <c r="AN11" i="4" s="1"/>
  <c r="AN32" i="4"/>
  <c r="AN7" i="73"/>
  <c r="AN11" i="73" s="1"/>
  <c r="AN32" i="73"/>
  <c r="AN7" i="81"/>
  <c r="AN11" i="81" s="1"/>
  <c r="AN32" i="81"/>
  <c r="AB7" i="73"/>
  <c r="AB32" i="73"/>
  <c r="AB7" i="88"/>
  <c r="AB11" i="88" s="1"/>
  <c r="AB32" i="88"/>
  <c r="CF7" i="97"/>
  <c r="CF11" i="97" s="1"/>
  <c r="CF32" i="97"/>
  <c r="CF7" i="84"/>
  <c r="CF32" i="84"/>
  <c r="CF7" i="78"/>
  <c r="CF32" i="78"/>
  <c r="CF32" i="76"/>
  <c r="CF7" i="76"/>
  <c r="CF32" i="82"/>
  <c r="CF7" i="82"/>
  <c r="CF11" i="82" s="1"/>
  <c r="CN11" i="82" s="1"/>
  <c r="L40" i="82" s="1"/>
  <c r="L37" i="82" s="1"/>
  <c r="CF32" i="89"/>
  <c r="CF7" i="89"/>
  <c r="CF11" i="89" s="1"/>
  <c r="CF7" i="85"/>
  <c r="CF11" i="85" s="1"/>
  <c r="CF32" i="85"/>
  <c r="CF32" i="98"/>
  <c r="CF7" i="98"/>
  <c r="CF11" i="98" s="1"/>
  <c r="CF7" i="75"/>
  <c r="CF11" i="75" s="1"/>
  <c r="CF32" i="75"/>
  <c r="CF32" i="92"/>
  <c r="CF7" i="92"/>
  <c r="CF11" i="92" s="1"/>
  <c r="CN11" i="92" s="1"/>
  <c r="L40" i="92" s="1"/>
  <c r="L38" i="92" s="1"/>
  <c r="CF7" i="103"/>
  <c r="CF11" i="103" s="1"/>
  <c r="CF32" i="103"/>
  <c r="CF7" i="77"/>
  <c r="CF32" i="77"/>
  <c r="CF7" i="83"/>
  <c r="CF32" i="83"/>
  <c r="CD7" i="108"/>
  <c r="CD32" i="108"/>
  <c r="CF7" i="79"/>
  <c r="CF32" i="79"/>
  <c r="CF32" i="99"/>
  <c r="CF7" i="99"/>
  <c r="CF11" i="99" s="1"/>
  <c r="CF32" i="90"/>
  <c r="CF7" i="90"/>
  <c r="CF11" i="90" s="1"/>
  <c r="F25" i="98"/>
  <c r="F26" i="98"/>
  <c r="F20" i="89"/>
  <c r="F24" i="89"/>
  <c r="F27" i="4"/>
  <c r="F27" i="87"/>
  <c r="F27" i="89"/>
  <c r="F36" i="73"/>
  <c r="F27" i="84"/>
  <c r="F19" i="73"/>
  <c r="F27" i="90"/>
  <c r="F16" i="90"/>
  <c r="F27" i="83"/>
  <c r="F28" i="83"/>
  <c r="F25" i="87"/>
  <c r="F16" i="84"/>
  <c r="F18" i="81"/>
  <c r="F33" i="98"/>
  <c r="F21" i="81"/>
  <c r="F17" i="92"/>
  <c r="F29" i="90"/>
  <c r="F21" i="90"/>
  <c r="O3" i="36"/>
  <c r="N4" i="36"/>
  <c r="F31" i="87"/>
  <c r="F23" i="87"/>
  <c r="F25" i="84"/>
  <c r="F23" i="81"/>
  <c r="F22" i="90"/>
  <c r="F29" i="87"/>
  <c r="F18" i="87"/>
  <c r="F18" i="84"/>
  <c r="F17" i="84"/>
  <c r="F21" i="4"/>
  <c r="F29" i="4"/>
  <c r="F30" i="98"/>
  <c r="F31" i="98"/>
  <c r="F31" i="84"/>
  <c r="F32" i="84"/>
  <c r="F18" i="83"/>
  <c r="F35" i="83"/>
  <c r="F21" i="82"/>
  <c r="F34" i="84"/>
  <c r="F30" i="84"/>
  <c r="F18" i="82"/>
  <c r="F27" i="81"/>
  <c r="F29" i="81"/>
  <c r="F16" i="81"/>
  <c r="F22" i="4"/>
  <c r="F18" i="90"/>
  <c r="F30" i="90"/>
  <c r="F23" i="86"/>
  <c r="F18" i="102"/>
  <c r="F24" i="99"/>
  <c r="F23" i="92"/>
  <c r="F20" i="92"/>
  <c r="F20" i="90"/>
  <c r="F22" i="89"/>
  <c r="F18" i="89"/>
  <c r="F29" i="83"/>
  <c r="F16" i="83"/>
  <c r="F22" i="84"/>
  <c r="F29" i="84"/>
  <c r="F37" i="84"/>
  <c r="F33" i="84"/>
  <c r="F16" i="89"/>
  <c r="J41" i="89"/>
  <c r="J47" i="89" s="1"/>
  <c r="CU31" i="89"/>
  <c r="F28" i="98"/>
  <c r="F27" i="98"/>
  <c r="J38" i="88"/>
  <c r="J37" i="88"/>
  <c r="CT16" i="88"/>
  <c r="CR31" i="88"/>
  <c r="T4" i="79"/>
  <c r="X4" i="79" s="1"/>
  <c r="AB4" i="79" s="1"/>
  <c r="AF4" i="79" s="1"/>
  <c r="AJ4" i="79" s="1"/>
  <c r="AN4" i="79" s="1"/>
  <c r="AR4" i="79" s="1"/>
  <c r="AV4" i="79" s="1"/>
  <c r="AZ4" i="79" s="1"/>
  <c r="BD4" i="79" s="1"/>
  <c r="BH4" i="79" s="1"/>
  <c r="BL4" i="79" s="1"/>
  <c r="BP4" i="79" s="1"/>
  <c r="BT4" i="79" s="1"/>
  <c r="BX4" i="79" s="1"/>
  <c r="CB4" i="79" s="1"/>
  <c r="CF4" i="79" s="1"/>
  <c r="CJ4" i="79" s="1"/>
  <c r="T4" i="102"/>
  <c r="X4" i="102" s="1"/>
  <c r="AB4" i="102" s="1"/>
  <c r="AF4" i="102" s="1"/>
  <c r="AJ4" i="102" s="1"/>
  <c r="AN4" i="102" s="1"/>
  <c r="AR4" i="102" s="1"/>
  <c r="AV4" i="102" s="1"/>
  <c r="AZ4" i="102" s="1"/>
  <c r="BD4" i="102" s="1"/>
  <c r="BH4" i="102" s="1"/>
  <c r="BL4" i="102" s="1"/>
  <c r="BP4" i="102" s="1"/>
  <c r="BT4" i="102" s="1"/>
  <c r="BX4" i="102" s="1"/>
  <c r="CB4" i="102" s="1"/>
  <c r="CF4" i="102" s="1"/>
  <c r="CJ4" i="102" s="1"/>
  <c r="CT31" i="87"/>
  <c r="CU31" i="4"/>
  <c r="F16" i="4"/>
  <c r="CU15" i="113"/>
  <c r="E20" i="113" s="1"/>
  <c r="CR14" i="112"/>
  <c r="CR31" i="112" s="1"/>
  <c r="CP31" i="112"/>
  <c r="H38" i="112"/>
  <c r="H37" i="112"/>
  <c r="H40" i="112"/>
  <c r="J37" i="82"/>
  <c r="H37" i="109"/>
  <c r="H40" i="109"/>
  <c r="H38" i="109"/>
  <c r="J38" i="103"/>
  <c r="J37" i="103"/>
  <c r="H37" i="111"/>
  <c r="H38" i="111"/>
  <c r="H40" i="111"/>
  <c r="CT18" i="101"/>
  <c r="CT31" i="101" s="1"/>
  <c r="CR31" i="101"/>
  <c r="CT22" i="96"/>
  <c r="CR31" i="96"/>
  <c r="CR16" i="109"/>
  <c r="CR31" i="109" s="1"/>
  <c r="CP31" i="109"/>
  <c r="CR18" i="113"/>
  <c r="CR31" i="113" s="1"/>
  <c r="CP31" i="113"/>
  <c r="J38" i="99"/>
  <c r="J37" i="99"/>
  <c r="J37" i="100"/>
  <c r="J38" i="100"/>
  <c r="J38" i="102"/>
  <c r="J37" i="102"/>
  <c r="CT23" i="95"/>
  <c r="CR31" i="95"/>
  <c r="CT19" i="97"/>
  <c r="CR31" i="97"/>
  <c r="CT17" i="99"/>
  <c r="CR31" i="99"/>
  <c r="CT23" i="100"/>
  <c r="CR31" i="100"/>
  <c r="CT18" i="102"/>
  <c r="CR31" i="102"/>
  <c r="CT18" i="82"/>
  <c r="CT31" i="82" s="1"/>
  <c r="CR31" i="82"/>
  <c r="CT22" i="91"/>
  <c r="CT31" i="91" s="1"/>
  <c r="CR31" i="91"/>
  <c r="CR16" i="111"/>
  <c r="CR31" i="111" s="1"/>
  <c r="CP31" i="111"/>
  <c r="J38" i="101"/>
  <c r="J37" i="101"/>
  <c r="H37" i="113"/>
  <c r="H40" i="113"/>
  <c r="H38" i="113"/>
  <c r="J38" i="97"/>
  <c r="J37" i="97"/>
  <c r="CT20" i="80"/>
  <c r="CT31" i="80" s="1"/>
  <c r="CR31" i="80"/>
  <c r="CT27" i="103"/>
  <c r="CT31" i="103" s="1"/>
  <c r="CR31" i="103"/>
  <c r="CU20" i="86"/>
  <c r="F35" i="86" s="1"/>
  <c r="J47" i="79"/>
  <c r="CT24" i="83"/>
  <c r="CR31" i="83"/>
  <c r="CT21" i="77"/>
  <c r="CT31" i="77" s="1"/>
  <c r="CR31" i="77"/>
  <c r="CT19" i="73"/>
  <c r="CT31" i="73" s="1"/>
  <c r="CR31" i="73"/>
  <c r="CT26" i="98"/>
  <c r="CT31" i="98" s="1"/>
  <c r="CR31" i="98"/>
  <c r="K4" i="114"/>
  <c r="L3" i="114"/>
  <c r="J38" i="94"/>
  <c r="J37" i="94"/>
  <c r="J37" i="93"/>
  <c r="J38" i="93"/>
  <c r="F22" i="87"/>
  <c r="J41" i="87"/>
  <c r="CU31" i="87"/>
  <c r="CT24" i="76"/>
  <c r="CR31" i="76"/>
  <c r="CU31" i="81"/>
  <c r="F20" i="81"/>
  <c r="J41" i="81"/>
  <c r="CT21" i="92"/>
  <c r="CR31" i="92"/>
  <c r="CU19" i="78"/>
  <c r="CT31" i="78"/>
  <c r="CU18" i="75"/>
  <c r="F15" i="75" s="1"/>
  <c r="F21" i="84"/>
  <c r="CU31" i="84"/>
  <c r="J41" i="84"/>
  <c r="J40" i="76"/>
  <c r="C33" i="72"/>
  <c r="H42" i="110"/>
  <c r="H47" i="110"/>
  <c r="CR16" i="108"/>
  <c r="CR31" i="108" s="1"/>
  <c r="CP31" i="108"/>
  <c r="J42" i="85"/>
  <c r="J47" i="85"/>
  <c r="CT26" i="94"/>
  <c r="CR31" i="94"/>
  <c r="CT18" i="93"/>
  <c r="CR31" i="93"/>
  <c r="D24" i="111"/>
  <c r="CU19" i="111"/>
  <c r="E22" i="111" s="1"/>
  <c r="J41" i="90"/>
  <c r="CU31" i="90"/>
  <c r="J42" i="4"/>
  <c r="J47" i="4"/>
  <c r="H37" i="108"/>
  <c r="H38" i="108"/>
  <c r="H40" i="108"/>
  <c r="D23" i="112"/>
  <c r="CU18" i="112"/>
  <c r="J37" i="83" l="1"/>
  <c r="J38" i="83"/>
  <c r="E20" i="110"/>
  <c r="F15" i="86"/>
  <c r="F32" i="86"/>
  <c r="F30" i="86"/>
  <c r="F38" i="78"/>
  <c r="F39" i="78"/>
  <c r="F14" i="86"/>
  <c r="F32" i="78"/>
  <c r="F43" i="78"/>
  <c r="F36" i="86"/>
  <c r="F39" i="86"/>
  <c r="J38" i="91"/>
  <c r="J37" i="87"/>
  <c r="J38" i="92"/>
  <c r="J38" i="96"/>
  <c r="F29" i="75"/>
  <c r="F19" i="75"/>
  <c r="J37" i="86"/>
  <c r="F31" i="86"/>
  <c r="F40" i="86"/>
  <c r="F15" i="78"/>
  <c r="F14" i="78"/>
  <c r="J37" i="80"/>
  <c r="F21" i="75"/>
  <c r="F17" i="75"/>
  <c r="J37" i="77"/>
  <c r="J38" i="98"/>
  <c r="J37" i="95"/>
  <c r="J38" i="73"/>
  <c r="F35" i="75"/>
  <c r="F33" i="75"/>
  <c r="CN11" i="89"/>
  <c r="L40" i="89" s="1"/>
  <c r="L38" i="89" s="1"/>
  <c r="F24" i="78"/>
  <c r="F25" i="78"/>
  <c r="CN11" i="85"/>
  <c r="L40" i="85" s="1"/>
  <c r="L37" i="85" s="1"/>
  <c r="CN11" i="75"/>
  <c r="L40" i="75" s="1"/>
  <c r="R39" i="75" s="1"/>
  <c r="L41" i="75" s="1"/>
  <c r="L42" i="75" s="1"/>
  <c r="F22" i="86"/>
  <c r="F25" i="86"/>
  <c r="CL7" i="111"/>
  <c r="CN11" i="111" s="1"/>
  <c r="J40" i="111" s="1"/>
  <c r="J38" i="111" s="1"/>
  <c r="CL11" i="111"/>
  <c r="CN11" i="91"/>
  <c r="L40" i="91" s="1"/>
  <c r="L38" i="91" s="1"/>
  <c r="CN11" i="97"/>
  <c r="L40" i="97" s="1"/>
  <c r="L37" i="97" s="1"/>
  <c r="CN11" i="90"/>
  <c r="L40" i="90" s="1"/>
  <c r="L37" i="90" s="1"/>
  <c r="CN7" i="91"/>
  <c r="CN7" i="86"/>
  <c r="CN7" i="96"/>
  <c r="CN4" i="78"/>
  <c r="CN11" i="86"/>
  <c r="L40" i="86" s="1"/>
  <c r="L37" i="86" s="1"/>
  <c r="CN4" i="97"/>
  <c r="CN4" i="100"/>
  <c r="CN4" i="94"/>
  <c r="CN7" i="100"/>
  <c r="CN11" i="103"/>
  <c r="L40" i="103" s="1"/>
  <c r="L38" i="103" s="1"/>
  <c r="CN11" i="93"/>
  <c r="L40" i="93" s="1"/>
  <c r="L37" i="93" s="1"/>
  <c r="CN11" i="98"/>
  <c r="L40" i="98" s="1"/>
  <c r="R39" i="98" s="1"/>
  <c r="L41" i="98" s="1"/>
  <c r="L42" i="98" s="1"/>
  <c r="CN4" i="98"/>
  <c r="CN7" i="93"/>
  <c r="CN4" i="77"/>
  <c r="CN4" i="103"/>
  <c r="CN4" i="83"/>
  <c r="AJ4" i="87"/>
  <c r="AN4" i="87" s="1"/>
  <c r="AR4" i="87" s="1"/>
  <c r="AV4" i="87" s="1"/>
  <c r="AZ4" i="87" s="1"/>
  <c r="BD4" i="87" s="1"/>
  <c r="BH4" i="87" s="1"/>
  <c r="BL4" i="87" s="1"/>
  <c r="BP4" i="87" s="1"/>
  <c r="BT4" i="87" s="1"/>
  <c r="BX4" i="87" s="1"/>
  <c r="CB4" i="87" s="1"/>
  <c r="CF4" i="87" s="1"/>
  <c r="CJ4" i="87" s="1"/>
  <c r="CN4" i="99"/>
  <c r="F16" i="86"/>
  <c r="F28" i="86"/>
  <c r="F21" i="78"/>
  <c r="F29" i="78"/>
  <c r="F36" i="75"/>
  <c r="F37" i="75"/>
  <c r="F31" i="75"/>
  <c r="F16" i="75"/>
  <c r="CN4" i="89"/>
  <c r="F16" i="78"/>
  <c r="F41" i="78"/>
  <c r="CN4" i="81"/>
  <c r="F24" i="86"/>
  <c r="F19" i="78"/>
  <c r="F22" i="78"/>
  <c r="F34" i="75"/>
  <c r="F30" i="75"/>
  <c r="CN7" i="92"/>
  <c r="CN7" i="99"/>
  <c r="CN11" i="99"/>
  <c r="L40" i="99" s="1"/>
  <c r="L38" i="99" s="1"/>
  <c r="CN7" i="98"/>
  <c r="CN7" i="89"/>
  <c r="BX4" i="80"/>
  <c r="CB4" i="80" s="1"/>
  <c r="CF4" i="80" s="1"/>
  <c r="CJ4" i="80" s="1"/>
  <c r="CN4" i="101"/>
  <c r="CN7" i="90"/>
  <c r="CN7" i="82"/>
  <c r="CN7" i="80"/>
  <c r="CN11" i="102"/>
  <c r="L40" i="102" s="1"/>
  <c r="L38" i="102" s="1"/>
  <c r="CN7" i="88"/>
  <c r="CN7" i="103"/>
  <c r="CN11" i="88"/>
  <c r="L40" i="88" s="1"/>
  <c r="L38" i="88" s="1"/>
  <c r="CN7" i="97"/>
  <c r="J37" i="110"/>
  <c r="J38" i="110"/>
  <c r="P39" i="110"/>
  <c r="J41" i="110" s="1"/>
  <c r="J42" i="110" s="1"/>
  <c r="CN11" i="94"/>
  <c r="L40" i="94" s="1"/>
  <c r="L38" i="94" s="1"/>
  <c r="CN11" i="87"/>
  <c r="L40" i="87" s="1"/>
  <c r="L37" i="87" s="1"/>
  <c r="CN11" i="101"/>
  <c r="L40" i="101" s="1"/>
  <c r="R39" i="101" s="1"/>
  <c r="L41" i="101" s="1"/>
  <c r="L42" i="101" s="1"/>
  <c r="CN11" i="95"/>
  <c r="L40" i="95" s="1"/>
  <c r="L37" i="95" s="1"/>
  <c r="CN11" i="80"/>
  <c r="L40" i="80" s="1"/>
  <c r="L37" i="80" s="1"/>
  <c r="CN7" i="87"/>
  <c r="AB11" i="4"/>
  <c r="CN11" i="4" s="1"/>
  <c r="CN7" i="4"/>
  <c r="CP11" i="4" s="1"/>
  <c r="L40" i="4" s="1"/>
  <c r="CN7" i="94"/>
  <c r="CN7" i="85"/>
  <c r="CN7" i="102"/>
  <c r="CN7" i="95"/>
  <c r="AB11" i="81"/>
  <c r="CN11" i="81" s="1"/>
  <c r="L40" i="81" s="1"/>
  <c r="CN7" i="81"/>
  <c r="AB11" i="73"/>
  <c r="CN11" i="73" s="1"/>
  <c r="L40" i="73" s="1"/>
  <c r="CN7" i="73"/>
  <c r="AD11" i="109"/>
  <c r="CL11" i="109" s="1"/>
  <c r="CL7" i="109"/>
  <c r="CN11" i="109" s="1"/>
  <c r="J40" i="109" s="1"/>
  <c r="CN7" i="101"/>
  <c r="CN7" i="75"/>
  <c r="CD11" i="108"/>
  <c r="CL11" i="108" s="1"/>
  <c r="CL7" i="108"/>
  <c r="CN11" i="108" s="1"/>
  <c r="J40" i="108" s="1"/>
  <c r="CF11" i="77"/>
  <c r="CN11" i="77" s="1"/>
  <c r="L40" i="77" s="1"/>
  <c r="CN7" i="77"/>
  <c r="CF11" i="78"/>
  <c r="CN11" i="78" s="1"/>
  <c r="L40" i="78" s="1"/>
  <c r="CN7" i="78"/>
  <c r="CF11" i="76"/>
  <c r="CN11" i="76" s="1"/>
  <c r="L40" i="76" s="1"/>
  <c r="CN7" i="76"/>
  <c r="CN7" i="79"/>
  <c r="CF11" i="79"/>
  <c r="CN11" i="79" s="1"/>
  <c r="L40" i="79" s="1"/>
  <c r="CF11" i="83"/>
  <c r="CN11" i="83" s="1"/>
  <c r="L40" i="83" s="1"/>
  <c r="CN7" i="83"/>
  <c r="CF11" i="84"/>
  <c r="CN11" i="84" s="1"/>
  <c r="L40" i="84" s="1"/>
  <c r="CN7" i="84"/>
  <c r="F26" i="86"/>
  <c r="F29" i="86"/>
  <c r="F20" i="86"/>
  <c r="F30" i="78"/>
  <c r="F28" i="78"/>
  <c r="F27" i="75"/>
  <c r="F22" i="75"/>
  <c r="P3" i="36"/>
  <c r="O4" i="36"/>
  <c r="F18" i="78"/>
  <c r="F17" i="78"/>
  <c r="F18" i="75"/>
  <c r="F20" i="75"/>
  <c r="F17" i="86"/>
  <c r="F21" i="86"/>
  <c r="F19" i="86"/>
  <c r="F27" i="78"/>
  <c r="F31" i="78"/>
  <c r="F27" i="86"/>
  <c r="F25" i="75"/>
  <c r="F23" i="75"/>
  <c r="F20" i="78"/>
  <c r="F26" i="78"/>
  <c r="F24" i="75"/>
  <c r="F26" i="75"/>
  <c r="CU31" i="86"/>
  <c r="F18" i="86"/>
  <c r="J42" i="89"/>
  <c r="CT31" i="88"/>
  <c r="CU16" i="88"/>
  <c r="F21" i="88" s="1"/>
  <c r="R39" i="96"/>
  <c r="L41" i="96" s="1"/>
  <c r="L42" i="96" s="1"/>
  <c r="L37" i="96"/>
  <c r="R39" i="82"/>
  <c r="L41" i="82" s="1"/>
  <c r="L42" i="82" s="1"/>
  <c r="L38" i="82"/>
  <c r="L38" i="100"/>
  <c r="R39" i="92"/>
  <c r="L41" i="92" s="1"/>
  <c r="L42" i="92" s="1"/>
  <c r="L37" i="92"/>
  <c r="R39" i="100"/>
  <c r="L41" i="100" s="1"/>
  <c r="L42" i="100" s="1"/>
  <c r="CN4" i="96"/>
  <c r="CN4" i="90"/>
  <c r="CN4" i="95"/>
  <c r="CN4" i="93"/>
  <c r="CN4" i="88"/>
  <c r="CN4" i="76"/>
  <c r="CN4" i="91"/>
  <c r="CN4" i="102"/>
  <c r="CN4" i="92"/>
  <c r="CN4" i="79"/>
  <c r="CS14" i="112"/>
  <c r="H41" i="112" s="1"/>
  <c r="CS16" i="109"/>
  <c r="D19" i="109" s="1"/>
  <c r="CS16" i="108"/>
  <c r="CS18" i="113"/>
  <c r="CU18" i="113" s="1"/>
  <c r="CU22" i="96"/>
  <c r="CT31" i="96"/>
  <c r="CU18" i="101"/>
  <c r="CT31" i="102"/>
  <c r="CU18" i="102"/>
  <c r="F14" i="102" s="1"/>
  <c r="CT31" i="99"/>
  <c r="CU17" i="99"/>
  <c r="CS16" i="111"/>
  <c r="CU27" i="103"/>
  <c r="CU18" i="82"/>
  <c r="CU23" i="100"/>
  <c r="F14" i="100" s="1"/>
  <c r="CT31" i="100"/>
  <c r="CT31" i="97"/>
  <c r="CU19" i="97"/>
  <c r="CT31" i="95"/>
  <c r="CU23" i="95"/>
  <c r="F36" i="95" s="1"/>
  <c r="CU22" i="91"/>
  <c r="CU20" i="80"/>
  <c r="F37" i="86"/>
  <c r="J41" i="86"/>
  <c r="CU24" i="83"/>
  <c r="F15" i="83" s="1"/>
  <c r="CT31" i="83"/>
  <c r="CU21" i="77"/>
  <c r="F36" i="77" s="1"/>
  <c r="CU19" i="73"/>
  <c r="J47" i="90"/>
  <c r="J42" i="90"/>
  <c r="CT31" i="94"/>
  <c r="CU26" i="94"/>
  <c r="J47" i="84"/>
  <c r="J42" i="84"/>
  <c r="CU26" i="98"/>
  <c r="F28" i="75"/>
  <c r="J41" i="75"/>
  <c r="CU31" i="75"/>
  <c r="J47" i="87"/>
  <c r="J42" i="87"/>
  <c r="E23" i="112"/>
  <c r="E24" i="111"/>
  <c r="CT31" i="93"/>
  <c r="CU18" i="93"/>
  <c r="F23" i="78"/>
  <c r="J41" i="78"/>
  <c r="CU31" i="78"/>
  <c r="CU21" i="92"/>
  <c r="F22" i="92" s="1"/>
  <c r="CT31" i="92"/>
  <c r="L4" i="114"/>
  <c r="M3" i="114"/>
  <c r="J38" i="76"/>
  <c r="J37" i="76"/>
  <c r="J42" i="81"/>
  <c r="J47" i="81"/>
  <c r="CT31" i="76"/>
  <c r="CU24" i="76"/>
  <c r="F15" i="101" l="1"/>
  <c r="F33" i="101"/>
  <c r="F35" i="97"/>
  <c r="F33" i="97"/>
  <c r="D38" i="108"/>
  <c r="D20" i="108"/>
  <c r="CU16" i="111"/>
  <c r="E16" i="111" s="1"/>
  <c r="D16" i="111"/>
  <c r="F15" i="76"/>
  <c r="F14" i="76"/>
  <c r="F35" i="82"/>
  <c r="F33" i="82"/>
  <c r="F30" i="92"/>
  <c r="F18" i="92"/>
  <c r="F37" i="99"/>
  <c r="F35" i="99"/>
  <c r="F26" i="76"/>
  <c r="F32" i="76"/>
  <c r="F21" i="94"/>
  <c r="F23" i="94"/>
  <c r="F46" i="100"/>
  <c r="F15" i="100"/>
  <c r="F31" i="83"/>
  <c r="F36" i="83"/>
  <c r="F39" i="80"/>
  <c r="F35" i="80"/>
  <c r="F35" i="73"/>
  <c r="F22" i="73"/>
  <c r="F23" i="95"/>
  <c r="F35" i="95"/>
  <c r="F41" i="91"/>
  <c r="F28" i="91"/>
  <c r="F33" i="80"/>
  <c r="F43" i="80"/>
  <c r="F32" i="82"/>
  <c r="F22" i="82"/>
  <c r="F26" i="99"/>
  <c r="F33" i="99"/>
  <c r="F40" i="96"/>
  <c r="F30" i="96"/>
  <c r="F34" i="88"/>
  <c r="F39" i="88"/>
  <c r="F39" i="100"/>
  <c r="F43" i="100"/>
  <c r="F16" i="92"/>
  <c r="F41" i="92"/>
  <c r="F14" i="97"/>
  <c r="F44" i="97"/>
  <c r="F43" i="96"/>
  <c r="F44" i="96"/>
  <c r="F37" i="91"/>
  <c r="F42" i="91"/>
  <c r="F15" i="102"/>
  <c r="F31" i="102"/>
  <c r="F32" i="99"/>
  <c r="F19" i="99"/>
  <c r="F22" i="77"/>
  <c r="F42" i="77"/>
  <c r="F40" i="73"/>
  <c r="F34" i="73"/>
  <c r="F27" i="97"/>
  <c r="F21" i="97"/>
  <c r="F24" i="96"/>
  <c r="F14" i="96"/>
  <c r="F21" i="93"/>
  <c r="F31" i="93"/>
  <c r="F38" i="92"/>
  <c r="F14" i="92"/>
  <c r="F23" i="77"/>
  <c r="F16" i="77"/>
  <c r="F36" i="92"/>
  <c r="F40" i="92"/>
  <c r="F33" i="92"/>
  <c r="F42" i="92"/>
  <c r="F14" i="80"/>
  <c r="F40" i="80"/>
  <c r="F41" i="100"/>
  <c r="F40" i="100"/>
  <c r="F30" i="101"/>
  <c r="F14" i="101"/>
  <c r="F18" i="97"/>
  <c r="F29" i="97"/>
  <c r="F36" i="88"/>
  <c r="F15" i="88"/>
  <c r="F14" i="77"/>
  <c r="F32" i="77"/>
  <c r="F41" i="95"/>
  <c r="F40" i="95"/>
  <c r="F41" i="96"/>
  <c r="F39" i="96"/>
  <c r="F39" i="91"/>
  <c r="F40" i="91"/>
  <c r="F21" i="102"/>
  <c r="F25" i="102"/>
  <c r="F26" i="91"/>
  <c r="F20" i="91"/>
  <c r="F40" i="101"/>
  <c r="F35" i="101"/>
  <c r="F14" i="99"/>
  <c r="F31" i="99"/>
  <c r="F42" i="76"/>
  <c r="F18" i="76"/>
  <c r="F42" i="73"/>
  <c r="F15" i="73"/>
  <c r="F30" i="83"/>
  <c r="F14" i="83"/>
  <c r="F41" i="77"/>
  <c r="F15" i="77"/>
  <c r="R39" i="89"/>
  <c r="L41" i="89" s="1"/>
  <c r="L42" i="89" s="1"/>
  <c r="L37" i="89"/>
  <c r="F31" i="100"/>
  <c r="F42" i="100"/>
  <c r="F37" i="96"/>
  <c r="F26" i="96"/>
  <c r="F27" i="103"/>
  <c r="F14" i="103"/>
  <c r="F39" i="92"/>
  <c r="F27" i="92"/>
  <c r="F28" i="99"/>
  <c r="F15" i="99"/>
  <c r="F28" i="97"/>
  <c r="F15" i="97"/>
  <c r="F38" i="76"/>
  <c r="F43" i="76"/>
  <c r="F14" i="95"/>
  <c r="F21" i="95"/>
  <c r="F35" i="88"/>
  <c r="F44" i="88"/>
  <c r="F35" i="93"/>
  <c r="F29" i="93"/>
  <c r="F35" i="91"/>
  <c r="F27" i="91"/>
  <c r="F23" i="73"/>
  <c r="F14" i="73"/>
  <c r="F22" i="83"/>
  <c r="F21" i="83"/>
  <c r="F16" i="82"/>
  <c r="F15" i="82"/>
  <c r="F30" i="80"/>
  <c r="F32" i="80"/>
  <c r="F29" i="96"/>
  <c r="F36" i="96"/>
  <c r="F29" i="95"/>
  <c r="F37" i="95"/>
  <c r="F22" i="100"/>
  <c r="F32" i="100"/>
  <c r="F24" i="101"/>
  <c r="F28" i="101"/>
  <c r="F45" i="77"/>
  <c r="F44" i="77"/>
  <c r="F25" i="77"/>
  <c r="F43" i="77"/>
  <c r="L38" i="85"/>
  <c r="R39" i="85"/>
  <c r="L41" i="85" s="1"/>
  <c r="L42" i="85" s="1"/>
  <c r="F22" i="97"/>
  <c r="F23" i="97"/>
  <c r="F19" i="88"/>
  <c r="F27" i="88"/>
  <c r="L37" i="75"/>
  <c r="L38" i="75"/>
  <c r="F30" i="73"/>
  <c r="F21" i="73"/>
  <c r="F33" i="91"/>
  <c r="F34" i="91"/>
  <c r="F16" i="99"/>
  <c r="F17" i="99"/>
  <c r="F22" i="102"/>
  <c r="F28" i="102"/>
  <c r="F24" i="82"/>
  <c r="F27" i="82"/>
  <c r="R39" i="103"/>
  <c r="L41" i="103" s="1"/>
  <c r="L42" i="103" s="1"/>
  <c r="F34" i="93"/>
  <c r="F33" i="93"/>
  <c r="F19" i="92"/>
  <c r="F29" i="92"/>
  <c r="F25" i="99"/>
  <c r="F34" i="99"/>
  <c r="L37" i="91"/>
  <c r="J37" i="111"/>
  <c r="P39" i="111"/>
  <c r="J41" i="111" s="1"/>
  <c r="J42" i="111" s="1"/>
  <c r="F32" i="88"/>
  <c r="F23" i="88"/>
  <c r="F16" i="73"/>
  <c r="CU31" i="73"/>
  <c r="F22" i="80"/>
  <c r="F21" i="80"/>
  <c r="F29" i="77"/>
  <c r="F26" i="77"/>
  <c r="R39" i="91"/>
  <c r="L41" i="91" s="1"/>
  <c r="L42" i="91" s="1"/>
  <c r="F37" i="88"/>
  <c r="F30" i="88"/>
  <c r="F25" i="88"/>
  <c r="F40" i="88"/>
  <c r="F19" i="97"/>
  <c r="F36" i="97"/>
  <c r="F30" i="93"/>
  <c r="F22" i="93"/>
  <c r="R39" i="97"/>
  <c r="L41" i="97" s="1"/>
  <c r="L42" i="97" s="1"/>
  <c r="R39" i="90"/>
  <c r="L41" i="90" s="1"/>
  <c r="L42" i="90" s="1"/>
  <c r="L38" i="97"/>
  <c r="L38" i="90"/>
  <c r="R39" i="86"/>
  <c r="L41" i="86" s="1"/>
  <c r="L42" i="86" s="1"/>
  <c r="L38" i="86"/>
  <c r="R39" i="93"/>
  <c r="L41" i="93" s="1"/>
  <c r="L42" i="93" s="1"/>
  <c r="L38" i="98"/>
  <c r="L37" i="98"/>
  <c r="L37" i="94"/>
  <c r="L37" i="103"/>
  <c r="L38" i="93"/>
  <c r="CN4" i="87"/>
  <c r="L37" i="99"/>
  <c r="F33" i="94"/>
  <c r="F31" i="94"/>
  <c r="F37" i="94"/>
  <c r="F32" i="94"/>
  <c r="F27" i="99"/>
  <c r="F36" i="99"/>
  <c r="F16" i="102"/>
  <c r="F24" i="102"/>
  <c r="F18" i="91"/>
  <c r="F36" i="91"/>
  <c r="F38" i="77"/>
  <c r="F33" i="77"/>
  <c r="F30" i="82"/>
  <c r="F19" i="82"/>
  <c r="F16" i="80"/>
  <c r="F29" i="80"/>
  <c r="F28" i="77"/>
  <c r="F39" i="77"/>
  <c r="F38" i="73"/>
  <c r="F39" i="73"/>
  <c r="R39" i="88"/>
  <c r="L41" i="88" s="1"/>
  <c r="L42" i="88" s="1"/>
  <c r="R39" i="99"/>
  <c r="L41" i="99" s="1"/>
  <c r="L42" i="99" s="1"/>
  <c r="L38" i="101"/>
  <c r="L37" i="101"/>
  <c r="CN4" i="80"/>
  <c r="R39" i="94"/>
  <c r="L41" i="94" s="1"/>
  <c r="L42" i="94" s="1"/>
  <c r="L37" i="102"/>
  <c r="R39" i="102"/>
  <c r="L41" i="102" s="1"/>
  <c r="L42" i="102" s="1"/>
  <c r="R39" i="87"/>
  <c r="L41" i="87" s="1"/>
  <c r="L42" i="87" s="1"/>
  <c r="L38" i="87"/>
  <c r="L38" i="95"/>
  <c r="R39" i="95"/>
  <c r="L41" i="95" s="1"/>
  <c r="L42" i="95" s="1"/>
  <c r="L37" i="88"/>
  <c r="L38" i="80"/>
  <c r="R39" i="80"/>
  <c r="L41" i="80" s="1"/>
  <c r="L37" i="73"/>
  <c r="R39" i="73"/>
  <c r="L41" i="73" s="1"/>
  <c r="L42" i="73" s="1"/>
  <c r="L38" i="73"/>
  <c r="L37" i="81"/>
  <c r="R39" i="81"/>
  <c r="L41" i="81" s="1"/>
  <c r="L42" i="81" s="1"/>
  <c r="L38" i="81"/>
  <c r="R39" i="4"/>
  <c r="L41" i="4" s="1"/>
  <c r="L42" i="4" s="1"/>
  <c r="L38" i="4"/>
  <c r="L37" i="4"/>
  <c r="J37" i="109"/>
  <c r="J38" i="109"/>
  <c r="P39" i="109"/>
  <c r="J41" i="109" s="1"/>
  <c r="J42" i="109" s="1"/>
  <c r="L38" i="83"/>
  <c r="L37" i="83"/>
  <c r="R39" i="83"/>
  <c r="L41" i="83" s="1"/>
  <c r="L42" i="83" s="1"/>
  <c r="L37" i="76"/>
  <c r="L38" i="76"/>
  <c r="R39" i="76"/>
  <c r="L41" i="76" s="1"/>
  <c r="L42" i="76" s="1"/>
  <c r="L38" i="77"/>
  <c r="R39" i="77"/>
  <c r="L41" i="77" s="1"/>
  <c r="L42" i="77" s="1"/>
  <c r="L37" i="77"/>
  <c r="L37" i="79"/>
  <c r="L38" i="79"/>
  <c r="R39" i="79"/>
  <c r="L41" i="79" s="1"/>
  <c r="L42" i="79" s="1"/>
  <c r="J38" i="108"/>
  <c r="J37" i="108"/>
  <c r="P39" i="108"/>
  <c r="J41" i="108" s="1"/>
  <c r="J42" i="108" s="1"/>
  <c r="L37" i="84"/>
  <c r="L38" i="84"/>
  <c r="R39" i="84"/>
  <c r="L41" i="84" s="1"/>
  <c r="L42" i="84" s="1"/>
  <c r="L38" i="78"/>
  <c r="R39" i="78"/>
  <c r="L41" i="78" s="1"/>
  <c r="L42" i="78" s="1"/>
  <c r="L37" i="78"/>
  <c r="F32" i="93"/>
  <c r="F16" i="93"/>
  <c r="F32" i="97"/>
  <c r="F30" i="97"/>
  <c r="F35" i="96"/>
  <c r="F17" i="96"/>
  <c r="F18" i="101"/>
  <c r="F25" i="101"/>
  <c r="F18" i="99"/>
  <c r="F30" i="99"/>
  <c r="F42" i="93"/>
  <c r="F36" i="93"/>
  <c r="F18" i="77"/>
  <c r="F40" i="77"/>
  <c r="F17" i="80"/>
  <c r="F31" i="80"/>
  <c r="F20" i="99"/>
  <c r="F23" i="99"/>
  <c r="F27" i="96"/>
  <c r="F32" i="96"/>
  <c r="F33" i="95"/>
  <c r="F34" i="95"/>
  <c r="F17" i="88"/>
  <c r="F22" i="88"/>
  <c r="F29" i="73"/>
  <c r="F32" i="73"/>
  <c r="F28" i="93"/>
  <c r="F25" i="93"/>
  <c r="F32" i="92"/>
  <c r="F21" i="92"/>
  <c r="Q3" i="36"/>
  <c r="P4" i="36"/>
  <c r="F30" i="77"/>
  <c r="F31" i="77"/>
  <c r="F31" i="73"/>
  <c r="F20" i="73"/>
  <c r="F20" i="102"/>
  <c r="F29" i="102"/>
  <c r="F20" i="101"/>
  <c r="F27" i="101"/>
  <c r="F25" i="91"/>
  <c r="F32" i="91"/>
  <c r="F31" i="82"/>
  <c r="F28" i="82"/>
  <c r="F26" i="97"/>
  <c r="F31" i="97"/>
  <c r="F34" i="100"/>
  <c r="F28" i="100"/>
  <c r="F24" i="92"/>
  <c r="F31" i="92"/>
  <c r="F25" i="92"/>
  <c r="F28" i="92"/>
  <c r="F17" i="93"/>
  <c r="F20" i="93"/>
  <c r="F29" i="88"/>
  <c r="F31" i="88"/>
  <c r="F20" i="97"/>
  <c r="F25" i="97"/>
  <c r="F27" i="80"/>
  <c r="F25" i="80"/>
  <c r="F24" i="77"/>
  <c r="F27" i="77"/>
  <c r="F18" i="73"/>
  <c r="F25" i="73"/>
  <c r="F34" i="96"/>
  <c r="F31" i="96"/>
  <c r="F24" i="93"/>
  <c r="F19" i="93"/>
  <c r="F33" i="88"/>
  <c r="F16" i="88"/>
  <c r="F18" i="80"/>
  <c r="F20" i="80"/>
  <c r="F25" i="82"/>
  <c r="F23" i="82"/>
  <c r="F19" i="80"/>
  <c r="F24" i="80"/>
  <c r="F26" i="73"/>
  <c r="F28" i="73"/>
  <c r="F27" i="102"/>
  <c r="F26" i="102"/>
  <c r="F23" i="102"/>
  <c r="F17" i="102"/>
  <c r="F23" i="101"/>
  <c r="F22" i="101"/>
  <c r="F22" i="99"/>
  <c r="F29" i="99"/>
  <c r="F17" i="97"/>
  <c r="F24" i="97"/>
  <c r="F28" i="88"/>
  <c r="F18" i="88"/>
  <c r="F29" i="82"/>
  <c r="F26" i="82"/>
  <c r="F23" i="80"/>
  <c r="F28" i="80"/>
  <c r="F27" i="73"/>
  <c r="F17" i="73"/>
  <c r="CU16" i="109"/>
  <c r="D39" i="109"/>
  <c r="D39" i="108"/>
  <c r="D40" i="108"/>
  <c r="CU16" i="108"/>
  <c r="D37" i="108"/>
  <c r="F33" i="100"/>
  <c r="F30" i="100"/>
  <c r="F27" i="93"/>
  <c r="F23" i="93"/>
  <c r="F20" i="88"/>
  <c r="J41" i="88"/>
  <c r="CU31" i="88"/>
  <c r="H47" i="112"/>
  <c r="H42" i="112"/>
  <c r="CU14" i="112"/>
  <c r="D19" i="112"/>
  <c r="CS31" i="112"/>
  <c r="H41" i="108"/>
  <c r="H47" i="108" s="1"/>
  <c r="CS31" i="108"/>
  <c r="D21" i="108"/>
  <c r="H41" i="109"/>
  <c r="H47" i="109" s="1"/>
  <c r="D21" i="109"/>
  <c r="E21" i="111"/>
  <c r="CS31" i="109"/>
  <c r="CU31" i="100"/>
  <c r="J41" i="100"/>
  <c r="F26" i="80"/>
  <c r="CU31" i="80"/>
  <c r="J41" i="80"/>
  <c r="J41" i="97"/>
  <c r="CU31" i="97"/>
  <c r="D21" i="111"/>
  <c r="H41" i="111"/>
  <c r="CS31" i="111"/>
  <c r="CU31" i="102"/>
  <c r="J41" i="102"/>
  <c r="CU31" i="96"/>
  <c r="J41" i="96"/>
  <c r="CU31" i="91"/>
  <c r="J41" i="91"/>
  <c r="F20" i="82"/>
  <c r="CU31" i="82"/>
  <c r="J41" i="82"/>
  <c r="E21" i="109"/>
  <c r="D23" i="113"/>
  <c r="CS31" i="113"/>
  <c r="H41" i="113"/>
  <c r="J41" i="95"/>
  <c r="CU31" i="95"/>
  <c r="J41" i="103"/>
  <c r="CU31" i="103"/>
  <c r="E23" i="113"/>
  <c r="CU31" i="113"/>
  <c r="H48" i="113" s="1"/>
  <c r="J41" i="99"/>
  <c r="CU31" i="99"/>
  <c r="CU31" i="101"/>
  <c r="J41" i="101"/>
  <c r="J47" i="86"/>
  <c r="J42" i="86"/>
  <c r="F37" i="73"/>
  <c r="F24" i="73"/>
  <c r="F37" i="83"/>
  <c r="CU31" i="83"/>
  <c r="CU31" i="77"/>
  <c r="J41" i="77"/>
  <c r="F37" i="77"/>
  <c r="F33" i="73"/>
  <c r="J41" i="73"/>
  <c r="CU31" i="93"/>
  <c r="J41" i="93"/>
  <c r="J41" i="94"/>
  <c r="CU31" i="94"/>
  <c r="CU31" i="92"/>
  <c r="J41" i="92"/>
  <c r="J41" i="76"/>
  <c r="CU31" i="76"/>
  <c r="M4" i="114"/>
  <c r="N3" i="114"/>
  <c r="CU31" i="98"/>
  <c r="J41" i="98"/>
  <c r="J47" i="78"/>
  <c r="J42" i="78"/>
  <c r="J42" i="75"/>
  <c r="J47" i="75"/>
  <c r="E39" i="109" l="1"/>
  <c r="E19" i="109"/>
  <c r="CU31" i="111"/>
  <c r="H48" i="111" s="1"/>
  <c r="E38" i="108"/>
  <c r="E20" i="108"/>
  <c r="D30" i="72"/>
  <c r="C30" i="72" s="1"/>
  <c r="G30" i="72" s="1"/>
  <c r="H30" i="72" s="1"/>
  <c r="D31" i="72"/>
  <c r="C31" i="72" s="1"/>
  <c r="G31" i="72" s="1"/>
  <c r="D4" i="72"/>
  <c r="D32" i="72"/>
  <c r="C32" i="72" s="1"/>
  <c r="G32" i="72" s="1"/>
  <c r="J32" i="72" s="1"/>
  <c r="D3" i="72"/>
  <c r="C3" i="72" s="1"/>
  <c r="G3" i="72" s="1"/>
  <c r="J3" i="72" s="1"/>
  <c r="D24" i="72"/>
  <c r="C24" i="72" s="1"/>
  <c r="G24" i="72" s="1"/>
  <c r="J24" i="72" s="1"/>
  <c r="D10" i="72"/>
  <c r="C10" i="72" s="1"/>
  <c r="G10" i="72" s="1"/>
  <c r="D29" i="72"/>
  <c r="C29" i="72" s="1"/>
  <c r="G29" i="72" s="1"/>
  <c r="D25" i="72"/>
  <c r="C25" i="72" s="1"/>
  <c r="G25" i="72" s="1"/>
  <c r="D27" i="72"/>
  <c r="D28" i="72"/>
  <c r="D5" i="72"/>
  <c r="C5" i="72" s="1"/>
  <c r="G5" i="72" s="1"/>
  <c r="D21" i="72"/>
  <c r="R3" i="36"/>
  <c r="Q4" i="36"/>
  <c r="D19" i="72"/>
  <c r="C19" i="72" s="1"/>
  <c r="G19" i="72" s="1"/>
  <c r="D7" i="72"/>
  <c r="C7" i="72" s="1"/>
  <c r="G7" i="72" s="1"/>
  <c r="D23" i="72"/>
  <c r="C23" i="72" s="1"/>
  <c r="G23" i="72" s="1"/>
  <c r="D26" i="72"/>
  <c r="D20" i="72"/>
  <c r="C20" i="72" s="1"/>
  <c r="G20" i="72" s="1"/>
  <c r="D14" i="72"/>
  <c r="C14" i="72" s="1"/>
  <c r="G14" i="72" s="1"/>
  <c r="D22" i="72"/>
  <c r="D8" i="72"/>
  <c r="C8" i="72" s="1"/>
  <c r="G8" i="72" s="1"/>
  <c r="D13" i="72"/>
  <c r="C13" i="72" s="1"/>
  <c r="G13" i="72" s="1"/>
  <c r="D6" i="72"/>
  <c r="C6" i="72" s="1"/>
  <c r="G6" i="72" s="1"/>
  <c r="D11" i="72"/>
  <c r="C11" i="72" s="1"/>
  <c r="G11" i="72" s="1"/>
  <c r="D18" i="72"/>
  <c r="C18" i="72" s="1"/>
  <c r="G18" i="72" s="1"/>
  <c r="D17" i="72"/>
  <c r="C17" i="72" s="1"/>
  <c r="G17" i="72" s="1"/>
  <c r="D15" i="72"/>
  <c r="C15" i="72" s="1"/>
  <c r="G15" i="72" s="1"/>
  <c r="D12" i="72"/>
  <c r="C12" i="72" s="1"/>
  <c r="G12" i="72" s="1"/>
  <c r="D16" i="72"/>
  <c r="CU31" i="109"/>
  <c r="H48" i="109" s="1"/>
  <c r="CU31" i="108"/>
  <c r="H48" i="108" s="1"/>
  <c r="E39" i="108"/>
  <c r="E40" i="108"/>
  <c r="E21" i="108"/>
  <c r="E37" i="108"/>
  <c r="D9" i="72"/>
  <c r="C9" i="72" s="1"/>
  <c r="G9" i="72" s="1"/>
  <c r="J47" i="88"/>
  <c r="J42" i="88"/>
  <c r="H42" i="108"/>
  <c r="E19" i="112"/>
  <c r="CU31" i="112"/>
  <c r="H48" i="112" s="1"/>
  <c r="H42" i="109"/>
  <c r="J47" i="101"/>
  <c r="J42" i="101"/>
  <c r="J47" i="96"/>
  <c r="J42" i="96"/>
  <c r="J47" i="97"/>
  <c r="J42" i="97"/>
  <c r="J47" i="95"/>
  <c r="J42" i="95"/>
  <c r="H42" i="111"/>
  <c r="H47" i="111"/>
  <c r="J47" i="80"/>
  <c r="J42" i="80"/>
  <c r="H42" i="113"/>
  <c r="H47" i="113"/>
  <c r="J42" i="91"/>
  <c r="J47" i="91"/>
  <c r="J47" i="102"/>
  <c r="J42" i="102"/>
  <c r="J42" i="100"/>
  <c r="J47" i="100"/>
  <c r="J42" i="99"/>
  <c r="J47" i="99"/>
  <c r="J42" i="103"/>
  <c r="J47" i="103"/>
  <c r="J42" i="82"/>
  <c r="J47" i="82"/>
  <c r="J42" i="83"/>
  <c r="J47" i="83"/>
  <c r="J47" i="77"/>
  <c r="J42" i="77"/>
  <c r="CU32" i="87"/>
  <c r="CX32" i="87" s="1"/>
  <c r="J42" i="73"/>
  <c r="J47" i="73"/>
  <c r="J47" i="76"/>
  <c r="J42" i="76"/>
  <c r="J42" i="92"/>
  <c r="J47" i="92"/>
  <c r="CU32" i="103"/>
  <c r="CX32" i="103" s="1"/>
  <c r="O3" i="114"/>
  <c r="N4" i="114"/>
  <c r="J42" i="98"/>
  <c r="J47" i="98"/>
  <c r="J47" i="94"/>
  <c r="J42" i="94"/>
  <c r="J47" i="93"/>
  <c r="J42" i="93"/>
  <c r="H11" i="72" l="1"/>
  <c r="J6" i="72"/>
  <c r="J7" i="72"/>
  <c r="I8" i="72"/>
  <c r="H10" i="72"/>
  <c r="I9" i="72"/>
  <c r="J12" i="72"/>
  <c r="I14" i="72"/>
  <c r="H14" i="72"/>
  <c r="H5" i="72"/>
  <c r="C4" i="72"/>
  <c r="K4" i="72"/>
  <c r="L4" i="72" s="1"/>
  <c r="I30" i="72"/>
  <c r="J30" i="72"/>
  <c r="I32" i="72"/>
  <c r="H32" i="72"/>
  <c r="I3" i="72"/>
  <c r="H3" i="72"/>
  <c r="C16" i="72"/>
  <c r="G16" i="72" s="1"/>
  <c r="I10" i="72"/>
  <c r="J10" i="72"/>
  <c r="I31" i="72"/>
  <c r="J31" i="72"/>
  <c r="C22" i="72"/>
  <c r="G22" i="72" s="1"/>
  <c r="C21" i="72"/>
  <c r="G21" i="72" s="1"/>
  <c r="H31" i="72"/>
  <c r="C28" i="72"/>
  <c r="G28" i="72" s="1"/>
  <c r="H24" i="72"/>
  <c r="I24" i="72"/>
  <c r="C27" i="72"/>
  <c r="G27" i="72" s="1"/>
  <c r="J27" i="72" s="1"/>
  <c r="J25" i="72"/>
  <c r="I25" i="72"/>
  <c r="H25" i="72"/>
  <c r="I19" i="72"/>
  <c r="C26" i="72"/>
  <c r="G26" i="72" s="1"/>
  <c r="J5" i="72"/>
  <c r="I5" i="72"/>
  <c r="H29" i="72"/>
  <c r="J29" i="72"/>
  <c r="I29" i="72"/>
  <c r="S3" i="36"/>
  <c r="R4" i="36"/>
  <c r="I7" i="72"/>
  <c r="H7" i="72"/>
  <c r="J14" i="72"/>
  <c r="H8" i="72"/>
  <c r="J8" i="72"/>
  <c r="I6" i="72"/>
  <c r="J11" i="72"/>
  <c r="I11" i="72"/>
  <c r="I12" i="72"/>
  <c r="H12" i="72"/>
  <c r="D33" i="72"/>
  <c r="H9" i="72"/>
  <c r="J9" i="72"/>
  <c r="I15" i="72"/>
  <c r="H15" i="72"/>
  <c r="J15" i="72"/>
  <c r="I13" i="72"/>
  <c r="H13" i="72"/>
  <c r="J13" i="72"/>
  <c r="P3" i="114"/>
  <c r="O4" i="114"/>
  <c r="H6" i="72" l="1"/>
  <c r="K6" i="72" s="1"/>
  <c r="L6" i="72" s="1"/>
  <c r="K30" i="72"/>
  <c r="K32" i="72"/>
  <c r="K3" i="72"/>
  <c r="L3" i="72" s="1"/>
  <c r="J16" i="72"/>
  <c r="H16" i="72"/>
  <c r="I16" i="72"/>
  <c r="K10" i="72"/>
  <c r="L10" i="72" s="1"/>
  <c r="K24" i="72"/>
  <c r="L24" i="72" s="1"/>
  <c r="K25" i="72"/>
  <c r="L25" i="72" s="1"/>
  <c r="K31" i="72"/>
  <c r="J28" i="72"/>
  <c r="I28" i="72"/>
  <c r="J26" i="72"/>
  <c r="I26" i="72"/>
  <c r="H21" i="72"/>
  <c r="I21" i="72"/>
  <c r="J21" i="72"/>
  <c r="J17" i="72"/>
  <c r="H17" i="72"/>
  <c r="I22" i="72"/>
  <c r="J22" i="72"/>
  <c r="H22" i="72"/>
  <c r="H27" i="72"/>
  <c r="I27" i="72"/>
  <c r="H28" i="72"/>
  <c r="J20" i="72"/>
  <c r="I20" i="72"/>
  <c r="H20" i="72"/>
  <c r="H18" i="72"/>
  <c r="J18" i="72"/>
  <c r="I18" i="72"/>
  <c r="H19" i="72"/>
  <c r="I17" i="72"/>
  <c r="H26" i="72"/>
  <c r="J19" i="72"/>
  <c r="K5" i="72"/>
  <c r="L5" i="72" s="1"/>
  <c r="K29" i="72"/>
  <c r="H23" i="72"/>
  <c r="I23" i="72"/>
  <c r="J23" i="72"/>
  <c r="S4" i="36"/>
  <c r="T3" i="36"/>
  <c r="K7" i="72"/>
  <c r="L7" i="72" s="1"/>
  <c r="K14" i="72"/>
  <c r="L14" i="72" s="1"/>
  <c r="K8" i="72"/>
  <c r="L8" i="72" s="1"/>
  <c r="K11" i="72"/>
  <c r="L11" i="72" s="1"/>
  <c r="K12" i="72"/>
  <c r="L12" i="72" s="1"/>
  <c r="K9" i="72"/>
  <c r="L9" i="72" s="1"/>
  <c r="K15" i="72"/>
  <c r="L15" i="72" s="1"/>
  <c r="K13" i="72"/>
  <c r="L13" i="72" s="1"/>
  <c r="P4" i="114"/>
  <c r="Q3" i="114"/>
  <c r="K16" i="72" l="1"/>
  <c r="L16" i="72" s="1"/>
  <c r="K28" i="72"/>
  <c r="K22" i="72"/>
  <c r="L22" i="72" s="1"/>
  <c r="K27" i="72"/>
  <c r="L27" i="72" s="1"/>
  <c r="K19" i="72"/>
  <c r="L19" i="72" s="1"/>
  <c r="K21" i="72"/>
  <c r="L21" i="72" s="1"/>
  <c r="J33" i="72"/>
  <c r="K26" i="72"/>
  <c r="K20" i="72"/>
  <c r="L20" i="72" s="1"/>
  <c r="I33" i="72"/>
  <c r="K17" i="72"/>
  <c r="L17" i="72" s="1"/>
  <c r="K18" i="72"/>
  <c r="L18" i="72" s="1"/>
  <c r="H33" i="72"/>
  <c r="K23" i="72"/>
  <c r="L23" i="72" s="1"/>
  <c r="U3" i="36"/>
  <c r="T4" i="36"/>
  <c r="Q4" i="114"/>
  <c r="R3" i="114"/>
  <c r="L33" i="72" l="1"/>
  <c r="K33" i="72"/>
  <c r="U4" i="36"/>
  <c r="V3" i="36"/>
  <c r="S3" i="114"/>
  <c r="R4" i="114"/>
  <c r="W3" i="36" l="1"/>
  <c r="V4" i="36"/>
  <c r="T3" i="114"/>
  <c r="S4" i="114"/>
  <c r="W4" i="36" l="1"/>
  <c r="X3" i="36"/>
  <c r="T4" i="114"/>
  <c r="U3" i="114"/>
  <c r="Y3" i="36" l="1"/>
  <c r="X4" i="36"/>
  <c r="U4" i="114"/>
  <c r="V3" i="114"/>
  <c r="Z3" i="36" l="1"/>
  <c r="Y4" i="36"/>
  <c r="V4" i="114"/>
  <c r="W3" i="114"/>
  <c r="Z4" i="36" l="1"/>
  <c r="AA3" i="36"/>
  <c r="W4" i="114"/>
  <c r="X3" i="114"/>
  <c r="AB3" i="36" l="1"/>
  <c r="AA4" i="36"/>
  <c r="Y3" i="114"/>
  <c r="X4" i="114"/>
  <c r="AB4" i="36" l="1"/>
  <c r="AC3" i="36"/>
  <c r="Y4" i="114"/>
  <c r="Z3" i="114"/>
  <c r="AC4" i="36" l="1"/>
  <c r="AD3" i="36"/>
  <c r="AA3" i="114"/>
  <c r="Z4" i="114"/>
  <c r="AE3" i="36" l="1"/>
  <c r="AD4" i="36"/>
  <c r="AA4" i="114"/>
  <c r="AB3" i="114"/>
  <c r="AF3" i="36" l="1"/>
  <c r="AE4" i="36"/>
  <c r="AC3" i="114"/>
  <c r="AB4" i="114"/>
  <c r="AG3" i="36" l="1"/>
  <c r="AG4" i="36" s="1"/>
  <c r="AH3" i="36"/>
  <c r="AH4" i="36" s="1"/>
  <c r="AF4" i="36"/>
  <c r="AI3" i="36"/>
  <c r="AI4" i="36" s="1"/>
  <c r="AC4" i="114"/>
  <c r="AD3" i="114"/>
  <c r="AD4" i="114" l="1"/>
  <c r="AE3" i="114"/>
  <c r="AF3" i="114" l="1"/>
  <c r="AE4" i="114"/>
  <c r="AI3" i="114" l="1"/>
  <c r="AI4" i="114" s="1"/>
  <c r="AF4" i="114"/>
  <c r="AG3" i="114"/>
  <c r="AG4" i="114" s="1"/>
  <c r="AH3" i="114"/>
  <c r="AH4" i="114" s="1"/>
</calcChain>
</file>

<file path=xl/sharedStrings.xml><?xml version="1.0" encoding="utf-8"?>
<sst xmlns="http://schemas.openxmlformats.org/spreadsheetml/2006/main" count="5418" uniqueCount="280">
  <si>
    <r>
      <t>　</t>
    </r>
    <r>
      <rPr>
        <b/>
        <sz val="14"/>
        <rFont val="Times New Roman"/>
        <family val="1"/>
      </rPr>
      <t>Maintenance</t>
    </r>
    <r>
      <rPr>
        <b/>
        <sz val="14"/>
        <rFont val="ＭＳ Ｐゴシック"/>
        <family val="3"/>
        <charset val="128"/>
      </rPr>
      <t>　</t>
    </r>
    <r>
      <rPr>
        <b/>
        <sz val="14"/>
        <rFont val="Times New Roman"/>
        <family val="1"/>
      </rPr>
      <t>Calender</t>
    </r>
  </si>
  <si>
    <t>Daily Cleanliness</t>
  </si>
  <si>
    <t>Planed　Maintenance　Calender</t>
  </si>
  <si>
    <t>メニューＳ・ポスター</t>
  </si>
  <si>
    <t>カップウォーマー</t>
  </si>
  <si>
    <t>weekly</t>
  </si>
  <si>
    <t>レジおよび周辺</t>
  </si>
  <si>
    <t>ガッター/グループ</t>
  </si>
  <si>
    <t>月</t>
  </si>
  <si>
    <t>物販棚</t>
  </si>
  <si>
    <t>ホルダー/スパウト</t>
  </si>
  <si>
    <t>PMC</t>
  </si>
  <si>
    <t>ディスプレイ棚（入口側）</t>
  </si>
  <si>
    <t>ｸﾞﾗｲﾝﾀﾞｰホッパー</t>
  </si>
  <si>
    <t>ディスプレイ棚（奥側）</t>
  </si>
  <si>
    <t>ホイップマシンフィルター</t>
  </si>
  <si>
    <t>デシャップ周辺</t>
  </si>
  <si>
    <t>ビールサーバー</t>
  </si>
  <si>
    <t>カウンター下部</t>
  </si>
  <si>
    <t>冷蔵/冷凍庫フィルター</t>
  </si>
  <si>
    <t>デシャップランプシェード</t>
  </si>
  <si>
    <t>製氷機フィルター</t>
  </si>
  <si>
    <t>コンディメント各容器</t>
  </si>
  <si>
    <t>ショーケースフィルター</t>
  </si>
  <si>
    <t>フード食材棚</t>
  </si>
  <si>
    <t>ミキシングボトル分解漂白</t>
  </si>
  <si>
    <t>掃除用具</t>
  </si>
  <si>
    <t>レギュラーＣシャワー</t>
  </si>
  <si>
    <t>Monthiy</t>
  </si>
  <si>
    <t>火</t>
  </si>
  <si>
    <t>ウォッシャー周辺</t>
  </si>
  <si>
    <t>冷凍/冷蔵コンデンサー</t>
  </si>
  <si>
    <t>デシャップ冷蔵庫フィルター</t>
  </si>
  <si>
    <t>排気ダクト</t>
  </si>
  <si>
    <t>ドリンク冷蔵庫フィルター</t>
  </si>
  <si>
    <t>空調機器（フィルター清掃）</t>
  </si>
  <si>
    <t>フード冷蔵庫フィルター</t>
  </si>
  <si>
    <t>マシンプログラミング</t>
  </si>
  <si>
    <t>ｸﾞﾗｲﾝﾀﾞｰコンテナ内部</t>
  </si>
  <si>
    <t>４枚扉フード冷蔵庫フィルター</t>
  </si>
  <si>
    <t>2Month</t>
  </si>
  <si>
    <t>フード冷凍庫・フィルター</t>
  </si>
  <si>
    <t>ｸﾞﾗｲﾝﾀﾞｰマイクロスィッチＢＯＸ</t>
  </si>
  <si>
    <t>ｸﾞﾗｲﾝﾀﾞｰ　バーツ交換</t>
  </si>
  <si>
    <t>ｸﾞﾗｲﾝﾀﾞｰ　底部清掃</t>
  </si>
  <si>
    <t>水</t>
  </si>
  <si>
    <t>ワインラック</t>
  </si>
  <si>
    <t>グラニータマシン</t>
  </si>
  <si>
    <t>グラニータマシン底部</t>
  </si>
  <si>
    <t>ダクトフードおよび周辺</t>
  </si>
  <si>
    <t>排水溝蓋デッキブラシ</t>
  </si>
  <si>
    <t>窓ガラス（禁煙席）</t>
  </si>
  <si>
    <t>窓ガラス（喫煙席）</t>
  </si>
  <si>
    <t>窓ガラス（ハイテーブル）</t>
  </si>
  <si>
    <t>木</t>
  </si>
  <si>
    <t>窓ガラス（蛇腹扉）</t>
  </si>
  <si>
    <t>ゴミ箱</t>
  </si>
  <si>
    <t>金</t>
  </si>
  <si>
    <t>土</t>
  </si>
  <si>
    <t>Ｓales Action</t>
  </si>
  <si>
    <t>週目</t>
  </si>
  <si>
    <t>STAFF</t>
  </si>
  <si>
    <t>総勤務時間数</t>
  </si>
  <si>
    <t>給与合計額</t>
  </si>
  <si>
    <t>総勤務日数</t>
  </si>
  <si>
    <t>交通費合計額</t>
  </si>
  <si>
    <t>社会保険加入</t>
  </si>
  <si>
    <t>社会保険料</t>
  </si>
  <si>
    <t>雇用保険料</t>
  </si>
  <si>
    <t>厚生年金料</t>
  </si>
  <si>
    <t>所得税</t>
  </si>
  <si>
    <t>合計振込予定額</t>
  </si>
  <si>
    <t>TOTAL</t>
  </si>
  <si>
    <t>①計画データ</t>
  </si>
  <si>
    <t>②社員・スタッフリスト</t>
  </si>
  <si>
    <t>④時間帯別売上</t>
  </si>
  <si>
    <t>時間帯別売上</t>
  </si>
  <si>
    <t>構成比</t>
  </si>
  <si>
    <t>データ</t>
  </si>
  <si>
    <t>NO.</t>
  </si>
  <si>
    <t>名前</t>
  </si>
  <si>
    <t>時給</t>
  </si>
  <si>
    <t>交通費</t>
  </si>
  <si>
    <t>１パターン用</t>
  </si>
  <si>
    <t>2パターン用</t>
  </si>
  <si>
    <t>3パターン用</t>
  </si>
  <si>
    <t>⑤売上・客数計画</t>
  </si>
  <si>
    <t>年</t>
  </si>
  <si>
    <t>～</t>
  </si>
  <si>
    <t>売上</t>
  </si>
  <si>
    <t>客数</t>
  </si>
  <si>
    <t>5時</t>
  </si>
  <si>
    <t>6時</t>
  </si>
  <si>
    <t>７時</t>
  </si>
  <si>
    <t>８時</t>
  </si>
  <si>
    <t>９時</t>
  </si>
  <si>
    <t>１０時</t>
  </si>
  <si>
    <t>１１時</t>
  </si>
  <si>
    <t>１２時</t>
  </si>
  <si>
    <t>１３時</t>
  </si>
  <si>
    <t>１４時</t>
  </si>
  <si>
    <t>１５時</t>
  </si>
  <si>
    <t>１６時</t>
  </si>
  <si>
    <t>１７時</t>
  </si>
  <si>
    <t>１８時</t>
  </si>
  <si>
    <t>１９時</t>
  </si>
  <si>
    <t>２０時</t>
  </si>
  <si>
    <t>２１時</t>
  </si>
  <si>
    <t>２２時</t>
  </si>
  <si>
    <t>２３時</t>
  </si>
  <si>
    <t>２４時</t>
  </si>
  <si>
    <t>店舗名</t>
  </si>
  <si>
    <t>①</t>
  </si>
  <si>
    <t>②</t>
  </si>
  <si>
    <t>③</t>
  </si>
  <si>
    <t>計画平均時給</t>
  </si>
  <si>
    <t>④</t>
  </si>
  <si>
    <t>⑤</t>
  </si>
  <si>
    <t>計画人時売上高</t>
  </si>
  <si>
    <t>⑥</t>
  </si>
  <si>
    <t>日</t>
  </si>
  <si>
    <t>⑦時間帯人員配置表</t>
  </si>
  <si>
    <t>⑥計画シフト（標準シフト）</t>
  </si>
  <si>
    <t>休憩換算表</t>
  </si>
  <si>
    <t>売上        （千円）</t>
  </si>
  <si>
    <t>使用人数</t>
  </si>
  <si>
    <t>人時売上</t>
  </si>
  <si>
    <t>ﾊﾟﾀｰﾝ</t>
  </si>
  <si>
    <t>拘束　　　　　　時間</t>
  </si>
  <si>
    <t>実働　　　時間</t>
  </si>
  <si>
    <t>休憩</t>
  </si>
  <si>
    <t>OP・CL</t>
  </si>
  <si>
    <t>管理業務</t>
  </si>
  <si>
    <t>.</t>
  </si>
  <si>
    <t>累計売上</t>
  </si>
  <si>
    <t>4パターン用</t>
  </si>
  <si>
    <t>5パターン用</t>
  </si>
  <si>
    <t>６パターン用</t>
  </si>
  <si>
    <t>Segafredo ZANETTI</t>
  </si>
  <si>
    <t>店</t>
  </si>
  <si>
    <t>前半シフト</t>
  </si>
  <si>
    <t>後半シフト</t>
  </si>
  <si>
    <r>
      <t>No</t>
    </r>
    <r>
      <rPr>
        <sz val="11"/>
        <rFont val="ＭＳ Ｐゴシック"/>
        <family val="3"/>
        <charset val="128"/>
      </rPr>
      <t>.</t>
    </r>
  </si>
  <si>
    <t>連絡先</t>
  </si>
  <si>
    <t>ＮＯ</t>
  </si>
  <si>
    <t>氏        名</t>
  </si>
  <si>
    <t>携帯番号</t>
  </si>
  <si>
    <t>不足時間帯</t>
  </si>
  <si>
    <t>曜日</t>
  </si>
  <si>
    <t>7:00</t>
  </si>
  <si>
    <t>8:00</t>
  </si>
  <si>
    <t>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</si>
  <si>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</si>
  <si>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</si>
  <si>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</si>
  <si>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</si>
  <si>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</si>
  <si>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</si>
  <si>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</si>
  <si>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</si>
  <si>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</si>
  <si>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</si>
  <si>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</si>
  <si>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</si>
  <si>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</si>
  <si>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</si>
  <si>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</si>
  <si>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実行計画売上（千円）</t>
  </si>
  <si>
    <t>PLAN</t>
  </si>
  <si>
    <t>累計</t>
  </si>
  <si>
    <t>売上ACTUAL（千円）</t>
  </si>
  <si>
    <t>ACTUAL</t>
  </si>
  <si>
    <t>必要人員数</t>
  </si>
  <si>
    <t>休憩時間</t>
  </si>
  <si>
    <t>開閉店業務</t>
  </si>
  <si>
    <t>入金・発注・書類</t>
  </si>
  <si>
    <t>合計時間</t>
  </si>
  <si>
    <t>希望時間</t>
  </si>
  <si>
    <t>予定給与</t>
  </si>
  <si>
    <t>予定交通費</t>
  </si>
  <si>
    <t>勤務時間</t>
  </si>
  <si>
    <t>勤務</t>
  </si>
  <si>
    <t>労働</t>
  </si>
  <si>
    <t>超勤</t>
  </si>
  <si>
    <t>深夜</t>
  </si>
  <si>
    <t>残深</t>
  </si>
  <si>
    <t>給与</t>
  </si>
  <si>
    <t>時間帯別計画時間</t>
  </si>
  <si>
    <t>時間別人時売上高</t>
  </si>
  <si>
    <t>シフト</t>
  </si>
  <si>
    <t>実行計画</t>
  </si>
  <si>
    <t>来客数</t>
  </si>
  <si>
    <t>人時売上高</t>
  </si>
  <si>
    <t>人時接客数</t>
  </si>
  <si>
    <t>労働時間</t>
  </si>
  <si>
    <t>総労働時間</t>
  </si>
  <si>
    <t>【Ｎｏｔｅ】</t>
  </si>
  <si>
    <t>Ｐ/Ａ人件費</t>
  </si>
  <si>
    <t>人件費率</t>
  </si>
  <si>
    <t>平均時給</t>
  </si>
  <si>
    <t>パターン</t>
  </si>
  <si>
    <t>P/A人件費比率</t>
  </si>
  <si>
    <t>標準シフト</t>
  </si>
  <si>
    <t>入店</t>
    <rPh sb="0" eb="2">
      <t>ニュウテン</t>
    </rPh>
    <phoneticPr fontId="41"/>
  </si>
  <si>
    <t>退店</t>
    <rPh sb="0" eb="1">
      <t>タイ</t>
    </rPh>
    <rPh sb="1" eb="2">
      <t>テン</t>
    </rPh>
    <phoneticPr fontId="41"/>
  </si>
  <si>
    <t>発注、入金</t>
    <rPh sb="0" eb="2">
      <t>ハッチュウ</t>
    </rPh>
    <rPh sb="3" eb="5">
      <t>ニュウキン</t>
    </rPh>
    <phoneticPr fontId="41"/>
  </si>
  <si>
    <t>セカンド</t>
    <phoneticPr fontId="41"/>
  </si>
  <si>
    <t>新宿三丁目</t>
    <rPh sb="0" eb="5">
      <t>シンジュクサンチョウメ</t>
    </rPh>
    <phoneticPr fontId="41"/>
  </si>
  <si>
    <t>土</t>
    <rPh sb="0" eb="1">
      <t>ド</t>
    </rPh>
    <phoneticPr fontId="41"/>
  </si>
  <si>
    <t>;;</t>
    <phoneticPr fontId="41"/>
  </si>
  <si>
    <t>不足①</t>
    <rPh sb="0" eb="2">
      <t>フソク</t>
    </rPh>
    <phoneticPr fontId="41"/>
  </si>
  <si>
    <t>不足②</t>
    <rPh sb="0" eb="2">
      <t>フソク</t>
    </rPh>
    <phoneticPr fontId="41"/>
  </si>
  <si>
    <t>平日①</t>
    <rPh sb="0" eb="2">
      <t>ヘイジツ</t>
    </rPh>
    <phoneticPr fontId="41"/>
  </si>
  <si>
    <t>平日②</t>
    <rPh sb="0" eb="2">
      <t>ヘイジツ</t>
    </rPh>
    <phoneticPr fontId="41"/>
  </si>
  <si>
    <t>金</t>
    <rPh sb="0" eb="1">
      <t>キン</t>
    </rPh>
    <phoneticPr fontId="41"/>
  </si>
  <si>
    <t>日祝</t>
    <rPh sb="0" eb="2">
      <t>ニチシュク</t>
    </rPh>
    <phoneticPr fontId="41"/>
  </si>
  <si>
    <r>
      <t>P</t>
    </r>
    <r>
      <rPr>
        <sz val="11"/>
        <rFont val="ＭＳ Ｐゴシック"/>
        <family val="3"/>
        <charset val="128"/>
      </rPr>
      <t>/A人件費比率</t>
    </r>
  </si>
  <si>
    <t>中間棚卸</t>
    <rPh sb="0" eb="4">
      <t>チュウカンタナオロシ</t>
    </rPh>
    <phoneticPr fontId="41"/>
  </si>
  <si>
    <t>a</t>
    <phoneticPr fontId="41"/>
  </si>
  <si>
    <t>祝日</t>
    <rPh sb="0" eb="2">
      <t>シュクジツ</t>
    </rPh>
    <phoneticPr fontId="41"/>
  </si>
  <si>
    <t>スポットバイトル</t>
    <phoneticPr fontId="41"/>
  </si>
  <si>
    <t>F</t>
    <phoneticPr fontId="41"/>
  </si>
  <si>
    <t>X</t>
    <phoneticPr fontId="41"/>
  </si>
  <si>
    <t>O-14</t>
    <phoneticPr fontId="41"/>
  </si>
  <si>
    <t>9-18</t>
    <phoneticPr fontId="41"/>
  </si>
  <si>
    <t>9-17</t>
    <phoneticPr fontId="41"/>
  </si>
  <si>
    <t>O-15</t>
    <phoneticPr fontId="41"/>
  </si>
  <si>
    <t>O-17</t>
    <phoneticPr fontId="41"/>
  </si>
  <si>
    <t>14-L</t>
    <phoneticPr fontId="41"/>
  </si>
  <si>
    <t>O-18</t>
    <phoneticPr fontId="41"/>
  </si>
  <si>
    <t>O-16</t>
    <phoneticPr fontId="41"/>
  </si>
  <si>
    <t>11-16</t>
    <phoneticPr fontId="41"/>
  </si>
  <si>
    <t>13-L</t>
    <phoneticPr fontId="41"/>
  </si>
  <si>
    <t>17-L</t>
    <phoneticPr fontId="41"/>
  </si>
  <si>
    <t>10-16</t>
    <phoneticPr fontId="41"/>
  </si>
  <si>
    <t>O-13</t>
    <phoneticPr fontId="41"/>
  </si>
  <si>
    <t>9-21</t>
    <phoneticPr fontId="41"/>
  </si>
  <si>
    <t>17.5-L</t>
    <phoneticPr fontId="41"/>
  </si>
  <si>
    <t>18-L</t>
    <phoneticPr fontId="41"/>
  </si>
  <si>
    <t>15-20</t>
    <phoneticPr fontId="41"/>
  </si>
  <si>
    <t>10-20</t>
    <phoneticPr fontId="41"/>
  </si>
  <si>
    <t>11-L</t>
    <phoneticPr fontId="41"/>
  </si>
  <si>
    <t>9-13</t>
    <phoneticPr fontId="41"/>
  </si>
  <si>
    <t>15-L</t>
    <phoneticPr fontId="41"/>
  </si>
  <si>
    <t>9-16</t>
    <phoneticPr fontId="41"/>
  </si>
  <si>
    <t>10-19</t>
    <phoneticPr fontId="41"/>
  </si>
  <si>
    <t>累計</t>
    <phoneticPr fontId="41"/>
  </si>
  <si>
    <t>銀行　午前中MUST</t>
    <rPh sb="0" eb="2">
      <t>ギンコウ</t>
    </rPh>
    <rPh sb="3" eb="6">
      <t>ゴゼンチュウ</t>
    </rPh>
    <phoneticPr fontId="41"/>
  </si>
  <si>
    <t>15-19</t>
    <phoneticPr fontId="41"/>
  </si>
  <si>
    <t>12-18</t>
    <phoneticPr fontId="41"/>
  </si>
  <si>
    <t>9-17.5</t>
    <phoneticPr fontId="41"/>
  </si>
  <si>
    <t>中間棚卸
営業終了後　フロア清掃あり</t>
    <rPh sb="0" eb="4">
      <t>チュウカンタナオロシ</t>
    </rPh>
    <rPh sb="5" eb="10">
      <t>エイギョウシュウリョウゴ</t>
    </rPh>
    <rPh sb="14" eb="16">
      <t>セイソウ</t>
    </rPh>
    <phoneticPr fontId="41"/>
  </si>
  <si>
    <t>O-12</t>
    <phoneticPr fontId="41"/>
  </si>
  <si>
    <t>10-17</t>
    <phoneticPr fontId="41"/>
  </si>
  <si>
    <t>9-16.5</t>
    <phoneticPr fontId="41"/>
  </si>
  <si>
    <t>（F）</t>
    <phoneticPr fontId="41"/>
  </si>
  <si>
    <t>棚卸</t>
    <rPh sb="0" eb="2">
      <t>タナオロシ</t>
    </rPh>
    <phoneticPr fontId="41"/>
  </si>
  <si>
    <t>MTG</t>
    <phoneticPr fontId="41"/>
  </si>
  <si>
    <t>K.M</t>
  </si>
  <si>
    <t>S.S</t>
  </si>
  <si>
    <t>Y.I</t>
  </si>
  <si>
    <t>I.Y</t>
  </si>
  <si>
    <t>S.M</t>
  </si>
  <si>
    <t>N.D</t>
  </si>
  <si>
    <t>M.K</t>
  </si>
  <si>
    <t>H.S</t>
  </si>
  <si>
    <t>C.E</t>
  </si>
  <si>
    <t>Y.K</t>
  </si>
  <si>
    <t>T.R</t>
  </si>
  <si>
    <t>W.M</t>
  </si>
  <si>
    <t>Y.Y</t>
  </si>
  <si>
    <t>S.K</t>
  </si>
  <si>
    <t>A.M（本部）</t>
    <rPh sb="4" eb="6">
      <t>ホンブ</t>
    </rPh>
    <phoneticPr fontId="41"/>
  </si>
  <si>
    <t>S.I（本部</t>
    <rPh sb="4" eb="6">
      <t>ホンブ</t>
    </rPh>
    <phoneticPr fontId="41"/>
  </si>
  <si>
    <t>S.U</t>
    <phoneticPr fontId="41"/>
  </si>
  <si>
    <t>A.A</t>
    <phoneticPr fontId="41"/>
  </si>
  <si>
    <t>E.U</t>
    <phoneticPr fontId="41"/>
  </si>
  <si>
    <t>K.J</t>
    <phoneticPr fontId="41"/>
  </si>
  <si>
    <t>I.N</t>
    <phoneticPr fontId="41"/>
  </si>
  <si>
    <r>
      <t>PS</t>
    </r>
    <r>
      <rPr>
        <b/>
        <sz val="14"/>
        <rFont val="MS Mincho"/>
        <family val="1"/>
        <charset val="128"/>
      </rPr>
      <t>カフェ</t>
    </r>
    <phoneticPr fontId="4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</si>
</sst>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0">
    <numFmt numFmtId="5" formatCode="&quot;¥&quot;#,##0;&quot;¥&quot;\-#,##0"/>
    <numFmt numFmtId="6" formatCode="&quot;¥&quot;#,##0;[Red]&quot;¥&quot;\-#,##0"/>
    <numFmt numFmtId="41" formatCode="_ * #,##0_ ;_ * \-#,##0_ ;_ * &quot;-&quot;_ ;_ @_ "/>
    <numFmt numFmtId="176" formatCode="0_ "/>
    <numFmt numFmtId="177" formatCode="0.00_ "/>
    <numFmt numFmtId="178" formatCode="#,##0_);[Red]\(#,##0\)"/>
    <numFmt numFmtId="179" formatCode="0.0&quot;ｈ&quot;"/>
    <numFmt numFmtId="180" formatCode="0&quot;人&quot;"/>
    <numFmt numFmtId="181" formatCode="0.0%"/>
    <numFmt numFmtId="182" formatCode="#,##0\ &quot;円&quot;"/>
    <numFmt numFmtId="183" formatCode="#,##0_ "/>
    <numFmt numFmtId="184" formatCode="0&quot;（千円）&quot;"/>
    <numFmt numFmtId="185" formatCode="0_);[Red]\(0\)"/>
    <numFmt numFmtId="186" formatCode="0.0_ "/>
    <numFmt numFmtId="187" formatCode="&quot;¥&quot;#,##0_);[Red]\(&quot;¥&quot;#,##0\)"/>
    <numFmt numFmtId="188" formatCode="#,##0.0_ "/>
    <numFmt numFmtId="189" formatCode="#,##0.00_ "/>
    <numFmt numFmtId="190" formatCode="0&quot;月&quot;"/>
    <numFmt numFmtId="191" formatCode="m&quot;月&quot;"/>
    <numFmt numFmtId="192" formatCode="d"/>
    <numFmt numFmtId="193" formatCode="aaa"/>
    <numFmt numFmtId="194" formatCode="0&quot;店&quot;"/>
    <numFmt numFmtId="195" formatCode="#,##0.0;[Red]\-#,##0.0"/>
    <numFmt numFmtId="196" formatCode="m&quot;月&quot;d&quot;日&quot;aaaa"/>
    <numFmt numFmtId="197" formatCode="&quot;計&quot;\ 0&quot;名&quot;"/>
    <numFmt numFmtId="198" formatCode="0;0;"/>
    <numFmt numFmtId="199" formatCode="0.0;0.0;"/>
    <numFmt numFmtId="200" formatCode="h:mm;@"/>
    <numFmt numFmtId="201" formatCode="0.00_);[Red]\(0.00\)"/>
    <numFmt numFmtId="202" formatCode="0.0"/>
    <numFmt numFmtId="203" formatCode="0.00;[Red]0.00"/>
    <numFmt numFmtId="204" formatCode="&quot;¥&quot;#,##0;[Red]&quot;¥&quot;#,##0"/>
    <numFmt numFmtId="205" formatCode="#,##0.00_ ;[Red]\-#,##0.00\ "/>
    <numFmt numFmtId="206" formatCode="0\ &quot;人&quot;"/>
    <numFmt numFmtId="207" formatCode="0.0&quot;人&quot;"/>
    <numFmt numFmtId="208" formatCode="0.00&quot;ｈ&quot;"/>
    <numFmt numFmtId="209" formatCode="0.0\ %"/>
    <numFmt numFmtId="210" formatCode="0.0_);[Red]\(0.0\)"/>
    <numFmt numFmtId="211" formatCode="0.00_ &quot;h&quot;"/>
    <numFmt numFmtId="212" formatCode="[$¥-411]#,##0;\-[$¥-411]#,##0"/>
  </numFmts>
  <fonts count="55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4"/>
      <name val="Times New Roman"/>
      <family val="1"/>
    </font>
    <font>
      <b/>
      <sz val="14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2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11"/>
      <name val="MS UI Gothic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9"/>
      <name val="ＭＳ Ｐゴシック"/>
      <family val="3"/>
      <charset val="128"/>
    </font>
    <font>
      <i/>
      <sz val="10"/>
      <name val="ＭＳ Ｐゴシック"/>
      <family val="3"/>
      <charset val="128"/>
    </font>
    <font>
      <sz val="12"/>
      <color indexed="9"/>
      <name val="ＭＳ Ｐゴシック"/>
      <family val="3"/>
      <charset val="128"/>
    </font>
    <font>
      <sz val="20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11"/>
      <name val="Times New Roman"/>
      <family val="1"/>
    </font>
    <font>
      <b/>
      <sz val="11"/>
      <name val="ＭＳ Ｐ明朝"/>
      <family val="1"/>
      <charset val="128"/>
    </font>
    <font>
      <sz val="9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name val="ＭＳ Ｐゴシック"/>
      <family val="3"/>
      <charset val="128"/>
    </font>
    <font>
      <sz val="18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22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14"/>
      <color indexed="9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4"/>
      <name val="MS Mincho"/>
      <family val="1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2D050"/>
        <bgColor indexed="64"/>
      </patternFill>
    </fill>
  </fills>
  <borders count="17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tted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ashed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dotted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tted">
        <color indexed="64"/>
      </right>
      <top style="double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20" borderId="1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9" fontId="44" fillId="0" borderId="0" applyFont="0" applyFill="0" applyBorder="0" applyAlignment="0" applyProtection="0"/>
    <xf numFmtId="0" fontId="44" fillId="22" borderId="2" applyNumberFormat="0" applyFon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6" fillId="23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38" fontId="44" fillId="0" borderId="0" applyFont="0" applyFill="0" applyBorder="0" applyAlignment="0" applyProtection="0"/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3" borderId="9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7" borderId="4" applyNumberFormat="0" applyAlignment="0" applyProtection="0">
      <alignment vertical="center"/>
    </xf>
    <xf numFmtId="0" fontId="44" fillId="0" borderId="0"/>
    <xf numFmtId="0" fontId="44" fillId="0" borderId="0"/>
    <xf numFmtId="0" fontId="5" fillId="4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585">
    <xf numFmtId="0" fontId="0" fillId="0" borderId="0" xfId="0"/>
    <xf numFmtId="0" fontId="21" fillId="24" borderId="0" xfId="43" applyFont="1" applyFill="1" applyAlignment="1">
      <alignment horizontal="left"/>
    </xf>
    <xf numFmtId="0" fontId="44" fillId="24" borderId="0" xfId="43" applyFill="1"/>
    <xf numFmtId="0" fontId="22" fillId="24" borderId="0" xfId="43" applyFont="1" applyFill="1" applyAlignment="1">
      <alignment horizontal="center" vertical="center"/>
    </xf>
    <xf numFmtId="0" fontId="23" fillId="24" borderId="10" xfId="43" applyFont="1" applyFill="1" applyBorder="1" applyAlignment="1">
      <alignment horizontal="center" vertical="center"/>
    </xf>
    <xf numFmtId="0" fontId="44" fillId="24" borderId="11" xfId="43" applyFill="1" applyBorder="1"/>
    <xf numFmtId="0" fontId="24" fillId="0" borderId="12" xfId="0" applyFont="1" applyBorder="1" applyAlignment="1">
      <alignment horizontal="left" vertical="center"/>
    </xf>
    <xf numFmtId="0" fontId="24" fillId="21" borderId="12" xfId="0" applyFont="1" applyFill="1" applyBorder="1" applyAlignment="1">
      <alignment horizontal="left" vertical="center"/>
    </xf>
    <xf numFmtId="0" fontId="44" fillId="24" borderId="0" xfId="43" applyFill="1" applyAlignment="1">
      <alignment horizontal="center" vertical="center"/>
    </xf>
    <xf numFmtId="0" fontId="24" fillId="0" borderId="10" xfId="44" applyFont="1" applyBorder="1" applyAlignment="1">
      <alignment horizontal="left" vertical="center"/>
    </xf>
    <xf numFmtId="0" fontId="24" fillId="21" borderId="10" xfId="44" applyFont="1" applyFill="1" applyBorder="1" applyAlignment="1">
      <alignment horizontal="left" vertical="center"/>
    </xf>
    <xf numFmtId="0" fontId="26" fillId="7" borderId="10" xfId="43" applyFont="1" applyFill="1" applyBorder="1" applyAlignment="1">
      <alignment horizontal="center" vertical="center"/>
    </xf>
    <xf numFmtId="0" fontId="26" fillId="24" borderId="10" xfId="43" applyFont="1" applyFill="1" applyBorder="1" applyAlignment="1">
      <alignment horizontal="center" vertical="center"/>
    </xf>
    <xf numFmtId="0" fontId="26" fillId="24" borderId="0" xfId="43" applyFont="1" applyFill="1" applyAlignment="1">
      <alignment horizontal="center" vertical="center"/>
    </xf>
    <xf numFmtId="0" fontId="24" fillId="4" borderId="13" xfId="44" applyFont="1" applyFill="1" applyBorder="1" applyAlignment="1">
      <alignment horizontal="left" vertical="center"/>
    </xf>
    <xf numFmtId="0" fontId="24" fillId="4" borderId="14" xfId="43" applyFont="1" applyFill="1" applyBorder="1" applyAlignment="1">
      <alignment horizontal="left"/>
    </xf>
    <xf numFmtId="0" fontId="24" fillId="4" borderId="15" xfId="43" applyFont="1" applyFill="1" applyBorder="1"/>
    <xf numFmtId="0" fontId="24" fillId="4" borderId="13" xfId="0" applyFont="1" applyFill="1" applyBorder="1" applyAlignment="1">
      <alignment horizontal="left" vertical="center"/>
    </xf>
    <xf numFmtId="0" fontId="44" fillId="24" borderId="16" xfId="43" applyFill="1" applyBorder="1"/>
    <xf numFmtId="0" fontId="44" fillId="24" borderId="17" xfId="43" applyFill="1" applyBorder="1" applyAlignment="1">
      <alignment horizontal="center"/>
    </xf>
    <xf numFmtId="0" fontId="44" fillId="24" borderId="0" xfId="43" applyFill="1" applyAlignment="1">
      <alignment horizontal="center"/>
    </xf>
    <xf numFmtId="0" fontId="24" fillId="0" borderId="10" xfId="0" applyFont="1" applyBorder="1" applyAlignment="1">
      <alignment horizontal="left" vertical="center"/>
    </xf>
    <xf numFmtId="0" fontId="24" fillId="8" borderId="10" xfId="0" applyFont="1" applyFill="1" applyBorder="1" applyAlignment="1">
      <alignment horizontal="left" vertical="center"/>
    </xf>
    <xf numFmtId="0" fontId="26" fillId="7" borderId="12" xfId="43" applyFont="1" applyFill="1" applyBorder="1" applyAlignment="1">
      <alignment horizontal="center" vertical="center"/>
    </xf>
    <xf numFmtId="0" fontId="44" fillId="24" borderId="17" xfId="43" applyFill="1" applyBorder="1"/>
    <xf numFmtId="0" fontId="24" fillId="4" borderId="13" xfId="43" applyFont="1" applyFill="1" applyBorder="1" applyAlignment="1">
      <alignment horizontal="left"/>
    </xf>
    <xf numFmtId="0" fontId="24" fillId="5" borderId="10" xfId="0" applyFont="1" applyFill="1" applyBorder="1" applyAlignment="1">
      <alignment horizontal="left" vertical="center"/>
    </xf>
    <xf numFmtId="0" fontId="24" fillId="4" borderId="13" xfId="43" applyFont="1" applyFill="1" applyBorder="1"/>
    <xf numFmtId="0" fontId="44" fillId="24" borderId="17" xfId="43" applyFill="1" applyBorder="1" applyAlignment="1">
      <alignment horizontal="left"/>
    </xf>
    <xf numFmtId="0" fontId="24" fillId="4" borderId="13" xfId="44" applyFont="1" applyFill="1" applyBorder="1"/>
    <xf numFmtId="0" fontId="24" fillId="4" borderId="14" xfId="43" applyFont="1" applyFill="1" applyBorder="1" applyAlignment="1">
      <alignment horizontal="center"/>
    </xf>
    <xf numFmtId="0" fontId="44" fillId="24" borderId="0" xfId="43" applyFill="1" applyAlignment="1">
      <alignment horizontal="left"/>
    </xf>
    <xf numFmtId="0" fontId="21" fillId="24" borderId="10" xfId="44" applyFont="1" applyFill="1" applyBorder="1" applyAlignment="1">
      <alignment horizontal="left"/>
    </xf>
    <xf numFmtId="0" fontId="21" fillId="24" borderId="18" xfId="44" applyFont="1" applyFill="1" applyBorder="1" applyAlignment="1">
      <alignment horizontal="left"/>
    </xf>
    <xf numFmtId="0" fontId="24" fillId="4" borderId="17" xfId="43" applyFont="1" applyFill="1" applyBorder="1" applyAlignment="1">
      <alignment horizontal="center" vertical="center"/>
    </xf>
    <xf numFmtId="0" fontId="24" fillId="4" borderId="19" xfId="43" applyFont="1" applyFill="1" applyBorder="1" applyAlignment="1">
      <alignment horizontal="center" vertical="center"/>
    </xf>
    <xf numFmtId="0" fontId="44" fillId="24" borderId="0" xfId="44" applyFill="1"/>
    <xf numFmtId="0" fontId="26" fillId="24" borderId="20" xfId="43" applyFont="1" applyFill="1" applyBorder="1" applyAlignment="1">
      <alignment horizontal="center" vertical="center"/>
    </xf>
    <xf numFmtId="0" fontId="3" fillId="24" borderId="0" xfId="43" applyFont="1" applyFill="1" applyAlignment="1">
      <alignment horizontal="center" vertical="center"/>
    </xf>
    <xf numFmtId="0" fontId="0" fillId="0" borderId="0" xfId="0" applyAlignment="1" applyProtection="1">
      <alignment horizontal="center" vertical="center"/>
      <protection hidden="1"/>
    </xf>
    <xf numFmtId="176" fontId="0" fillId="0" borderId="0" xfId="0" applyNumberFormat="1" applyAlignment="1" applyProtection="1">
      <alignment horizontal="center" vertical="center"/>
      <protection hidden="1"/>
    </xf>
    <xf numFmtId="176" fontId="0" fillId="0" borderId="21" xfId="0" applyNumberFormat="1" applyBorder="1" applyAlignment="1" applyProtection="1">
      <alignment horizontal="center" vertical="center"/>
      <protection hidden="1"/>
    </xf>
    <xf numFmtId="0" fontId="0" fillId="0" borderId="22" xfId="0" applyBorder="1" applyAlignment="1" applyProtection="1">
      <alignment horizontal="center" vertical="center"/>
      <protection hidden="1"/>
    </xf>
    <xf numFmtId="0" fontId="0" fillId="0" borderId="23" xfId="0" applyBorder="1" applyAlignment="1" applyProtection="1">
      <alignment horizontal="center" vertical="center"/>
      <protection hidden="1"/>
    </xf>
    <xf numFmtId="0" fontId="0" fillId="0" borderId="24" xfId="0" applyBorder="1" applyAlignment="1" applyProtection="1">
      <alignment horizontal="center" vertical="center"/>
      <protection hidden="1"/>
    </xf>
    <xf numFmtId="0" fontId="0" fillId="0" borderId="25" xfId="0" applyBorder="1" applyAlignment="1" applyProtection="1">
      <alignment horizontal="center" vertical="center"/>
      <protection hidden="1"/>
    </xf>
    <xf numFmtId="176" fontId="0" fillId="0" borderId="26" xfId="0" applyNumberFormat="1" applyBorder="1" applyAlignment="1" applyProtection="1">
      <alignment horizontal="center" vertical="center"/>
      <protection hidden="1"/>
    </xf>
    <xf numFmtId="176" fontId="0" fillId="0" borderId="27" xfId="0" applyNumberFormat="1" applyBorder="1" applyAlignment="1" applyProtection="1">
      <alignment horizontal="center" vertical="center"/>
      <protection hidden="1"/>
    </xf>
    <xf numFmtId="5" fontId="0" fillId="0" borderId="28" xfId="0" applyNumberFormat="1" applyBorder="1" applyAlignment="1" applyProtection="1">
      <alignment horizontal="center" vertical="center"/>
      <protection hidden="1"/>
    </xf>
    <xf numFmtId="0" fontId="0" fillId="0" borderId="29" xfId="0" applyBorder="1" applyAlignment="1" applyProtection="1">
      <alignment horizontal="center" vertical="center"/>
      <protection hidden="1"/>
    </xf>
    <xf numFmtId="5" fontId="0" fillId="0" borderId="30" xfId="0" applyNumberFormat="1" applyBorder="1" applyAlignment="1" applyProtection="1">
      <alignment horizontal="center" vertical="center"/>
      <protection hidden="1"/>
    </xf>
    <xf numFmtId="5" fontId="0" fillId="0" borderId="31" xfId="0" applyNumberFormat="1" applyBorder="1" applyAlignment="1" applyProtection="1">
      <alignment horizontal="center" vertical="center"/>
      <protection hidden="1"/>
    </xf>
    <xf numFmtId="0" fontId="0" fillId="0" borderId="32" xfId="0" applyBorder="1" applyAlignment="1" applyProtection="1">
      <alignment horizontal="center" vertical="center"/>
      <protection hidden="1"/>
    </xf>
    <xf numFmtId="49" fontId="0" fillId="0" borderId="33" xfId="0" applyNumberFormat="1" applyBorder="1" applyAlignment="1" applyProtection="1">
      <alignment horizontal="center" vertical="center"/>
      <protection hidden="1"/>
    </xf>
    <xf numFmtId="38" fontId="0" fillId="0" borderId="12" xfId="0" applyNumberFormat="1" applyBorder="1" applyAlignment="1" applyProtection="1">
      <alignment horizontal="center" vertical="center"/>
      <protection hidden="1"/>
    </xf>
    <xf numFmtId="178" fontId="0" fillId="0" borderId="12" xfId="0" applyNumberFormat="1" applyBorder="1" applyAlignment="1" applyProtection="1">
      <alignment horizontal="center" vertical="center"/>
      <protection hidden="1"/>
    </xf>
    <xf numFmtId="178" fontId="0" fillId="0" borderId="11" xfId="0" applyNumberFormat="1" applyBorder="1" applyAlignment="1" applyProtection="1">
      <alignment horizontal="center" vertical="center"/>
      <protection hidden="1"/>
    </xf>
    <xf numFmtId="5" fontId="0" fillId="0" borderId="34" xfId="0" applyNumberFormat="1" applyBorder="1" applyAlignment="1" applyProtection="1">
      <alignment horizontal="center" vertical="center"/>
      <protection hidden="1"/>
    </xf>
    <xf numFmtId="49" fontId="0" fillId="0" borderId="35" xfId="0" applyNumberFormat="1" applyBorder="1" applyAlignment="1" applyProtection="1">
      <alignment horizontal="center" vertical="center"/>
      <protection hidden="1"/>
    </xf>
    <xf numFmtId="178" fontId="0" fillId="0" borderId="13" xfId="0" applyNumberFormat="1" applyBorder="1" applyAlignment="1" applyProtection="1">
      <alignment horizontal="center" vertical="center"/>
      <protection hidden="1"/>
    </xf>
    <xf numFmtId="5" fontId="0" fillId="0" borderId="36" xfId="0" applyNumberFormat="1" applyBorder="1" applyAlignment="1" applyProtection="1">
      <alignment horizontal="center" vertical="center"/>
      <protection hidden="1"/>
    </xf>
    <xf numFmtId="5" fontId="0" fillId="0" borderId="37" xfId="0" applyNumberFormat="1" applyBorder="1" applyAlignment="1" applyProtection="1">
      <alignment horizontal="center" vertical="center"/>
      <protection hidden="1"/>
    </xf>
    <xf numFmtId="5" fontId="0" fillId="0" borderId="38" xfId="0" applyNumberFormat="1" applyBorder="1" applyAlignment="1" applyProtection="1">
      <alignment horizontal="center" vertical="center"/>
      <protection hidden="1"/>
    </xf>
    <xf numFmtId="5" fontId="0" fillId="0" borderId="0" xfId="0" applyNumberFormat="1" applyAlignment="1" applyProtection="1">
      <alignment horizontal="center" vertical="center"/>
      <protection hidden="1"/>
    </xf>
    <xf numFmtId="0" fontId="0" fillId="24" borderId="0" xfId="0" applyFill="1" applyAlignment="1">
      <alignment vertical="center"/>
    </xf>
    <xf numFmtId="0" fontId="0" fillId="24" borderId="0" xfId="0" applyFill="1" applyAlignment="1">
      <alignment horizontal="center" vertical="center"/>
    </xf>
    <xf numFmtId="38" fontId="0" fillId="24" borderId="0" xfId="34" applyFont="1" applyFill="1" applyAlignment="1">
      <alignment horizontal="center" vertical="center"/>
    </xf>
    <xf numFmtId="0" fontId="21" fillId="24" borderId="0" xfId="0" applyFont="1" applyFill="1"/>
    <xf numFmtId="0" fontId="21" fillId="24" borderId="0" xfId="0" applyFont="1" applyFill="1" applyAlignment="1">
      <alignment horizontal="left" vertical="center"/>
    </xf>
    <xf numFmtId="0" fontId="0" fillId="24" borderId="0" xfId="0" applyFill="1"/>
    <xf numFmtId="181" fontId="0" fillId="24" borderId="0" xfId="28" applyNumberFormat="1" applyFont="1" applyFill="1"/>
    <xf numFmtId="181" fontId="0" fillId="24" borderId="0" xfId="28" applyNumberFormat="1" applyFont="1" applyFill="1" applyAlignment="1">
      <alignment shrinkToFit="1"/>
    </xf>
    <xf numFmtId="0" fontId="0" fillId="24" borderId="0" xfId="0" applyFill="1" applyAlignment="1">
      <alignment vertical="center" shrinkToFit="1"/>
    </xf>
    <xf numFmtId="0" fontId="28" fillId="24" borderId="0" xfId="0" applyFont="1" applyFill="1" applyAlignment="1">
      <alignment vertical="center"/>
    </xf>
    <xf numFmtId="0" fontId="28" fillId="24" borderId="0" xfId="0" applyFont="1" applyFill="1" applyAlignment="1">
      <alignment horizontal="center" vertical="center"/>
    </xf>
    <xf numFmtId="0" fontId="3" fillId="24" borderId="0" xfId="0" applyFont="1" applyFill="1" applyAlignment="1">
      <alignment horizontal="left" vertical="center"/>
    </xf>
    <xf numFmtId="0" fontId="29" fillId="0" borderId="0" xfId="0" applyFont="1" applyAlignment="1">
      <alignment horizontal="center"/>
    </xf>
    <xf numFmtId="181" fontId="29" fillId="24" borderId="0" xfId="28" applyNumberFormat="1" applyFont="1" applyFill="1"/>
    <xf numFmtId="0" fontId="29" fillId="24" borderId="0" xfId="0" applyFont="1" applyFill="1" applyAlignment="1">
      <alignment vertical="center"/>
    </xf>
    <xf numFmtId="181" fontId="29" fillId="24" borderId="0" xfId="28" applyNumberFormat="1" applyFont="1" applyFill="1" applyAlignment="1">
      <alignment shrinkToFit="1"/>
    </xf>
    <xf numFmtId="181" fontId="29" fillId="0" borderId="0" xfId="28" applyNumberFormat="1" applyFont="1" applyAlignment="1">
      <alignment horizontal="center"/>
    </xf>
    <xf numFmtId="0" fontId="29" fillId="24" borderId="0" xfId="0" applyFont="1" applyFill="1" applyAlignment="1">
      <alignment shrinkToFit="1"/>
    </xf>
    <xf numFmtId="181" fontId="0" fillId="0" borderId="0" xfId="28" applyNumberFormat="1" applyFont="1" applyAlignment="1">
      <alignment horizontal="center"/>
    </xf>
    <xf numFmtId="0" fontId="0" fillId="24" borderId="0" xfId="0" applyFill="1" applyAlignment="1" applyProtection="1">
      <alignment vertical="center"/>
      <protection locked="0"/>
    </xf>
    <xf numFmtId="0" fontId="29" fillId="24" borderId="39" xfId="0" applyFont="1" applyFill="1" applyBorder="1" applyAlignment="1">
      <alignment horizontal="center" vertical="center"/>
    </xf>
    <xf numFmtId="0" fontId="29" fillId="24" borderId="40" xfId="0" applyFont="1" applyFill="1" applyBorder="1" applyAlignment="1">
      <alignment horizontal="center" vertical="center"/>
    </xf>
    <xf numFmtId="0" fontId="30" fillId="24" borderId="41" xfId="0" applyFont="1" applyFill="1" applyBorder="1" applyAlignment="1">
      <alignment horizontal="center" vertical="center"/>
    </xf>
    <xf numFmtId="0" fontId="30" fillId="24" borderId="42" xfId="0" applyFont="1" applyFill="1" applyBorder="1" applyAlignment="1">
      <alignment horizontal="center" vertical="center"/>
    </xf>
    <xf numFmtId="38" fontId="30" fillId="24" borderId="43" xfId="34" applyFont="1" applyFill="1" applyBorder="1" applyAlignment="1">
      <alignment horizontal="center" vertical="center"/>
    </xf>
    <xf numFmtId="38" fontId="30" fillId="24" borderId="44" xfId="34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0" fillId="24" borderId="45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29" fillId="24" borderId="46" xfId="0" applyFont="1" applyFill="1" applyBorder="1" applyAlignment="1" applyProtection="1">
      <alignment horizontal="center" vertical="center"/>
      <protection locked="0"/>
    </xf>
    <xf numFmtId="182" fontId="29" fillId="4" borderId="43" xfId="34" applyNumberFormat="1" applyFont="1" applyFill="1" applyBorder="1" applyAlignment="1" applyProtection="1">
      <alignment horizontal="center" vertical="center" shrinkToFit="1"/>
      <protection locked="0"/>
    </xf>
    <xf numFmtId="20" fontId="29" fillId="0" borderId="20" xfId="0" applyNumberFormat="1" applyFont="1" applyBorder="1" applyAlignment="1">
      <alignment vertical="center"/>
    </xf>
    <xf numFmtId="0" fontId="29" fillId="0" borderId="16" xfId="0" applyFont="1" applyBorder="1" applyAlignment="1">
      <alignment horizontal="center" vertical="center"/>
    </xf>
    <xf numFmtId="20" fontId="29" fillId="0" borderId="16" xfId="0" applyNumberFormat="1" applyFont="1" applyBorder="1" applyAlignment="1">
      <alignment horizontal="left" vertical="center"/>
    </xf>
    <xf numFmtId="183" fontId="29" fillId="4" borderId="10" xfId="0" applyNumberFormat="1" applyFont="1" applyFill="1" applyBorder="1" applyAlignment="1">
      <alignment horizontal="right"/>
    </xf>
    <xf numFmtId="181" fontId="29" fillId="0" borderId="10" xfId="28" applyNumberFormat="1" applyFont="1" applyBorder="1" applyAlignment="1">
      <alignment horizontal="right"/>
    </xf>
    <xf numFmtId="0" fontId="29" fillId="24" borderId="47" xfId="0" applyFont="1" applyFill="1" applyBorder="1" applyAlignment="1">
      <alignment horizontal="center" vertical="center"/>
    </xf>
    <xf numFmtId="0" fontId="29" fillId="24" borderId="48" xfId="0" applyFont="1" applyFill="1" applyBorder="1" applyAlignment="1" applyProtection="1">
      <alignment horizontal="center" vertical="center"/>
      <protection locked="0"/>
    </xf>
    <xf numFmtId="0" fontId="29" fillId="24" borderId="49" xfId="0" applyFont="1" applyFill="1" applyBorder="1" applyAlignment="1" applyProtection="1">
      <alignment horizontal="center" vertical="center"/>
      <protection locked="0"/>
    </xf>
    <xf numFmtId="0" fontId="29" fillId="24" borderId="47" xfId="0" applyFont="1" applyFill="1" applyBorder="1" applyAlignment="1" applyProtection="1">
      <alignment horizontal="center" vertical="center"/>
      <protection locked="0"/>
    </xf>
    <xf numFmtId="0" fontId="29" fillId="24" borderId="50" xfId="0" applyFont="1" applyFill="1" applyBorder="1" applyAlignment="1" applyProtection="1">
      <alignment horizontal="center" vertical="center"/>
      <protection locked="0"/>
    </xf>
    <xf numFmtId="0" fontId="29" fillId="24" borderId="48" xfId="0" applyFont="1" applyFill="1" applyBorder="1" applyAlignment="1">
      <alignment horizontal="center" vertical="center"/>
    </xf>
    <xf numFmtId="0" fontId="29" fillId="24" borderId="49" xfId="0" applyFont="1" applyFill="1" applyBorder="1" applyAlignment="1">
      <alignment horizontal="center" vertical="center"/>
    </xf>
    <xf numFmtId="0" fontId="29" fillId="24" borderId="45" xfId="0" applyFont="1" applyFill="1" applyBorder="1" applyAlignment="1">
      <alignment horizontal="center" vertical="center"/>
    </xf>
    <xf numFmtId="0" fontId="29" fillId="4" borderId="13" xfId="0" applyFont="1" applyFill="1" applyBorder="1" applyAlignment="1" applyProtection="1">
      <alignment horizontal="center" vertical="center" shrinkToFit="1"/>
      <protection locked="0"/>
    </xf>
    <xf numFmtId="0" fontId="29" fillId="24" borderId="51" xfId="0" applyFont="1" applyFill="1" applyBorder="1" applyAlignment="1" applyProtection="1">
      <alignment horizontal="center" vertical="center"/>
      <protection locked="0"/>
    </xf>
    <xf numFmtId="20" fontId="29" fillId="0" borderId="52" xfId="0" applyNumberFormat="1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20" fontId="29" fillId="0" borderId="53" xfId="0" applyNumberFormat="1" applyFont="1" applyBorder="1" applyAlignment="1">
      <alignment horizontal="left" vertical="center"/>
    </xf>
    <xf numFmtId="181" fontId="29" fillId="0" borderId="10" xfId="28" applyNumberFormat="1" applyFont="1" applyBorder="1"/>
    <xf numFmtId="38" fontId="29" fillId="4" borderId="10" xfId="34" applyFont="1" applyFill="1" applyBorder="1" applyAlignment="1"/>
    <xf numFmtId="0" fontId="29" fillId="24" borderId="0" xfId="0" applyFont="1" applyFill="1" applyAlignment="1">
      <alignment horizontal="right" vertical="center"/>
    </xf>
    <xf numFmtId="184" fontId="29" fillId="4" borderId="12" xfId="0" applyNumberFormat="1" applyFont="1" applyFill="1" applyBorder="1" applyAlignment="1" applyProtection="1">
      <alignment horizontal="center" vertical="center"/>
      <protection locked="0"/>
    </xf>
    <xf numFmtId="180" fontId="29" fillId="4" borderId="54" xfId="34" applyNumberFormat="1" applyFont="1" applyFill="1" applyBorder="1" applyAlignment="1" applyProtection="1">
      <alignment vertical="center"/>
      <protection locked="0"/>
    </xf>
    <xf numFmtId="0" fontId="29" fillId="24" borderId="55" xfId="0" applyFont="1" applyFill="1" applyBorder="1" applyAlignment="1">
      <alignment horizontal="center" vertical="center"/>
    </xf>
    <xf numFmtId="0" fontId="29" fillId="4" borderId="56" xfId="0" applyFont="1" applyFill="1" applyBorder="1" applyAlignment="1" applyProtection="1">
      <alignment horizontal="center" vertical="center"/>
      <protection locked="0"/>
    </xf>
    <xf numFmtId="184" fontId="29" fillId="4" borderId="10" xfId="0" applyNumberFormat="1" applyFont="1" applyFill="1" applyBorder="1" applyAlignment="1" applyProtection="1">
      <alignment horizontal="center" vertical="center"/>
      <protection locked="0"/>
    </xf>
    <xf numFmtId="180" fontId="29" fillId="4" borderId="57" xfId="34" applyNumberFormat="1" applyFont="1" applyFill="1" applyBorder="1" applyAlignment="1" applyProtection="1">
      <alignment vertical="center"/>
      <protection locked="0"/>
    </xf>
    <xf numFmtId="0" fontId="29" fillId="24" borderId="58" xfId="0" applyFont="1" applyFill="1" applyBorder="1" applyAlignment="1" applyProtection="1">
      <alignment horizontal="center" vertical="center"/>
      <protection locked="0"/>
    </xf>
    <xf numFmtId="184" fontId="29" fillId="4" borderId="59" xfId="0" applyNumberFormat="1" applyFont="1" applyFill="1" applyBorder="1" applyAlignment="1" applyProtection="1">
      <alignment horizontal="center" vertical="center"/>
      <protection locked="0"/>
    </xf>
    <xf numFmtId="180" fontId="29" fillId="4" borderId="60" xfId="34" applyNumberFormat="1" applyFont="1" applyFill="1" applyBorder="1" applyAlignment="1" applyProtection="1">
      <alignment vertical="center"/>
      <protection locked="0"/>
    </xf>
    <xf numFmtId="0" fontId="31" fillId="24" borderId="0" xfId="0" applyFont="1" applyFill="1" applyAlignment="1" applyProtection="1">
      <alignment horizontal="center" vertical="center"/>
      <protection locked="0"/>
    </xf>
    <xf numFmtId="0" fontId="22" fillId="24" borderId="0" xfId="0" applyFont="1" applyFill="1" applyAlignment="1" applyProtection="1">
      <alignment horizontal="left"/>
      <protection locked="0"/>
    </xf>
    <xf numFmtId="0" fontId="29" fillId="24" borderId="62" xfId="0" applyFont="1" applyFill="1" applyBorder="1" applyAlignment="1">
      <alignment horizontal="center" vertical="center" wrapText="1"/>
    </xf>
    <xf numFmtId="0" fontId="29" fillId="24" borderId="23" xfId="0" applyFont="1" applyFill="1" applyBorder="1" applyAlignment="1">
      <alignment horizontal="center" vertical="center"/>
    </xf>
    <xf numFmtId="0" fontId="0" fillId="24" borderId="63" xfId="0" applyFill="1" applyBorder="1" applyAlignment="1">
      <alignment vertical="center"/>
    </xf>
    <xf numFmtId="0" fontId="29" fillId="24" borderId="64" xfId="0" applyFont="1" applyFill="1" applyBorder="1" applyAlignment="1">
      <alignment horizontal="center" vertical="center"/>
    </xf>
    <xf numFmtId="0" fontId="29" fillId="24" borderId="22" xfId="0" applyFont="1" applyFill="1" applyBorder="1" applyAlignment="1">
      <alignment horizontal="center" vertical="center"/>
    </xf>
    <xf numFmtId="0" fontId="29" fillId="24" borderId="22" xfId="0" applyFont="1" applyFill="1" applyBorder="1" applyAlignment="1" applyProtection="1">
      <alignment horizontal="center" vertical="center"/>
      <protection locked="0"/>
    </xf>
    <xf numFmtId="0" fontId="29" fillId="24" borderId="63" xfId="0" applyFont="1" applyFill="1" applyBorder="1" applyAlignment="1">
      <alignment horizontal="center" vertical="center"/>
    </xf>
    <xf numFmtId="0" fontId="0" fillId="24" borderId="65" xfId="0" applyFill="1" applyBorder="1" applyAlignment="1">
      <alignment horizontal="center" vertical="center"/>
    </xf>
    <xf numFmtId="0" fontId="29" fillId="24" borderId="66" xfId="0" applyFont="1" applyFill="1" applyBorder="1" applyAlignment="1" applyProtection="1">
      <alignment horizontal="center" wrapText="1"/>
      <protection locked="0"/>
    </xf>
    <xf numFmtId="0" fontId="29" fillId="24" borderId="27" xfId="0" applyFont="1" applyFill="1" applyBorder="1" applyAlignment="1" applyProtection="1">
      <alignment horizontal="center" wrapText="1"/>
      <protection locked="0"/>
    </xf>
    <xf numFmtId="0" fontId="32" fillId="24" borderId="67" xfId="0" applyFont="1" applyFill="1" applyBorder="1" applyAlignment="1" applyProtection="1">
      <alignment horizontal="center" vertical="center"/>
      <protection locked="0"/>
    </xf>
    <xf numFmtId="186" fontId="29" fillId="4" borderId="11" xfId="0" applyNumberFormat="1" applyFont="1" applyFill="1" applyBorder="1" applyAlignment="1" applyProtection="1">
      <alignment vertical="center"/>
      <protection locked="0"/>
    </xf>
    <xf numFmtId="187" fontId="0" fillId="24" borderId="54" xfId="0" applyNumberFormat="1" applyFill="1" applyBorder="1" applyAlignment="1">
      <alignment vertical="center"/>
    </xf>
    <xf numFmtId="9" fontId="0" fillId="24" borderId="0" xfId="28" applyFont="1" applyFill="1" applyAlignment="1">
      <alignment vertical="center"/>
    </xf>
    <xf numFmtId="2" fontId="29" fillId="24" borderId="27" xfId="0" applyNumberFormat="1" applyFont="1" applyFill="1" applyBorder="1" applyAlignment="1" applyProtection="1">
      <alignment horizontal="center" vertical="center"/>
      <protection locked="0"/>
    </xf>
    <xf numFmtId="2" fontId="29" fillId="24" borderId="66" xfId="0" applyNumberFormat="1" applyFont="1" applyFill="1" applyBorder="1" applyAlignment="1" applyProtection="1">
      <alignment horizontal="center" vertical="center"/>
      <protection locked="0"/>
    </xf>
    <xf numFmtId="2" fontId="29" fillId="24" borderId="19" xfId="0" applyNumberFormat="1" applyFont="1" applyFill="1" applyBorder="1" applyAlignment="1" applyProtection="1">
      <alignment horizontal="center" vertical="center"/>
      <protection locked="0"/>
    </xf>
    <xf numFmtId="2" fontId="29" fillId="24" borderId="12" xfId="0" applyNumberFormat="1" applyFont="1" applyFill="1" applyBorder="1" applyAlignment="1" applyProtection="1">
      <alignment horizontal="center" vertical="center"/>
      <protection locked="0"/>
    </xf>
    <xf numFmtId="40" fontId="29" fillId="24" borderId="54" xfId="0" applyNumberFormat="1" applyFont="1" applyFill="1" applyBorder="1" applyAlignment="1" applyProtection="1">
      <alignment horizontal="center" vertical="center"/>
      <protection locked="0"/>
    </xf>
    <xf numFmtId="0" fontId="0" fillId="24" borderId="65" xfId="0" applyFill="1" applyBorder="1" applyAlignment="1">
      <alignment vertical="center"/>
    </xf>
    <xf numFmtId="188" fontId="29" fillId="0" borderId="68" xfId="0" applyNumberFormat="1" applyFont="1" applyBorder="1" applyAlignment="1" applyProtection="1">
      <alignment vertical="center"/>
      <protection locked="0"/>
    </xf>
    <xf numFmtId="177" fontId="29" fillId="0" borderId="69" xfId="0" applyNumberFormat="1" applyFont="1" applyBorder="1" applyAlignment="1" applyProtection="1">
      <alignment vertical="center"/>
      <protection locked="0"/>
    </xf>
    <xf numFmtId="187" fontId="0" fillId="24" borderId="57" xfId="0" applyNumberFormat="1" applyFill="1" applyBorder="1" applyAlignment="1">
      <alignment vertical="center"/>
    </xf>
    <xf numFmtId="2" fontId="29" fillId="24" borderId="69" xfId="0" applyNumberFormat="1" applyFont="1" applyFill="1" applyBorder="1" applyAlignment="1" applyProtection="1">
      <alignment horizontal="center" vertical="center"/>
      <protection locked="0"/>
    </xf>
    <xf numFmtId="2" fontId="29" fillId="24" borderId="68" xfId="0" applyNumberFormat="1" applyFont="1" applyFill="1" applyBorder="1" applyAlignment="1" applyProtection="1">
      <alignment horizontal="center" vertical="center"/>
      <protection locked="0"/>
    </xf>
    <xf numFmtId="2" fontId="29" fillId="24" borderId="15" xfId="0" applyNumberFormat="1" applyFont="1" applyFill="1" applyBorder="1" applyAlignment="1" applyProtection="1">
      <alignment horizontal="center" vertical="center"/>
      <protection locked="0"/>
    </xf>
    <xf numFmtId="2" fontId="29" fillId="24" borderId="10" xfId="0" applyNumberFormat="1" applyFont="1" applyFill="1" applyBorder="1" applyAlignment="1" applyProtection="1">
      <alignment horizontal="center" vertical="center"/>
      <protection locked="0"/>
    </xf>
    <xf numFmtId="40" fontId="29" fillId="24" borderId="57" xfId="0" applyNumberFormat="1" applyFont="1" applyFill="1" applyBorder="1" applyAlignment="1" applyProtection="1">
      <alignment horizontal="center" vertical="center"/>
      <protection locked="0"/>
    </xf>
    <xf numFmtId="0" fontId="32" fillId="24" borderId="70" xfId="0" applyFont="1" applyFill="1" applyBorder="1" applyAlignment="1" applyProtection="1">
      <alignment horizontal="center" vertical="center"/>
      <protection locked="0"/>
    </xf>
    <xf numFmtId="2" fontId="29" fillId="24" borderId="71" xfId="0" applyNumberFormat="1" applyFont="1" applyFill="1" applyBorder="1" applyAlignment="1" applyProtection="1">
      <alignment horizontal="center" vertical="center"/>
      <protection locked="0"/>
    </xf>
    <xf numFmtId="2" fontId="29" fillId="24" borderId="72" xfId="0" applyNumberFormat="1" applyFont="1" applyFill="1" applyBorder="1" applyAlignment="1" applyProtection="1">
      <alignment horizontal="center" vertical="center"/>
      <protection locked="0"/>
    </xf>
    <xf numFmtId="2" fontId="29" fillId="24" borderId="61" xfId="0" applyNumberFormat="1" applyFont="1" applyFill="1" applyBorder="1" applyAlignment="1" applyProtection="1">
      <alignment horizontal="center" vertical="center"/>
      <protection locked="0"/>
    </xf>
    <xf numFmtId="2" fontId="29" fillId="24" borderId="59" xfId="0" applyNumberFormat="1" applyFont="1" applyFill="1" applyBorder="1" applyAlignment="1" applyProtection="1">
      <alignment horizontal="center" vertical="center"/>
      <protection locked="0"/>
    </xf>
    <xf numFmtId="40" fontId="29" fillId="24" borderId="60" xfId="0" applyNumberFormat="1" applyFont="1" applyFill="1" applyBorder="1" applyAlignment="1" applyProtection="1">
      <alignment horizontal="center" vertical="center"/>
      <protection locked="0"/>
    </xf>
    <xf numFmtId="2" fontId="29" fillId="24" borderId="73" xfId="0" applyNumberFormat="1" applyFont="1" applyFill="1" applyBorder="1" applyAlignment="1" applyProtection="1">
      <alignment horizontal="center" vertical="center"/>
      <protection locked="0"/>
    </xf>
    <xf numFmtId="2" fontId="29" fillId="24" borderId="74" xfId="0" applyNumberFormat="1" applyFont="1" applyFill="1" applyBorder="1" applyAlignment="1" applyProtection="1">
      <alignment horizontal="center" vertical="center"/>
      <protection locked="0"/>
    </xf>
    <xf numFmtId="0" fontId="29" fillId="24" borderId="0" xfId="0" applyFont="1" applyFill="1" applyAlignment="1" applyProtection="1">
      <alignment horizontal="center" vertical="center"/>
      <protection locked="0"/>
    </xf>
    <xf numFmtId="188" fontId="29" fillId="0" borderId="68" xfId="0" applyNumberFormat="1" applyFont="1" applyBorder="1" applyAlignment="1">
      <alignment vertical="center"/>
    </xf>
    <xf numFmtId="2" fontId="29" fillId="24" borderId="75" xfId="0" applyNumberFormat="1" applyFont="1" applyFill="1" applyBorder="1" applyAlignment="1" applyProtection="1">
      <alignment horizontal="center" vertical="center"/>
      <protection locked="0"/>
    </xf>
    <xf numFmtId="2" fontId="29" fillId="24" borderId="76" xfId="0" applyNumberFormat="1" applyFont="1" applyFill="1" applyBorder="1" applyAlignment="1" applyProtection="1">
      <alignment horizontal="center" vertical="center"/>
      <protection locked="0"/>
    </xf>
    <xf numFmtId="20" fontId="29" fillId="0" borderId="11" xfId="0" applyNumberFormat="1" applyFont="1" applyBorder="1" applyAlignment="1">
      <alignment vertical="center"/>
    </xf>
    <xf numFmtId="0" fontId="29" fillId="0" borderId="17" xfId="0" applyFont="1" applyBorder="1" applyAlignment="1">
      <alignment horizontal="center" vertical="center"/>
    </xf>
    <xf numFmtId="20" fontId="29" fillId="0" borderId="19" xfId="0" applyNumberFormat="1" applyFont="1" applyBorder="1" applyAlignment="1">
      <alignment horizontal="left" vertical="center"/>
    </xf>
    <xf numFmtId="0" fontId="0" fillId="24" borderId="0" xfId="0" applyFill="1" applyAlignment="1">
      <alignment horizontal="right" vertical="center"/>
    </xf>
    <xf numFmtId="0" fontId="21" fillId="0" borderId="0" xfId="0" applyFont="1"/>
    <xf numFmtId="0" fontId="21" fillId="0" borderId="0" xfId="0" applyFont="1" applyAlignment="1">
      <alignment horizontal="left"/>
    </xf>
    <xf numFmtId="181" fontId="0" fillId="0" borderId="0" xfId="28" applyNumberFormat="1" applyFont="1"/>
    <xf numFmtId="0" fontId="0" fillId="0" borderId="0" xfId="0" applyAlignment="1">
      <alignment vertical="center"/>
    </xf>
    <xf numFmtId="2" fontId="29" fillId="24" borderId="77" xfId="0" applyNumberFormat="1" applyFont="1" applyFill="1" applyBorder="1" applyAlignment="1" applyProtection="1">
      <alignment horizontal="center" vertical="center"/>
      <protection locked="0"/>
    </xf>
    <xf numFmtId="0" fontId="29" fillId="0" borderId="0" xfId="0" applyFont="1"/>
    <xf numFmtId="0" fontId="29" fillId="0" borderId="0" xfId="0" applyFont="1" applyAlignment="1">
      <alignment horizontal="left"/>
    </xf>
    <xf numFmtId="2" fontId="29" fillId="24" borderId="78" xfId="0" applyNumberFormat="1" applyFont="1" applyFill="1" applyBorder="1" applyAlignment="1" applyProtection="1">
      <alignment horizontal="center" vertical="center"/>
      <protection locked="0"/>
    </xf>
    <xf numFmtId="2" fontId="29" fillId="24" borderId="79" xfId="0" applyNumberFormat="1" applyFont="1" applyFill="1" applyBorder="1" applyAlignment="1" applyProtection="1">
      <alignment horizontal="center" vertical="center"/>
      <protection locked="0"/>
    </xf>
    <xf numFmtId="2" fontId="29" fillId="24" borderId="43" xfId="0" applyNumberFormat="1" applyFont="1" applyFill="1" applyBorder="1" applyAlignment="1" applyProtection="1">
      <alignment horizontal="center" vertical="center"/>
      <protection locked="0"/>
    </xf>
    <xf numFmtId="40" fontId="29" fillId="24" borderId="40" xfId="0" applyNumberFormat="1" applyFont="1" applyFill="1" applyBorder="1" applyAlignment="1" applyProtection="1">
      <alignment horizontal="center" vertical="center"/>
      <protection locked="0"/>
    </xf>
    <xf numFmtId="0" fontId="29" fillId="0" borderId="16" xfId="0" applyFont="1" applyBorder="1" applyAlignment="1">
      <alignment vertical="center"/>
    </xf>
    <xf numFmtId="181" fontId="29" fillId="0" borderId="10" xfId="28" applyNumberFormat="1" applyFont="1" applyBorder="1" applyAlignment="1">
      <alignment horizontal="center"/>
    </xf>
    <xf numFmtId="20" fontId="29" fillId="0" borderId="52" xfId="0" applyNumberFormat="1" applyFont="1" applyBorder="1"/>
    <xf numFmtId="20" fontId="29" fillId="0" borderId="53" xfId="0" applyNumberFormat="1" applyFont="1" applyBorder="1" applyAlignment="1">
      <alignment horizontal="left"/>
    </xf>
    <xf numFmtId="0" fontId="32" fillId="24" borderId="70" xfId="0" applyFont="1" applyFill="1" applyBorder="1" applyAlignment="1">
      <alignment horizontal="center" vertical="center"/>
    </xf>
    <xf numFmtId="2" fontId="29" fillId="24" borderId="80" xfId="0" applyNumberFormat="1" applyFont="1" applyFill="1" applyBorder="1" applyAlignment="1" applyProtection="1">
      <alignment horizontal="center" vertical="center"/>
      <protection locked="0"/>
    </xf>
    <xf numFmtId="2" fontId="29" fillId="24" borderId="18" xfId="0" applyNumberFormat="1" applyFont="1" applyFill="1" applyBorder="1" applyAlignment="1" applyProtection="1">
      <alignment horizontal="center" vertical="center"/>
      <protection locked="0"/>
    </xf>
    <xf numFmtId="40" fontId="29" fillId="24" borderId="81" xfId="0" applyNumberFormat="1" applyFont="1" applyFill="1" applyBorder="1" applyAlignment="1" applyProtection="1">
      <alignment horizontal="center" vertical="center"/>
      <protection locked="0"/>
    </xf>
    <xf numFmtId="0" fontId="0" fillId="24" borderId="82" xfId="0" applyFill="1" applyBorder="1" applyAlignment="1">
      <alignment horizontal="center" vertical="center"/>
    </xf>
    <xf numFmtId="2" fontId="0" fillId="24" borderId="82" xfId="0" applyNumberFormat="1" applyFill="1" applyBorder="1" applyAlignment="1" applyProtection="1">
      <alignment horizontal="center" vertical="center"/>
      <protection locked="0"/>
    </xf>
    <xf numFmtId="0" fontId="0" fillId="24" borderId="82" xfId="0" applyFill="1" applyBorder="1" applyAlignment="1">
      <alignment vertical="center"/>
    </xf>
    <xf numFmtId="2" fontId="0" fillId="24" borderId="0" xfId="0" applyNumberFormat="1" applyFill="1" applyAlignment="1" applyProtection="1">
      <alignment horizontal="center" vertical="center"/>
      <protection locked="0"/>
    </xf>
    <xf numFmtId="0" fontId="32" fillId="24" borderId="83" xfId="0" applyFont="1" applyFill="1" applyBorder="1" applyAlignment="1">
      <alignment horizontal="center" vertical="center"/>
    </xf>
    <xf numFmtId="186" fontId="29" fillId="4" borderId="84" xfId="0" applyNumberFormat="1" applyFont="1" applyFill="1" applyBorder="1" applyAlignment="1" applyProtection="1">
      <alignment vertical="center"/>
      <protection locked="0"/>
    </xf>
    <xf numFmtId="187" fontId="0" fillId="24" borderId="60" xfId="0" applyNumberFormat="1" applyFill="1" applyBorder="1" applyAlignment="1">
      <alignment vertical="center"/>
    </xf>
    <xf numFmtId="189" fontId="29" fillId="0" borderId="69" xfId="0" applyNumberFormat="1" applyFont="1" applyBorder="1" applyAlignment="1" applyProtection="1">
      <alignment vertical="center"/>
      <protection locked="0"/>
    </xf>
    <xf numFmtId="188" fontId="29" fillId="0" borderId="85" xfId="0" applyNumberFormat="1" applyFont="1" applyBorder="1" applyAlignment="1" applyProtection="1">
      <alignment vertical="center"/>
      <protection locked="0"/>
    </xf>
    <xf numFmtId="189" fontId="29" fillId="0" borderId="86" xfId="0" applyNumberFormat="1" applyFont="1" applyBorder="1" applyAlignment="1" applyProtection="1">
      <alignment vertical="center"/>
      <protection locked="0"/>
    </xf>
    <xf numFmtId="186" fontId="0" fillId="24" borderId="0" xfId="0" applyNumberFormat="1" applyFill="1" applyAlignment="1">
      <alignment vertical="center"/>
    </xf>
    <xf numFmtId="0" fontId="29" fillId="24" borderId="87" xfId="0" applyFont="1" applyFill="1" applyBorder="1" applyAlignment="1" applyProtection="1">
      <alignment horizontal="center" vertical="center"/>
      <protection locked="0"/>
    </xf>
    <xf numFmtId="38" fontId="29" fillId="24" borderId="0" xfId="34" applyFont="1" applyFill="1" applyAlignment="1" applyProtection="1">
      <alignment horizontal="center" vertical="center"/>
      <protection locked="0"/>
    </xf>
    <xf numFmtId="20" fontId="29" fillId="0" borderId="11" xfId="0" applyNumberFormat="1" applyFont="1" applyBorder="1"/>
    <xf numFmtId="0" fontId="29" fillId="0" borderId="17" xfId="0" applyFont="1" applyBorder="1" applyAlignment="1">
      <alignment horizontal="center"/>
    </xf>
    <xf numFmtId="20" fontId="29" fillId="0" borderId="19" xfId="0" applyNumberFormat="1" applyFont="1" applyBorder="1" applyAlignment="1">
      <alignment horizontal="left"/>
    </xf>
    <xf numFmtId="0" fontId="29" fillId="24" borderId="0" xfId="0" applyFont="1" applyFill="1" applyAlignment="1">
      <alignment horizontal="center" vertical="center"/>
    </xf>
    <xf numFmtId="0" fontId="21" fillId="24" borderId="0" xfId="0" applyFont="1" applyFill="1" applyAlignment="1">
      <alignment vertical="center"/>
    </xf>
    <xf numFmtId="0" fontId="21" fillId="24" borderId="0" xfId="0" applyFont="1" applyFill="1" applyAlignment="1">
      <alignment horizontal="right" vertical="center"/>
    </xf>
    <xf numFmtId="0" fontId="33" fillId="24" borderId="0" xfId="0" applyFont="1" applyFill="1" applyAlignment="1">
      <alignment horizontal="right" vertical="center"/>
    </xf>
    <xf numFmtId="0" fontId="33" fillId="24" borderId="0" xfId="0" applyFont="1" applyFill="1" applyAlignment="1">
      <alignment vertical="center"/>
    </xf>
    <xf numFmtId="190" fontId="21" fillId="24" borderId="0" xfId="0" applyNumberFormat="1" applyFont="1" applyFill="1" applyAlignment="1">
      <alignment horizontal="right" vertical="center"/>
    </xf>
    <xf numFmtId="191" fontId="21" fillId="24" borderId="0" xfId="0" applyNumberFormat="1" applyFont="1" applyFill="1" applyAlignment="1">
      <alignment vertical="center"/>
    </xf>
    <xf numFmtId="0" fontId="21" fillId="24" borderId="0" xfId="0" applyFont="1" applyFill="1" applyAlignment="1">
      <alignment horizontal="center" vertical="center"/>
    </xf>
    <xf numFmtId="190" fontId="21" fillId="24" borderId="0" xfId="0" applyNumberFormat="1" applyFont="1" applyFill="1" applyAlignment="1">
      <alignment vertical="center"/>
    </xf>
    <xf numFmtId="0" fontId="34" fillId="24" borderId="0" xfId="0" applyFont="1" applyFill="1" applyAlignment="1">
      <alignment vertical="center"/>
    </xf>
    <xf numFmtId="193" fontId="29" fillId="24" borderId="88" xfId="0" applyNumberFormat="1" applyFont="1" applyFill="1" applyBorder="1" applyAlignment="1">
      <alignment horizontal="center" vertical="center"/>
    </xf>
    <xf numFmtId="0" fontId="0" fillId="24" borderId="10" xfId="0" applyFill="1" applyBorder="1" applyAlignment="1">
      <alignment vertical="center"/>
    </xf>
    <xf numFmtId="49" fontId="0" fillId="24" borderId="0" xfId="0" applyNumberFormat="1" applyFill="1" applyAlignment="1">
      <alignment horizontal="center" vertical="center"/>
    </xf>
    <xf numFmtId="38" fontId="0" fillId="24" borderId="0" xfId="34" applyFont="1" applyFill="1" applyAlignment="1">
      <alignment horizontal="right" vertical="center"/>
    </xf>
    <xf numFmtId="0" fontId="24" fillId="24" borderId="0" xfId="0" applyFont="1" applyFill="1" applyAlignment="1">
      <alignment vertical="center"/>
    </xf>
    <xf numFmtId="195" fontId="0" fillId="24" borderId="0" xfId="34" applyNumberFormat="1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197" fontId="0" fillId="24" borderId="0" xfId="0" applyNumberFormat="1" applyFill="1" applyAlignment="1">
      <alignment horizontal="centerContinuous" vertical="center"/>
    </xf>
    <xf numFmtId="198" fontId="31" fillId="24" borderId="0" xfId="0" applyNumberFormat="1" applyFont="1" applyFill="1" applyAlignment="1">
      <alignment horizontal="centerContinuous" vertical="center"/>
    </xf>
    <xf numFmtId="199" fontId="29" fillId="24" borderId="91" xfId="0" applyNumberFormat="1" applyFont="1" applyFill="1" applyBorder="1" applyAlignment="1">
      <alignment horizontal="centerContinuous" vertical="center"/>
    </xf>
    <xf numFmtId="200" fontId="29" fillId="24" borderId="42" xfId="0" applyNumberFormat="1" applyFont="1" applyFill="1" applyBorder="1" applyAlignment="1">
      <alignment horizontal="centerContinuous" vertical="center"/>
    </xf>
    <xf numFmtId="199" fontId="29" fillId="24" borderId="92" xfId="0" applyNumberFormat="1" applyFont="1" applyFill="1" applyBorder="1" applyAlignment="1">
      <alignment horizontal="centerContinuous" vertical="center"/>
    </xf>
    <xf numFmtId="199" fontId="29" fillId="24" borderId="79" xfId="0" applyNumberFormat="1" applyFont="1" applyFill="1" applyBorder="1" applyAlignment="1">
      <alignment horizontal="centerContinuous" vertical="center"/>
    </xf>
    <xf numFmtId="200" fontId="29" fillId="24" borderId="92" xfId="0" applyNumberFormat="1" applyFont="1" applyFill="1" applyBorder="1" applyAlignment="1">
      <alignment horizontal="centerContinuous" vertical="center"/>
    </xf>
    <xf numFmtId="49" fontId="29" fillId="24" borderId="92" xfId="0" applyNumberFormat="1" applyFont="1" applyFill="1" applyBorder="1" applyAlignment="1">
      <alignment horizontal="centerContinuous" vertical="center"/>
    </xf>
    <xf numFmtId="49" fontId="29" fillId="24" borderId="79" xfId="0" applyNumberFormat="1" applyFont="1" applyFill="1" applyBorder="1" applyAlignment="1">
      <alignment horizontal="centerContinuous" vertical="center"/>
    </xf>
    <xf numFmtId="49" fontId="29" fillId="24" borderId="93" xfId="0" applyNumberFormat="1" applyFont="1" applyFill="1" applyBorder="1" applyAlignment="1">
      <alignment horizontal="centerContinuous" vertical="center"/>
    </xf>
    <xf numFmtId="0" fontId="29" fillId="24" borderId="79" xfId="0" applyFont="1" applyFill="1" applyBorder="1" applyAlignment="1">
      <alignment horizontal="centerContinuous" vertical="center"/>
    </xf>
    <xf numFmtId="0" fontId="29" fillId="24" borderId="92" xfId="0" applyFont="1" applyFill="1" applyBorder="1" applyAlignment="1">
      <alignment horizontal="centerContinuous" vertical="center"/>
    </xf>
    <xf numFmtId="49" fontId="29" fillId="24" borderId="44" xfId="0" applyNumberFormat="1" applyFont="1" applyFill="1" applyBorder="1" applyAlignment="1">
      <alignment horizontal="centerContinuous" vertical="center"/>
    </xf>
    <xf numFmtId="177" fontId="0" fillId="24" borderId="0" xfId="0" applyNumberFormat="1" applyFill="1" applyAlignment="1">
      <alignment horizontal="center" vertical="center" shrinkToFit="1"/>
    </xf>
    <xf numFmtId="198" fontId="38" fillId="24" borderId="79" xfId="0" applyNumberFormat="1" applyFont="1" applyFill="1" applyBorder="1" applyAlignment="1">
      <alignment horizontal="center" vertical="center" shrinkToFit="1"/>
    </xf>
    <xf numFmtId="0" fontId="39" fillId="24" borderId="15" xfId="0" applyFont="1" applyFill="1" applyBorder="1" applyAlignment="1">
      <alignment horizontal="center" vertical="center"/>
    </xf>
    <xf numFmtId="199" fontId="38" fillId="24" borderId="15" xfId="0" applyNumberFormat="1" applyFont="1" applyFill="1" applyBorder="1" applyAlignment="1">
      <alignment horizontal="center" vertical="center"/>
    </xf>
    <xf numFmtId="197" fontId="39" fillId="24" borderId="94" xfId="0" applyNumberFormat="1" applyFont="1" applyFill="1" applyBorder="1" applyAlignment="1">
      <alignment horizontal="center" vertical="center"/>
    </xf>
    <xf numFmtId="198" fontId="38" fillId="24" borderId="19" xfId="0" applyNumberFormat="1" applyFont="1" applyFill="1" applyBorder="1" applyAlignment="1">
      <alignment horizontal="center" vertical="center" shrinkToFit="1"/>
    </xf>
    <xf numFmtId="198" fontId="38" fillId="24" borderId="15" xfId="0" applyNumberFormat="1" applyFont="1" applyFill="1" applyBorder="1" applyAlignment="1">
      <alignment horizontal="center" vertical="center" shrinkToFit="1"/>
    </xf>
    <xf numFmtId="198" fontId="38" fillId="24" borderId="80" xfId="0" applyNumberFormat="1" applyFont="1" applyFill="1" applyBorder="1" applyAlignment="1">
      <alignment horizontal="center" vertical="center" shrinkToFit="1"/>
    </xf>
    <xf numFmtId="198" fontId="38" fillId="24" borderId="95" xfId="0" applyNumberFormat="1" applyFont="1" applyFill="1" applyBorder="1" applyAlignment="1">
      <alignment horizontal="center" vertical="center" shrinkToFit="1"/>
    </xf>
    <xf numFmtId="49" fontId="28" fillId="24" borderId="0" xfId="0" applyNumberFormat="1" applyFont="1" applyFill="1" applyAlignment="1">
      <alignment vertical="center"/>
    </xf>
    <xf numFmtId="0" fontId="0" fillId="24" borderId="96" xfId="0" applyFill="1" applyBorder="1" applyAlignment="1">
      <alignment horizontal="center"/>
    </xf>
    <xf numFmtId="202" fontId="6" fillId="24" borderId="96" xfId="0" applyNumberFormat="1" applyFont="1" applyFill="1" applyBorder="1" applyAlignment="1">
      <alignment horizontal="center" vertical="center"/>
    </xf>
    <xf numFmtId="202" fontId="6" fillId="24" borderId="0" xfId="0" applyNumberFormat="1" applyFont="1" applyFill="1" applyAlignment="1">
      <alignment horizontal="center" vertical="center"/>
    </xf>
    <xf numFmtId="202" fontId="6" fillId="24" borderId="0" xfId="0" applyNumberFormat="1" applyFont="1" applyFill="1" applyAlignment="1">
      <alignment vertical="center"/>
    </xf>
    <xf numFmtId="49" fontId="31" fillId="24" borderId="0" xfId="0" applyNumberFormat="1" applyFont="1" applyFill="1" applyAlignment="1">
      <alignment horizontal="center" vertical="center"/>
    </xf>
    <xf numFmtId="0" fontId="31" fillId="24" borderId="0" xfId="0" applyFont="1" applyFill="1" applyAlignment="1">
      <alignment horizontal="center" vertical="center"/>
    </xf>
    <xf numFmtId="0" fontId="29" fillId="23" borderId="97" xfId="0" applyFont="1" applyFill="1" applyBorder="1" applyAlignment="1">
      <alignment horizontal="center" vertical="center"/>
    </xf>
    <xf numFmtId="0" fontId="29" fillId="23" borderId="97" xfId="0" applyFont="1" applyFill="1" applyBorder="1" applyAlignment="1">
      <alignment horizontal="centerContinuous" vertical="center"/>
    </xf>
    <xf numFmtId="0" fontId="29" fillId="23" borderId="98" xfId="0" applyFont="1" applyFill="1" applyBorder="1" applyAlignment="1">
      <alignment horizontal="centerContinuous" vertical="center"/>
    </xf>
    <xf numFmtId="200" fontId="29" fillId="23" borderId="23" xfId="0" applyNumberFormat="1" applyFont="1" applyFill="1" applyBorder="1" applyAlignment="1">
      <alignment horizontal="centerContinuous" vertical="center"/>
    </xf>
    <xf numFmtId="49" fontId="29" fillId="23" borderId="98" xfId="0" applyNumberFormat="1" applyFont="1" applyFill="1" applyBorder="1" applyAlignment="1">
      <alignment horizontal="centerContinuous" vertical="center"/>
    </xf>
    <xf numFmtId="49" fontId="29" fillId="23" borderId="21" xfId="0" applyNumberFormat="1" applyFont="1" applyFill="1" applyBorder="1" applyAlignment="1">
      <alignment horizontal="centerContinuous" vertical="center"/>
    </xf>
    <xf numFmtId="49" fontId="29" fillId="23" borderId="23" xfId="0" applyNumberFormat="1" applyFont="1" applyFill="1" applyBorder="1" applyAlignment="1">
      <alignment horizontal="centerContinuous" vertical="center"/>
    </xf>
    <xf numFmtId="0" fontId="29" fillId="23" borderId="21" xfId="0" applyFont="1" applyFill="1" applyBorder="1" applyAlignment="1">
      <alignment horizontal="centerContinuous" vertical="center"/>
    </xf>
    <xf numFmtId="49" fontId="29" fillId="23" borderId="99" xfId="0" applyNumberFormat="1" applyFont="1" applyFill="1" applyBorder="1" applyAlignment="1">
      <alignment horizontal="centerContinuous" vertical="center"/>
    </xf>
    <xf numFmtId="20" fontId="29" fillId="23" borderId="22" xfId="0" applyNumberFormat="1" applyFont="1" applyFill="1" applyBorder="1" applyAlignment="1">
      <alignment horizontal="center" vertical="center"/>
    </xf>
    <xf numFmtId="38" fontId="29" fillId="23" borderId="22" xfId="34" applyFont="1" applyFill="1" applyBorder="1" applyAlignment="1">
      <alignment horizontal="center" vertical="center"/>
    </xf>
    <xf numFmtId="20" fontId="0" fillId="23" borderId="22" xfId="0" applyNumberFormat="1" applyFill="1" applyBorder="1" applyAlignment="1">
      <alignment horizontal="center" vertical="center"/>
    </xf>
    <xf numFmtId="20" fontId="0" fillId="23" borderId="63" xfId="0" applyNumberFormat="1" applyFill="1" applyBorder="1" applyAlignment="1">
      <alignment horizontal="center" vertical="center"/>
    </xf>
    <xf numFmtId="0" fontId="0" fillId="24" borderId="0" xfId="0" applyFill="1" applyAlignment="1">
      <alignment horizontal="center"/>
    </xf>
    <xf numFmtId="49" fontId="0" fillId="24" borderId="0" xfId="0" applyNumberFormat="1" applyFill="1" applyAlignment="1">
      <alignment horizontal="center"/>
    </xf>
    <xf numFmtId="0" fontId="31" fillId="24" borderId="10" xfId="0" applyFont="1" applyFill="1" applyBorder="1" applyAlignment="1">
      <alignment horizontal="center" vertical="center"/>
    </xf>
    <xf numFmtId="49" fontId="0" fillId="24" borderId="10" xfId="0" applyNumberFormat="1" applyFill="1" applyBorder="1" applyAlignment="1">
      <alignment horizontal="center" vertical="center"/>
    </xf>
    <xf numFmtId="0" fontId="0" fillId="4" borderId="40" xfId="0" applyFill="1" applyBorder="1" applyAlignment="1" applyProtection="1">
      <alignment horizontal="center" vertical="center"/>
      <protection locked="0"/>
    </xf>
    <xf numFmtId="38" fontId="31" fillId="24" borderId="100" xfId="34" applyFont="1" applyFill="1" applyBorder="1" applyAlignment="1">
      <alignment horizontal="center" vertical="center"/>
    </xf>
    <xf numFmtId="2" fontId="0" fillId="4" borderId="90" xfId="0" applyNumberFormat="1" applyFill="1" applyBorder="1" applyAlignment="1" applyProtection="1">
      <alignment horizontal="center" vertical="center"/>
      <protection locked="0"/>
    </xf>
    <xf numFmtId="2" fontId="0" fillId="4" borderId="11" xfId="0" applyNumberFormat="1" applyFill="1" applyBorder="1" applyAlignment="1" applyProtection="1">
      <alignment horizontal="center" vertical="center"/>
      <protection locked="0"/>
    </xf>
    <xf numFmtId="2" fontId="21" fillId="24" borderId="13" xfId="0" applyNumberFormat="1" applyFont="1" applyFill="1" applyBorder="1" applyAlignment="1" applyProtection="1">
      <alignment horizontal="center" vertical="center"/>
      <protection locked="0"/>
    </xf>
    <xf numFmtId="2" fontId="21" fillId="24" borderId="14" xfId="0" applyNumberFormat="1" applyFont="1" applyFill="1" applyBorder="1" applyAlignment="1" applyProtection="1">
      <alignment horizontal="center" vertical="center"/>
      <protection locked="0"/>
    </xf>
    <xf numFmtId="199" fontId="21" fillId="24" borderId="17" xfId="0" applyNumberFormat="1" applyFont="1" applyFill="1" applyBorder="1" applyAlignment="1" applyProtection="1">
      <alignment horizontal="centerContinuous" vertical="center"/>
      <protection locked="0"/>
    </xf>
    <xf numFmtId="199" fontId="21" fillId="24" borderId="103" xfId="0" applyNumberFormat="1" applyFont="1" applyFill="1" applyBorder="1" applyAlignment="1" applyProtection="1">
      <alignment horizontal="centerContinuous" vertical="center"/>
      <protection locked="0"/>
    </xf>
    <xf numFmtId="2" fontId="0" fillId="24" borderId="12" xfId="0" applyNumberFormat="1" applyFill="1" applyBorder="1" applyAlignment="1">
      <alignment vertical="center"/>
    </xf>
    <xf numFmtId="41" fontId="0" fillId="24" borderId="12" xfId="34" applyNumberFormat="1" applyFont="1" applyFill="1" applyBorder="1" applyAlignment="1">
      <alignment horizontal="right" vertical="center"/>
    </xf>
    <xf numFmtId="38" fontId="0" fillId="24" borderId="12" xfId="34" applyFont="1" applyFill="1" applyBorder="1" applyAlignment="1">
      <alignment horizontal="center" vertical="center"/>
    </xf>
    <xf numFmtId="38" fontId="0" fillId="24" borderId="54" xfId="34" applyFont="1" applyFill="1" applyBorder="1" applyAlignment="1">
      <alignment horizontal="center" vertical="center"/>
    </xf>
    <xf numFmtId="0" fontId="0" fillId="4" borderId="13" xfId="0" applyFill="1" applyBorder="1" applyAlignment="1" applyProtection="1">
      <alignment horizontal="center" vertical="center"/>
      <protection locked="0"/>
    </xf>
    <xf numFmtId="38" fontId="31" fillId="24" borderId="105" xfId="34" applyFont="1" applyFill="1" applyBorder="1" applyAlignment="1">
      <alignment horizontal="center" vertical="center"/>
    </xf>
    <xf numFmtId="2" fontId="0" fillId="4" borderId="45" xfId="0" applyNumberFormat="1" applyFill="1" applyBorder="1" applyAlignment="1" applyProtection="1">
      <alignment horizontal="center" vertical="center"/>
      <protection locked="0"/>
    </xf>
    <xf numFmtId="2" fontId="0" fillId="4" borderId="13" xfId="0" applyNumberFormat="1" applyFill="1" applyBorder="1" applyAlignment="1" applyProtection="1">
      <alignment horizontal="center" vertical="center"/>
      <protection locked="0"/>
    </xf>
    <xf numFmtId="2" fontId="21" fillId="24" borderId="106" xfId="0" applyNumberFormat="1" applyFont="1" applyFill="1" applyBorder="1" applyAlignment="1" applyProtection="1">
      <alignment horizontal="center" vertical="center"/>
      <protection locked="0"/>
    </xf>
    <xf numFmtId="2" fontId="21" fillId="24" borderId="15" xfId="0" applyNumberFormat="1" applyFont="1" applyFill="1" applyBorder="1" applyAlignment="1" applyProtection="1">
      <alignment horizontal="center" vertical="center"/>
      <protection locked="0"/>
    </xf>
    <xf numFmtId="199" fontId="21" fillId="24" borderId="14" xfId="0" applyNumberFormat="1" applyFont="1" applyFill="1" applyBorder="1" applyAlignment="1" applyProtection="1">
      <alignment horizontal="centerContinuous" vertical="center"/>
      <protection locked="0"/>
    </xf>
    <xf numFmtId="199" fontId="21" fillId="24" borderId="107" xfId="0" applyNumberFormat="1" applyFont="1" applyFill="1" applyBorder="1" applyAlignment="1" applyProtection="1">
      <alignment horizontal="centerContinuous" vertical="center"/>
      <protection locked="0"/>
    </xf>
    <xf numFmtId="199" fontId="21" fillId="24" borderId="13" xfId="0" applyNumberFormat="1" applyFont="1" applyFill="1" applyBorder="1" applyAlignment="1" applyProtection="1">
      <alignment horizontal="centerContinuous" vertical="center"/>
      <protection locked="0"/>
    </xf>
    <xf numFmtId="199" fontId="21" fillId="24" borderId="108" xfId="0" applyNumberFormat="1" applyFont="1" applyFill="1" applyBorder="1" applyAlignment="1" applyProtection="1">
      <alignment horizontal="centerContinuous" vertical="center"/>
      <protection locked="0"/>
    </xf>
    <xf numFmtId="199" fontId="21" fillId="24" borderId="15" xfId="0" applyNumberFormat="1" applyFont="1" applyFill="1" applyBorder="1" applyAlignment="1" applyProtection="1">
      <alignment horizontal="centerContinuous" vertical="center"/>
      <protection locked="0"/>
    </xf>
    <xf numFmtId="2" fontId="0" fillId="24" borderId="10" xfId="0" applyNumberFormat="1" applyFill="1" applyBorder="1" applyAlignment="1">
      <alignment vertical="center"/>
    </xf>
    <xf numFmtId="41" fontId="0" fillId="24" borderId="10" xfId="34" applyNumberFormat="1" applyFont="1" applyFill="1" applyBorder="1" applyAlignment="1">
      <alignment horizontal="right" vertical="center"/>
    </xf>
    <xf numFmtId="38" fontId="0" fillId="24" borderId="10" xfId="34" applyFont="1" applyFill="1" applyBorder="1" applyAlignment="1">
      <alignment horizontal="center" vertical="center"/>
    </xf>
    <xf numFmtId="38" fontId="0" fillId="24" borderId="57" xfId="34" applyFont="1" applyFill="1" applyBorder="1" applyAlignment="1">
      <alignment horizontal="center" vertical="center"/>
    </xf>
    <xf numFmtId="2" fontId="0" fillId="4" borderId="109" xfId="0" applyNumberFormat="1" applyFill="1" applyBorder="1" applyAlignment="1" applyProtection="1">
      <alignment horizontal="center" vertical="center"/>
      <protection locked="0"/>
    </xf>
    <xf numFmtId="2" fontId="0" fillId="4" borderId="20" xfId="0" applyNumberFormat="1" applyFill="1" applyBorder="1" applyAlignment="1" applyProtection="1">
      <alignment horizontal="center" vertical="center"/>
      <protection locked="0"/>
    </xf>
    <xf numFmtId="0" fontId="0" fillId="4" borderId="60" xfId="0" applyFill="1" applyBorder="1" applyAlignment="1" applyProtection="1">
      <alignment horizontal="center" vertical="center"/>
      <protection locked="0"/>
    </xf>
    <xf numFmtId="38" fontId="31" fillId="24" borderId="110" xfId="34" applyFont="1" applyFill="1" applyBorder="1" applyAlignment="1">
      <alignment horizontal="center" vertical="center"/>
    </xf>
    <xf numFmtId="199" fontId="21" fillId="24" borderId="16" xfId="0" applyNumberFormat="1" applyFont="1" applyFill="1" applyBorder="1" applyAlignment="1" applyProtection="1">
      <alignment horizontal="centerContinuous" vertical="center"/>
      <protection locked="0"/>
    </xf>
    <xf numFmtId="199" fontId="21" fillId="24" borderId="111" xfId="0" applyNumberFormat="1" applyFont="1" applyFill="1" applyBorder="1" applyAlignment="1" applyProtection="1">
      <alignment horizontal="centerContinuous" vertical="center"/>
      <protection locked="0"/>
    </xf>
    <xf numFmtId="199" fontId="21" fillId="24" borderId="20" xfId="0" applyNumberFormat="1" applyFont="1" applyFill="1" applyBorder="1" applyAlignment="1" applyProtection="1">
      <alignment horizontal="centerContinuous" vertical="center"/>
      <protection locked="0"/>
    </xf>
    <xf numFmtId="199" fontId="21" fillId="24" borderId="112" xfId="0" applyNumberFormat="1" applyFont="1" applyFill="1" applyBorder="1" applyAlignment="1" applyProtection="1">
      <alignment horizontal="centerContinuous" vertical="center"/>
      <protection locked="0"/>
    </xf>
    <xf numFmtId="199" fontId="21" fillId="24" borderId="80" xfId="0" applyNumberFormat="1" applyFont="1" applyFill="1" applyBorder="1" applyAlignment="1" applyProtection="1">
      <alignment horizontal="centerContinuous" vertical="center"/>
      <protection locked="0"/>
    </xf>
    <xf numFmtId="2" fontId="0" fillId="24" borderId="59" xfId="0" applyNumberFormat="1" applyFill="1" applyBorder="1" applyAlignment="1">
      <alignment vertical="center"/>
    </xf>
    <xf numFmtId="41" fontId="0" fillId="24" borderId="59" xfId="34" applyNumberFormat="1" applyFont="1" applyFill="1" applyBorder="1" applyAlignment="1">
      <alignment horizontal="right" vertical="center"/>
    </xf>
    <xf numFmtId="38" fontId="0" fillId="24" borderId="59" xfId="34" applyFont="1" applyFill="1" applyBorder="1" applyAlignment="1">
      <alignment horizontal="center" vertical="center"/>
    </xf>
    <xf numFmtId="38" fontId="0" fillId="24" borderId="60" xfId="34" applyFont="1" applyFill="1" applyBorder="1" applyAlignment="1">
      <alignment horizontal="center" vertical="center"/>
    </xf>
    <xf numFmtId="197" fontId="0" fillId="24" borderId="113" xfId="0" applyNumberFormat="1" applyFill="1" applyBorder="1" applyAlignment="1">
      <alignment horizontal="centerContinuous" vertical="center"/>
    </xf>
    <xf numFmtId="2" fontId="0" fillId="24" borderId="48" xfId="0" applyNumberFormat="1" applyFill="1" applyBorder="1" applyAlignment="1">
      <alignment vertical="center"/>
    </xf>
    <xf numFmtId="38" fontId="0" fillId="24" borderId="48" xfId="34" applyFont="1" applyFill="1" applyBorder="1" applyAlignment="1">
      <alignment horizontal="right" vertical="center"/>
    </xf>
    <xf numFmtId="38" fontId="0" fillId="24" borderId="48" xfId="34" applyFont="1" applyFill="1" applyBorder="1" applyAlignment="1">
      <alignment vertical="center"/>
    </xf>
    <xf numFmtId="38" fontId="0" fillId="24" borderId="49" xfId="34" applyFont="1" applyFill="1" applyBorder="1" applyAlignment="1">
      <alignment vertical="center"/>
    </xf>
    <xf numFmtId="197" fontId="0" fillId="24" borderId="82" xfId="0" applyNumberFormat="1" applyFill="1" applyBorder="1" applyAlignment="1">
      <alignment horizontal="centerContinuous" vertical="center"/>
    </xf>
    <xf numFmtId="2" fontId="0" fillId="24" borderId="0" xfId="0" applyNumberFormat="1" applyFill="1" applyAlignment="1">
      <alignment horizontal="center" vertical="center"/>
    </xf>
    <xf numFmtId="199" fontId="29" fillId="24" borderId="0" xfId="0" applyNumberFormat="1" applyFont="1" applyFill="1" applyAlignment="1">
      <alignment horizontal="centerContinuous" vertical="center"/>
    </xf>
    <xf numFmtId="0" fontId="7" fillId="24" borderId="0" xfId="0" applyFont="1" applyFill="1" applyAlignment="1" applyProtection="1">
      <alignment horizontal="left" vertical="center"/>
      <protection locked="0"/>
    </xf>
    <xf numFmtId="0" fontId="29" fillId="24" borderId="10" xfId="0" applyFont="1" applyFill="1" applyBorder="1" applyAlignment="1">
      <alignment horizontal="distributed" vertical="center"/>
    </xf>
    <xf numFmtId="0" fontId="38" fillId="24" borderId="17" xfId="0" applyFont="1" applyFill="1" applyBorder="1" applyAlignment="1">
      <alignment horizontal="center" vertical="center"/>
    </xf>
    <xf numFmtId="0" fontId="38" fillId="24" borderId="19" xfId="0" applyFont="1" applyFill="1" applyBorder="1" applyAlignment="1">
      <alignment horizontal="center" vertical="center"/>
    </xf>
    <xf numFmtId="0" fontId="38" fillId="24" borderId="11" xfId="0" applyFont="1" applyFill="1" applyBorder="1" applyAlignment="1">
      <alignment horizontal="center" vertical="center" shrinkToFit="1"/>
    </xf>
    <xf numFmtId="0" fontId="38" fillId="24" borderId="19" xfId="0" applyFont="1" applyFill="1" applyBorder="1" applyAlignment="1">
      <alignment horizontal="center" vertical="center" shrinkToFit="1"/>
    </xf>
    <xf numFmtId="0" fontId="38" fillId="24" borderId="11" xfId="0" applyFont="1" applyFill="1" applyBorder="1" applyAlignment="1">
      <alignment horizontal="center" vertical="center"/>
    </xf>
    <xf numFmtId="0" fontId="38" fillId="24" borderId="114" xfId="0" applyFont="1" applyFill="1" applyBorder="1" applyAlignment="1">
      <alignment horizontal="center" vertical="center"/>
    </xf>
    <xf numFmtId="0" fontId="31" fillId="24" borderId="14" xfId="0" applyFont="1" applyFill="1" applyBorder="1" applyAlignment="1">
      <alignment horizontal="center" vertical="center" shrinkToFit="1"/>
    </xf>
    <xf numFmtId="0" fontId="31" fillId="24" borderId="15" xfId="0" applyFont="1" applyFill="1" applyBorder="1" applyAlignment="1">
      <alignment horizontal="center" vertical="center" shrinkToFit="1"/>
    </xf>
    <xf numFmtId="0" fontId="31" fillId="24" borderId="13" xfId="0" applyFont="1" applyFill="1" applyBorder="1" applyAlignment="1">
      <alignment horizontal="center" vertical="center" shrinkToFit="1"/>
    </xf>
    <xf numFmtId="0" fontId="31" fillId="24" borderId="115" xfId="0" applyFont="1" applyFill="1" applyBorder="1" applyAlignment="1">
      <alignment horizontal="center" vertical="center" shrinkToFit="1"/>
    </xf>
    <xf numFmtId="0" fontId="31" fillId="24" borderId="16" xfId="0" applyFont="1" applyFill="1" applyBorder="1" applyAlignment="1">
      <alignment horizontal="center" vertical="center" shrinkToFit="1"/>
    </xf>
    <xf numFmtId="0" fontId="31" fillId="24" borderId="80" xfId="0" applyFont="1" applyFill="1" applyBorder="1" applyAlignment="1">
      <alignment horizontal="center" vertical="center" shrinkToFit="1"/>
    </xf>
    <xf numFmtId="0" fontId="31" fillId="24" borderId="20" xfId="0" applyFont="1" applyFill="1" applyBorder="1" applyAlignment="1">
      <alignment horizontal="center" vertical="center" shrinkToFit="1"/>
    </xf>
    <xf numFmtId="0" fontId="31" fillId="24" borderId="116" xfId="0" applyFont="1" applyFill="1" applyBorder="1" applyAlignment="1">
      <alignment horizontal="center" vertical="center" shrinkToFit="1"/>
    </xf>
    <xf numFmtId="0" fontId="31" fillId="24" borderId="82" xfId="0" applyFont="1" applyFill="1" applyBorder="1" applyAlignment="1" applyProtection="1">
      <alignment horizontal="center" vertical="center" shrinkToFit="1"/>
      <protection locked="0"/>
    </xf>
    <xf numFmtId="0" fontId="0" fillId="24" borderId="82" xfId="0" applyFill="1" applyBorder="1" applyAlignment="1" applyProtection="1">
      <alignment vertical="center"/>
      <protection locked="0"/>
    </xf>
    <xf numFmtId="0" fontId="0" fillId="24" borderId="89" xfId="0" applyFill="1" applyBorder="1" applyAlignment="1" applyProtection="1">
      <alignment vertical="center"/>
      <protection locked="0"/>
    </xf>
    <xf numFmtId="0" fontId="31" fillId="24" borderId="117" xfId="0" applyFont="1" applyFill="1" applyBorder="1" applyAlignment="1" applyProtection="1">
      <alignment horizontal="center" vertical="center" shrinkToFit="1"/>
      <protection locked="0"/>
    </xf>
    <xf numFmtId="0" fontId="31" fillId="24" borderId="0" xfId="0" applyFont="1" applyFill="1" applyAlignment="1" applyProtection="1">
      <alignment horizontal="center" vertical="center" shrinkToFit="1"/>
      <protection locked="0"/>
    </xf>
    <xf numFmtId="0" fontId="0" fillId="24" borderId="91" xfId="0" applyFill="1" applyBorder="1" applyAlignment="1" applyProtection="1">
      <alignment vertical="center"/>
      <protection locked="0"/>
    </xf>
    <xf numFmtId="0" fontId="0" fillId="24" borderId="117" xfId="0" applyFill="1" applyBorder="1" applyAlignment="1" applyProtection="1">
      <alignment vertical="center"/>
      <protection locked="0"/>
    </xf>
    <xf numFmtId="0" fontId="29" fillId="24" borderId="0" xfId="0" applyFont="1" applyFill="1" applyAlignment="1">
      <alignment horizontal="distributed" vertical="center"/>
    </xf>
    <xf numFmtId="209" fontId="21" fillId="24" borderId="0" xfId="28" applyNumberFormat="1" applyFont="1" applyFill="1" applyAlignment="1">
      <alignment horizontal="center" vertical="center"/>
    </xf>
    <xf numFmtId="0" fontId="0" fillId="24" borderId="118" xfId="0" applyFill="1" applyBorder="1" applyAlignment="1" applyProtection="1">
      <alignment vertical="center"/>
      <protection locked="0"/>
    </xf>
    <xf numFmtId="0" fontId="0" fillId="24" borderId="96" xfId="0" applyFill="1" applyBorder="1" applyAlignment="1" applyProtection="1">
      <alignment vertical="center"/>
      <protection locked="0"/>
    </xf>
    <xf numFmtId="0" fontId="0" fillId="24" borderId="119" xfId="0" applyFill="1" applyBorder="1" applyAlignment="1" applyProtection="1">
      <alignment vertical="center"/>
      <protection locked="0"/>
    </xf>
    <xf numFmtId="0" fontId="0" fillId="24" borderId="0" xfId="0" applyFill="1" applyAlignment="1" applyProtection="1">
      <alignment horizontal="left" vertical="center"/>
      <protection locked="0"/>
    </xf>
    <xf numFmtId="38" fontId="22" fillId="24" borderId="0" xfId="34" applyFont="1" applyFill="1" applyAlignment="1">
      <alignment vertical="center"/>
    </xf>
    <xf numFmtId="10" fontId="0" fillId="24" borderId="0" xfId="28" applyNumberFormat="1" applyFont="1" applyFill="1" applyAlignment="1">
      <alignment horizontal="center" vertical="center"/>
    </xf>
    <xf numFmtId="202" fontId="0" fillId="24" borderId="0" xfId="0" applyNumberFormat="1" applyFill="1" applyAlignment="1">
      <alignment horizontal="center" vertical="center"/>
    </xf>
    <xf numFmtId="200" fontId="29" fillId="24" borderId="20" xfId="0" applyNumberFormat="1" applyFont="1" applyFill="1" applyBorder="1" applyAlignment="1">
      <alignment horizontal="centerContinuous" vertical="center"/>
    </xf>
    <xf numFmtId="199" fontId="29" fillId="24" borderId="16" xfId="0" applyNumberFormat="1" applyFont="1" applyFill="1" applyBorder="1" applyAlignment="1">
      <alignment horizontal="centerContinuous" vertical="center"/>
    </xf>
    <xf numFmtId="199" fontId="29" fillId="24" borderId="80" xfId="0" applyNumberFormat="1" applyFont="1" applyFill="1" applyBorder="1" applyAlignment="1">
      <alignment horizontal="centerContinuous" vertical="center"/>
    </xf>
    <xf numFmtId="200" fontId="29" fillId="24" borderId="10" xfId="0" applyNumberFormat="1" applyFont="1" applyFill="1" applyBorder="1" applyAlignment="1">
      <alignment horizontal="centerContinuous" vertical="center"/>
    </xf>
    <xf numFmtId="49" fontId="29" fillId="24" borderId="10" xfId="0" applyNumberFormat="1" applyFont="1" applyFill="1" applyBorder="1" applyAlignment="1">
      <alignment horizontal="centerContinuous" vertical="center"/>
    </xf>
    <xf numFmtId="0" fontId="29" fillId="24" borderId="10" xfId="0" applyFont="1" applyFill="1" applyBorder="1" applyAlignment="1">
      <alignment horizontal="centerContinuous" vertical="center"/>
    </xf>
    <xf numFmtId="198" fontId="26" fillId="24" borderId="10" xfId="0" applyNumberFormat="1" applyFont="1" applyFill="1" applyBorder="1" applyAlignment="1">
      <alignment horizontal="center" vertical="center" shrinkToFit="1"/>
    </xf>
    <xf numFmtId="0" fontId="26" fillId="24" borderId="10" xfId="0" applyFont="1" applyFill="1" applyBorder="1" applyAlignment="1">
      <alignment horizontal="center" vertical="center"/>
    </xf>
    <xf numFmtId="199" fontId="26" fillId="24" borderId="10" xfId="0" applyNumberFormat="1" applyFont="1" applyFill="1" applyBorder="1" applyAlignment="1">
      <alignment horizontal="centerContinuous" vertical="center"/>
    </xf>
    <xf numFmtId="197" fontId="26" fillId="24" borderId="120" xfId="0" applyNumberFormat="1" applyFont="1" applyFill="1" applyBorder="1" applyAlignment="1">
      <alignment horizontal="center" vertical="center"/>
    </xf>
    <xf numFmtId="198" fontId="26" fillId="24" borderId="12" xfId="0" applyNumberFormat="1" applyFont="1" applyFill="1" applyBorder="1" applyAlignment="1">
      <alignment horizontal="center" vertical="center" shrinkToFit="1"/>
    </xf>
    <xf numFmtId="198" fontId="26" fillId="24" borderId="18" xfId="0" applyNumberFormat="1" applyFont="1" applyFill="1" applyBorder="1" applyAlignment="1">
      <alignment horizontal="center" vertical="center" shrinkToFit="1"/>
    </xf>
    <xf numFmtId="198" fontId="26" fillId="24" borderId="26" xfId="0" applyNumberFormat="1" applyFont="1" applyFill="1" applyBorder="1" applyAlignment="1">
      <alignment horizontal="center" vertical="center" shrinkToFit="1"/>
    </xf>
    <xf numFmtId="49" fontId="0" fillId="24" borderId="0" xfId="0" applyNumberFormat="1" applyFill="1" applyAlignment="1">
      <alignment vertical="center"/>
    </xf>
    <xf numFmtId="177" fontId="6" fillId="24" borderId="96" xfId="0" applyNumberFormat="1" applyFont="1" applyFill="1" applyBorder="1" applyAlignment="1">
      <alignment horizontal="center"/>
    </xf>
    <xf numFmtId="20" fontId="29" fillId="23" borderId="23" xfId="0" applyNumberFormat="1" applyFont="1" applyFill="1" applyBorder="1" applyAlignment="1">
      <alignment horizontal="centerContinuous" vertical="center"/>
    </xf>
    <xf numFmtId="20" fontId="29" fillId="23" borderId="48" xfId="0" applyNumberFormat="1" applyFont="1" applyFill="1" applyBorder="1" applyAlignment="1">
      <alignment horizontal="center" vertical="center"/>
    </xf>
    <xf numFmtId="20" fontId="29" fillId="23" borderId="121" xfId="0" applyNumberFormat="1" applyFont="1" applyFill="1" applyBorder="1" applyAlignment="1">
      <alignment horizontal="center" vertical="center"/>
    </xf>
    <xf numFmtId="38" fontId="29" fillId="23" borderId="121" xfId="34" applyFont="1" applyFill="1" applyBorder="1" applyAlignment="1">
      <alignment horizontal="center" vertical="center"/>
    </xf>
    <xf numFmtId="20" fontId="0" fillId="23" borderId="48" xfId="0" applyNumberFormat="1" applyFill="1" applyBorder="1" applyAlignment="1">
      <alignment horizontal="center" vertical="center"/>
    </xf>
    <xf numFmtId="20" fontId="0" fillId="23" borderId="49" xfId="0" applyNumberFormat="1" applyFill="1" applyBorder="1" applyAlignment="1">
      <alignment horizontal="center" vertical="center"/>
    </xf>
    <xf numFmtId="2" fontId="21" fillId="24" borderId="122" xfId="0" applyNumberFormat="1" applyFont="1" applyFill="1" applyBorder="1" applyAlignment="1" applyProtection="1">
      <alignment horizontal="center" vertical="center"/>
      <protection locked="0"/>
    </xf>
    <xf numFmtId="2" fontId="0" fillId="24" borderId="43" xfId="0" applyNumberFormat="1" applyFill="1" applyBorder="1" applyAlignment="1">
      <alignment vertical="center"/>
    </xf>
    <xf numFmtId="41" fontId="0" fillId="24" borderId="43" xfId="34" applyNumberFormat="1" applyFont="1" applyFill="1" applyBorder="1" applyAlignment="1">
      <alignment horizontal="right" vertical="center"/>
    </xf>
    <xf numFmtId="38" fontId="0" fillId="24" borderId="43" xfId="34" applyFont="1" applyFill="1" applyBorder="1" applyAlignment="1">
      <alignment horizontal="center" vertical="center"/>
    </xf>
    <xf numFmtId="38" fontId="0" fillId="24" borderId="40" xfId="34" applyFont="1" applyFill="1" applyBorder="1" applyAlignment="1">
      <alignment horizontal="center" vertical="center"/>
    </xf>
    <xf numFmtId="2" fontId="21" fillId="24" borderId="56" xfId="0" applyNumberFormat="1" applyFont="1" applyFill="1" applyBorder="1" applyAlignment="1" applyProtection="1">
      <alignment horizontal="center" vertical="center"/>
      <protection locked="0"/>
    </xf>
    <xf numFmtId="2" fontId="21" fillId="24" borderId="124" xfId="0" applyNumberFormat="1" applyFont="1" applyFill="1" applyBorder="1" applyAlignment="1" applyProtection="1">
      <alignment horizontal="center" vertical="center"/>
      <protection locked="0"/>
    </xf>
    <xf numFmtId="2" fontId="21" fillId="24" borderId="125" xfId="0" applyNumberFormat="1" applyFont="1" applyFill="1" applyBorder="1" applyAlignment="1" applyProtection="1">
      <alignment horizontal="center" vertical="center"/>
      <protection locked="0"/>
    </xf>
    <xf numFmtId="2" fontId="21" fillId="24" borderId="61" xfId="0" applyNumberFormat="1" applyFont="1" applyFill="1" applyBorder="1" applyAlignment="1" applyProtection="1">
      <alignment horizontal="center" vertical="center"/>
      <protection locked="0"/>
    </xf>
    <xf numFmtId="199" fontId="21" fillId="24" borderId="56" xfId="0" applyNumberFormat="1" applyFont="1" applyFill="1" applyBorder="1" applyAlignment="1" applyProtection="1">
      <alignment horizontal="centerContinuous" vertical="center"/>
      <protection locked="0"/>
    </xf>
    <xf numFmtId="198" fontId="31" fillId="24" borderId="39" xfId="0" applyNumberFormat="1" applyFont="1" applyFill="1" applyBorder="1" applyAlignment="1">
      <alignment horizontal="centerContinuous" vertical="center"/>
    </xf>
    <xf numFmtId="199" fontId="29" fillId="24" borderId="43" xfId="0" applyNumberFormat="1" applyFont="1" applyFill="1" applyBorder="1" applyAlignment="1">
      <alignment horizontal="centerContinuous" vertical="center"/>
    </xf>
    <xf numFmtId="38" fontId="0" fillId="24" borderId="0" xfId="34" applyFont="1" applyFill="1" applyAlignment="1">
      <alignment vertical="center"/>
    </xf>
    <xf numFmtId="2" fontId="0" fillId="24" borderId="10" xfId="0" applyNumberFormat="1" applyFill="1" applyBorder="1" applyAlignment="1">
      <alignment horizontal="distributed" vertical="center"/>
    </xf>
    <xf numFmtId="38" fontId="23" fillId="24" borderId="52" xfId="34" applyFont="1" applyFill="1" applyBorder="1" applyAlignment="1">
      <alignment horizontal="center" vertical="center"/>
    </xf>
    <xf numFmtId="38" fontId="23" fillId="24" borderId="0" xfId="34" applyFont="1" applyFill="1" applyAlignment="1">
      <alignment horizontal="center" vertical="center"/>
    </xf>
    <xf numFmtId="2" fontId="29" fillId="24" borderId="10" xfId="0" applyNumberFormat="1" applyFont="1" applyFill="1" applyBorder="1" applyAlignment="1">
      <alignment horizontal="distributed" vertical="center"/>
    </xf>
    <xf numFmtId="38" fontId="26" fillId="24" borderId="52" xfId="0" applyNumberFormat="1" applyFont="1" applyFill="1" applyBorder="1" applyAlignment="1">
      <alignment horizontal="center" vertical="center"/>
    </xf>
    <xf numFmtId="38" fontId="26" fillId="24" borderId="0" xfId="0" applyNumberFormat="1" applyFont="1" applyFill="1" applyAlignment="1">
      <alignment horizontal="center" vertical="center"/>
    </xf>
    <xf numFmtId="0" fontId="0" fillId="24" borderId="0" xfId="0" applyFill="1" applyAlignment="1" applyProtection="1">
      <alignment horizontal="center" vertical="center"/>
      <protection locked="0"/>
    </xf>
    <xf numFmtId="0" fontId="31" fillId="24" borderId="52" xfId="0" applyFont="1" applyFill="1" applyBorder="1" applyAlignment="1">
      <alignment horizontal="center" vertical="center" shrinkToFit="1"/>
    </xf>
    <xf numFmtId="0" fontId="31" fillId="24" borderId="0" xfId="0" applyFont="1" applyFill="1" applyAlignment="1">
      <alignment horizontal="center" vertical="center" shrinkToFit="1"/>
    </xf>
    <xf numFmtId="0" fontId="0" fillId="24" borderId="0" xfId="0" applyFill="1" applyProtection="1">
      <protection locked="0"/>
    </xf>
    <xf numFmtId="2" fontId="0" fillId="24" borderId="0" xfId="0" applyNumberFormat="1" applyFill="1" applyAlignment="1">
      <alignment horizontal="distributed" vertical="center"/>
    </xf>
    <xf numFmtId="181" fontId="0" fillId="24" borderId="0" xfId="28" applyNumberFormat="1" applyFont="1" applyFill="1" applyAlignment="1">
      <alignment horizontal="center" vertical="center"/>
    </xf>
    <xf numFmtId="38" fontId="0" fillId="24" borderId="0" xfId="34" applyFont="1" applyFill="1" applyBorder="1" applyAlignment="1" applyProtection="1">
      <alignment horizontal="right" vertical="center"/>
      <protection locked="0"/>
    </xf>
    <xf numFmtId="6" fontId="0" fillId="24" borderId="0" xfId="34" applyNumberFormat="1" applyFont="1" applyFill="1" applyAlignment="1">
      <alignment horizontal="center" vertical="center"/>
    </xf>
    <xf numFmtId="2" fontId="0" fillId="4" borderId="109" xfId="0" applyNumberFormat="1" applyFill="1" applyBorder="1" applyAlignment="1">
      <alignment horizontal="center" vertical="center"/>
    </xf>
    <xf numFmtId="2" fontId="0" fillId="4" borderId="20" xfId="0" applyNumberFormat="1" applyFill="1" applyBorder="1" applyAlignment="1">
      <alignment horizontal="center" vertical="center"/>
    </xf>
    <xf numFmtId="0" fontId="7" fillId="24" borderId="82" xfId="0" applyFont="1" applyFill="1" applyBorder="1" applyAlignment="1" applyProtection="1">
      <alignment horizontal="left" vertical="center"/>
      <protection locked="0"/>
    </xf>
    <xf numFmtId="0" fontId="0" fillId="24" borderId="117" xfId="0" applyFill="1" applyBorder="1" applyAlignment="1" applyProtection="1">
      <alignment horizontal="center" vertical="center"/>
      <protection locked="0"/>
    </xf>
    <xf numFmtId="197" fontId="0" fillId="24" borderId="126" xfId="0" applyNumberFormat="1" applyFill="1" applyBorder="1" applyAlignment="1">
      <alignment horizontal="centerContinuous" vertical="center"/>
    </xf>
    <xf numFmtId="197" fontId="0" fillId="24" borderId="117" xfId="0" applyNumberFormat="1" applyFill="1" applyBorder="1" applyAlignment="1">
      <alignment horizontal="centerContinuous" vertical="center"/>
    </xf>
    <xf numFmtId="0" fontId="7" fillId="24" borderId="117" xfId="0" applyFont="1" applyFill="1" applyBorder="1" applyAlignment="1" applyProtection="1">
      <alignment horizontal="left" vertical="center"/>
      <protection locked="0"/>
    </xf>
    <xf numFmtId="0" fontId="0" fillId="24" borderId="10" xfId="0" applyFill="1" applyBorder="1" applyAlignment="1" applyProtection="1">
      <alignment horizontal="distributed" vertical="center"/>
      <protection locked="0"/>
    </xf>
    <xf numFmtId="0" fontId="29" fillId="24" borderId="10" xfId="0" applyFont="1" applyFill="1" applyBorder="1" applyAlignment="1" applyProtection="1">
      <alignment horizontal="distributed" vertical="center"/>
      <protection locked="0"/>
    </xf>
    <xf numFmtId="0" fontId="0" fillId="24" borderId="0" xfId="0" applyFill="1" applyAlignment="1" applyProtection="1">
      <alignment horizontal="distributed" vertical="center"/>
      <protection locked="0"/>
    </xf>
    <xf numFmtId="0" fontId="0" fillId="24" borderId="52" xfId="0" applyFill="1" applyBorder="1" applyAlignment="1">
      <alignment vertical="center"/>
    </xf>
    <xf numFmtId="38" fontId="0" fillId="24" borderId="92" xfId="34" applyFont="1" applyFill="1" applyBorder="1" applyAlignment="1">
      <alignment horizontal="center" vertical="center"/>
    </xf>
    <xf numFmtId="38" fontId="0" fillId="24" borderId="14" xfId="34" applyFont="1" applyFill="1" applyBorder="1" applyAlignment="1">
      <alignment horizontal="center" vertical="center"/>
    </xf>
    <xf numFmtId="38" fontId="0" fillId="24" borderId="115" xfId="34" applyFont="1" applyFill="1" applyBorder="1" applyAlignment="1">
      <alignment horizontal="center" vertical="center"/>
    </xf>
    <xf numFmtId="211" fontId="21" fillId="24" borderId="10" xfId="34" applyNumberFormat="1" applyFont="1" applyFill="1" applyBorder="1" applyAlignment="1">
      <alignment horizontal="right" vertical="center"/>
    </xf>
    <xf numFmtId="49" fontId="29" fillId="4" borderId="10" xfId="0" applyNumberFormat="1" applyFont="1" applyFill="1" applyBorder="1" applyAlignment="1" applyProtection="1">
      <alignment horizontal="center" vertical="center"/>
      <protection locked="0"/>
    </xf>
    <xf numFmtId="49" fontId="29" fillId="4" borderId="15" xfId="0" applyNumberFormat="1" applyFont="1" applyFill="1" applyBorder="1" applyAlignment="1" applyProtection="1">
      <alignment horizontal="center" vertical="center"/>
      <protection locked="0"/>
    </xf>
    <xf numFmtId="49" fontId="31" fillId="4" borderId="10" xfId="0" applyNumberFormat="1" applyFont="1" applyFill="1" applyBorder="1" applyAlignment="1" applyProtection="1">
      <alignment horizontal="center" vertical="center" shrinkToFit="1"/>
      <protection locked="0"/>
    </xf>
    <xf numFmtId="0" fontId="35" fillId="4" borderId="18" xfId="0" applyFont="1" applyFill="1" applyBorder="1" applyAlignment="1" applyProtection="1">
      <alignment horizontal="center" vertical="center"/>
      <protection locked="0"/>
    </xf>
    <xf numFmtId="49" fontId="29" fillId="4" borderId="120" xfId="0" applyNumberFormat="1" applyFont="1" applyFill="1" applyBorder="1" applyAlignment="1" applyProtection="1">
      <alignment horizontal="center" vertical="center"/>
      <protection locked="0"/>
    </xf>
    <xf numFmtId="49" fontId="29" fillId="4" borderId="12" xfId="0" applyNumberFormat="1" applyFont="1" applyFill="1" applyBorder="1" applyAlignment="1" applyProtection="1">
      <alignment horizontal="center" vertical="center"/>
      <protection locked="0"/>
    </xf>
    <xf numFmtId="211" fontId="0" fillId="0" borderId="66" xfId="0" applyNumberFormat="1" applyBorder="1" applyAlignment="1" applyProtection="1">
      <alignment horizontal="center" vertical="center"/>
      <protection hidden="1"/>
    </xf>
    <xf numFmtId="5" fontId="0" fillId="0" borderId="127" xfId="0" applyNumberFormat="1" applyBorder="1" applyAlignment="1" applyProtection="1">
      <alignment horizontal="center" vertical="center"/>
      <protection hidden="1"/>
    </xf>
    <xf numFmtId="180" fontId="0" fillId="0" borderId="127" xfId="0" applyNumberFormat="1" applyBorder="1" applyAlignment="1" applyProtection="1">
      <alignment horizontal="center" vertical="center"/>
      <protection hidden="1"/>
    </xf>
    <xf numFmtId="40" fontId="0" fillId="24" borderId="10" xfId="0" applyNumberFormat="1" applyFill="1" applyBorder="1" applyAlignment="1">
      <alignment horizontal="center" vertical="center"/>
    </xf>
    <xf numFmtId="208" fontId="21" fillId="24" borderId="10" xfId="0" applyNumberFormat="1" applyFont="1" applyFill="1" applyBorder="1" applyAlignment="1" applyProtection="1">
      <alignment vertical="center"/>
      <protection locked="0"/>
    </xf>
    <xf numFmtId="208" fontId="21" fillId="24" borderId="10" xfId="0" applyNumberFormat="1" applyFont="1" applyFill="1" applyBorder="1" applyAlignment="1">
      <alignment vertical="center"/>
    </xf>
    <xf numFmtId="178" fontId="0" fillId="24" borderId="10" xfId="0" applyNumberFormat="1" applyFill="1" applyBorder="1" applyAlignment="1">
      <alignment horizontal="center" vertical="center"/>
    </xf>
    <xf numFmtId="40" fontId="0" fillId="24" borderId="43" xfId="34" applyNumberFormat="1" applyFont="1" applyFill="1" applyBorder="1" applyAlignment="1">
      <alignment horizontal="center" vertical="center"/>
    </xf>
    <xf numFmtId="178" fontId="0" fillId="24" borderId="43" xfId="34" applyNumberFormat="1" applyFont="1" applyFill="1" applyBorder="1" applyAlignment="1">
      <alignment horizontal="center" vertical="center"/>
    </xf>
    <xf numFmtId="40" fontId="0" fillId="24" borderId="10" xfId="34" applyNumberFormat="1" applyFont="1" applyFill="1" applyBorder="1" applyAlignment="1">
      <alignment horizontal="center" vertical="center"/>
    </xf>
    <xf numFmtId="178" fontId="0" fillId="24" borderId="10" xfId="34" applyNumberFormat="1" applyFont="1" applyFill="1" applyBorder="1" applyAlignment="1">
      <alignment horizontal="center" vertical="center"/>
    </xf>
    <xf numFmtId="178" fontId="0" fillId="24" borderId="57" xfId="34" applyNumberFormat="1" applyFont="1" applyFill="1" applyBorder="1" applyAlignment="1">
      <alignment horizontal="center" vertical="center"/>
    </xf>
    <xf numFmtId="0" fontId="0" fillId="4" borderId="15" xfId="0" applyFill="1" applyBorder="1" applyAlignment="1" applyProtection="1">
      <alignment horizontal="center" vertical="center"/>
      <protection locked="0"/>
    </xf>
    <xf numFmtId="40" fontId="0" fillId="24" borderId="39" xfId="34" applyNumberFormat="1" applyFont="1" applyFill="1" applyBorder="1" applyAlignment="1">
      <alignment horizontal="center" vertical="center"/>
    </xf>
    <xf numFmtId="178" fontId="0" fillId="24" borderId="40" xfId="34" applyNumberFormat="1" applyFont="1" applyFill="1" applyBorder="1" applyAlignment="1">
      <alignment horizontal="center" vertical="center"/>
    </xf>
    <xf numFmtId="40" fontId="0" fillId="24" borderId="45" xfId="34" applyNumberFormat="1" applyFont="1" applyFill="1" applyBorder="1" applyAlignment="1">
      <alignment horizontal="center" vertical="center"/>
    </xf>
    <xf numFmtId="178" fontId="0" fillId="24" borderId="57" xfId="0" applyNumberFormat="1" applyFill="1" applyBorder="1" applyAlignment="1">
      <alignment horizontal="center" vertical="center"/>
    </xf>
    <xf numFmtId="40" fontId="0" fillId="24" borderId="55" xfId="34" applyNumberFormat="1" applyFont="1" applyFill="1" applyBorder="1" applyAlignment="1">
      <alignment horizontal="center" vertical="center"/>
    </xf>
    <xf numFmtId="40" fontId="0" fillId="24" borderId="59" xfId="34" applyNumberFormat="1" applyFont="1" applyFill="1" applyBorder="1" applyAlignment="1">
      <alignment horizontal="center" vertical="center"/>
    </xf>
    <xf numFmtId="178" fontId="0" fillId="24" borderId="59" xfId="34" applyNumberFormat="1" applyFont="1" applyFill="1" applyBorder="1" applyAlignment="1">
      <alignment horizontal="center" vertical="center"/>
    </xf>
    <xf numFmtId="178" fontId="0" fillId="24" borderId="60" xfId="34" applyNumberFormat="1" applyFont="1" applyFill="1" applyBorder="1" applyAlignment="1">
      <alignment horizontal="center" vertical="center"/>
    </xf>
    <xf numFmtId="0" fontId="0" fillId="24" borderId="39" xfId="0" applyFill="1" applyBorder="1" applyAlignment="1">
      <alignment vertical="center"/>
    </xf>
    <xf numFmtId="0" fontId="31" fillId="24" borderId="43" xfId="0" applyFont="1" applyFill="1" applyBorder="1" applyAlignment="1">
      <alignment horizontal="center" vertical="center"/>
    </xf>
    <xf numFmtId="0" fontId="0" fillId="24" borderId="45" xfId="0" applyFill="1" applyBorder="1" applyAlignment="1">
      <alignment vertical="center"/>
    </xf>
    <xf numFmtId="0" fontId="0" fillId="24" borderId="55" xfId="0" applyFill="1" applyBorder="1" applyAlignment="1">
      <alignment vertical="center"/>
    </xf>
    <xf numFmtId="0" fontId="31" fillId="24" borderId="59" xfId="0" applyFont="1" applyFill="1" applyBorder="1" applyAlignment="1">
      <alignment horizontal="center" vertical="center"/>
    </xf>
    <xf numFmtId="192" fontId="29" fillId="24" borderId="130" xfId="0" applyNumberFormat="1" applyFont="1" applyFill="1" applyBorder="1" applyAlignment="1">
      <alignment horizontal="center" vertical="center"/>
    </xf>
    <xf numFmtId="192" fontId="29" fillId="24" borderId="131" xfId="0" applyNumberFormat="1" applyFont="1" applyFill="1" applyBorder="1" applyAlignment="1">
      <alignment horizontal="center" vertical="center"/>
    </xf>
    <xf numFmtId="192" fontId="29" fillId="24" borderId="132" xfId="0" applyNumberFormat="1" applyFont="1" applyFill="1" applyBorder="1" applyAlignment="1">
      <alignment horizontal="center" vertical="center"/>
    </xf>
    <xf numFmtId="193" fontId="29" fillId="24" borderId="133" xfId="0" applyNumberFormat="1" applyFont="1" applyFill="1" applyBorder="1" applyAlignment="1">
      <alignment horizontal="center" vertical="center"/>
    </xf>
    <xf numFmtId="193" fontId="29" fillId="24" borderId="134" xfId="0" applyNumberFormat="1" applyFont="1" applyFill="1" applyBorder="1" applyAlignment="1">
      <alignment horizontal="center" vertical="center"/>
    </xf>
    <xf numFmtId="49" fontId="29" fillId="4" borderId="45" xfId="0" applyNumberFormat="1" applyFont="1" applyFill="1" applyBorder="1" applyAlignment="1" applyProtection="1">
      <alignment horizontal="center" vertical="center"/>
      <protection locked="0"/>
    </xf>
    <xf numFmtId="49" fontId="29" fillId="4" borderId="57" xfId="0" applyNumberFormat="1" applyFont="1" applyFill="1" applyBorder="1" applyAlignment="1" applyProtection="1">
      <alignment horizontal="center" vertical="center"/>
      <protection locked="0"/>
    </xf>
    <xf numFmtId="0" fontId="35" fillId="4" borderId="109" xfId="0" applyFont="1" applyFill="1" applyBorder="1" applyAlignment="1" applyProtection="1">
      <alignment horizontal="center" vertical="center"/>
      <protection locked="0"/>
    </xf>
    <xf numFmtId="0" fontId="35" fillId="4" borderId="81" xfId="0" applyFont="1" applyFill="1" applyBorder="1" applyAlignment="1" applyProtection="1">
      <alignment horizontal="center" vertical="center"/>
      <protection locked="0"/>
    </xf>
    <xf numFmtId="49" fontId="29" fillId="4" borderId="135" xfId="0" applyNumberFormat="1" applyFont="1" applyFill="1" applyBorder="1" applyAlignment="1" applyProtection="1">
      <alignment horizontal="center" vertical="center"/>
      <protection locked="0"/>
    </xf>
    <xf numFmtId="49" fontId="29" fillId="4" borderId="136" xfId="0" applyNumberFormat="1" applyFont="1" applyFill="1" applyBorder="1" applyAlignment="1" applyProtection="1">
      <alignment horizontal="center" vertical="center"/>
      <protection locked="0"/>
    </xf>
    <xf numFmtId="49" fontId="29" fillId="4" borderId="54" xfId="0" applyNumberFormat="1" applyFont="1" applyFill="1" applyBorder="1" applyAlignment="1" applyProtection="1">
      <alignment horizontal="center" vertical="center"/>
      <protection locked="0"/>
    </xf>
    <xf numFmtId="49" fontId="29" fillId="4" borderId="55" xfId="0" applyNumberFormat="1" applyFont="1" applyFill="1" applyBorder="1" applyAlignment="1" applyProtection="1">
      <alignment horizontal="center" vertical="center"/>
      <protection locked="0"/>
    </xf>
    <xf numFmtId="49" fontId="29" fillId="4" borderId="59" xfId="0" applyNumberFormat="1" applyFont="1" applyFill="1" applyBorder="1" applyAlignment="1" applyProtection="1">
      <alignment horizontal="center" vertical="center"/>
      <protection locked="0"/>
    </xf>
    <xf numFmtId="49" fontId="29" fillId="4" borderId="60" xfId="0" applyNumberFormat="1" applyFont="1" applyFill="1" applyBorder="1" applyAlignment="1" applyProtection="1">
      <alignment horizontal="center" vertical="center"/>
      <protection locked="0"/>
    </xf>
    <xf numFmtId="0" fontId="0" fillId="24" borderId="13" xfId="0" applyFill="1" applyBorder="1" applyAlignment="1">
      <alignment vertical="center"/>
    </xf>
    <xf numFmtId="0" fontId="0" fillId="24" borderId="137" xfId="0" applyFill="1" applyBorder="1" applyAlignment="1">
      <alignment vertical="center"/>
    </xf>
    <xf numFmtId="0" fontId="0" fillId="24" borderId="11" xfId="0" applyFill="1" applyBorder="1" applyAlignment="1">
      <alignment vertical="center"/>
    </xf>
    <xf numFmtId="0" fontId="0" fillId="24" borderId="138" xfId="0" applyFill="1" applyBorder="1" applyAlignment="1">
      <alignment horizontal="center" vertical="center"/>
    </xf>
    <xf numFmtId="0" fontId="0" fillId="24" borderId="139" xfId="0" applyFill="1" applyBorder="1" applyAlignment="1">
      <alignment horizontal="center" vertical="center"/>
    </xf>
    <xf numFmtId="0" fontId="0" fillId="24" borderId="109" xfId="0" applyFill="1" applyBorder="1" applyAlignment="1">
      <alignment vertical="center"/>
    </xf>
    <xf numFmtId="0" fontId="0" fillId="24" borderId="135" xfId="0" applyFill="1" applyBorder="1" applyAlignment="1">
      <alignment vertical="center"/>
    </xf>
    <xf numFmtId="0" fontId="0" fillId="24" borderId="90" xfId="0" applyFill="1" applyBorder="1" applyAlignment="1">
      <alignment vertical="center"/>
    </xf>
    <xf numFmtId="38" fontId="0" fillId="24" borderId="14" xfId="0" applyNumberFormat="1" applyFill="1" applyBorder="1" applyAlignment="1">
      <alignment vertical="center"/>
    </xf>
    <xf numFmtId="38" fontId="0" fillId="24" borderId="15" xfId="0" applyNumberFormat="1" applyFill="1" applyBorder="1" applyAlignment="1">
      <alignment vertical="center"/>
    </xf>
    <xf numFmtId="0" fontId="0" fillId="24" borderId="80" xfId="0" applyFill="1" applyBorder="1" applyAlignment="1">
      <alignment vertical="center"/>
    </xf>
    <xf numFmtId="38" fontId="0" fillId="24" borderId="94" xfId="0" applyNumberFormat="1" applyFill="1" applyBorder="1" applyAlignment="1">
      <alignment vertical="center"/>
    </xf>
    <xf numFmtId="38" fontId="0" fillId="24" borderId="19" xfId="0" applyNumberFormat="1" applyFill="1" applyBorder="1" applyAlignment="1">
      <alignment vertical="center"/>
    </xf>
    <xf numFmtId="38" fontId="0" fillId="24" borderId="61" xfId="0" applyNumberFormat="1" applyFill="1" applyBorder="1" applyAlignment="1">
      <alignment vertical="center"/>
    </xf>
    <xf numFmtId="0" fontId="29" fillId="24" borderId="69" xfId="0" applyFont="1" applyFill="1" applyBorder="1" applyAlignment="1">
      <alignment horizontal="center" vertical="center"/>
    </xf>
    <xf numFmtId="0" fontId="29" fillId="24" borderId="75" xfId="0" applyFont="1" applyFill="1" applyBorder="1" applyAlignment="1">
      <alignment horizontal="center" vertical="center"/>
    </xf>
    <xf numFmtId="0" fontId="29" fillId="24" borderId="86" xfId="0" applyFont="1" applyFill="1" applyBorder="1" applyAlignment="1">
      <alignment horizontal="center" vertical="center"/>
    </xf>
    <xf numFmtId="0" fontId="29" fillId="24" borderId="71" xfId="0" applyFont="1" applyFill="1" applyBorder="1" applyAlignment="1">
      <alignment horizontal="center" vertical="center"/>
    </xf>
    <xf numFmtId="0" fontId="38" fillId="24" borderId="17" xfId="0" applyFont="1" applyFill="1" applyBorder="1" applyAlignment="1" applyProtection="1">
      <alignment horizontal="center" vertical="center"/>
      <protection locked="0"/>
    </xf>
    <xf numFmtId="0" fontId="38" fillId="24" borderId="19" xfId="0" applyFont="1" applyFill="1" applyBorder="1" applyAlignment="1" applyProtection="1">
      <alignment horizontal="center" vertical="center"/>
      <protection locked="0"/>
    </xf>
    <xf numFmtId="0" fontId="31" fillId="24" borderId="14" xfId="0" applyFont="1" applyFill="1" applyBorder="1" applyAlignment="1" applyProtection="1">
      <alignment horizontal="center" vertical="center" shrinkToFit="1"/>
      <protection locked="0"/>
    </xf>
    <xf numFmtId="0" fontId="31" fillId="24" borderId="15" xfId="0" applyFont="1" applyFill="1" applyBorder="1" applyAlignment="1" applyProtection="1">
      <alignment horizontal="center" vertical="center" shrinkToFit="1"/>
      <protection locked="0"/>
    </xf>
    <xf numFmtId="0" fontId="31" fillId="24" borderId="16" xfId="0" applyFont="1" applyFill="1" applyBorder="1" applyAlignment="1" applyProtection="1">
      <alignment horizontal="center" vertical="center" shrinkToFit="1"/>
      <protection locked="0"/>
    </xf>
    <xf numFmtId="0" fontId="31" fillId="24" borderId="80" xfId="0" applyFont="1" applyFill="1" applyBorder="1" applyAlignment="1" applyProtection="1">
      <alignment horizontal="center" vertical="center" shrinkToFit="1"/>
      <protection locked="0"/>
    </xf>
    <xf numFmtId="0" fontId="38" fillId="24" borderId="11" xfId="0" applyFont="1" applyFill="1" applyBorder="1" applyAlignment="1" applyProtection="1">
      <alignment horizontal="center" vertical="center" shrinkToFit="1"/>
      <protection locked="0"/>
    </xf>
    <xf numFmtId="0" fontId="38" fillId="24" borderId="19" xfId="0" applyFont="1" applyFill="1" applyBorder="1" applyAlignment="1" applyProtection="1">
      <alignment horizontal="center" vertical="center" shrinkToFit="1"/>
      <protection locked="0"/>
    </xf>
    <xf numFmtId="0" fontId="31" fillId="24" borderId="13" xfId="0" applyFont="1" applyFill="1" applyBorder="1" applyAlignment="1" applyProtection="1">
      <alignment horizontal="center" vertical="center" shrinkToFit="1"/>
      <protection locked="0"/>
    </xf>
    <xf numFmtId="0" fontId="31" fillId="24" borderId="20" xfId="0" applyFont="1" applyFill="1" applyBorder="1" applyAlignment="1" applyProtection="1">
      <alignment horizontal="center" vertical="center" shrinkToFit="1"/>
      <protection locked="0"/>
    </xf>
    <xf numFmtId="0" fontId="38" fillId="24" borderId="11" xfId="0" applyFont="1" applyFill="1" applyBorder="1" applyAlignment="1" applyProtection="1">
      <alignment horizontal="center" vertical="center"/>
      <protection locked="0"/>
    </xf>
    <xf numFmtId="0" fontId="38" fillId="24" borderId="114" xfId="0" applyFont="1" applyFill="1" applyBorder="1" applyAlignment="1" applyProtection="1">
      <alignment horizontal="center" vertical="center"/>
      <protection locked="0"/>
    </xf>
    <xf numFmtId="0" fontId="31" fillId="24" borderId="115" xfId="0" applyFont="1" applyFill="1" applyBorder="1" applyAlignment="1" applyProtection="1">
      <alignment horizontal="center" vertical="center" shrinkToFit="1"/>
      <protection locked="0"/>
    </xf>
    <xf numFmtId="0" fontId="31" fillId="24" borderId="116" xfId="0" applyFont="1" applyFill="1" applyBorder="1" applyAlignment="1" applyProtection="1">
      <alignment horizontal="center" vertical="center" shrinkToFit="1"/>
      <protection locked="0"/>
    </xf>
    <xf numFmtId="0" fontId="24" fillId="4" borderId="10" xfId="43" applyFont="1" applyFill="1" applyBorder="1" applyAlignment="1" applyProtection="1">
      <alignment horizontal="center"/>
      <protection locked="0"/>
    </xf>
    <xf numFmtId="0" fontId="44" fillId="4" borderId="10" xfId="43" applyFill="1" applyBorder="1" applyProtection="1">
      <protection locked="0"/>
    </xf>
    <xf numFmtId="49" fontId="29" fillId="4" borderId="109" xfId="0" applyNumberFormat="1" applyFont="1" applyFill="1" applyBorder="1" applyAlignment="1" applyProtection="1">
      <alignment horizontal="center" vertical="center"/>
      <protection locked="0"/>
    </xf>
    <xf numFmtId="49" fontId="29" fillId="4" borderId="18" xfId="0" applyNumberFormat="1" applyFont="1" applyFill="1" applyBorder="1" applyAlignment="1" applyProtection="1">
      <alignment horizontal="center" vertical="center"/>
      <protection locked="0"/>
    </xf>
    <xf numFmtId="49" fontId="29" fillId="4" borderId="81" xfId="0" applyNumberFormat="1" applyFont="1" applyFill="1" applyBorder="1" applyAlignment="1" applyProtection="1">
      <alignment horizontal="center" vertical="center"/>
      <protection locked="0"/>
    </xf>
    <xf numFmtId="2" fontId="21" fillId="24" borderId="13" xfId="0" applyNumberFormat="1" applyFont="1" applyFill="1" applyBorder="1" applyAlignment="1">
      <alignment horizontal="center" vertical="center"/>
    </xf>
    <xf numFmtId="2" fontId="21" fillId="24" borderId="14" xfId="0" applyNumberFormat="1" applyFont="1" applyFill="1" applyBorder="1" applyAlignment="1">
      <alignment horizontal="center" vertical="center"/>
    </xf>
    <xf numFmtId="2" fontId="21" fillId="24" borderId="101" xfId="0" applyNumberFormat="1" applyFont="1" applyFill="1" applyBorder="1" applyAlignment="1">
      <alignment horizontal="center" vertical="center"/>
    </xf>
    <xf numFmtId="2" fontId="21" fillId="24" borderId="102" xfId="0" applyNumberFormat="1" applyFont="1" applyFill="1" applyBorder="1" applyAlignment="1">
      <alignment horizontal="center" vertical="center"/>
    </xf>
    <xf numFmtId="199" fontId="21" fillId="24" borderId="17" xfId="0" applyNumberFormat="1" applyFont="1" applyFill="1" applyBorder="1" applyAlignment="1">
      <alignment horizontal="centerContinuous" vertical="center"/>
    </xf>
    <xf numFmtId="199" fontId="21" fillId="24" borderId="103" xfId="0" applyNumberFormat="1" applyFont="1" applyFill="1" applyBorder="1" applyAlignment="1">
      <alignment horizontal="centerContinuous" vertical="center"/>
    </xf>
    <xf numFmtId="199" fontId="21" fillId="24" borderId="11" xfId="0" applyNumberFormat="1" applyFont="1" applyFill="1" applyBorder="1" applyAlignment="1">
      <alignment horizontal="centerContinuous" vertical="center"/>
    </xf>
    <xf numFmtId="199" fontId="21" fillId="24" borderId="104" xfId="0" applyNumberFormat="1" applyFont="1" applyFill="1" applyBorder="1" applyAlignment="1">
      <alignment horizontal="centerContinuous" vertical="center"/>
    </xf>
    <xf numFmtId="199" fontId="21" fillId="24" borderId="19" xfId="0" applyNumberFormat="1" applyFont="1" applyFill="1" applyBorder="1" applyAlignment="1">
      <alignment horizontal="centerContinuous" vertical="center"/>
    </xf>
    <xf numFmtId="2" fontId="21" fillId="24" borderId="106" xfId="0" applyNumberFormat="1" applyFont="1" applyFill="1" applyBorder="1" applyAlignment="1">
      <alignment horizontal="center" vertical="center"/>
    </xf>
    <xf numFmtId="2" fontId="21" fillId="24" borderId="15" xfId="0" applyNumberFormat="1" applyFont="1" applyFill="1" applyBorder="1" applyAlignment="1">
      <alignment horizontal="center" vertical="center"/>
    </xf>
    <xf numFmtId="199" fontId="21" fillId="24" borderId="14" xfId="0" applyNumberFormat="1" applyFont="1" applyFill="1" applyBorder="1" applyAlignment="1">
      <alignment horizontal="centerContinuous" vertical="center"/>
    </xf>
    <xf numFmtId="199" fontId="21" fillId="24" borderId="107" xfId="0" applyNumberFormat="1" applyFont="1" applyFill="1" applyBorder="1" applyAlignment="1">
      <alignment horizontal="centerContinuous" vertical="center"/>
    </xf>
    <xf numFmtId="199" fontId="21" fillId="24" borderId="13" xfId="0" applyNumberFormat="1" applyFont="1" applyFill="1" applyBorder="1" applyAlignment="1">
      <alignment horizontal="centerContinuous" vertical="center"/>
    </xf>
    <xf numFmtId="199" fontId="21" fillId="24" borderId="108" xfId="0" applyNumberFormat="1" applyFont="1" applyFill="1" applyBorder="1" applyAlignment="1">
      <alignment horizontal="centerContinuous" vertical="center"/>
    </xf>
    <xf numFmtId="199" fontId="21" fillId="24" borderId="15" xfId="0" applyNumberFormat="1" applyFont="1" applyFill="1" applyBorder="1" applyAlignment="1">
      <alignment horizontal="centerContinuous" vertical="center"/>
    </xf>
    <xf numFmtId="2" fontId="21" fillId="24" borderId="20" xfId="0" applyNumberFormat="1" applyFont="1" applyFill="1" applyBorder="1" applyAlignment="1">
      <alignment horizontal="center" vertical="center"/>
    </xf>
    <xf numFmtId="2" fontId="21" fillId="24" borderId="16" xfId="0" applyNumberFormat="1" applyFont="1" applyFill="1" applyBorder="1" applyAlignment="1">
      <alignment horizontal="center" vertical="center"/>
    </xf>
    <xf numFmtId="2" fontId="21" fillId="24" borderId="140" xfId="0" applyNumberFormat="1" applyFont="1" applyFill="1" applyBorder="1" applyAlignment="1">
      <alignment horizontal="center" vertical="center"/>
    </xf>
    <xf numFmtId="2" fontId="21" fillId="24" borderId="80" xfId="0" applyNumberFormat="1" applyFont="1" applyFill="1" applyBorder="1" applyAlignment="1">
      <alignment horizontal="center" vertical="center"/>
    </xf>
    <xf numFmtId="199" fontId="21" fillId="24" borderId="124" xfId="0" applyNumberFormat="1" applyFont="1" applyFill="1" applyBorder="1" applyAlignment="1">
      <alignment horizontal="centerContinuous" vertical="center"/>
    </xf>
    <xf numFmtId="199" fontId="21" fillId="24" borderId="16" xfId="0" applyNumberFormat="1" applyFont="1" applyFill="1" applyBorder="1" applyAlignment="1">
      <alignment horizontal="centerContinuous" vertical="center"/>
    </xf>
    <xf numFmtId="199" fontId="21" fillId="24" borderId="111" xfId="0" applyNumberFormat="1" applyFont="1" applyFill="1" applyBorder="1" applyAlignment="1">
      <alignment horizontal="centerContinuous" vertical="center"/>
    </xf>
    <xf numFmtId="199" fontId="21" fillId="24" borderId="20" xfId="0" applyNumberFormat="1" applyFont="1" applyFill="1" applyBorder="1" applyAlignment="1">
      <alignment horizontal="centerContinuous" vertical="center"/>
    </xf>
    <xf numFmtId="199" fontId="21" fillId="24" borderId="112" xfId="0" applyNumberFormat="1" applyFont="1" applyFill="1" applyBorder="1" applyAlignment="1">
      <alignment horizontal="centerContinuous" vertical="center"/>
    </xf>
    <xf numFmtId="199" fontId="21" fillId="24" borderId="80" xfId="0" applyNumberFormat="1" applyFont="1" applyFill="1" applyBorder="1" applyAlignment="1">
      <alignment horizontal="centerContinuous" vertical="center"/>
    </xf>
    <xf numFmtId="181" fontId="29" fillId="4" borderId="10" xfId="28" applyNumberFormat="1" applyFont="1" applyFill="1" applyBorder="1" applyAlignment="1" applyProtection="1">
      <alignment horizontal="center"/>
      <protection locked="0"/>
    </xf>
    <xf numFmtId="0" fontId="29" fillId="4" borderId="10" xfId="0" applyFont="1" applyFill="1" applyBorder="1" applyAlignment="1" applyProtection="1">
      <alignment horizontal="center"/>
      <protection locked="0"/>
    </xf>
    <xf numFmtId="181" fontId="29" fillId="24" borderId="90" xfId="0" applyNumberFormat="1" applyFont="1" applyFill="1" applyBorder="1" applyAlignment="1">
      <alignment horizontal="center" vertical="center"/>
    </xf>
    <xf numFmtId="181" fontId="29" fillId="24" borderId="45" xfId="0" applyNumberFormat="1" applyFont="1" applyFill="1" applyBorder="1" applyAlignment="1">
      <alignment horizontal="center" vertical="center"/>
    </xf>
    <xf numFmtId="38" fontId="29" fillId="24" borderId="90" xfId="34" applyFont="1" applyFill="1" applyBorder="1" applyAlignment="1">
      <alignment vertical="center"/>
    </xf>
    <xf numFmtId="49" fontId="29" fillId="4" borderId="11" xfId="0" applyNumberFormat="1" applyFont="1" applyFill="1" applyBorder="1" applyAlignment="1" applyProtection="1">
      <alignment horizontal="center" vertical="center"/>
      <protection locked="0"/>
    </xf>
    <xf numFmtId="49" fontId="29" fillId="4" borderId="141" xfId="0" applyNumberFormat="1" applyFont="1" applyFill="1" applyBorder="1" applyAlignment="1" applyProtection="1">
      <alignment horizontal="center" vertical="center"/>
      <protection locked="0"/>
    </xf>
    <xf numFmtId="2" fontId="0" fillId="25" borderId="45" xfId="0" applyNumberFormat="1" applyFill="1" applyBorder="1" applyAlignment="1">
      <alignment horizontal="center" vertical="center"/>
    </xf>
    <xf numFmtId="2" fontId="0" fillId="25" borderId="26" xfId="0" applyNumberFormat="1" applyFill="1" applyBorder="1" applyAlignment="1">
      <alignment horizontal="center" vertical="center"/>
    </xf>
    <xf numFmtId="2" fontId="0" fillId="25" borderId="10" xfId="0" applyNumberFormat="1" applyFill="1" applyBorder="1" applyAlignment="1">
      <alignment horizontal="center" vertical="center"/>
    </xf>
    <xf numFmtId="2" fontId="0" fillId="25" borderId="45" xfId="0" applyNumberFormat="1" applyFill="1" applyBorder="1" applyAlignment="1" applyProtection="1">
      <alignment horizontal="center" vertical="center"/>
      <protection locked="0"/>
    </xf>
    <xf numFmtId="38" fontId="29" fillId="24" borderId="73" xfId="0" applyNumberFormat="1" applyFont="1" applyFill="1" applyBorder="1" applyAlignment="1">
      <alignment horizontal="center" vertical="center"/>
    </xf>
    <xf numFmtId="0" fontId="31" fillId="26" borderId="10" xfId="0" applyFont="1" applyFill="1" applyBorder="1" applyAlignment="1">
      <alignment horizontal="center" vertical="center"/>
    </xf>
    <xf numFmtId="199" fontId="21" fillId="26" borderId="13" xfId="0" applyNumberFormat="1" applyFont="1" applyFill="1" applyBorder="1" applyAlignment="1" applyProtection="1">
      <alignment horizontal="centerContinuous" vertical="center"/>
      <protection locked="0"/>
    </xf>
    <xf numFmtId="199" fontId="21" fillId="26" borderId="108" xfId="0" applyNumberFormat="1" applyFont="1" applyFill="1" applyBorder="1" applyAlignment="1" applyProtection="1">
      <alignment horizontal="centerContinuous" vertical="center"/>
      <protection locked="0"/>
    </xf>
    <xf numFmtId="199" fontId="21" fillId="26" borderId="14" xfId="0" applyNumberFormat="1" applyFont="1" applyFill="1" applyBorder="1" applyAlignment="1" applyProtection="1">
      <alignment horizontal="centerContinuous" vertical="center"/>
      <protection locked="0"/>
    </xf>
    <xf numFmtId="199" fontId="21" fillId="26" borderId="15" xfId="0" applyNumberFormat="1" applyFont="1" applyFill="1" applyBorder="1" applyAlignment="1" applyProtection="1">
      <alignment horizontal="centerContinuous" vertical="center"/>
      <protection locked="0"/>
    </xf>
    <xf numFmtId="199" fontId="21" fillId="26" borderId="107" xfId="0" applyNumberFormat="1" applyFont="1" applyFill="1" applyBorder="1" applyAlignment="1" applyProtection="1">
      <alignment horizontal="centerContinuous" vertical="center"/>
      <protection locked="0"/>
    </xf>
    <xf numFmtId="0" fontId="0" fillId="4" borderId="110" xfId="0" applyFill="1" applyBorder="1" applyAlignment="1" applyProtection="1">
      <alignment horizontal="center" vertical="center"/>
      <protection locked="0"/>
    </xf>
    <xf numFmtId="199" fontId="47" fillId="24" borderId="14" xfId="0" applyNumberFormat="1" applyFont="1" applyFill="1" applyBorder="1" applyAlignment="1" applyProtection="1">
      <alignment horizontal="centerContinuous" vertical="center"/>
      <protection locked="0"/>
    </xf>
    <xf numFmtId="199" fontId="47" fillId="24" borderId="107" xfId="0" applyNumberFormat="1" applyFont="1" applyFill="1" applyBorder="1" applyAlignment="1" applyProtection="1">
      <alignment horizontal="centerContinuous" vertical="center"/>
      <protection locked="0"/>
    </xf>
    <xf numFmtId="199" fontId="47" fillId="24" borderId="13" xfId="0" applyNumberFormat="1" applyFont="1" applyFill="1" applyBorder="1" applyAlignment="1" applyProtection="1">
      <alignment horizontal="centerContinuous" vertical="center"/>
      <protection locked="0"/>
    </xf>
    <xf numFmtId="199" fontId="47" fillId="24" borderId="108" xfId="0" applyNumberFormat="1" applyFont="1" applyFill="1" applyBorder="1" applyAlignment="1" applyProtection="1">
      <alignment horizontal="centerContinuous" vertical="center"/>
      <protection locked="0"/>
    </xf>
    <xf numFmtId="199" fontId="47" fillId="24" borderId="15" xfId="0" applyNumberFormat="1" applyFont="1" applyFill="1" applyBorder="1" applyAlignment="1" applyProtection="1">
      <alignment horizontal="centerContinuous" vertical="center"/>
      <protection locked="0"/>
    </xf>
    <xf numFmtId="2" fontId="48" fillId="4" borderId="45" xfId="0" applyNumberFormat="1" applyFont="1" applyFill="1" applyBorder="1" applyAlignment="1" applyProtection="1">
      <alignment horizontal="center" vertical="center"/>
      <protection locked="0"/>
    </xf>
    <xf numFmtId="2" fontId="48" fillId="4" borderId="13" xfId="0" applyNumberFormat="1" applyFont="1" applyFill="1" applyBorder="1" applyAlignment="1" applyProtection="1">
      <alignment horizontal="center" vertical="center"/>
      <protection locked="0"/>
    </xf>
    <xf numFmtId="199" fontId="21" fillId="26" borderId="124" xfId="0" applyNumberFormat="1" applyFont="1" applyFill="1" applyBorder="1" applyAlignment="1" applyProtection="1">
      <alignment horizontal="centerContinuous" vertical="center"/>
      <protection locked="0"/>
    </xf>
    <xf numFmtId="199" fontId="21" fillId="26" borderId="142" xfId="0" applyNumberFormat="1" applyFont="1" applyFill="1" applyBorder="1" applyAlignment="1" applyProtection="1">
      <alignment horizontal="centerContinuous" vertical="center"/>
      <protection locked="0"/>
    </xf>
    <xf numFmtId="199" fontId="21" fillId="26" borderId="56" xfId="0" applyNumberFormat="1" applyFont="1" applyFill="1" applyBorder="1" applyAlignment="1" applyProtection="1">
      <alignment horizontal="centerContinuous" vertical="center"/>
      <protection locked="0"/>
    </xf>
    <xf numFmtId="199" fontId="21" fillId="26" borderId="143" xfId="0" applyNumberFormat="1" applyFont="1" applyFill="1" applyBorder="1" applyAlignment="1" applyProtection="1">
      <alignment horizontal="centerContinuous" vertical="center"/>
      <protection locked="0"/>
    </xf>
    <xf numFmtId="199" fontId="21" fillId="26" borderId="61" xfId="0" applyNumberFormat="1" applyFont="1" applyFill="1" applyBorder="1" applyAlignment="1" applyProtection="1">
      <alignment horizontal="centerContinuous" vertical="center"/>
      <protection locked="0"/>
    </xf>
    <xf numFmtId="0" fontId="21" fillId="24" borderId="17" xfId="0" applyFont="1" applyFill="1" applyBorder="1" applyAlignment="1" applyProtection="1">
      <alignment horizontal="centerContinuous" vertical="center"/>
      <protection locked="0"/>
    </xf>
    <xf numFmtId="0" fontId="21" fillId="24" borderId="14" xfId="0" applyFont="1" applyFill="1" applyBorder="1" applyAlignment="1" applyProtection="1">
      <alignment horizontal="centerContinuous" vertical="center"/>
      <protection locked="0"/>
    </xf>
    <xf numFmtId="0" fontId="21" fillId="24" borderId="16" xfId="0" applyFont="1" applyFill="1" applyBorder="1" applyAlignment="1" applyProtection="1">
      <alignment horizontal="centerContinuous" vertical="center"/>
      <protection locked="0"/>
    </xf>
    <xf numFmtId="2" fontId="48" fillId="4" borderId="10" xfId="0" applyNumberFormat="1" applyFont="1" applyFill="1" applyBorder="1" applyAlignment="1" applyProtection="1">
      <alignment horizontal="center" vertical="center"/>
      <protection locked="0"/>
    </xf>
    <xf numFmtId="2" fontId="48" fillId="4" borderId="109" xfId="0" applyNumberFormat="1" applyFont="1" applyFill="1" applyBorder="1" applyAlignment="1" applyProtection="1">
      <alignment horizontal="center" vertical="center"/>
      <protection locked="0"/>
    </xf>
    <xf numFmtId="2" fontId="48" fillId="4" borderId="20" xfId="0" applyNumberFormat="1" applyFont="1" applyFill="1" applyBorder="1" applyAlignment="1" applyProtection="1">
      <alignment horizontal="center" vertical="center"/>
      <protection locked="0"/>
    </xf>
    <xf numFmtId="179" fontId="0" fillId="0" borderId="144" xfId="0" applyNumberFormat="1" applyBorder="1" applyAlignment="1" applyProtection="1">
      <alignment horizontal="center" vertical="center"/>
      <protection hidden="1"/>
    </xf>
    <xf numFmtId="199" fontId="21" fillId="0" borderId="15" xfId="0" applyNumberFormat="1" applyFont="1" applyBorder="1" applyAlignment="1" applyProtection="1">
      <alignment horizontal="centerContinuous" vertical="center"/>
      <protection locked="0"/>
    </xf>
    <xf numFmtId="182" fontId="29" fillId="4" borderId="40" xfId="34" applyNumberFormat="1" applyFont="1" applyFill="1" applyBorder="1" applyAlignment="1" applyProtection="1">
      <alignment horizontal="center" vertical="center"/>
      <protection locked="0"/>
    </xf>
    <xf numFmtId="176" fontId="0" fillId="0" borderId="12" xfId="0" applyNumberFormat="1" applyBorder="1" applyAlignment="1" applyProtection="1">
      <alignment horizontal="center" vertical="center"/>
      <protection hidden="1"/>
    </xf>
    <xf numFmtId="182" fontId="29" fillId="4" borderId="18" xfId="34" applyNumberFormat="1" applyFont="1" applyFill="1" applyBorder="1" applyAlignment="1" applyProtection="1">
      <alignment horizontal="center" vertical="center" shrinkToFit="1"/>
      <protection locked="0"/>
    </xf>
    <xf numFmtId="182" fontId="29" fillId="4" borderId="81" xfId="34" applyNumberFormat="1" applyFont="1" applyFill="1" applyBorder="1" applyAlignment="1" applyProtection="1">
      <alignment horizontal="center" vertical="center"/>
      <protection locked="0"/>
    </xf>
    <xf numFmtId="0" fontId="29" fillId="24" borderId="90" xfId="0" applyFont="1" applyFill="1" applyBorder="1" applyAlignment="1" applyProtection="1">
      <alignment horizontal="center" vertical="center"/>
      <protection locked="0"/>
    </xf>
    <xf numFmtId="0" fontId="29" fillId="24" borderId="42" xfId="0" applyFont="1" applyFill="1" applyBorder="1" applyAlignment="1" applyProtection="1">
      <alignment horizontal="center" vertical="center"/>
      <protection locked="0"/>
    </xf>
    <xf numFmtId="211" fontId="0" fillId="0" borderId="74" xfId="0" applyNumberFormat="1" applyBorder="1" applyAlignment="1" applyProtection="1">
      <alignment horizontal="center" vertical="center"/>
      <protection hidden="1"/>
    </xf>
    <xf numFmtId="49" fontId="0" fillId="0" borderId="145" xfId="0" applyNumberFormat="1" applyBorder="1" applyAlignment="1" applyProtection="1">
      <alignment horizontal="center" vertical="center"/>
      <protection hidden="1"/>
    </xf>
    <xf numFmtId="49" fontId="0" fillId="24" borderId="45" xfId="0" applyNumberFormat="1" applyFill="1" applyBorder="1" applyAlignment="1">
      <alignment horizontal="right" vertical="center"/>
    </xf>
    <xf numFmtId="49" fontId="0" fillId="24" borderId="109" xfId="0" applyNumberFormat="1" applyFill="1" applyBorder="1" applyAlignment="1">
      <alignment horizontal="right" vertical="center"/>
    </xf>
    <xf numFmtId="0" fontId="0" fillId="24" borderId="90" xfId="0" applyFill="1" applyBorder="1" applyAlignment="1">
      <alignment horizontal="right" vertical="center"/>
    </xf>
    <xf numFmtId="0" fontId="0" fillId="24" borderId="45" xfId="0" applyFill="1" applyBorder="1" applyAlignment="1">
      <alignment horizontal="right" vertical="center"/>
    </xf>
    <xf numFmtId="49" fontId="0" fillId="24" borderId="13" xfId="0" applyNumberFormat="1" applyFill="1" applyBorder="1" applyAlignment="1">
      <alignment horizontal="right" vertical="center"/>
    </xf>
    <xf numFmtId="0" fontId="0" fillId="24" borderId="11" xfId="0" applyFill="1" applyBorder="1" applyAlignment="1">
      <alignment horizontal="right" vertical="center"/>
    </xf>
    <xf numFmtId="0" fontId="0" fillId="24" borderId="13" xfId="0" applyFill="1" applyBorder="1" applyAlignment="1">
      <alignment horizontal="right" vertical="center"/>
    </xf>
    <xf numFmtId="49" fontId="0" fillId="24" borderId="20" xfId="0" applyNumberFormat="1" applyFill="1" applyBorder="1" applyAlignment="1">
      <alignment horizontal="right" vertical="center"/>
    </xf>
    <xf numFmtId="49" fontId="0" fillId="24" borderId="122" xfId="0" applyNumberFormat="1" applyFill="1" applyBorder="1" applyAlignment="1">
      <alignment horizontal="right" vertical="center"/>
    </xf>
    <xf numFmtId="49" fontId="29" fillId="25" borderId="10" xfId="0" applyNumberFormat="1" applyFont="1" applyFill="1" applyBorder="1" applyAlignment="1" applyProtection="1">
      <alignment horizontal="center" vertical="center"/>
      <protection locked="0"/>
    </xf>
    <xf numFmtId="49" fontId="29" fillId="25" borderId="15" xfId="0" applyNumberFormat="1" applyFont="1" applyFill="1" applyBorder="1" applyAlignment="1" applyProtection="1">
      <alignment horizontal="center" vertical="center"/>
      <protection locked="0"/>
    </xf>
    <xf numFmtId="49" fontId="29" fillId="25" borderId="13" xfId="0" applyNumberFormat="1" applyFont="1" applyFill="1" applyBorder="1" applyAlignment="1" applyProtection="1">
      <alignment horizontal="center" vertical="center"/>
      <protection locked="0"/>
    </xf>
    <xf numFmtId="199" fontId="21" fillId="0" borderId="19" xfId="0" applyNumberFormat="1" applyFont="1" applyBorder="1" applyAlignment="1" applyProtection="1">
      <alignment horizontal="centerContinuous" vertical="center"/>
      <protection locked="0"/>
    </xf>
    <xf numFmtId="199" fontId="47" fillId="0" borderId="14" xfId="0" applyNumberFormat="1" applyFont="1" applyBorder="1" applyAlignment="1" applyProtection="1">
      <alignment horizontal="centerContinuous" vertical="center"/>
      <protection locked="0"/>
    </xf>
    <xf numFmtId="199" fontId="47" fillId="0" borderId="107" xfId="0" applyNumberFormat="1" applyFont="1" applyBorder="1" applyAlignment="1" applyProtection="1">
      <alignment horizontal="centerContinuous" vertical="center"/>
      <protection locked="0"/>
    </xf>
    <xf numFmtId="199" fontId="47" fillId="0" borderId="13" xfId="0" applyNumberFormat="1" applyFont="1" applyBorder="1" applyAlignment="1" applyProtection="1">
      <alignment horizontal="centerContinuous" vertical="center"/>
      <protection locked="0"/>
    </xf>
    <xf numFmtId="199" fontId="47" fillId="0" borderId="108" xfId="0" applyNumberFormat="1" applyFont="1" applyBorder="1" applyAlignment="1" applyProtection="1">
      <alignment horizontal="centerContinuous" vertical="center"/>
      <protection locked="0"/>
    </xf>
    <xf numFmtId="199" fontId="47" fillId="0" borderId="15" xfId="0" applyNumberFormat="1" applyFont="1" applyBorder="1" applyAlignment="1" applyProtection="1">
      <alignment horizontal="centerContinuous" vertical="center"/>
      <protection locked="0"/>
    </xf>
    <xf numFmtId="38" fontId="31" fillId="25" borderId="46" xfId="34" applyFont="1" applyFill="1" applyBorder="1" applyAlignment="1" applyProtection="1">
      <alignment horizontal="center" vertical="center"/>
    </xf>
    <xf numFmtId="38" fontId="31" fillId="25" borderId="51" xfId="34" applyFont="1" applyFill="1" applyBorder="1" applyAlignment="1" applyProtection="1">
      <alignment horizontal="center" vertical="center"/>
    </xf>
    <xf numFmtId="182" fontId="31" fillId="4" borderId="43" xfId="34" applyNumberFormat="1" applyFont="1" applyFill="1" applyBorder="1" applyAlignment="1" applyProtection="1">
      <alignment horizontal="center" vertical="center" shrinkToFit="1"/>
      <protection locked="0"/>
    </xf>
    <xf numFmtId="182" fontId="31" fillId="4" borderId="40" xfId="34" applyNumberFormat="1" applyFont="1" applyFill="1" applyBorder="1" applyAlignment="1" applyProtection="1">
      <alignment horizontal="center" vertical="center"/>
      <protection locked="0"/>
    </xf>
    <xf numFmtId="182" fontId="31" fillId="4" borderId="10" xfId="34" applyNumberFormat="1" applyFont="1" applyFill="1" applyBorder="1" applyAlignment="1" applyProtection="1">
      <alignment horizontal="center" vertical="center" shrinkToFit="1"/>
      <protection locked="0"/>
    </xf>
    <xf numFmtId="182" fontId="31" fillId="4" borderId="57" xfId="34" applyNumberFormat="1" applyFont="1" applyFill="1" applyBorder="1" applyAlignment="1" applyProtection="1">
      <alignment horizontal="center" vertical="center"/>
      <protection locked="0"/>
    </xf>
    <xf numFmtId="0" fontId="31" fillId="4" borderId="45" xfId="0" applyFont="1" applyFill="1" applyBorder="1" applyAlignment="1" applyProtection="1">
      <alignment horizontal="center" vertical="center"/>
      <protection locked="0"/>
    </xf>
    <xf numFmtId="182" fontId="31" fillId="4" borderId="10" xfId="34" applyNumberFormat="1" applyFont="1" applyFill="1" applyBorder="1" applyAlignment="1" applyProtection="1">
      <alignment horizontal="center" vertical="center"/>
      <protection locked="0"/>
    </xf>
    <xf numFmtId="182" fontId="31" fillId="4" borderId="12" xfId="34" applyNumberFormat="1" applyFont="1" applyFill="1" applyBorder="1" applyAlignment="1" applyProtection="1">
      <alignment horizontal="center" vertical="center"/>
      <protection locked="0"/>
    </xf>
    <xf numFmtId="182" fontId="31" fillId="4" borderId="54" xfId="34" applyNumberFormat="1" applyFont="1" applyFill="1" applyBorder="1" applyAlignment="1" applyProtection="1">
      <alignment horizontal="center" vertical="center"/>
      <protection locked="0"/>
    </xf>
    <xf numFmtId="182" fontId="40" fillId="4" borderId="10" xfId="34" applyNumberFormat="1" applyFont="1" applyFill="1" applyBorder="1" applyAlignment="1" applyProtection="1">
      <alignment horizontal="center" vertical="center"/>
      <protection locked="0"/>
    </xf>
    <xf numFmtId="0" fontId="40" fillId="4" borderId="51" xfId="0" applyFont="1" applyFill="1" applyBorder="1" applyAlignment="1" applyProtection="1">
      <alignment horizontal="center" vertical="center"/>
      <protection locked="0"/>
    </xf>
    <xf numFmtId="0" fontId="40" fillId="4" borderId="87" xfId="0" applyFont="1" applyFill="1" applyBorder="1" applyAlignment="1" applyProtection="1">
      <alignment horizontal="center" vertical="center"/>
      <protection locked="0"/>
    </xf>
    <xf numFmtId="182" fontId="31" fillId="4" borderId="59" xfId="34" applyNumberFormat="1" applyFont="1" applyFill="1" applyBorder="1" applyAlignment="1" applyProtection="1">
      <alignment horizontal="center" vertical="center"/>
      <protection locked="0"/>
    </xf>
    <xf numFmtId="182" fontId="31" fillId="4" borderId="60" xfId="34" applyNumberFormat="1" applyFont="1" applyFill="1" applyBorder="1" applyAlignment="1" applyProtection="1">
      <alignment horizontal="center" vertical="center"/>
      <protection locked="0"/>
    </xf>
    <xf numFmtId="0" fontId="31" fillId="24" borderId="0" xfId="0" applyFont="1" applyFill="1" applyAlignment="1" applyProtection="1">
      <alignment horizontal="left" vertical="center"/>
      <protection locked="0"/>
    </xf>
    <xf numFmtId="195" fontId="45" fillId="24" borderId="0" xfId="34" applyNumberFormat="1" applyFont="1" applyFill="1" applyAlignment="1">
      <alignment horizontal="center" vertical="center"/>
    </xf>
    <xf numFmtId="38" fontId="0" fillId="0" borderId="26" xfId="34" applyFont="1" applyBorder="1" applyAlignment="1" applyProtection="1">
      <alignment horizontal="center" vertical="center"/>
      <protection hidden="1"/>
    </xf>
    <xf numFmtId="38" fontId="0" fillId="0" borderId="12" xfId="34" applyFont="1" applyBorder="1" applyAlignment="1" applyProtection="1">
      <alignment horizontal="center" vertical="center"/>
      <protection hidden="1"/>
    </xf>
    <xf numFmtId="185" fontId="29" fillId="0" borderId="19" xfId="34" applyNumberFormat="1" applyFont="1" applyBorder="1" applyAlignment="1">
      <alignment vertical="center"/>
    </xf>
    <xf numFmtId="185" fontId="29" fillId="0" borderId="12" xfId="34" applyNumberFormat="1" applyFont="1" applyBorder="1" applyAlignment="1">
      <alignment vertical="center"/>
    </xf>
    <xf numFmtId="185" fontId="29" fillId="24" borderId="45" xfId="34" applyNumberFormat="1" applyFont="1" applyFill="1" applyBorder="1" applyAlignment="1">
      <alignment vertical="center"/>
    </xf>
    <xf numFmtId="185" fontId="29" fillId="0" borderId="15" xfId="34" applyNumberFormat="1" applyFont="1" applyBorder="1" applyAlignment="1">
      <alignment vertical="center"/>
    </xf>
    <xf numFmtId="185" fontId="29" fillId="0" borderId="10" xfId="34" applyNumberFormat="1" applyFont="1" applyBorder="1" applyAlignment="1">
      <alignment vertical="center"/>
    </xf>
    <xf numFmtId="185" fontId="29" fillId="0" borderId="57" xfId="34" applyNumberFormat="1" applyFont="1" applyBorder="1" applyAlignment="1">
      <alignment vertical="center"/>
    </xf>
    <xf numFmtId="185" fontId="29" fillId="24" borderId="55" xfId="34" applyNumberFormat="1" applyFont="1" applyFill="1" applyBorder="1" applyAlignment="1">
      <alignment vertical="center"/>
    </xf>
    <xf numFmtId="185" fontId="29" fillId="0" borderId="61" xfId="34" applyNumberFormat="1" applyFont="1" applyBorder="1" applyAlignment="1">
      <alignment vertical="center"/>
    </xf>
    <xf numFmtId="185" fontId="29" fillId="0" borderId="59" xfId="34" applyNumberFormat="1" applyFont="1" applyBorder="1" applyAlignment="1">
      <alignment vertical="center"/>
    </xf>
    <xf numFmtId="185" fontId="29" fillId="0" borderId="60" xfId="34" applyNumberFormat="1" applyFont="1" applyBorder="1" applyAlignment="1">
      <alignment vertical="center"/>
    </xf>
    <xf numFmtId="2" fontId="21" fillId="26" borderId="123" xfId="0" applyNumberFormat="1" applyFont="1" applyFill="1" applyBorder="1" applyAlignment="1" applyProtection="1">
      <alignment horizontal="center" vertical="center"/>
      <protection locked="0"/>
    </xf>
    <xf numFmtId="2" fontId="21" fillId="26" borderId="101" xfId="0" applyNumberFormat="1" applyFont="1" applyFill="1" applyBorder="1" applyAlignment="1" applyProtection="1">
      <alignment horizontal="center" vertical="center"/>
      <protection locked="0"/>
    </xf>
    <xf numFmtId="2" fontId="21" fillId="26" borderId="102" xfId="0" applyNumberFormat="1" applyFont="1" applyFill="1" applyBorder="1" applyAlignment="1" applyProtection="1">
      <alignment horizontal="center" vertical="center"/>
      <protection locked="0"/>
    </xf>
    <xf numFmtId="199" fontId="21" fillId="26" borderId="11" xfId="0" applyNumberFormat="1" applyFont="1" applyFill="1" applyBorder="1" applyAlignment="1" applyProtection="1">
      <alignment horizontal="centerContinuous" vertical="center"/>
      <protection locked="0"/>
    </xf>
    <xf numFmtId="199" fontId="21" fillId="26" borderId="17" xfId="0" applyNumberFormat="1" applyFont="1" applyFill="1" applyBorder="1" applyAlignment="1" applyProtection="1">
      <alignment horizontal="centerContinuous" vertical="center"/>
      <protection locked="0"/>
    </xf>
    <xf numFmtId="199" fontId="21" fillId="26" borderId="103" xfId="0" applyNumberFormat="1" applyFont="1" applyFill="1" applyBorder="1" applyAlignment="1" applyProtection="1">
      <alignment horizontal="centerContinuous" vertical="center"/>
      <protection locked="0"/>
    </xf>
    <xf numFmtId="199" fontId="21" fillId="26" borderId="104" xfId="0" applyNumberFormat="1" applyFont="1" applyFill="1" applyBorder="1" applyAlignment="1" applyProtection="1">
      <alignment horizontal="centerContinuous" vertical="center"/>
      <protection locked="0"/>
    </xf>
    <xf numFmtId="199" fontId="21" fillId="26" borderId="19" xfId="0" applyNumberFormat="1" applyFont="1" applyFill="1" applyBorder="1" applyAlignment="1" applyProtection="1">
      <alignment horizontal="centerContinuous" vertical="center"/>
      <protection locked="0"/>
    </xf>
    <xf numFmtId="2" fontId="21" fillId="26" borderId="14" xfId="0" applyNumberFormat="1" applyFont="1" applyFill="1" applyBorder="1" applyAlignment="1" applyProtection="1">
      <alignment horizontal="center" vertical="center"/>
      <protection locked="0"/>
    </xf>
    <xf numFmtId="2" fontId="21" fillId="26" borderId="106" xfId="0" applyNumberFormat="1" applyFont="1" applyFill="1" applyBorder="1" applyAlignment="1" applyProtection="1">
      <alignment horizontal="center" vertical="center"/>
      <protection locked="0"/>
    </xf>
    <xf numFmtId="2" fontId="21" fillId="26" borderId="15" xfId="0" applyNumberFormat="1" applyFont="1" applyFill="1" applyBorder="1" applyAlignment="1" applyProtection="1">
      <alignment horizontal="center" vertical="center"/>
      <protection locked="0"/>
    </xf>
    <xf numFmtId="0" fontId="0" fillId="28" borderId="0" xfId="0" applyFill="1" applyAlignment="1" applyProtection="1">
      <alignment horizontal="center" vertical="center"/>
      <protection locked="0"/>
    </xf>
    <xf numFmtId="0" fontId="0" fillId="28" borderId="0" xfId="0" applyFill="1" applyAlignment="1" applyProtection="1">
      <alignment vertical="center"/>
      <protection locked="0"/>
    </xf>
    <xf numFmtId="0" fontId="0" fillId="27" borderId="0" xfId="0" applyFill="1" applyAlignment="1" applyProtection="1">
      <alignment vertical="center"/>
      <protection locked="0"/>
    </xf>
    <xf numFmtId="2" fontId="21" fillId="26" borderId="13" xfId="0" applyNumberFormat="1" applyFont="1" applyFill="1" applyBorder="1" applyAlignment="1" applyProtection="1">
      <alignment horizontal="center" vertical="center"/>
      <protection locked="0"/>
    </xf>
    <xf numFmtId="2" fontId="21" fillId="26" borderId="122" xfId="0" applyNumberFormat="1" applyFont="1" applyFill="1" applyBorder="1" applyAlignment="1" applyProtection="1">
      <alignment horizontal="center" vertical="center"/>
      <protection locked="0"/>
    </xf>
    <xf numFmtId="199" fontId="47" fillId="26" borderId="14" xfId="0" applyNumberFormat="1" applyFont="1" applyFill="1" applyBorder="1" applyAlignment="1" applyProtection="1">
      <alignment horizontal="centerContinuous" vertical="center"/>
      <protection locked="0"/>
    </xf>
    <xf numFmtId="199" fontId="47" fillId="26" borderId="107" xfId="0" applyNumberFormat="1" applyFont="1" applyFill="1" applyBorder="1" applyAlignment="1" applyProtection="1">
      <alignment horizontal="centerContinuous" vertical="center"/>
      <protection locked="0"/>
    </xf>
    <xf numFmtId="199" fontId="47" fillId="26" borderId="13" xfId="0" applyNumberFormat="1" applyFont="1" applyFill="1" applyBorder="1" applyAlignment="1" applyProtection="1">
      <alignment horizontal="centerContinuous" vertical="center"/>
      <protection locked="0"/>
    </xf>
    <xf numFmtId="199" fontId="47" fillId="26" borderId="108" xfId="0" applyNumberFormat="1" applyFont="1" applyFill="1" applyBorder="1" applyAlignment="1" applyProtection="1">
      <alignment horizontal="centerContinuous" vertical="center"/>
      <protection locked="0"/>
    </xf>
    <xf numFmtId="199" fontId="47" fillId="26" borderId="15" xfId="0" applyNumberFormat="1" applyFont="1" applyFill="1" applyBorder="1" applyAlignment="1" applyProtection="1">
      <alignment horizontal="centerContinuous" vertical="center"/>
      <protection locked="0"/>
    </xf>
    <xf numFmtId="0" fontId="21" fillId="26" borderId="14" xfId="0" applyFont="1" applyFill="1" applyBorder="1" applyAlignment="1" applyProtection="1">
      <alignment horizontal="centerContinuous" vertical="center"/>
      <protection locked="0"/>
    </xf>
    <xf numFmtId="0" fontId="21" fillId="26" borderId="107" xfId="0" applyFont="1" applyFill="1" applyBorder="1" applyAlignment="1" applyProtection="1">
      <alignment horizontal="centerContinuous" vertical="center"/>
      <protection locked="0"/>
    </xf>
    <xf numFmtId="0" fontId="21" fillId="26" borderId="13" xfId="0" applyFont="1" applyFill="1" applyBorder="1" applyAlignment="1" applyProtection="1">
      <alignment horizontal="centerContinuous" vertical="center"/>
      <protection locked="0"/>
    </xf>
    <xf numFmtId="0" fontId="21" fillId="26" borderId="108" xfId="0" applyFont="1" applyFill="1" applyBorder="1" applyAlignment="1" applyProtection="1">
      <alignment horizontal="centerContinuous" vertical="center"/>
      <protection locked="0"/>
    </xf>
    <xf numFmtId="0" fontId="21" fillId="26" borderId="15" xfId="0" applyFont="1" applyFill="1" applyBorder="1" applyAlignment="1" applyProtection="1">
      <alignment horizontal="centerContinuous" vertical="center"/>
      <protection locked="0"/>
    </xf>
    <xf numFmtId="38" fontId="0" fillId="26" borderId="0" xfId="34" applyFont="1" applyFill="1" applyAlignment="1">
      <alignment horizontal="right" vertical="center"/>
    </xf>
    <xf numFmtId="0" fontId="21" fillId="26" borderId="11" xfId="0" applyFont="1" applyFill="1" applyBorder="1" applyAlignment="1" applyProtection="1">
      <alignment horizontal="centerContinuous" vertical="center"/>
      <protection locked="0"/>
    </xf>
    <xf numFmtId="0" fontId="21" fillId="26" borderId="104" xfId="0" applyFont="1" applyFill="1" applyBorder="1" applyAlignment="1" applyProtection="1">
      <alignment horizontal="centerContinuous" vertical="center"/>
      <protection locked="0"/>
    </xf>
    <xf numFmtId="0" fontId="21" fillId="26" borderId="17" xfId="0" applyFont="1" applyFill="1" applyBorder="1" applyAlignment="1" applyProtection="1">
      <alignment horizontal="centerContinuous" vertical="center"/>
      <protection locked="0"/>
    </xf>
    <xf numFmtId="0" fontId="21" fillId="26" borderId="19" xfId="0" applyFont="1" applyFill="1" applyBorder="1" applyAlignment="1" applyProtection="1">
      <alignment horizontal="centerContinuous" vertical="center"/>
      <protection locked="0"/>
    </xf>
    <xf numFmtId="0" fontId="21" fillId="26" borderId="103" xfId="0" applyFont="1" applyFill="1" applyBorder="1" applyAlignment="1" applyProtection="1">
      <alignment horizontal="centerContinuous" vertical="center"/>
      <protection locked="0"/>
    </xf>
    <xf numFmtId="199" fontId="21" fillId="26" borderId="80" xfId="0" applyNumberFormat="1" applyFont="1" applyFill="1" applyBorder="1" applyAlignment="1" applyProtection="1">
      <alignment horizontal="centerContinuous" vertical="center"/>
      <protection locked="0"/>
    </xf>
    <xf numFmtId="199" fontId="21" fillId="26" borderId="16" xfId="0" applyNumberFormat="1" applyFont="1" applyFill="1" applyBorder="1" applyAlignment="1" applyProtection="1">
      <alignment horizontal="centerContinuous" vertical="center"/>
      <protection locked="0"/>
    </xf>
    <xf numFmtId="199" fontId="21" fillId="26" borderId="111" xfId="0" applyNumberFormat="1" applyFont="1" applyFill="1" applyBorder="1" applyAlignment="1" applyProtection="1">
      <alignment horizontal="centerContinuous" vertical="center"/>
      <protection locked="0"/>
    </xf>
    <xf numFmtId="199" fontId="21" fillId="26" borderId="20" xfId="0" applyNumberFormat="1" applyFont="1" applyFill="1" applyBorder="1" applyAlignment="1" applyProtection="1">
      <alignment horizontal="centerContinuous" vertical="center"/>
      <protection locked="0"/>
    </xf>
    <xf numFmtId="199" fontId="21" fillId="26" borderId="112" xfId="0" applyNumberFormat="1" applyFont="1" applyFill="1" applyBorder="1" applyAlignment="1" applyProtection="1">
      <alignment horizontal="centerContinuous" vertical="center"/>
      <protection locked="0"/>
    </xf>
    <xf numFmtId="176" fontId="0" fillId="0" borderId="10" xfId="0" applyNumberFormat="1" applyBorder="1" applyAlignment="1" applyProtection="1">
      <alignment horizontal="center" vertical="center"/>
      <protection hidden="1"/>
    </xf>
    <xf numFmtId="176" fontId="0" fillId="0" borderId="120" xfId="0" applyNumberFormat="1" applyBorder="1" applyAlignment="1" applyProtection="1">
      <alignment horizontal="center" vertical="center"/>
      <protection hidden="1"/>
    </xf>
    <xf numFmtId="2" fontId="21" fillId="26" borderId="56" xfId="0" applyNumberFormat="1" applyFont="1" applyFill="1" applyBorder="1" applyAlignment="1" applyProtection="1">
      <alignment horizontal="center" vertical="center"/>
      <protection locked="0"/>
    </xf>
    <xf numFmtId="2" fontId="21" fillId="26" borderId="124" xfId="0" applyNumberFormat="1" applyFont="1" applyFill="1" applyBorder="1" applyAlignment="1" applyProtection="1">
      <alignment horizontal="center" vertical="center"/>
      <protection locked="0"/>
    </xf>
    <xf numFmtId="2" fontId="21" fillId="26" borderId="125" xfId="0" applyNumberFormat="1" applyFont="1" applyFill="1" applyBorder="1" applyAlignment="1" applyProtection="1">
      <alignment horizontal="center" vertical="center"/>
      <protection locked="0"/>
    </xf>
    <xf numFmtId="2" fontId="21" fillId="26" borderId="61" xfId="0" applyNumberFormat="1" applyFont="1" applyFill="1" applyBorder="1" applyAlignment="1" applyProtection="1">
      <alignment horizontal="center" vertical="center"/>
      <protection locked="0"/>
    </xf>
    <xf numFmtId="199" fontId="21" fillId="26" borderId="129" xfId="0" applyNumberFormat="1" applyFont="1" applyFill="1" applyBorder="1" applyAlignment="1" applyProtection="1">
      <alignment horizontal="centerContinuous" vertical="center"/>
      <protection locked="0"/>
    </xf>
    <xf numFmtId="199" fontId="21" fillId="26" borderId="14" xfId="0" applyNumberFormat="1" applyFont="1" applyFill="1" applyBorder="1" applyAlignment="1">
      <alignment horizontal="centerContinuous" vertical="center"/>
    </xf>
    <xf numFmtId="0" fontId="21" fillId="26" borderId="122" xfId="0" applyFont="1" applyFill="1" applyBorder="1" applyAlignment="1" applyProtection="1">
      <alignment horizontal="center" vertical="center"/>
      <protection locked="0"/>
    </xf>
    <xf numFmtId="0" fontId="21" fillId="26" borderId="123" xfId="0" applyFont="1" applyFill="1" applyBorder="1" applyAlignment="1" applyProtection="1">
      <alignment horizontal="center" vertical="center"/>
      <protection locked="0"/>
    </xf>
    <xf numFmtId="0" fontId="21" fillId="26" borderId="101" xfId="0" applyFont="1" applyFill="1" applyBorder="1" applyAlignment="1" applyProtection="1">
      <alignment horizontal="center" vertical="center"/>
      <protection locked="0"/>
    </xf>
    <xf numFmtId="0" fontId="21" fillId="26" borderId="102" xfId="0" applyFont="1" applyFill="1" applyBorder="1" applyAlignment="1" applyProtection="1">
      <alignment horizontal="center" vertical="center"/>
      <protection locked="0"/>
    </xf>
    <xf numFmtId="0" fontId="21" fillId="26" borderId="13" xfId="0" applyFont="1" applyFill="1" applyBorder="1" applyAlignment="1" applyProtection="1">
      <alignment horizontal="center" vertical="center"/>
      <protection locked="0"/>
    </xf>
    <xf numFmtId="0" fontId="21" fillId="26" borderId="14" xfId="0" applyFont="1" applyFill="1" applyBorder="1" applyAlignment="1" applyProtection="1">
      <alignment horizontal="center" vertical="center"/>
      <protection locked="0"/>
    </xf>
    <xf numFmtId="0" fontId="21" fillId="26" borderId="106" xfId="0" applyFont="1" applyFill="1" applyBorder="1" applyAlignment="1" applyProtection="1">
      <alignment horizontal="center" vertical="center"/>
      <protection locked="0"/>
    </xf>
    <xf numFmtId="0" fontId="21" fillId="26" borderId="15" xfId="0" applyFont="1" applyFill="1" applyBorder="1" applyAlignment="1" applyProtection="1">
      <alignment horizontal="center" vertical="center"/>
      <protection locked="0"/>
    </xf>
    <xf numFmtId="0" fontId="21" fillId="26" borderId="56" xfId="0" applyFont="1" applyFill="1" applyBorder="1" applyAlignment="1" applyProtection="1">
      <alignment horizontal="center" vertical="center"/>
      <protection locked="0"/>
    </xf>
    <xf numFmtId="0" fontId="21" fillId="26" borderId="124" xfId="0" applyFont="1" applyFill="1" applyBorder="1" applyAlignment="1" applyProtection="1">
      <alignment horizontal="center" vertical="center"/>
      <protection locked="0"/>
    </xf>
    <xf numFmtId="0" fontId="21" fillId="26" borderId="125" xfId="0" applyFont="1" applyFill="1" applyBorder="1" applyAlignment="1" applyProtection="1">
      <alignment horizontal="center" vertical="center"/>
      <protection locked="0"/>
    </xf>
    <xf numFmtId="0" fontId="21" fillId="26" borderId="61" xfId="0" applyFont="1" applyFill="1" applyBorder="1" applyAlignment="1" applyProtection="1">
      <alignment horizontal="center" vertical="center"/>
      <protection locked="0"/>
    </xf>
    <xf numFmtId="0" fontId="21" fillId="26" borderId="56" xfId="0" applyFont="1" applyFill="1" applyBorder="1" applyAlignment="1" applyProtection="1">
      <alignment horizontal="centerContinuous" vertical="center"/>
      <protection locked="0"/>
    </xf>
    <xf numFmtId="0" fontId="21" fillId="26" borderId="16" xfId="0" applyFont="1" applyFill="1" applyBorder="1" applyAlignment="1" applyProtection="1">
      <alignment horizontal="centerContinuous" vertical="center"/>
      <protection locked="0"/>
    </xf>
    <xf numFmtId="0" fontId="21" fillId="26" borderId="111" xfId="0" applyFont="1" applyFill="1" applyBorder="1" applyAlignment="1" applyProtection="1">
      <alignment horizontal="centerContinuous" vertical="center"/>
      <protection locked="0"/>
    </xf>
    <xf numFmtId="0" fontId="21" fillId="26" borderId="20" xfId="0" applyFont="1" applyFill="1" applyBorder="1" applyAlignment="1" applyProtection="1">
      <alignment horizontal="centerContinuous" vertical="center"/>
      <protection locked="0"/>
    </xf>
    <xf numFmtId="0" fontId="21" fillId="26" borderId="112" xfId="0" applyFont="1" applyFill="1" applyBorder="1" applyAlignment="1" applyProtection="1">
      <alignment horizontal="centerContinuous" vertical="center"/>
      <protection locked="0"/>
    </xf>
    <xf numFmtId="0" fontId="21" fillId="26" borderId="80" xfId="0" applyFont="1" applyFill="1" applyBorder="1" applyAlignment="1" applyProtection="1">
      <alignment horizontal="centerContinuous" vertical="center"/>
      <protection locked="0"/>
    </xf>
    <xf numFmtId="2" fontId="46" fillId="26" borderId="13" xfId="0" applyNumberFormat="1" applyFont="1" applyFill="1" applyBorder="1" applyAlignment="1" applyProtection="1">
      <alignment horizontal="center" vertical="center"/>
      <protection locked="0"/>
    </xf>
    <xf numFmtId="2" fontId="46" fillId="26" borderId="14" xfId="0" applyNumberFormat="1" applyFont="1" applyFill="1" applyBorder="1" applyAlignment="1" applyProtection="1">
      <alignment horizontal="center" vertical="center"/>
      <protection locked="0"/>
    </xf>
    <xf numFmtId="2" fontId="46" fillId="26" borderId="106" xfId="0" applyNumberFormat="1" applyFont="1" applyFill="1" applyBorder="1" applyAlignment="1" applyProtection="1">
      <alignment horizontal="center" vertical="center"/>
      <protection locked="0"/>
    </xf>
    <xf numFmtId="2" fontId="46" fillId="26" borderId="15" xfId="0" applyNumberFormat="1" applyFont="1" applyFill="1" applyBorder="1" applyAlignment="1" applyProtection="1">
      <alignment horizontal="center" vertical="center"/>
      <protection locked="0"/>
    </xf>
    <xf numFmtId="199" fontId="46" fillId="26" borderId="13" xfId="0" applyNumberFormat="1" applyFont="1" applyFill="1" applyBorder="1" applyAlignment="1" applyProtection="1">
      <alignment horizontal="centerContinuous" vertical="center"/>
      <protection locked="0"/>
    </xf>
    <xf numFmtId="199" fontId="46" fillId="26" borderId="14" xfId="0" applyNumberFormat="1" applyFont="1" applyFill="1" applyBorder="1" applyAlignment="1" applyProtection="1">
      <alignment horizontal="centerContinuous" vertical="center"/>
      <protection locked="0"/>
    </xf>
    <xf numFmtId="199" fontId="46" fillId="26" borderId="107" xfId="0" applyNumberFormat="1" applyFont="1" applyFill="1" applyBorder="1" applyAlignment="1" applyProtection="1">
      <alignment horizontal="centerContinuous" vertical="center"/>
      <protection locked="0"/>
    </xf>
    <xf numFmtId="199" fontId="46" fillId="26" borderId="108" xfId="0" applyNumberFormat="1" applyFont="1" applyFill="1" applyBorder="1" applyAlignment="1" applyProtection="1">
      <alignment horizontal="centerContinuous" vertical="center"/>
      <protection locked="0"/>
    </xf>
    <xf numFmtId="199" fontId="46" fillId="26" borderId="15" xfId="0" applyNumberFormat="1" applyFont="1" applyFill="1" applyBorder="1" applyAlignment="1" applyProtection="1">
      <alignment horizontal="centerContinuous" vertical="center"/>
      <protection locked="0"/>
    </xf>
    <xf numFmtId="199" fontId="21" fillId="26" borderId="15" xfId="0" applyNumberFormat="1" applyFont="1" applyFill="1" applyBorder="1" applyAlignment="1">
      <alignment horizontal="centerContinuous" vertical="center"/>
    </xf>
    <xf numFmtId="2" fontId="0" fillId="25" borderId="13" xfId="0" applyNumberFormat="1" applyFill="1" applyBorder="1" applyAlignment="1" applyProtection="1">
      <alignment horizontal="center" vertical="center"/>
      <protection locked="0"/>
    </xf>
    <xf numFmtId="0" fontId="0" fillId="4" borderId="41" xfId="0" applyFill="1" applyBorder="1" applyAlignment="1" applyProtection="1">
      <alignment horizontal="center" vertical="center"/>
      <protection locked="0"/>
    </xf>
    <xf numFmtId="0" fontId="0" fillId="4" borderId="105" xfId="0" applyFill="1" applyBorder="1" applyAlignment="1" applyProtection="1">
      <alignment horizontal="center" vertical="center"/>
      <protection locked="0"/>
    </xf>
    <xf numFmtId="2" fontId="21" fillId="26" borderId="14" xfId="0" applyNumberFormat="1" applyFont="1" applyFill="1" applyBorder="1" applyAlignment="1">
      <alignment horizontal="center" vertical="center"/>
    </xf>
    <xf numFmtId="2" fontId="21" fillId="26" borderId="101" xfId="0" applyNumberFormat="1" applyFont="1" applyFill="1" applyBorder="1" applyAlignment="1">
      <alignment horizontal="center" vertical="center"/>
    </xf>
    <xf numFmtId="2" fontId="21" fillId="26" borderId="102" xfId="0" applyNumberFormat="1" applyFont="1" applyFill="1" applyBorder="1" applyAlignment="1">
      <alignment horizontal="center" vertical="center"/>
    </xf>
    <xf numFmtId="199" fontId="21" fillId="26" borderId="17" xfId="0" applyNumberFormat="1" applyFont="1" applyFill="1" applyBorder="1" applyAlignment="1">
      <alignment horizontal="centerContinuous" vertical="center"/>
    </xf>
    <xf numFmtId="199" fontId="21" fillId="26" borderId="103" xfId="0" applyNumberFormat="1" applyFont="1" applyFill="1" applyBorder="1" applyAlignment="1">
      <alignment horizontal="centerContinuous" vertical="center"/>
    </xf>
    <xf numFmtId="199" fontId="21" fillId="26" borderId="11" xfId="0" applyNumberFormat="1" applyFont="1" applyFill="1" applyBorder="1" applyAlignment="1">
      <alignment horizontal="centerContinuous" vertical="center"/>
    </xf>
    <xf numFmtId="199" fontId="21" fillId="26" borderId="104" xfId="0" applyNumberFormat="1" applyFont="1" applyFill="1" applyBorder="1" applyAlignment="1">
      <alignment horizontal="centerContinuous" vertical="center"/>
    </xf>
    <xf numFmtId="199" fontId="21" fillId="26" borderId="19" xfId="0" applyNumberFormat="1" applyFont="1" applyFill="1" applyBorder="1" applyAlignment="1">
      <alignment horizontal="centerContinuous" vertical="center"/>
    </xf>
    <xf numFmtId="2" fontId="21" fillId="26" borderId="106" xfId="0" applyNumberFormat="1" applyFont="1" applyFill="1" applyBorder="1" applyAlignment="1">
      <alignment horizontal="center" vertical="center"/>
    </xf>
    <xf numFmtId="2" fontId="21" fillId="26" borderId="15" xfId="0" applyNumberFormat="1" applyFont="1" applyFill="1" applyBorder="1" applyAlignment="1">
      <alignment horizontal="center" vertical="center"/>
    </xf>
    <xf numFmtId="199" fontId="21" fillId="26" borderId="107" xfId="0" applyNumberFormat="1" applyFont="1" applyFill="1" applyBorder="1" applyAlignment="1">
      <alignment horizontal="centerContinuous" vertical="center"/>
    </xf>
    <xf numFmtId="199" fontId="21" fillId="26" borderId="13" xfId="0" applyNumberFormat="1" applyFont="1" applyFill="1" applyBorder="1" applyAlignment="1">
      <alignment horizontal="centerContinuous" vertical="center"/>
    </xf>
    <xf numFmtId="199" fontId="21" fillId="26" borderId="108" xfId="0" applyNumberFormat="1" applyFont="1" applyFill="1" applyBorder="1" applyAlignment="1">
      <alignment horizontal="centerContinuous" vertical="center"/>
    </xf>
    <xf numFmtId="2" fontId="21" fillId="26" borderId="16" xfId="0" applyNumberFormat="1" applyFont="1" applyFill="1" applyBorder="1" applyAlignment="1">
      <alignment horizontal="center" vertical="center"/>
    </xf>
    <xf numFmtId="2" fontId="21" fillId="26" borderId="140" xfId="0" applyNumberFormat="1" applyFont="1" applyFill="1" applyBorder="1" applyAlignment="1">
      <alignment horizontal="center" vertical="center"/>
    </xf>
    <xf numFmtId="2" fontId="21" fillId="26" borderId="80" xfId="0" applyNumberFormat="1" applyFont="1" applyFill="1" applyBorder="1" applyAlignment="1">
      <alignment horizontal="center" vertical="center"/>
    </xf>
    <xf numFmtId="199" fontId="21" fillId="26" borderId="124" xfId="0" applyNumberFormat="1" applyFont="1" applyFill="1" applyBorder="1" applyAlignment="1">
      <alignment horizontal="centerContinuous" vertical="center"/>
    </xf>
    <xf numFmtId="199" fontId="21" fillId="26" borderId="16" xfId="0" applyNumberFormat="1" applyFont="1" applyFill="1" applyBorder="1" applyAlignment="1">
      <alignment horizontal="centerContinuous" vertical="center"/>
    </xf>
    <xf numFmtId="199" fontId="21" fillId="26" borderId="111" xfId="0" applyNumberFormat="1" applyFont="1" applyFill="1" applyBorder="1" applyAlignment="1">
      <alignment horizontal="centerContinuous" vertical="center"/>
    </xf>
    <xf numFmtId="199" fontId="21" fillId="26" borderId="20" xfId="0" applyNumberFormat="1" applyFont="1" applyFill="1" applyBorder="1" applyAlignment="1">
      <alignment horizontal="centerContinuous" vertical="center"/>
    </xf>
    <xf numFmtId="199" fontId="21" fillId="26" borderId="112" xfId="0" applyNumberFormat="1" applyFont="1" applyFill="1" applyBorder="1" applyAlignment="1">
      <alignment horizontal="centerContinuous" vertical="center"/>
    </xf>
    <xf numFmtId="199" fontId="21" fillId="26" borderId="80" xfId="0" applyNumberFormat="1" applyFont="1" applyFill="1" applyBorder="1" applyAlignment="1">
      <alignment horizontal="centerContinuous" vertical="center"/>
    </xf>
    <xf numFmtId="2" fontId="0" fillId="4" borderId="10" xfId="0" applyNumberFormat="1" applyFill="1" applyBorder="1" applyAlignment="1" applyProtection="1">
      <alignment horizontal="center" vertical="center"/>
      <protection locked="0"/>
    </xf>
    <xf numFmtId="2" fontId="0" fillId="4" borderId="18" xfId="0" applyNumberFormat="1" applyFill="1" applyBorder="1" applyAlignment="1" applyProtection="1">
      <alignment horizontal="center" vertical="center"/>
      <protection locked="0"/>
    </xf>
    <xf numFmtId="2" fontId="0" fillId="4" borderId="59" xfId="0" applyNumberFormat="1" applyFill="1" applyBorder="1" applyAlignment="1" applyProtection="1">
      <alignment horizontal="center" vertical="center"/>
      <protection locked="0"/>
    </xf>
    <xf numFmtId="2" fontId="21" fillId="26" borderId="13" xfId="0" applyNumberFormat="1" applyFont="1" applyFill="1" applyBorder="1" applyAlignment="1">
      <alignment horizontal="center" vertical="center"/>
    </xf>
    <xf numFmtId="0" fontId="0" fillId="26" borderId="0" xfId="0" applyFill="1" applyAlignment="1">
      <alignment vertical="center"/>
    </xf>
    <xf numFmtId="199" fontId="21" fillId="0" borderId="13" xfId="0" applyNumberFormat="1" applyFont="1" applyBorder="1" applyAlignment="1" applyProtection="1">
      <alignment horizontal="centerContinuous" vertical="center"/>
      <protection locked="0"/>
    </xf>
    <xf numFmtId="199" fontId="21" fillId="0" borderId="108" xfId="0" applyNumberFormat="1" applyFont="1" applyBorder="1" applyAlignment="1" applyProtection="1">
      <alignment horizontal="centerContinuous" vertical="center"/>
      <protection locked="0"/>
    </xf>
    <xf numFmtId="199" fontId="21" fillId="0" borderId="14" xfId="0" applyNumberFormat="1" applyFont="1" applyBorder="1" applyAlignment="1" applyProtection="1">
      <alignment horizontal="centerContinuous" vertical="center"/>
      <protection locked="0"/>
    </xf>
    <xf numFmtId="199" fontId="21" fillId="0" borderId="107" xfId="0" applyNumberFormat="1" applyFont="1" applyBorder="1" applyAlignment="1" applyProtection="1">
      <alignment horizontal="centerContinuous" vertical="center"/>
      <protection locked="0"/>
    </xf>
    <xf numFmtId="0" fontId="36" fillId="0" borderId="0" xfId="0" applyFont="1"/>
    <xf numFmtId="14" fontId="44" fillId="0" borderId="0" xfId="0" applyNumberFormat="1" applyFont="1"/>
    <xf numFmtId="0" fontId="43" fillId="0" borderId="0" xfId="0" applyFont="1"/>
    <xf numFmtId="0" fontId="42" fillId="0" borderId="0" xfId="0" applyFont="1"/>
    <xf numFmtId="194" fontId="25" fillId="0" borderId="0" xfId="0" applyNumberFormat="1" applyFont="1"/>
    <xf numFmtId="190" fontId="42" fillId="0" borderId="0" xfId="0" applyNumberFormat="1" applyFont="1"/>
    <xf numFmtId="0" fontId="42" fillId="0" borderId="0" xfId="0" applyFont="1" applyAlignment="1">
      <alignment horizontal="left"/>
    </xf>
    <xf numFmtId="0" fontId="43" fillId="0" borderId="0" xfId="0" applyFont="1" applyAlignment="1">
      <alignment horizontal="left"/>
    </xf>
    <xf numFmtId="0" fontId="42" fillId="0" borderId="0" xfId="0" applyFont="1" applyAlignment="1">
      <alignment horizontal="center"/>
    </xf>
    <xf numFmtId="0" fontId="37" fillId="0" borderId="0" xfId="0" applyFont="1"/>
    <xf numFmtId="0" fontId="24" fillId="0" borderId="0" xfId="0" applyFont="1"/>
    <xf numFmtId="0" fontId="44" fillId="0" borderId="0" xfId="0" applyFont="1"/>
    <xf numFmtId="0" fontId="43" fillId="0" borderId="0" xfId="0" applyFont="1" applyAlignment="1">
      <alignment horizontal="center"/>
    </xf>
    <xf numFmtId="0" fontId="0" fillId="0" borderId="89" xfId="0" applyBorder="1"/>
    <xf numFmtId="0" fontId="0" fillId="0" borderId="42" xfId="0" applyBorder="1"/>
    <xf numFmtId="0" fontId="0" fillId="0" borderId="39" xfId="0" applyBorder="1"/>
    <xf numFmtId="38" fontId="0" fillId="0" borderId="40" xfId="0" applyNumberFormat="1" applyBorder="1"/>
    <xf numFmtId="186" fontId="43" fillId="0" borderId="17" xfId="0" applyNumberFormat="1" applyFont="1" applyBorder="1" applyAlignment="1">
      <alignment horizontal="center"/>
    </xf>
    <xf numFmtId="186" fontId="43" fillId="0" borderId="19" xfId="0" applyNumberFormat="1" applyFont="1" applyBorder="1" applyAlignment="1">
      <alignment horizontal="center"/>
    </xf>
    <xf numFmtId="186" fontId="43" fillId="0" borderId="11" xfId="0" applyNumberFormat="1" applyFont="1" applyBorder="1" applyAlignment="1">
      <alignment horizontal="center"/>
    </xf>
    <xf numFmtId="0" fontId="44" fillId="0" borderId="128" xfId="0" applyFont="1" applyBorder="1"/>
    <xf numFmtId="0" fontId="0" fillId="0" borderId="51" xfId="0" applyBorder="1"/>
    <xf numFmtId="0" fontId="0" fillId="0" borderId="45" xfId="0" applyBorder="1"/>
    <xf numFmtId="38" fontId="0" fillId="0" borderId="57" xfId="0" applyNumberFormat="1" applyBorder="1"/>
    <xf numFmtId="186" fontId="43" fillId="0" borderId="15" xfId="0" applyNumberFormat="1" applyFont="1" applyBorder="1" applyAlignment="1">
      <alignment horizontal="center"/>
    </xf>
    <xf numFmtId="186" fontId="43" fillId="0" borderId="13" xfId="0" applyNumberFormat="1" applyFont="1" applyBorder="1" applyAlignment="1">
      <alignment horizontal="center"/>
    </xf>
    <xf numFmtId="186" fontId="43" fillId="0" borderId="14" xfId="0" applyNumberFormat="1" applyFont="1" applyBorder="1" applyAlignment="1">
      <alignment horizontal="center"/>
    </xf>
    <xf numFmtId="0" fontId="44" fillId="0" borderId="105" xfId="0" applyFont="1" applyBorder="1"/>
    <xf numFmtId="186" fontId="43" fillId="0" borderId="115" xfId="0" applyNumberFormat="1" applyFont="1" applyBorder="1" applyAlignment="1">
      <alignment horizontal="center"/>
    </xf>
    <xf numFmtId="0" fontId="0" fillId="0" borderId="105" xfId="0" applyBorder="1"/>
    <xf numFmtId="0" fontId="0" fillId="0" borderId="46" xfId="0" applyBorder="1"/>
    <xf numFmtId="0" fontId="0" fillId="0" borderId="90" xfId="0" applyBorder="1"/>
    <xf numFmtId="38" fontId="0" fillId="0" borderId="54" xfId="0" applyNumberFormat="1" applyBorder="1"/>
    <xf numFmtId="186" fontId="43" fillId="0" borderId="14" xfId="0" applyNumberFormat="1" applyFont="1" applyBorder="1" applyAlignment="1" applyProtection="1">
      <alignment horizontal="center"/>
      <protection locked="0"/>
    </xf>
    <xf numFmtId="186" fontId="43" fillId="0" borderId="15" xfId="0" applyNumberFormat="1" applyFont="1" applyBorder="1" applyAlignment="1" applyProtection="1">
      <alignment horizontal="center"/>
      <protection locked="0"/>
    </xf>
    <xf numFmtId="186" fontId="43" fillId="0" borderId="13" xfId="0" applyNumberFormat="1" applyFont="1" applyBorder="1" applyAlignment="1" applyProtection="1">
      <alignment horizontal="center"/>
      <protection locked="0"/>
    </xf>
    <xf numFmtId="186" fontId="43" fillId="0" borderId="16" xfId="0" applyNumberFormat="1" applyFont="1" applyBorder="1" applyAlignment="1" applyProtection="1">
      <alignment horizontal="center"/>
      <protection locked="0"/>
    </xf>
    <xf numFmtId="186" fontId="43" fillId="0" borderId="16" xfId="0" applyNumberFormat="1" applyFont="1" applyBorder="1" applyAlignment="1">
      <alignment horizontal="center"/>
    </xf>
    <xf numFmtId="0" fontId="0" fillId="0" borderId="51" xfId="0" applyBorder="1" applyAlignment="1">
      <alignment vertical="center"/>
    </xf>
    <xf numFmtId="0" fontId="0" fillId="0" borderId="45" xfId="0" applyBorder="1" applyAlignment="1">
      <alignment vertical="center"/>
    </xf>
    <xf numFmtId="38" fontId="0" fillId="0" borderId="57" xfId="0" applyNumberFormat="1" applyBorder="1" applyAlignment="1">
      <alignment vertical="center"/>
    </xf>
    <xf numFmtId="186" fontId="43" fillId="0" borderId="14" xfId="0" applyNumberFormat="1" applyFont="1" applyBorder="1" applyAlignment="1">
      <alignment horizontal="center" vertical="center"/>
    </xf>
    <xf numFmtId="186" fontId="43" fillId="0" borderId="15" xfId="0" applyNumberFormat="1" applyFont="1" applyBorder="1" applyAlignment="1">
      <alignment horizontal="center" vertical="center"/>
    </xf>
    <xf numFmtId="186" fontId="43" fillId="0" borderId="13" xfId="0" applyNumberFormat="1" applyFont="1" applyBorder="1" applyAlignment="1">
      <alignment horizontal="center" vertical="center"/>
    </xf>
    <xf numFmtId="0" fontId="44" fillId="0" borderId="105" xfId="0" applyFont="1" applyBorder="1" applyAlignment="1">
      <alignment vertical="center"/>
    </xf>
    <xf numFmtId="186" fontId="43" fillId="0" borderId="115" xfId="0" applyNumberFormat="1" applyFont="1" applyBorder="1" applyAlignment="1">
      <alignment horizontal="center" vertical="center"/>
    </xf>
    <xf numFmtId="186" fontId="43" fillId="0" borderId="92" xfId="0" applyNumberFormat="1" applyFont="1" applyBorder="1" applyAlignment="1" applyProtection="1">
      <alignment horizontal="center"/>
      <protection locked="0"/>
    </xf>
    <xf numFmtId="186" fontId="43" fillId="0" borderId="79" xfId="0" applyNumberFormat="1" applyFont="1" applyBorder="1" applyAlignment="1" applyProtection="1">
      <alignment horizontal="center"/>
      <protection locked="0"/>
    </xf>
    <xf numFmtId="186" fontId="43" fillId="0" borderId="93" xfId="0" applyNumberFormat="1" applyFont="1" applyBorder="1" applyAlignment="1" applyProtection="1">
      <alignment horizontal="center"/>
      <protection locked="0"/>
    </xf>
    <xf numFmtId="186" fontId="43" fillId="0" borderId="44" xfId="0" applyNumberFormat="1" applyFont="1" applyBorder="1" applyAlignment="1" applyProtection="1">
      <alignment horizontal="center"/>
      <protection locked="0"/>
    </xf>
    <xf numFmtId="186" fontId="43" fillId="0" borderId="115" xfId="0" applyNumberFormat="1" applyFont="1" applyBorder="1" applyAlignment="1" applyProtection="1">
      <alignment horizontal="center"/>
      <protection locked="0"/>
    </xf>
    <xf numFmtId="186" fontId="43" fillId="0" borderId="124" xfId="0" applyNumberFormat="1" applyFont="1" applyBorder="1" applyAlignment="1" applyProtection="1">
      <alignment horizontal="center"/>
      <protection locked="0"/>
    </xf>
    <xf numFmtId="186" fontId="43" fillId="0" borderId="61" xfId="0" applyNumberFormat="1" applyFont="1" applyBorder="1" applyAlignment="1" applyProtection="1">
      <alignment horizontal="center"/>
      <protection locked="0"/>
    </xf>
    <xf numFmtId="186" fontId="43" fillId="0" borderId="56" xfId="0" applyNumberFormat="1" applyFont="1" applyBorder="1" applyAlignment="1" applyProtection="1">
      <alignment horizontal="center"/>
      <protection locked="0"/>
    </xf>
    <xf numFmtId="186" fontId="43" fillId="0" borderId="129" xfId="0" applyNumberFormat="1" applyFont="1" applyBorder="1" applyAlignment="1" applyProtection="1">
      <alignment horizontal="center"/>
      <protection locked="0"/>
    </xf>
    <xf numFmtId="0" fontId="0" fillId="24" borderId="57" xfId="0" applyFill="1" applyBorder="1" applyAlignment="1">
      <alignment horizontal="center" vertical="center"/>
    </xf>
    <xf numFmtId="49" fontId="0" fillId="24" borderId="40" xfId="0" applyNumberFormat="1" applyFill="1" applyBorder="1" applyAlignment="1">
      <alignment horizontal="center" vertical="center"/>
    </xf>
    <xf numFmtId="0" fontId="50" fillId="24" borderId="57" xfId="0" applyFont="1" applyFill="1" applyBorder="1" applyAlignment="1">
      <alignment horizontal="center" vertical="center"/>
    </xf>
    <xf numFmtId="49" fontId="50" fillId="24" borderId="57" xfId="0" applyNumberFormat="1" applyFont="1" applyFill="1" applyBorder="1" applyAlignment="1">
      <alignment horizontal="center" vertical="center"/>
    </xf>
    <xf numFmtId="0" fontId="48" fillId="24" borderId="57" xfId="0" applyFont="1" applyFill="1" applyBorder="1" applyAlignment="1">
      <alignment horizontal="center" vertical="center"/>
    </xf>
    <xf numFmtId="49" fontId="0" fillId="24" borderId="57" xfId="0" applyNumberFormat="1" applyFill="1" applyBorder="1" applyAlignment="1">
      <alignment horizontal="center" vertical="center"/>
    </xf>
    <xf numFmtId="49" fontId="0" fillId="24" borderId="60" xfId="0" applyNumberFormat="1" applyFill="1" applyBorder="1" applyAlignment="1">
      <alignment horizontal="center" vertical="center"/>
    </xf>
    <xf numFmtId="0" fontId="22" fillId="4" borderId="15" xfId="0" applyFont="1" applyFill="1" applyBorder="1" applyAlignment="1" applyProtection="1">
      <alignment horizontal="center" vertical="center"/>
      <protection locked="0"/>
    </xf>
    <xf numFmtId="2" fontId="22" fillId="4" borderId="90" xfId="0" applyNumberFormat="1" applyFont="1" applyFill="1" applyBorder="1" applyAlignment="1" applyProtection="1">
      <alignment horizontal="center" vertical="center"/>
      <protection locked="0"/>
    </xf>
    <xf numFmtId="2" fontId="22" fillId="4" borderId="11" xfId="0" applyNumberFormat="1" applyFont="1" applyFill="1" applyBorder="1" applyAlignment="1" applyProtection="1">
      <alignment horizontal="center" vertical="center"/>
      <protection locked="0"/>
    </xf>
    <xf numFmtId="2" fontId="22" fillId="4" borderId="45" xfId="0" applyNumberFormat="1" applyFont="1" applyFill="1" applyBorder="1" applyAlignment="1" applyProtection="1">
      <alignment horizontal="center" vertical="center"/>
      <protection locked="0"/>
    </xf>
    <xf numFmtId="2" fontId="22" fillId="4" borderId="13" xfId="0" applyNumberFormat="1" applyFont="1" applyFill="1" applyBorder="1" applyAlignment="1" applyProtection="1">
      <alignment horizontal="center" vertical="center"/>
      <protection locked="0"/>
    </xf>
    <xf numFmtId="2" fontId="51" fillId="4" borderId="45" xfId="0" applyNumberFormat="1" applyFont="1" applyFill="1" applyBorder="1" applyAlignment="1" applyProtection="1">
      <alignment horizontal="center" vertical="center"/>
      <protection locked="0"/>
    </xf>
    <xf numFmtId="2" fontId="51" fillId="4" borderId="13" xfId="0" applyNumberFormat="1" applyFont="1" applyFill="1" applyBorder="1" applyAlignment="1" applyProtection="1">
      <alignment horizontal="center" vertical="center"/>
      <protection locked="0"/>
    </xf>
    <xf numFmtId="2" fontId="22" fillId="4" borderId="109" xfId="0" applyNumberFormat="1" applyFont="1" applyFill="1" applyBorder="1" applyAlignment="1" applyProtection="1">
      <alignment horizontal="center" vertical="center"/>
      <protection locked="0"/>
    </xf>
    <xf numFmtId="2" fontId="22" fillId="4" borderId="20" xfId="0" applyNumberFormat="1" applyFont="1" applyFill="1" applyBorder="1" applyAlignment="1" applyProtection="1">
      <alignment horizontal="center" vertical="center"/>
      <protection locked="0"/>
    </xf>
    <xf numFmtId="2" fontId="22" fillId="4" borderId="109" xfId="0" applyNumberFormat="1" applyFont="1" applyFill="1" applyBorder="1" applyAlignment="1">
      <alignment horizontal="center" vertical="center"/>
    </xf>
    <xf numFmtId="2" fontId="22" fillId="4" borderId="20" xfId="0" applyNumberFormat="1" applyFont="1" applyFill="1" applyBorder="1" applyAlignment="1">
      <alignment horizontal="center" vertical="center"/>
    </xf>
    <xf numFmtId="38" fontId="22" fillId="24" borderId="105" xfId="34" applyFont="1" applyFill="1" applyBorder="1" applyAlignment="1">
      <alignment horizontal="center" vertical="center" shrinkToFit="1"/>
    </xf>
    <xf numFmtId="197" fontId="0" fillId="24" borderId="0" xfId="0" applyNumberFormat="1" applyFill="1" applyAlignment="1">
      <alignment horizontal="centerContinuous" vertical="center" shrinkToFit="1"/>
    </xf>
    <xf numFmtId="0" fontId="0" fillId="24" borderId="96" xfId="0" applyFill="1" applyBorder="1" applyAlignment="1">
      <alignment horizontal="center" shrinkToFit="1"/>
    </xf>
    <xf numFmtId="0" fontId="29" fillId="23" borderId="97" xfId="0" applyFont="1" applyFill="1" applyBorder="1" applyAlignment="1">
      <alignment horizontal="center" vertical="center" shrinkToFit="1"/>
    </xf>
    <xf numFmtId="38" fontId="22" fillId="24" borderId="100" xfId="34" applyFont="1" applyFill="1" applyBorder="1" applyAlignment="1">
      <alignment horizontal="center" vertical="center" shrinkToFit="1"/>
    </xf>
    <xf numFmtId="38" fontId="22" fillId="24" borderId="110" xfId="34" applyFont="1" applyFill="1" applyBorder="1" applyAlignment="1">
      <alignment horizontal="center" vertical="center" shrinkToFit="1"/>
    </xf>
    <xf numFmtId="197" fontId="0" fillId="24" borderId="113" xfId="0" applyNumberFormat="1" applyFill="1" applyBorder="1" applyAlignment="1">
      <alignment horizontal="centerContinuous" vertical="center" shrinkToFit="1"/>
    </xf>
    <xf numFmtId="197" fontId="0" fillId="24" borderId="82" xfId="0" applyNumberFormat="1" applyFill="1" applyBorder="1" applyAlignment="1">
      <alignment horizontal="centerContinuous" vertical="center" shrinkToFit="1"/>
    </xf>
    <xf numFmtId="2" fontId="0" fillId="24" borderId="0" xfId="0" applyNumberFormat="1" applyFill="1" applyAlignment="1">
      <alignment horizontal="center" vertical="center" shrinkToFit="1"/>
    </xf>
    <xf numFmtId="2" fontId="0" fillId="24" borderId="10" xfId="0" applyNumberFormat="1" applyFill="1" applyBorder="1" applyAlignment="1">
      <alignment horizontal="distributed" vertical="center" shrinkToFit="1"/>
    </xf>
    <xf numFmtId="2" fontId="29" fillId="24" borderId="10" xfId="0" applyNumberFormat="1" applyFont="1" applyFill="1" applyBorder="1" applyAlignment="1">
      <alignment horizontal="distributed" vertical="center" shrinkToFit="1"/>
    </xf>
    <xf numFmtId="2" fontId="0" fillId="24" borderId="0" xfId="0" applyNumberFormat="1" applyFill="1" applyAlignment="1">
      <alignment horizontal="distributed" vertical="center" shrinkToFit="1"/>
    </xf>
    <xf numFmtId="0" fontId="22" fillId="4" borderId="15" xfId="0" applyFont="1" applyFill="1" applyBorder="1" applyAlignment="1" applyProtection="1">
      <alignment horizontal="center" vertical="center" shrinkToFit="1"/>
      <protection locked="0"/>
    </xf>
    <xf numFmtId="2" fontId="22" fillId="4" borderId="90" xfId="0" applyNumberFormat="1" applyFont="1" applyFill="1" applyBorder="1" applyAlignment="1" applyProtection="1">
      <alignment horizontal="center" vertical="center" shrinkToFit="1"/>
      <protection locked="0"/>
    </xf>
    <xf numFmtId="2" fontId="22" fillId="4" borderId="11" xfId="0" applyNumberFormat="1" applyFont="1" applyFill="1" applyBorder="1" applyAlignment="1" applyProtection="1">
      <alignment horizontal="center" vertical="center" shrinkToFit="1"/>
      <protection locked="0"/>
    </xf>
    <xf numFmtId="2" fontId="22" fillId="4" borderId="45" xfId="0" applyNumberFormat="1" applyFont="1" applyFill="1" applyBorder="1" applyAlignment="1" applyProtection="1">
      <alignment horizontal="center" vertical="center" shrinkToFit="1"/>
      <protection locked="0"/>
    </xf>
    <xf numFmtId="2" fontId="22" fillId="4" borderId="13" xfId="0" applyNumberFormat="1" applyFont="1" applyFill="1" applyBorder="1" applyAlignment="1" applyProtection="1">
      <alignment horizontal="center" vertical="center" shrinkToFit="1"/>
      <protection locked="0"/>
    </xf>
    <xf numFmtId="2" fontId="22" fillId="4" borderId="109" xfId="0" applyNumberFormat="1" applyFont="1" applyFill="1" applyBorder="1" applyAlignment="1" applyProtection="1">
      <alignment horizontal="center" vertical="center" shrinkToFit="1"/>
      <protection locked="0"/>
    </xf>
    <xf numFmtId="2" fontId="22" fillId="4" borderId="20" xfId="0" applyNumberFormat="1" applyFont="1" applyFill="1" applyBorder="1" applyAlignment="1" applyProtection="1">
      <alignment horizontal="center" vertical="center" shrinkToFit="1"/>
      <protection locked="0"/>
    </xf>
    <xf numFmtId="2" fontId="22" fillId="4" borderId="109" xfId="0" applyNumberFormat="1" applyFont="1" applyFill="1" applyBorder="1" applyAlignment="1">
      <alignment horizontal="center" vertical="center" shrinkToFit="1"/>
    </xf>
    <xf numFmtId="2" fontId="22" fillId="4" borderId="20" xfId="0" applyNumberFormat="1" applyFont="1" applyFill="1" applyBorder="1" applyAlignment="1">
      <alignment horizontal="center" vertical="center" shrinkToFit="1"/>
    </xf>
    <xf numFmtId="0" fontId="0" fillId="24" borderId="60" xfId="0" applyFill="1" applyBorder="1" applyAlignment="1">
      <alignment horizontal="center" vertical="center"/>
    </xf>
    <xf numFmtId="38" fontId="51" fillId="24" borderId="105" xfId="34" applyFont="1" applyFill="1" applyBorder="1" applyAlignment="1">
      <alignment horizontal="center" vertical="center" shrinkToFit="1"/>
    </xf>
    <xf numFmtId="2" fontId="51" fillId="4" borderId="45" xfId="0" applyNumberFormat="1" applyFont="1" applyFill="1" applyBorder="1" applyAlignment="1" applyProtection="1">
      <alignment horizontal="center" vertical="center" shrinkToFit="1"/>
      <protection locked="0"/>
    </xf>
    <xf numFmtId="2" fontId="51" fillId="4" borderId="13" xfId="0" applyNumberFormat="1" applyFont="1" applyFill="1" applyBorder="1" applyAlignment="1" applyProtection="1">
      <alignment horizontal="center" vertical="center" shrinkToFit="1"/>
      <protection locked="0"/>
    </xf>
    <xf numFmtId="199" fontId="21" fillId="0" borderId="17" xfId="0" applyNumberFormat="1" applyFont="1" applyBorder="1" applyAlignment="1" applyProtection="1">
      <alignment horizontal="centerContinuous" vertical="center"/>
      <protection locked="0"/>
    </xf>
    <xf numFmtId="199" fontId="21" fillId="0" borderId="103" xfId="0" applyNumberFormat="1" applyFont="1" applyBorder="1" applyAlignment="1" applyProtection="1">
      <alignment horizontal="centerContinuous" vertical="center"/>
      <protection locked="0"/>
    </xf>
    <xf numFmtId="199" fontId="21" fillId="0" borderId="11" xfId="0" applyNumberFormat="1" applyFont="1" applyBorder="1" applyAlignment="1" applyProtection="1">
      <alignment horizontal="centerContinuous" vertical="center"/>
      <protection locked="0"/>
    </xf>
    <xf numFmtId="199" fontId="21" fillId="0" borderId="104" xfId="0" applyNumberFormat="1" applyFont="1" applyBorder="1" applyAlignment="1" applyProtection="1">
      <alignment horizontal="centerContinuous" vertical="center"/>
      <protection locked="0"/>
    </xf>
    <xf numFmtId="0" fontId="21" fillId="0" borderId="104" xfId="0" applyFont="1" applyBorder="1" applyAlignment="1" applyProtection="1">
      <alignment horizontal="centerContinuous" vertical="center"/>
      <protection locked="0"/>
    </xf>
    <xf numFmtId="0" fontId="21" fillId="0" borderId="17" xfId="0" applyFont="1" applyBorder="1" applyAlignment="1" applyProtection="1">
      <alignment horizontal="centerContinuous" vertical="center"/>
      <protection locked="0"/>
    </xf>
    <xf numFmtId="0" fontId="21" fillId="0" borderId="103" xfId="0" applyFont="1" applyBorder="1" applyAlignment="1" applyProtection="1">
      <alignment horizontal="centerContinuous" vertical="center"/>
      <protection locked="0"/>
    </xf>
    <xf numFmtId="0" fontId="21" fillId="0" borderId="11" xfId="0" applyFont="1" applyBorder="1" applyAlignment="1" applyProtection="1">
      <alignment horizontal="centerContinuous" vertical="center"/>
      <protection locked="0"/>
    </xf>
    <xf numFmtId="0" fontId="21" fillId="0" borderId="108" xfId="0" applyFont="1" applyBorder="1" applyAlignment="1" applyProtection="1">
      <alignment horizontal="centerContinuous" vertical="center"/>
      <protection locked="0"/>
    </xf>
    <xf numFmtId="0" fontId="21" fillId="0" borderId="14" xfId="0" applyFont="1" applyBorder="1" applyAlignment="1" applyProtection="1">
      <alignment horizontal="centerContinuous" vertical="center"/>
      <protection locked="0"/>
    </xf>
    <xf numFmtId="0" fontId="21" fillId="0" borderId="15" xfId="0" applyFont="1" applyBorder="1" applyAlignment="1" applyProtection="1">
      <alignment horizontal="centerContinuous" vertical="center"/>
      <protection locked="0"/>
    </xf>
    <xf numFmtId="0" fontId="21" fillId="0" borderId="107" xfId="0" applyFont="1" applyBorder="1" applyAlignment="1" applyProtection="1">
      <alignment horizontal="centerContinuous" vertical="center"/>
      <protection locked="0"/>
    </xf>
    <xf numFmtId="0" fontId="21" fillId="0" borderId="13" xfId="0" applyFont="1" applyBorder="1" applyAlignment="1" applyProtection="1">
      <alignment horizontal="centerContinuous" vertical="center"/>
      <protection locked="0"/>
    </xf>
    <xf numFmtId="0" fontId="22" fillId="24" borderId="0" xfId="0" applyFont="1" applyFill="1" applyAlignment="1">
      <alignment vertical="center"/>
    </xf>
    <xf numFmtId="198" fontId="22" fillId="24" borderId="0" xfId="0" applyNumberFormat="1" applyFont="1" applyFill="1" applyAlignment="1">
      <alignment horizontal="centerContinuous" vertical="center"/>
    </xf>
    <xf numFmtId="199" fontId="22" fillId="24" borderId="0" xfId="0" applyNumberFormat="1" applyFont="1" applyFill="1" applyAlignment="1">
      <alignment horizontal="centerContinuous" vertical="center"/>
    </xf>
    <xf numFmtId="198" fontId="3" fillId="24" borderId="10" xfId="0" applyNumberFormat="1" applyFont="1" applyFill="1" applyBorder="1" applyAlignment="1">
      <alignment horizontal="center" vertical="center" shrinkToFit="1"/>
    </xf>
    <xf numFmtId="0" fontId="3" fillId="24" borderId="10" xfId="0" applyFont="1" applyFill="1" applyBorder="1" applyAlignment="1">
      <alignment horizontal="center" vertical="center"/>
    </xf>
    <xf numFmtId="199" fontId="3" fillId="24" borderId="10" xfId="0" applyNumberFormat="1" applyFont="1" applyFill="1" applyBorder="1" applyAlignment="1">
      <alignment horizontal="centerContinuous" vertical="center"/>
    </xf>
    <xf numFmtId="197" fontId="3" fillId="24" borderId="120" xfId="0" applyNumberFormat="1" applyFont="1" applyFill="1" applyBorder="1" applyAlignment="1">
      <alignment horizontal="center" vertical="center"/>
    </xf>
    <xf numFmtId="198" fontId="3" fillId="24" borderId="12" xfId="0" applyNumberFormat="1" applyFont="1" applyFill="1" applyBorder="1" applyAlignment="1">
      <alignment horizontal="center" vertical="center" shrinkToFit="1"/>
    </xf>
    <xf numFmtId="198" fontId="3" fillId="24" borderId="18" xfId="0" applyNumberFormat="1" applyFont="1" applyFill="1" applyBorder="1" applyAlignment="1">
      <alignment horizontal="center" vertical="center" shrinkToFit="1"/>
    </xf>
    <xf numFmtId="198" fontId="3" fillId="24" borderId="26" xfId="0" applyNumberFormat="1" applyFont="1" applyFill="1" applyBorder="1" applyAlignment="1">
      <alignment horizontal="center" vertical="center" shrinkToFit="1"/>
    </xf>
    <xf numFmtId="0" fontId="22" fillId="24" borderId="0" xfId="0" applyFont="1" applyFill="1" applyAlignment="1">
      <alignment horizontal="center" vertical="center"/>
    </xf>
    <xf numFmtId="198" fontId="22" fillId="24" borderId="39" xfId="0" applyNumberFormat="1" applyFont="1" applyFill="1" applyBorder="1" applyAlignment="1">
      <alignment horizontal="centerContinuous" vertical="center"/>
    </xf>
    <xf numFmtId="199" fontId="22" fillId="24" borderId="43" xfId="0" applyNumberFormat="1" applyFont="1" applyFill="1" applyBorder="1" applyAlignment="1">
      <alignment horizontal="centerContinuous" vertical="center"/>
    </xf>
    <xf numFmtId="208" fontId="22" fillId="24" borderId="10" xfId="0" applyNumberFormat="1" applyFont="1" applyFill="1" applyBorder="1" applyAlignment="1" applyProtection="1">
      <alignment vertical="center"/>
      <protection locked="0"/>
    </xf>
    <xf numFmtId="208" fontId="22" fillId="24" borderId="10" xfId="0" applyNumberFormat="1" applyFont="1" applyFill="1" applyBorder="1" applyAlignment="1">
      <alignment vertical="center"/>
    </xf>
    <xf numFmtId="181" fontId="22" fillId="24" borderId="0" xfId="28" applyNumberFormat="1" applyFont="1" applyFill="1" applyAlignment="1">
      <alignment horizontal="center" vertical="center"/>
    </xf>
    <xf numFmtId="2" fontId="21" fillId="0" borderId="106" xfId="0" applyNumberFormat="1" applyFont="1" applyBorder="1" applyAlignment="1" applyProtection="1">
      <alignment horizontal="center" vertical="center"/>
      <protection locked="0"/>
    </xf>
    <xf numFmtId="2" fontId="21" fillId="0" borderId="15" xfId="0" applyNumberFormat="1" applyFont="1" applyBorder="1" applyAlignment="1" applyProtection="1">
      <alignment horizontal="center" vertical="center"/>
      <protection locked="0"/>
    </xf>
    <xf numFmtId="0" fontId="49" fillId="24" borderId="0" xfId="0" applyFont="1" applyFill="1" applyAlignment="1" applyProtection="1">
      <alignment horizontal="left" vertical="center"/>
      <protection locked="0"/>
    </xf>
    <xf numFmtId="0" fontId="0" fillId="24" borderId="10" xfId="0" applyFill="1" applyBorder="1" applyAlignment="1">
      <alignment horizontal="center" vertical="center"/>
    </xf>
    <xf numFmtId="38" fontId="29" fillId="4" borderId="15" xfId="34" applyFont="1" applyFill="1" applyBorder="1" applyAlignment="1" applyProtection="1">
      <protection locked="0"/>
    </xf>
    <xf numFmtId="38" fontId="29" fillId="4" borderId="10" xfId="34" applyFont="1" applyFill="1" applyBorder="1" applyAlignment="1" applyProtection="1">
      <protection locked="0"/>
    </xf>
    <xf numFmtId="0" fontId="0" fillId="24" borderId="82" xfId="0" applyFill="1" applyBorder="1" applyAlignment="1" applyProtection="1">
      <alignment horizontal="left" vertical="center"/>
      <protection locked="0"/>
    </xf>
    <xf numFmtId="0" fontId="0" fillId="24" borderId="89" xfId="0" applyFill="1" applyBorder="1" applyAlignment="1" applyProtection="1">
      <alignment horizontal="left" vertical="center"/>
      <protection locked="0"/>
    </xf>
    <xf numFmtId="0" fontId="31" fillId="24" borderId="117" xfId="0" applyFont="1" applyFill="1" applyBorder="1" applyAlignment="1" applyProtection="1">
      <alignment horizontal="left" vertical="center" shrinkToFit="1"/>
      <protection locked="0"/>
    </xf>
    <xf numFmtId="0" fontId="31" fillId="24" borderId="0" xfId="0" applyFont="1" applyFill="1" applyAlignment="1" applyProtection="1">
      <alignment horizontal="left" vertical="center" shrinkToFit="1"/>
      <protection locked="0"/>
    </xf>
    <xf numFmtId="0" fontId="0" fillId="24" borderId="91" xfId="0" applyFill="1" applyBorder="1" applyAlignment="1" applyProtection="1">
      <alignment horizontal="left" vertical="center"/>
      <protection locked="0"/>
    </xf>
    <xf numFmtId="0" fontId="0" fillId="24" borderId="117" xfId="0" applyFill="1" applyBorder="1" applyAlignment="1" applyProtection="1">
      <alignment horizontal="left" vertical="center"/>
      <protection locked="0"/>
    </xf>
    <xf numFmtId="0" fontId="0" fillId="26" borderId="0" xfId="0" applyFill="1" applyAlignment="1" applyProtection="1">
      <alignment horizontal="left" vertical="center"/>
      <protection locked="0"/>
    </xf>
    <xf numFmtId="0" fontId="0" fillId="24" borderId="118" xfId="0" applyFill="1" applyBorder="1" applyAlignment="1" applyProtection="1">
      <alignment horizontal="left" vertical="center"/>
      <protection locked="0"/>
    </xf>
    <xf numFmtId="0" fontId="0" fillId="24" borderId="96" xfId="0" applyFill="1" applyBorder="1" applyAlignment="1" applyProtection="1">
      <alignment horizontal="left" vertical="center"/>
      <protection locked="0"/>
    </xf>
    <xf numFmtId="0" fontId="0" fillId="24" borderId="119" xfId="0" applyFill="1" applyBorder="1" applyAlignment="1" applyProtection="1">
      <alignment horizontal="left" vertical="center"/>
      <protection locked="0"/>
    </xf>
    <xf numFmtId="0" fontId="0" fillId="24" borderId="43" xfId="0" applyFill="1" applyBorder="1" applyAlignment="1">
      <alignment horizontal="center" vertical="center"/>
    </xf>
    <xf numFmtId="0" fontId="0" fillId="24" borderId="59" xfId="0" applyFill="1" applyBorder="1" applyAlignment="1">
      <alignment horizontal="center" vertical="center"/>
    </xf>
    <xf numFmtId="198" fontId="0" fillId="24" borderId="0" xfId="0" applyNumberFormat="1" applyFill="1" applyAlignment="1">
      <alignment horizontal="centerContinuous" vertical="center"/>
    </xf>
    <xf numFmtId="199" fontId="0" fillId="24" borderId="0" xfId="0" applyNumberFormat="1" applyFill="1" applyAlignment="1">
      <alignment horizontal="centerContinuous" vertical="center"/>
    </xf>
    <xf numFmtId="0" fontId="0" fillId="23" borderId="97" xfId="0" applyFill="1" applyBorder="1" applyAlignment="1">
      <alignment horizontal="center" vertical="center"/>
    </xf>
    <xf numFmtId="38" fontId="0" fillId="24" borderId="100" xfId="34" applyFont="1" applyFill="1" applyBorder="1" applyAlignment="1">
      <alignment horizontal="center" vertical="center"/>
    </xf>
    <xf numFmtId="38" fontId="0" fillId="24" borderId="105" xfId="34" applyFont="1" applyFill="1" applyBorder="1" applyAlignment="1">
      <alignment horizontal="center" vertical="center"/>
    </xf>
    <xf numFmtId="38" fontId="0" fillId="24" borderId="110" xfId="34" applyFont="1" applyFill="1" applyBorder="1" applyAlignment="1">
      <alignment horizontal="center" vertical="center"/>
    </xf>
    <xf numFmtId="198" fontId="0" fillId="24" borderId="39" xfId="0" applyNumberFormat="1" applyFill="1" applyBorder="1" applyAlignment="1">
      <alignment horizontal="centerContinuous" vertical="center"/>
    </xf>
    <xf numFmtId="199" fontId="0" fillId="24" borderId="43" xfId="0" applyNumberFormat="1" applyFill="1" applyBorder="1" applyAlignment="1">
      <alignment horizontal="centerContinuous" vertical="center"/>
    </xf>
    <xf numFmtId="208" fontId="0" fillId="24" borderId="10" xfId="0" applyNumberFormat="1" applyFill="1" applyBorder="1" applyAlignment="1" applyProtection="1">
      <alignment vertical="center"/>
      <protection locked="0"/>
    </xf>
    <xf numFmtId="208" fontId="0" fillId="24" borderId="10" xfId="0" applyNumberFormat="1" applyFill="1" applyBorder="1" applyAlignment="1">
      <alignment vertical="center"/>
    </xf>
    <xf numFmtId="38" fontId="48" fillId="24" borderId="105" xfId="34" applyFont="1" applyFill="1" applyBorder="1" applyAlignment="1">
      <alignment horizontal="center" vertical="center"/>
    </xf>
    <xf numFmtId="0" fontId="27" fillId="0" borderId="147" xfId="0" applyFont="1" applyBorder="1"/>
    <xf numFmtId="0" fontId="0" fillId="0" borderId="91" xfId="0" applyBorder="1" applyAlignment="1">
      <alignment horizontal="center"/>
    </xf>
    <xf numFmtId="0" fontId="0" fillId="0" borderId="47" xfId="0" applyBorder="1" applyAlignment="1">
      <alignment horizontal="center" vertical="center"/>
    </xf>
    <xf numFmtId="197" fontId="21" fillId="24" borderId="0" xfId="0" applyNumberFormat="1" applyFont="1" applyFill="1" applyAlignment="1">
      <alignment horizontal="centerContinuous" vertical="center"/>
    </xf>
    <xf numFmtId="0" fontId="21" fillId="24" borderId="96" xfId="0" applyFont="1" applyFill="1" applyBorder="1" applyAlignment="1">
      <alignment horizontal="center"/>
    </xf>
    <xf numFmtId="0" fontId="21" fillId="23" borderId="97" xfId="0" applyFont="1" applyFill="1" applyBorder="1" applyAlignment="1">
      <alignment horizontal="center" vertical="center"/>
    </xf>
    <xf numFmtId="38" fontId="21" fillId="24" borderId="100" xfId="34" applyFont="1" applyFill="1" applyBorder="1" applyAlignment="1">
      <alignment horizontal="center" vertical="center"/>
    </xf>
    <xf numFmtId="38" fontId="21" fillId="24" borderId="105" xfId="34" applyFont="1" applyFill="1" applyBorder="1" applyAlignment="1">
      <alignment horizontal="center" vertical="center"/>
    </xf>
    <xf numFmtId="38" fontId="21" fillId="24" borderId="110" xfId="34" applyFont="1" applyFill="1" applyBorder="1" applyAlignment="1">
      <alignment horizontal="center" vertical="center"/>
    </xf>
    <xf numFmtId="197" fontId="21" fillId="24" borderId="113" xfId="0" applyNumberFormat="1" applyFont="1" applyFill="1" applyBorder="1" applyAlignment="1">
      <alignment horizontal="centerContinuous" vertical="center"/>
    </xf>
    <xf numFmtId="197" fontId="21" fillId="24" borderId="82" xfId="0" applyNumberFormat="1" applyFont="1" applyFill="1" applyBorder="1" applyAlignment="1">
      <alignment horizontal="centerContinuous" vertical="center"/>
    </xf>
    <xf numFmtId="2" fontId="21" fillId="24" borderId="0" xfId="0" applyNumberFormat="1" applyFont="1" applyFill="1" applyAlignment="1">
      <alignment horizontal="center" vertical="center"/>
    </xf>
    <xf numFmtId="2" fontId="21" fillId="24" borderId="10" xfId="0" applyNumberFormat="1" applyFont="1" applyFill="1" applyBorder="1" applyAlignment="1">
      <alignment horizontal="distributed" vertical="center"/>
    </xf>
    <xf numFmtId="2" fontId="21" fillId="24" borderId="0" xfId="0" applyNumberFormat="1" applyFont="1" applyFill="1" applyAlignment="1">
      <alignment horizontal="distributed" vertical="center"/>
    </xf>
    <xf numFmtId="0" fontId="4" fillId="24" borderId="10" xfId="0" applyFont="1" applyFill="1" applyBorder="1" applyAlignment="1">
      <alignment horizontal="center" vertical="center"/>
    </xf>
    <xf numFmtId="40" fontId="0" fillId="24" borderId="10" xfId="0" applyNumberFormat="1" applyFill="1" applyBorder="1" applyAlignment="1">
      <alignment horizontal="center" vertical="center" shrinkToFit="1"/>
    </xf>
    <xf numFmtId="0" fontId="0" fillId="24" borderId="57" xfId="0" applyFill="1" applyBorder="1" applyAlignment="1">
      <alignment horizontal="center" vertical="center" shrinkToFit="1"/>
    </xf>
    <xf numFmtId="0" fontId="21" fillId="0" borderId="19" xfId="0" applyFont="1" applyBorder="1" applyAlignment="1" applyProtection="1">
      <alignment horizontal="centerContinuous" vertical="center"/>
      <protection locked="0"/>
    </xf>
    <xf numFmtId="0" fontId="0" fillId="4" borderId="14" xfId="0" applyFill="1" applyBorder="1" applyAlignment="1" applyProtection="1">
      <alignment horizontal="center" vertical="center"/>
      <protection locked="0"/>
    </xf>
    <xf numFmtId="2" fontId="0" fillId="4" borderId="55" xfId="0" applyNumberFormat="1" applyFill="1" applyBorder="1" applyAlignment="1" applyProtection="1">
      <alignment horizontal="center" vertical="center"/>
      <protection locked="0"/>
    </xf>
    <xf numFmtId="2" fontId="0" fillId="4" borderId="56" xfId="0" applyNumberFormat="1" applyFill="1" applyBorder="1" applyAlignment="1" applyProtection="1">
      <alignment horizontal="center" vertical="center"/>
      <protection locked="0"/>
    </xf>
    <xf numFmtId="197" fontId="0" fillId="24" borderId="118" xfId="0" applyNumberFormat="1" applyFill="1" applyBorder="1" applyAlignment="1">
      <alignment horizontal="centerContinuous" vertical="center"/>
    </xf>
    <xf numFmtId="198" fontId="0" fillId="24" borderId="90" xfId="0" applyNumberFormat="1" applyFill="1" applyBorder="1" applyAlignment="1">
      <alignment horizontal="centerContinuous" vertical="center"/>
    </xf>
    <xf numFmtId="199" fontId="0" fillId="24" borderId="12" xfId="0" applyNumberFormat="1" applyFill="1" applyBorder="1" applyAlignment="1">
      <alignment horizontal="centerContinuous" vertical="center"/>
    </xf>
    <xf numFmtId="2" fontId="0" fillId="24" borderId="13" xfId="0" applyNumberFormat="1" applyFill="1" applyBorder="1" applyAlignment="1">
      <alignment horizontal="distributed" vertical="center"/>
    </xf>
    <xf numFmtId="199" fontId="0" fillId="24" borderId="91" xfId="0" applyNumberFormat="1" applyFill="1" applyBorder="1" applyAlignment="1">
      <alignment horizontal="centerContinuous" vertical="center"/>
    </xf>
    <xf numFmtId="0" fontId="0" fillId="23" borderId="97" xfId="0" applyFill="1" applyBorder="1" applyAlignment="1">
      <alignment horizontal="centerContinuous" vertical="center"/>
    </xf>
    <xf numFmtId="0" fontId="0" fillId="23" borderId="98" xfId="0" applyFill="1" applyBorder="1" applyAlignment="1">
      <alignment horizontal="centerContinuous" vertical="center"/>
    </xf>
    <xf numFmtId="49" fontId="0" fillId="24" borderId="39" xfId="0" applyNumberFormat="1" applyFill="1" applyBorder="1" applyAlignment="1">
      <alignment horizontal="center" vertical="center"/>
    </xf>
    <xf numFmtId="49" fontId="0" fillId="24" borderId="43" xfId="0" applyNumberFormat="1" applyFill="1" applyBorder="1" applyAlignment="1">
      <alignment horizontal="center" vertical="center"/>
    </xf>
    <xf numFmtId="49" fontId="0" fillId="24" borderId="45" xfId="0" applyNumberFormat="1" applyFill="1" applyBorder="1" applyAlignment="1">
      <alignment horizontal="center" vertical="center"/>
    </xf>
    <xf numFmtId="198" fontId="0" fillId="24" borderId="90" xfId="0" applyNumberFormat="1" applyFill="1" applyBorder="1" applyAlignment="1" applyProtection="1">
      <alignment horizontal="centerContinuous" vertical="center"/>
      <protection locked="0"/>
    </xf>
    <xf numFmtId="199" fontId="0" fillId="24" borderId="12" xfId="0" applyNumberFormat="1" applyFill="1" applyBorder="1" applyAlignment="1" applyProtection="1">
      <alignment horizontal="centerContinuous" vertical="center"/>
      <protection locked="0"/>
    </xf>
    <xf numFmtId="0" fontId="0" fillId="24" borderId="10" xfId="0" applyFill="1" applyBorder="1" applyAlignment="1">
      <alignment horizontal="distributed" vertical="center"/>
    </xf>
    <xf numFmtId="208" fontId="0" fillId="24" borderId="10" xfId="34" applyNumberFormat="1" applyFont="1" applyFill="1" applyBorder="1" applyAlignment="1">
      <alignment horizontal="right" vertical="center"/>
    </xf>
    <xf numFmtId="0" fontId="0" fillId="24" borderId="0" xfId="0" applyFill="1" applyAlignment="1">
      <alignment horizontal="distributed" vertical="center"/>
    </xf>
    <xf numFmtId="209" fontId="0" fillId="24" borderId="0" xfId="28" applyNumberFormat="1" applyFont="1" applyFill="1" applyAlignment="1">
      <alignment horizontal="center" vertical="center"/>
    </xf>
    <xf numFmtId="49" fontId="0" fillId="24" borderId="55" xfId="0" applyNumberFormat="1" applyFill="1" applyBorder="1" applyAlignment="1">
      <alignment horizontal="center" vertical="center"/>
    </xf>
    <xf numFmtId="49" fontId="0" fillId="24" borderId="59" xfId="0" applyNumberFormat="1" applyFill="1" applyBorder="1" applyAlignment="1">
      <alignment horizontal="center" vertical="center"/>
    </xf>
    <xf numFmtId="0" fontId="0" fillId="4" borderId="55" xfId="0" applyFill="1" applyBorder="1" applyAlignment="1" applyProtection="1">
      <alignment horizontal="center" vertical="center"/>
      <protection locked="0"/>
    </xf>
    <xf numFmtId="49" fontId="0" fillId="24" borderId="0" xfId="0" applyNumberFormat="1" applyFill="1" applyAlignment="1">
      <alignment horizontal="center" vertical="center" shrinkToFit="1"/>
    </xf>
    <xf numFmtId="49" fontId="0" fillId="24" borderId="0" xfId="0" applyNumberFormat="1" applyFill="1" applyAlignment="1">
      <alignment vertical="center" shrinkToFit="1"/>
    </xf>
    <xf numFmtId="49" fontId="0" fillId="24" borderId="40" xfId="0" applyNumberFormat="1" applyFill="1" applyBorder="1" applyAlignment="1">
      <alignment horizontal="center" vertical="center" shrinkToFit="1"/>
    </xf>
    <xf numFmtId="49" fontId="0" fillId="24" borderId="57" xfId="0" applyNumberFormat="1" applyFill="1" applyBorder="1" applyAlignment="1">
      <alignment horizontal="center" vertical="center" shrinkToFit="1"/>
    </xf>
    <xf numFmtId="178" fontId="0" fillId="24" borderId="10" xfId="0" applyNumberFormat="1" applyFill="1" applyBorder="1" applyAlignment="1">
      <alignment horizontal="center" vertical="center" shrinkToFit="1"/>
    </xf>
    <xf numFmtId="178" fontId="0" fillId="24" borderId="57" xfId="0" applyNumberFormat="1" applyFill="1" applyBorder="1" applyAlignment="1">
      <alignment horizontal="center" vertical="center" shrinkToFit="1"/>
    </xf>
    <xf numFmtId="49" fontId="50" fillId="24" borderId="57" xfId="0" applyNumberFormat="1" applyFont="1" applyFill="1" applyBorder="1" applyAlignment="1">
      <alignment horizontal="center" vertical="center" shrinkToFit="1"/>
    </xf>
    <xf numFmtId="0" fontId="21" fillId="0" borderId="15" xfId="0" applyFont="1" applyBorder="1" applyAlignment="1" applyProtection="1">
      <alignment horizontal="center" vertical="center"/>
      <protection locked="0"/>
    </xf>
    <xf numFmtId="0" fontId="21" fillId="0" borderId="101" xfId="0" applyFont="1" applyBorder="1" applyAlignment="1" applyProtection="1">
      <alignment horizontal="center" vertical="center"/>
      <protection locked="0"/>
    </xf>
    <xf numFmtId="0" fontId="21" fillId="0" borderId="102" xfId="0" applyFont="1" applyBorder="1" applyAlignment="1" applyProtection="1">
      <alignment horizontal="center" vertical="center"/>
      <protection locked="0"/>
    </xf>
    <xf numFmtId="0" fontId="21" fillId="0" borderId="106" xfId="0" applyFont="1" applyBorder="1" applyAlignment="1" applyProtection="1">
      <alignment horizontal="center" vertical="center"/>
      <protection locked="0"/>
    </xf>
    <xf numFmtId="2" fontId="21" fillId="0" borderId="101" xfId="0" applyNumberFormat="1" applyFont="1" applyBorder="1" applyAlignment="1" applyProtection="1">
      <alignment horizontal="center" vertical="center"/>
      <protection locked="0"/>
    </xf>
    <xf numFmtId="2" fontId="21" fillId="0" borderId="102" xfId="0" applyNumberFormat="1" applyFont="1" applyBorder="1" applyAlignment="1" applyProtection="1">
      <alignment horizontal="center" vertical="center"/>
      <protection locked="0"/>
    </xf>
    <xf numFmtId="183" fontId="29" fillId="4" borderId="10" xfId="0" applyNumberFormat="1" applyFont="1" applyFill="1" applyBorder="1" applyAlignment="1" applyProtection="1">
      <alignment horizontal="right"/>
      <protection locked="0"/>
    </xf>
    <xf numFmtId="38" fontId="0" fillId="24" borderId="105" xfId="34" applyFont="1" applyFill="1" applyBorder="1" applyAlignment="1">
      <alignment horizontal="center" vertical="center" shrinkToFit="1"/>
    </xf>
    <xf numFmtId="186" fontId="43" fillId="0" borderId="114" xfId="0" applyNumberFormat="1" applyFont="1" applyBorder="1" applyAlignment="1">
      <alignment horizontal="center"/>
    </xf>
    <xf numFmtId="38" fontId="44" fillId="24" borderId="105" xfId="34" applyFont="1" applyFill="1" applyBorder="1" applyAlignment="1">
      <alignment horizontal="center" vertical="center"/>
    </xf>
    <xf numFmtId="49" fontId="21" fillId="24" borderId="40" xfId="0" applyNumberFormat="1" applyFont="1" applyFill="1" applyBorder="1" applyAlignment="1">
      <alignment horizontal="center" vertical="center"/>
    </xf>
    <xf numFmtId="0" fontId="21" fillId="24" borderId="57" xfId="0" applyFont="1" applyFill="1" applyBorder="1" applyAlignment="1">
      <alignment horizontal="center" vertical="center"/>
    </xf>
    <xf numFmtId="0" fontId="46" fillId="24" borderId="57" xfId="0" applyFont="1" applyFill="1" applyBorder="1" applyAlignment="1">
      <alignment horizontal="center" vertical="center"/>
    </xf>
    <xf numFmtId="49" fontId="21" fillId="24" borderId="57" xfId="0" applyNumberFormat="1" applyFont="1" applyFill="1" applyBorder="1" applyAlignment="1">
      <alignment horizontal="center" vertical="center"/>
    </xf>
    <xf numFmtId="49" fontId="21" fillId="24" borderId="60" xfId="0" applyNumberFormat="1" applyFont="1" applyFill="1" applyBorder="1" applyAlignment="1">
      <alignment horizontal="center" vertical="center"/>
    </xf>
    <xf numFmtId="186" fontId="43" fillId="0" borderId="20" xfId="0" applyNumberFormat="1" applyFont="1" applyBorder="1" applyAlignment="1" applyProtection="1">
      <alignment horizontal="center"/>
      <protection locked="0"/>
    </xf>
    <xf numFmtId="186" fontId="43" fillId="0" borderId="80" xfId="0" applyNumberFormat="1" applyFont="1" applyBorder="1" applyAlignment="1" applyProtection="1">
      <alignment horizontal="center"/>
      <protection locked="0"/>
    </xf>
    <xf numFmtId="186" fontId="43" fillId="0" borderId="80" xfId="0" applyNumberFormat="1" applyFont="1" applyBorder="1" applyAlignment="1">
      <alignment horizontal="center"/>
    </xf>
    <xf numFmtId="186" fontId="43" fillId="0" borderId="20" xfId="0" applyNumberFormat="1" applyFont="1" applyBorder="1" applyAlignment="1">
      <alignment horizontal="center"/>
    </xf>
    <xf numFmtId="186" fontId="43" fillId="0" borderId="51" xfId="0" applyNumberFormat="1" applyFont="1" applyBorder="1" applyAlignment="1">
      <alignment horizontal="center"/>
    </xf>
    <xf numFmtId="0" fontId="22" fillId="4" borderId="170" xfId="0" applyFont="1" applyFill="1" applyBorder="1" applyAlignment="1" applyProtection="1">
      <alignment horizontal="center" vertical="center" shrinkToFit="1"/>
      <protection locked="0"/>
    </xf>
    <xf numFmtId="0" fontId="22" fillId="4" borderId="105" xfId="0" applyFont="1" applyFill="1" applyBorder="1" applyAlignment="1" applyProtection="1">
      <alignment horizontal="center" vertical="center" shrinkToFit="1"/>
      <protection locked="0"/>
    </xf>
    <xf numFmtId="199" fontId="21" fillId="0" borderId="108" xfId="0" applyNumberFormat="1" applyFont="1" applyBorder="1" applyAlignment="1">
      <alignment horizontal="centerContinuous" vertical="center"/>
    </xf>
    <xf numFmtId="199" fontId="21" fillId="0" borderId="14" xfId="0" applyNumberFormat="1" applyFont="1" applyBorder="1" applyAlignment="1">
      <alignment horizontal="centerContinuous" vertical="center"/>
    </xf>
    <xf numFmtId="199" fontId="21" fillId="0" borderId="13" xfId="0" applyNumberFormat="1" applyFont="1" applyBorder="1" applyAlignment="1">
      <alignment horizontal="centerContinuous" vertical="center"/>
    </xf>
    <xf numFmtId="199" fontId="21" fillId="0" borderId="15" xfId="0" applyNumberFormat="1" applyFont="1" applyBorder="1" applyAlignment="1">
      <alignment horizontal="centerContinuous" vertical="center"/>
    </xf>
    <xf numFmtId="49" fontId="29" fillId="25" borderId="57" xfId="0" applyNumberFormat="1" applyFont="1" applyFill="1" applyBorder="1" applyAlignment="1" applyProtection="1">
      <alignment horizontal="center" vertical="center"/>
      <protection locked="0"/>
    </xf>
    <xf numFmtId="199" fontId="21" fillId="0" borderId="17" xfId="0" applyNumberFormat="1" applyFont="1" applyBorder="1" applyAlignment="1" applyProtection="1">
      <alignment horizontal="center" vertical="center"/>
      <protection locked="0"/>
    </xf>
    <xf numFmtId="199" fontId="21" fillId="0" borderId="103" xfId="0" applyNumberFormat="1" applyFont="1" applyBorder="1" applyAlignment="1" applyProtection="1">
      <alignment horizontal="center" vertical="center"/>
      <protection locked="0"/>
    </xf>
    <xf numFmtId="199" fontId="21" fillId="0" borderId="11" xfId="0" applyNumberFormat="1" applyFont="1" applyBorder="1" applyAlignment="1" applyProtection="1">
      <alignment horizontal="center" vertical="center"/>
      <protection locked="0"/>
    </xf>
    <xf numFmtId="199" fontId="21" fillId="0" borderId="104" xfId="0" applyNumberFormat="1" applyFont="1" applyBorder="1" applyAlignment="1" applyProtection="1">
      <alignment horizontal="center" vertical="center"/>
      <protection locked="0"/>
    </xf>
    <xf numFmtId="199" fontId="21" fillId="0" borderId="19" xfId="0" applyNumberFormat="1" applyFont="1" applyBorder="1" applyAlignment="1" applyProtection="1">
      <alignment horizontal="center" vertical="center"/>
      <protection locked="0"/>
    </xf>
    <xf numFmtId="199" fontId="21" fillId="0" borderId="14" xfId="0" applyNumberFormat="1" applyFont="1" applyBorder="1" applyAlignment="1" applyProtection="1">
      <alignment horizontal="center" vertical="center"/>
      <protection locked="0"/>
    </xf>
    <xf numFmtId="199" fontId="21" fillId="0" borderId="107" xfId="0" applyNumberFormat="1" applyFont="1" applyBorder="1" applyAlignment="1" applyProtection="1">
      <alignment horizontal="center" vertical="center"/>
      <protection locked="0"/>
    </xf>
    <xf numFmtId="199" fontId="21" fillId="0" borderId="13" xfId="0" applyNumberFormat="1" applyFont="1" applyBorder="1" applyAlignment="1" applyProtection="1">
      <alignment horizontal="center" vertical="center"/>
      <protection locked="0"/>
    </xf>
    <xf numFmtId="199" fontId="21" fillId="0" borderId="108" xfId="0" applyNumberFormat="1" applyFont="1" applyBorder="1" applyAlignment="1" applyProtection="1">
      <alignment horizontal="center" vertical="center"/>
      <protection locked="0"/>
    </xf>
    <xf numFmtId="199" fontId="21" fillId="0" borderId="15" xfId="0" applyNumberFormat="1" applyFont="1" applyBorder="1" applyAlignment="1" applyProtection="1">
      <alignment horizontal="center" vertical="center"/>
      <protection locked="0"/>
    </xf>
    <xf numFmtId="0" fontId="31" fillId="4" borderId="39" xfId="0" applyFont="1" applyFill="1" applyBorder="1" applyAlignment="1" applyProtection="1">
      <alignment horizontal="center" vertical="center"/>
      <protection locked="0"/>
    </xf>
    <xf numFmtId="0" fontId="31" fillId="25" borderId="13" xfId="0" applyFont="1" applyFill="1" applyBorder="1" applyAlignment="1" applyProtection="1">
      <alignment horizontal="center" vertical="center"/>
      <protection locked="0"/>
    </xf>
    <xf numFmtId="0" fontId="31" fillId="4" borderId="13" xfId="0" applyFont="1" applyFill="1" applyBorder="1" applyAlignment="1" applyProtection="1">
      <alignment horizontal="center" vertical="center"/>
      <protection locked="0"/>
    </xf>
    <xf numFmtId="199" fontId="46" fillId="0" borderId="14" xfId="0" applyNumberFormat="1" applyFont="1" applyBorder="1" applyAlignment="1" applyProtection="1">
      <alignment horizontal="centerContinuous" vertical="center"/>
      <protection locked="0"/>
    </xf>
    <xf numFmtId="199" fontId="21" fillId="0" borderId="124" xfId="0" applyNumberFormat="1" applyFont="1" applyBorder="1" applyAlignment="1" applyProtection="1">
      <alignment horizontal="centerContinuous" vertical="center"/>
      <protection locked="0"/>
    </xf>
    <xf numFmtId="199" fontId="21" fillId="0" borderId="142" xfId="0" applyNumberFormat="1" applyFont="1" applyBorder="1" applyAlignment="1" applyProtection="1">
      <alignment horizontal="centerContinuous" vertical="center"/>
      <protection locked="0"/>
    </xf>
    <xf numFmtId="199" fontId="21" fillId="0" borderId="56" xfId="0" applyNumberFormat="1" applyFont="1" applyBorder="1" applyAlignment="1" applyProtection="1">
      <alignment horizontal="centerContinuous" vertical="center"/>
      <protection locked="0"/>
    </xf>
    <xf numFmtId="199" fontId="21" fillId="0" borderId="143" xfId="0" applyNumberFormat="1" applyFont="1" applyBorder="1" applyAlignment="1" applyProtection="1">
      <alignment horizontal="centerContinuous" vertical="center"/>
      <protection locked="0"/>
    </xf>
    <xf numFmtId="199" fontId="21" fillId="0" borderId="61" xfId="0" applyNumberFormat="1" applyFont="1" applyBorder="1" applyAlignment="1" applyProtection="1">
      <alignment horizontal="centerContinuous" vertical="center"/>
      <protection locked="0"/>
    </xf>
    <xf numFmtId="199" fontId="21" fillId="29" borderId="13" xfId="0" applyNumberFormat="1" applyFont="1" applyFill="1" applyBorder="1" applyAlignment="1" applyProtection="1">
      <alignment horizontal="centerContinuous" vertical="center"/>
      <protection locked="0"/>
    </xf>
    <xf numFmtId="199" fontId="21" fillId="29" borderId="108" xfId="0" applyNumberFormat="1" applyFont="1" applyFill="1" applyBorder="1" applyAlignment="1" applyProtection="1">
      <alignment horizontal="centerContinuous" vertical="center"/>
      <protection locked="0"/>
    </xf>
    <xf numFmtId="199" fontId="21" fillId="29" borderId="14" xfId="0" applyNumberFormat="1" applyFont="1" applyFill="1" applyBorder="1" applyAlignment="1" applyProtection="1">
      <alignment horizontal="centerContinuous" vertical="center"/>
      <protection locked="0"/>
    </xf>
    <xf numFmtId="199" fontId="21" fillId="30" borderId="17" xfId="0" applyNumberFormat="1" applyFont="1" applyFill="1" applyBorder="1" applyAlignment="1" applyProtection="1">
      <alignment horizontal="centerContinuous" vertical="center"/>
      <protection locked="0"/>
    </xf>
    <xf numFmtId="199" fontId="21" fillId="30" borderId="103" xfId="0" applyNumberFormat="1" applyFont="1" applyFill="1" applyBorder="1" applyAlignment="1" applyProtection="1">
      <alignment horizontal="centerContinuous" vertical="center"/>
      <protection locked="0"/>
    </xf>
    <xf numFmtId="199" fontId="21" fillId="30" borderId="14" xfId="0" applyNumberFormat="1" applyFont="1" applyFill="1" applyBorder="1" applyAlignment="1" applyProtection="1">
      <alignment horizontal="centerContinuous" vertical="center"/>
      <protection locked="0"/>
    </xf>
    <xf numFmtId="199" fontId="21" fillId="30" borderId="13" xfId="0" applyNumberFormat="1" applyFont="1" applyFill="1" applyBorder="1" applyAlignment="1" applyProtection="1">
      <alignment horizontal="centerContinuous" vertical="center"/>
      <protection locked="0"/>
    </xf>
    <xf numFmtId="199" fontId="21" fillId="30" borderId="108" xfId="0" applyNumberFormat="1" applyFont="1" applyFill="1" applyBorder="1" applyAlignment="1" applyProtection="1">
      <alignment horizontal="centerContinuous" vertical="center"/>
      <protection locked="0"/>
    </xf>
    <xf numFmtId="199" fontId="21" fillId="30" borderId="15" xfId="0" applyNumberFormat="1" applyFont="1" applyFill="1" applyBorder="1" applyAlignment="1" applyProtection="1">
      <alignment horizontal="centerContinuous" vertical="center"/>
      <protection locked="0"/>
    </xf>
    <xf numFmtId="199" fontId="21" fillId="30" borderId="107" xfId="0" applyNumberFormat="1" applyFont="1" applyFill="1" applyBorder="1" applyAlignment="1" applyProtection="1">
      <alignment horizontal="centerContinuous" vertical="center"/>
      <protection locked="0"/>
    </xf>
    <xf numFmtId="199" fontId="21" fillId="30" borderId="11" xfId="0" applyNumberFormat="1" applyFont="1" applyFill="1" applyBorder="1" applyAlignment="1" applyProtection="1">
      <alignment horizontal="centerContinuous" vertical="center"/>
      <protection locked="0"/>
    </xf>
    <xf numFmtId="199" fontId="21" fillId="30" borderId="104" xfId="0" applyNumberFormat="1" applyFont="1" applyFill="1" applyBorder="1" applyAlignment="1" applyProtection="1">
      <alignment horizontal="centerContinuous" vertical="center"/>
      <protection locked="0"/>
    </xf>
    <xf numFmtId="199" fontId="21" fillId="30" borderId="19" xfId="0" applyNumberFormat="1" applyFont="1" applyFill="1" applyBorder="1" applyAlignment="1" applyProtection="1">
      <alignment horizontal="centerContinuous" vertical="center"/>
      <protection locked="0"/>
    </xf>
    <xf numFmtId="199" fontId="21" fillId="29" borderId="15" xfId="0" applyNumberFormat="1" applyFont="1" applyFill="1" applyBorder="1" applyAlignment="1" applyProtection="1">
      <alignment horizontal="centerContinuous" vertical="center"/>
      <protection locked="0"/>
    </xf>
    <xf numFmtId="199" fontId="21" fillId="31" borderId="13" xfId="0" applyNumberFormat="1" applyFont="1" applyFill="1" applyBorder="1" applyAlignment="1" applyProtection="1">
      <alignment horizontal="centerContinuous" vertical="center"/>
      <protection locked="0"/>
    </xf>
    <xf numFmtId="199" fontId="21" fillId="29" borderId="104" xfId="0" applyNumberFormat="1" applyFont="1" applyFill="1" applyBorder="1" applyAlignment="1" applyProtection="1">
      <alignment horizontal="centerContinuous" vertical="center"/>
      <protection locked="0"/>
    </xf>
    <xf numFmtId="199" fontId="21" fillId="29" borderId="17" xfId="0" applyNumberFormat="1" applyFont="1" applyFill="1" applyBorder="1" applyAlignment="1" applyProtection="1">
      <alignment horizontal="centerContinuous" vertical="center"/>
      <protection locked="0"/>
    </xf>
    <xf numFmtId="199" fontId="21" fillId="29" borderId="19" xfId="0" applyNumberFormat="1" applyFont="1" applyFill="1" applyBorder="1" applyAlignment="1" applyProtection="1">
      <alignment horizontal="centerContinuous" vertical="center"/>
      <protection locked="0"/>
    </xf>
    <xf numFmtId="199" fontId="21" fillId="30" borderId="13" xfId="0" applyNumberFormat="1" applyFont="1" applyFill="1" applyBorder="1" applyAlignment="1" applyProtection="1">
      <alignment horizontal="center" vertical="center"/>
      <protection locked="0"/>
    </xf>
    <xf numFmtId="199" fontId="21" fillId="30" borderId="108" xfId="0" applyNumberFormat="1" applyFont="1" applyFill="1" applyBorder="1" applyAlignment="1" applyProtection="1">
      <alignment horizontal="center" vertical="center"/>
      <protection locked="0"/>
    </xf>
    <xf numFmtId="199" fontId="21" fillId="30" borderId="14" xfId="0" applyNumberFormat="1" applyFont="1" applyFill="1" applyBorder="1" applyAlignment="1" applyProtection="1">
      <alignment horizontal="center" vertical="center"/>
      <protection locked="0"/>
    </xf>
    <xf numFmtId="199" fontId="21" fillId="30" borderId="15" xfId="0" applyNumberFormat="1" applyFont="1" applyFill="1" applyBorder="1" applyAlignment="1" applyProtection="1">
      <alignment horizontal="center" vertical="center"/>
      <protection locked="0"/>
    </xf>
    <xf numFmtId="199" fontId="21" fillId="30" borderId="107" xfId="0" applyNumberFormat="1" applyFont="1" applyFill="1" applyBorder="1" applyAlignment="1" applyProtection="1">
      <alignment horizontal="center" vertical="center"/>
      <protection locked="0"/>
    </xf>
    <xf numFmtId="199" fontId="21" fillId="30" borderId="17" xfId="0" applyNumberFormat="1" applyFont="1" applyFill="1" applyBorder="1" applyAlignment="1" applyProtection="1">
      <alignment horizontal="center" vertical="center"/>
      <protection locked="0"/>
    </xf>
    <xf numFmtId="199" fontId="21" fillId="31" borderId="15" xfId="0" applyNumberFormat="1" applyFont="1" applyFill="1" applyBorder="1" applyAlignment="1" applyProtection="1">
      <alignment horizontal="centerContinuous" vertical="center"/>
      <protection locked="0"/>
    </xf>
    <xf numFmtId="199" fontId="21" fillId="0" borderId="107" xfId="0" applyNumberFormat="1" applyFont="1" applyBorder="1" applyAlignment="1">
      <alignment horizontal="centerContinuous" vertical="center"/>
    </xf>
    <xf numFmtId="199" fontId="21" fillId="29" borderId="11" xfId="0" applyNumberFormat="1" applyFont="1" applyFill="1" applyBorder="1" applyAlignment="1" applyProtection="1">
      <alignment horizontal="centerContinuous" vertical="center"/>
      <protection locked="0"/>
    </xf>
    <xf numFmtId="192" fontId="53" fillId="24" borderId="131" xfId="0" applyNumberFormat="1" applyFont="1" applyFill="1" applyBorder="1" applyAlignment="1">
      <alignment horizontal="center" vertical="center"/>
    </xf>
    <xf numFmtId="192" fontId="53" fillId="24" borderId="166" xfId="0" applyNumberFormat="1" applyFont="1" applyFill="1" applyBorder="1" applyAlignment="1">
      <alignment horizontal="center" vertical="center"/>
    </xf>
    <xf numFmtId="192" fontId="53" fillId="0" borderId="132" xfId="0" applyNumberFormat="1" applyFont="1" applyBorder="1" applyAlignment="1">
      <alignment horizontal="center" vertical="center"/>
    </xf>
    <xf numFmtId="193" fontId="53" fillId="24" borderId="88" xfId="0" applyNumberFormat="1" applyFont="1" applyFill="1" applyBorder="1" applyAlignment="1">
      <alignment horizontal="center" vertical="center"/>
    </xf>
    <xf numFmtId="193" fontId="53" fillId="24" borderId="167" xfId="0" applyNumberFormat="1" applyFont="1" applyFill="1" applyBorder="1" applyAlignment="1">
      <alignment horizontal="center" vertical="center"/>
    </xf>
    <xf numFmtId="193" fontId="53" fillId="0" borderId="134" xfId="0" applyNumberFormat="1" applyFont="1" applyBorder="1" applyAlignment="1">
      <alignment horizontal="center" vertical="center"/>
    </xf>
    <xf numFmtId="49" fontId="53" fillId="24" borderId="75" xfId="0" applyNumberFormat="1" applyFont="1" applyFill="1" applyBorder="1" applyAlignment="1">
      <alignment horizontal="center" vertical="center"/>
    </xf>
    <xf numFmtId="49" fontId="26" fillId="24" borderId="14" xfId="0" applyNumberFormat="1" applyFont="1" applyFill="1" applyBorder="1" applyAlignment="1">
      <alignment vertical="center"/>
    </xf>
    <xf numFmtId="49" fontId="53" fillId="25" borderId="10" xfId="0" applyNumberFormat="1" applyFont="1" applyFill="1" applyBorder="1" applyAlignment="1" applyProtection="1">
      <alignment horizontal="center" vertical="center"/>
      <protection locked="0"/>
    </xf>
    <xf numFmtId="49" fontId="53" fillId="25" borderId="15" xfId="0" applyNumberFormat="1" applyFont="1" applyFill="1" applyBorder="1" applyAlignment="1" applyProtection="1">
      <alignment horizontal="center" vertical="center"/>
      <protection locked="0"/>
    </xf>
    <xf numFmtId="49" fontId="53" fillId="25" borderId="57" xfId="0" applyNumberFormat="1" applyFont="1" applyFill="1" applyBorder="1" applyAlignment="1" applyProtection="1">
      <alignment horizontal="center" vertical="center"/>
      <protection locked="0"/>
    </xf>
    <xf numFmtId="49" fontId="26" fillId="24" borderId="80" xfId="0" applyNumberFormat="1" applyFont="1" applyFill="1" applyBorder="1" applyAlignment="1">
      <alignment vertical="center"/>
    </xf>
    <xf numFmtId="49" fontId="53" fillId="24" borderId="69" xfId="0" applyNumberFormat="1" applyFont="1" applyFill="1" applyBorder="1" applyAlignment="1">
      <alignment horizontal="center" vertical="center"/>
    </xf>
    <xf numFmtId="49" fontId="26" fillId="24" borderId="102" xfId="0" applyNumberFormat="1" applyFont="1" applyFill="1" applyBorder="1" applyAlignment="1">
      <alignment vertical="center"/>
    </xf>
    <xf numFmtId="49" fontId="26" fillId="24" borderId="15" xfId="0" applyNumberFormat="1" applyFont="1" applyFill="1" applyBorder="1" applyAlignment="1">
      <alignment vertical="center"/>
    </xf>
    <xf numFmtId="38" fontId="53" fillId="24" borderId="73" xfId="0" applyNumberFormat="1" applyFont="1" applyFill="1" applyBorder="1" applyAlignment="1">
      <alignment horizontal="center" vertical="center"/>
    </xf>
    <xf numFmtId="38" fontId="26" fillId="24" borderId="19" xfId="0" applyNumberFormat="1" applyFont="1" applyFill="1" applyBorder="1" applyAlignment="1">
      <alignment vertical="center"/>
    </xf>
    <xf numFmtId="38" fontId="26" fillId="24" borderId="15" xfId="0" applyNumberFormat="1" applyFont="1" applyFill="1" applyBorder="1" applyAlignment="1">
      <alignment vertical="center"/>
    </xf>
    <xf numFmtId="38" fontId="26" fillId="24" borderId="14" xfId="0" applyNumberFormat="1" applyFont="1" applyFill="1" applyBorder="1" applyAlignment="1">
      <alignment vertical="center"/>
    </xf>
    <xf numFmtId="49" fontId="53" fillId="25" borderId="15" xfId="0" applyNumberFormat="1" applyFont="1" applyFill="1" applyBorder="1" applyAlignment="1" applyProtection="1">
      <alignment horizontal="center" vertical="center" wrapText="1"/>
      <protection locked="0"/>
    </xf>
    <xf numFmtId="199" fontId="21" fillId="29" borderId="103" xfId="0" applyNumberFormat="1" applyFont="1" applyFill="1" applyBorder="1" applyAlignment="1" applyProtection="1">
      <alignment horizontal="centerContinuous" vertical="center"/>
      <protection locked="0"/>
    </xf>
    <xf numFmtId="199" fontId="21" fillId="0" borderId="122" xfId="0" applyNumberFormat="1" applyFont="1" applyBorder="1" applyAlignment="1" applyProtection="1">
      <alignment horizontal="centerContinuous" vertical="center"/>
      <protection locked="0"/>
    </xf>
    <xf numFmtId="199" fontId="21" fillId="0" borderId="172" xfId="0" applyNumberFormat="1" applyFont="1" applyBorder="1" applyAlignment="1" applyProtection="1">
      <alignment horizontal="centerContinuous" vertical="center"/>
      <protection locked="0"/>
    </xf>
    <xf numFmtId="199" fontId="21" fillId="0" borderId="123" xfId="0" applyNumberFormat="1" applyFont="1" applyBorder="1" applyAlignment="1" applyProtection="1">
      <alignment horizontal="centerContinuous" vertical="center"/>
      <protection locked="0"/>
    </xf>
    <xf numFmtId="199" fontId="21" fillId="0" borderId="102" xfId="0" applyNumberFormat="1" applyFont="1" applyBorder="1" applyAlignment="1" applyProtection="1">
      <alignment horizontal="centerContinuous" vertical="center"/>
      <protection locked="0"/>
    </xf>
    <xf numFmtId="199" fontId="21" fillId="0" borderId="171" xfId="0" applyNumberFormat="1" applyFont="1" applyBorder="1" applyAlignment="1" applyProtection="1">
      <alignment horizontal="centerContinuous" vertical="center"/>
      <protection locked="0"/>
    </xf>
    <xf numFmtId="0" fontId="21" fillId="0" borderId="107" xfId="0" applyFont="1" applyBorder="1" applyAlignment="1">
      <alignment horizontal="centerContinuous" vertical="center"/>
    </xf>
    <xf numFmtId="0" fontId="21" fillId="0" borderId="13" xfId="0" applyFont="1" applyBorder="1" applyAlignment="1" applyProtection="1">
      <alignment horizontal="center" vertical="center"/>
      <protection locked="0"/>
    </xf>
    <xf numFmtId="0" fontId="21" fillId="0" borderId="108" xfId="0" applyFont="1" applyBorder="1" applyAlignment="1" applyProtection="1">
      <alignment horizontal="center" vertical="center"/>
      <protection locked="0"/>
    </xf>
    <xf numFmtId="0" fontId="21" fillId="0" borderId="14" xfId="0" applyFont="1" applyBorder="1" applyAlignment="1" applyProtection="1">
      <alignment horizontal="center" vertical="center"/>
      <protection locked="0"/>
    </xf>
    <xf numFmtId="0" fontId="21" fillId="0" borderId="107" xfId="0" applyFont="1" applyBorder="1" applyAlignment="1" applyProtection="1">
      <alignment horizontal="center" vertical="center"/>
      <protection locked="0"/>
    </xf>
    <xf numFmtId="0" fontId="47" fillId="0" borderId="14" xfId="0" applyFont="1" applyBorder="1" applyAlignment="1" applyProtection="1">
      <alignment horizontal="center" vertical="center"/>
      <protection locked="0"/>
    </xf>
    <xf numFmtId="0" fontId="47" fillId="0" borderId="107" xfId="0" applyFont="1" applyBorder="1" applyAlignment="1" applyProtection="1">
      <alignment horizontal="center" vertical="center"/>
      <protection locked="0"/>
    </xf>
    <xf numFmtId="0" fontId="47" fillId="0" borderId="13" xfId="0" applyFont="1" applyBorder="1" applyAlignment="1" applyProtection="1">
      <alignment horizontal="centerContinuous" vertical="center"/>
      <protection locked="0"/>
    </xf>
    <xf numFmtId="0" fontId="47" fillId="0" borderId="108" xfId="0" applyFont="1" applyBorder="1" applyAlignment="1" applyProtection="1">
      <alignment horizontal="centerContinuous" vertical="center"/>
      <protection locked="0"/>
    </xf>
    <xf numFmtId="0" fontId="47" fillId="0" borderId="14" xfId="0" applyFont="1" applyBorder="1" applyAlignment="1" applyProtection="1">
      <alignment horizontal="centerContinuous" vertical="center"/>
      <protection locked="0"/>
    </xf>
    <xf numFmtId="0" fontId="47" fillId="0" borderId="15" xfId="0" applyFont="1" applyBorder="1" applyAlignment="1" applyProtection="1">
      <alignment horizontal="centerContinuous" vertical="center"/>
      <protection locked="0"/>
    </xf>
    <xf numFmtId="0" fontId="21" fillId="0" borderId="13" xfId="0" applyFont="1" applyBorder="1" applyAlignment="1">
      <alignment horizontal="centerContinuous" vertical="center"/>
    </xf>
    <xf numFmtId="199" fontId="47" fillId="0" borderId="15" xfId="0" applyNumberFormat="1" applyFont="1" applyBorder="1" applyAlignment="1">
      <alignment horizontal="centerContinuous" vertical="center"/>
    </xf>
    <xf numFmtId="199" fontId="21" fillId="0" borderId="103" xfId="0" applyNumberFormat="1" applyFont="1" applyBorder="1" applyAlignment="1">
      <alignment horizontal="centerContinuous" vertical="center"/>
    </xf>
    <xf numFmtId="199" fontId="21" fillId="0" borderId="11" xfId="0" applyNumberFormat="1" applyFont="1" applyBorder="1" applyAlignment="1">
      <alignment horizontal="centerContinuous" vertical="center"/>
    </xf>
    <xf numFmtId="199" fontId="21" fillId="0" borderId="104" xfId="0" applyNumberFormat="1" applyFont="1" applyBorder="1" applyAlignment="1">
      <alignment horizontal="centerContinuous" vertical="center"/>
    </xf>
    <xf numFmtId="199" fontId="21" fillId="0" borderId="17" xfId="0" applyNumberFormat="1" applyFont="1" applyBorder="1" applyAlignment="1">
      <alignment horizontal="centerContinuous" vertical="center"/>
    </xf>
    <xf numFmtId="199" fontId="21" fillId="0" borderId="19" xfId="0" applyNumberFormat="1" applyFont="1" applyBorder="1" applyAlignment="1">
      <alignment horizontal="centerContinuous" vertical="center"/>
    </xf>
    <xf numFmtId="199" fontId="46" fillId="0" borderId="107" xfId="0" applyNumberFormat="1" applyFont="1" applyBorder="1" applyAlignment="1" applyProtection="1">
      <alignment horizontal="centerContinuous" vertical="center"/>
      <protection locked="0"/>
    </xf>
    <xf numFmtId="199" fontId="46" fillId="0" borderId="13" xfId="0" applyNumberFormat="1" applyFont="1" applyBorder="1" applyAlignment="1" applyProtection="1">
      <alignment horizontal="centerContinuous" vertical="center"/>
      <protection locked="0"/>
    </xf>
    <xf numFmtId="199" fontId="46" fillId="0" borderId="108" xfId="0" applyNumberFormat="1" applyFont="1" applyBorder="1" applyAlignment="1" applyProtection="1">
      <alignment horizontal="centerContinuous" vertical="center"/>
      <protection locked="0"/>
    </xf>
    <xf numFmtId="199" fontId="46" fillId="0" borderId="15" xfId="0" applyNumberFormat="1" applyFont="1" applyBorder="1" applyAlignment="1" applyProtection="1">
      <alignment horizontal="centerContinuous" vertical="center"/>
      <protection locked="0"/>
    </xf>
    <xf numFmtId="199" fontId="21" fillId="32" borderId="14" xfId="0" applyNumberFormat="1" applyFont="1" applyFill="1" applyBorder="1" applyAlignment="1" applyProtection="1">
      <alignment horizontal="centerContinuous" vertical="center"/>
      <protection locked="0"/>
    </xf>
    <xf numFmtId="199" fontId="21" fillId="32" borderId="107" xfId="0" applyNumberFormat="1" applyFont="1" applyFill="1" applyBorder="1" applyAlignment="1" applyProtection="1">
      <alignment horizontal="centerContinuous" vertical="center"/>
      <protection locked="0"/>
    </xf>
    <xf numFmtId="199" fontId="21" fillId="32" borderId="13" xfId="0" applyNumberFormat="1" applyFont="1" applyFill="1" applyBorder="1" applyAlignment="1" applyProtection="1">
      <alignment horizontal="centerContinuous" vertical="center"/>
      <protection locked="0"/>
    </xf>
    <xf numFmtId="199" fontId="21" fillId="32" borderId="108" xfId="0" applyNumberFormat="1" applyFont="1" applyFill="1" applyBorder="1" applyAlignment="1" applyProtection="1">
      <alignment horizontal="centerContinuous" vertical="center"/>
      <protection locked="0"/>
    </xf>
    <xf numFmtId="199" fontId="21" fillId="32" borderId="15" xfId="0" applyNumberFormat="1" applyFont="1" applyFill="1" applyBorder="1" applyAlignment="1" applyProtection="1">
      <alignment horizontal="centerContinuous" vertical="center"/>
      <protection locked="0"/>
    </xf>
    <xf numFmtId="199" fontId="21" fillId="31" borderId="107" xfId="0" applyNumberFormat="1" applyFont="1" applyFill="1" applyBorder="1" applyAlignment="1" applyProtection="1">
      <alignment horizontal="centerContinuous" vertical="center"/>
      <protection locked="0"/>
    </xf>
    <xf numFmtId="186" fontId="43" fillId="0" borderId="11" xfId="0" applyNumberFormat="1" applyFont="1" applyBorder="1" applyAlignment="1" applyProtection="1">
      <alignment horizontal="center"/>
      <protection locked="0"/>
    </xf>
    <xf numFmtId="186" fontId="43" fillId="0" borderId="17" xfId="0" applyNumberFormat="1" applyFont="1" applyBorder="1" applyAlignment="1" applyProtection="1">
      <alignment horizontal="center"/>
      <protection locked="0"/>
    </xf>
    <xf numFmtId="186" fontId="43" fillId="0" borderId="19" xfId="0" applyNumberFormat="1" applyFont="1" applyBorder="1" applyAlignment="1" applyProtection="1">
      <alignment horizontal="center"/>
      <protection locked="0"/>
    </xf>
    <xf numFmtId="199" fontId="21" fillId="32" borderId="17" xfId="0" applyNumberFormat="1" applyFont="1" applyFill="1" applyBorder="1" applyAlignment="1" applyProtection="1">
      <alignment horizontal="centerContinuous" vertical="center"/>
      <protection locked="0"/>
    </xf>
    <xf numFmtId="199" fontId="21" fillId="32" borderId="11" xfId="0" applyNumberFormat="1" applyFont="1" applyFill="1" applyBorder="1" applyAlignment="1" applyProtection="1">
      <alignment horizontal="centerContinuous" vertical="center"/>
      <protection locked="0"/>
    </xf>
    <xf numFmtId="199" fontId="21" fillId="32" borderId="104" xfId="0" applyNumberFormat="1" applyFont="1" applyFill="1" applyBorder="1" applyAlignment="1" applyProtection="1">
      <alignment horizontal="centerContinuous" vertical="center"/>
      <protection locked="0"/>
    </xf>
    <xf numFmtId="199" fontId="21" fillId="32" borderId="19" xfId="0" applyNumberFormat="1" applyFont="1" applyFill="1" applyBorder="1" applyAlignment="1" applyProtection="1">
      <alignment horizontal="centerContinuous" vertical="center"/>
      <protection locked="0"/>
    </xf>
    <xf numFmtId="199" fontId="21" fillId="32" borderId="103" xfId="0" applyNumberFormat="1" applyFont="1" applyFill="1" applyBorder="1" applyAlignment="1" applyProtection="1">
      <alignment horizontal="centerContinuous" vertical="center"/>
      <protection locked="0"/>
    </xf>
    <xf numFmtId="199" fontId="21" fillId="33" borderId="13" xfId="0" applyNumberFormat="1" applyFont="1" applyFill="1" applyBorder="1" applyAlignment="1" applyProtection="1">
      <alignment horizontal="centerContinuous" vertical="center"/>
      <protection locked="0"/>
    </xf>
    <xf numFmtId="199" fontId="21" fillId="33" borderId="108" xfId="0" applyNumberFormat="1" applyFont="1" applyFill="1" applyBorder="1" applyAlignment="1" applyProtection="1">
      <alignment horizontal="centerContinuous" vertical="center"/>
      <protection locked="0"/>
    </xf>
    <xf numFmtId="199" fontId="21" fillId="33" borderId="14" xfId="0" applyNumberFormat="1" applyFont="1" applyFill="1" applyBorder="1" applyAlignment="1" applyProtection="1">
      <alignment horizontal="centerContinuous" vertical="center"/>
      <protection locked="0"/>
    </xf>
    <xf numFmtId="199" fontId="21" fillId="33" borderId="15" xfId="0" applyNumberFormat="1" applyFont="1" applyFill="1" applyBorder="1" applyAlignment="1" applyProtection="1">
      <alignment horizontal="centerContinuous" vertical="center"/>
      <protection locked="0"/>
    </xf>
    <xf numFmtId="2" fontId="21" fillId="4" borderId="90" xfId="0" applyNumberFormat="1" applyFont="1" applyFill="1" applyBorder="1" applyAlignment="1" applyProtection="1">
      <alignment horizontal="center" vertical="center"/>
      <protection locked="0"/>
    </xf>
    <xf numFmtId="2" fontId="21" fillId="4" borderId="11" xfId="0" applyNumberFormat="1" applyFont="1" applyFill="1" applyBorder="1" applyAlignment="1" applyProtection="1">
      <alignment horizontal="center" vertical="center"/>
      <protection locked="0"/>
    </xf>
    <xf numFmtId="2" fontId="21" fillId="4" borderId="45" xfId="0" applyNumberFormat="1" applyFont="1" applyFill="1" applyBorder="1" applyAlignment="1" applyProtection="1">
      <alignment horizontal="center" vertical="center"/>
      <protection locked="0"/>
    </xf>
    <xf numFmtId="2" fontId="21" fillId="4" borderId="13" xfId="0" applyNumberFormat="1" applyFont="1" applyFill="1" applyBorder="1" applyAlignment="1" applyProtection="1">
      <alignment horizontal="center" vertical="center"/>
      <protection locked="0"/>
    </xf>
    <xf numFmtId="199" fontId="21" fillId="29" borderId="13" xfId="0" applyNumberFormat="1" applyFont="1" applyFill="1" applyBorder="1" applyAlignment="1">
      <alignment horizontal="centerContinuous" vertical="center"/>
    </xf>
    <xf numFmtId="199" fontId="21" fillId="29" borderId="108" xfId="0" applyNumberFormat="1" applyFont="1" applyFill="1" applyBorder="1" applyAlignment="1">
      <alignment horizontal="centerContinuous" vertical="center"/>
    </xf>
    <xf numFmtId="199" fontId="21" fillId="29" borderId="14" xfId="0" applyNumberFormat="1" applyFont="1" applyFill="1" applyBorder="1" applyAlignment="1">
      <alignment horizontal="centerContinuous" vertical="center"/>
    </xf>
    <xf numFmtId="199" fontId="21" fillId="30" borderId="19" xfId="0" applyNumberFormat="1" applyFont="1" applyFill="1" applyBorder="1" applyAlignment="1">
      <alignment horizontal="centerContinuous" vertical="center"/>
    </xf>
    <xf numFmtId="199" fontId="21" fillId="30" borderId="17" xfId="0" applyNumberFormat="1" applyFont="1" applyFill="1" applyBorder="1" applyAlignment="1">
      <alignment horizontal="centerContinuous" vertical="center"/>
    </xf>
    <xf numFmtId="199" fontId="21" fillId="30" borderId="107" xfId="0" applyNumberFormat="1" applyFont="1" applyFill="1" applyBorder="1" applyAlignment="1">
      <alignment horizontal="centerContinuous" vertical="center"/>
    </xf>
    <xf numFmtId="199" fontId="21" fillId="30" borderId="14" xfId="0" applyNumberFormat="1" applyFont="1" applyFill="1" applyBorder="1" applyAlignment="1">
      <alignment horizontal="centerContinuous" vertical="center"/>
    </xf>
    <xf numFmtId="199" fontId="21" fillId="30" borderId="13" xfId="0" applyNumberFormat="1" applyFont="1" applyFill="1" applyBorder="1" applyAlignment="1">
      <alignment horizontal="centerContinuous" vertical="center"/>
    </xf>
    <xf numFmtId="199" fontId="21" fillId="30" borderId="108" xfId="0" applyNumberFormat="1" applyFont="1" applyFill="1" applyBorder="1" applyAlignment="1">
      <alignment horizontal="centerContinuous" vertical="center"/>
    </xf>
    <xf numFmtId="199" fontId="21" fillId="30" borderId="15" xfId="0" applyNumberFormat="1" applyFont="1" applyFill="1" applyBorder="1" applyAlignment="1">
      <alignment horizontal="centerContinuous" vertical="center"/>
    </xf>
    <xf numFmtId="199" fontId="21" fillId="30" borderId="103" xfId="0" applyNumberFormat="1" applyFont="1" applyFill="1" applyBorder="1" applyAlignment="1">
      <alignment horizontal="centerContinuous" vertical="center"/>
    </xf>
    <xf numFmtId="199" fontId="21" fillId="29" borderId="107" xfId="0" applyNumberFormat="1" applyFont="1" applyFill="1" applyBorder="1" applyAlignment="1">
      <alignment horizontal="centerContinuous" vertical="center"/>
    </xf>
    <xf numFmtId="199" fontId="21" fillId="30" borderId="11" xfId="0" applyNumberFormat="1" applyFont="1" applyFill="1" applyBorder="1" applyAlignment="1">
      <alignment horizontal="centerContinuous" vertical="center"/>
    </xf>
    <xf numFmtId="199" fontId="21" fillId="30" borderId="104" xfId="0" applyNumberFormat="1" applyFont="1" applyFill="1" applyBorder="1" applyAlignment="1">
      <alignment horizontal="centerContinuous" vertical="center"/>
    </xf>
    <xf numFmtId="199" fontId="21" fillId="31" borderId="11" xfId="0" applyNumberFormat="1" applyFont="1" applyFill="1" applyBorder="1" applyAlignment="1" applyProtection="1">
      <alignment horizontal="centerContinuous" vertical="center"/>
      <protection locked="0"/>
    </xf>
    <xf numFmtId="199" fontId="21" fillId="29" borderId="107" xfId="0" applyNumberFormat="1" applyFont="1" applyFill="1" applyBorder="1" applyAlignment="1" applyProtection="1">
      <alignment horizontal="centerContinuous" vertical="center"/>
      <protection locked="0"/>
    </xf>
    <xf numFmtId="199" fontId="21" fillId="33" borderId="107" xfId="0" applyNumberFormat="1" applyFont="1" applyFill="1" applyBorder="1" applyAlignment="1" applyProtection="1">
      <alignment horizontal="centerContinuous" vertical="center"/>
      <protection locked="0"/>
    </xf>
    <xf numFmtId="199" fontId="21" fillId="31" borderId="14" xfId="0" applyNumberFormat="1" applyFont="1" applyFill="1" applyBorder="1" applyAlignment="1" applyProtection="1">
      <alignment horizontal="centerContinuous" vertical="center"/>
      <protection locked="0"/>
    </xf>
    <xf numFmtId="199" fontId="47" fillId="30" borderId="14" xfId="0" applyNumberFormat="1" applyFont="1" applyFill="1" applyBorder="1" applyAlignment="1" applyProtection="1">
      <alignment horizontal="centerContinuous" vertical="center"/>
      <protection locked="0"/>
    </xf>
    <xf numFmtId="199" fontId="47" fillId="30" borderId="107" xfId="0" applyNumberFormat="1" applyFont="1" applyFill="1" applyBorder="1" applyAlignment="1" applyProtection="1">
      <alignment horizontal="centerContinuous" vertical="center"/>
      <protection locked="0"/>
    </xf>
    <xf numFmtId="199" fontId="47" fillId="30" borderId="13" xfId="0" applyNumberFormat="1" applyFont="1" applyFill="1" applyBorder="1" applyAlignment="1" applyProtection="1">
      <alignment horizontal="centerContinuous" vertical="center"/>
      <protection locked="0"/>
    </xf>
    <xf numFmtId="0" fontId="21" fillId="33" borderId="107" xfId="0" applyFont="1" applyFill="1" applyBorder="1" applyAlignment="1" applyProtection="1">
      <alignment horizontal="centerContinuous" vertical="center"/>
      <protection locked="0"/>
    </xf>
    <xf numFmtId="0" fontId="21" fillId="33" borderId="14" xfId="0" applyFont="1" applyFill="1" applyBorder="1" applyAlignment="1" applyProtection="1">
      <alignment horizontal="centerContinuous" vertical="center"/>
      <protection locked="0"/>
    </xf>
    <xf numFmtId="0" fontId="21" fillId="33" borderId="13" xfId="0" applyFont="1" applyFill="1" applyBorder="1" applyAlignment="1" applyProtection="1">
      <alignment horizontal="centerContinuous" vertical="center"/>
      <protection locked="0"/>
    </xf>
    <xf numFmtId="0" fontId="21" fillId="33" borderId="108" xfId="0" applyFont="1" applyFill="1" applyBorder="1" applyAlignment="1" applyProtection="1">
      <alignment horizontal="centerContinuous" vertical="center"/>
      <protection locked="0"/>
    </xf>
    <xf numFmtId="0" fontId="21" fillId="31" borderId="14" xfId="0" applyFont="1" applyFill="1" applyBorder="1" applyAlignment="1" applyProtection="1">
      <alignment horizontal="centerContinuous" vertical="center"/>
      <protection locked="0"/>
    </xf>
    <xf numFmtId="199" fontId="47" fillId="30" borderId="15" xfId="0" applyNumberFormat="1" applyFont="1" applyFill="1" applyBorder="1" applyAlignment="1" applyProtection="1">
      <alignment horizontal="centerContinuous" vertical="center"/>
      <protection locked="0"/>
    </xf>
    <xf numFmtId="199" fontId="47" fillId="30" borderId="108" xfId="0" applyNumberFormat="1" applyFont="1" applyFill="1" applyBorder="1" applyAlignment="1" applyProtection="1">
      <alignment horizontal="centerContinuous" vertical="center"/>
      <protection locked="0"/>
    </xf>
    <xf numFmtId="0" fontId="21" fillId="29" borderId="13" xfId="0" applyFont="1" applyFill="1" applyBorder="1" applyAlignment="1" applyProtection="1">
      <alignment horizontal="centerContinuous" vertical="center"/>
      <protection locked="0"/>
    </xf>
    <xf numFmtId="0" fontId="21" fillId="29" borderId="108" xfId="0" applyFont="1" applyFill="1" applyBorder="1" applyAlignment="1" applyProtection="1">
      <alignment horizontal="centerContinuous" vertical="center"/>
      <protection locked="0"/>
    </xf>
    <xf numFmtId="0" fontId="21" fillId="29" borderId="14" xfId="0" applyFont="1" applyFill="1" applyBorder="1" applyAlignment="1" applyProtection="1">
      <alignment horizontal="centerContinuous" vertical="center"/>
      <protection locked="0"/>
    </xf>
    <xf numFmtId="0" fontId="21" fillId="31" borderId="19" xfId="0" applyFont="1" applyFill="1" applyBorder="1" applyAlignment="1" applyProtection="1">
      <alignment horizontal="centerContinuous" vertical="center"/>
      <protection locked="0"/>
    </xf>
    <xf numFmtId="0" fontId="21" fillId="30" borderId="17" xfId="0" applyFont="1" applyFill="1" applyBorder="1" applyAlignment="1" applyProtection="1">
      <alignment horizontal="centerContinuous" vertical="center"/>
      <protection locked="0"/>
    </xf>
    <xf numFmtId="0" fontId="21" fillId="30" borderId="103" xfId="0" applyFont="1" applyFill="1" applyBorder="1" applyAlignment="1" applyProtection="1">
      <alignment horizontal="centerContinuous" vertical="center"/>
      <protection locked="0"/>
    </xf>
    <xf numFmtId="0" fontId="21" fillId="30" borderId="13" xfId="0" applyFont="1" applyFill="1" applyBorder="1" applyAlignment="1" applyProtection="1">
      <alignment horizontal="centerContinuous" vertical="center"/>
      <protection locked="0"/>
    </xf>
    <xf numFmtId="0" fontId="21" fillId="30" borderId="108" xfId="0" applyFont="1" applyFill="1" applyBorder="1" applyAlignment="1" applyProtection="1">
      <alignment horizontal="centerContinuous" vertical="center"/>
      <protection locked="0"/>
    </xf>
    <xf numFmtId="0" fontId="21" fillId="30" borderId="14" xfId="0" applyFont="1" applyFill="1" applyBorder="1" applyAlignment="1" applyProtection="1">
      <alignment horizontal="centerContinuous" vertical="center"/>
      <protection locked="0"/>
    </xf>
    <xf numFmtId="0" fontId="21" fillId="30" borderId="15" xfId="0" applyFont="1" applyFill="1" applyBorder="1" applyAlignment="1" applyProtection="1">
      <alignment horizontal="centerContinuous" vertical="center"/>
      <protection locked="0"/>
    </xf>
    <xf numFmtId="0" fontId="21" fillId="30" borderId="107" xfId="0" applyFont="1" applyFill="1" applyBorder="1" applyAlignment="1" applyProtection="1">
      <alignment horizontal="centerContinuous" vertical="center"/>
      <protection locked="0"/>
    </xf>
    <xf numFmtId="0" fontId="21" fillId="30" borderId="19" xfId="0" applyFont="1" applyFill="1" applyBorder="1" applyAlignment="1" applyProtection="1">
      <alignment horizontal="centerContinuous" vertical="center"/>
      <protection locked="0"/>
    </xf>
    <xf numFmtId="199" fontId="21" fillId="30" borderId="123" xfId="0" applyNumberFormat="1" applyFont="1" applyFill="1" applyBorder="1" applyAlignment="1" applyProtection="1">
      <alignment horizontal="centerContinuous" vertical="center"/>
      <protection locked="0"/>
    </xf>
    <xf numFmtId="186" fontId="43" fillId="33" borderId="19" xfId="0" applyNumberFormat="1" applyFont="1" applyFill="1" applyBorder="1" applyAlignment="1">
      <alignment horizontal="center"/>
    </xf>
    <xf numFmtId="186" fontId="43" fillId="33" borderId="17" xfId="0" applyNumberFormat="1" applyFont="1" applyFill="1" applyBorder="1" applyAlignment="1">
      <alignment horizontal="center"/>
    </xf>
    <xf numFmtId="186" fontId="43" fillId="33" borderId="11" xfId="0" applyNumberFormat="1" applyFont="1" applyFill="1" applyBorder="1" applyAlignment="1">
      <alignment horizontal="center"/>
    </xf>
    <xf numFmtId="186" fontId="43" fillId="34" borderId="11" xfId="0" applyNumberFormat="1" applyFont="1" applyFill="1" applyBorder="1" applyAlignment="1">
      <alignment horizontal="center"/>
    </xf>
    <xf numFmtId="186" fontId="43" fillId="34" borderId="17" xfId="0" applyNumberFormat="1" applyFont="1" applyFill="1" applyBorder="1" applyAlignment="1">
      <alignment horizontal="center"/>
    </xf>
    <xf numFmtId="186" fontId="43" fillId="34" borderId="19" xfId="0" applyNumberFormat="1" applyFont="1" applyFill="1" applyBorder="1" applyAlignment="1">
      <alignment horizontal="center"/>
    </xf>
    <xf numFmtId="186" fontId="43" fillId="35" borderId="13" xfId="0" applyNumberFormat="1" applyFont="1" applyFill="1" applyBorder="1" applyAlignment="1">
      <alignment horizontal="center"/>
    </xf>
    <xf numFmtId="199" fontId="21" fillId="31" borderId="19" xfId="0" applyNumberFormat="1" applyFont="1" applyFill="1" applyBorder="1" applyAlignment="1" applyProtection="1">
      <alignment horizontal="centerContinuous" vertical="center"/>
      <protection locked="0"/>
    </xf>
    <xf numFmtId="193" fontId="45" fillId="24" borderId="96" xfId="34" applyNumberFormat="1" applyFont="1" applyFill="1" applyBorder="1" applyAlignment="1">
      <alignment horizontal="center" vertical="center"/>
    </xf>
    <xf numFmtId="195" fontId="45" fillId="24" borderId="96" xfId="34" applyNumberFormat="1" applyFont="1" applyFill="1" applyBorder="1" applyAlignment="1">
      <alignment horizontal="left" vertical="center"/>
    </xf>
    <xf numFmtId="2" fontId="0" fillId="24" borderId="12" xfId="0" applyNumberFormat="1" applyFill="1" applyBorder="1" applyAlignment="1">
      <alignment horizontal="center" vertical="center"/>
    </xf>
    <xf numFmtId="2" fontId="0" fillId="24" borderId="10" xfId="0" applyNumberFormat="1" applyFill="1" applyBorder="1" applyAlignment="1">
      <alignment horizontal="center" vertical="center"/>
    </xf>
    <xf numFmtId="0" fontId="21" fillId="4" borderId="59" xfId="0" applyFont="1" applyFill="1" applyBorder="1" applyAlignment="1" applyProtection="1">
      <alignment horizontal="center" vertical="center"/>
      <protection locked="0"/>
    </xf>
    <xf numFmtId="196" fontId="21" fillId="24" borderId="59" xfId="34" applyNumberFormat="1" applyFont="1" applyFill="1" applyBorder="1" applyAlignment="1">
      <alignment horizontal="center" vertical="center"/>
    </xf>
    <xf numFmtId="38" fontId="0" fillId="24" borderId="10" xfId="0" applyNumberFormat="1" applyFill="1" applyBorder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177" fontId="0" fillId="24" borderId="45" xfId="0" applyNumberFormat="1" applyFill="1" applyBorder="1" applyAlignment="1">
      <alignment horizontal="center" vertical="center"/>
    </xf>
    <xf numFmtId="177" fontId="0" fillId="24" borderId="10" xfId="0" applyNumberFormat="1" applyFill="1" applyBorder="1" applyAlignment="1">
      <alignment horizontal="center" vertical="center"/>
    </xf>
    <xf numFmtId="201" fontId="0" fillId="24" borderId="12" xfId="0" applyNumberFormat="1" applyFill="1" applyBorder="1" applyAlignment="1">
      <alignment horizontal="center" vertical="center"/>
    </xf>
    <xf numFmtId="38" fontId="0" fillId="24" borderId="120" xfId="0" applyNumberFormat="1" applyFill="1" applyBorder="1" applyAlignment="1">
      <alignment horizontal="center" vertical="center"/>
    </xf>
    <xf numFmtId="201" fontId="0" fillId="24" borderId="10" xfId="0" applyNumberFormat="1" applyFill="1" applyBorder="1" applyAlignment="1">
      <alignment horizontal="center" vertical="center"/>
    </xf>
    <xf numFmtId="38" fontId="4" fillId="24" borderId="120" xfId="0" applyNumberFormat="1" applyFont="1" applyFill="1" applyBorder="1" applyAlignment="1">
      <alignment horizontal="center" vertical="center"/>
    </xf>
    <xf numFmtId="40" fontId="0" fillId="24" borderId="26" xfId="0" applyNumberFormat="1" applyFill="1" applyBorder="1" applyAlignment="1">
      <alignment horizontal="center" vertical="center" shrinkToFit="1"/>
    </xf>
    <xf numFmtId="40" fontId="0" fillId="24" borderId="146" xfId="0" applyNumberFormat="1" applyFill="1" applyBorder="1" applyAlignment="1">
      <alignment horizontal="center" vertical="center" shrinkToFit="1"/>
    </xf>
    <xf numFmtId="40" fontId="0" fillId="24" borderId="10" xfId="0" applyNumberFormat="1" applyFill="1" applyBorder="1" applyAlignment="1">
      <alignment horizontal="center" vertical="center" shrinkToFit="1"/>
    </xf>
    <xf numFmtId="40" fontId="0" fillId="24" borderId="57" xfId="0" applyNumberFormat="1" applyFill="1" applyBorder="1" applyAlignment="1">
      <alignment horizontal="center" vertical="center" shrinkToFit="1"/>
    </xf>
    <xf numFmtId="201" fontId="0" fillId="24" borderId="13" xfId="0" applyNumberFormat="1" applyFill="1" applyBorder="1" applyAlignment="1">
      <alignment horizontal="center" vertical="center"/>
    </xf>
    <xf numFmtId="38" fontId="4" fillId="24" borderId="10" xfId="0" applyNumberFormat="1" applyFont="1" applyFill="1" applyBorder="1" applyAlignment="1">
      <alignment horizontal="center" vertical="center"/>
    </xf>
    <xf numFmtId="182" fontId="0" fillId="24" borderId="10" xfId="34" applyNumberFormat="1" applyFont="1" applyFill="1" applyBorder="1" applyAlignment="1">
      <alignment horizontal="center" vertical="center"/>
    </xf>
    <xf numFmtId="2" fontId="0" fillId="24" borderId="48" xfId="0" applyNumberFormat="1" applyFill="1" applyBorder="1" applyAlignment="1">
      <alignment horizontal="center" vertical="center"/>
    </xf>
    <xf numFmtId="203" fontId="0" fillId="24" borderId="12" xfId="0" applyNumberFormat="1" applyFill="1" applyBorder="1" applyAlignment="1">
      <alignment horizontal="center" vertical="center"/>
    </xf>
    <xf numFmtId="209" fontId="21" fillId="24" borderId="0" xfId="28" applyNumberFormat="1" applyFont="1" applyFill="1" applyAlignment="1">
      <alignment horizontal="center" vertical="center"/>
    </xf>
    <xf numFmtId="204" fontId="0" fillId="24" borderId="59" xfId="0" applyNumberFormat="1" applyFill="1" applyBorder="1" applyAlignment="1">
      <alignment horizontal="center" vertical="center"/>
    </xf>
    <xf numFmtId="204" fontId="0" fillId="24" borderId="60" xfId="0" applyNumberFormat="1" applyFill="1" applyBorder="1" applyAlignment="1">
      <alignment horizontal="center" vertical="center"/>
    </xf>
    <xf numFmtId="208" fontId="21" fillId="24" borderId="10" xfId="34" applyNumberFormat="1" applyFont="1" applyFill="1" applyBorder="1" applyAlignment="1">
      <alignment horizontal="center" vertical="center"/>
    </xf>
    <xf numFmtId="0" fontId="0" fillId="24" borderId="0" xfId="0" applyFill="1" applyAlignment="1">
      <alignment horizontal="center" vertical="center"/>
    </xf>
    <xf numFmtId="38" fontId="0" fillId="24" borderId="17" xfId="34" applyFont="1" applyFill="1" applyBorder="1" applyAlignment="1">
      <alignment horizontal="center" vertical="center"/>
    </xf>
    <xf numFmtId="205" fontId="0" fillId="24" borderId="17" xfId="0" applyNumberFormat="1" applyFill="1" applyBorder="1" applyAlignment="1">
      <alignment horizontal="center" vertical="center"/>
    </xf>
    <xf numFmtId="0" fontId="0" fillId="24" borderId="17" xfId="0" applyFill="1" applyBorder="1" applyAlignment="1">
      <alignment horizontal="center" vertical="center"/>
    </xf>
    <xf numFmtId="208" fontId="0" fillId="24" borderId="10" xfId="34" applyNumberFormat="1" applyFont="1" applyFill="1" applyBorder="1" applyAlignment="1">
      <alignment horizontal="center" vertical="center"/>
    </xf>
    <xf numFmtId="0" fontId="26" fillId="24" borderId="158" xfId="0" applyFont="1" applyFill="1" applyBorder="1" applyAlignment="1">
      <alignment horizontal="center" vertical="center"/>
    </xf>
    <xf numFmtId="0" fontId="26" fillId="24" borderId="147" xfId="0" applyFont="1" applyFill="1" applyBorder="1" applyAlignment="1">
      <alignment horizontal="center" vertical="center"/>
    </xf>
    <xf numFmtId="0" fontId="26" fillId="24" borderId="50" xfId="0" applyFont="1" applyFill="1" applyBorder="1" applyAlignment="1">
      <alignment horizontal="center" vertical="center"/>
    </xf>
    <xf numFmtId="206" fontId="21" fillId="24" borderId="10" xfId="0" applyNumberFormat="1" applyFont="1" applyFill="1" applyBorder="1" applyAlignment="1">
      <alignment horizontal="center" vertical="center"/>
    </xf>
    <xf numFmtId="40" fontId="0" fillId="24" borderId="10" xfId="0" applyNumberFormat="1" applyFill="1" applyBorder="1" applyAlignment="1">
      <alignment horizontal="center" vertical="center"/>
    </xf>
    <xf numFmtId="38" fontId="6" fillId="24" borderId="0" xfId="0" applyNumberFormat="1" applyFont="1" applyFill="1" applyAlignment="1">
      <alignment horizontal="center" vertical="center"/>
    </xf>
    <xf numFmtId="0" fontId="6" fillId="24" borderId="0" xfId="0" applyFont="1" applyFill="1" applyAlignment="1">
      <alignment horizontal="center" vertical="center"/>
    </xf>
    <xf numFmtId="177" fontId="0" fillId="24" borderId="47" xfId="0" applyNumberFormat="1" applyFill="1" applyBorder="1" applyAlignment="1">
      <alignment horizontal="center" vertical="center" shrinkToFit="1"/>
    </xf>
    <xf numFmtId="177" fontId="0" fillId="24" borderId="48" xfId="0" applyNumberFormat="1" applyFill="1" applyBorder="1" applyAlignment="1">
      <alignment horizontal="center" vertical="center" shrinkToFit="1"/>
    </xf>
    <xf numFmtId="203" fontId="0" fillId="24" borderId="54" xfId="0" applyNumberFormat="1" applyFill="1" applyBorder="1" applyAlignment="1">
      <alignment horizontal="center" vertical="center"/>
    </xf>
    <xf numFmtId="0" fontId="0" fillId="24" borderId="96" xfId="0" applyFill="1" applyBorder="1" applyAlignment="1">
      <alignment horizontal="center"/>
    </xf>
    <xf numFmtId="201" fontId="0" fillId="24" borderId="18" xfId="0" applyNumberFormat="1" applyFill="1" applyBorder="1" applyAlignment="1">
      <alignment horizontal="center" vertical="center"/>
    </xf>
    <xf numFmtId="201" fontId="0" fillId="24" borderId="14" xfId="0" applyNumberFormat="1" applyFill="1" applyBorder="1" applyAlignment="1">
      <alignment horizontal="center" vertical="center"/>
    </xf>
    <xf numFmtId="201" fontId="0" fillId="24" borderId="15" xfId="0" applyNumberFormat="1" applyFill="1" applyBorder="1" applyAlignment="1">
      <alignment horizontal="center" vertical="center"/>
    </xf>
    <xf numFmtId="198" fontId="0" fillId="24" borderId="160" xfId="0" applyNumberFormat="1" applyFill="1" applyBorder="1" applyAlignment="1">
      <alignment horizontal="center" vertical="center" wrapText="1"/>
    </xf>
    <xf numFmtId="198" fontId="0" fillId="24" borderId="161" xfId="0" applyNumberFormat="1" applyFill="1" applyBorder="1" applyAlignment="1">
      <alignment horizontal="center" vertical="center" wrapText="1"/>
    </xf>
    <xf numFmtId="40" fontId="0" fillId="24" borderId="36" xfId="0" applyNumberFormat="1" applyFill="1" applyBorder="1" applyAlignment="1">
      <alignment horizontal="center" vertical="center"/>
    </xf>
    <xf numFmtId="182" fontId="21" fillId="24" borderId="10" xfId="34" applyNumberFormat="1" applyFont="1" applyFill="1" applyBorder="1" applyAlignment="1">
      <alignment horizontal="center" vertical="center"/>
    </xf>
    <xf numFmtId="0" fontId="26" fillId="24" borderId="20" xfId="0" applyFont="1" applyFill="1" applyBorder="1" applyAlignment="1">
      <alignment horizontal="center" vertical="center" shrinkToFit="1"/>
    </xf>
    <xf numFmtId="0" fontId="26" fillId="24" borderId="16" xfId="0" applyFont="1" applyFill="1" applyBorder="1" applyAlignment="1">
      <alignment horizontal="center" vertical="center" shrinkToFit="1"/>
    </xf>
    <xf numFmtId="0" fontId="26" fillId="24" borderId="80" xfId="0" applyFont="1" applyFill="1" applyBorder="1" applyAlignment="1">
      <alignment horizontal="center" vertical="center" shrinkToFit="1"/>
    </xf>
    <xf numFmtId="0" fontId="26" fillId="24" borderId="18" xfId="0" applyFont="1" applyFill="1" applyBorder="1" applyAlignment="1">
      <alignment horizontal="center" vertical="center" shrinkToFit="1"/>
    </xf>
    <xf numFmtId="38" fontId="26" fillId="24" borderId="46" xfId="0" applyNumberFormat="1" applyFont="1" applyFill="1" applyBorder="1" applyAlignment="1">
      <alignment horizontal="center" vertical="center"/>
    </xf>
    <xf numFmtId="38" fontId="26" fillId="24" borderId="17" xfId="0" applyNumberFormat="1" applyFont="1" applyFill="1" applyBorder="1" applyAlignment="1">
      <alignment horizontal="center" vertical="center"/>
    </xf>
    <xf numFmtId="38" fontId="26" fillId="24" borderId="19" xfId="0" applyNumberFormat="1" applyFont="1" applyFill="1" applyBorder="1" applyAlignment="1">
      <alignment horizontal="center" vertical="center"/>
    </xf>
    <xf numFmtId="0" fontId="26" fillId="24" borderId="51" xfId="0" applyFont="1" applyFill="1" applyBorder="1" applyAlignment="1">
      <alignment horizontal="center" vertical="center" shrinkToFit="1"/>
    </xf>
    <xf numFmtId="0" fontId="26" fillId="24" borderId="14" xfId="0" applyFont="1" applyFill="1" applyBorder="1" applyAlignment="1">
      <alignment horizontal="center" vertical="center" shrinkToFit="1"/>
    </xf>
    <xf numFmtId="0" fontId="26" fillId="24" borderId="15" xfId="0" applyFont="1" applyFill="1" applyBorder="1" applyAlignment="1">
      <alignment horizontal="center" vertical="center" shrinkToFit="1"/>
    </xf>
    <xf numFmtId="0" fontId="26" fillId="24" borderId="10" xfId="0" applyFont="1" applyFill="1" applyBorder="1" applyAlignment="1">
      <alignment horizontal="center" vertical="center" shrinkToFit="1"/>
    </xf>
    <xf numFmtId="38" fontId="26" fillId="24" borderId="12" xfId="0" applyNumberFormat="1" applyFont="1" applyFill="1" applyBorder="1" applyAlignment="1">
      <alignment horizontal="center" vertical="center"/>
    </xf>
    <xf numFmtId="0" fontId="38" fillId="24" borderId="93" xfId="0" applyFont="1" applyFill="1" applyBorder="1" applyAlignment="1">
      <alignment horizontal="center" vertical="center" shrinkToFit="1"/>
    </xf>
    <xf numFmtId="0" fontId="38" fillId="24" borderId="92" xfId="0" applyFont="1" applyFill="1" applyBorder="1" applyAlignment="1">
      <alignment horizontal="center" vertical="center" shrinkToFit="1"/>
    </xf>
    <xf numFmtId="0" fontId="38" fillId="24" borderId="79" xfId="0" applyFont="1" applyFill="1" applyBorder="1" applyAlignment="1">
      <alignment horizontal="center" vertical="center" shrinkToFit="1"/>
    </xf>
    <xf numFmtId="0" fontId="26" fillId="24" borderId="13" xfId="0" applyFont="1" applyFill="1" applyBorder="1" applyAlignment="1">
      <alignment horizontal="center" vertical="center" shrinkToFit="1"/>
    </xf>
    <xf numFmtId="209" fontId="0" fillId="24" borderId="10" xfId="28" applyNumberFormat="1" applyFont="1" applyFill="1" applyBorder="1" applyAlignment="1">
      <alignment horizontal="center" vertical="center"/>
    </xf>
    <xf numFmtId="181" fontId="21" fillId="24" borderId="10" xfId="28" applyNumberFormat="1" applyFont="1" applyFill="1" applyBorder="1" applyAlignment="1">
      <alignment horizontal="center" vertical="center"/>
    </xf>
    <xf numFmtId="185" fontId="0" fillId="24" borderId="0" xfId="28" applyNumberFormat="1" applyFont="1" applyFill="1" applyAlignment="1">
      <alignment horizontal="center" vertical="center"/>
    </xf>
    <xf numFmtId="207" fontId="0" fillId="24" borderId="10" xfId="0" applyNumberFormat="1" applyFill="1" applyBorder="1" applyAlignment="1">
      <alignment horizontal="center" vertical="center"/>
    </xf>
    <xf numFmtId="198" fontId="0" fillId="24" borderId="55" xfId="0" applyNumberFormat="1" applyFill="1" applyBorder="1" applyAlignment="1">
      <alignment horizontal="center" vertical="center"/>
    </xf>
    <xf numFmtId="198" fontId="0" fillId="24" borderId="59" xfId="0" applyNumberFormat="1" applyFill="1" applyBorder="1" applyAlignment="1">
      <alignment horizontal="center" vertical="center"/>
    </xf>
    <xf numFmtId="0" fontId="26" fillId="24" borderId="58" xfId="0" applyFont="1" applyFill="1" applyBorder="1" applyAlignment="1">
      <alignment horizontal="center" vertical="center" shrinkToFit="1"/>
    </xf>
    <xf numFmtId="0" fontId="26" fillId="24" borderId="113" xfId="0" applyFont="1" applyFill="1" applyBorder="1" applyAlignment="1">
      <alignment horizontal="center" vertical="center"/>
    </xf>
    <xf numFmtId="207" fontId="21" fillId="24" borderId="10" xfId="34" applyNumberFormat="1" applyFont="1" applyFill="1" applyBorder="1" applyAlignment="1">
      <alignment horizontal="center" vertical="center"/>
    </xf>
    <xf numFmtId="2" fontId="0" fillId="24" borderId="20" xfId="0" applyNumberFormat="1" applyFill="1" applyBorder="1" applyAlignment="1">
      <alignment horizontal="distributed" vertical="center"/>
    </xf>
    <xf numFmtId="2" fontId="0" fillId="24" borderId="80" xfId="0" applyNumberFormat="1" applyFill="1" applyBorder="1" applyAlignment="1">
      <alignment horizontal="distributed" vertical="center"/>
    </xf>
    <xf numFmtId="38" fontId="0" fillId="24" borderId="18" xfId="34" applyFont="1" applyFill="1" applyBorder="1" applyAlignment="1">
      <alignment horizontal="distributed" vertical="center"/>
    </xf>
    <xf numFmtId="0" fontId="0" fillId="24" borderId="0" xfId="0" applyFill="1" applyAlignment="1" applyProtection="1">
      <alignment horizontal="center" vertical="center"/>
      <protection locked="0"/>
    </xf>
    <xf numFmtId="38" fontId="21" fillId="24" borderId="159" xfId="34" applyFont="1" applyFill="1" applyBorder="1" applyAlignment="1">
      <alignment horizontal="center" vertical="center"/>
    </xf>
    <xf numFmtId="38" fontId="4" fillId="24" borderId="137" xfId="0" applyNumberFormat="1" applyFont="1" applyFill="1" applyBorder="1" applyAlignment="1">
      <alignment horizontal="center" vertical="center"/>
    </xf>
    <xf numFmtId="201" fontId="4" fillId="24" borderId="12" xfId="0" applyNumberFormat="1" applyFont="1" applyFill="1" applyBorder="1" applyAlignment="1">
      <alignment horizontal="center" vertical="center"/>
    </xf>
    <xf numFmtId="201" fontId="4" fillId="24" borderId="11" xfId="0" applyNumberFormat="1" applyFont="1" applyFill="1" applyBorder="1" applyAlignment="1">
      <alignment horizontal="center" vertical="center"/>
    </xf>
    <xf numFmtId="40" fontId="0" fillId="24" borderId="13" xfId="0" applyNumberFormat="1" applyFill="1" applyBorder="1" applyAlignment="1">
      <alignment horizontal="center" vertical="center"/>
    </xf>
    <xf numFmtId="198" fontId="0" fillId="24" borderId="109" xfId="0" applyNumberFormat="1" applyFill="1" applyBorder="1" applyAlignment="1">
      <alignment horizontal="center" vertical="center" wrapText="1"/>
    </xf>
    <xf numFmtId="198" fontId="0" fillId="24" borderId="81" xfId="0" applyNumberFormat="1" applyFill="1" applyBorder="1" applyAlignment="1">
      <alignment horizontal="center" vertical="center" wrapText="1"/>
    </xf>
    <xf numFmtId="198" fontId="0" fillId="24" borderId="90" xfId="0" applyNumberFormat="1" applyFill="1" applyBorder="1" applyAlignment="1">
      <alignment horizontal="center" vertical="center"/>
    </xf>
    <xf numFmtId="198" fontId="0" fillId="24" borderId="54" xfId="0" applyNumberFormat="1" applyFill="1" applyBorder="1" applyAlignment="1">
      <alignment horizontal="center" vertical="center"/>
    </xf>
    <xf numFmtId="198" fontId="0" fillId="24" borderId="58" xfId="0" applyNumberFormat="1" applyFill="1" applyBorder="1" applyAlignment="1">
      <alignment horizontal="center" vertical="center"/>
    </xf>
    <xf numFmtId="198" fontId="0" fillId="24" borderId="116" xfId="0" applyNumberFormat="1" applyFill="1" applyBorder="1" applyAlignment="1">
      <alignment horizontal="center" vertical="center"/>
    </xf>
    <xf numFmtId="38" fontId="0" fillId="24" borderId="10" xfId="0" applyNumberFormat="1" applyFill="1" applyBorder="1" applyAlignment="1">
      <alignment horizontal="center" vertical="center" shrinkToFit="1"/>
    </xf>
    <xf numFmtId="0" fontId="0" fillId="24" borderId="57" xfId="0" applyFill="1" applyBorder="1" applyAlignment="1">
      <alignment horizontal="center" vertical="center" shrinkToFit="1"/>
    </xf>
    <xf numFmtId="38" fontId="4" fillId="24" borderId="13" xfId="0" applyNumberFormat="1" applyFont="1" applyFill="1" applyBorder="1" applyAlignment="1">
      <alignment horizontal="center" vertical="center"/>
    </xf>
    <xf numFmtId="177" fontId="0" fillId="24" borderId="117" xfId="0" applyNumberFormat="1" applyFill="1" applyBorder="1" applyAlignment="1">
      <alignment horizontal="center" vertical="center" shrinkToFit="1"/>
    </xf>
    <xf numFmtId="177" fontId="0" fillId="24" borderId="0" xfId="0" applyNumberFormat="1" applyFill="1" applyAlignment="1">
      <alignment horizontal="center" vertical="center" shrinkToFit="1"/>
    </xf>
    <xf numFmtId="38" fontId="0" fillId="24" borderId="43" xfId="0" applyNumberFormat="1" applyFill="1" applyBorder="1" applyAlignment="1">
      <alignment horizontal="center" vertical="center" shrinkToFit="1"/>
    </xf>
    <xf numFmtId="0" fontId="0" fillId="24" borderId="40" xfId="0" applyFill="1" applyBorder="1" applyAlignment="1">
      <alignment horizontal="center" vertical="center" shrinkToFit="1"/>
    </xf>
    <xf numFmtId="38" fontId="0" fillId="24" borderId="12" xfId="0" applyNumberFormat="1" applyFill="1" applyBorder="1" applyAlignment="1">
      <alignment horizontal="center" vertical="center" shrinkToFit="1"/>
    </xf>
    <xf numFmtId="38" fontId="4" fillId="24" borderId="12" xfId="0" applyNumberFormat="1" applyFont="1" applyFill="1" applyBorder="1" applyAlignment="1">
      <alignment horizontal="center" vertical="center" shrinkToFit="1"/>
    </xf>
    <xf numFmtId="38" fontId="4" fillId="24" borderId="11" xfId="0" applyNumberFormat="1" applyFont="1" applyFill="1" applyBorder="1" applyAlignment="1">
      <alignment horizontal="center" vertical="center" shrinkToFit="1"/>
    </xf>
    <xf numFmtId="0" fontId="4" fillId="24" borderId="10" xfId="0" applyFont="1" applyFill="1" applyBorder="1" applyAlignment="1">
      <alignment horizontal="center" vertical="center"/>
    </xf>
    <xf numFmtId="0" fontId="4" fillId="24" borderId="13" xfId="0" applyFont="1" applyFill="1" applyBorder="1" applyAlignment="1">
      <alignment horizontal="center" vertical="center"/>
    </xf>
    <xf numFmtId="0" fontId="45" fillId="24" borderId="96" xfId="34" applyNumberFormat="1" applyFont="1" applyFill="1" applyBorder="1" applyAlignment="1">
      <alignment horizontal="center" vertical="center" shrinkToFit="1"/>
    </xf>
    <xf numFmtId="40" fontId="0" fillId="24" borderId="120" xfId="0" applyNumberFormat="1" applyFill="1" applyBorder="1" applyAlignment="1">
      <alignment horizontal="center" vertical="center" shrinkToFit="1"/>
    </xf>
    <xf numFmtId="40" fontId="0" fillId="24" borderId="136" xfId="0" applyNumberFormat="1" applyFill="1" applyBorder="1" applyAlignment="1">
      <alignment horizontal="center" vertical="center" shrinkToFit="1"/>
    </xf>
    <xf numFmtId="198" fontId="0" fillId="24" borderId="51" xfId="0" applyNumberFormat="1" applyFill="1" applyBorder="1" applyAlignment="1">
      <alignment horizontal="center" vertical="center"/>
    </xf>
    <xf numFmtId="198" fontId="0" fillId="24" borderId="115" xfId="0" applyNumberFormat="1" applyFill="1" applyBorder="1" applyAlignment="1">
      <alignment horizontal="center" vertical="center"/>
    </xf>
    <xf numFmtId="198" fontId="0" fillId="24" borderId="45" xfId="0" applyNumberFormat="1" applyFill="1" applyBorder="1" applyAlignment="1">
      <alignment horizontal="center" vertical="center"/>
    </xf>
    <xf numFmtId="198" fontId="0" fillId="24" borderId="57" xfId="0" applyNumberFormat="1" applyFill="1" applyBorder="1" applyAlignment="1">
      <alignment horizontal="center" vertical="center"/>
    </xf>
    <xf numFmtId="198" fontId="0" fillId="24" borderId="135" xfId="0" applyNumberFormat="1" applyFill="1" applyBorder="1" applyAlignment="1">
      <alignment horizontal="center" vertical="center"/>
    </xf>
    <xf numFmtId="198" fontId="0" fillId="24" borderId="136" xfId="0" applyNumberFormat="1" applyFill="1" applyBorder="1" applyAlignment="1">
      <alignment horizontal="center" vertical="center"/>
    </xf>
    <xf numFmtId="198" fontId="0" fillId="24" borderId="39" xfId="0" applyNumberFormat="1" applyFill="1" applyBorder="1" applyAlignment="1">
      <alignment horizontal="center" vertical="center"/>
    </xf>
    <xf numFmtId="198" fontId="0" fillId="24" borderId="40" xfId="0" applyNumberFormat="1" applyFill="1" applyBorder="1" applyAlignment="1">
      <alignment horizontal="center" vertical="center"/>
    </xf>
    <xf numFmtId="201" fontId="0" fillId="24" borderId="13" xfId="0" applyNumberFormat="1" applyFill="1" applyBorder="1" applyAlignment="1">
      <alignment horizontal="center" vertical="center" shrinkToFit="1"/>
    </xf>
    <xf numFmtId="201" fontId="0" fillId="24" borderId="14" xfId="0" applyNumberFormat="1" applyFill="1" applyBorder="1" applyAlignment="1">
      <alignment horizontal="center" vertical="center" shrinkToFit="1"/>
    </xf>
    <xf numFmtId="201" fontId="0" fillId="24" borderId="15" xfId="0" applyNumberFormat="1" applyFill="1" applyBorder="1" applyAlignment="1">
      <alignment horizontal="center" vertical="center" shrinkToFit="1"/>
    </xf>
    <xf numFmtId="201" fontId="0" fillId="24" borderId="37" xfId="0" applyNumberFormat="1" applyFill="1" applyBorder="1" applyAlignment="1">
      <alignment horizontal="center" vertical="center" shrinkToFit="1"/>
    </xf>
    <xf numFmtId="201" fontId="0" fillId="24" borderId="165" xfId="0" applyNumberFormat="1" applyFill="1" applyBorder="1" applyAlignment="1">
      <alignment horizontal="center" vertical="center" shrinkToFit="1"/>
    </xf>
    <xf numFmtId="201" fontId="0" fillId="24" borderId="95" xfId="0" applyNumberFormat="1" applyFill="1" applyBorder="1" applyAlignment="1">
      <alignment horizontal="center" vertical="center" shrinkToFit="1"/>
    </xf>
    <xf numFmtId="199" fontId="26" fillId="24" borderId="13" xfId="0" applyNumberFormat="1" applyFont="1" applyFill="1" applyBorder="1" applyAlignment="1">
      <alignment horizontal="center" vertical="center"/>
    </xf>
    <xf numFmtId="199" fontId="26" fillId="24" borderId="14" xfId="0" applyNumberFormat="1" applyFont="1" applyFill="1" applyBorder="1" applyAlignment="1">
      <alignment horizontal="center" vertical="center"/>
    </xf>
    <xf numFmtId="199" fontId="26" fillId="24" borderId="15" xfId="0" applyNumberFormat="1" applyFont="1" applyFill="1" applyBorder="1" applyAlignment="1">
      <alignment horizontal="center" vertical="center"/>
    </xf>
    <xf numFmtId="197" fontId="26" fillId="24" borderId="137" xfId="0" applyNumberFormat="1" applyFont="1" applyFill="1" applyBorder="1" applyAlignment="1">
      <alignment horizontal="center" vertical="center"/>
    </xf>
    <xf numFmtId="197" fontId="26" fillId="24" borderId="164" xfId="0" applyNumberFormat="1" applyFont="1" applyFill="1" applyBorder="1" applyAlignment="1">
      <alignment horizontal="center" vertical="center"/>
    </xf>
    <xf numFmtId="197" fontId="26" fillId="24" borderId="94" xfId="0" applyNumberFormat="1" applyFont="1" applyFill="1" applyBorder="1" applyAlignment="1">
      <alignment horizontal="center" vertical="center"/>
    </xf>
    <xf numFmtId="201" fontId="0" fillId="24" borderId="137" xfId="0" applyNumberFormat="1" applyFill="1" applyBorder="1" applyAlignment="1">
      <alignment horizontal="center" vertical="center"/>
    </xf>
    <xf numFmtId="201" fontId="0" fillId="24" borderId="164" xfId="0" applyNumberFormat="1" applyFill="1" applyBorder="1" applyAlignment="1">
      <alignment horizontal="center" vertical="center"/>
    </xf>
    <xf numFmtId="201" fontId="0" fillId="24" borderId="94" xfId="0" applyNumberFormat="1" applyFill="1" applyBorder="1" applyAlignment="1">
      <alignment horizontal="center" vertical="center"/>
    </xf>
    <xf numFmtId="0" fontId="45" fillId="24" borderId="0" xfId="0" applyFont="1" applyFill="1" applyAlignment="1">
      <alignment horizontal="right" vertical="center"/>
    </xf>
    <xf numFmtId="0" fontId="45" fillId="24" borderId="96" xfId="0" applyFont="1" applyFill="1" applyBorder="1" applyAlignment="1">
      <alignment horizontal="left" vertical="center"/>
    </xf>
    <xf numFmtId="201" fontId="0" fillId="24" borderId="122" xfId="0" applyNumberFormat="1" applyFill="1" applyBorder="1" applyAlignment="1">
      <alignment horizontal="center" vertical="center" shrinkToFit="1"/>
    </xf>
    <xf numFmtId="201" fontId="0" fillId="24" borderId="123" xfId="0" applyNumberFormat="1" applyFill="1" applyBorder="1" applyAlignment="1">
      <alignment horizontal="center" vertical="center" shrinkToFit="1"/>
    </xf>
    <xf numFmtId="201" fontId="0" fillId="24" borderId="102" xfId="0" applyNumberFormat="1" applyFill="1" applyBorder="1" applyAlignment="1">
      <alignment horizontal="center" vertical="center" shrinkToFit="1"/>
    </xf>
    <xf numFmtId="198" fontId="0" fillId="24" borderId="13" xfId="0" applyNumberFormat="1" applyFill="1" applyBorder="1" applyAlignment="1">
      <alignment horizontal="center" vertical="center" shrinkToFit="1"/>
    </xf>
    <xf numFmtId="198" fontId="0" fillId="24" borderId="14" xfId="0" applyNumberFormat="1" applyFill="1" applyBorder="1" applyAlignment="1">
      <alignment horizontal="center" vertical="center" shrinkToFit="1"/>
    </xf>
    <xf numFmtId="198" fontId="0" fillId="24" borderId="15" xfId="0" applyNumberFormat="1" applyFill="1" applyBorder="1" applyAlignment="1">
      <alignment horizontal="center" vertical="center" shrinkToFit="1"/>
    </xf>
    <xf numFmtId="38" fontId="0" fillId="24" borderId="18" xfId="0" applyNumberFormat="1" applyFill="1" applyBorder="1" applyAlignment="1">
      <alignment horizontal="center" vertical="center" shrinkToFit="1"/>
    </xf>
    <xf numFmtId="0" fontId="0" fillId="24" borderId="81" xfId="0" applyFill="1" applyBorder="1" applyAlignment="1">
      <alignment horizontal="center" vertical="center" shrinkToFit="1"/>
    </xf>
    <xf numFmtId="40" fontId="0" fillId="24" borderId="37" xfId="0" applyNumberFormat="1" applyFill="1" applyBorder="1" applyAlignment="1">
      <alignment horizontal="center" vertical="center"/>
    </xf>
    <xf numFmtId="40" fontId="0" fillId="24" borderId="162" xfId="0" applyNumberFormat="1" applyFill="1" applyBorder="1" applyAlignment="1">
      <alignment horizontal="center" vertical="center" shrinkToFit="1"/>
    </xf>
    <xf numFmtId="40" fontId="0" fillId="24" borderId="163" xfId="0" applyNumberFormat="1" applyFill="1" applyBorder="1" applyAlignment="1">
      <alignment horizontal="center" vertical="center" shrinkToFit="1"/>
    </xf>
    <xf numFmtId="49" fontId="29" fillId="23" borderId="22" xfId="0" applyNumberFormat="1" applyFont="1" applyFill="1" applyBorder="1" applyAlignment="1">
      <alignment horizontal="center" vertical="center"/>
    </xf>
    <xf numFmtId="49" fontId="29" fillId="23" borderId="64" xfId="0" applyNumberFormat="1" applyFont="1" applyFill="1" applyBorder="1" applyAlignment="1">
      <alignment horizontal="center" vertical="center"/>
    </xf>
    <xf numFmtId="177" fontId="0" fillId="24" borderId="90" xfId="0" applyNumberFormat="1" applyFill="1" applyBorder="1" applyAlignment="1">
      <alignment horizontal="center" vertical="center"/>
    </xf>
    <xf numFmtId="177" fontId="0" fillId="24" borderId="12" xfId="0" applyNumberFormat="1" applyFill="1" applyBorder="1" applyAlignment="1">
      <alignment horizontal="center" vertical="center"/>
    </xf>
    <xf numFmtId="0" fontId="49" fillId="24" borderId="126" xfId="0" applyFont="1" applyFill="1" applyBorder="1" applyAlignment="1" applyProtection="1">
      <alignment horizontal="left" vertical="center" wrapText="1" shrinkToFit="1"/>
      <protection locked="0"/>
    </xf>
    <xf numFmtId="0" fontId="49" fillId="24" borderId="82" xfId="0" applyFont="1" applyFill="1" applyBorder="1" applyAlignment="1" applyProtection="1">
      <alignment horizontal="left" vertical="center" shrinkToFit="1"/>
      <protection locked="0"/>
    </xf>
    <xf numFmtId="0" fontId="49" fillId="24" borderId="117" xfId="0" applyFont="1" applyFill="1" applyBorder="1" applyAlignment="1" applyProtection="1">
      <alignment horizontal="left" vertical="center" shrinkToFit="1"/>
      <protection locked="0"/>
    </xf>
    <xf numFmtId="0" fontId="49" fillId="24" borderId="0" xfId="0" applyFont="1" applyFill="1" applyAlignment="1" applyProtection="1">
      <alignment horizontal="left" vertical="center" shrinkToFit="1"/>
      <protection locked="0"/>
    </xf>
    <xf numFmtId="0" fontId="49" fillId="24" borderId="118" xfId="0" applyFont="1" applyFill="1" applyBorder="1" applyAlignment="1" applyProtection="1">
      <alignment horizontal="left" vertical="center" shrinkToFit="1"/>
      <protection locked="0"/>
    </xf>
    <xf numFmtId="0" fontId="49" fillId="24" borderId="96" xfId="0" applyFont="1" applyFill="1" applyBorder="1" applyAlignment="1" applyProtection="1">
      <alignment horizontal="left" vertical="center" shrinkToFit="1"/>
      <protection locked="0"/>
    </xf>
    <xf numFmtId="201" fontId="0" fillId="24" borderId="20" xfId="0" applyNumberFormat="1" applyFill="1" applyBorder="1" applyAlignment="1">
      <alignment horizontal="center" vertical="center"/>
    </xf>
    <xf numFmtId="0" fontId="28" fillId="4" borderId="82" xfId="0" applyFont="1" applyFill="1" applyBorder="1" applyAlignment="1" applyProtection="1">
      <alignment horizontal="center" vertical="center"/>
      <protection locked="0"/>
    </xf>
    <xf numFmtId="0" fontId="28" fillId="24" borderId="82" xfId="0" applyFont="1" applyFill="1" applyBorder="1" applyAlignment="1">
      <alignment horizontal="center" vertical="center"/>
    </xf>
    <xf numFmtId="0" fontId="23" fillId="24" borderId="13" xfId="43" applyFont="1" applyFill="1" applyBorder="1" applyAlignment="1">
      <alignment horizontal="center" vertical="center"/>
    </xf>
    <xf numFmtId="0" fontId="23" fillId="24" borderId="14" xfId="43" applyFont="1" applyFill="1" applyBorder="1" applyAlignment="1">
      <alignment horizontal="center" vertical="center"/>
    </xf>
    <xf numFmtId="0" fontId="23" fillId="24" borderId="15" xfId="43" applyFont="1" applyFill="1" applyBorder="1" applyAlignment="1">
      <alignment horizontal="center" vertical="center"/>
    </xf>
    <xf numFmtId="0" fontId="25" fillId="5" borderId="10" xfId="43" applyFont="1" applyFill="1" applyBorder="1" applyAlignment="1">
      <alignment horizontal="center" vertical="center" textRotation="255" shrinkToFit="1"/>
    </xf>
    <xf numFmtId="0" fontId="3" fillId="7" borderId="17" xfId="43" applyFont="1" applyFill="1" applyBorder="1" applyAlignment="1">
      <alignment horizontal="center" vertical="center"/>
    </xf>
    <xf numFmtId="0" fontId="25" fillId="21" borderId="10" xfId="43" applyFont="1" applyFill="1" applyBorder="1" applyAlignment="1">
      <alignment horizontal="center" vertical="center" textRotation="255" shrinkToFit="1"/>
    </xf>
    <xf numFmtId="0" fontId="25" fillId="8" borderId="10" xfId="43" applyFont="1" applyFill="1" applyBorder="1" applyAlignment="1">
      <alignment horizontal="center" vertical="center" textRotation="255" shrinkToFit="1"/>
    </xf>
    <xf numFmtId="0" fontId="24" fillId="4" borderId="13" xfId="44" applyFont="1" applyFill="1" applyBorder="1" applyAlignment="1" applyProtection="1">
      <alignment horizontal="center" vertical="center"/>
      <protection locked="0"/>
    </xf>
    <xf numFmtId="0" fontId="24" fillId="4" borderId="14" xfId="44" applyFont="1" applyFill="1" applyBorder="1" applyAlignment="1" applyProtection="1">
      <alignment horizontal="center" vertical="center"/>
      <protection locked="0"/>
    </xf>
    <xf numFmtId="0" fontId="24" fillId="4" borderId="15" xfId="44" applyFont="1" applyFill="1" applyBorder="1" applyAlignment="1" applyProtection="1">
      <alignment horizontal="center" vertical="center"/>
      <protection locked="0"/>
    </xf>
    <xf numFmtId="0" fontId="24" fillId="4" borderId="10" xfId="43" applyFont="1" applyFill="1" applyBorder="1" applyAlignment="1" applyProtection="1">
      <alignment horizontal="center"/>
      <protection locked="0"/>
    </xf>
    <xf numFmtId="0" fontId="44" fillId="24" borderId="14" xfId="43" applyFill="1" applyBorder="1" applyAlignment="1">
      <alignment horizontal="center"/>
    </xf>
    <xf numFmtId="0" fontId="44" fillId="24" borderId="15" xfId="43" applyFill="1" applyBorder="1" applyAlignment="1">
      <alignment horizontal="center"/>
    </xf>
    <xf numFmtId="0" fontId="27" fillId="7" borderId="113" xfId="43" applyFont="1" applyFill="1" applyBorder="1" applyAlignment="1">
      <alignment horizontal="center"/>
    </xf>
    <xf numFmtId="0" fontId="27" fillId="7" borderId="147" xfId="43" applyFont="1" applyFill="1" applyBorder="1" applyAlignment="1">
      <alignment horizontal="center"/>
    </xf>
    <xf numFmtId="0" fontId="27" fillId="7" borderId="148" xfId="43" applyFont="1" applyFill="1" applyBorder="1" applyAlignment="1">
      <alignment horizontal="center"/>
    </xf>
    <xf numFmtId="0" fontId="24" fillId="4" borderId="10" xfId="0" applyFont="1" applyFill="1" applyBorder="1" applyAlignment="1" applyProtection="1">
      <alignment horizontal="center" vertical="center"/>
      <protection locked="0"/>
    </xf>
    <xf numFmtId="0" fontId="24" fillId="4" borderId="10" xfId="44" applyFont="1" applyFill="1" applyBorder="1" applyAlignment="1" applyProtection="1">
      <alignment horizontal="center" vertical="center"/>
      <protection locked="0"/>
    </xf>
    <xf numFmtId="40" fontId="0" fillId="24" borderId="26" xfId="0" applyNumberFormat="1" applyFill="1" applyBorder="1" applyAlignment="1">
      <alignment horizontal="center" vertical="center"/>
    </xf>
    <xf numFmtId="0" fontId="21" fillId="4" borderId="10" xfId="0" applyFont="1" applyFill="1" applyBorder="1" applyAlignment="1" applyProtection="1">
      <alignment horizontal="center" vertical="center"/>
      <protection locked="0"/>
    </xf>
    <xf numFmtId="196" fontId="21" fillId="24" borderId="10" xfId="34" applyNumberFormat="1" applyFont="1" applyFill="1" applyBorder="1" applyAlignment="1">
      <alignment horizontal="center" vertical="center"/>
    </xf>
    <xf numFmtId="38" fontId="0" fillId="24" borderId="11" xfId="0" applyNumberFormat="1" applyFill="1" applyBorder="1" applyAlignment="1">
      <alignment horizontal="center" vertical="center" shrinkToFit="1"/>
    </xf>
    <xf numFmtId="38" fontId="0" fillId="24" borderId="40" xfId="0" applyNumberFormat="1" applyFill="1" applyBorder="1" applyAlignment="1">
      <alignment horizontal="center" vertical="center" shrinkToFit="1"/>
    </xf>
    <xf numFmtId="38" fontId="6" fillId="24" borderId="10" xfId="0" applyNumberFormat="1" applyFont="1" applyFill="1" applyBorder="1" applyAlignment="1">
      <alignment horizontal="center" vertical="center"/>
    </xf>
    <xf numFmtId="38" fontId="6" fillId="24" borderId="120" xfId="0" applyNumberFormat="1" applyFont="1" applyFill="1" applyBorder="1" applyAlignment="1">
      <alignment horizontal="center" vertical="center"/>
    </xf>
    <xf numFmtId="38" fontId="6" fillId="24" borderId="137" xfId="0" applyNumberFormat="1" applyFont="1" applyFill="1" applyBorder="1" applyAlignment="1">
      <alignment horizontal="center" vertical="center"/>
    </xf>
    <xf numFmtId="182" fontId="0" fillId="24" borderId="59" xfId="0" applyNumberFormat="1" applyFill="1" applyBorder="1" applyAlignment="1">
      <alignment horizontal="center" vertical="center" shrinkToFit="1"/>
    </xf>
    <xf numFmtId="208" fontId="0" fillId="24" borderId="10" xfId="0" applyNumberFormat="1" applyFill="1" applyBorder="1" applyAlignment="1" applyProtection="1">
      <alignment horizontal="center" vertical="center"/>
      <protection locked="0"/>
    </xf>
    <xf numFmtId="208" fontId="21" fillId="24" borderId="10" xfId="0" applyNumberFormat="1" applyFont="1" applyFill="1" applyBorder="1" applyAlignment="1">
      <alignment horizontal="center" vertical="center"/>
    </xf>
    <xf numFmtId="182" fontId="0" fillId="24" borderId="10" xfId="0" applyNumberFormat="1" applyFill="1" applyBorder="1" applyAlignment="1">
      <alignment horizontal="center" vertical="center"/>
    </xf>
    <xf numFmtId="198" fontId="0" fillId="24" borderId="13" xfId="0" applyNumberFormat="1" applyFill="1" applyBorder="1" applyAlignment="1">
      <alignment horizontal="center" vertical="center"/>
    </xf>
    <xf numFmtId="198" fontId="0" fillId="24" borderId="15" xfId="0" applyNumberFormat="1" applyFill="1" applyBorder="1" applyAlignment="1">
      <alignment horizontal="center" vertical="center"/>
    </xf>
    <xf numFmtId="0" fontId="0" fillId="23" borderId="97" xfId="0" applyFill="1" applyBorder="1" applyAlignment="1">
      <alignment horizontal="center" vertical="center"/>
    </xf>
    <xf numFmtId="0" fontId="0" fillId="23" borderId="21" xfId="0" applyFill="1" applyBorder="1" applyAlignment="1">
      <alignment horizontal="center" vertical="center"/>
    </xf>
    <xf numFmtId="198" fontId="0" fillId="24" borderId="20" xfId="0" applyNumberFormat="1" applyFill="1" applyBorder="1" applyAlignment="1">
      <alignment horizontal="center" vertical="center" wrapText="1"/>
    </xf>
    <xf numFmtId="198" fontId="0" fillId="24" borderId="80" xfId="0" applyNumberFormat="1" applyFill="1" applyBorder="1" applyAlignment="1">
      <alignment horizontal="center" vertical="center" wrapText="1"/>
    </xf>
    <xf numFmtId="198" fontId="0" fillId="24" borderId="26" xfId="0" applyNumberFormat="1" applyFill="1" applyBorder="1" applyAlignment="1">
      <alignment horizontal="center" vertical="center" wrapText="1"/>
    </xf>
    <xf numFmtId="198" fontId="0" fillId="24" borderId="10" xfId="0" applyNumberFormat="1" applyFill="1" applyBorder="1" applyAlignment="1">
      <alignment horizontal="center" vertical="center"/>
    </xf>
    <xf numFmtId="182" fontId="0" fillId="24" borderId="10" xfId="28" applyNumberFormat="1" applyFont="1" applyFill="1" applyBorder="1" applyAlignment="1">
      <alignment horizontal="center" vertical="center"/>
    </xf>
    <xf numFmtId="0" fontId="6" fillId="24" borderId="96" xfId="0" applyFont="1" applyFill="1" applyBorder="1" applyAlignment="1">
      <alignment horizontal="center"/>
    </xf>
    <xf numFmtId="0" fontId="0" fillId="24" borderId="159" xfId="0" applyFill="1" applyBorder="1" applyAlignment="1">
      <alignment horizontal="center" vertical="center" shrinkToFit="1"/>
    </xf>
    <xf numFmtId="182" fontId="21" fillId="24" borderId="10" xfId="0" applyNumberFormat="1" applyFont="1" applyFill="1" applyBorder="1" applyAlignment="1">
      <alignment horizontal="center" vertical="center"/>
    </xf>
    <xf numFmtId="182" fontId="0" fillId="24" borderId="13" xfId="34" applyNumberFormat="1" applyFont="1" applyFill="1" applyBorder="1" applyAlignment="1">
      <alignment horizontal="center" vertical="center"/>
    </xf>
    <xf numFmtId="182" fontId="0" fillId="24" borderId="15" xfId="34" applyNumberFormat="1" applyFont="1" applyFill="1" applyBorder="1" applyAlignment="1">
      <alignment horizontal="center" vertical="center"/>
    </xf>
    <xf numFmtId="0" fontId="26" fillId="24" borderId="45" xfId="0" applyFont="1" applyFill="1" applyBorder="1" applyAlignment="1">
      <alignment horizontal="center" vertical="center"/>
    </xf>
    <xf numFmtId="0" fontId="26" fillId="24" borderId="10" xfId="0" applyFont="1" applyFill="1" applyBorder="1" applyAlignment="1">
      <alignment horizontal="center" vertical="center"/>
    </xf>
    <xf numFmtId="0" fontId="26" fillId="24" borderId="109" xfId="0" applyFont="1" applyFill="1" applyBorder="1" applyAlignment="1">
      <alignment horizontal="center" vertical="center"/>
    </xf>
    <xf numFmtId="0" fontId="26" fillId="24" borderId="18" xfId="0" applyFont="1" applyFill="1" applyBorder="1" applyAlignment="1">
      <alignment horizontal="center" vertical="center"/>
    </xf>
    <xf numFmtId="0" fontId="0" fillId="24" borderId="12" xfId="0" applyFill="1" applyBorder="1" applyAlignment="1">
      <alignment horizontal="center" vertical="center"/>
    </xf>
    <xf numFmtId="181" fontId="0" fillId="24" borderId="10" xfId="28" applyNumberFormat="1" applyFont="1" applyFill="1" applyBorder="1" applyAlignment="1">
      <alignment horizontal="center" vertical="center"/>
    </xf>
    <xf numFmtId="182" fontId="0" fillId="24" borderId="10" xfId="0" applyNumberFormat="1" applyFill="1" applyBorder="1" applyAlignment="1" applyProtection="1">
      <alignment horizontal="center" vertical="center"/>
      <protection locked="0"/>
    </xf>
    <xf numFmtId="201" fontId="0" fillId="24" borderId="137" xfId="0" applyNumberFormat="1" applyFill="1" applyBorder="1" applyAlignment="1">
      <alignment horizontal="center" vertical="center" shrinkToFit="1"/>
    </xf>
    <xf numFmtId="201" fontId="0" fillId="24" borderId="164" xfId="0" applyNumberFormat="1" applyFill="1" applyBorder="1" applyAlignment="1">
      <alignment horizontal="center" vertical="center" shrinkToFit="1"/>
    </xf>
    <xf numFmtId="201" fontId="0" fillId="24" borderId="94" xfId="0" applyNumberFormat="1" applyFill="1" applyBorder="1" applyAlignment="1">
      <alignment horizontal="center" vertical="center" shrinkToFit="1"/>
    </xf>
    <xf numFmtId="177" fontId="0" fillId="24" borderId="39" xfId="0" applyNumberFormat="1" applyFill="1" applyBorder="1" applyAlignment="1">
      <alignment horizontal="center" vertical="center"/>
    </xf>
    <xf numFmtId="177" fontId="0" fillId="24" borderId="43" xfId="0" applyNumberFormat="1" applyFill="1" applyBorder="1" applyAlignment="1">
      <alignment horizontal="center" vertical="center"/>
    </xf>
    <xf numFmtId="2" fontId="0" fillId="24" borderId="43" xfId="0" applyNumberFormat="1" applyFill="1" applyBorder="1" applyAlignment="1">
      <alignment horizontal="center" vertical="center"/>
    </xf>
    <xf numFmtId="49" fontId="29" fillId="23" borderId="48" xfId="0" applyNumberFormat="1" applyFont="1" applyFill="1" applyBorder="1" applyAlignment="1">
      <alignment horizontal="center" vertical="center"/>
    </xf>
    <xf numFmtId="49" fontId="29" fillId="23" borderId="47" xfId="0" applyNumberFormat="1" applyFont="1" applyFill="1" applyBorder="1" applyAlignment="1">
      <alignment horizontal="center" vertical="center"/>
    </xf>
    <xf numFmtId="176" fontId="0" fillId="24" borderId="10" xfId="0" applyNumberFormat="1" applyFill="1" applyBorder="1" applyAlignment="1">
      <alignment horizontal="center" vertical="center"/>
    </xf>
    <xf numFmtId="201" fontId="4" fillId="24" borderId="18" xfId="0" applyNumberFormat="1" applyFont="1" applyFill="1" applyBorder="1" applyAlignment="1">
      <alignment horizontal="center" vertical="center"/>
    </xf>
    <xf numFmtId="201" fontId="4" fillId="24" borderId="20" xfId="0" applyNumberFormat="1" applyFont="1" applyFill="1" applyBorder="1" applyAlignment="1">
      <alignment horizontal="center" vertical="center"/>
    </xf>
    <xf numFmtId="40" fontId="4" fillId="24" borderId="26" xfId="0" applyNumberFormat="1" applyFont="1" applyFill="1" applyBorder="1" applyAlignment="1">
      <alignment horizontal="center" vertical="center"/>
    </xf>
    <xf numFmtId="40" fontId="4" fillId="24" borderId="122" xfId="0" applyNumberFormat="1" applyFont="1" applyFill="1" applyBorder="1" applyAlignment="1">
      <alignment horizontal="center" vertical="center"/>
    </xf>
    <xf numFmtId="198" fontId="0" fillId="24" borderId="12" xfId="0" applyNumberFormat="1" applyFill="1" applyBorder="1" applyAlignment="1">
      <alignment horizontal="center" vertical="center"/>
    </xf>
    <xf numFmtId="198" fontId="0" fillId="24" borderId="120" xfId="0" applyNumberFormat="1" applyFill="1" applyBorder="1" applyAlignment="1">
      <alignment horizontal="center" vertical="center"/>
    </xf>
    <xf numFmtId="0" fontId="45" fillId="24" borderId="0" xfId="34" applyNumberFormat="1" applyFont="1" applyFill="1" applyAlignment="1">
      <alignment horizontal="center" vertical="center" shrinkToFit="1"/>
    </xf>
    <xf numFmtId="195" fontId="45" fillId="24" borderId="0" xfId="34" applyNumberFormat="1" applyFont="1" applyFill="1" applyAlignment="1">
      <alignment horizontal="left" vertical="center"/>
    </xf>
    <xf numFmtId="193" fontId="45" fillId="24" borderId="0" xfId="34" applyNumberFormat="1" applyFont="1" applyFill="1" applyAlignment="1">
      <alignment horizontal="center" vertical="center"/>
    </xf>
    <xf numFmtId="0" fontId="45" fillId="24" borderId="0" xfId="0" applyFont="1" applyFill="1" applyAlignment="1">
      <alignment horizontal="left" vertical="center"/>
    </xf>
    <xf numFmtId="38" fontId="0" fillId="24" borderId="13" xfId="0" applyNumberFormat="1" applyFill="1" applyBorder="1" applyAlignment="1">
      <alignment horizontal="center" vertical="center"/>
    </xf>
    <xf numFmtId="0" fontId="0" fillId="24" borderId="14" xfId="0" applyFill="1" applyBorder="1" applyAlignment="1">
      <alignment horizontal="center" vertical="center"/>
    </xf>
    <xf numFmtId="0" fontId="0" fillId="24" borderId="15" xfId="0" applyFill="1" applyBorder="1" applyAlignment="1">
      <alignment horizontal="center" vertical="center"/>
    </xf>
    <xf numFmtId="182" fontId="0" fillId="24" borderId="60" xfId="0" applyNumberFormat="1" applyFill="1" applyBorder="1" applyAlignment="1">
      <alignment horizontal="center" vertical="center" shrinkToFit="1"/>
    </xf>
    <xf numFmtId="0" fontId="26" fillId="24" borderId="13" xfId="0" applyFont="1" applyFill="1" applyBorder="1" applyAlignment="1">
      <alignment horizontal="center" vertical="center"/>
    </xf>
    <xf numFmtId="0" fontId="26" fillId="24" borderId="14" xfId="0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38" fontId="0" fillId="24" borderId="57" xfId="0" applyNumberFormat="1" applyFill="1" applyBorder="1" applyAlignment="1">
      <alignment horizontal="center" vertical="center" shrinkToFit="1"/>
    </xf>
    <xf numFmtId="38" fontId="0" fillId="24" borderId="81" xfId="0" applyNumberFormat="1" applyFill="1" applyBorder="1" applyAlignment="1">
      <alignment horizontal="center" vertical="center" shrinkToFit="1"/>
    </xf>
    <xf numFmtId="176" fontId="0" fillId="24" borderId="13" xfId="0" applyNumberFormat="1" applyFill="1" applyBorder="1" applyAlignment="1">
      <alignment horizontal="center" vertical="center"/>
    </xf>
    <xf numFmtId="38" fontId="6" fillId="24" borderId="13" xfId="0" applyNumberFormat="1" applyFont="1" applyFill="1" applyBorder="1" applyAlignment="1">
      <alignment horizontal="center" vertical="center"/>
    </xf>
    <xf numFmtId="0" fontId="26" fillId="24" borderId="12" xfId="0" applyFont="1" applyFill="1" applyBorder="1" applyAlignment="1">
      <alignment horizontal="center" vertical="center"/>
    </xf>
    <xf numFmtId="0" fontId="26" fillId="24" borderId="90" xfId="0" applyFont="1" applyFill="1" applyBorder="1" applyAlignment="1">
      <alignment horizontal="center" vertical="center"/>
    </xf>
    <xf numFmtId="0" fontId="26" fillId="24" borderId="20" xfId="0" applyFont="1" applyFill="1" applyBorder="1" applyAlignment="1">
      <alignment horizontal="center" vertical="center"/>
    </xf>
    <xf numFmtId="0" fontId="26" fillId="24" borderId="16" xfId="0" applyFont="1" applyFill="1" applyBorder="1" applyAlignment="1">
      <alignment horizontal="center" vertical="center"/>
    </xf>
    <xf numFmtId="0" fontId="26" fillId="24" borderId="80" xfId="0" applyFont="1" applyFill="1" applyBorder="1" applyAlignment="1">
      <alignment horizontal="center" vertical="center"/>
    </xf>
    <xf numFmtId="0" fontId="0" fillId="4" borderId="82" xfId="0" applyFill="1" applyBorder="1" applyAlignment="1" applyProtection="1">
      <alignment horizontal="center" vertical="center"/>
      <protection locked="0"/>
    </xf>
    <xf numFmtId="0" fontId="0" fillId="24" borderId="82" xfId="0" applyFill="1" applyBorder="1" applyAlignment="1">
      <alignment horizontal="center" vertical="center"/>
    </xf>
    <xf numFmtId="0" fontId="26" fillId="24" borderId="93" xfId="0" applyFont="1" applyFill="1" applyBorder="1" applyAlignment="1">
      <alignment horizontal="center" vertical="center"/>
    </xf>
    <xf numFmtId="0" fontId="26" fillId="24" borderId="92" xfId="0" applyFont="1" applyFill="1" applyBorder="1" applyAlignment="1">
      <alignment horizontal="center" vertical="center"/>
    </xf>
    <xf numFmtId="0" fontId="26" fillId="24" borderId="79" xfId="0" applyFont="1" applyFill="1" applyBorder="1" applyAlignment="1">
      <alignment horizontal="center" vertical="center"/>
    </xf>
    <xf numFmtId="0" fontId="26" fillId="24" borderId="93" xfId="0" applyFont="1" applyFill="1" applyBorder="1" applyAlignment="1">
      <alignment horizontal="center" vertical="center" shrinkToFit="1"/>
    </xf>
    <xf numFmtId="0" fontId="26" fillId="24" borderId="92" xfId="0" applyFont="1" applyFill="1" applyBorder="1" applyAlignment="1">
      <alignment horizontal="center" vertical="center" shrinkToFit="1"/>
    </xf>
    <xf numFmtId="0" fontId="26" fillId="24" borderId="79" xfId="0" applyFont="1" applyFill="1" applyBorder="1" applyAlignment="1">
      <alignment horizontal="center" vertical="center" shrinkToFit="1"/>
    </xf>
    <xf numFmtId="0" fontId="0" fillId="24" borderId="18" xfId="0" applyFill="1" applyBorder="1" applyAlignment="1">
      <alignment horizontal="center" vertical="center"/>
    </xf>
    <xf numFmtId="0" fontId="0" fillId="24" borderId="81" xfId="0" applyFill="1" applyBorder="1" applyAlignment="1">
      <alignment horizontal="center" vertical="center"/>
    </xf>
    <xf numFmtId="0" fontId="0" fillId="24" borderId="54" xfId="0" applyFill="1" applyBorder="1" applyAlignment="1">
      <alignment horizontal="center" vertical="center"/>
    </xf>
    <xf numFmtId="0" fontId="0" fillId="24" borderId="57" xfId="0" applyFill="1" applyBorder="1" applyAlignment="1">
      <alignment horizontal="center" vertical="center"/>
    </xf>
    <xf numFmtId="0" fontId="49" fillId="24" borderId="126" xfId="0" applyFont="1" applyFill="1" applyBorder="1" applyAlignment="1" applyProtection="1">
      <alignment horizontal="left" vertical="center"/>
      <protection locked="0"/>
    </xf>
    <xf numFmtId="0" fontId="49" fillId="24" borderId="82" xfId="0" applyFont="1" applyFill="1" applyBorder="1" applyAlignment="1" applyProtection="1">
      <alignment horizontal="left" vertical="center"/>
      <protection locked="0"/>
    </xf>
    <xf numFmtId="0" fontId="49" fillId="24" borderId="89" xfId="0" applyFont="1" applyFill="1" applyBorder="1" applyAlignment="1" applyProtection="1">
      <alignment horizontal="left" vertical="center"/>
      <protection locked="0"/>
    </xf>
    <xf numFmtId="0" fontId="49" fillId="24" borderId="117" xfId="0" applyFont="1" applyFill="1" applyBorder="1" applyAlignment="1" applyProtection="1">
      <alignment horizontal="left" vertical="center"/>
      <protection locked="0"/>
    </xf>
    <xf numFmtId="0" fontId="49" fillId="24" borderId="0" xfId="0" applyFont="1" applyFill="1" applyAlignment="1" applyProtection="1">
      <alignment horizontal="left" vertical="center"/>
      <protection locked="0"/>
    </xf>
    <xf numFmtId="0" fontId="49" fillId="24" borderId="91" xfId="0" applyFont="1" applyFill="1" applyBorder="1" applyAlignment="1" applyProtection="1">
      <alignment horizontal="left" vertical="center"/>
      <protection locked="0"/>
    </xf>
    <xf numFmtId="0" fontId="49" fillId="24" borderId="118" xfId="0" applyFont="1" applyFill="1" applyBorder="1" applyAlignment="1" applyProtection="1">
      <alignment horizontal="left" vertical="center"/>
      <protection locked="0"/>
    </xf>
    <xf numFmtId="0" fontId="49" fillId="24" borderId="96" xfId="0" applyFont="1" applyFill="1" applyBorder="1" applyAlignment="1" applyProtection="1">
      <alignment horizontal="left" vertical="center"/>
      <protection locked="0"/>
    </xf>
    <xf numFmtId="0" fontId="49" fillId="24" borderId="119" xfId="0" applyFont="1" applyFill="1" applyBorder="1" applyAlignment="1" applyProtection="1">
      <alignment horizontal="left" vertical="center"/>
      <protection locked="0"/>
    </xf>
    <xf numFmtId="0" fontId="21" fillId="24" borderId="159" xfId="0" applyFont="1" applyFill="1" applyBorder="1" applyAlignment="1">
      <alignment horizontal="center" vertical="center" shrinkToFit="1"/>
    </xf>
    <xf numFmtId="182" fontId="21" fillId="24" borderId="10" xfId="28" applyNumberFormat="1" applyFont="1" applyFill="1" applyBorder="1" applyAlignment="1">
      <alignment horizontal="center" vertical="center"/>
    </xf>
    <xf numFmtId="177" fontId="0" fillId="0" borderId="45" xfId="0" applyNumberFormat="1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177" fontId="0" fillId="0" borderId="39" xfId="0" applyNumberFormat="1" applyBorder="1" applyAlignment="1">
      <alignment horizontal="center" vertical="center"/>
    </xf>
    <xf numFmtId="177" fontId="0" fillId="0" borderId="43" xfId="0" applyNumberFormat="1" applyBorder="1" applyAlignment="1">
      <alignment horizontal="center" vertical="center"/>
    </xf>
    <xf numFmtId="0" fontId="49" fillId="24" borderId="126" xfId="0" applyFont="1" applyFill="1" applyBorder="1" applyAlignment="1" applyProtection="1">
      <alignment horizontal="left" vertical="center" wrapText="1"/>
      <protection locked="0"/>
    </xf>
    <xf numFmtId="40" fontId="0" fillId="24" borderId="14" xfId="0" applyNumberFormat="1" applyFill="1" applyBorder="1" applyAlignment="1">
      <alignment horizontal="center" vertical="center"/>
    </xf>
    <xf numFmtId="40" fontId="0" fillId="24" borderId="15" xfId="0" applyNumberFormat="1" applyFill="1" applyBorder="1" applyAlignment="1">
      <alignment horizontal="center" vertical="center"/>
    </xf>
    <xf numFmtId="203" fontId="0" fillId="0" borderId="12" xfId="0" applyNumberFormat="1" applyBorder="1" applyAlignment="1">
      <alignment horizontal="center" vertical="center"/>
    </xf>
    <xf numFmtId="203" fontId="0" fillId="24" borderId="43" xfId="0" applyNumberFormat="1" applyFill="1" applyBorder="1" applyAlignment="1">
      <alignment horizontal="center" vertical="center"/>
    </xf>
    <xf numFmtId="2" fontId="0" fillId="24" borderId="59" xfId="0" applyNumberFormat="1" applyFill="1" applyBorder="1" applyAlignment="1">
      <alignment horizontal="center" vertical="center"/>
    </xf>
    <xf numFmtId="177" fontId="0" fillId="24" borderId="55" xfId="0" applyNumberFormat="1" applyFill="1" applyBorder="1" applyAlignment="1">
      <alignment horizontal="center" vertical="center"/>
    </xf>
    <xf numFmtId="177" fontId="0" fillId="24" borderId="59" xfId="0" applyNumberFormat="1" applyFill="1" applyBorder="1" applyAlignment="1">
      <alignment horizontal="center" vertical="center"/>
    </xf>
    <xf numFmtId="203" fontId="0" fillId="24" borderId="40" xfId="0" applyNumberFormat="1" applyFill="1" applyBorder="1" applyAlignment="1">
      <alignment horizontal="center" vertical="center"/>
    </xf>
    <xf numFmtId="20" fontId="49" fillId="24" borderId="126" xfId="0" applyNumberFormat="1" applyFont="1" applyFill="1" applyBorder="1" applyAlignment="1" applyProtection="1">
      <alignment horizontal="left" vertical="center" wrapText="1"/>
      <protection locked="0"/>
    </xf>
    <xf numFmtId="0" fontId="3" fillId="24" borderId="0" xfId="0" applyFont="1" applyFill="1" applyAlignment="1">
      <alignment horizontal="left" vertical="center"/>
    </xf>
    <xf numFmtId="0" fontId="0" fillId="24" borderId="13" xfId="0" applyFill="1" applyBorder="1" applyAlignment="1">
      <alignment horizontal="center" vertical="center"/>
    </xf>
    <xf numFmtId="182" fontId="0" fillId="4" borderId="13" xfId="0" applyNumberFormat="1" applyFill="1" applyBorder="1" applyAlignment="1">
      <alignment horizontal="center" vertical="center"/>
    </xf>
    <xf numFmtId="182" fontId="0" fillId="4" borderId="14" xfId="0" applyNumberFormat="1" applyFill="1" applyBorder="1" applyAlignment="1">
      <alignment horizontal="center" vertical="center"/>
    </xf>
    <xf numFmtId="0" fontId="0" fillId="24" borderId="92" xfId="0" applyFill="1" applyBorder="1" applyAlignment="1">
      <alignment horizontal="center" vertical="center"/>
    </xf>
    <xf numFmtId="0" fontId="0" fillId="24" borderId="52" xfId="0" applyFill="1" applyBorder="1" applyAlignment="1">
      <alignment horizontal="right" vertical="center"/>
    </xf>
    <xf numFmtId="0" fontId="3" fillId="24" borderId="96" xfId="0" applyFont="1" applyFill="1" applyBorder="1" applyAlignment="1">
      <alignment horizontal="left" vertical="center"/>
    </xf>
    <xf numFmtId="0" fontId="3" fillId="0" borderId="0" xfId="0" applyFont="1" applyAlignment="1">
      <alignment horizontal="center" wrapText="1"/>
    </xf>
    <xf numFmtId="0" fontId="3" fillId="0" borderId="17" xfId="0" applyFont="1" applyBorder="1" applyAlignment="1">
      <alignment horizontal="center" wrapText="1"/>
    </xf>
    <xf numFmtId="0" fontId="0" fillId="24" borderId="16" xfId="0" applyFill="1" applyBorder="1" applyAlignment="1">
      <alignment horizontal="center" vertical="center"/>
    </xf>
    <xf numFmtId="182" fontId="0" fillId="4" borderId="10" xfId="0" applyNumberFormat="1" applyFill="1" applyBorder="1" applyAlignment="1">
      <alignment horizontal="center" vertical="center"/>
    </xf>
    <xf numFmtId="182" fontId="24" fillId="0" borderId="113" xfId="34" applyNumberFormat="1" applyFont="1" applyBorder="1" applyAlignment="1">
      <alignment horizontal="center"/>
    </xf>
    <xf numFmtId="182" fontId="24" fillId="0" borderId="148" xfId="34" applyNumberFormat="1" applyFont="1" applyBorder="1" applyAlignment="1">
      <alignment horizontal="center"/>
    </xf>
    <xf numFmtId="182" fontId="24" fillId="0" borderId="89" xfId="34" applyNumberFormat="1" applyFont="1" applyBorder="1" applyAlignment="1">
      <alignment horizontal="center"/>
    </xf>
    <xf numFmtId="0" fontId="29" fillId="24" borderId="152" xfId="0" applyFont="1" applyFill="1" applyBorder="1" applyAlignment="1">
      <alignment horizontal="center" vertical="center"/>
    </xf>
    <xf numFmtId="0" fontId="29" fillId="24" borderId="139" xfId="0" applyFont="1" applyFill="1" applyBorder="1" applyAlignment="1">
      <alignment horizontal="center" vertical="center"/>
    </xf>
    <xf numFmtId="0" fontId="29" fillId="24" borderId="153" xfId="0" applyFont="1" applyFill="1" applyBorder="1" applyAlignment="1">
      <alignment horizontal="center" vertical="center"/>
    </xf>
    <xf numFmtId="0" fontId="29" fillId="24" borderId="138" xfId="0" applyFont="1" applyFill="1" applyBorder="1" applyAlignment="1">
      <alignment horizontal="center" vertical="center"/>
    </xf>
    <xf numFmtId="9" fontId="0" fillId="24" borderId="52" xfId="28" applyFont="1" applyFill="1" applyBorder="1" applyAlignment="1">
      <alignment horizontal="right" vertical="center"/>
    </xf>
    <xf numFmtId="0" fontId="0" fillId="24" borderId="0" xfId="0" applyFill="1" applyAlignment="1">
      <alignment horizontal="right" vertical="center"/>
    </xf>
    <xf numFmtId="0" fontId="0" fillId="0" borderId="97" xfId="0" applyBorder="1" applyAlignment="1" applyProtection="1">
      <alignment horizontal="center" vertical="center"/>
      <protection hidden="1"/>
    </xf>
    <xf numFmtId="0" fontId="0" fillId="0" borderId="149" xfId="0" applyBorder="1" applyAlignment="1" applyProtection="1">
      <alignment horizontal="center" vertical="center"/>
      <protection hidden="1"/>
    </xf>
    <xf numFmtId="0" fontId="0" fillId="0" borderId="150" xfId="0" applyBorder="1" applyAlignment="1" applyProtection="1">
      <alignment horizontal="center" vertical="center"/>
      <protection hidden="1"/>
    </xf>
    <xf numFmtId="0" fontId="0" fillId="0" borderId="151" xfId="0" applyBorder="1" applyAlignment="1" applyProtection="1">
      <alignment horizontal="center" vertical="center"/>
      <protection hidden="1"/>
    </xf>
    <xf numFmtId="0" fontId="0" fillId="24" borderId="20" xfId="0" applyFill="1" applyBorder="1" applyAlignment="1">
      <alignment horizontal="center" vertical="center"/>
    </xf>
    <xf numFmtId="0" fontId="0" fillId="24" borderId="52" xfId="0" applyFill="1" applyBorder="1" applyAlignment="1">
      <alignment horizontal="center" vertical="center"/>
    </xf>
    <xf numFmtId="0" fontId="53" fillId="24" borderId="154" xfId="0" applyFont="1" applyFill="1" applyBorder="1" applyAlignment="1">
      <alignment horizontal="center" vertical="center"/>
    </xf>
    <xf numFmtId="0" fontId="53" fillId="24" borderId="155" xfId="0" applyFont="1" applyFill="1" applyBorder="1" applyAlignment="1">
      <alignment horizontal="center" vertical="center"/>
    </xf>
    <xf numFmtId="0" fontId="53" fillId="24" borderId="156" xfId="0" applyFont="1" applyFill="1" applyBorder="1" applyAlignment="1">
      <alignment horizontal="center" vertical="center"/>
    </xf>
    <xf numFmtId="0" fontId="53" fillId="24" borderId="53" xfId="0" applyFont="1" applyFill="1" applyBorder="1" applyAlignment="1">
      <alignment horizontal="center" vertical="center"/>
    </xf>
    <xf numFmtId="0" fontId="2" fillId="24" borderId="0" xfId="0" applyFont="1" applyFill="1" applyAlignment="1">
      <alignment horizontal="left" vertical="center"/>
    </xf>
    <xf numFmtId="49" fontId="43" fillId="0" borderId="113" xfId="0" applyNumberFormat="1" applyFont="1" applyBorder="1" applyAlignment="1">
      <alignment horizontal="center" vertical="center" wrapText="1"/>
    </xf>
    <xf numFmtId="49" fontId="43" fillId="0" borderId="147" xfId="0" applyNumberFormat="1" applyFont="1" applyBorder="1" applyAlignment="1">
      <alignment horizontal="center" vertical="center"/>
    </xf>
    <xf numFmtId="49" fontId="43" fillId="0" borderId="148" xfId="0" applyNumberFormat="1" applyFont="1" applyBorder="1" applyAlignment="1">
      <alignment horizontal="center" vertical="center"/>
    </xf>
    <xf numFmtId="193" fontId="43" fillId="0" borderId="157" xfId="0" applyNumberFormat="1" applyFont="1" applyBorder="1" applyAlignment="1">
      <alignment horizontal="center"/>
    </xf>
    <xf numFmtId="0" fontId="43" fillId="0" borderId="168" xfId="0" applyFont="1" applyBorder="1" applyAlignment="1">
      <alignment horizontal="center"/>
    </xf>
    <xf numFmtId="0" fontId="43" fillId="0" borderId="113" xfId="0" applyFont="1" applyBorder="1" applyAlignment="1">
      <alignment horizontal="center"/>
    </xf>
    <xf numFmtId="0" fontId="43" fillId="0" borderId="147" xfId="0" applyFont="1" applyBorder="1" applyAlignment="1">
      <alignment horizontal="center"/>
    </xf>
    <xf numFmtId="0" fontId="43" fillId="0" borderId="148" xfId="0" applyFont="1" applyBorder="1" applyAlignment="1">
      <alignment horizontal="center"/>
    </xf>
    <xf numFmtId="49" fontId="43" fillId="0" borderId="113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193" fontId="43" fillId="0" borderId="113" xfId="0" applyNumberFormat="1" applyFont="1" applyBorder="1" applyAlignment="1">
      <alignment horizontal="center"/>
    </xf>
    <xf numFmtId="193" fontId="43" fillId="0" borderId="147" xfId="0" applyNumberFormat="1" applyFont="1" applyBorder="1" applyAlignment="1">
      <alignment horizontal="center"/>
    </xf>
    <xf numFmtId="193" fontId="43" fillId="0" borderId="148" xfId="0" applyNumberFormat="1" applyFont="1" applyBorder="1" applyAlignment="1">
      <alignment horizontal="center"/>
    </xf>
    <xf numFmtId="0" fontId="44" fillId="0" borderId="168" xfId="0" applyFont="1" applyBorder="1" applyAlignment="1">
      <alignment horizontal="center" vertical="center"/>
    </xf>
    <xf numFmtId="0" fontId="44" fillId="0" borderId="157" xfId="0" applyFont="1" applyBorder="1" applyAlignment="1">
      <alignment horizontal="center" vertical="center"/>
    </xf>
    <xf numFmtId="0" fontId="21" fillId="0" borderId="126" xfId="0" applyFont="1" applyBorder="1" applyAlignment="1">
      <alignment horizontal="center" vertical="center"/>
    </xf>
    <xf numFmtId="0" fontId="21" fillId="0" borderId="82" xfId="0" applyFont="1" applyBorder="1" applyAlignment="1">
      <alignment horizontal="center" vertical="center"/>
    </xf>
    <xf numFmtId="0" fontId="21" fillId="0" borderId="89" xfId="0" applyFont="1" applyBorder="1" applyAlignment="1">
      <alignment horizontal="center" vertical="center"/>
    </xf>
    <xf numFmtId="0" fontId="21" fillId="0" borderId="117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91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0" fontId="21" fillId="0" borderId="96" xfId="0" applyFont="1" applyBorder="1" applyAlignment="1">
      <alignment horizontal="center" vertical="center"/>
    </xf>
    <xf numFmtId="0" fontId="21" fillId="0" borderId="119" xfId="0" applyFont="1" applyBorder="1" applyAlignment="1">
      <alignment horizontal="center" vertical="center"/>
    </xf>
    <xf numFmtId="0" fontId="44" fillId="0" borderId="105" xfId="0" applyFont="1" applyBorder="1" applyAlignment="1">
      <alignment horizontal="center" vertical="center"/>
    </xf>
    <xf numFmtId="0" fontId="44" fillId="0" borderId="110" xfId="0" applyFont="1" applyBorder="1" applyAlignment="1">
      <alignment horizontal="center" vertical="center"/>
    </xf>
    <xf numFmtId="0" fontId="0" fillId="0" borderId="126" xfId="0" applyBorder="1" applyAlignment="1">
      <alignment horizontal="center" vertical="center"/>
    </xf>
    <xf numFmtId="0" fontId="0" fillId="0" borderId="118" xfId="0" applyBorder="1" applyAlignment="1">
      <alignment horizontal="center" vertical="center"/>
    </xf>
    <xf numFmtId="0" fontId="0" fillId="0" borderId="169" xfId="0" applyBorder="1" applyAlignment="1">
      <alignment horizontal="center" vertical="center"/>
    </xf>
    <xf numFmtId="0" fontId="0" fillId="0" borderId="168" xfId="0" applyBorder="1" applyAlignment="1">
      <alignment horizontal="center" vertical="center"/>
    </xf>
    <xf numFmtId="192" fontId="43" fillId="0" borderId="113" xfId="0" applyNumberFormat="1" applyFont="1" applyBorder="1" applyAlignment="1">
      <alignment horizontal="center" vertical="center"/>
    </xf>
    <xf numFmtId="192" fontId="43" fillId="0" borderId="147" xfId="0" applyNumberFormat="1" applyFont="1" applyBorder="1" applyAlignment="1">
      <alignment horizontal="center" vertical="center"/>
    </xf>
    <xf numFmtId="192" fontId="43" fillId="0" borderId="148" xfId="0" applyNumberFormat="1" applyFont="1" applyBorder="1" applyAlignment="1">
      <alignment horizontal="center" vertical="center"/>
    </xf>
    <xf numFmtId="0" fontId="42" fillId="0" borderId="0" xfId="0" applyFont="1" applyAlignment="1">
      <alignment horizontal="center"/>
    </xf>
    <xf numFmtId="190" fontId="25" fillId="0" borderId="0" xfId="0" applyNumberFormat="1" applyFont="1" applyAlignment="1">
      <alignment horizontal="center"/>
    </xf>
    <xf numFmtId="193" fontId="43" fillId="0" borderId="113" xfId="0" applyNumberFormat="1" applyFont="1" applyBorder="1" applyAlignment="1">
      <alignment horizontal="center" vertical="center"/>
    </xf>
    <xf numFmtId="193" fontId="43" fillId="0" borderId="147" xfId="0" applyNumberFormat="1" applyFont="1" applyBorder="1" applyAlignment="1">
      <alignment horizontal="center" vertical="center"/>
    </xf>
    <xf numFmtId="193" fontId="43" fillId="0" borderId="148" xfId="0" applyNumberFormat="1" applyFont="1" applyBorder="1" applyAlignment="1">
      <alignment horizontal="center" vertical="center"/>
    </xf>
    <xf numFmtId="49" fontId="43" fillId="0" borderId="48" xfId="0" applyNumberFormat="1" applyFont="1" applyBorder="1" applyAlignment="1">
      <alignment horizontal="center" vertical="center" wrapText="1"/>
    </xf>
    <xf numFmtId="49" fontId="43" fillId="0" borderId="48" xfId="0" applyNumberFormat="1" applyFont="1" applyBorder="1" applyAlignment="1">
      <alignment horizontal="center" vertical="center"/>
    </xf>
    <xf numFmtId="49" fontId="43" fillId="0" borderId="158" xfId="0" applyNumberFormat="1" applyFont="1" applyBorder="1" applyAlignment="1">
      <alignment horizontal="center" vertical="center" wrapText="1"/>
    </xf>
    <xf numFmtId="49" fontId="43" fillId="0" borderId="147" xfId="0" applyNumberFormat="1" applyFont="1" applyBorder="1" applyAlignment="1">
      <alignment horizontal="center" vertical="center" wrapText="1"/>
    </xf>
    <xf numFmtId="49" fontId="43" fillId="0" borderId="50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right"/>
    </xf>
    <xf numFmtId="190" fontId="42" fillId="0" borderId="0" xfId="0" applyNumberFormat="1" applyFont="1" applyAlignment="1">
      <alignment horizontal="center"/>
    </xf>
    <xf numFmtId="0" fontId="25" fillId="0" borderId="0" xfId="0" applyFont="1" applyAlignment="1">
      <alignment horizontal="left"/>
    </xf>
    <xf numFmtId="198" fontId="31" fillId="24" borderId="55" xfId="0" applyNumberFormat="1" applyFont="1" applyFill="1" applyBorder="1" applyAlignment="1">
      <alignment horizontal="center" vertical="center"/>
    </xf>
    <xf numFmtId="198" fontId="31" fillId="24" borderId="59" xfId="0" applyNumberFormat="1" applyFont="1" applyFill="1" applyBorder="1" applyAlignment="1">
      <alignment horizontal="center" vertical="center"/>
    </xf>
    <xf numFmtId="0" fontId="29" fillId="23" borderId="97" xfId="0" applyFont="1" applyFill="1" applyBorder="1" applyAlignment="1">
      <alignment horizontal="center" vertical="center"/>
    </xf>
    <xf numFmtId="0" fontId="29" fillId="23" borderId="21" xfId="0" applyFont="1" applyFill="1" applyBorder="1" applyAlignment="1">
      <alignment horizontal="center" vertical="center"/>
    </xf>
    <xf numFmtId="182" fontId="21" fillId="24" borderId="10" xfId="0" applyNumberFormat="1" applyFont="1" applyFill="1" applyBorder="1" applyAlignment="1" applyProtection="1">
      <alignment horizontal="center" vertical="center"/>
      <protection locked="0"/>
    </xf>
    <xf numFmtId="208" fontId="21" fillId="24" borderId="10" xfId="0" applyNumberFormat="1" applyFont="1" applyFill="1" applyBorder="1" applyAlignment="1" applyProtection="1">
      <alignment horizontal="center" vertical="center"/>
      <protection locked="0"/>
    </xf>
    <xf numFmtId="207" fontId="21" fillId="24" borderId="10" xfId="0" applyNumberFormat="1" applyFont="1" applyFill="1" applyBorder="1" applyAlignment="1">
      <alignment horizontal="center" vertical="center"/>
    </xf>
    <xf numFmtId="0" fontId="0" fillId="24" borderId="126" xfId="0" applyFill="1" applyBorder="1" applyAlignment="1" applyProtection="1">
      <alignment horizontal="left" vertical="center"/>
      <protection locked="0"/>
    </xf>
    <xf numFmtId="0" fontId="0" fillId="24" borderId="82" xfId="0" applyFill="1" applyBorder="1" applyAlignment="1" applyProtection="1">
      <alignment horizontal="left" vertical="center"/>
      <protection locked="0"/>
    </xf>
    <xf numFmtId="0" fontId="24" fillId="24" borderId="0" xfId="0" applyFont="1" applyFill="1" applyAlignment="1">
      <alignment horizontal="left" vertical="center"/>
    </xf>
    <xf numFmtId="0" fontId="45" fillId="24" borderId="126" xfId="0" applyFont="1" applyFill="1" applyBorder="1" applyAlignment="1" applyProtection="1">
      <alignment horizontal="left" vertical="center" wrapText="1"/>
      <protection locked="0"/>
    </xf>
    <xf numFmtId="0" fontId="45" fillId="24" borderId="82" xfId="0" applyFont="1" applyFill="1" applyBorder="1" applyAlignment="1" applyProtection="1">
      <alignment horizontal="left" vertical="center"/>
      <protection locked="0"/>
    </xf>
    <xf numFmtId="0" fontId="45" fillId="24" borderId="89" xfId="0" applyFont="1" applyFill="1" applyBorder="1" applyAlignment="1" applyProtection="1">
      <alignment horizontal="left" vertical="center"/>
      <protection locked="0"/>
    </xf>
    <xf numFmtId="0" fontId="45" fillId="24" borderId="117" xfId="0" applyFont="1" applyFill="1" applyBorder="1" applyAlignment="1" applyProtection="1">
      <alignment horizontal="left" vertical="center"/>
      <protection locked="0"/>
    </xf>
    <xf numFmtId="0" fontId="45" fillId="24" borderId="0" xfId="0" applyFont="1" applyFill="1" applyAlignment="1" applyProtection="1">
      <alignment horizontal="left" vertical="center"/>
      <protection locked="0"/>
    </xf>
    <xf numFmtId="0" fontId="45" fillId="24" borderId="91" xfId="0" applyFont="1" applyFill="1" applyBorder="1" applyAlignment="1" applyProtection="1">
      <alignment horizontal="left" vertical="center"/>
      <protection locked="0"/>
    </xf>
    <xf numFmtId="0" fontId="45" fillId="24" borderId="118" xfId="0" applyFont="1" applyFill="1" applyBorder="1" applyAlignment="1" applyProtection="1">
      <alignment horizontal="left" vertical="center"/>
      <protection locked="0"/>
    </xf>
    <xf numFmtId="0" fontId="45" fillId="24" borderId="96" xfId="0" applyFont="1" applyFill="1" applyBorder="1" applyAlignment="1" applyProtection="1">
      <alignment horizontal="left" vertical="center"/>
      <protection locked="0"/>
    </xf>
    <xf numFmtId="0" fontId="45" fillId="24" borderId="119" xfId="0" applyFont="1" applyFill="1" applyBorder="1" applyAlignment="1" applyProtection="1">
      <alignment horizontal="left" vertical="center"/>
      <protection locked="0"/>
    </xf>
    <xf numFmtId="0" fontId="0" fillId="24" borderId="20" xfId="0" applyFill="1" applyBorder="1" applyAlignment="1" applyProtection="1">
      <alignment horizontal="distributed" vertical="center"/>
      <protection locked="0"/>
    </xf>
    <xf numFmtId="0" fontId="7" fillId="24" borderId="80" xfId="0" applyFont="1" applyFill="1" applyBorder="1" applyAlignment="1" applyProtection="1">
      <alignment horizontal="distributed" vertical="center"/>
      <protection locked="0"/>
    </xf>
    <xf numFmtId="0" fontId="45" fillId="24" borderId="126" xfId="0" applyFont="1" applyFill="1" applyBorder="1" applyAlignment="1" applyProtection="1">
      <alignment horizontal="left" vertical="center"/>
      <protection locked="0"/>
    </xf>
    <xf numFmtId="198" fontId="22" fillId="24" borderId="55" xfId="0" applyNumberFormat="1" applyFont="1" applyFill="1" applyBorder="1" applyAlignment="1">
      <alignment horizontal="center" vertical="center"/>
    </xf>
    <xf numFmtId="198" fontId="22" fillId="24" borderId="59" xfId="0" applyNumberFormat="1" applyFont="1" applyFill="1" applyBorder="1" applyAlignment="1">
      <alignment horizontal="center" vertical="center"/>
    </xf>
    <xf numFmtId="0" fontId="52" fillId="24" borderId="96" xfId="0" applyFont="1" applyFill="1" applyBorder="1" applyAlignment="1">
      <alignment horizontal="center"/>
    </xf>
    <xf numFmtId="0" fontId="22" fillId="23" borderId="97" xfId="0" applyFont="1" applyFill="1" applyBorder="1" applyAlignment="1">
      <alignment horizontal="center" vertical="center"/>
    </xf>
    <xf numFmtId="0" fontId="22" fillId="23" borderId="21" xfId="0" applyFont="1" applyFill="1" applyBorder="1" applyAlignment="1">
      <alignment horizontal="center" vertical="center"/>
    </xf>
    <xf numFmtId="182" fontId="22" fillId="24" borderId="10" xfId="34" applyNumberFormat="1" applyFont="1" applyFill="1" applyBorder="1" applyAlignment="1">
      <alignment horizontal="center" vertical="center"/>
    </xf>
    <xf numFmtId="198" fontId="22" fillId="24" borderId="26" xfId="0" applyNumberFormat="1" applyFont="1" applyFill="1" applyBorder="1" applyAlignment="1">
      <alignment horizontal="center" vertical="center" wrapText="1"/>
    </xf>
    <xf numFmtId="182" fontId="22" fillId="24" borderId="10" xfId="0" applyNumberFormat="1" applyFont="1" applyFill="1" applyBorder="1" applyAlignment="1" applyProtection="1">
      <alignment horizontal="center" vertical="center"/>
      <protection locked="0"/>
    </xf>
    <xf numFmtId="2" fontId="22" fillId="24" borderId="20" xfId="0" applyNumberFormat="1" applyFont="1" applyFill="1" applyBorder="1" applyAlignment="1">
      <alignment horizontal="distributed" vertical="center"/>
    </xf>
    <xf numFmtId="2" fontId="22" fillId="24" borderId="80" xfId="0" applyNumberFormat="1" applyFont="1" applyFill="1" applyBorder="1" applyAlignment="1">
      <alignment horizontal="distributed" vertical="center"/>
    </xf>
    <xf numFmtId="198" fontId="22" fillId="24" borderId="20" xfId="0" applyNumberFormat="1" applyFont="1" applyFill="1" applyBorder="1" applyAlignment="1">
      <alignment horizontal="center" vertical="center" wrapText="1"/>
    </xf>
    <xf numFmtId="198" fontId="22" fillId="24" borderId="80" xfId="0" applyNumberFormat="1" applyFont="1" applyFill="1" applyBorder="1" applyAlignment="1">
      <alignment horizontal="center" vertical="center" wrapText="1"/>
    </xf>
    <xf numFmtId="208" fontId="22" fillId="24" borderId="10" xfId="0" applyNumberFormat="1" applyFont="1" applyFill="1" applyBorder="1" applyAlignment="1" applyProtection="1">
      <alignment horizontal="center" vertical="center"/>
      <protection locked="0"/>
    </xf>
    <xf numFmtId="207" fontId="22" fillId="24" borderId="10" xfId="0" applyNumberFormat="1" applyFont="1" applyFill="1" applyBorder="1" applyAlignment="1">
      <alignment horizontal="center" vertical="center"/>
    </xf>
    <xf numFmtId="182" fontId="22" fillId="24" borderId="10" xfId="0" applyNumberFormat="1" applyFont="1" applyFill="1" applyBorder="1" applyAlignment="1">
      <alignment horizontal="center" vertical="center"/>
    </xf>
    <xf numFmtId="198" fontId="22" fillId="24" borderId="10" xfId="0" applyNumberFormat="1" applyFont="1" applyFill="1" applyBorder="1" applyAlignment="1">
      <alignment horizontal="center" vertical="center"/>
    </xf>
    <xf numFmtId="182" fontId="22" fillId="24" borderId="10" xfId="28" applyNumberFormat="1" applyFont="1" applyFill="1" applyBorder="1" applyAlignment="1">
      <alignment horizontal="center" vertical="center"/>
    </xf>
    <xf numFmtId="181" fontId="22" fillId="24" borderId="10" xfId="28" applyNumberFormat="1" applyFont="1" applyFill="1" applyBorder="1" applyAlignment="1">
      <alignment horizontal="center" vertical="center"/>
    </xf>
    <xf numFmtId="198" fontId="22" fillId="24" borderId="120" xfId="0" applyNumberFormat="1" applyFont="1" applyFill="1" applyBorder="1" applyAlignment="1">
      <alignment horizontal="center" vertical="center"/>
    </xf>
    <xf numFmtId="198" fontId="22" fillId="24" borderId="13" xfId="0" applyNumberFormat="1" applyFont="1" applyFill="1" applyBorder="1" applyAlignment="1">
      <alignment horizontal="center" vertical="center"/>
    </xf>
    <xf numFmtId="198" fontId="22" fillId="24" borderId="15" xfId="0" applyNumberFormat="1" applyFont="1" applyFill="1" applyBorder="1" applyAlignment="1">
      <alignment horizontal="center" vertical="center"/>
    </xf>
    <xf numFmtId="198" fontId="22" fillId="24" borderId="12" xfId="0" applyNumberFormat="1" applyFont="1" applyFill="1" applyBorder="1" applyAlignment="1">
      <alignment horizontal="center" vertical="center"/>
    </xf>
    <xf numFmtId="38" fontId="26" fillId="24" borderId="113" xfId="34" applyFont="1" applyFill="1" applyBorder="1" applyAlignment="1">
      <alignment horizontal="center" vertical="center"/>
    </xf>
    <xf numFmtId="38" fontId="26" fillId="24" borderId="147" xfId="34" applyFont="1" applyFill="1" applyBorder="1" applyAlignment="1">
      <alignment horizontal="center" vertical="center"/>
    </xf>
    <xf numFmtId="38" fontId="26" fillId="24" borderId="50" xfId="34" applyFont="1" applyFill="1" applyBorder="1" applyAlignment="1">
      <alignment horizontal="center" vertical="center"/>
    </xf>
    <xf numFmtId="38" fontId="26" fillId="24" borderId="158" xfId="34" applyFont="1" applyFill="1" applyBorder="1" applyAlignment="1">
      <alignment horizontal="center" vertical="center"/>
    </xf>
    <xf numFmtId="0" fontId="31" fillId="24" borderId="10" xfId="0" applyFont="1" applyFill="1" applyBorder="1" applyAlignment="1">
      <alignment horizontal="center" vertical="center" shrinkToFit="1"/>
    </xf>
    <xf numFmtId="0" fontId="26" fillId="24" borderId="45" xfId="0" applyFont="1" applyFill="1" applyBorder="1" applyAlignment="1">
      <alignment horizontal="center" vertical="center" shrinkToFit="1"/>
    </xf>
    <xf numFmtId="38" fontId="26" fillId="24" borderId="90" xfId="0" applyNumberFormat="1" applyFont="1" applyFill="1" applyBorder="1" applyAlignment="1">
      <alignment horizontal="center" vertical="center"/>
    </xf>
    <xf numFmtId="193" fontId="24" fillId="24" borderId="96" xfId="34" applyNumberFormat="1" applyFont="1" applyFill="1" applyBorder="1" applyAlignment="1">
      <alignment horizontal="center" vertical="center"/>
    </xf>
    <xf numFmtId="195" fontId="24" fillId="24" borderId="96" xfId="34" applyNumberFormat="1" applyFont="1" applyFill="1" applyBorder="1" applyAlignment="1">
      <alignment horizontal="left" vertical="center"/>
    </xf>
    <xf numFmtId="40" fontId="0" fillId="4" borderId="10" xfId="0" applyNumberFormat="1" applyFill="1" applyBorder="1" applyAlignment="1" applyProtection="1">
      <alignment horizontal="center" vertical="center"/>
      <protection locked="0"/>
    </xf>
    <xf numFmtId="40" fontId="0" fillId="4" borderId="13" xfId="0" applyNumberFormat="1" applyFill="1" applyBorder="1" applyAlignment="1" applyProtection="1">
      <alignment horizontal="center" vertical="center"/>
      <protection locked="0"/>
    </xf>
    <xf numFmtId="212" fontId="0" fillId="24" borderId="59" xfId="0" applyNumberFormat="1" applyFill="1" applyBorder="1" applyAlignment="1">
      <alignment horizontal="center" vertical="center"/>
    </xf>
    <xf numFmtId="212" fontId="0" fillId="24" borderId="60" xfId="0" applyNumberFormat="1" applyFill="1" applyBorder="1" applyAlignment="1">
      <alignment horizontal="center" vertical="center"/>
    </xf>
    <xf numFmtId="211" fontId="21" fillId="24" borderId="13" xfId="34" applyNumberFormat="1" applyFont="1" applyFill="1" applyBorder="1" applyAlignment="1">
      <alignment horizontal="center" vertical="center"/>
    </xf>
    <xf numFmtId="211" fontId="21" fillId="24" borderId="14" xfId="34" applyNumberFormat="1" applyFont="1" applyFill="1" applyBorder="1" applyAlignment="1">
      <alignment horizontal="center" vertical="center"/>
    </xf>
    <xf numFmtId="211" fontId="21" fillId="24" borderId="15" xfId="34" applyNumberFormat="1" applyFont="1" applyFill="1" applyBorder="1" applyAlignment="1">
      <alignment horizontal="center" vertical="center"/>
    </xf>
    <xf numFmtId="211" fontId="21" fillId="24" borderId="10" xfId="34" applyNumberFormat="1" applyFont="1" applyFill="1" applyBorder="1" applyAlignment="1">
      <alignment horizontal="center" vertical="center"/>
    </xf>
    <xf numFmtId="40" fontId="0" fillId="4" borderId="18" xfId="0" applyNumberFormat="1" applyFill="1" applyBorder="1" applyAlignment="1" applyProtection="1">
      <alignment horizontal="center" vertical="center"/>
      <protection locked="0"/>
    </xf>
    <xf numFmtId="210" fontId="0" fillId="4" borderId="13" xfId="0" applyNumberFormat="1" applyFill="1" applyBorder="1" applyAlignment="1" applyProtection="1">
      <alignment horizontal="center" vertical="center" shrinkToFit="1"/>
      <protection locked="0"/>
    </xf>
    <xf numFmtId="210" fontId="0" fillId="4" borderId="14" xfId="0" applyNumberFormat="1" applyFill="1" applyBorder="1" applyAlignment="1" applyProtection="1">
      <alignment horizontal="center" vertical="center" shrinkToFit="1"/>
      <protection locked="0"/>
    </xf>
    <xf numFmtId="210" fontId="0" fillId="4" borderId="15" xfId="0" applyNumberFormat="1" applyFill="1" applyBorder="1" applyAlignment="1" applyProtection="1">
      <alignment horizontal="center" vertical="center" shrinkToFit="1"/>
      <protection locked="0"/>
    </xf>
    <xf numFmtId="38" fontId="38" fillId="24" borderId="46" xfId="0" applyNumberFormat="1" applyFont="1" applyFill="1" applyBorder="1" applyAlignment="1">
      <alignment horizontal="center" vertical="center"/>
    </xf>
    <xf numFmtId="38" fontId="38" fillId="24" borderId="17" xfId="0" applyNumberFormat="1" applyFont="1" applyFill="1" applyBorder="1" applyAlignment="1">
      <alignment horizontal="center" vertical="center"/>
    </xf>
    <xf numFmtId="38" fontId="38" fillId="24" borderId="19" xfId="0" applyNumberFormat="1" applyFont="1" applyFill="1" applyBorder="1" applyAlignment="1">
      <alignment horizontal="center" vertical="center"/>
    </xf>
    <xf numFmtId="38" fontId="38" fillId="24" borderId="12" xfId="0" applyNumberFormat="1" applyFont="1" applyFill="1" applyBorder="1" applyAlignment="1">
      <alignment horizontal="center" vertical="center"/>
    </xf>
    <xf numFmtId="209" fontId="21" fillId="24" borderId="10" xfId="28" applyNumberFormat="1" applyFont="1" applyFill="1" applyBorder="1" applyAlignment="1">
      <alignment horizontal="center" vertical="center"/>
    </xf>
    <xf numFmtId="0" fontId="0" fillId="24" borderId="126" xfId="0" applyFill="1" applyBorder="1" applyAlignment="1" applyProtection="1">
      <alignment horizontal="center" vertical="center" shrinkToFit="1"/>
      <protection locked="0"/>
    </xf>
    <xf numFmtId="0" fontId="0" fillId="24" borderId="82" xfId="0" applyFill="1" applyBorder="1" applyAlignment="1" applyProtection="1">
      <alignment horizontal="center" vertical="center" shrinkToFit="1"/>
      <protection locked="0"/>
    </xf>
    <xf numFmtId="0" fontId="24" fillId="24" borderId="96" xfId="34" applyNumberFormat="1" applyFont="1" applyFill="1" applyBorder="1" applyAlignment="1">
      <alignment horizontal="center" vertical="center" shrinkToFit="1"/>
    </xf>
    <xf numFmtId="210" fontId="0" fillId="4" borderId="137" xfId="0" applyNumberFormat="1" applyFill="1" applyBorder="1" applyAlignment="1" applyProtection="1">
      <alignment horizontal="center" vertical="center" shrinkToFit="1"/>
      <protection locked="0"/>
    </xf>
    <xf numFmtId="210" fontId="0" fillId="4" borderId="164" xfId="0" applyNumberFormat="1" applyFill="1" applyBorder="1" applyAlignment="1" applyProtection="1">
      <alignment horizontal="center" vertical="center" shrinkToFit="1"/>
      <protection locked="0"/>
    </xf>
    <xf numFmtId="210" fontId="0" fillId="4" borderId="94" xfId="0" applyNumberFormat="1" applyFill="1" applyBorder="1" applyAlignment="1" applyProtection="1">
      <alignment horizontal="center" vertical="center" shrinkToFit="1"/>
      <protection locked="0"/>
    </xf>
    <xf numFmtId="0" fontId="24" fillId="24" borderId="0" xfId="0" applyFont="1" applyFill="1" applyAlignment="1">
      <alignment horizontal="right" vertical="center"/>
    </xf>
    <xf numFmtId="0" fontId="24" fillId="24" borderId="96" xfId="0" applyFont="1" applyFill="1" applyBorder="1" applyAlignment="1">
      <alignment horizontal="left" vertical="center"/>
    </xf>
    <xf numFmtId="40" fontId="0" fillId="4" borderId="20" xfId="0" applyNumberFormat="1" applyFill="1" applyBorder="1" applyAlignment="1" applyProtection="1">
      <alignment horizontal="center" vertical="center"/>
      <protection locked="0"/>
    </xf>
    <xf numFmtId="212" fontId="4" fillId="24" borderId="59" xfId="0" applyNumberFormat="1" applyFont="1" applyFill="1" applyBorder="1" applyAlignment="1">
      <alignment horizontal="center" vertical="center"/>
    </xf>
    <xf numFmtId="0" fontId="26" fillId="24" borderId="18" xfId="0" applyFont="1" applyFill="1" applyBorder="1" applyAlignment="1" applyProtection="1">
      <alignment horizontal="center" vertical="center" shrinkToFit="1"/>
      <protection locked="0"/>
    </xf>
    <xf numFmtId="38" fontId="38" fillId="24" borderId="12" xfId="0" applyNumberFormat="1" applyFont="1" applyFill="1" applyBorder="1" applyAlignment="1" applyProtection="1">
      <alignment horizontal="center" vertical="center"/>
      <protection locked="0"/>
    </xf>
    <xf numFmtId="0" fontId="26" fillId="24" borderId="10" xfId="0" applyFont="1" applyFill="1" applyBorder="1" applyAlignment="1" applyProtection="1">
      <alignment horizontal="center" vertical="center" shrinkToFit="1"/>
      <protection locked="0"/>
    </xf>
    <xf numFmtId="210" fontId="0" fillId="24" borderId="37" xfId="0" applyNumberFormat="1" applyFill="1" applyBorder="1" applyAlignment="1">
      <alignment horizontal="center" vertical="center" shrinkToFit="1"/>
    </xf>
    <xf numFmtId="210" fontId="0" fillId="24" borderId="165" xfId="0" applyNumberFormat="1" applyFill="1" applyBorder="1" applyAlignment="1">
      <alignment horizontal="center" vertical="center" shrinkToFit="1"/>
    </xf>
    <xf numFmtId="210" fontId="0" fillId="24" borderId="95" xfId="0" applyNumberFormat="1" applyFill="1" applyBorder="1" applyAlignment="1">
      <alignment horizontal="center" vertical="center" shrinkToFit="1"/>
    </xf>
    <xf numFmtId="0" fontId="24" fillId="24" borderId="96" xfId="34" applyNumberFormat="1" applyFont="1" applyFill="1" applyBorder="1" applyAlignment="1" applyProtection="1">
      <alignment horizontal="center" vertical="center" shrinkToFit="1"/>
      <protection locked="0"/>
    </xf>
    <xf numFmtId="211" fontId="21" fillId="24" borderId="13" xfId="34" applyNumberFormat="1" applyFont="1" applyFill="1" applyBorder="1" applyAlignment="1" applyProtection="1">
      <alignment horizontal="center" vertical="center"/>
      <protection locked="0"/>
    </xf>
    <xf numFmtId="211" fontId="21" fillId="24" borderId="14" xfId="34" applyNumberFormat="1" applyFont="1" applyFill="1" applyBorder="1" applyAlignment="1" applyProtection="1">
      <alignment horizontal="center" vertical="center"/>
      <protection locked="0"/>
    </xf>
    <xf numFmtId="211" fontId="21" fillId="24" borderId="15" xfId="34" applyNumberFormat="1" applyFont="1" applyFill="1" applyBorder="1" applyAlignment="1" applyProtection="1">
      <alignment horizontal="center" vertical="center"/>
      <protection locked="0"/>
    </xf>
    <xf numFmtId="212" fontId="4" fillId="24" borderId="60" xfId="0" applyNumberFormat="1" applyFont="1" applyFill="1" applyBorder="1" applyAlignment="1">
      <alignment horizontal="center" vertical="center"/>
    </xf>
    <xf numFmtId="201" fontId="0" fillId="4" borderId="13" xfId="0" applyNumberFormat="1" applyFill="1" applyBorder="1" applyAlignment="1" applyProtection="1">
      <alignment horizontal="center" vertical="center" shrinkToFit="1"/>
      <protection locked="0"/>
    </xf>
    <xf numFmtId="201" fontId="0" fillId="4" borderId="14" xfId="0" applyNumberFormat="1" applyFill="1" applyBorder="1" applyAlignment="1" applyProtection="1">
      <alignment horizontal="center" vertical="center" shrinkToFit="1"/>
      <protection locked="0"/>
    </xf>
    <xf numFmtId="201" fontId="0" fillId="4" borderId="15" xfId="0" applyNumberFormat="1" applyFill="1" applyBorder="1" applyAlignment="1" applyProtection="1">
      <alignment horizontal="center" vertical="center" shrinkToFit="1"/>
      <protection locked="0"/>
    </xf>
    <xf numFmtId="201" fontId="0" fillId="4" borderId="13" xfId="0" applyNumberFormat="1" applyFill="1" applyBorder="1" applyAlignment="1" applyProtection="1">
      <alignment horizontal="center" vertical="center"/>
      <protection locked="0"/>
    </xf>
    <xf numFmtId="201" fontId="0" fillId="4" borderId="14" xfId="0" applyNumberFormat="1" applyFill="1" applyBorder="1" applyAlignment="1" applyProtection="1">
      <alignment horizontal="center" vertical="center"/>
      <protection locked="0"/>
    </xf>
    <xf numFmtId="201" fontId="0" fillId="4" borderId="15" xfId="0" applyNumberFormat="1" applyFill="1" applyBorder="1" applyAlignment="1" applyProtection="1">
      <alignment horizontal="center" vertical="center"/>
      <protection locked="0"/>
    </xf>
    <xf numFmtId="201" fontId="0" fillId="4" borderId="137" xfId="0" applyNumberFormat="1" applyFill="1" applyBorder="1" applyAlignment="1" applyProtection="1">
      <alignment horizontal="center" vertical="center" shrinkToFit="1"/>
      <protection locked="0"/>
    </xf>
    <xf numFmtId="201" fontId="0" fillId="4" borderId="164" xfId="0" applyNumberFormat="1" applyFill="1" applyBorder="1" applyAlignment="1" applyProtection="1">
      <alignment horizontal="center" vertical="center" shrinkToFit="1"/>
      <protection locked="0"/>
    </xf>
    <xf numFmtId="201" fontId="0" fillId="4" borderId="94" xfId="0" applyNumberFormat="1" applyFill="1" applyBorder="1" applyAlignment="1" applyProtection="1">
      <alignment horizontal="center" vertical="center" shrinkToFit="1"/>
      <protection locked="0"/>
    </xf>
    <xf numFmtId="201" fontId="0" fillId="4" borderId="10" xfId="0" applyNumberFormat="1" applyFill="1" applyBorder="1" applyAlignment="1" applyProtection="1">
      <alignment horizontal="center" vertical="center"/>
      <protection locked="0"/>
    </xf>
    <xf numFmtId="201" fontId="0" fillId="4" borderId="137" xfId="0" applyNumberFormat="1" applyFill="1" applyBorder="1" applyAlignment="1" applyProtection="1">
      <alignment horizontal="center" vertical="center"/>
      <protection locked="0"/>
    </xf>
    <xf numFmtId="201" fontId="0" fillId="4" borderId="164" xfId="0" applyNumberFormat="1" applyFill="1" applyBorder="1" applyAlignment="1" applyProtection="1">
      <alignment horizontal="center" vertical="center"/>
      <protection locked="0"/>
    </xf>
    <xf numFmtId="201" fontId="0" fillId="4" borderId="94" xfId="0" applyNumberFormat="1" applyFill="1" applyBorder="1" applyAlignment="1" applyProtection="1">
      <alignment horizontal="center" vertical="center"/>
      <protection locked="0"/>
    </xf>
    <xf numFmtId="201" fontId="0" fillId="4" borderId="18" xfId="0" applyNumberFormat="1" applyFill="1" applyBorder="1" applyAlignment="1" applyProtection="1">
      <alignment horizontal="center" vertical="center"/>
      <protection locked="0"/>
    </xf>
    <xf numFmtId="201" fontId="0" fillId="4" borderId="20" xfId="0" applyNumberFormat="1" applyFill="1" applyBorder="1" applyAlignment="1" applyProtection="1">
      <alignment horizontal="center" vertical="center"/>
      <protection locked="0"/>
    </xf>
    <xf numFmtId="0" fontId="2" fillId="24" borderId="0" xfId="0" applyFont="1" applyFill="1" applyAlignment="1">
      <alignment horizontal="right" vertical="center"/>
    </xf>
    <xf numFmtId="0" fontId="29" fillId="24" borderId="154" xfId="0" applyFont="1" applyFill="1" applyBorder="1" applyAlignment="1">
      <alignment horizontal="center" vertical="center"/>
    </xf>
    <xf numFmtId="0" fontId="29" fillId="24" borderId="155" xfId="0" applyFont="1" applyFill="1" applyBorder="1" applyAlignment="1">
      <alignment horizontal="center" vertical="center"/>
    </xf>
    <xf numFmtId="0" fontId="29" fillId="24" borderId="156" xfId="0" applyFont="1" applyFill="1" applyBorder="1" applyAlignment="1">
      <alignment horizontal="center" vertical="center"/>
    </xf>
    <xf numFmtId="0" fontId="29" fillId="24" borderId="53" xfId="0" applyFont="1" applyFill="1" applyBorder="1" applyAlignment="1">
      <alignment horizontal="center" vertical="center"/>
    </xf>
  </cellXfs>
  <cellStyles count="47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パーセント" xfId="28" builtinId="5"/>
    <cellStyle name="メモ" xfId="29" builtinId="10" customBuiltin="1"/>
    <cellStyle name="リンク セル" xfId="30" builtinId="24" customBuiltin="1"/>
    <cellStyle name="悪い" xfId="31" builtinId="27" customBuiltin="1"/>
    <cellStyle name="計算" xfId="32" builtinId="22" customBuiltin="1"/>
    <cellStyle name="警告文" xfId="33" builtinId="11" customBuiltin="1"/>
    <cellStyle name="桁区切り" xfId="34" builtinId="6"/>
    <cellStyle name="見出し 1" xfId="35" builtinId="16" customBuiltin="1"/>
    <cellStyle name="見出し 2" xfId="36" builtinId="17" customBuiltin="1"/>
    <cellStyle name="見出し 3" xfId="37" builtinId="18" customBuiltin="1"/>
    <cellStyle name="見出し 4" xfId="38" builtinId="19" customBuiltin="1"/>
    <cellStyle name="集計" xfId="39" builtinId="25" customBuiltin="1"/>
    <cellStyle name="出力" xfId="40" builtinId="21" customBuiltin="1"/>
    <cellStyle name="説明文" xfId="41" builtinId="53" customBuiltin="1"/>
    <cellStyle name="入力" xfId="42" builtinId="20" customBuiltin="1"/>
    <cellStyle name="標準" xfId="0" builtinId="0"/>
    <cellStyle name="標準 2" xfId="46" xr:uid="{00000000-0005-0000-0000-00002B000000}"/>
    <cellStyle name="標準_PMC" xfId="43" xr:uid="{00000000-0005-0000-0000-00002C000000}"/>
    <cellStyle name="標準_ｸﾚﾝﾝﾘﾈｽ" xfId="44" xr:uid="{00000000-0005-0000-0000-00002D000000}"/>
    <cellStyle name="良い" xfId="45" builtinId="26" customBuiltin="1"/>
  </cellStyles>
  <dxfs count="783">
    <dxf>
      <font>
        <b val="0"/>
        <condense val="0"/>
        <extend val="0"/>
        <color indexed="10"/>
      </font>
    </dxf>
    <dxf>
      <font>
        <b val="0"/>
        <condense val="0"/>
        <extend val="0"/>
        <color indexed="12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9"/>
      </font>
      <fill>
        <patternFill patternType="solid">
          <bgColor indexed="9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 val="0"/>
        <condense val="0"/>
        <extend val="0"/>
        <color indexed="12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 val="0"/>
        <condense val="0"/>
        <extend val="0"/>
        <color indexed="9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colors>
    <mruColors>
      <color rgb="FFFF0000"/>
      <color rgb="FFFFCCFF"/>
      <color rgb="FFFF9966"/>
      <color rgb="FFFF00FF"/>
      <color rgb="FFCCFFCC"/>
      <color rgb="FFFAB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SZE&#20108;~1/AppData/Local/Temp/B2Temp/Attach/&#20998;&#27161;&#28310;&#12471;&#12501;&#12488;&#65288;&#20108;&#20451;&#24029;&#24215;&#65289;9&#26376;29&#26085;&#36861;&#21152;&#20154;&#2172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SZE&#20108;~1/AppData/Local/Temp/B2Temp/Attach/&#12467;&#12500;&#12540;&#27161;&#28310;&#12471;&#12501;&#12488;&#65288;&#20108;&#20451;&#24029;&#24215;&#65289;10&#26376;30&#26085;&#26356;&#2603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PMC.D"/>
      <sheetName val="セールスアクション "/>
      <sheetName val="Monthly Data"/>
      <sheetName val="ﾃﾞｰﾀ入力"/>
      <sheetName val="ｼﾌﾄ原本"/>
      <sheetName val="ｼﾌﾄ表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標準シフト①"/>
      <sheetName val="標準シフト②"/>
      <sheetName val="標準シフト③"/>
      <sheetName val="標準シフト④"/>
      <sheetName val="標準シフト⑤"/>
      <sheetName val="標準シフト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PMC.D"/>
      <sheetName val="セールスアクション "/>
      <sheetName val="Monthly Data"/>
      <sheetName val="ﾃﾞｰﾀ入力"/>
      <sheetName val="ｼﾌﾄ原本"/>
      <sheetName val="ｼﾌﾄ表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標準シフト①"/>
      <sheetName val="標準シフト②"/>
      <sheetName val="標準シフト③"/>
      <sheetName val="標準シフト④"/>
      <sheetName val="標準シフト⑤"/>
      <sheetName val="標準シフト⑥"/>
      <sheetName val="シフト原本の原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SheetLayoutView="4" workbookViewId="0"/>
  </sheetViews>
  <sheetFormatPr baseColWidth="10" defaultColWidth="8.83203125" defaultRowHeight="14"/>
  <sheetData/>
  <phoneticPr fontId="41"/>
  <pageMargins left="0.75" right="0.75" top="1" bottom="1" header="0.51180555555555562" footer="0.51180555555555562"/>
  <pageSetup paperSize="9" orientation="portrait" useFirstPageNumber="1" errors="NA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57"/>
  <sheetViews>
    <sheetView view="pageBreakPreview" zoomScale="66" zoomScaleNormal="50" zoomScaleSheetLayoutView="66" workbookViewId="0">
      <selection activeCell="B4" sqref="B4"/>
    </sheetView>
  </sheetViews>
  <sheetFormatPr baseColWidth="10" defaultColWidth="9" defaultRowHeight="24" customHeight="1"/>
  <cols>
    <col min="1" max="1" width="62" style="1" customWidth="1"/>
    <col min="2" max="2" width="52.83203125" style="1" customWidth="1"/>
    <col min="3" max="3" width="8.83203125" style="2" customWidth="1"/>
    <col min="4" max="5" width="9" style="2" bestFit="1"/>
    <col min="6" max="16384" width="9" style="2"/>
  </cols>
  <sheetData>
    <row r="1" spans="1:79" ht="24" customHeight="1">
      <c r="A1" s="1278" t="s">
        <v>0</v>
      </c>
      <c r="B1" s="1278"/>
    </row>
    <row r="2" spans="1:79" ht="24" customHeight="1">
      <c r="A2" s="4" t="s">
        <v>1</v>
      </c>
      <c r="B2" s="4" t="s">
        <v>2</v>
      </c>
      <c r="C2" s="5"/>
    </row>
    <row r="3" spans="1:79" s="3" customFormat="1" ht="24" customHeight="1">
      <c r="A3" s="6" t="s">
        <v>3</v>
      </c>
      <c r="B3" s="7" t="s">
        <v>4</v>
      </c>
      <c r="C3" s="1279" t="s">
        <v>5</v>
      </c>
      <c r="D3" s="2"/>
      <c r="E3" s="2"/>
      <c r="F3" s="2"/>
      <c r="G3" s="2"/>
      <c r="H3" s="2"/>
      <c r="I3" s="2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</row>
    <row r="4" spans="1:79" ht="24" customHeight="1">
      <c r="A4" s="9" t="s">
        <v>6</v>
      </c>
      <c r="B4" s="10" t="s">
        <v>7</v>
      </c>
      <c r="C4" s="1279"/>
      <c r="D4" s="11">
        <v>1</v>
      </c>
      <c r="E4" s="12" t="s">
        <v>8</v>
      </c>
      <c r="F4" s="13"/>
      <c r="G4" s="13"/>
      <c r="H4" s="13"/>
      <c r="I4" s="13"/>
    </row>
    <row r="5" spans="1:79" ht="24" customHeight="1">
      <c r="A5" s="9" t="s">
        <v>9</v>
      </c>
      <c r="B5" s="10" t="s">
        <v>10</v>
      </c>
      <c r="C5" s="1279"/>
      <c r="D5" s="1274" t="s">
        <v>1</v>
      </c>
      <c r="E5" s="1275"/>
      <c r="F5" s="1275"/>
      <c r="G5" s="1275"/>
      <c r="H5" s="1275"/>
      <c r="I5" s="1276"/>
      <c r="J5" s="1274" t="s">
        <v>11</v>
      </c>
      <c r="K5" s="1275"/>
      <c r="L5" s="1275"/>
      <c r="M5" s="1275"/>
      <c r="N5" s="1275"/>
      <c r="O5" s="1276"/>
    </row>
    <row r="6" spans="1:79" ht="24" customHeight="1">
      <c r="A6" s="9" t="s">
        <v>12</v>
      </c>
      <c r="B6" s="10" t="s">
        <v>13</v>
      </c>
      <c r="C6" s="1279"/>
      <c r="D6" s="14"/>
      <c r="E6" s="15"/>
      <c r="F6" s="15"/>
      <c r="G6" s="15"/>
      <c r="H6" s="15"/>
      <c r="I6" s="16"/>
      <c r="J6" s="14"/>
      <c r="K6" s="15"/>
      <c r="L6" s="15"/>
      <c r="M6" s="15"/>
      <c r="N6" s="15"/>
      <c r="O6" s="16"/>
    </row>
    <row r="7" spans="1:79" ht="24" customHeight="1">
      <c r="A7" s="9" t="s">
        <v>14</v>
      </c>
      <c r="B7" s="10" t="s">
        <v>15</v>
      </c>
      <c r="C7" s="1279"/>
      <c r="D7" s="17"/>
      <c r="E7" s="15"/>
      <c r="F7" s="15"/>
      <c r="G7" s="15"/>
      <c r="H7" s="15"/>
      <c r="I7" s="16"/>
      <c r="J7" s="17"/>
      <c r="K7" s="15"/>
      <c r="L7" s="15"/>
      <c r="M7" s="15"/>
      <c r="N7" s="15"/>
      <c r="O7" s="16"/>
    </row>
    <row r="8" spans="1:79" ht="24" customHeight="1">
      <c r="A8" s="9" t="s">
        <v>16</v>
      </c>
      <c r="B8" s="10" t="s">
        <v>17</v>
      </c>
      <c r="C8" s="1279"/>
      <c r="D8" s="14"/>
      <c r="E8" s="15"/>
      <c r="F8" s="15"/>
      <c r="G8" s="15"/>
      <c r="H8" s="15"/>
      <c r="I8" s="16"/>
      <c r="J8" s="14"/>
      <c r="K8" s="15"/>
      <c r="L8" s="15"/>
      <c r="M8" s="15"/>
      <c r="N8" s="15"/>
      <c r="O8" s="16"/>
    </row>
    <row r="9" spans="1:79" ht="24" customHeight="1">
      <c r="A9" s="9" t="s">
        <v>18</v>
      </c>
      <c r="B9" s="10" t="s">
        <v>19</v>
      </c>
      <c r="C9" s="1279"/>
      <c r="D9" s="17"/>
      <c r="E9" s="15"/>
      <c r="F9" s="15"/>
      <c r="G9" s="15"/>
      <c r="H9" s="15"/>
      <c r="I9" s="16"/>
      <c r="J9" s="17"/>
      <c r="K9" s="15"/>
      <c r="L9" s="15"/>
      <c r="M9" s="15"/>
      <c r="N9" s="15"/>
      <c r="O9" s="16"/>
    </row>
    <row r="10" spans="1:79" ht="24" customHeight="1">
      <c r="A10" s="9" t="s">
        <v>20</v>
      </c>
      <c r="B10" s="10" t="s">
        <v>21</v>
      </c>
      <c r="C10" s="1279"/>
      <c r="D10" s="17"/>
      <c r="E10" s="15"/>
      <c r="F10" s="15"/>
      <c r="G10" s="15"/>
      <c r="H10" s="15"/>
      <c r="I10" s="16"/>
      <c r="J10" s="17"/>
      <c r="K10" s="15"/>
      <c r="L10" s="15"/>
      <c r="M10" s="15"/>
      <c r="N10" s="15"/>
      <c r="O10" s="16"/>
    </row>
    <row r="11" spans="1:79" ht="24" customHeight="1">
      <c r="A11" s="9" t="s">
        <v>22</v>
      </c>
      <c r="B11" s="10" t="s">
        <v>23</v>
      </c>
      <c r="C11" s="1279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</row>
    <row r="12" spans="1:79" ht="24" customHeight="1">
      <c r="A12" s="9" t="s">
        <v>24</v>
      </c>
      <c r="B12" s="10" t="s">
        <v>25</v>
      </c>
      <c r="C12" s="1279"/>
      <c r="D12" s="19"/>
      <c r="E12" s="8"/>
      <c r="F12" s="8"/>
      <c r="G12" s="8"/>
      <c r="H12" s="8"/>
      <c r="I12" s="8"/>
      <c r="J12" s="20"/>
      <c r="K12" s="8"/>
      <c r="L12" s="8"/>
      <c r="M12" s="8"/>
      <c r="N12" s="8"/>
      <c r="O12" s="8"/>
    </row>
    <row r="13" spans="1:79" ht="31.5" customHeight="1">
      <c r="A13" s="21" t="s">
        <v>26</v>
      </c>
      <c r="B13" s="22" t="s">
        <v>27</v>
      </c>
      <c r="C13" s="1280" t="s">
        <v>28</v>
      </c>
      <c r="D13" s="23">
        <v>2</v>
      </c>
      <c r="E13" s="12" t="s">
        <v>29</v>
      </c>
      <c r="F13" s="24"/>
      <c r="G13" s="24"/>
      <c r="H13" s="24"/>
      <c r="I13" s="24"/>
      <c r="L13" s="24"/>
      <c r="M13" s="24"/>
      <c r="N13" s="24"/>
      <c r="O13" s="24"/>
    </row>
    <row r="14" spans="1:79" ht="31.5" customHeight="1">
      <c r="A14" s="21" t="s">
        <v>30</v>
      </c>
      <c r="B14" s="22" t="s">
        <v>31</v>
      </c>
      <c r="C14" s="1280"/>
      <c r="D14" s="1274" t="s">
        <v>1</v>
      </c>
      <c r="E14" s="1275"/>
      <c r="F14" s="1275"/>
      <c r="G14" s="1275"/>
      <c r="H14" s="1275"/>
      <c r="I14" s="1276"/>
      <c r="J14" s="1274" t="s">
        <v>11</v>
      </c>
      <c r="K14" s="1275"/>
      <c r="L14" s="1275"/>
      <c r="M14" s="1275"/>
      <c r="N14" s="1275"/>
      <c r="O14" s="1276"/>
    </row>
    <row r="15" spans="1:79" ht="33" customHeight="1">
      <c r="A15" s="21" t="s">
        <v>32</v>
      </c>
      <c r="B15" s="22" t="s">
        <v>33</v>
      </c>
      <c r="C15" s="1280"/>
      <c r="D15" s="14"/>
      <c r="E15" s="15"/>
      <c r="F15" s="15"/>
      <c r="G15" s="15"/>
      <c r="H15" s="15"/>
      <c r="I15" s="16"/>
      <c r="J15" s="14"/>
      <c r="K15" s="15"/>
      <c r="L15" s="15"/>
      <c r="M15" s="15"/>
      <c r="N15" s="15"/>
      <c r="O15" s="16"/>
    </row>
    <row r="16" spans="1:79" ht="31.5" customHeight="1">
      <c r="A16" s="21" t="s">
        <v>34</v>
      </c>
      <c r="B16" s="22" t="s">
        <v>35</v>
      </c>
      <c r="C16" s="1280"/>
      <c r="D16" s="14"/>
      <c r="E16" s="15"/>
      <c r="F16" s="15"/>
      <c r="G16" s="15"/>
      <c r="H16" s="15"/>
      <c r="I16" s="16"/>
      <c r="J16" s="14"/>
      <c r="K16" s="15"/>
      <c r="L16" s="15"/>
      <c r="M16" s="15"/>
      <c r="N16" s="15"/>
      <c r="O16" s="16"/>
    </row>
    <row r="17" spans="1:15" ht="31.5" customHeight="1">
      <c r="A17" s="21" t="s">
        <v>36</v>
      </c>
      <c r="B17" s="22" t="s">
        <v>37</v>
      </c>
      <c r="C17" s="1280"/>
      <c r="D17" s="25"/>
      <c r="E17" s="15"/>
      <c r="F17" s="15"/>
      <c r="G17" s="15"/>
      <c r="H17" s="15"/>
      <c r="I17" s="16"/>
      <c r="J17" s="25"/>
      <c r="K17" s="15"/>
      <c r="L17" s="15"/>
      <c r="M17" s="15"/>
      <c r="N17" s="15"/>
      <c r="O17" s="16"/>
    </row>
    <row r="18" spans="1:15" ht="37.5" customHeight="1">
      <c r="A18" s="21" t="s">
        <v>39</v>
      </c>
      <c r="B18" s="26" t="s">
        <v>38</v>
      </c>
      <c r="C18" s="1277" t="s">
        <v>40</v>
      </c>
      <c r="D18" s="25"/>
      <c r="E18" s="15"/>
      <c r="F18" s="15"/>
      <c r="G18" s="15"/>
      <c r="H18" s="15"/>
      <c r="I18" s="16"/>
      <c r="J18" s="25"/>
      <c r="K18" s="15"/>
      <c r="L18" s="15"/>
      <c r="M18" s="15"/>
      <c r="N18" s="15"/>
      <c r="O18" s="16"/>
    </row>
    <row r="19" spans="1:15" ht="34.5" customHeight="1">
      <c r="A19" s="21" t="s">
        <v>41</v>
      </c>
      <c r="B19" s="26" t="s">
        <v>42</v>
      </c>
      <c r="C19" s="1277"/>
      <c r="D19" s="27"/>
      <c r="E19" s="15"/>
      <c r="F19" s="15"/>
      <c r="G19" s="15"/>
      <c r="H19" s="15"/>
      <c r="I19" s="16"/>
      <c r="J19" s="27"/>
      <c r="K19" s="15"/>
      <c r="L19" s="15"/>
      <c r="M19" s="15"/>
      <c r="N19" s="15"/>
      <c r="O19" s="16"/>
    </row>
    <row r="20" spans="1:15" ht="34.5" customHeight="1">
      <c r="A20" s="21" t="s">
        <v>21</v>
      </c>
      <c r="B20" s="26" t="s">
        <v>43</v>
      </c>
      <c r="C20" s="1277"/>
      <c r="D20" s="20"/>
      <c r="E20" s="8"/>
      <c r="F20" s="8"/>
      <c r="G20" s="8"/>
      <c r="H20" s="8"/>
      <c r="I20" s="8"/>
      <c r="J20" s="20"/>
      <c r="K20" s="8"/>
      <c r="L20" s="8"/>
      <c r="M20" s="8"/>
      <c r="N20" s="8"/>
      <c r="O20" s="8"/>
    </row>
    <row r="21" spans="1:15" ht="37.5" customHeight="1">
      <c r="A21" s="21" t="s">
        <v>23</v>
      </c>
      <c r="B21" s="26" t="s">
        <v>44</v>
      </c>
      <c r="C21" s="1277"/>
      <c r="D21" s="20"/>
      <c r="J21" s="20"/>
    </row>
    <row r="22" spans="1:15" ht="24" customHeight="1">
      <c r="A22" s="21" t="s">
        <v>15</v>
      </c>
      <c r="B22" s="21"/>
      <c r="D22" s="11">
        <v>3</v>
      </c>
      <c r="E22" s="12" t="s">
        <v>45</v>
      </c>
      <c r="F22" s="28"/>
      <c r="G22" s="28"/>
      <c r="H22" s="28"/>
      <c r="I22" s="24"/>
      <c r="L22" s="28"/>
      <c r="M22" s="28"/>
      <c r="N22" s="28"/>
      <c r="O22" s="24"/>
    </row>
    <row r="23" spans="1:15" ht="24" customHeight="1">
      <c r="A23" s="21" t="s">
        <v>46</v>
      </c>
      <c r="B23" s="21"/>
      <c r="D23" s="1274" t="s">
        <v>1</v>
      </c>
      <c r="E23" s="1275"/>
      <c r="F23" s="1275"/>
      <c r="G23" s="1275"/>
      <c r="H23" s="1275"/>
      <c r="I23" s="1276"/>
      <c r="J23" s="1274" t="s">
        <v>11</v>
      </c>
      <c r="K23" s="1275"/>
      <c r="L23" s="1275"/>
      <c r="M23" s="1275"/>
      <c r="N23" s="1275"/>
      <c r="O23" s="1276"/>
    </row>
    <row r="24" spans="1:15" ht="24" customHeight="1">
      <c r="A24" s="21" t="s">
        <v>17</v>
      </c>
      <c r="B24" s="21"/>
      <c r="D24" s="14"/>
      <c r="E24" s="15"/>
      <c r="F24" s="15"/>
      <c r="G24" s="15"/>
      <c r="H24" s="15"/>
      <c r="I24" s="16"/>
      <c r="J24" s="14"/>
      <c r="K24" s="15"/>
      <c r="L24" s="15"/>
      <c r="M24" s="15"/>
      <c r="N24" s="15"/>
      <c r="O24" s="16"/>
    </row>
    <row r="25" spans="1:15" ht="24" customHeight="1">
      <c r="A25" s="21" t="s">
        <v>47</v>
      </c>
      <c r="B25" s="21"/>
      <c r="D25" s="14"/>
      <c r="E25" s="15"/>
      <c r="F25" s="15"/>
      <c r="G25" s="15"/>
      <c r="H25" s="15"/>
      <c r="I25" s="16"/>
      <c r="J25" s="14"/>
      <c r="K25" s="15"/>
      <c r="L25" s="15"/>
      <c r="M25" s="15"/>
      <c r="N25" s="15"/>
      <c r="O25" s="16"/>
    </row>
    <row r="26" spans="1:15" ht="24" customHeight="1">
      <c r="A26" s="21" t="s">
        <v>48</v>
      </c>
      <c r="B26" s="21"/>
      <c r="D26" s="29"/>
      <c r="E26" s="15"/>
      <c r="F26" s="15"/>
      <c r="G26" s="15"/>
      <c r="H26" s="15"/>
      <c r="I26" s="16"/>
      <c r="J26" s="29"/>
      <c r="K26" s="15"/>
      <c r="L26" s="15"/>
      <c r="M26" s="15"/>
      <c r="N26" s="15"/>
      <c r="O26" s="16"/>
    </row>
    <row r="27" spans="1:15" ht="24" customHeight="1">
      <c r="A27" s="21" t="s">
        <v>49</v>
      </c>
      <c r="B27" s="21"/>
      <c r="D27" s="25"/>
      <c r="E27" s="15"/>
      <c r="F27" s="15"/>
      <c r="G27" s="15"/>
      <c r="H27" s="15"/>
      <c r="I27" s="16"/>
      <c r="J27" s="25"/>
      <c r="K27" s="15"/>
      <c r="L27" s="15"/>
      <c r="M27" s="15"/>
      <c r="N27" s="15"/>
      <c r="O27" s="16"/>
    </row>
    <row r="28" spans="1:15" ht="24" customHeight="1">
      <c r="A28" s="21" t="s">
        <v>50</v>
      </c>
      <c r="B28" s="21"/>
      <c r="D28" s="25"/>
      <c r="E28" s="30"/>
      <c r="F28" s="30"/>
      <c r="G28" s="30"/>
      <c r="H28" s="30"/>
      <c r="I28" s="16"/>
      <c r="J28" s="25"/>
      <c r="K28" s="30"/>
      <c r="L28" s="30"/>
      <c r="M28" s="30"/>
      <c r="N28" s="30"/>
      <c r="O28" s="16"/>
    </row>
    <row r="29" spans="1:15" ht="24" customHeight="1">
      <c r="A29" s="6" t="s">
        <v>51</v>
      </c>
      <c r="B29" s="21"/>
      <c r="D29" s="20"/>
      <c r="J29" s="20"/>
    </row>
    <row r="30" spans="1:15" ht="24" customHeight="1">
      <c r="A30" s="21" t="s">
        <v>52</v>
      </c>
      <c r="B30" s="21"/>
      <c r="D30" s="20"/>
      <c r="E30" s="31"/>
      <c r="F30" s="31"/>
      <c r="G30" s="31"/>
      <c r="H30" s="31"/>
      <c r="J30" s="20"/>
      <c r="K30" s="31"/>
      <c r="L30" s="31"/>
      <c r="M30" s="31"/>
      <c r="N30" s="31"/>
    </row>
    <row r="31" spans="1:15" ht="24" customHeight="1">
      <c r="A31" s="21" t="s">
        <v>53</v>
      </c>
      <c r="B31" s="21"/>
      <c r="D31" s="11">
        <v>4</v>
      </c>
      <c r="E31" s="12" t="s">
        <v>54</v>
      </c>
      <c r="F31" s="28"/>
      <c r="G31" s="28"/>
      <c r="H31" s="28"/>
      <c r="I31" s="24"/>
      <c r="L31" s="28"/>
      <c r="M31" s="28"/>
      <c r="N31" s="28"/>
      <c r="O31" s="24"/>
    </row>
    <row r="32" spans="1:15" ht="24" customHeight="1">
      <c r="A32" s="21" t="s">
        <v>55</v>
      </c>
      <c r="B32" s="21"/>
      <c r="D32" s="1274" t="s">
        <v>1</v>
      </c>
      <c r="E32" s="1275"/>
      <c r="F32" s="1275"/>
      <c r="G32" s="1275"/>
      <c r="H32" s="1275"/>
      <c r="I32" s="1276"/>
      <c r="J32" s="1274" t="s">
        <v>11</v>
      </c>
      <c r="K32" s="1275"/>
      <c r="L32" s="1275"/>
      <c r="M32" s="1275"/>
      <c r="N32" s="1275"/>
      <c r="O32" s="1276"/>
    </row>
    <row r="33" spans="1:15" ht="24" customHeight="1">
      <c r="A33" s="21" t="s">
        <v>56</v>
      </c>
      <c r="B33" s="21"/>
      <c r="D33" s="14"/>
      <c r="E33" s="15"/>
      <c r="F33" s="15"/>
      <c r="G33" s="15"/>
      <c r="H33" s="15"/>
      <c r="I33" s="16"/>
      <c r="J33" s="14"/>
      <c r="K33" s="15"/>
      <c r="L33" s="15"/>
      <c r="M33" s="15"/>
      <c r="N33" s="15"/>
      <c r="O33" s="16"/>
    </row>
    <row r="34" spans="1:15" ht="24" customHeight="1">
      <c r="A34" s="21"/>
      <c r="B34" s="21"/>
      <c r="D34" s="14"/>
      <c r="E34" s="15"/>
      <c r="F34" s="15"/>
      <c r="G34" s="15"/>
      <c r="H34" s="15"/>
      <c r="I34" s="16"/>
      <c r="J34" s="14"/>
      <c r="K34" s="15"/>
      <c r="L34" s="15"/>
      <c r="M34" s="15"/>
      <c r="N34" s="15"/>
      <c r="O34" s="16"/>
    </row>
    <row r="35" spans="1:15" ht="24" customHeight="1">
      <c r="A35" s="21"/>
      <c r="B35" s="21"/>
      <c r="D35" s="17"/>
      <c r="E35" s="15"/>
      <c r="F35" s="15"/>
      <c r="G35" s="15"/>
      <c r="H35" s="15"/>
      <c r="I35" s="16"/>
      <c r="J35" s="17"/>
      <c r="K35" s="15"/>
      <c r="L35" s="15"/>
      <c r="M35" s="15"/>
      <c r="N35" s="15"/>
      <c r="O35" s="16"/>
    </row>
    <row r="36" spans="1:15" ht="24" customHeight="1">
      <c r="A36" s="21"/>
      <c r="B36" s="21"/>
      <c r="D36" s="17"/>
      <c r="E36" s="30"/>
      <c r="F36" s="30"/>
      <c r="G36" s="30"/>
      <c r="H36" s="30"/>
      <c r="I36" s="16"/>
      <c r="J36" s="17"/>
      <c r="K36" s="30"/>
      <c r="L36" s="30"/>
      <c r="M36" s="30"/>
      <c r="N36" s="30"/>
      <c r="O36" s="16"/>
    </row>
    <row r="37" spans="1:15" ht="24" customHeight="1">
      <c r="A37" s="6"/>
      <c r="B37" s="6"/>
      <c r="D37" s="27"/>
      <c r="E37" s="30"/>
      <c r="F37" s="30"/>
      <c r="G37" s="30"/>
      <c r="H37" s="30"/>
      <c r="I37" s="16"/>
      <c r="J37" s="27"/>
      <c r="K37" s="30"/>
      <c r="L37" s="30"/>
      <c r="M37" s="30"/>
      <c r="N37" s="30"/>
      <c r="O37" s="16"/>
    </row>
    <row r="38" spans="1:15" ht="24" customHeight="1">
      <c r="A38" s="21"/>
      <c r="B38" s="21"/>
      <c r="D38" s="20"/>
      <c r="E38" s="31"/>
      <c r="F38" s="31"/>
      <c r="G38" s="31"/>
      <c r="H38" s="31"/>
      <c r="J38" s="20"/>
      <c r="K38" s="31"/>
      <c r="L38" s="31"/>
      <c r="M38" s="31"/>
      <c r="N38" s="31"/>
    </row>
    <row r="39" spans="1:15" ht="24" customHeight="1">
      <c r="A39" s="21"/>
      <c r="B39" s="21"/>
      <c r="D39" s="20"/>
      <c r="E39" s="31"/>
      <c r="F39" s="31"/>
      <c r="G39" s="31"/>
      <c r="H39" s="31"/>
      <c r="J39" s="20"/>
      <c r="K39" s="31"/>
      <c r="L39" s="31"/>
      <c r="M39" s="31"/>
      <c r="N39" s="31"/>
    </row>
    <row r="40" spans="1:15" ht="24" customHeight="1">
      <c r="A40" s="21"/>
      <c r="B40" s="21"/>
      <c r="D40" s="11">
        <v>5</v>
      </c>
      <c r="E40" s="12" t="s">
        <v>57</v>
      </c>
      <c r="F40" s="28"/>
      <c r="G40" s="28"/>
      <c r="H40" s="28"/>
      <c r="I40" s="24"/>
      <c r="L40" s="28"/>
      <c r="M40" s="28"/>
      <c r="N40" s="28"/>
      <c r="O40" s="24"/>
    </row>
    <row r="41" spans="1:15" ht="24" customHeight="1">
      <c r="A41" s="21"/>
      <c r="B41" s="21"/>
      <c r="D41" s="1274" t="s">
        <v>1</v>
      </c>
      <c r="E41" s="1275"/>
      <c r="F41" s="1275"/>
      <c r="G41" s="1275"/>
      <c r="H41" s="1275"/>
      <c r="I41" s="1276"/>
      <c r="J41" s="1274" t="s">
        <v>11</v>
      </c>
      <c r="K41" s="1275"/>
      <c r="L41" s="1275"/>
      <c r="M41" s="1275"/>
      <c r="N41" s="1275"/>
      <c r="O41" s="1276"/>
    </row>
    <row r="42" spans="1:15" ht="24" customHeight="1">
      <c r="A42" s="32"/>
      <c r="B42" s="32"/>
      <c r="D42" s="17"/>
      <c r="E42" s="15"/>
      <c r="F42" s="15"/>
      <c r="G42" s="15"/>
      <c r="H42" s="15"/>
      <c r="I42" s="16"/>
      <c r="J42" s="17"/>
      <c r="K42" s="15"/>
      <c r="L42" s="15"/>
      <c r="M42" s="15"/>
      <c r="N42" s="15"/>
      <c r="O42" s="16"/>
    </row>
    <row r="43" spans="1:15" ht="24" customHeight="1">
      <c r="A43" s="32"/>
      <c r="B43" s="32"/>
      <c r="D43" s="17"/>
      <c r="E43" s="15"/>
      <c r="F43" s="15"/>
      <c r="G43" s="15"/>
      <c r="H43" s="15"/>
      <c r="I43" s="16"/>
      <c r="J43" s="17"/>
      <c r="K43" s="15"/>
      <c r="L43" s="15"/>
      <c r="M43" s="15"/>
      <c r="N43" s="15"/>
      <c r="O43" s="16"/>
    </row>
    <row r="44" spans="1:15" ht="24" customHeight="1">
      <c r="A44" s="32"/>
      <c r="B44" s="32"/>
      <c r="D44" s="14"/>
      <c r="E44" s="30"/>
      <c r="F44" s="30"/>
      <c r="G44" s="30"/>
      <c r="H44" s="30"/>
      <c r="I44" s="16"/>
      <c r="J44" s="14"/>
      <c r="K44" s="30"/>
      <c r="L44" s="30"/>
      <c r="M44" s="30"/>
      <c r="N44" s="30"/>
      <c r="O44" s="16"/>
    </row>
    <row r="45" spans="1:15" ht="24" customHeight="1">
      <c r="A45" s="32"/>
      <c r="B45" s="32"/>
      <c r="D45" s="25"/>
      <c r="E45" s="30"/>
      <c r="F45" s="30"/>
      <c r="G45" s="30"/>
      <c r="H45" s="30"/>
      <c r="I45" s="16"/>
      <c r="J45" s="25"/>
      <c r="K45" s="30"/>
      <c r="L45" s="30"/>
      <c r="M45" s="30"/>
      <c r="N45" s="30"/>
      <c r="O45" s="16"/>
    </row>
    <row r="46" spans="1:15" ht="24" customHeight="1">
      <c r="A46" s="33"/>
      <c r="B46" s="33"/>
      <c r="D46" s="25"/>
      <c r="E46" s="30"/>
      <c r="F46" s="30"/>
      <c r="G46" s="30"/>
      <c r="H46" s="30"/>
      <c r="I46" s="16"/>
      <c r="J46" s="25"/>
      <c r="K46" s="30"/>
      <c r="L46" s="30"/>
      <c r="M46" s="30"/>
      <c r="N46" s="30"/>
      <c r="O46" s="16"/>
    </row>
    <row r="47" spans="1:15" ht="24" customHeight="1">
      <c r="A47" s="32"/>
      <c r="B47" s="32"/>
      <c r="D47" s="20"/>
      <c r="E47" s="31"/>
      <c r="F47" s="31"/>
      <c r="G47" s="31"/>
      <c r="H47" s="31"/>
      <c r="J47" s="20"/>
      <c r="K47" s="31"/>
      <c r="L47" s="31"/>
      <c r="M47" s="31"/>
      <c r="N47" s="31"/>
    </row>
    <row r="48" spans="1:15" ht="24" customHeight="1">
      <c r="A48" s="32"/>
      <c r="B48" s="32"/>
      <c r="D48" s="20"/>
      <c r="E48" s="31"/>
      <c r="F48" s="31"/>
      <c r="G48" s="31"/>
      <c r="H48" s="31"/>
      <c r="J48" s="20"/>
      <c r="K48" s="31"/>
      <c r="L48" s="31"/>
      <c r="M48" s="31"/>
      <c r="N48" s="31"/>
    </row>
    <row r="49" spans="1:15" ht="24" customHeight="1">
      <c r="A49" s="32"/>
      <c r="B49" s="32"/>
      <c r="D49" s="11">
        <v>6</v>
      </c>
      <c r="E49" s="12" t="s">
        <v>58</v>
      </c>
      <c r="F49" s="28"/>
      <c r="G49" s="28"/>
      <c r="H49" s="28"/>
      <c r="I49" s="24"/>
      <c r="L49" s="28"/>
      <c r="M49" s="28"/>
      <c r="N49" s="28"/>
      <c r="O49" s="24"/>
    </row>
    <row r="50" spans="1:15" ht="24" customHeight="1">
      <c r="A50" s="32"/>
      <c r="B50" s="32"/>
      <c r="D50" s="1274" t="s">
        <v>1</v>
      </c>
      <c r="E50" s="1275"/>
      <c r="F50" s="1275"/>
      <c r="G50" s="1275"/>
      <c r="H50" s="1275"/>
      <c r="I50" s="1276"/>
      <c r="J50" s="1274" t="s">
        <v>11</v>
      </c>
      <c r="K50" s="1275"/>
      <c r="L50" s="1275"/>
      <c r="M50" s="1275"/>
      <c r="N50" s="1275"/>
      <c r="O50" s="1276"/>
    </row>
    <row r="51" spans="1:15" ht="24" customHeight="1">
      <c r="A51" s="32"/>
      <c r="B51" s="32"/>
      <c r="D51" s="17"/>
      <c r="E51" s="15"/>
      <c r="F51" s="15"/>
      <c r="G51" s="15"/>
      <c r="H51" s="15"/>
      <c r="I51" s="16"/>
      <c r="J51" s="17"/>
      <c r="K51" s="15"/>
      <c r="L51" s="15"/>
      <c r="M51" s="15"/>
      <c r="N51" s="15"/>
      <c r="O51" s="16"/>
    </row>
    <row r="52" spans="1:15" ht="24" customHeight="1">
      <c r="A52" s="32"/>
      <c r="B52" s="32"/>
      <c r="D52" s="29"/>
      <c r="E52" s="30"/>
      <c r="F52" s="30"/>
      <c r="G52" s="30"/>
      <c r="H52" s="30"/>
      <c r="I52" s="16"/>
      <c r="J52" s="29"/>
      <c r="K52" s="30"/>
      <c r="L52" s="30"/>
      <c r="M52" s="30"/>
      <c r="N52" s="30"/>
      <c r="O52" s="16"/>
    </row>
    <row r="53" spans="1:15" ht="24" customHeight="1">
      <c r="A53" s="32"/>
      <c r="B53" s="32"/>
      <c r="D53" s="29"/>
      <c r="E53" s="30"/>
      <c r="F53" s="30"/>
      <c r="G53" s="30"/>
      <c r="H53" s="30"/>
      <c r="I53" s="16"/>
      <c r="J53" s="29"/>
      <c r="K53" s="30"/>
      <c r="L53" s="30"/>
      <c r="M53" s="30"/>
      <c r="N53" s="30"/>
      <c r="O53" s="16"/>
    </row>
    <row r="54" spans="1:15" ht="24" customHeight="1">
      <c r="A54" s="32"/>
      <c r="B54" s="32"/>
      <c r="D54" s="29"/>
      <c r="E54" s="30"/>
      <c r="F54" s="30"/>
      <c r="G54" s="30"/>
      <c r="H54" s="30"/>
      <c r="I54" s="16"/>
      <c r="J54" s="29"/>
      <c r="K54" s="30"/>
      <c r="L54" s="30"/>
      <c r="M54" s="30"/>
      <c r="N54" s="30"/>
      <c r="O54" s="16"/>
    </row>
    <row r="55" spans="1:15" ht="24" customHeight="1">
      <c r="A55" s="32"/>
      <c r="B55" s="32"/>
      <c r="D55" s="29"/>
      <c r="E55" s="34"/>
      <c r="F55" s="34"/>
      <c r="G55" s="34"/>
      <c r="H55" s="34"/>
      <c r="I55" s="35"/>
      <c r="J55" s="29"/>
      <c r="K55" s="34"/>
      <c r="L55" s="34"/>
      <c r="M55" s="34"/>
      <c r="N55" s="34"/>
      <c r="O55" s="35"/>
    </row>
    <row r="57" spans="1:15" ht="24" customHeight="1">
      <c r="D57" s="36"/>
      <c r="E57" s="31"/>
      <c r="F57" s="31"/>
      <c r="G57" s="31"/>
      <c r="H57" s="31"/>
    </row>
  </sheetData>
  <mergeCells count="16">
    <mergeCell ref="A1:B1"/>
    <mergeCell ref="C3:C12"/>
    <mergeCell ref="D5:I5"/>
    <mergeCell ref="J5:O5"/>
    <mergeCell ref="C13:C17"/>
    <mergeCell ref="D14:I14"/>
    <mergeCell ref="J14:O14"/>
    <mergeCell ref="J23:O23"/>
    <mergeCell ref="J32:O32"/>
    <mergeCell ref="J41:O41"/>
    <mergeCell ref="J50:O50"/>
    <mergeCell ref="C18:C21"/>
    <mergeCell ref="D23:I23"/>
    <mergeCell ref="D32:I32"/>
    <mergeCell ref="D41:I41"/>
    <mergeCell ref="D50:I50"/>
  </mergeCells>
  <phoneticPr fontId="41"/>
  <pageMargins left="0.34" right="0.75" top="0.18" bottom="0.18" header="0.21" footer="0.2"/>
  <pageSetup paperSize="9" scale="40" orientation="landscape" useFirstPageNumber="1" errors="NA" horizontalDpi="300" verticalDpi="300" r:id="rId1"/>
  <headerFooter alignWithMargins="0"/>
  <rowBreaks count="1" manualBreakCount="1">
    <brk id="55" max="16383" man="1"/>
  </rowBreaks>
  <colBreaks count="1" manualBreakCount="1">
    <brk id="49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Z42"/>
  <sheetViews>
    <sheetView zoomScale="66" zoomScaleNormal="66" workbookViewId="0"/>
  </sheetViews>
  <sheetFormatPr baseColWidth="10" defaultColWidth="9" defaultRowHeight="24" customHeight="1"/>
  <cols>
    <col min="1" max="1" width="3.83203125" style="2" customWidth="1"/>
    <col min="2" max="8" width="9" style="2" bestFit="1"/>
    <col min="9" max="9" width="17.5" style="2" customWidth="1"/>
    <col min="10" max="10" width="9" style="2" bestFit="1"/>
    <col min="11" max="16384" width="9" style="2"/>
  </cols>
  <sheetData>
    <row r="1" spans="2:78" ht="24" customHeight="1">
      <c r="B1" s="1287" t="s">
        <v>59</v>
      </c>
      <c r="C1" s="1288"/>
      <c r="D1" s="1288"/>
      <c r="E1" s="1288"/>
      <c r="F1" s="1288"/>
      <c r="G1" s="1288"/>
      <c r="H1" s="1288"/>
      <c r="I1" s="1289"/>
    </row>
    <row r="3" spans="2:78" ht="24" customHeight="1">
      <c r="B3" s="37">
        <v>1</v>
      </c>
      <c r="C3" s="12" t="s">
        <v>60</v>
      </c>
      <c r="D3" s="38"/>
      <c r="E3" s="38"/>
      <c r="F3" s="38"/>
      <c r="G3" s="38"/>
      <c r="H3" s="38"/>
    </row>
    <row r="4" spans="2:78" s="3" customFormat="1" ht="24" customHeight="1">
      <c r="B4" s="1274" t="s">
        <v>59</v>
      </c>
      <c r="C4" s="1275"/>
      <c r="D4" s="1275"/>
      <c r="E4" s="1275"/>
      <c r="F4" s="1275"/>
      <c r="G4" s="1275"/>
      <c r="H4" s="1275"/>
      <c r="I4" s="1276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</row>
    <row r="5" spans="2:78" ht="24" customHeight="1">
      <c r="B5" s="1281"/>
      <c r="C5" s="1282"/>
      <c r="D5" s="1282"/>
      <c r="E5" s="1282"/>
      <c r="F5" s="1282"/>
      <c r="G5" s="1282"/>
      <c r="H5" s="1283"/>
      <c r="I5" s="493"/>
    </row>
    <row r="6" spans="2:78" ht="24" customHeight="1">
      <c r="B6" s="1290"/>
      <c r="C6" s="1290"/>
      <c r="D6" s="1290"/>
      <c r="E6" s="1290"/>
      <c r="F6" s="1290"/>
      <c r="G6" s="1290"/>
      <c r="H6" s="1290"/>
      <c r="I6" s="493"/>
    </row>
    <row r="7" spans="2:78" ht="24" customHeight="1">
      <c r="B7" s="1291"/>
      <c r="C7" s="1291"/>
      <c r="D7" s="1291"/>
      <c r="E7" s="1291"/>
      <c r="F7" s="1291"/>
      <c r="G7" s="1291"/>
      <c r="H7" s="1291"/>
      <c r="I7" s="493"/>
    </row>
    <row r="8" spans="2:78" ht="24" customHeight="1">
      <c r="B8" s="1284"/>
      <c r="C8" s="1284"/>
      <c r="D8" s="1284"/>
      <c r="E8" s="1284"/>
      <c r="F8" s="1284"/>
      <c r="G8" s="1284"/>
      <c r="H8" s="1284"/>
      <c r="I8" s="493"/>
    </row>
    <row r="9" spans="2:78" ht="21.75" customHeight="1">
      <c r="B9" s="1284"/>
      <c r="C9" s="1284"/>
      <c r="D9" s="1284"/>
      <c r="E9" s="1284"/>
      <c r="F9" s="1284"/>
      <c r="G9" s="1284"/>
      <c r="H9" s="1284"/>
      <c r="I9" s="493"/>
    </row>
    <row r="10" spans="2:78" ht="24" customHeight="1">
      <c r="B10" s="1284"/>
      <c r="C10" s="1284"/>
      <c r="D10" s="1284"/>
      <c r="E10" s="1284"/>
      <c r="F10" s="1284"/>
      <c r="G10" s="1284"/>
      <c r="H10" s="1284"/>
      <c r="I10" s="494"/>
    </row>
    <row r="11" spans="2:78" ht="24" customHeight="1">
      <c r="B11" s="12">
        <v>2</v>
      </c>
      <c r="C11" s="12" t="s">
        <v>60</v>
      </c>
      <c r="D11" s="1285"/>
      <c r="E11" s="1285"/>
      <c r="F11" s="1285"/>
      <c r="G11" s="1285"/>
      <c r="H11" s="1285"/>
      <c r="I11" s="1286"/>
    </row>
    <row r="12" spans="2:78" ht="24" customHeight="1">
      <c r="B12" s="1274" t="s">
        <v>59</v>
      </c>
      <c r="C12" s="1275"/>
      <c r="D12" s="1275"/>
      <c r="E12" s="1275"/>
      <c r="F12" s="1275"/>
      <c r="G12" s="1275"/>
      <c r="H12" s="1275"/>
      <c r="I12" s="1276"/>
    </row>
    <row r="13" spans="2:78" ht="24" customHeight="1">
      <c r="B13" s="1281"/>
      <c r="C13" s="1282"/>
      <c r="D13" s="1282"/>
      <c r="E13" s="1282"/>
      <c r="F13" s="1282"/>
      <c r="G13" s="1282"/>
      <c r="H13" s="1283"/>
      <c r="I13" s="493"/>
    </row>
    <row r="14" spans="2:78" ht="24" customHeight="1">
      <c r="B14" s="1290"/>
      <c r="C14" s="1290"/>
      <c r="D14" s="1290"/>
      <c r="E14" s="1290"/>
      <c r="F14" s="1290"/>
      <c r="G14" s="1290"/>
      <c r="H14" s="1290"/>
      <c r="I14" s="493"/>
    </row>
    <row r="15" spans="2:78" ht="24" customHeight="1">
      <c r="B15" s="1291"/>
      <c r="C15" s="1291"/>
      <c r="D15" s="1291"/>
      <c r="E15" s="1291"/>
      <c r="F15" s="1291"/>
      <c r="G15" s="1291"/>
      <c r="H15" s="1291"/>
      <c r="I15" s="493"/>
    </row>
    <row r="16" spans="2:78" ht="24" customHeight="1">
      <c r="B16" s="1284"/>
      <c r="C16" s="1284"/>
      <c r="D16" s="1284"/>
      <c r="E16" s="1284"/>
      <c r="F16" s="1284"/>
      <c r="G16" s="1284"/>
      <c r="H16" s="1284"/>
      <c r="I16" s="493"/>
    </row>
    <row r="17" spans="2:9" ht="24" customHeight="1">
      <c r="B17" s="1284"/>
      <c r="C17" s="1284"/>
      <c r="D17" s="1284"/>
      <c r="E17" s="1284"/>
      <c r="F17" s="1284"/>
      <c r="G17" s="1284"/>
      <c r="H17" s="1284"/>
      <c r="I17" s="493"/>
    </row>
    <row r="18" spans="2:9" ht="24" customHeight="1">
      <c r="B18" s="1284"/>
      <c r="C18" s="1284"/>
      <c r="D18" s="1284"/>
      <c r="E18" s="1284"/>
      <c r="F18" s="1284"/>
      <c r="G18" s="1284"/>
      <c r="H18" s="1284"/>
      <c r="I18" s="494"/>
    </row>
    <row r="19" spans="2:9" ht="24" customHeight="1">
      <c r="B19" s="12">
        <v>3</v>
      </c>
      <c r="C19" s="12" t="s">
        <v>60</v>
      </c>
      <c r="D19" s="1285"/>
      <c r="E19" s="1285"/>
      <c r="F19" s="1285"/>
      <c r="G19" s="1285"/>
      <c r="H19" s="1285"/>
      <c r="I19" s="1286"/>
    </row>
    <row r="20" spans="2:9" ht="24" customHeight="1">
      <c r="B20" s="1274" t="s">
        <v>59</v>
      </c>
      <c r="C20" s="1275"/>
      <c r="D20" s="1275"/>
      <c r="E20" s="1275"/>
      <c r="F20" s="1275"/>
      <c r="G20" s="1275"/>
      <c r="H20" s="1275"/>
      <c r="I20" s="1276"/>
    </row>
    <row r="21" spans="2:9" ht="24" customHeight="1">
      <c r="B21" s="1281"/>
      <c r="C21" s="1282"/>
      <c r="D21" s="1282"/>
      <c r="E21" s="1282"/>
      <c r="F21" s="1282"/>
      <c r="G21" s="1282"/>
      <c r="H21" s="1283"/>
      <c r="I21" s="493"/>
    </row>
    <row r="22" spans="2:9" ht="24" customHeight="1">
      <c r="B22" s="1290"/>
      <c r="C22" s="1290"/>
      <c r="D22" s="1290"/>
      <c r="E22" s="1290"/>
      <c r="F22" s="1290"/>
      <c r="G22" s="1290"/>
      <c r="H22" s="1290"/>
      <c r="I22" s="493"/>
    </row>
    <row r="23" spans="2:9" ht="24" customHeight="1">
      <c r="B23" s="1284"/>
      <c r="C23" s="1284"/>
      <c r="D23" s="1284"/>
      <c r="E23" s="1284"/>
      <c r="F23" s="1284"/>
      <c r="G23" s="1284"/>
      <c r="H23" s="1284"/>
      <c r="I23" s="493"/>
    </row>
    <row r="24" spans="2:9" ht="24" customHeight="1">
      <c r="B24" s="1284"/>
      <c r="C24" s="1284"/>
      <c r="D24" s="1284"/>
      <c r="E24" s="1284"/>
      <c r="F24" s="1284"/>
      <c r="G24" s="1284"/>
      <c r="H24" s="1284"/>
      <c r="I24" s="493"/>
    </row>
    <row r="25" spans="2:9" ht="24" customHeight="1">
      <c r="B25" s="1284"/>
      <c r="C25" s="1284"/>
      <c r="D25" s="1284"/>
      <c r="E25" s="1284"/>
      <c r="F25" s="1284"/>
      <c r="G25" s="1284"/>
      <c r="H25" s="1284"/>
      <c r="I25" s="493"/>
    </row>
    <row r="26" spans="2:9" ht="24" customHeight="1">
      <c r="B26" s="1284"/>
      <c r="C26" s="1284"/>
      <c r="D26" s="1284"/>
      <c r="E26" s="1284"/>
      <c r="F26" s="1284"/>
      <c r="G26" s="1284"/>
      <c r="H26" s="1284"/>
      <c r="I26" s="494"/>
    </row>
    <row r="27" spans="2:9" ht="24" customHeight="1">
      <c r="B27" s="12">
        <v>4</v>
      </c>
      <c r="C27" s="12" t="s">
        <v>60</v>
      </c>
      <c r="D27" s="1285"/>
      <c r="E27" s="1285"/>
      <c r="F27" s="1285"/>
      <c r="G27" s="1285"/>
      <c r="H27" s="1285"/>
      <c r="I27" s="1286"/>
    </row>
    <row r="28" spans="2:9" ht="24" customHeight="1">
      <c r="B28" s="1274" t="s">
        <v>59</v>
      </c>
      <c r="C28" s="1275"/>
      <c r="D28" s="1275"/>
      <c r="E28" s="1275"/>
      <c r="F28" s="1275"/>
      <c r="G28" s="1275"/>
      <c r="H28" s="1275"/>
      <c r="I28" s="1276"/>
    </row>
    <row r="29" spans="2:9" ht="24" customHeight="1">
      <c r="B29" s="1281"/>
      <c r="C29" s="1282"/>
      <c r="D29" s="1282"/>
      <c r="E29" s="1282"/>
      <c r="F29" s="1282"/>
      <c r="G29" s="1282"/>
      <c r="H29" s="1283"/>
      <c r="I29" s="493"/>
    </row>
    <row r="30" spans="2:9" ht="24" customHeight="1">
      <c r="B30" s="1290"/>
      <c r="C30" s="1290"/>
      <c r="D30" s="1290"/>
      <c r="E30" s="1290"/>
      <c r="F30" s="1290"/>
      <c r="G30" s="1290"/>
      <c r="H30" s="1290"/>
      <c r="I30" s="493"/>
    </row>
    <row r="31" spans="2:9" ht="24" customHeight="1">
      <c r="B31" s="1284"/>
      <c r="C31" s="1284"/>
      <c r="D31" s="1284"/>
      <c r="E31" s="1284"/>
      <c r="F31" s="1284"/>
      <c r="G31" s="1284"/>
      <c r="H31" s="1284"/>
      <c r="I31" s="493"/>
    </row>
    <row r="32" spans="2:9" ht="24" customHeight="1">
      <c r="B32" s="1284"/>
      <c r="C32" s="1284"/>
      <c r="D32" s="1284"/>
      <c r="E32" s="1284"/>
      <c r="F32" s="1284"/>
      <c r="G32" s="1284"/>
      <c r="H32" s="1284"/>
      <c r="I32" s="493"/>
    </row>
    <row r="33" spans="2:9" ht="24" customHeight="1">
      <c r="B33" s="1284"/>
      <c r="C33" s="1284"/>
      <c r="D33" s="1284"/>
      <c r="E33" s="1284"/>
      <c r="F33" s="1284"/>
      <c r="G33" s="1284"/>
      <c r="H33" s="1284"/>
      <c r="I33" s="493"/>
    </row>
    <row r="34" spans="2:9" ht="24" customHeight="1">
      <c r="B34" s="1284"/>
      <c r="C34" s="1284"/>
      <c r="D34" s="1284"/>
      <c r="E34" s="1284"/>
      <c r="F34" s="1284"/>
      <c r="G34" s="1284"/>
      <c r="H34" s="1284"/>
      <c r="I34" s="494"/>
    </row>
    <row r="35" spans="2:9" ht="24" customHeight="1">
      <c r="B35" s="12">
        <v>5</v>
      </c>
      <c r="C35" s="12" t="s">
        <v>60</v>
      </c>
      <c r="D35" s="1285"/>
      <c r="E35" s="1285"/>
      <c r="F35" s="1285"/>
      <c r="G35" s="1285"/>
      <c r="H35" s="1285"/>
      <c r="I35" s="1286"/>
    </row>
    <row r="36" spans="2:9" ht="24" customHeight="1">
      <c r="B36" s="1274" t="s">
        <v>59</v>
      </c>
      <c r="C36" s="1275"/>
      <c r="D36" s="1275"/>
      <c r="E36" s="1275"/>
      <c r="F36" s="1275"/>
      <c r="G36" s="1275"/>
      <c r="H36" s="1275"/>
      <c r="I36" s="1276"/>
    </row>
    <row r="37" spans="2:9" ht="24" customHeight="1">
      <c r="B37" s="1281"/>
      <c r="C37" s="1282"/>
      <c r="D37" s="1282"/>
      <c r="E37" s="1282"/>
      <c r="F37" s="1282"/>
      <c r="G37" s="1282"/>
      <c r="H37" s="1283"/>
      <c r="I37" s="493"/>
    </row>
    <row r="38" spans="2:9" ht="24" customHeight="1">
      <c r="B38" s="1290"/>
      <c r="C38" s="1290"/>
      <c r="D38" s="1290"/>
      <c r="E38" s="1290"/>
      <c r="F38" s="1290"/>
      <c r="G38" s="1290"/>
      <c r="H38" s="1290"/>
      <c r="I38" s="493"/>
    </row>
    <row r="39" spans="2:9" ht="24" customHeight="1">
      <c r="B39" s="1284"/>
      <c r="C39" s="1284"/>
      <c r="D39" s="1284"/>
      <c r="E39" s="1284"/>
      <c r="F39" s="1284"/>
      <c r="G39" s="1284"/>
      <c r="H39" s="1284"/>
      <c r="I39" s="493"/>
    </row>
    <row r="40" spans="2:9" ht="24" customHeight="1">
      <c r="B40" s="1284"/>
      <c r="C40" s="1284"/>
      <c r="D40" s="1284"/>
      <c r="E40" s="1284"/>
      <c r="F40" s="1284"/>
      <c r="G40" s="1284"/>
      <c r="H40" s="1284"/>
      <c r="I40" s="493"/>
    </row>
    <row r="41" spans="2:9" ht="24" customHeight="1">
      <c r="B41" s="1284"/>
      <c r="C41" s="1284"/>
      <c r="D41" s="1284"/>
      <c r="E41" s="1284"/>
      <c r="F41" s="1284"/>
      <c r="G41" s="1284"/>
      <c r="H41" s="1284"/>
      <c r="I41" s="493"/>
    </row>
    <row r="42" spans="2:9" ht="24" customHeight="1">
      <c r="B42" s="1284"/>
      <c r="C42" s="1284"/>
      <c r="D42" s="1284"/>
      <c r="E42" s="1284"/>
      <c r="F42" s="1284"/>
      <c r="G42" s="1284"/>
      <c r="H42" s="1284"/>
      <c r="I42" s="494"/>
    </row>
  </sheetData>
  <mergeCells count="40">
    <mergeCell ref="B33:H33"/>
    <mergeCell ref="B34:H34"/>
    <mergeCell ref="B29:H29"/>
    <mergeCell ref="B18:H18"/>
    <mergeCell ref="B21:H21"/>
    <mergeCell ref="B22:H22"/>
    <mergeCell ref="B23:H23"/>
    <mergeCell ref="B20:I20"/>
    <mergeCell ref="B4:I4"/>
    <mergeCell ref="B7:H7"/>
    <mergeCell ref="B42:H42"/>
    <mergeCell ref="D35:I35"/>
    <mergeCell ref="B36:I36"/>
    <mergeCell ref="B37:H37"/>
    <mergeCell ref="B38:H38"/>
    <mergeCell ref="B39:H39"/>
    <mergeCell ref="B9:H9"/>
    <mergeCell ref="B10:H10"/>
    <mergeCell ref="B14:H14"/>
    <mergeCell ref="B40:H40"/>
    <mergeCell ref="B41:H41"/>
    <mergeCell ref="B30:H30"/>
    <mergeCell ref="B31:H31"/>
    <mergeCell ref="B32:H32"/>
    <mergeCell ref="B13:H13"/>
    <mergeCell ref="B8:H8"/>
    <mergeCell ref="B28:I28"/>
    <mergeCell ref="D27:I27"/>
    <mergeCell ref="B1:I1"/>
    <mergeCell ref="B17:H17"/>
    <mergeCell ref="B26:H26"/>
    <mergeCell ref="B5:H5"/>
    <mergeCell ref="B6:H6"/>
    <mergeCell ref="D11:I11"/>
    <mergeCell ref="B12:I12"/>
    <mergeCell ref="B15:H15"/>
    <mergeCell ref="B16:H16"/>
    <mergeCell ref="B24:H24"/>
    <mergeCell ref="B25:H25"/>
    <mergeCell ref="D19:I19"/>
  </mergeCells>
  <phoneticPr fontId="41"/>
  <pageMargins left="0.75" right="0.75" top="1" bottom="1" header="0.51180555555555562" footer="0.51180555555555562"/>
  <pageSetup paperSize="9" orientation="portrait" useFirstPageNumber="1" errors="NA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DY56"/>
  <sheetViews>
    <sheetView showZeros="0" zoomScale="70" zoomScaleNormal="70" workbookViewId="0">
      <selection activeCell="B43" sqref="B43"/>
    </sheetView>
  </sheetViews>
  <sheetFormatPr baseColWidth="10" defaultColWidth="3.83203125" defaultRowHeight="20.25" customHeight="1"/>
  <cols>
    <col min="1" max="1" width="3.5" style="64" customWidth="1"/>
    <col min="2" max="2" width="13.1640625" style="65" bestFit="1" customWidth="1"/>
    <col min="3" max="3" width="8.83203125" style="220" customWidth="1"/>
    <col min="4" max="4" width="5" style="220" hidden="1" customWidth="1"/>
    <col min="5" max="5" width="5.1640625" style="220" hidden="1" customWidth="1"/>
    <col min="6" max="6" width="8" style="65" hidden="1" customWidth="1"/>
    <col min="7" max="7" width="9.5" style="65" hidden="1" customWidth="1"/>
    <col min="8" max="8" width="4.83203125" style="64" customWidth="1"/>
    <col min="9" max="9" width="15.33203125" style="64" customWidth="1"/>
    <col min="10" max="10" width="10.6640625" style="64" customWidth="1"/>
    <col min="11" max="11" width="10.6640625" style="65" customWidth="1"/>
    <col min="12" max="19" width="1.83203125" style="65" customWidth="1"/>
    <col min="20" max="91" width="1.83203125" style="64" customWidth="1"/>
    <col min="92" max="93" width="4.33203125" style="64" customWidth="1"/>
    <col min="94" max="94" width="4.33203125" style="221" customWidth="1"/>
    <col min="95" max="95" width="4.33203125" style="64" customWidth="1"/>
    <col min="96" max="97" width="8.6640625" style="64" customWidth="1"/>
    <col min="98" max="98" width="8.6640625" style="69" customWidth="1"/>
    <col min="99" max="99" width="12.33203125" style="69" customWidth="1"/>
    <col min="100" max="100" width="7.1640625" style="69" hidden="1" customWidth="1"/>
    <col min="101" max="101" width="8.1640625" style="64" customWidth="1"/>
    <col min="102" max="103" width="3.83203125" style="64" customWidth="1"/>
    <col min="104" max="16384" width="3.83203125" style="73"/>
  </cols>
  <sheetData>
    <row r="1" spans="1:108" ht="36" customHeight="1">
      <c r="K1" s="1248" t="str">
        <f>ﾃﾞｰﾀ入力!B4</f>
        <v>新宿三丁目</v>
      </c>
      <c r="L1" s="1248"/>
      <c r="M1" s="1248"/>
      <c r="N1" s="1248"/>
      <c r="O1" s="1248"/>
      <c r="P1" s="1248"/>
      <c r="Q1" s="1248"/>
      <c r="R1" s="1248"/>
      <c r="S1" s="1248"/>
      <c r="T1" s="1248"/>
      <c r="U1" s="1248"/>
      <c r="V1" s="1249" t="s">
        <v>139</v>
      </c>
      <c r="W1" s="1249"/>
      <c r="X1" s="1249"/>
      <c r="Y1" s="1249"/>
      <c r="Z1" s="222"/>
      <c r="AC1" s="1222">
        <f>ﾃﾞｰﾀ入力!B5</f>
        <v>4</v>
      </c>
      <c r="AD1" s="1222"/>
      <c r="AE1" s="1222"/>
      <c r="AF1" s="1222"/>
      <c r="AG1" s="1222"/>
      <c r="AH1" s="1222"/>
      <c r="AI1" s="1222"/>
      <c r="AJ1" s="1222" t="s">
        <v>8</v>
      </c>
      <c r="AK1" s="1222"/>
      <c r="AL1" s="1222"/>
      <c r="AM1" s="1222"/>
      <c r="AN1" s="1222">
        <v>1</v>
      </c>
      <c r="AO1" s="1222"/>
      <c r="AP1" s="1222"/>
      <c r="AQ1" s="1222"/>
      <c r="AR1" s="1222" t="s">
        <v>120</v>
      </c>
      <c r="AS1" s="1222"/>
      <c r="AT1" s="1222"/>
      <c r="AU1" s="1222"/>
      <c r="AV1" s="605"/>
      <c r="AW1" s="605"/>
      <c r="AX1" s="605"/>
      <c r="AY1" s="605"/>
      <c r="AZ1" s="1120">
        <f>DATE(ﾃﾞｰﾀ入力!B3,ﾃﾞｰﾀ入力!B5,AN1)</f>
        <v>46113</v>
      </c>
      <c r="BA1" s="1120"/>
      <c r="BB1" s="1120"/>
      <c r="BC1" s="1120"/>
      <c r="BD1" s="1121" t="s">
        <v>148</v>
      </c>
      <c r="BE1" s="1121"/>
      <c r="BF1" s="1121"/>
      <c r="BG1" s="1121"/>
      <c r="BH1" s="1121"/>
      <c r="BI1" s="1121"/>
      <c r="BJ1" s="1121"/>
      <c r="BK1" s="1121"/>
      <c r="BL1" s="223"/>
      <c r="BM1" s="223"/>
      <c r="BN1" s="223"/>
      <c r="BO1" s="223"/>
      <c r="BP1" s="223"/>
      <c r="BQ1" s="223"/>
      <c r="BR1" s="223"/>
      <c r="BS1" s="223"/>
      <c r="BT1" s="1125" t="s">
        <v>148</v>
      </c>
      <c r="BU1" s="1125"/>
      <c r="BV1" s="1125"/>
      <c r="BW1" s="1125"/>
      <c r="BX1" s="1125"/>
      <c r="BY1" s="1125"/>
      <c r="BZ1" s="1125"/>
      <c r="CA1" s="1124">
        <v>1</v>
      </c>
      <c r="CB1" s="1124"/>
      <c r="CC1" s="1124"/>
      <c r="CD1" s="1124"/>
      <c r="CE1" s="1124"/>
      <c r="CH1" s="69"/>
      <c r="CI1" s="69"/>
      <c r="CJ1" s="69"/>
      <c r="CN1" s="73"/>
      <c r="CO1" s="73"/>
      <c r="CP1" s="73"/>
      <c r="CQ1" s="73"/>
      <c r="CR1" s="73"/>
      <c r="CS1" s="73"/>
      <c r="CT1" s="73"/>
      <c r="CU1" s="73"/>
      <c r="CV1" s="73"/>
      <c r="CW1" s="73"/>
      <c r="CX1" s="73"/>
      <c r="CY1" s="73"/>
    </row>
    <row r="2" spans="1:108" ht="20.25" customHeight="1">
      <c r="B2" s="224"/>
      <c r="I2" s="225"/>
      <c r="J2" s="870"/>
      <c r="K2" s="906"/>
      <c r="L2" s="228">
        <v>0.20833333333333334</v>
      </c>
      <c r="M2" s="229"/>
      <c r="N2" s="229"/>
      <c r="O2" s="230"/>
      <c r="P2" s="231">
        <v>0.25</v>
      </c>
      <c r="Q2" s="232"/>
      <c r="R2" s="232"/>
      <c r="S2" s="233"/>
      <c r="T2" s="234" t="s">
        <v>149</v>
      </c>
      <c r="U2" s="232"/>
      <c r="V2" s="235"/>
      <c r="W2" s="236"/>
      <c r="X2" s="234" t="s">
        <v>150</v>
      </c>
      <c r="Y2" s="232"/>
      <c r="Z2" s="233"/>
      <c r="AA2" s="232"/>
      <c r="AB2" s="234" t="s">
        <v>151</v>
      </c>
      <c r="AC2" s="232"/>
      <c r="AD2" s="233"/>
      <c r="AE2" s="232"/>
      <c r="AF2" s="234" t="s">
        <v>152</v>
      </c>
      <c r="AG2" s="232"/>
      <c r="AH2" s="233"/>
      <c r="AI2" s="232"/>
      <c r="AJ2" s="234" t="s">
        <v>153</v>
      </c>
      <c r="AK2" s="232"/>
      <c r="AL2" s="233"/>
      <c r="AM2" s="232"/>
      <c r="AN2" s="234" t="s">
        <v>154</v>
      </c>
      <c r="AO2" s="232"/>
      <c r="AP2" s="233"/>
      <c r="AQ2" s="232"/>
      <c r="AR2" s="234" t="s">
        <v>155</v>
      </c>
      <c r="AS2" s="232"/>
      <c r="AT2" s="233"/>
      <c r="AU2" s="232"/>
      <c r="AV2" s="234" t="s">
        <v>156</v>
      </c>
      <c r="AW2" s="232"/>
      <c r="AX2" s="233"/>
      <c r="AY2" s="232"/>
      <c r="AZ2" s="234" t="s">
        <v>157</v>
      </c>
      <c r="BA2" s="232"/>
      <c r="BB2" s="233"/>
      <c r="BC2" s="232"/>
      <c r="BD2" s="234" t="s">
        <v>158</v>
      </c>
      <c r="BE2" s="232"/>
      <c r="BF2" s="233"/>
      <c r="BG2" s="232"/>
      <c r="BH2" s="234" t="s">
        <v>159</v>
      </c>
      <c r="BI2" s="232"/>
      <c r="BJ2" s="233"/>
      <c r="BK2" s="232"/>
      <c r="BL2" s="234" t="s">
        <v>160</v>
      </c>
      <c r="BM2" s="232"/>
      <c r="BN2" s="233"/>
      <c r="BO2" s="232"/>
      <c r="BP2" s="234" t="s">
        <v>161</v>
      </c>
      <c r="BQ2" s="232"/>
      <c r="BR2" s="233"/>
      <c r="BS2" s="232"/>
      <c r="BT2" s="234" t="s">
        <v>162</v>
      </c>
      <c r="BU2" s="232"/>
      <c r="BV2" s="233"/>
      <c r="BW2" s="232"/>
      <c r="BX2" s="234" t="s">
        <v>163</v>
      </c>
      <c r="BY2" s="232"/>
      <c r="BZ2" s="233"/>
      <c r="CA2" s="232"/>
      <c r="CB2" s="234" t="s">
        <v>164</v>
      </c>
      <c r="CC2" s="232"/>
      <c r="CD2" s="233"/>
      <c r="CE2" s="232"/>
      <c r="CF2" s="234" t="s">
        <v>165</v>
      </c>
      <c r="CG2" s="232"/>
      <c r="CH2" s="233"/>
      <c r="CI2" s="233"/>
      <c r="CJ2" s="232" t="s">
        <v>166</v>
      </c>
      <c r="CK2" s="232"/>
      <c r="CL2" s="232"/>
      <c r="CM2" s="237"/>
      <c r="CN2" s="1213"/>
      <c r="CO2" s="1214"/>
      <c r="CP2" s="64"/>
      <c r="CT2" s="221"/>
      <c r="CU2" s="64"/>
      <c r="CV2" s="64"/>
      <c r="CX2" s="69"/>
      <c r="CY2" s="69"/>
      <c r="CZ2" s="69"/>
      <c r="DA2" s="64"/>
      <c r="DB2" s="64"/>
      <c r="DC2" s="64"/>
    </row>
    <row r="3" spans="1:108" ht="20.25" customHeight="1">
      <c r="I3" s="1231" t="s">
        <v>167</v>
      </c>
      <c r="J3" s="1232"/>
      <c r="K3" s="239" t="s">
        <v>168</v>
      </c>
      <c r="L3" s="1253">
        <f>CHOOSE(CA1,ﾃﾞｰﾀ入力!X4,ﾃﾞｰﾀ入力!X5,ﾃﾞｰﾀ入力!X6,ﾃﾞｰﾀ入力!X7,ﾃﾞｰﾀ入力!X8,ﾃﾞｰﾀ入力!X9)</f>
        <v>0</v>
      </c>
      <c r="M3" s="1254"/>
      <c r="N3" s="1254"/>
      <c r="O3" s="1255"/>
      <c r="P3" s="1217">
        <f>CHOOSE($CA$1,ﾃﾞｰﾀ入力!Y$4,ﾃﾞｰﾀ入力!Y$5,ﾃﾞｰﾀ入力!Y$6,ﾃﾞｰﾀ入力!Y$7,ﾃﾞｰﾀ入力!Y$8,ﾃﾞｰﾀ入力!Y$9)</f>
        <v>0</v>
      </c>
      <c r="Q3" s="1217"/>
      <c r="R3" s="1217"/>
      <c r="S3" s="1217"/>
      <c r="T3" s="1217">
        <f>CHOOSE($CA$1,ﾃﾞｰﾀ入力!Z$4,ﾃﾞｰﾀ入力!Z$5,ﾃﾞｰﾀ入力!Z$6,ﾃﾞｰﾀ入力!Z$7,ﾃﾞｰﾀ入力!Z$8,ﾃﾞｰﾀ入力!Z$9)</f>
        <v>0</v>
      </c>
      <c r="U3" s="1217"/>
      <c r="V3" s="1217"/>
      <c r="W3" s="1217"/>
      <c r="X3" s="1217">
        <f>CHOOSE($CA$1,ﾃﾞｰﾀ入力!AA$4,ﾃﾞｰﾀ入力!AA$5,ﾃﾞｰﾀ入力!AA$6,ﾃﾞｰﾀ入力!AA$7,ﾃﾞｰﾀ入力!AA$8,ﾃﾞｰﾀ入力!AA$9)</f>
        <v>7</v>
      </c>
      <c r="Y3" s="1217"/>
      <c r="Z3" s="1217"/>
      <c r="AA3" s="1217"/>
      <c r="AB3" s="1217">
        <f>CHOOSE($CA$1,ﾃﾞｰﾀ入力!AB$4,ﾃﾞｰﾀ入力!AB$5,ﾃﾞｰﾀ入力!AB$6,ﾃﾞｰﾀ入力!AB$7,ﾃﾞｰﾀ入力!AB$8,ﾃﾞｰﾀ入力!AB$9)</f>
        <v>13</v>
      </c>
      <c r="AC3" s="1217"/>
      <c r="AD3" s="1217"/>
      <c r="AE3" s="1217"/>
      <c r="AF3" s="1217">
        <f>CHOOSE($CA$1,ﾃﾞｰﾀ入力!AC$4,ﾃﾞｰﾀ入力!AC$5,ﾃﾞｰﾀ入力!AC$6,ﾃﾞｰﾀ入力!AC$7,ﾃﾞｰﾀ入力!AC$8,ﾃﾞｰﾀ入力!AC$9)</f>
        <v>13</v>
      </c>
      <c r="AG3" s="1217"/>
      <c r="AH3" s="1217"/>
      <c r="AI3" s="1217"/>
      <c r="AJ3" s="1217">
        <f>CHOOSE($CA$1,ﾃﾞｰﾀ入力!AD$4,ﾃﾞｰﾀ入力!AD$5,ﾃﾞｰﾀ入力!AD$6,ﾃﾞｰﾀ入力!AD$7,ﾃﾞｰﾀ入力!AD$8,ﾃﾞｰﾀ入力!AD$9)</f>
        <v>18</v>
      </c>
      <c r="AK3" s="1217"/>
      <c r="AL3" s="1217"/>
      <c r="AM3" s="1217"/>
      <c r="AN3" s="1217">
        <f>CHOOSE($CA$1,ﾃﾞｰﾀ入力!AE$4,ﾃﾞｰﾀ入力!AE$5,ﾃﾞｰﾀ入力!AE$6,ﾃﾞｰﾀ入力!AE$7,ﾃﾞｰﾀ入力!AE$8,ﾃﾞｰﾀ入力!AE$9)</f>
        <v>28</v>
      </c>
      <c r="AO3" s="1217"/>
      <c r="AP3" s="1217"/>
      <c r="AQ3" s="1217"/>
      <c r="AR3" s="1217">
        <f>CHOOSE($CA$1,ﾃﾞｰﾀ入力!AF$4,ﾃﾞｰﾀ入力!AF$5,ﾃﾞｰﾀ入力!AF$6,ﾃﾞｰﾀ入力!AF$7,ﾃﾞｰﾀ入力!AF$8,ﾃﾞｰﾀ入力!AF$9)</f>
        <v>31</v>
      </c>
      <c r="AS3" s="1217"/>
      <c r="AT3" s="1217"/>
      <c r="AU3" s="1217"/>
      <c r="AV3" s="1217">
        <f>CHOOSE($CA$1,ﾃﾞｰﾀ入力!AG$4,ﾃﾞｰﾀ入力!AG$5,ﾃﾞｰﾀ入力!AG$6,ﾃﾞｰﾀ入力!AG$7,ﾃﾞｰﾀ入力!AG$8,ﾃﾞｰﾀ入力!AG$9)</f>
        <v>30</v>
      </c>
      <c r="AW3" s="1217"/>
      <c r="AX3" s="1217"/>
      <c r="AY3" s="1217"/>
      <c r="AZ3" s="1217">
        <f>CHOOSE($CA$1,ﾃﾞｰﾀ入力!AH$4,ﾃﾞｰﾀ入力!AH$5,ﾃﾞｰﾀ入力!AH$6,ﾃﾞｰﾀ入力!AH$7,ﾃﾞｰﾀ入力!AH$8,ﾃﾞｰﾀ入力!AH$9)</f>
        <v>32</v>
      </c>
      <c r="BA3" s="1217"/>
      <c r="BB3" s="1217"/>
      <c r="BC3" s="1217"/>
      <c r="BD3" s="1217">
        <f>CHOOSE($CA$1,ﾃﾞｰﾀ入力!AI$4,ﾃﾞｰﾀ入力!AI$5,ﾃﾞｰﾀ入力!AI$6,ﾃﾞｰﾀ入力!AI$7,ﾃﾞｰﾀ入力!AI$8,ﾃﾞｰﾀ入力!AI$9)</f>
        <v>30</v>
      </c>
      <c r="BE3" s="1217"/>
      <c r="BF3" s="1217"/>
      <c r="BG3" s="1217"/>
      <c r="BH3" s="1217">
        <f>CHOOSE($CA$1,ﾃﾞｰﾀ入力!AJ$4,ﾃﾞｰﾀ入力!AJ$5,ﾃﾞｰﾀ入力!AJ$6,ﾃﾞｰﾀ入力!AJ$7,ﾃﾞｰﾀ入力!AJ$8,ﾃﾞｰﾀ入力!AJ$9)</f>
        <v>21</v>
      </c>
      <c r="BI3" s="1217"/>
      <c r="BJ3" s="1217"/>
      <c r="BK3" s="1217"/>
      <c r="BL3" s="1217">
        <f>CHOOSE($CA$1,ﾃﾞｰﾀ入力!AK$4,ﾃﾞｰﾀ入力!AK$5,ﾃﾞｰﾀ入力!AK$6,ﾃﾞｰﾀ入力!AK$7,ﾃﾞｰﾀ入力!AK$8,ﾃﾞｰﾀ入力!AK$9)</f>
        <v>15</v>
      </c>
      <c r="BM3" s="1217"/>
      <c r="BN3" s="1217"/>
      <c r="BO3" s="1217"/>
      <c r="BP3" s="1217">
        <f>CHOOSE($CA$1,ﾃﾞｰﾀ入力!AL$4,ﾃﾞｰﾀ入力!AL$5,ﾃﾞｰﾀ入力!AL$6,ﾃﾞｰﾀ入力!AL$7,ﾃﾞｰﾀ入力!AL$8,ﾃﾞｰﾀ入力!AL$9)</f>
        <v>16</v>
      </c>
      <c r="BQ3" s="1217"/>
      <c r="BR3" s="1217"/>
      <c r="BS3" s="1217"/>
      <c r="BT3" s="1217">
        <f>CHOOSE($CA$1,ﾃﾞｰﾀ入力!AM$4,ﾃﾞｰﾀ入力!AM$5,ﾃﾞｰﾀ入力!AM$6,ﾃﾞｰﾀ入力!AM$7,ﾃﾞｰﾀ入力!AM$8,ﾃﾞｰﾀ入力!AM$9)</f>
        <v>12</v>
      </c>
      <c r="BU3" s="1217"/>
      <c r="BV3" s="1217"/>
      <c r="BW3" s="1217"/>
      <c r="BX3" s="1217">
        <f>CHOOSE($CA$1,ﾃﾞｰﾀ入力!AN$4,ﾃﾞｰﾀ入力!AN$5,ﾃﾞｰﾀ入力!AN$6,ﾃﾞｰﾀ入力!AN$7,ﾃﾞｰﾀ入力!AN$8,ﾃﾞｰﾀ入力!AN$9)</f>
        <v>4</v>
      </c>
      <c r="BY3" s="1217"/>
      <c r="BZ3" s="1217"/>
      <c r="CA3" s="1217"/>
      <c r="CB3" s="1217">
        <f>CHOOSE($CA$1,ﾃﾞｰﾀ入力!AO$4,ﾃﾞｰﾀ入力!AO$5,ﾃﾞｰﾀ入力!AO$6,ﾃﾞｰﾀ入力!AO$7,ﾃﾞｰﾀ入力!AO$8,ﾃﾞｰﾀ入力!AO$9)</f>
        <v>0</v>
      </c>
      <c r="CC3" s="1217"/>
      <c r="CD3" s="1217"/>
      <c r="CE3" s="1217"/>
      <c r="CF3" s="1218">
        <f>CHOOSE($CA$1,ﾃﾞｰﾀ入力!AP$4,ﾃﾞｰﾀ入力!AP$5,ﾃﾞｰﾀ入力!AP$6,ﾃﾞｰﾀ入力!AP$7,ﾃﾞｰﾀ入力!AP$8,ﾃﾞｰﾀ入力!AP$9)</f>
        <v>0</v>
      </c>
      <c r="CG3" s="1218"/>
      <c r="CH3" s="1218"/>
      <c r="CI3" s="1218"/>
      <c r="CJ3" s="1218">
        <f>CHOOSE($CA$1,ﾃﾞｰﾀ入力!AQ$4,ﾃﾞｰﾀ入力!AQ$5,ﾃﾞｰﾀ入力!AQ$6,ﾃﾞｰﾀ入力!AQ$7,ﾃﾞｰﾀ入力!AQ$8,ﾃﾞｰﾀ入力!AQ$9)</f>
        <v>0</v>
      </c>
      <c r="CK3" s="1218"/>
      <c r="CL3" s="1218"/>
      <c r="CM3" s="1219"/>
      <c r="CN3" s="1215">
        <f>CHOOSE(CA1,ﾃﾞｰﾀ入力!V4,ﾃﾞｰﾀ入力!V5,ﾃﾞｰﾀ入力!V6,ﾃﾞｰﾀ入力!V7,ﾃﾞｰﾀ入力!V8,ﾃﾞｰﾀ入力!V9)</f>
        <v>270</v>
      </c>
      <c r="CO3" s="1216"/>
      <c r="CP3" s="64"/>
      <c r="CT3" s="221"/>
      <c r="CU3" s="64"/>
      <c r="CV3" s="64"/>
      <c r="CX3" s="69"/>
      <c r="CY3" s="69"/>
      <c r="CZ3" s="69"/>
      <c r="DA3" s="64"/>
      <c r="DB3" s="64"/>
      <c r="DC3" s="64"/>
    </row>
    <row r="4" spans="1:108" ht="20.25" customHeight="1">
      <c r="I4" s="1227"/>
      <c r="J4" s="1228"/>
      <c r="K4" s="240" t="s">
        <v>169</v>
      </c>
      <c r="L4" s="1126">
        <f>H4+L3</f>
        <v>0</v>
      </c>
      <c r="M4" s="1127"/>
      <c r="N4" s="1127"/>
      <c r="O4" s="1127"/>
      <c r="P4" s="1126">
        <f>L4+P3</f>
        <v>0</v>
      </c>
      <c r="Q4" s="1127"/>
      <c r="R4" s="1127"/>
      <c r="S4" s="1127"/>
      <c r="T4" s="1126">
        <f>P4+T3</f>
        <v>0</v>
      </c>
      <c r="U4" s="1127"/>
      <c r="V4" s="1127"/>
      <c r="W4" s="1127"/>
      <c r="X4" s="1126">
        <f>T4+X3</f>
        <v>7</v>
      </c>
      <c r="Y4" s="1127"/>
      <c r="Z4" s="1127"/>
      <c r="AA4" s="1127"/>
      <c r="AB4" s="1126">
        <f>X4+AB3</f>
        <v>20</v>
      </c>
      <c r="AC4" s="1127"/>
      <c r="AD4" s="1127"/>
      <c r="AE4" s="1127"/>
      <c r="AF4" s="1126">
        <f>AB4+AF3</f>
        <v>33</v>
      </c>
      <c r="AG4" s="1127"/>
      <c r="AH4" s="1127"/>
      <c r="AI4" s="1127"/>
      <c r="AJ4" s="1126">
        <f>AF4+AJ3</f>
        <v>51</v>
      </c>
      <c r="AK4" s="1127"/>
      <c r="AL4" s="1127"/>
      <c r="AM4" s="1127"/>
      <c r="AN4" s="1126">
        <f>AJ4+AN3</f>
        <v>79</v>
      </c>
      <c r="AO4" s="1127"/>
      <c r="AP4" s="1127"/>
      <c r="AQ4" s="1127"/>
      <c r="AR4" s="1126">
        <f>AN4+AR3</f>
        <v>110</v>
      </c>
      <c r="AS4" s="1127"/>
      <c r="AT4" s="1127"/>
      <c r="AU4" s="1127"/>
      <c r="AV4" s="1126">
        <f>AV3+AR4</f>
        <v>140</v>
      </c>
      <c r="AW4" s="1127"/>
      <c r="AX4" s="1127"/>
      <c r="AY4" s="1127"/>
      <c r="AZ4" s="1126">
        <f>+AV4+AZ3</f>
        <v>172</v>
      </c>
      <c r="BA4" s="1127"/>
      <c r="BB4" s="1127"/>
      <c r="BC4" s="1127"/>
      <c r="BD4" s="1126">
        <f>AZ4+BD3</f>
        <v>202</v>
      </c>
      <c r="BE4" s="1127"/>
      <c r="BF4" s="1127"/>
      <c r="BG4" s="1127"/>
      <c r="BH4" s="1126">
        <f>BD4+BH3</f>
        <v>223</v>
      </c>
      <c r="BI4" s="1127"/>
      <c r="BJ4" s="1127"/>
      <c r="BK4" s="1127"/>
      <c r="BL4" s="1126">
        <f>BH4+BL3</f>
        <v>238</v>
      </c>
      <c r="BM4" s="1127"/>
      <c r="BN4" s="1127"/>
      <c r="BO4" s="1127"/>
      <c r="BP4" s="1126">
        <f>BL4+BP3</f>
        <v>254</v>
      </c>
      <c r="BQ4" s="1127"/>
      <c r="BR4" s="1127"/>
      <c r="BS4" s="1127"/>
      <c r="BT4" s="1126">
        <f>BP4+BT3</f>
        <v>266</v>
      </c>
      <c r="BU4" s="1127"/>
      <c r="BV4" s="1127"/>
      <c r="BW4" s="1127"/>
      <c r="BX4" s="1126">
        <f>BT4+BX3</f>
        <v>270</v>
      </c>
      <c r="BY4" s="1127"/>
      <c r="BZ4" s="1127"/>
      <c r="CA4" s="1127"/>
      <c r="CB4" s="1126">
        <f>BX4+CB3</f>
        <v>270</v>
      </c>
      <c r="CC4" s="1127"/>
      <c r="CD4" s="1127"/>
      <c r="CE4" s="1127"/>
      <c r="CF4" s="1139">
        <f>CB4+CF3</f>
        <v>270</v>
      </c>
      <c r="CG4" s="1220"/>
      <c r="CH4" s="1220"/>
      <c r="CI4" s="1220"/>
      <c r="CJ4" s="1139">
        <f>CF4+CJ3</f>
        <v>270</v>
      </c>
      <c r="CK4" s="1220"/>
      <c r="CL4" s="1220"/>
      <c r="CM4" s="1221"/>
      <c r="CN4" s="1210"/>
      <c r="CO4" s="1211"/>
      <c r="CP4" s="64"/>
      <c r="CT4" s="221"/>
      <c r="CU4" s="64"/>
      <c r="CV4" s="64"/>
      <c r="CX4" s="69"/>
      <c r="CY4" s="69"/>
      <c r="CZ4" s="69"/>
      <c r="DA4" s="64"/>
      <c r="DB4" s="64"/>
      <c r="DC4" s="64"/>
    </row>
    <row r="5" spans="1:108" ht="20.25" customHeight="1">
      <c r="I5" s="1227" t="s">
        <v>170</v>
      </c>
      <c r="J5" s="1228"/>
      <c r="K5" s="241" t="s">
        <v>171</v>
      </c>
      <c r="L5" s="1239"/>
      <c r="M5" s="1240"/>
      <c r="N5" s="1240"/>
      <c r="O5" s="1241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126"/>
      <c r="AK5" s="1126"/>
      <c r="AL5" s="1126"/>
      <c r="AM5" s="1126"/>
      <c r="AN5" s="1126"/>
      <c r="AO5" s="1126"/>
      <c r="AP5" s="1126"/>
      <c r="AQ5" s="1126"/>
      <c r="AR5" s="1126"/>
      <c r="AS5" s="1126"/>
      <c r="AT5" s="1126"/>
      <c r="AU5" s="1126"/>
      <c r="AV5" s="1126"/>
      <c r="AW5" s="1126"/>
      <c r="AX5" s="1126"/>
      <c r="AY5" s="1126"/>
      <c r="AZ5" s="1126"/>
      <c r="BA5" s="1126"/>
      <c r="BB5" s="1126"/>
      <c r="BC5" s="1126"/>
      <c r="BD5" s="1126"/>
      <c r="BE5" s="1126"/>
      <c r="BF5" s="1126"/>
      <c r="BG5" s="1126"/>
      <c r="BH5" s="1126"/>
      <c r="BI5" s="1126"/>
      <c r="BJ5" s="1126"/>
      <c r="BK5" s="1126"/>
      <c r="BL5" s="1126"/>
      <c r="BM5" s="1126"/>
      <c r="BN5" s="1126"/>
      <c r="BO5" s="1126"/>
      <c r="BP5" s="1126"/>
      <c r="BQ5" s="1126"/>
      <c r="BR5" s="1126"/>
      <c r="BS5" s="1126"/>
      <c r="BT5" s="1126"/>
      <c r="BU5" s="1126"/>
      <c r="BV5" s="1126"/>
      <c r="BW5" s="1126"/>
      <c r="BX5" s="1126"/>
      <c r="BY5" s="1126"/>
      <c r="BZ5" s="1126"/>
      <c r="CA5" s="1126"/>
      <c r="CB5" s="1126"/>
      <c r="CC5" s="1126"/>
      <c r="CD5" s="1126"/>
      <c r="CE5" s="1126"/>
      <c r="CF5" s="1139"/>
      <c r="CG5" s="1139"/>
      <c r="CH5" s="1139"/>
      <c r="CI5" s="1139"/>
      <c r="CJ5" s="1139"/>
      <c r="CK5" s="1139"/>
      <c r="CL5" s="1139"/>
      <c r="CM5" s="1212"/>
      <c r="CN5" s="1210">
        <f t="shared" ref="CN5:CN11" si="0">SUM(P5:CM5)</f>
        <v>0</v>
      </c>
      <c r="CO5" s="1211"/>
      <c r="CP5" s="64"/>
      <c r="CT5" s="221"/>
      <c r="CU5" s="64"/>
      <c r="CV5" s="64"/>
      <c r="CX5" s="69"/>
      <c r="CY5" s="69"/>
      <c r="CZ5" s="69"/>
      <c r="DA5" s="64"/>
      <c r="DB5" s="64"/>
      <c r="DC5" s="64"/>
    </row>
    <row r="6" spans="1:108" ht="20.25" customHeight="1">
      <c r="I6" s="1229"/>
      <c r="J6" s="1230"/>
      <c r="K6" s="242" t="s">
        <v>169</v>
      </c>
      <c r="L6" s="1242"/>
      <c r="M6" s="1243"/>
      <c r="N6" s="1243"/>
      <c r="O6" s="1244"/>
      <c r="P6" s="1131"/>
      <c r="Q6" s="1131"/>
      <c r="R6" s="1131"/>
      <c r="S6" s="1131"/>
      <c r="T6" s="1131"/>
      <c r="U6" s="1131"/>
      <c r="V6" s="1131"/>
      <c r="W6" s="1131"/>
      <c r="X6" s="1131"/>
      <c r="Y6" s="1131"/>
      <c r="Z6" s="1131"/>
      <c r="AA6" s="1131"/>
      <c r="AB6" s="1131"/>
      <c r="AC6" s="1131"/>
      <c r="AD6" s="1131"/>
      <c r="AE6" s="1131"/>
      <c r="AF6" s="1131"/>
      <c r="AG6" s="1131"/>
      <c r="AH6" s="1131"/>
      <c r="AI6" s="1131"/>
      <c r="AJ6" s="1131"/>
      <c r="AK6" s="1131"/>
      <c r="AL6" s="1131"/>
      <c r="AM6" s="1131"/>
      <c r="AN6" s="1131"/>
      <c r="AO6" s="1131"/>
      <c r="AP6" s="1131"/>
      <c r="AQ6" s="1131"/>
      <c r="AR6" s="1131"/>
      <c r="AS6" s="1131"/>
      <c r="AT6" s="1131"/>
      <c r="AU6" s="1131"/>
      <c r="AV6" s="1131"/>
      <c r="AW6" s="1131"/>
      <c r="AX6" s="1131"/>
      <c r="AY6" s="1131"/>
      <c r="AZ6" s="1131"/>
      <c r="BA6" s="1131"/>
      <c r="BB6" s="1131"/>
      <c r="BC6" s="1131"/>
      <c r="BD6" s="1131"/>
      <c r="BE6" s="1131"/>
      <c r="BF6" s="1131"/>
      <c r="BG6" s="1131"/>
      <c r="BH6" s="1131"/>
      <c r="BI6" s="1131"/>
      <c r="BJ6" s="1131"/>
      <c r="BK6" s="1131"/>
      <c r="BL6" s="1131"/>
      <c r="BM6" s="1131"/>
      <c r="BN6" s="1131"/>
      <c r="BO6" s="1131"/>
      <c r="BP6" s="1131"/>
      <c r="BQ6" s="1131"/>
      <c r="BR6" s="1131"/>
      <c r="BS6" s="1131"/>
      <c r="BT6" s="1131"/>
      <c r="BU6" s="1131"/>
      <c r="BV6" s="1131"/>
      <c r="BW6" s="1131"/>
      <c r="BX6" s="1131"/>
      <c r="BY6" s="1131"/>
      <c r="BZ6" s="1131"/>
      <c r="CA6" s="1131"/>
      <c r="CB6" s="1131"/>
      <c r="CC6" s="1131"/>
      <c r="CD6" s="1131"/>
      <c r="CE6" s="1131"/>
      <c r="CF6" s="1133"/>
      <c r="CG6" s="1133"/>
      <c r="CH6" s="1133"/>
      <c r="CI6" s="1133"/>
      <c r="CJ6" s="1133"/>
      <c r="CK6" s="1133"/>
      <c r="CL6" s="1133"/>
      <c r="CM6" s="1200"/>
      <c r="CN6" s="1256">
        <f t="shared" si="0"/>
        <v>0</v>
      </c>
      <c r="CO6" s="1257"/>
      <c r="CP6" s="64"/>
      <c r="CT6" s="221"/>
      <c r="CU6" s="64"/>
      <c r="CV6" s="64"/>
      <c r="CX6" s="69"/>
      <c r="CY6" s="69"/>
      <c r="CZ6" s="69"/>
      <c r="DA6" s="64"/>
      <c r="DB6" s="64"/>
      <c r="DC6" s="64"/>
    </row>
    <row r="7" spans="1:108" ht="20" customHeight="1" thickTop="1">
      <c r="I7" s="1206" t="s">
        <v>172</v>
      </c>
      <c r="J7" s="1207"/>
      <c r="K7" s="243" t="s">
        <v>168</v>
      </c>
      <c r="L7" s="1250">
        <f>IF(L3=0,0,LOOKUP(L3,ﾃﾞｰﾀ入力!$AU$12:$AU$32,ﾃﾞｰﾀ入力!$AV$12:$AV$32))</f>
        <v>0</v>
      </c>
      <c r="M7" s="1251"/>
      <c r="N7" s="1251"/>
      <c r="O7" s="1252"/>
      <c r="P7" s="1130">
        <f>IF(P3=0,0,LOOKUP(P3,ﾃﾞｰﾀ入力!$AU$12:$AU$32,ﾃﾞｰﾀ入力!$AV$12:$AV$32))</f>
        <v>0</v>
      </c>
      <c r="Q7" s="1130"/>
      <c r="R7" s="1130"/>
      <c r="S7" s="1130"/>
      <c r="T7" s="1130">
        <f>IF(T3=0,0,LOOKUP(T3,ﾃﾞｰﾀ入力!$AU$12:$AU$32,ﾃﾞｰﾀ入力!$AV$12:$AV$32))</f>
        <v>0</v>
      </c>
      <c r="U7" s="1130"/>
      <c r="V7" s="1130"/>
      <c r="W7" s="1130"/>
      <c r="X7" s="1130">
        <f>IF(X3=0,0,LOOKUP(X3,ﾃﾞｰﾀ入力!$AU$12:$AU$32,ﾃﾞｰﾀ入力!$AV$12:$AV$32))</f>
        <v>2</v>
      </c>
      <c r="Y7" s="1130"/>
      <c r="Z7" s="1130"/>
      <c r="AA7" s="1130"/>
      <c r="AB7" s="1130">
        <f>IF(AB3=0,0,LOOKUP(AB3,ﾃﾞｰﾀ入力!$AU$12:$AU$32,ﾃﾞｰﾀ入力!$AV$12:$AV$32))</f>
        <v>2</v>
      </c>
      <c r="AC7" s="1130"/>
      <c r="AD7" s="1130"/>
      <c r="AE7" s="1130"/>
      <c r="AF7" s="1130">
        <f>IF(AF3=0,0,LOOKUP(AF3,ﾃﾞｰﾀ入力!$AU$12:$AU$32,ﾃﾞｰﾀ入力!$AV$12:$AV$32))</f>
        <v>2</v>
      </c>
      <c r="AG7" s="1130"/>
      <c r="AH7" s="1130"/>
      <c r="AI7" s="1130"/>
      <c r="AJ7" s="1130">
        <f>IF(AJ3=0,0,LOOKUP(AJ3,ﾃﾞｰﾀ入力!$AU$12:$AU$32,ﾃﾞｰﾀ入力!$AV$12:$AV$32))</f>
        <v>2</v>
      </c>
      <c r="AK7" s="1130"/>
      <c r="AL7" s="1130"/>
      <c r="AM7" s="1130"/>
      <c r="AN7" s="1130">
        <f>IF(AN3=0,0,LOOKUP(AN3,ﾃﾞｰﾀ入力!$AU$12:$AU$32,ﾃﾞｰﾀ入力!$AV$12:$AV$32))</f>
        <v>4</v>
      </c>
      <c r="AO7" s="1130"/>
      <c r="AP7" s="1130"/>
      <c r="AQ7" s="1130"/>
      <c r="AR7" s="1130">
        <f>IF(AR3=0,0,LOOKUP(AR3,ﾃﾞｰﾀ入力!$AU$12:$AU$32,ﾃﾞｰﾀ入力!$AV$12:$AV$32))</f>
        <v>4</v>
      </c>
      <c r="AS7" s="1130"/>
      <c r="AT7" s="1130"/>
      <c r="AU7" s="1130"/>
      <c r="AV7" s="1130">
        <f>IF(AV3=0,0,LOOKUP(AV3,ﾃﾞｰﾀ入力!$AU$12:$AU$32,ﾃﾞｰﾀ入力!$AV$12:$AV$32))</f>
        <v>4</v>
      </c>
      <c r="AW7" s="1130"/>
      <c r="AX7" s="1130"/>
      <c r="AY7" s="1130"/>
      <c r="AZ7" s="1130">
        <f>IF(AZ3=0,0,LOOKUP(AZ3,ﾃﾞｰﾀ入力!$AU$12:$AU$32,ﾃﾞｰﾀ入力!$AV$12:$AV$32))</f>
        <v>4</v>
      </c>
      <c r="BA7" s="1130"/>
      <c r="BB7" s="1130"/>
      <c r="BC7" s="1130"/>
      <c r="BD7" s="1130">
        <f>IF(BD3=0,0,LOOKUP(BD3,ﾃﾞｰﾀ入力!$AU$12:$AU$32,ﾃﾞｰﾀ入力!$AV$12:$AV$32))</f>
        <v>4</v>
      </c>
      <c r="BE7" s="1130"/>
      <c r="BF7" s="1130"/>
      <c r="BG7" s="1130"/>
      <c r="BH7" s="1130">
        <f>IF(BH3=0,0,LOOKUP(BH3,ﾃﾞｰﾀ入力!$AU$12:$AU$32,ﾃﾞｰﾀ入力!$AV$12:$AV$32))</f>
        <v>3</v>
      </c>
      <c r="BI7" s="1130"/>
      <c r="BJ7" s="1130"/>
      <c r="BK7" s="1130"/>
      <c r="BL7" s="1130">
        <f>IF(BL3=0,0,LOOKUP(BL3,ﾃﾞｰﾀ入力!$AU$12:$AU$32,ﾃﾞｰﾀ入力!$AV$12:$AV$32))</f>
        <v>2</v>
      </c>
      <c r="BM7" s="1130"/>
      <c r="BN7" s="1130"/>
      <c r="BO7" s="1130"/>
      <c r="BP7" s="1130">
        <f>IF(BP3=0,0,LOOKUP(BP3,ﾃﾞｰﾀ入力!$AU$12:$AU$32,ﾃﾞｰﾀ入力!$AV$12:$AV$32))</f>
        <v>2</v>
      </c>
      <c r="BQ7" s="1130"/>
      <c r="BR7" s="1130"/>
      <c r="BS7" s="1130"/>
      <c r="BT7" s="1130">
        <f>IF(BT3=0,0,LOOKUP(BT3,ﾃﾞｰﾀ入力!$AU$12:$AU$32,ﾃﾞｰﾀ入力!$AV$12:$AV$32))</f>
        <v>2</v>
      </c>
      <c r="BU7" s="1130"/>
      <c r="BV7" s="1130"/>
      <c r="BW7" s="1130"/>
      <c r="BX7" s="1130">
        <f>IF(BX3=0,0,LOOKUP(BX3,ﾃﾞｰﾀ入力!$AU$12:$AU$32,ﾃﾞｰﾀ入力!$AV$12:$AV$32))</f>
        <v>2</v>
      </c>
      <c r="BY7" s="1130"/>
      <c r="BZ7" s="1130"/>
      <c r="CA7" s="1130"/>
      <c r="CB7" s="1130">
        <f>IF(CB3=0,0,LOOKUP(CB3,ﾃﾞｰﾀ入力!$AU$12:$AU$32,ﾃﾞｰﾀ入力!$AV$12:$AV$32))</f>
        <v>0</v>
      </c>
      <c r="CC7" s="1130"/>
      <c r="CD7" s="1130"/>
      <c r="CE7" s="1130"/>
      <c r="CF7" s="1201">
        <f>IF(CF3=0,0,LOOKUP(CF3,ﾃﾞｰﾀ入力!$AU$12:$AU$32,ﾃﾞｰﾀ入力!$AV$12:$AV$32))</f>
        <v>0</v>
      </c>
      <c r="CG7" s="1201"/>
      <c r="CH7" s="1201"/>
      <c r="CI7" s="1201"/>
      <c r="CJ7" s="1201">
        <f>IF(CJ3=0,0,LOOKUP(CJ3,ﾃﾞｰﾀ入力!$AU$12:$AU$32,ﾃﾞｰﾀ入力!$AV$12:$AV$32))</f>
        <v>0</v>
      </c>
      <c r="CK7" s="1201"/>
      <c r="CL7" s="1201"/>
      <c r="CM7" s="1202"/>
      <c r="CN7" s="1134">
        <f t="shared" si="0"/>
        <v>39</v>
      </c>
      <c r="CO7" s="1135"/>
      <c r="CP7" s="64"/>
      <c r="CT7" s="221"/>
      <c r="CU7" s="64"/>
      <c r="CV7" s="64"/>
      <c r="CX7" s="69"/>
      <c r="CY7" s="69"/>
      <c r="CZ7" s="69"/>
      <c r="DA7" s="64"/>
      <c r="DB7" s="64"/>
      <c r="DC7" s="64"/>
    </row>
    <row r="8" spans="1:108" ht="20" customHeight="1">
      <c r="I8" s="1208" t="s">
        <v>173</v>
      </c>
      <c r="J8" s="1209"/>
      <c r="K8" s="244" t="s">
        <v>168</v>
      </c>
      <c r="L8" s="1233">
        <f>CHOOSE($CA$1,ﾃﾞｰﾀ入力!W13,ﾃﾞｰﾀ入力!W16,ﾃﾞｰﾀ入力!W19,ﾃﾞｰﾀ入力!W22,ﾃﾞｰﾀ入力!W25,ﾃﾞｰﾀ入力!W28)</f>
        <v>0</v>
      </c>
      <c r="M8" s="1234"/>
      <c r="N8" s="1234"/>
      <c r="O8" s="1235"/>
      <c r="P8" s="1156">
        <f>CHOOSE($CA$1,ﾃﾞｰﾀ入力!X13,ﾃﾞｰﾀ入力!X16,ﾃﾞｰﾀ入力!X19,ﾃﾞｰﾀ入力!X22,ﾃﾞｰﾀ入力!X25,ﾃﾞｰﾀ入力!X28)</f>
        <v>0</v>
      </c>
      <c r="Q8" s="1156"/>
      <c r="R8" s="1156"/>
      <c r="S8" s="1156"/>
      <c r="T8" s="1156">
        <f>CHOOSE($CA$1,ﾃﾞｰﾀ入力!Y13,ﾃﾞｰﾀ入力!Y16,ﾃﾞｰﾀ入力!Y19,ﾃﾞｰﾀ入力!Y22,ﾃﾞｰﾀ入力!Y25,ﾃﾞｰﾀ入力!Y28)</f>
        <v>0</v>
      </c>
      <c r="U8" s="1156"/>
      <c r="V8" s="1156"/>
      <c r="W8" s="1156"/>
      <c r="X8" s="1156">
        <f>CHOOSE($CA$1,ﾃﾞｰﾀ入力!Z13,ﾃﾞｰﾀ入力!Z16,ﾃﾞｰﾀ入力!Z19,ﾃﾞｰﾀ入力!Z22,ﾃﾞｰﾀ入力!Z25,ﾃﾞｰﾀ入力!Z28)</f>
        <v>0</v>
      </c>
      <c r="Y8" s="1156"/>
      <c r="Z8" s="1156"/>
      <c r="AA8" s="1156"/>
      <c r="AB8" s="1156">
        <f>CHOOSE($CA$1,ﾃﾞｰﾀ入力!AA13,ﾃﾞｰﾀ入力!AA16,ﾃﾞｰﾀ入力!AA19,ﾃﾞｰﾀ入力!AA22,ﾃﾞｰﾀ入力!AA25,ﾃﾞｰﾀ入力!AA28)</f>
        <v>0</v>
      </c>
      <c r="AC8" s="1156"/>
      <c r="AD8" s="1156"/>
      <c r="AE8" s="1156"/>
      <c r="AF8" s="1156">
        <f>CHOOSE($CA$1,ﾃﾞｰﾀ入力!AB13,ﾃﾞｰﾀ入力!AB16,ﾃﾞｰﾀ入力!AB19,ﾃﾞｰﾀ入力!AB22,ﾃﾞｰﾀ入力!AB25,ﾃﾞｰﾀ入力!AB28)</f>
        <v>0</v>
      </c>
      <c r="AG8" s="1156"/>
      <c r="AH8" s="1156"/>
      <c r="AI8" s="1156"/>
      <c r="AJ8" s="1156">
        <f>CHOOSE($CA$1,ﾃﾞｰﾀ入力!AC13,ﾃﾞｰﾀ入力!AC16,ﾃﾞｰﾀ入力!AC19,ﾃﾞｰﾀ入力!AC22,ﾃﾞｰﾀ入力!AC25,ﾃﾞｰﾀ入力!AC28)</f>
        <v>0</v>
      </c>
      <c r="AK8" s="1156"/>
      <c r="AL8" s="1156"/>
      <c r="AM8" s="1156"/>
      <c r="AN8" s="1156">
        <f>CHOOSE($CA$1,ﾃﾞｰﾀ入力!AD13,ﾃﾞｰﾀ入力!AD16,ﾃﾞｰﾀ入力!AD19,ﾃﾞｰﾀ入力!AD22,ﾃﾞｰﾀ入力!AD25,ﾃﾞｰﾀ入力!AD28)</f>
        <v>0</v>
      </c>
      <c r="AO8" s="1156"/>
      <c r="AP8" s="1156"/>
      <c r="AQ8" s="1156"/>
      <c r="AR8" s="1156">
        <f>CHOOSE($CA$1,ﾃﾞｰﾀ入力!AE13,ﾃﾞｰﾀ入力!AE16,ﾃﾞｰﾀ入力!AE19,ﾃﾞｰﾀ入力!AE22,ﾃﾞｰﾀ入力!AE25,ﾃﾞｰﾀ入力!AE28)</f>
        <v>0</v>
      </c>
      <c r="AS8" s="1156"/>
      <c r="AT8" s="1156"/>
      <c r="AU8" s="1156"/>
      <c r="AV8" s="1156">
        <f>CHOOSE($CA$1,ﾃﾞｰﾀ入力!AF13,ﾃﾞｰﾀ入力!AF16,ﾃﾞｰﾀ入力!AF19,ﾃﾞｰﾀ入力!AF22,ﾃﾞｰﾀ入力!AF25,ﾃﾞｰﾀ入力!AF28)</f>
        <v>0</v>
      </c>
      <c r="AW8" s="1156"/>
      <c r="AX8" s="1156"/>
      <c r="AY8" s="1156"/>
      <c r="AZ8" s="1156">
        <f>CHOOSE($CA$1,ﾃﾞｰﾀ入力!AG13,ﾃﾞｰﾀ入力!AG16,ﾃﾞｰﾀ入力!AG19,ﾃﾞｰﾀ入力!AG22,ﾃﾞｰﾀ入力!AG25,ﾃﾞｰﾀ入力!AG28)</f>
        <v>0</v>
      </c>
      <c r="BA8" s="1156"/>
      <c r="BB8" s="1156"/>
      <c r="BC8" s="1156"/>
      <c r="BD8" s="1156">
        <f>CHOOSE($CA$1,ﾃﾞｰﾀ入力!AH13,ﾃﾞｰﾀ入力!AH16,ﾃﾞｰﾀ入力!AH19,ﾃﾞｰﾀ入力!AH22,ﾃﾞｰﾀ入力!AH25,ﾃﾞｰﾀ入力!AH28)</f>
        <v>0</v>
      </c>
      <c r="BE8" s="1156"/>
      <c r="BF8" s="1156"/>
      <c r="BG8" s="1156"/>
      <c r="BH8" s="1156">
        <f>CHOOSE($CA$1,ﾃﾞｰﾀ入力!AI13,ﾃﾞｰﾀ入力!AI16,ﾃﾞｰﾀ入力!AI19,ﾃﾞｰﾀ入力!AI22,ﾃﾞｰﾀ入力!AI25,ﾃﾞｰﾀ入力!AI28)</f>
        <v>0</v>
      </c>
      <c r="BI8" s="1156"/>
      <c r="BJ8" s="1156"/>
      <c r="BK8" s="1156"/>
      <c r="BL8" s="1156">
        <f>CHOOSE($CA$1,ﾃﾞｰﾀ入力!AJ13,ﾃﾞｰﾀ入力!AJ16,ﾃﾞｰﾀ入力!AJ19,ﾃﾞｰﾀ入力!AJ22,ﾃﾞｰﾀ入力!AJ25,ﾃﾞｰﾀ入力!AJ28)</f>
        <v>0</v>
      </c>
      <c r="BM8" s="1156"/>
      <c r="BN8" s="1156"/>
      <c r="BO8" s="1156"/>
      <c r="BP8" s="1156">
        <f>CHOOSE($CA$1,ﾃﾞｰﾀ入力!AK13,ﾃﾞｰﾀ入力!AK16,ﾃﾞｰﾀ入力!AK19,ﾃﾞｰﾀ入力!AK22,ﾃﾞｰﾀ入力!AK25,ﾃﾞｰﾀ入力!AK28)</f>
        <v>0</v>
      </c>
      <c r="BQ8" s="1156"/>
      <c r="BR8" s="1156"/>
      <c r="BS8" s="1156"/>
      <c r="BT8" s="1156">
        <f>CHOOSE($CA$1,ﾃﾞｰﾀ入力!AL13,ﾃﾞｰﾀ入力!AL16,ﾃﾞｰﾀ入力!AL19,ﾃﾞｰﾀ入力!AL22,ﾃﾞｰﾀ入力!AL25,ﾃﾞｰﾀ入力!AL28)</f>
        <v>0</v>
      </c>
      <c r="BU8" s="1156"/>
      <c r="BV8" s="1156"/>
      <c r="BW8" s="1156"/>
      <c r="BX8" s="1156">
        <f>CHOOSE($CA$1,ﾃﾞｰﾀ入力!AM13,ﾃﾞｰﾀ入力!AM16,ﾃﾞｰﾀ入力!AM19,ﾃﾞｰﾀ入力!AM22,ﾃﾞｰﾀ入力!AM25,ﾃﾞｰﾀ入力!AM28)</f>
        <v>0</v>
      </c>
      <c r="BY8" s="1156"/>
      <c r="BZ8" s="1156"/>
      <c r="CA8" s="1156"/>
      <c r="CB8" s="1156">
        <f>CHOOSE($CA$1,ﾃﾞｰﾀ入力!AN13,ﾃﾞｰﾀ入力!AN16,ﾃﾞｰﾀ入力!AN19,ﾃﾞｰﾀ入力!AN22,ﾃﾞｰﾀ入力!AN25,ﾃﾞｰﾀ入力!AN28)</f>
        <v>0</v>
      </c>
      <c r="CC8" s="1156"/>
      <c r="CD8" s="1156"/>
      <c r="CE8" s="1156"/>
      <c r="CF8" s="1156">
        <f>CHOOSE($CA$1,ﾃﾞｰﾀ入力!AO13,ﾃﾞｰﾀ入力!AO16,ﾃﾞｰﾀ入力!AO19,ﾃﾞｰﾀ入力!AO22,ﾃﾞｰﾀ入力!AO25,ﾃﾞｰﾀ入力!AO28)</f>
        <v>0</v>
      </c>
      <c r="CG8" s="1156"/>
      <c r="CH8" s="1156"/>
      <c r="CI8" s="1156"/>
      <c r="CJ8" s="1156">
        <f>CHOOSE($CA$1,ﾃﾞｰﾀ入力!AP13,ﾃﾞｰﾀ入力!AP16,ﾃﾞｰﾀ入力!AP19,ﾃﾞｰﾀ入力!AP22,ﾃﾞｰﾀ入力!AP25,ﾃﾞｰﾀ入力!AP28)</f>
        <v>0</v>
      </c>
      <c r="CK8" s="1156"/>
      <c r="CL8" s="1156"/>
      <c r="CM8" s="1203"/>
      <c r="CN8" s="1136">
        <f t="shared" si="0"/>
        <v>0</v>
      </c>
      <c r="CO8" s="1137"/>
      <c r="CP8" s="64"/>
      <c r="CT8" s="221"/>
      <c r="CU8" s="64"/>
      <c r="CV8" s="64"/>
      <c r="CX8" s="69"/>
      <c r="CY8" s="69"/>
      <c r="CZ8" s="69"/>
      <c r="DA8" s="64"/>
      <c r="DB8" s="64"/>
      <c r="DC8" s="64"/>
    </row>
    <row r="9" spans="1:108" ht="20" customHeight="1">
      <c r="I9" s="1225" t="s">
        <v>174</v>
      </c>
      <c r="J9" s="1226"/>
      <c r="K9" s="241" t="s">
        <v>168</v>
      </c>
      <c r="L9" s="1138">
        <f>CHOOSE($CA$1,ﾃﾞｰﾀ入力!W14,ﾃﾞｰﾀ入力!W17,ﾃﾞｰﾀ入力!W20,ﾃﾞｰﾀ入力!W23,ﾃﾞｰﾀ入力!W26,ﾃﾞｰﾀ入力!W29)</f>
        <v>0</v>
      </c>
      <c r="M9" s="1164"/>
      <c r="N9" s="1164"/>
      <c r="O9" s="1165"/>
      <c r="P9" s="1132">
        <f>CHOOSE($CA$1,ﾃﾞｰﾀ入力!X14,ﾃﾞｰﾀ入力!X17,ﾃﾞｰﾀ入力!X20,ﾃﾞｰﾀ入力!X23,ﾃﾞｰﾀ入力!X26,ﾃﾞｰﾀ入力!X29)</f>
        <v>0</v>
      </c>
      <c r="Q9" s="1132"/>
      <c r="R9" s="1132"/>
      <c r="S9" s="1132"/>
      <c r="T9" s="1132">
        <f>CHOOSE($CA$1,ﾃﾞｰﾀ入力!Y14,ﾃﾞｰﾀ入力!Y17,ﾃﾞｰﾀ入力!Y20,ﾃﾞｰﾀ入力!Y23,ﾃﾞｰﾀ入力!Y26,ﾃﾞｰﾀ入力!Y29)</f>
        <v>0</v>
      </c>
      <c r="U9" s="1132"/>
      <c r="V9" s="1132"/>
      <c r="W9" s="1132"/>
      <c r="X9" s="1132">
        <f>CHOOSE($CA$1,ﾃﾞｰﾀ入力!Z14,ﾃﾞｰﾀ入力!Z17,ﾃﾞｰﾀ入力!Z20,ﾃﾞｰﾀ入力!Z23,ﾃﾞｰﾀ入力!Z26,ﾃﾞｰﾀ入力!Z29)</f>
        <v>0</v>
      </c>
      <c r="Y9" s="1132"/>
      <c r="Z9" s="1132"/>
      <c r="AA9" s="1132"/>
      <c r="AB9" s="1132">
        <f>CHOOSE($CA$1,ﾃﾞｰﾀ入力!AA14,ﾃﾞｰﾀ入力!AA17,ﾃﾞｰﾀ入力!AA20,ﾃﾞｰﾀ入力!AA23,ﾃﾞｰﾀ入力!AA26,ﾃﾞｰﾀ入力!AA29)</f>
        <v>0</v>
      </c>
      <c r="AC9" s="1132"/>
      <c r="AD9" s="1132"/>
      <c r="AE9" s="1132"/>
      <c r="AF9" s="1132">
        <f>CHOOSE($CA$1,ﾃﾞｰﾀ入力!AB14,ﾃﾞｰﾀ入力!AB17,ﾃﾞｰﾀ入力!AB20,ﾃﾞｰﾀ入力!AB23,ﾃﾞｰﾀ入力!AB26,ﾃﾞｰﾀ入力!AB29)</f>
        <v>0</v>
      </c>
      <c r="AG9" s="1132"/>
      <c r="AH9" s="1132"/>
      <c r="AI9" s="1132"/>
      <c r="AJ9" s="1132">
        <f>CHOOSE($CA$1,ﾃﾞｰﾀ入力!AC14,ﾃﾞｰﾀ入力!AC17,ﾃﾞｰﾀ入力!AC20,ﾃﾞｰﾀ入力!AC23,ﾃﾞｰﾀ入力!AC26,ﾃﾞｰﾀ入力!AC29)</f>
        <v>0</v>
      </c>
      <c r="AK9" s="1132"/>
      <c r="AL9" s="1132"/>
      <c r="AM9" s="1132"/>
      <c r="AN9" s="1132">
        <f>CHOOSE($CA$1,ﾃﾞｰﾀ入力!AD14,ﾃﾞｰﾀ入力!AD17,ﾃﾞｰﾀ入力!AD20,ﾃﾞｰﾀ入力!AD23,ﾃﾞｰﾀ入力!AD26,ﾃﾞｰﾀ入力!AD29)</f>
        <v>0</v>
      </c>
      <c r="AO9" s="1132"/>
      <c r="AP9" s="1132"/>
      <c r="AQ9" s="1132"/>
      <c r="AR9" s="1132">
        <f>CHOOSE($CA$1,ﾃﾞｰﾀ入力!AE14,ﾃﾞｰﾀ入力!AE17,ﾃﾞｰﾀ入力!AE20,ﾃﾞｰﾀ入力!AE23,ﾃﾞｰﾀ入力!AE26,ﾃﾞｰﾀ入力!AE29)</f>
        <v>0</v>
      </c>
      <c r="AS9" s="1132"/>
      <c r="AT9" s="1132"/>
      <c r="AU9" s="1132"/>
      <c r="AV9" s="1132">
        <f>CHOOSE($CA$1,ﾃﾞｰﾀ入力!AF14,ﾃﾞｰﾀ入力!AF17,ﾃﾞｰﾀ入力!AF20,ﾃﾞｰﾀ入力!AF23,ﾃﾞｰﾀ入力!AF26,ﾃﾞｰﾀ入力!AF29)</f>
        <v>0</v>
      </c>
      <c r="AW9" s="1132"/>
      <c r="AX9" s="1132"/>
      <c r="AY9" s="1132"/>
      <c r="AZ9" s="1132">
        <f>CHOOSE($CA$1,ﾃﾞｰﾀ入力!AG14,ﾃﾞｰﾀ入力!AG17,ﾃﾞｰﾀ入力!AG20,ﾃﾞｰﾀ入力!AG23,ﾃﾞｰﾀ入力!AG26,ﾃﾞｰﾀ入力!AG29)</f>
        <v>0</v>
      </c>
      <c r="BA9" s="1132"/>
      <c r="BB9" s="1132"/>
      <c r="BC9" s="1132"/>
      <c r="BD9" s="1132">
        <f>CHOOSE($CA$1,ﾃﾞｰﾀ入力!AH14,ﾃﾞｰﾀ入力!AH17,ﾃﾞｰﾀ入力!AH20,ﾃﾞｰﾀ入力!AH23,ﾃﾞｰﾀ入力!AH26,ﾃﾞｰﾀ入力!AH29)</f>
        <v>0</v>
      </c>
      <c r="BE9" s="1132"/>
      <c r="BF9" s="1132"/>
      <c r="BG9" s="1132"/>
      <c r="BH9" s="1132">
        <f>CHOOSE($CA$1,ﾃﾞｰﾀ入力!AI14,ﾃﾞｰﾀ入力!AI17,ﾃﾞｰﾀ入力!AI20,ﾃﾞｰﾀ入力!AI23,ﾃﾞｰﾀ入力!AI26,ﾃﾞｰﾀ入力!AI29)</f>
        <v>0</v>
      </c>
      <c r="BI9" s="1132"/>
      <c r="BJ9" s="1132"/>
      <c r="BK9" s="1132"/>
      <c r="BL9" s="1132">
        <f>CHOOSE($CA$1,ﾃﾞｰﾀ入力!AJ14,ﾃﾞｰﾀ入力!AJ17,ﾃﾞｰﾀ入力!AJ20,ﾃﾞｰﾀ入力!AJ23,ﾃﾞｰﾀ入力!AJ26,ﾃﾞｰﾀ入力!AJ29)</f>
        <v>0</v>
      </c>
      <c r="BM9" s="1132"/>
      <c r="BN9" s="1132"/>
      <c r="BO9" s="1132"/>
      <c r="BP9" s="1132">
        <f>CHOOSE($CA$1,ﾃﾞｰﾀ入力!AK14,ﾃﾞｰﾀ入力!AK17,ﾃﾞｰﾀ入力!AK20,ﾃﾞｰﾀ入力!AK23,ﾃﾞｰﾀ入力!AK26,ﾃﾞｰﾀ入力!AK29)</f>
        <v>0</v>
      </c>
      <c r="BQ9" s="1132"/>
      <c r="BR9" s="1132"/>
      <c r="BS9" s="1132"/>
      <c r="BT9" s="1132">
        <f>CHOOSE($CA$1,ﾃﾞｰﾀ入力!AL14,ﾃﾞｰﾀ入力!AL17,ﾃﾞｰﾀ入力!AL20,ﾃﾞｰﾀ入力!AL23,ﾃﾞｰﾀ入力!AL26,ﾃﾞｰﾀ入力!AL29)</f>
        <v>0</v>
      </c>
      <c r="BU9" s="1132"/>
      <c r="BV9" s="1132"/>
      <c r="BW9" s="1132"/>
      <c r="BX9" s="1132">
        <f>CHOOSE($CA$1,ﾃﾞｰﾀ入力!AM14,ﾃﾞｰﾀ入力!AM17,ﾃﾞｰﾀ入力!AM20,ﾃﾞｰﾀ入力!AM23,ﾃﾞｰﾀ入力!AM26,ﾃﾞｰﾀ入力!AM29)</f>
        <v>0</v>
      </c>
      <c r="BY9" s="1132"/>
      <c r="BZ9" s="1132"/>
      <c r="CA9" s="1132"/>
      <c r="CB9" s="1132">
        <f>CHOOSE($CA$1,ﾃﾞｰﾀ入力!AN14,ﾃﾞｰﾀ入力!AN17,ﾃﾞｰﾀ入力!AN20,ﾃﾞｰﾀ入力!AN23,ﾃﾞｰﾀ入力!AN26,ﾃﾞｰﾀ入力!AN29)</f>
        <v>0</v>
      </c>
      <c r="CC9" s="1132"/>
      <c r="CD9" s="1132"/>
      <c r="CE9" s="1132"/>
      <c r="CF9" s="1132">
        <f>CHOOSE($CA$1,ﾃﾞｰﾀ入力!AO14,ﾃﾞｰﾀ入力!AO17,ﾃﾞｰﾀ入力!AO20,ﾃﾞｰﾀ入力!AO23,ﾃﾞｰﾀ入力!AO26,ﾃﾞｰﾀ入力!AO29)</f>
        <v>0</v>
      </c>
      <c r="CG9" s="1132"/>
      <c r="CH9" s="1132"/>
      <c r="CI9" s="1132"/>
      <c r="CJ9" s="1132">
        <f>CHOOSE($CA$1,ﾃﾞｰﾀ入力!AP14,ﾃﾞｰﾀ入力!AP17,ﾃﾞｰﾀ入力!AP20,ﾃﾞｰﾀ入力!AP23,ﾃﾞｰﾀ入力!AP26,ﾃﾞｰﾀ入力!AP29)</f>
        <v>0</v>
      </c>
      <c r="CK9" s="1132"/>
      <c r="CL9" s="1132"/>
      <c r="CM9" s="1138"/>
      <c r="CN9" s="1136">
        <f t="shared" si="0"/>
        <v>0</v>
      </c>
      <c r="CO9" s="1137"/>
      <c r="CP9" s="64"/>
      <c r="CT9" s="221"/>
      <c r="CU9" s="64"/>
      <c r="CV9" s="64"/>
      <c r="CX9" s="69"/>
      <c r="CY9" s="69"/>
      <c r="CZ9" s="69"/>
      <c r="DA9" s="64"/>
      <c r="DB9" s="64"/>
      <c r="DC9" s="64"/>
    </row>
    <row r="10" spans="1:108" ht="20" customHeight="1" thickBot="1">
      <c r="I10" s="1204" t="s">
        <v>175</v>
      </c>
      <c r="J10" s="1205"/>
      <c r="K10" s="245" t="s">
        <v>168</v>
      </c>
      <c r="L10" s="1245">
        <f>CHOOSE($CA$1,ﾃﾞｰﾀ入力!W15,ﾃﾞｰﾀ入力!W18,ﾃﾞｰﾀ入力!W21,ﾃﾞｰﾀ入力!W24,ﾃﾞｰﾀ入力!W27,ﾃﾞｰﾀ入力!W30)</f>
        <v>0</v>
      </c>
      <c r="M10" s="1246"/>
      <c r="N10" s="1246"/>
      <c r="O10" s="1247"/>
      <c r="P10" s="1163">
        <f>CHOOSE($CA$1,ﾃﾞｰﾀ入力!X15,ﾃﾞｰﾀ入力!X18,ﾃﾞｰﾀ入力!X21,ﾃﾞｰﾀ入力!X24,ﾃﾞｰﾀ入力!X27,ﾃﾞｰﾀ入力!X30)</f>
        <v>0</v>
      </c>
      <c r="Q10" s="1163"/>
      <c r="R10" s="1163"/>
      <c r="S10" s="1163"/>
      <c r="T10" s="1163">
        <f>CHOOSE($CA$1,ﾃﾞｰﾀ入力!Y15,ﾃﾞｰﾀ入力!Y18,ﾃﾞｰﾀ入力!Y21,ﾃﾞｰﾀ入力!Y24,ﾃﾞｰﾀ入力!Y27,ﾃﾞｰﾀ入力!Y30)</f>
        <v>0</v>
      </c>
      <c r="U10" s="1163"/>
      <c r="V10" s="1163"/>
      <c r="W10" s="1163"/>
      <c r="X10" s="1163">
        <f>CHOOSE($CA$1,ﾃﾞｰﾀ入力!Z15,ﾃﾞｰﾀ入力!Z18,ﾃﾞｰﾀ入力!Z21,ﾃﾞｰﾀ入力!Z24,ﾃﾞｰﾀ入力!Z27,ﾃﾞｰﾀ入力!Z30)</f>
        <v>0</v>
      </c>
      <c r="Y10" s="1163"/>
      <c r="Z10" s="1163"/>
      <c r="AA10" s="1163"/>
      <c r="AB10" s="1163">
        <f>CHOOSE($CA$1,ﾃﾞｰﾀ入力!AA15,ﾃﾞｰﾀ入力!AA18,ﾃﾞｰﾀ入力!AA21,ﾃﾞｰﾀ入力!AA24,ﾃﾞｰﾀ入力!AA27,ﾃﾞｰﾀ入力!AA30)</f>
        <v>0</v>
      </c>
      <c r="AC10" s="1163"/>
      <c r="AD10" s="1163"/>
      <c r="AE10" s="1163"/>
      <c r="AF10" s="1163">
        <f>CHOOSE($CA$1,ﾃﾞｰﾀ入力!AB15,ﾃﾞｰﾀ入力!AB18,ﾃﾞｰﾀ入力!AB21,ﾃﾞｰﾀ入力!AB24,ﾃﾞｰﾀ入力!AB27,ﾃﾞｰﾀ入力!AB30)</f>
        <v>0</v>
      </c>
      <c r="AG10" s="1163"/>
      <c r="AH10" s="1163"/>
      <c r="AI10" s="1163"/>
      <c r="AJ10" s="1163">
        <f>CHOOSE($CA$1,ﾃﾞｰﾀ入力!AC15,ﾃﾞｰﾀ入力!AC18,ﾃﾞｰﾀ入力!AC21,ﾃﾞｰﾀ入力!AC24,ﾃﾞｰﾀ入力!AC27,ﾃﾞｰﾀ入力!AC30)</f>
        <v>0</v>
      </c>
      <c r="AK10" s="1163"/>
      <c r="AL10" s="1163"/>
      <c r="AM10" s="1163"/>
      <c r="AN10" s="1163">
        <f>CHOOSE($CA$1,ﾃﾞｰﾀ入力!AD15,ﾃﾞｰﾀ入力!AD18,ﾃﾞｰﾀ入力!AD21,ﾃﾞｰﾀ入力!AD24,ﾃﾞｰﾀ入力!AD27,ﾃﾞｰﾀ入力!AD30)</f>
        <v>0</v>
      </c>
      <c r="AO10" s="1163"/>
      <c r="AP10" s="1163"/>
      <c r="AQ10" s="1163"/>
      <c r="AR10" s="1163">
        <f>CHOOSE($CA$1,ﾃﾞｰﾀ入力!AE15,ﾃﾞｰﾀ入力!AE18,ﾃﾞｰﾀ入力!AE21,ﾃﾞｰﾀ入力!AE24,ﾃﾞｰﾀ入力!AE27,ﾃﾞｰﾀ入力!AE30)</f>
        <v>0</v>
      </c>
      <c r="AS10" s="1163"/>
      <c r="AT10" s="1163"/>
      <c r="AU10" s="1163"/>
      <c r="AV10" s="1163">
        <f>CHOOSE($CA$1,ﾃﾞｰﾀ入力!AF15,ﾃﾞｰﾀ入力!AF18,ﾃﾞｰﾀ入力!AF21,ﾃﾞｰﾀ入力!AF24,ﾃﾞｰﾀ入力!AF27,ﾃﾞｰﾀ入力!AF30)</f>
        <v>0</v>
      </c>
      <c r="AW10" s="1163"/>
      <c r="AX10" s="1163"/>
      <c r="AY10" s="1163"/>
      <c r="AZ10" s="1163">
        <f>CHOOSE($CA$1,ﾃﾞｰﾀ入力!AG15,ﾃﾞｰﾀ入力!AG18,ﾃﾞｰﾀ入力!AG21,ﾃﾞｰﾀ入力!AG24,ﾃﾞｰﾀ入力!AG27,ﾃﾞｰﾀ入力!AG30)</f>
        <v>0</v>
      </c>
      <c r="BA10" s="1163"/>
      <c r="BB10" s="1163"/>
      <c r="BC10" s="1163"/>
      <c r="BD10" s="1163">
        <f>CHOOSE($CA$1,ﾃﾞｰﾀ入力!AH15,ﾃﾞｰﾀ入力!AH18,ﾃﾞｰﾀ入力!AH21,ﾃﾞｰﾀ入力!AH24,ﾃﾞｰﾀ入力!AH27,ﾃﾞｰﾀ入力!AH30)</f>
        <v>0</v>
      </c>
      <c r="BE10" s="1163"/>
      <c r="BF10" s="1163"/>
      <c r="BG10" s="1163"/>
      <c r="BH10" s="1163">
        <f>CHOOSE($CA$1,ﾃﾞｰﾀ入力!AI15,ﾃﾞｰﾀ入力!AI18,ﾃﾞｰﾀ入力!AI21,ﾃﾞｰﾀ入力!AI24,ﾃﾞｰﾀ入力!AI27,ﾃﾞｰﾀ入力!AI30)</f>
        <v>0</v>
      </c>
      <c r="BI10" s="1163"/>
      <c r="BJ10" s="1163"/>
      <c r="BK10" s="1163"/>
      <c r="BL10" s="1163">
        <f>CHOOSE($CA$1,ﾃﾞｰﾀ入力!AJ15,ﾃﾞｰﾀ入力!AJ18,ﾃﾞｰﾀ入力!AJ21,ﾃﾞｰﾀ入力!AJ24,ﾃﾞｰﾀ入力!AJ27,ﾃﾞｰﾀ入力!AJ30)</f>
        <v>0</v>
      </c>
      <c r="BM10" s="1163"/>
      <c r="BN10" s="1163"/>
      <c r="BO10" s="1163"/>
      <c r="BP10" s="1163">
        <f>CHOOSE($CA$1,ﾃﾞｰﾀ入力!AK15,ﾃﾞｰﾀ入力!AK18,ﾃﾞｰﾀ入力!AK21,ﾃﾞｰﾀ入力!AK24,ﾃﾞｰﾀ入力!AK27,ﾃﾞｰﾀ入力!AK30)</f>
        <v>0</v>
      </c>
      <c r="BQ10" s="1163"/>
      <c r="BR10" s="1163"/>
      <c r="BS10" s="1163"/>
      <c r="BT10" s="1163">
        <f>CHOOSE($CA$1,ﾃﾞｰﾀ入力!AL15,ﾃﾞｰﾀ入力!AL18,ﾃﾞｰﾀ入力!AL21,ﾃﾞｰﾀ入力!AL24,ﾃﾞｰﾀ入力!AL27,ﾃﾞｰﾀ入力!AL30)</f>
        <v>0</v>
      </c>
      <c r="BU10" s="1163"/>
      <c r="BV10" s="1163"/>
      <c r="BW10" s="1163"/>
      <c r="BX10" s="1163">
        <f>CHOOSE($CA$1,ﾃﾞｰﾀ入力!AM15,ﾃﾞｰﾀ入力!AM18,ﾃﾞｰﾀ入力!AM21,ﾃﾞｰﾀ入力!AM24,ﾃﾞｰﾀ入力!AM27,ﾃﾞｰﾀ入力!AM30)</f>
        <v>0</v>
      </c>
      <c r="BY10" s="1163"/>
      <c r="BZ10" s="1163"/>
      <c r="CA10" s="1163"/>
      <c r="CB10" s="1163">
        <f>CHOOSE($CA$1,ﾃﾞｰﾀ入力!AN15,ﾃﾞｰﾀ入力!AN18,ﾃﾞｰﾀ入力!AN21,ﾃﾞｰﾀ入力!AN24,ﾃﾞｰﾀ入力!AN27,ﾃﾞｰﾀ入力!AN30)</f>
        <v>0</v>
      </c>
      <c r="CC10" s="1163"/>
      <c r="CD10" s="1163"/>
      <c r="CE10" s="1163"/>
      <c r="CF10" s="1163">
        <f>CHOOSE($CA$1,ﾃﾞｰﾀ入力!AO15,ﾃﾞｰﾀ入力!AO18,ﾃﾞｰﾀ入力!AO21,ﾃﾞｰﾀ入力!AO24,ﾃﾞｰﾀ入力!AO27,ﾃﾞｰﾀ入力!AO30)</f>
        <v>0</v>
      </c>
      <c r="CG10" s="1163"/>
      <c r="CH10" s="1163"/>
      <c r="CI10" s="1163"/>
      <c r="CJ10" s="1163">
        <f>CHOOSE($CA$1,ﾃﾞｰﾀ入力!AP15,ﾃﾞｰﾀ入力!AP18,ﾃﾞｰﾀ入力!AP21,ﾃﾞｰﾀ入力!AP24,ﾃﾞｰﾀ入力!AP27,ﾃﾞｰﾀ入力!AP30)</f>
        <v>0</v>
      </c>
      <c r="CK10" s="1163"/>
      <c r="CL10" s="1163"/>
      <c r="CM10" s="1271"/>
      <c r="CN10" s="1223">
        <f t="shared" si="0"/>
        <v>0</v>
      </c>
      <c r="CO10" s="1224"/>
      <c r="CP10" s="64"/>
      <c r="CT10" s="221"/>
      <c r="CU10" s="64"/>
      <c r="CV10" s="64"/>
      <c r="CX10" s="69"/>
      <c r="CY10" s="69"/>
      <c r="CZ10" s="69"/>
      <c r="DA10" s="64"/>
      <c r="DB10" s="64"/>
      <c r="DC10" s="64"/>
    </row>
    <row r="11" spans="1:108" ht="20" customHeight="1" thickTop="1" thickBot="1">
      <c r="I11" s="1166" t="s">
        <v>176</v>
      </c>
      <c r="J11" s="1167"/>
      <c r="K11" s="246" t="s">
        <v>168</v>
      </c>
      <c r="L11" s="1236">
        <f>L7+L8+L9+L10</f>
        <v>0</v>
      </c>
      <c r="M11" s="1237"/>
      <c r="N11" s="1237"/>
      <c r="O11" s="1238"/>
      <c r="P11" s="1168">
        <f>P7+P8+P9+P10</f>
        <v>0</v>
      </c>
      <c r="Q11" s="1168"/>
      <c r="R11" s="1168"/>
      <c r="S11" s="1168"/>
      <c r="T11" s="1168">
        <f>T7+T8+T9+T10</f>
        <v>0</v>
      </c>
      <c r="U11" s="1168"/>
      <c r="V11" s="1168"/>
      <c r="W11" s="1168"/>
      <c r="X11" s="1168">
        <f>X7+X8+X9+X10</f>
        <v>2</v>
      </c>
      <c r="Y11" s="1168"/>
      <c r="Z11" s="1168"/>
      <c r="AA11" s="1168"/>
      <c r="AB11" s="1168">
        <f>AB7+AB8+AB9+AB10</f>
        <v>2</v>
      </c>
      <c r="AC11" s="1168"/>
      <c r="AD11" s="1168"/>
      <c r="AE11" s="1168"/>
      <c r="AF11" s="1168">
        <f>AF7+AF8+AF9+AF10</f>
        <v>2</v>
      </c>
      <c r="AG11" s="1168"/>
      <c r="AH11" s="1168"/>
      <c r="AI11" s="1168"/>
      <c r="AJ11" s="1168">
        <f>AJ7+AJ8+AJ9+AJ10</f>
        <v>2</v>
      </c>
      <c r="AK11" s="1168"/>
      <c r="AL11" s="1168"/>
      <c r="AM11" s="1168"/>
      <c r="AN11" s="1168">
        <f>AN7+AN8+AN9+AN10</f>
        <v>4</v>
      </c>
      <c r="AO11" s="1168"/>
      <c r="AP11" s="1168"/>
      <c r="AQ11" s="1168"/>
      <c r="AR11" s="1168">
        <f>AR7+AR8+AR9+AR10</f>
        <v>4</v>
      </c>
      <c r="AS11" s="1168"/>
      <c r="AT11" s="1168"/>
      <c r="AU11" s="1168"/>
      <c r="AV11" s="1168">
        <f>AV7+AV8+AV9+AV10</f>
        <v>4</v>
      </c>
      <c r="AW11" s="1168"/>
      <c r="AX11" s="1168"/>
      <c r="AY11" s="1168"/>
      <c r="AZ11" s="1168">
        <f>AZ7+AZ8+AZ9+AZ10</f>
        <v>4</v>
      </c>
      <c r="BA11" s="1168"/>
      <c r="BB11" s="1168"/>
      <c r="BC11" s="1168"/>
      <c r="BD11" s="1168">
        <f>BD7+BD8+BD9+BD10</f>
        <v>4</v>
      </c>
      <c r="BE11" s="1168"/>
      <c r="BF11" s="1168"/>
      <c r="BG11" s="1168"/>
      <c r="BH11" s="1168">
        <f>BH7+BH8+BH9+BH10</f>
        <v>3</v>
      </c>
      <c r="BI11" s="1168"/>
      <c r="BJ11" s="1168"/>
      <c r="BK11" s="1168"/>
      <c r="BL11" s="1168">
        <f>BL7+BL8+BL9+BL10</f>
        <v>2</v>
      </c>
      <c r="BM11" s="1168"/>
      <c r="BN11" s="1168"/>
      <c r="BO11" s="1168"/>
      <c r="BP11" s="1168">
        <f>BP7+BP8+BP9+BP10</f>
        <v>2</v>
      </c>
      <c r="BQ11" s="1168"/>
      <c r="BR11" s="1168"/>
      <c r="BS11" s="1168"/>
      <c r="BT11" s="1168">
        <f>BT7+BT8+BT9+BT10</f>
        <v>2</v>
      </c>
      <c r="BU11" s="1168"/>
      <c r="BV11" s="1168"/>
      <c r="BW11" s="1168"/>
      <c r="BX11" s="1168">
        <f>BX7+BX8+BX9+BX10</f>
        <v>2</v>
      </c>
      <c r="BY11" s="1168"/>
      <c r="BZ11" s="1168"/>
      <c r="CA11" s="1168"/>
      <c r="CB11" s="1168">
        <f>CB7+CB8+CB9+CB10</f>
        <v>0</v>
      </c>
      <c r="CC11" s="1168"/>
      <c r="CD11" s="1168"/>
      <c r="CE11" s="1168"/>
      <c r="CF11" s="1168">
        <f>CF7+CF8+CF9+CF10</f>
        <v>0</v>
      </c>
      <c r="CG11" s="1168"/>
      <c r="CH11" s="1168"/>
      <c r="CI11" s="1168"/>
      <c r="CJ11" s="1168">
        <f>CJ7+CJ8+CJ9+CJ10</f>
        <v>0</v>
      </c>
      <c r="CK11" s="1168"/>
      <c r="CL11" s="1168"/>
      <c r="CM11" s="1258"/>
      <c r="CN11" s="1259">
        <f t="shared" si="0"/>
        <v>39</v>
      </c>
      <c r="CO11" s="1260"/>
      <c r="CP11" s="1157">
        <f>CN7+CN9+CN10</f>
        <v>39</v>
      </c>
      <c r="CQ11" s="1158"/>
      <c r="CT11" s="221"/>
      <c r="CU11" s="64"/>
      <c r="CV11" s="64"/>
      <c r="CX11" s="69"/>
      <c r="CY11" s="69"/>
      <c r="CZ11" s="69"/>
      <c r="DA11" s="64"/>
      <c r="DB11" s="64"/>
      <c r="DC11" s="64"/>
    </row>
    <row r="12" spans="1:108" ht="20" customHeight="1" thickBot="1">
      <c r="C12" s="247"/>
      <c r="D12" s="247"/>
      <c r="E12" s="247"/>
      <c r="F12" s="73"/>
      <c r="G12" s="73"/>
      <c r="H12" s="73"/>
      <c r="I12" s="248"/>
      <c r="J12" s="1162"/>
      <c r="K12" s="1162"/>
      <c r="L12" s="249">
        <v>5</v>
      </c>
      <c r="M12" s="249">
        <v>5.25</v>
      </c>
      <c r="N12" s="249">
        <v>5.5</v>
      </c>
      <c r="O12" s="250">
        <v>5.75</v>
      </c>
      <c r="P12" s="249">
        <v>6</v>
      </c>
      <c r="Q12" s="249">
        <v>6.25</v>
      </c>
      <c r="R12" s="249">
        <v>6.5</v>
      </c>
      <c r="S12" s="250">
        <v>6.75</v>
      </c>
      <c r="T12" s="250">
        <v>7</v>
      </c>
      <c r="U12" s="250">
        <v>7.25</v>
      </c>
      <c r="V12" s="250">
        <v>7.5</v>
      </c>
      <c r="W12" s="250">
        <v>7.75</v>
      </c>
      <c r="X12" s="250">
        <v>8</v>
      </c>
      <c r="Y12" s="250">
        <v>8.25</v>
      </c>
      <c r="Z12" s="250">
        <v>8.5</v>
      </c>
      <c r="AA12" s="250">
        <v>8.75</v>
      </c>
      <c r="AB12" s="251">
        <v>9</v>
      </c>
      <c r="AC12" s="251">
        <v>9.25</v>
      </c>
      <c r="AD12" s="251">
        <v>9.5</v>
      </c>
      <c r="AE12" s="251">
        <v>9.75</v>
      </c>
      <c r="AF12" s="251">
        <v>10</v>
      </c>
      <c r="AG12" s="251">
        <v>10.25</v>
      </c>
      <c r="AH12" s="251">
        <v>10.5</v>
      </c>
      <c r="AI12" s="251">
        <v>10.75</v>
      </c>
      <c r="AJ12" s="251">
        <v>11</v>
      </c>
      <c r="AK12" s="251">
        <v>11.25</v>
      </c>
      <c r="AL12" s="251">
        <v>11.5</v>
      </c>
      <c r="AM12" s="251">
        <v>11.75</v>
      </c>
      <c r="AN12" s="250">
        <v>12</v>
      </c>
      <c r="AO12" s="250">
        <v>12.25</v>
      </c>
      <c r="AP12" s="250">
        <v>12.5</v>
      </c>
      <c r="AQ12" s="250">
        <v>12.75</v>
      </c>
      <c r="AR12" s="251">
        <v>13</v>
      </c>
      <c r="AS12" s="251">
        <v>13.25</v>
      </c>
      <c r="AT12" s="251">
        <v>13.5</v>
      </c>
      <c r="AU12" s="251">
        <v>13.75</v>
      </c>
      <c r="AV12" s="251">
        <v>14</v>
      </c>
      <c r="AW12" s="251">
        <v>14.25</v>
      </c>
      <c r="AX12" s="251">
        <v>14.5</v>
      </c>
      <c r="AY12" s="251">
        <v>14.75</v>
      </c>
      <c r="AZ12" s="251">
        <v>15</v>
      </c>
      <c r="BA12" s="251">
        <v>15.25</v>
      </c>
      <c r="BB12" s="251">
        <v>15.5</v>
      </c>
      <c r="BC12" s="251">
        <v>15.75</v>
      </c>
      <c r="BD12" s="251">
        <v>16</v>
      </c>
      <c r="BE12" s="251">
        <v>16.25</v>
      </c>
      <c r="BF12" s="251">
        <v>16.5</v>
      </c>
      <c r="BG12" s="251">
        <v>16.75</v>
      </c>
      <c r="BH12" s="251">
        <v>17</v>
      </c>
      <c r="BI12" s="251">
        <v>17.25</v>
      </c>
      <c r="BJ12" s="251">
        <v>17.5</v>
      </c>
      <c r="BK12" s="251">
        <v>17.75</v>
      </c>
      <c r="BL12" s="251">
        <v>18</v>
      </c>
      <c r="BM12" s="251">
        <v>18.25</v>
      </c>
      <c r="BN12" s="251">
        <v>18.5</v>
      </c>
      <c r="BO12" s="251">
        <v>18.75</v>
      </c>
      <c r="BP12" s="251">
        <v>19</v>
      </c>
      <c r="BQ12" s="251">
        <v>19.25</v>
      </c>
      <c r="BR12" s="251">
        <v>19.5</v>
      </c>
      <c r="BS12" s="251">
        <v>19.75</v>
      </c>
      <c r="BT12" s="251">
        <v>20</v>
      </c>
      <c r="BU12" s="251">
        <v>20.25</v>
      </c>
      <c r="BV12" s="251">
        <v>20.5</v>
      </c>
      <c r="BW12" s="251">
        <v>20.75</v>
      </c>
      <c r="BX12" s="251">
        <v>21</v>
      </c>
      <c r="BY12" s="251">
        <v>21.25</v>
      </c>
      <c r="BZ12" s="251">
        <v>21.5</v>
      </c>
      <c r="CA12" s="251">
        <v>21.75</v>
      </c>
      <c r="CB12" s="251">
        <v>22</v>
      </c>
      <c r="CC12" s="251">
        <v>22.25</v>
      </c>
      <c r="CD12" s="251">
        <v>22.5</v>
      </c>
      <c r="CE12" s="251">
        <v>22.75</v>
      </c>
      <c r="CF12" s="251">
        <v>23</v>
      </c>
      <c r="CG12" s="251">
        <v>23.25</v>
      </c>
      <c r="CH12" s="251">
        <v>23.5</v>
      </c>
      <c r="CI12" s="251">
        <v>23.75</v>
      </c>
      <c r="CJ12" s="251">
        <v>24</v>
      </c>
      <c r="CK12" s="251">
        <v>24.25</v>
      </c>
      <c r="CL12" s="251">
        <v>24.5</v>
      </c>
      <c r="CM12" s="251">
        <v>24.75</v>
      </c>
      <c r="CN12" s="251"/>
      <c r="CO12" s="251"/>
      <c r="CP12" s="251"/>
      <c r="CR12" s="65"/>
      <c r="CS12" s="65"/>
      <c r="CT12" s="66"/>
      <c r="CU12" s="65"/>
      <c r="CV12" s="65"/>
      <c r="CX12" s="69"/>
      <c r="CY12" s="69"/>
      <c r="CZ12" s="69"/>
      <c r="DA12" s="64"/>
      <c r="DB12" s="64"/>
      <c r="DC12" s="64"/>
    </row>
    <row r="13" spans="1:108" ht="22.5" customHeight="1" thickBot="1">
      <c r="C13" s="220" t="s">
        <v>177</v>
      </c>
      <c r="D13" s="220" t="s">
        <v>203</v>
      </c>
      <c r="E13" s="220" t="s">
        <v>204</v>
      </c>
      <c r="F13" s="65" t="s">
        <v>178</v>
      </c>
      <c r="G13" s="65" t="s">
        <v>179</v>
      </c>
      <c r="H13" s="65" t="s">
        <v>79</v>
      </c>
      <c r="I13" s="872" t="s">
        <v>61</v>
      </c>
      <c r="J13" s="907" t="s">
        <v>180</v>
      </c>
      <c r="K13" s="908"/>
      <c r="L13" s="257">
        <v>0.20833333333333334</v>
      </c>
      <c r="M13" s="258"/>
      <c r="N13" s="258"/>
      <c r="O13" s="259"/>
      <c r="P13" s="257">
        <v>0.25</v>
      </c>
      <c r="Q13" s="258"/>
      <c r="R13" s="258"/>
      <c r="S13" s="259"/>
      <c r="T13" s="260" t="s">
        <v>149</v>
      </c>
      <c r="U13" s="258"/>
      <c r="V13" s="261"/>
      <c r="W13" s="256"/>
      <c r="X13" s="260" t="s">
        <v>150</v>
      </c>
      <c r="Y13" s="258"/>
      <c r="Z13" s="259"/>
      <c r="AA13" s="258"/>
      <c r="AB13" s="260" t="s">
        <v>151</v>
      </c>
      <c r="AC13" s="258"/>
      <c r="AD13" s="259"/>
      <c r="AE13" s="258"/>
      <c r="AF13" s="260" t="s">
        <v>152</v>
      </c>
      <c r="AG13" s="258"/>
      <c r="AH13" s="259"/>
      <c r="AI13" s="258"/>
      <c r="AJ13" s="260" t="s">
        <v>153</v>
      </c>
      <c r="AK13" s="258"/>
      <c r="AL13" s="259"/>
      <c r="AM13" s="258"/>
      <c r="AN13" s="260" t="s">
        <v>154</v>
      </c>
      <c r="AO13" s="258"/>
      <c r="AP13" s="259"/>
      <c r="AQ13" s="258"/>
      <c r="AR13" s="260" t="s">
        <v>155</v>
      </c>
      <c r="AS13" s="258"/>
      <c r="AT13" s="259"/>
      <c r="AU13" s="258"/>
      <c r="AV13" s="260" t="s">
        <v>156</v>
      </c>
      <c r="AW13" s="258"/>
      <c r="AX13" s="259"/>
      <c r="AY13" s="258"/>
      <c r="AZ13" s="260" t="s">
        <v>157</v>
      </c>
      <c r="BA13" s="258"/>
      <c r="BB13" s="259"/>
      <c r="BC13" s="258"/>
      <c r="BD13" s="260" t="s">
        <v>158</v>
      </c>
      <c r="BE13" s="258"/>
      <c r="BF13" s="259"/>
      <c r="BG13" s="258"/>
      <c r="BH13" s="260" t="s">
        <v>159</v>
      </c>
      <c r="BI13" s="258"/>
      <c r="BJ13" s="259"/>
      <c r="BK13" s="258"/>
      <c r="BL13" s="260" t="s">
        <v>160</v>
      </c>
      <c r="BM13" s="258"/>
      <c r="BN13" s="259"/>
      <c r="BO13" s="258"/>
      <c r="BP13" s="260" t="s">
        <v>161</v>
      </c>
      <c r="BQ13" s="258"/>
      <c r="BR13" s="259"/>
      <c r="BS13" s="258"/>
      <c r="BT13" s="260" t="s">
        <v>162</v>
      </c>
      <c r="BU13" s="258"/>
      <c r="BV13" s="259"/>
      <c r="BW13" s="258"/>
      <c r="BX13" s="260" t="s">
        <v>163</v>
      </c>
      <c r="BY13" s="258"/>
      <c r="BZ13" s="259"/>
      <c r="CA13" s="258"/>
      <c r="CB13" s="260" t="s">
        <v>164</v>
      </c>
      <c r="CC13" s="258"/>
      <c r="CD13" s="259"/>
      <c r="CE13" s="258"/>
      <c r="CF13" s="260" t="s">
        <v>165</v>
      </c>
      <c r="CG13" s="258"/>
      <c r="CH13" s="259"/>
      <c r="CI13" s="259"/>
      <c r="CJ13" s="258" t="s">
        <v>166</v>
      </c>
      <c r="CK13" s="258"/>
      <c r="CL13" s="258"/>
      <c r="CM13" s="262"/>
      <c r="CN13" s="1262" t="s">
        <v>181</v>
      </c>
      <c r="CO13" s="1261"/>
      <c r="CP13" s="1261" t="s">
        <v>182</v>
      </c>
      <c r="CQ13" s="1261"/>
      <c r="CR13" s="263" t="s">
        <v>183</v>
      </c>
      <c r="CS13" s="263" t="s">
        <v>184</v>
      </c>
      <c r="CT13" s="263" t="s">
        <v>185</v>
      </c>
      <c r="CU13" s="264" t="s">
        <v>186</v>
      </c>
      <c r="CV13" s="265" t="s">
        <v>81</v>
      </c>
      <c r="CW13" s="266" t="s">
        <v>82</v>
      </c>
      <c r="CY13" s="69"/>
      <c r="CZ13" s="267"/>
      <c r="DA13" s="268"/>
      <c r="DB13" s="64"/>
      <c r="DC13" s="64"/>
      <c r="DD13" s="64"/>
    </row>
    <row r="14" spans="1:108" ht="22.5" customHeight="1" thickTop="1">
      <c r="A14" s="441">
        <v>1</v>
      </c>
      <c r="B14" s="868" t="str">
        <f>ｼﾌﾄ原本!C5</f>
        <v>K.M</v>
      </c>
      <c r="C14" s="781" t="str">
        <f>ｼﾌﾄ原本!E5</f>
        <v>F</v>
      </c>
      <c r="D14" s="909">
        <f>IF(COUNTIF($H$14:$H$30,1),VLOOKUP(1,$H$14:$CU$30,3,FALSE),0)</f>
        <v>12</v>
      </c>
      <c r="E14" s="910">
        <f>IF(COUNTIF($H$14:$H$30,1),VLOOKUP(1,$H$14:$CU$30,4,FALSE),0)</f>
        <v>22.75</v>
      </c>
      <c r="F14" s="428">
        <f ca="1">IF(COUNTIF($H$14:$H$30,1),VLOOKUP(1,$H$14:$CU$30,92,FALSE),0)</f>
        <v>20875</v>
      </c>
      <c r="G14" s="434">
        <f ca="1">IF(COUNTIF($H$14:$H$30,1),VLOOKUP(1,$H$14:$CW$30,94,FALSE),0)</f>
        <v>1</v>
      </c>
      <c r="H14" s="432">
        <v>6</v>
      </c>
      <c r="I14" s="873" t="str">
        <f>IF(H14=0,0,LOOKUP(H14,ﾃﾞｰﾀ入力!$C$3:'ﾃﾞｰﾀ入力'!$C$40,ﾃﾞｰﾀ入力!$D$3:'ﾃﾞｰﾀ入力'!$D$40))</f>
        <v>S.M</v>
      </c>
      <c r="J14" s="273">
        <v>6.75</v>
      </c>
      <c r="K14" s="274">
        <v>16</v>
      </c>
      <c r="L14" s="632">
        <f t="shared" ref="L14:AQ14" si="1">IF(AND(L12&gt;=$J$14,L12&lt;$K$14),"*",0)</f>
        <v>0</v>
      </c>
      <c r="M14" s="626">
        <f t="shared" si="1"/>
        <v>0</v>
      </c>
      <c r="N14" s="619">
        <f t="shared" si="1"/>
        <v>0</v>
      </c>
      <c r="O14" s="620">
        <f t="shared" si="1"/>
        <v>0</v>
      </c>
      <c r="P14" s="622">
        <f t="shared" si="1"/>
        <v>0</v>
      </c>
      <c r="Q14" s="622">
        <f t="shared" si="1"/>
        <v>0</v>
      </c>
      <c r="R14" s="623">
        <f t="shared" si="1"/>
        <v>0</v>
      </c>
      <c r="S14" s="823" t="str">
        <f t="shared" si="1"/>
        <v>*</v>
      </c>
      <c r="T14" s="825" t="str">
        <f t="shared" si="1"/>
        <v>*</v>
      </c>
      <c r="U14" s="826" t="str">
        <f t="shared" si="1"/>
        <v>*</v>
      </c>
      <c r="V14" s="823" t="str">
        <f t="shared" si="1"/>
        <v>*</v>
      </c>
      <c r="W14" s="583" t="str">
        <f t="shared" si="1"/>
        <v>*</v>
      </c>
      <c r="X14" s="823" t="str">
        <f t="shared" si="1"/>
        <v>*</v>
      </c>
      <c r="Y14" s="823" t="str">
        <f t="shared" si="1"/>
        <v>*</v>
      </c>
      <c r="Z14" s="824" t="str">
        <f t="shared" si="1"/>
        <v>*</v>
      </c>
      <c r="AA14" s="823" t="str">
        <f t="shared" si="1"/>
        <v>*</v>
      </c>
      <c r="AB14" s="825" t="str">
        <f t="shared" si="1"/>
        <v>*</v>
      </c>
      <c r="AC14" s="826" t="str">
        <f t="shared" si="1"/>
        <v>*</v>
      </c>
      <c r="AD14" s="823" t="str">
        <f t="shared" si="1"/>
        <v>*</v>
      </c>
      <c r="AE14" s="583" t="str">
        <f t="shared" si="1"/>
        <v>*</v>
      </c>
      <c r="AF14" s="823" t="str">
        <f t="shared" si="1"/>
        <v>*</v>
      </c>
      <c r="AG14" s="823" t="str">
        <f t="shared" si="1"/>
        <v>*</v>
      </c>
      <c r="AH14" s="824" t="str">
        <f t="shared" si="1"/>
        <v>*</v>
      </c>
      <c r="AI14" s="823" t="str">
        <f t="shared" si="1"/>
        <v>*</v>
      </c>
      <c r="AJ14" s="825" t="str">
        <f t="shared" si="1"/>
        <v>*</v>
      </c>
      <c r="AK14" s="826" t="str">
        <f t="shared" si="1"/>
        <v>*</v>
      </c>
      <c r="AL14" s="823" t="str">
        <f t="shared" si="1"/>
        <v>*</v>
      </c>
      <c r="AM14" s="583" t="str">
        <f t="shared" si="1"/>
        <v>*</v>
      </c>
      <c r="AN14" s="977" t="str">
        <f t="shared" si="1"/>
        <v>*</v>
      </c>
      <c r="AO14" s="977" t="str">
        <f t="shared" si="1"/>
        <v>*</v>
      </c>
      <c r="AP14" s="978" t="str">
        <f t="shared" si="1"/>
        <v>*</v>
      </c>
      <c r="AQ14" s="977" t="str">
        <f t="shared" si="1"/>
        <v>*</v>
      </c>
      <c r="AR14" s="1000" t="str">
        <f t="shared" ref="AR14:BW14" si="2">IF(AND(AR12&gt;=$J$14,AR12&lt;$K$14),"*",0)</f>
        <v>*</v>
      </c>
      <c r="AS14" s="989" t="str">
        <f t="shared" si="2"/>
        <v>*</v>
      </c>
      <c r="AT14" s="990" t="str">
        <f t="shared" si="2"/>
        <v>*</v>
      </c>
      <c r="AU14" s="583" t="str">
        <f t="shared" si="2"/>
        <v>*</v>
      </c>
      <c r="AV14" s="823" t="str">
        <f t="shared" si="2"/>
        <v>*</v>
      </c>
      <c r="AW14" s="823" t="str">
        <f t="shared" si="2"/>
        <v>*</v>
      </c>
      <c r="AX14" s="824" t="str">
        <f t="shared" si="2"/>
        <v>*</v>
      </c>
      <c r="AY14" s="823" t="str">
        <f t="shared" si="2"/>
        <v>*</v>
      </c>
      <c r="AZ14" s="825" t="str">
        <f t="shared" si="2"/>
        <v>*</v>
      </c>
      <c r="BA14" s="826" t="str">
        <f t="shared" si="2"/>
        <v>*</v>
      </c>
      <c r="BB14" s="823" t="str">
        <f t="shared" si="2"/>
        <v>*</v>
      </c>
      <c r="BC14" s="583" t="str">
        <f t="shared" si="2"/>
        <v>*</v>
      </c>
      <c r="BD14" s="823">
        <f t="shared" si="2"/>
        <v>0</v>
      </c>
      <c r="BE14" s="823">
        <f t="shared" si="2"/>
        <v>0</v>
      </c>
      <c r="BF14" s="824">
        <f t="shared" si="2"/>
        <v>0</v>
      </c>
      <c r="BG14" s="823">
        <f t="shared" si="2"/>
        <v>0</v>
      </c>
      <c r="BH14" s="825">
        <f t="shared" si="2"/>
        <v>0</v>
      </c>
      <c r="BI14" s="826">
        <f t="shared" si="2"/>
        <v>0</v>
      </c>
      <c r="BJ14" s="823">
        <f t="shared" si="2"/>
        <v>0</v>
      </c>
      <c r="BK14" s="583">
        <f t="shared" si="2"/>
        <v>0</v>
      </c>
      <c r="BL14" s="823">
        <f t="shared" si="2"/>
        <v>0</v>
      </c>
      <c r="BM14" s="823">
        <f t="shared" si="2"/>
        <v>0</v>
      </c>
      <c r="BN14" s="824">
        <f t="shared" si="2"/>
        <v>0</v>
      </c>
      <c r="BO14" s="823">
        <f t="shared" si="2"/>
        <v>0</v>
      </c>
      <c r="BP14" s="825">
        <f t="shared" si="2"/>
        <v>0</v>
      </c>
      <c r="BQ14" s="826">
        <f t="shared" si="2"/>
        <v>0</v>
      </c>
      <c r="BR14" s="823">
        <f t="shared" si="2"/>
        <v>0</v>
      </c>
      <c r="BS14" s="583">
        <f t="shared" si="2"/>
        <v>0</v>
      </c>
      <c r="BT14" s="823">
        <f t="shared" si="2"/>
        <v>0</v>
      </c>
      <c r="BU14" s="823">
        <f t="shared" si="2"/>
        <v>0</v>
      </c>
      <c r="BV14" s="824">
        <f t="shared" si="2"/>
        <v>0</v>
      </c>
      <c r="BW14" s="823">
        <f t="shared" si="2"/>
        <v>0</v>
      </c>
      <c r="BX14" s="825">
        <f t="shared" ref="BX14:CM14" si="3">IF(AND(BX12&gt;=$J$14,BX12&lt;$K$14),"*",0)</f>
        <v>0</v>
      </c>
      <c r="BY14" s="826">
        <f t="shared" si="3"/>
        <v>0</v>
      </c>
      <c r="BZ14" s="823">
        <f t="shared" si="3"/>
        <v>0</v>
      </c>
      <c r="CA14" s="583">
        <f t="shared" si="3"/>
        <v>0</v>
      </c>
      <c r="CB14" s="823">
        <f t="shared" si="3"/>
        <v>0</v>
      </c>
      <c r="CC14" s="823">
        <f t="shared" si="3"/>
        <v>0</v>
      </c>
      <c r="CD14" s="824">
        <f t="shared" si="3"/>
        <v>0</v>
      </c>
      <c r="CE14" s="823">
        <f t="shared" si="3"/>
        <v>0</v>
      </c>
      <c r="CF14" s="825">
        <f t="shared" si="3"/>
        <v>0</v>
      </c>
      <c r="CG14" s="826">
        <f t="shared" si="3"/>
        <v>0</v>
      </c>
      <c r="CH14" s="823">
        <f t="shared" si="3"/>
        <v>0</v>
      </c>
      <c r="CI14" s="583">
        <f t="shared" si="3"/>
        <v>0</v>
      </c>
      <c r="CJ14" s="823">
        <f t="shared" si="3"/>
        <v>0</v>
      </c>
      <c r="CK14" s="622">
        <f t="shared" si="3"/>
        <v>0</v>
      </c>
      <c r="CL14" s="623">
        <f t="shared" si="3"/>
        <v>0</v>
      </c>
      <c r="CM14" s="622">
        <f t="shared" si="3"/>
        <v>0</v>
      </c>
      <c r="CN14" s="1263">
        <f t="shared" ref="CN14:CN30" si="4">(80-COUNT(L14:CM14))/4</f>
        <v>9.25</v>
      </c>
      <c r="CO14" s="1264"/>
      <c r="CP14" s="1122">
        <f>IF(CN14=0,0,LOOKUP(CN14,ﾃﾞｰﾀ入力!$AR$13:'ﾃﾞｰﾀ入力'!$AR$34,ﾃﾞｰﾀ入力!$AS$13:'ﾃﾞｰﾀ入力'!$AS$34))</f>
        <v>8</v>
      </c>
      <c r="CQ14" s="1122"/>
      <c r="CR14" s="279">
        <f t="shared" ref="CR14:CR30" si="5">IF(CP14&gt;8,CP14-8,0)</f>
        <v>0</v>
      </c>
      <c r="CS14" s="279">
        <f t="shared" ref="CS14:CS30" si="6">IF(CB14="*",(12-COUNT(CB14:CM14))/4,0)</f>
        <v>0</v>
      </c>
      <c r="CT14" s="279">
        <f t="shared" ref="CT14:CT30" si="7">IF(CR14&gt;CS14,CS14,CR14)</f>
        <v>0</v>
      </c>
      <c r="CU14" s="280">
        <f ca="1">CV14*CP14+(CV14*0.25*CR14)+(CV14*0.25*CS14)+(CV14*CT14*0.5)</f>
        <v>9952</v>
      </c>
      <c r="CV14" s="281">
        <f ca="1">IF(H14=0,0,LOOKUP(H14,ﾃﾞｰﾀ入力!$C$3:'ﾃﾞｰﾀ入力'!$C$52,ﾃﾞｰﾀ入力!$E$3:'ﾃﾞｰﾀ入力'!$E$51))</f>
        <v>1244</v>
      </c>
      <c r="CW14" s="282">
        <f ca="1">IF(H14=0,0,LOOKUP(H14,ﾃﾞｰﾀ入力!$C$3:'ﾃﾞｰﾀ入力'!$C$52,ﾃﾞｰﾀ入力!$F$3:'ﾃﾞｰﾀ入力'!$F$51))</f>
        <v>1050</v>
      </c>
      <c r="CY14" s="69"/>
      <c r="CZ14" s="69"/>
      <c r="DA14" s="69"/>
      <c r="DB14" s="64"/>
      <c r="DC14" s="64"/>
      <c r="DD14" s="64"/>
    </row>
    <row r="15" spans="1:108" ht="22.5" customHeight="1">
      <c r="A15" s="443">
        <f t="shared" ref="A15:A46" si="8">A14+1</f>
        <v>2</v>
      </c>
      <c r="B15" s="855" t="str">
        <f>ｼﾌﾄ原本!C6</f>
        <v>S.S</v>
      </c>
      <c r="C15" s="785" t="str">
        <f>ｼﾌﾄ原本!E6</f>
        <v>F</v>
      </c>
      <c r="D15" s="911">
        <f>IF(COUNTIF($H$14:$H$30,2),VLOOKUP(2,$H$14:$CU$30,3,FALSE),0)</f>
        <v>11</v>
      </c>
      <c r="E15" s="270">
        <f>IF(COUNTIF($H$14:$H$30,2),VLOOKUP(2,$H$14:$CU$30,4,FALSE),0)</f>
        <v>22.75</v>
      </c>
      <c r="F15" s="430">
        <f ca="1">IF(COUNTIF($H$14:$H$30,2),VLOOKUP(2,$H$14:$CU$30,92,FALSE),0)</f>
        <v>17531.25</v>
      </c>
      <c r="G15" s="431">
        <f ca="1">IF(COUNTIF($H$14:$H$30,2),VLOOKUP(2,$H$14:$CW$30,94,FALSE),0)</f>
        <v>1</v>
      </c>
      <c r="H15" s="432">
        <v>8</v>
      </c>
      <c r="I15" s="874" t="str">
        <f>IF(H15=0,0,LOOKUP(H15,ﾃﾞｰﾀ入力!$C$3:'ﾃﾞｰﾀ入力'!$C$40,ﾃﾞｰﾀ入力!$D$3:'ﾃﾞｰﾀ入力'!$D$40))</f>
        <v>M.K</v>
      </c>
      <c r="J15" s="285">
        <v>7</v>
      </c>
      <c r="K15" s="286">
        <v>16</v>
      </c>
      <c r="L15" s="632">
        <f t="shared" ref="L15:AQ15" si="9">IF(AND(L12&gt;=$J$15,L12&lt;$K$15),"*",0)</f>
        <v>0</v>
      </c>
      <c r="M15" s="626">
        <f t="shared" si="9"/>
        <v>0</v>
      </c>
      <c r="N15" s="627">
        <f t="shared" si="9"/>
        <v>0</v>
      </c>
      <c r="O15" s="628">
        <f t="shared" si="9"/>
        <v>0</v>
      </c>
      <c r="P15" s="539">
        <f t="shared" si="9"/>
        <v>0</v>
      </c>
      <c r="Q15" s="539">
        <f t="shared" si="9"/>
        <v>0</v>
      </c>
      <c r="R15" s="541">
        <f t="shared" si="9"/>
        <v>0</v>
      </c>
      <c r="S15" s="723">
        <f t="shared" si="9"/>
        <v>0</v>
      </c>
      <c r="T15" s="721" t="str">
        <f t="shared" si="9"/>
        <v>*</v>
      </c>
      <c r="U15" s="722" t="str">
        <f t="shared" si="9"/>
        <v>*</v>
      </c>
      <c r="V15" s="723" t="str">
        <f t="shared" si="9"/>
        <v>*</v>
      </c>
      <c r="W15" s="562" t="str">
        <f t="shared" si="9"/>
        <v>*</v>
      </c>
      <c r="X15" s="723" t="str">
        <f t="shared" si="9"/>
        <v>*</v>
      </c>
      <c r="Y15" s="723" t="str">
        <f t="shared" si="9"/>
        <v>*</v>
      </c>
      <c r="Z15" s="724" t="str">
        <f t="shared" si="9"/>
        <v>*</v>
      </c>
      <c r="AA15" s="723" t="str">
        <f t="shared" si="9"/>
        <v>*</v>
      </c>
      <c r="AB15" s="721" t="str">
        <f t="shared" si="9"/>
        <v>*</v>
      </c>
      <c r="AC15" s="722" t="str">
        <f t="shared" si="9"/>
        <v>*</v>
      </c>
      <c r="AD15" s="723" t="str">
        <f t="shared" si="9"/>
        <v>*</v>
      </c>
      <c r="AE15" s="562" t="str">
        <f t="shared" si="9"/>
        <v>*</v>
      </c>
      <c r="AF15" s="723" t="str">
        <f t="shared" si="9"/>
        <v>*</v>
      </c>
      <c r="AG15" s="723" t="str">
        <f t="shared" si="9"/>
        <v>*</v>
      </c>
      <c r="AH15" s="724" t="str">
        <f t="shared" si="9"/>
        <v>*</v>
      </c>
      <c r="AI15" s="723" t="str">
        <f t="shared" si="9"/>
        <v>*</v>
      </c>
      <c r="AJ15" s="980" t="str">
        <f t="shared" si="9"/>
        <v>*</v>
      </c>
      <c r="AK15" s="981" t="str">
        <f t="shared" si="9"/>
        <v>*</v>
      </c>
      <c r="AL15" s="979" t="str">
        <f t="shared" si="9"/>
        <v>*</v>
      </c>
      <c r="AM15" s="982" t="str">
        <f t="shared" si="9"/>
        <v>*</v>
      </c>
      <c r="AN15" s="723" t="str">
        <f t="shared" si="9"/>
        <v>*</v>
      </c>
      <c r="AO15" s="723" t="str">
        <f t="shared" si="9"/>
        <v>*</v>
      </c>
      <c r="AP15" s="724" t="str">
        <f t="shared" si="9"/>
        <v>*</v>
      </c>
      <c r="AQ15" s="723" t="str">
        <f t="shared" si="9"/>
        <v>*</v>
      </c>
      <c r="AR15" s="721" t="str">
        <f t="shared" ref="AR15:BW15" si="10">IF(AND(AR12&gt;=$J$15,AR12&lt;$K$15),"*",0)</f>
        <v>*</v>
      </c>
      <c r="AS15" s="722" t="str">
        <f t="shared" si="10"/>
        <v>*</v>
      </c>
      <c r="AT15" s="723" t="str">
        <f t="shared" si="10"/>
        <v>*</v>
      </c>
      <c r="AU15" s="562" t="str">
        <f t="shared" si="10"/>
        <v>*</v>
      </c>
      <c r="AV15" s="723" t="str">
        <f t="shared" si="10"/>
        <v>*</v>
      </c>
      <c r="AW15" s="723" t="str">
        <f t="shared" si="10"/>
        <v>*</v>
      </c>
      <c r="AX15" s="724" t="str">
        <f t="shared" si="10"/>
        <v>*</v>
      </c>
      <c r="AY15" s="723" t="str">
        <f t="shared" si="10"/>
        <v>*</v>
      </c>
      <c r="AZ15" s="721" t="str">
        <f t="shared" si="10"/>
        <v>*</v>
      </c>
      <c r="BA15" s="722" t="str">
        <f t="shared" si="10"/>
        <v>*</v>
      </c>
      <c r="BB15" s="723" t="str">
        <f t="shared" si="10"/>
        <v>*</v>
      </c>
      <c r="BC15" s="562" t="str">
        <f t="shared" si="10"/>
        <v>*</v>
      </c>
      <c r="BD15" s="723">
        <f t="shared" si="10"/>
        <v>0</v>
      </c>
      <c r="BE15" s="723">
        <f t="shared" si="10"/>
        <v>0</v>
      </c>
      <c r="BF15" s="724">
        <f t="shared" si="10"/>
        <v>0</v>
      </c>
      <c r="BG15" s="723">
        <f t="shared" si="10"/>
        <v>0</v>
      </c>
      <c r="BH15" s="721">
        <f t="shared" si="10"/>
        <v>0</v>
      </c>
      <c r="BI15" s="722">
        <f t="shared" si="10"/>
        <v>0</v>
      </c>
      <c r="BJ15" s="723">
        <f t="shared" si="10"/>
        <v>0</v>
      </c>
      <c r="BK15" s="562">
        <f t="shared" si="10"/>
        <v>0</v>
      </c>
      <c r="BL15" s="723">
        <f t="shared" si="10"/>
        <v>0</v>
      </c>
      <c r="BM15" s="723">
        <f t="shared" si="10"/>
        <v>0</v>
      </c>
      <c r="BN15" s="724">
        <f t="shared" si="10"/>
        <v>0</v>
      </c>
      <c r="BO15" s="723">
        <f t="shared" si="10"/>
        <v>0</v>
      </c>
      <c r="BP15" s="721">
        <f t="shared" si="10"/>
        <v>0</v>
      </c>
      <c r="BQ15" s="722">
        <f t="shared" si="10"/>
        <v>0</v>
      </c>
      <c r="BR15" s="723">
        <f t="shared" si="10"/>
        <v>0</v>
      </c>
      <c r="BS15" s="562">
        <f t="shared" si="10"/>
        <v>0</v>
      </c>
      <c r="BT15" s="723">
        <f t="shared" si="10"/>
        <v>0</v>
      </c>
      <c r="BU15" s="723">
        <f t="shared" si="10"/>
        <v>0</v>
      </c>
      <c r="BV15" s="724">
        <f t="shared" si="10"/>
        <v>0</v>
      </c>
      <c r="BW15" s="723">
        <f t="shared" si="10"/>
        <v>0</v>
      </c>
      <c r="BX15" s="721">
        <f t="shared" ref="BX15:CM15" si="11">IF(AND(BX12&gt;=$J$15,BX12&lt;$K$15),"*",0)</f>
        <v>0</v>
      </c>
      <c r="BY15" s="722">
        <f t="shared" si="11"/>
        <v>0</v>
      </c>
      <c r="BZ15" s="723">
        <f t="shared" si="11"/>
        <v>0</v>
      </c>
      <c r="CA15" s="562">
        <f t="shared" si="11"/>
        <v>0</v>
      </c>
      <c r="CB15" s="723">
        <f t="shared" si="11"/>
        <v>0</v>
      </c>
      <c r="CC15" s="723">
        <f t="shared" si="11"/>
        <v>0</v>
      </c>
      <c r="CD15" s="724">
        <f t="shared" si="11"/>
        <v>0</v>
      </c>
      <c r="CE15" s="723">
        <f t="shared" si="11"/>
        <v>0</v>
      </c>
      <c r="CF15" s="721">
        <f t="shared" si="11"/>
        <v>0</v>
      </c>
      <c r="CG15" s="722">
        <f t="shared" si="11"/>
        <v>0</v>
      </c>
      <c r="CH15" s="723">
        <f t="shared" si="11"/>
        <v>0</v>
      </c>
      <c r="CI15" s="562">
        <f t="shared" si="11"/>
        <v>0</v>
      </c>
      <c r="CJ15" s="723">
        <f t="shared" si="11"/>
        <v>0</v>
      </c>
      <c r="CK15" s="539">
        <f t="shared" si="11"/>
        <v>0</v>
      </c>
      <c r="CL15" s="541">
        <f t="shared" si="11"/>
        <v>0</v>
      </c>
      <c r="CM15" s="539">
        <f t="shared" si="11"/>
        <v>0</v>
      </c>
      <c r="CN15" s="1128">
        <f t="shared" si="4"/>
        <v>9</v>
      </c>
      <c r="CO15" s="1129"/>
      <c r="CP15" s="1123">
        <f>IF(CN15=0,0,LOOKUP(CN15,ﾃﾞｰﾀ入力!$AR$13:'ﾃﾞｰﾀ入力'!$AR$34,ﾃﾞｰﾀ入力!$AS$13:'ﾃﾞｰﾀ入力'!$AS$34))</f>
        <v>8</v>
      </c>
      <c r="CQ15" s="1123"/>
      <c r="CR15" s="294">
        <f t="shared" si="5"/>
        <v>0</v>
      </c>
      <c r="CS15" s="294">
        <f t="shared" si="6"/>
        <v>0</v>
      </c>
      <c r="CT15" s="279">
        <f t="shared" si="7"/>
        <v>0</v>
      </c>
      <c r="CU15" s="295">
        <f t="shared" ref="CU15:CU30" ca="1" si="12">CV15*CP15+(CV15*0.25*CR15)+(CV15*0.25*CS15)+(CV15*CT15*0.5)</f>
        <v>9808</v>
      </c>
      <c r="CV15" s="296">
        <f ca="1">IF(H15=0,0,LOOKUP(H15,ﾃﾞｰﾀ入力!$C$3:'ﾃﾞｰﾀ入力'!$C$52,ﾃﾞｰﾀ入力!$E$3:'ﾃﾞｰﾀ入力'!$E$51))</f>
        <v>1226</v>
      </c>
      <c r="CW15" s="297">
        <f ca="1">IF(H15=0,0,LOOKUP(H15,ﾃﾞｰﾀ入力!$C$3:'ﾃﾞｰﾀ入力'!$C$52,ﾃﾞｰﾀ入力!$F$3:'ﾃﾞｰﾀ入力'!$F$51))</f>
        <v>1430</v>
      </c>
      <c r="CY15" s="69"/>
      <c r="CZ15" s="69"/>
      <c r="DA15" s="69"/>
      <c r="DB15" s="64"/>
      <c r="DC15" s="64"/>
      <c r="DD15" s="64"/>
    </row>
    <row r="16" spans="1:108" ht="22.5" customHeight="1">
      <c r="A16" s="443">
        <f t="shared" si="8"/>
        <v>3</v>
      </c>
      <c r="B16" s="855" t="str">
        <f>ｼﾌﾄ原本!C7</f>
        <v>Y.I</v>
      </c>
      <c r="C16" s="785">
        <f>ｼﾌﾄ原本!E7</f>
        <v>0</v>
      </c>
      <c r="D16" s="911">
        <f>IF(COUNTIF($H$14:$H$30,3),VLOOKUP(3,$H$14:$CU$30,3,FALSE),0)</f>
        <v>0</v>
      </c>
      <c r="E16" s="270">
        <f>IF(COUNTIF($H$14:$H$30,3),VLOOKUP(3,$H$14:$CU$30,4,FALSE),0)</f>
        <v>0</v>
      </c>
      <c r="F16" s="430">
        <f>IF(COUNTIF($H$14:$H$30,3),VLOOKUP(3,$H$14:$CU$30,92,FALSE),0)</f>
        <v>0</v>
      </c>
      <c r="G16" s="431">
        <f>IF(COUNTIF($H$14:$H$30,3),VLOOKUP(3,$H$14:$CW$30,94,FALSE),0)</f>
        <v>0</v>
      </c>
      <c r="H16" s="432">
        <v>13</v>
      </c>
      <c r="I16" s="874" t="str">
        <f>IF(H16=0,0,LOOKUP(H16,ﾃﾞｰﾀ入力!$C$3:'ﾃﾞｰﾀ入力'!$C$40,ﾃﾞｰﾀ入力!$D$3:'ﾃﾞｰﾀ入力'!$D$40))</f>
        <v>T.R</v>
      </c>
      <c r="J16" s="285">
        <v>10</v>
      </c>
      <c r="K16" s="286">
        <v>20</v>
      </c>
      <c r="L16" s="632">
        <f t="shared" ref="L16:AQ16" si="13">IF(AND(L12&gt;=$J$16,L12&lt;$K$16),"*",0)</f>
        <v>0</v>
      </c>
      <c r="M16" s="626">
        <f t="shared" si="13"/>
        <v>0</v>
      </c>
      <c r="N16" s="627">
        <f t="shared" si="13"/>
        <v>0</v>
      </c>
      <c r="O16" s="628">
        <f t="shared" si="13"/>
        <v>0</v>
      </c>
      <c r="P16" s="539">
        <f t="shared" si="13"/>
        <v>0</v>
      </c>
      <c r="Q16" s="539">
        <f t="shared" si="13"/>
        <v>0</v>
      </c>
      <c r="R16" s="541">
        <f t="shared" si="13"/>
        <v>0</v>
      </c>
      <c r="S16" s="723">
        <f t="shared" si="13"/>
        <v>0</v>
      </c>
      <c r="T16" s="721">
        <f t="shared" si="13"/>
        <v>0</v>
      </c>
      <c r="U16" s="722">
        <f t="shared" si="13"/>
        <v>0</v>
      </c>
      <c r="V16" s="723">
        <f t="shared" si="13"/>
        <v>0</v>
      </c>
      <c r="W16" s="562">
        <f t="shared" si="13"/>
        <v>0</v>
      </c>
      <c r="X16" s="723">
        <f t="shared" si="13"/>
        <v>0</v>
      </c>
      <c r="Y16" s="723">
        <f t="shared" si="13"/>
        <v>0</v>
      </c>
      <c r="Z16" s="724">
        <f t="shared" si="13"/>
        <v>0</v>
      </c>
      <c r="AA16" s="723">
        <f t="shared" si="13"/>
        <v>0</v>
      </c>
      <c r="AB16" s="721">
        <f t="shared" si="13"/>
        <v>0</v>
      </c>
      <c r="AC16" s="722">
        <f t="shared" si="13"/>
        <v>0</v>
      </c>
      <c r="AD16" s="723">
        <f t="shared" si="13"/>
        <v>0</v>
      </c>
      <c r="AE16" s="562">
        <f t="shared" si="13"/>
        <v>0</v>
      </c>
      <c r="AF16" s="723" t="str">
        <f t="shared" si="13"/>
        <v>*</v>
      </c>
      <c r="AG16" s="723" t="str">
        <f t="shared" si="13"/>
        <v>*</v>
      </c>
      <c r="AH16" s="724" t="str">
        <f t="shared" si="13"/>
        <v>*</v>
      </c>
      <c r="AI16" s="723" t="str">
        <f t="shared" si="13"/>
        <v>*</v>
      </c>
      <c r="AJ16" s="721" t="str">
        <f t="shared" si="13"/>
        <v>*</v>
      </c>
      <c r="AK16" s="722" t="str">
        <f t="shared" si="13"/>
        <v>*</v>
      </c>
      <c r="AL16" s="723" t="str">
        <f t="shared" si="13"/>
        <v>*</v>
      </c>
      <c r="AM16" s="562" t="str">
        <f t="shared" si="13"/>
        <v>*</v>
      </c>
      <c r="AN16" s="723" t="str">
        <f t="shared" si="13"/>
        <v>*</v>
      </c>
      <c r="AO16" s="723" t="str">
        <f t="shared" si="13"/>
        <v>*</v>
      </c>
      <c r="AP16" s="724" t="str">
        <f t="shared" si="13"/>
        <v>*</v>
      </c>
      <c r="AQ16" s="723" t="str">
        <f t="shared" si="13"/>
        <v>*</v>
      </c>
      <c r="AR16" s="721" t="str">
        <f t="shared" ref="AR16:BW16" si="14">IF(AND(AR12&gt;=$J$16,AR12&lt;$K$16),"*",0)</f>
        <v>*</v>
      </c>
      <c r="AS16" s="722" t="str">
        <f t="shared" si="14"/>
        <v>*</v>
      </c>
      <c r="AT16" s="723" t="str">
        <f t="shared" si="14"/>
        <v>*</v>
      </c>
      <c r="AU16" s="562" t="str">
        <f t="shared" si="14"/>
        <v>*</v>
      </c>
      <c r="AV16" s="979" t="str">
        <f t="shared" si="14"/>
        <v>*</v>
      </c>
      <c r="AW16" s="979" t="str">
        <f t="shared" si="14"/>
        <v>*</v>
      </c>
      <c r="AX16" s="983" t="str">
        <f t="shared" si="14"/>
        <v>*</v>
      </c>
      <c r="AY16" s="979" t="str">
        <f t="shared" si="14"/>
        <v>*</v>
      </c>
      <c r="AZ16" s="721" t="str">
        <f t="shared" si="14"/>
        <v>*</v>
      </c>
      <c r="BA16" s="722" t="str">
        <f t="shared" si="14"/>
        <v>*</v>
      </c>
      <c r="BB16" s="723" t="str">
        <f t="shared" si="14"/>
        <v>*</v>
      </c>
      <c r="BC16" s="562" t="str">
        <f t="shared" si="14"/>
        <v>*</v>
      </c>
      <c r="BD16" s="723" t="str">
        <f t="shared" si="14"/>
        <v>*</v>
      </c>
      <c r="BE16" s="723" t="str">
        <f t="shared" si="14"/>
        <v>*</v>
      </c>
      <c r="BF16" s="724" t="str">
        <f t="shared" si="14"/>
        <v>*</v>
      </c>
      <c r="BG16" s="723" t="str">
        <f t="shared" si="14"/>
        <v>*</v>
      </c>
      <c r="BH16" s="721" t="str">
        <f t="shared" si="14"/>
        <v>*</v>
      </c>
      <c r="BI16" s="722" t="str">
        <f t="shared" si="14"/>
        <v>*</v>
      </c>
      <c r="BJ16" s="723" t="str">
        <f t="shared" si="14"/>
        <v>*</v>
      </c>
      <c r="BK16" s="562" t="str">
        <f t="shared" si="14"/>
        <v>*</v>
      </c>
      <c r="BL16" s="723" t="str">
        <f t="shared" si="14"/>
        <v>*</v>
      </c>
      <c r="BM16" s="723" t="str">
        <f t="shared" si="14"/>
        <v>*</v>
      </c>
      <c r="BN16" s="724" t="str">
        <f t="shared" si="14"/>
        <v>*</v>
      </c>
      <c r="BO16" s="723" t="str">
        <f t="shared" si="14"/>
        <v>*</v>
      </c>
      <c r="BP16" s="721" t="str">
        <f t="shared" si="14"/>
        <v>*</v>
      </c>
      <c r="BQ16" s="722" t="str">
        <f t="shared" si="14"/>
        <v>*</v>
      </c>
      <c r="BR16" s="723" t="str">
        <f t="shared" si="14"/>
        <v>*</v>
      </c>
      <c r="BS16" s="562" t="str">
        <f t="shared" si="14"/>
        <v>*</v>
      </c>
      <c r="BT16" s="723">
        <f t="shared" si="14"/>
        <v>0</v>
      </c>
      <c r="BU16" s="723">
        <f t="shared" si="14"/>
        <v>0</v>
      </c>
      <c r="BV16" s="724">
        <f t="shared" si="14"/>
        <v>0</v>
      </c>
      <c r="BW16" s="723">
        <f t="shared" si="14"/>
        <v>0</v>
      </c>
      <c r="BX16" s="721">
        <f t="shared" ref="BX16:CM16" si="15">IF(AND(BX12&gt;=$J$16,BX12&lt;$K$16),"*",0)</f>
        <v>0</v>
      </c>
      <c r="BY16" s="722">
        <f t="shared" si="15"/>
        <v>0</v>
      </c>
      <c r="BZ16" s="723">
        <f t="shared" si="15"/>
        <v>0</v>
      </c>
      <c r="CA16" s="562">
        <f t="shared" si="15"/>
        <v>0</v>
      </c>
      <c r="CB16" s="723">
        <f t="shared" si="15"/>
        <v>0</v>
      </c>
      <c r="CC16" s="723">
        <f t="shared" si="15"/>
        <v>0</v>
      </c>
      <c r="CD16" s="724">
        <f t="shared" si="15"/>
        <v>0</v>
      </c>
      <c r="CE16" s="723">
        <f t="shared" si="15"/>
        <v>0</v>
      </c>
      <c r="CF16" s="721">
        <f t="shared" si="15"/>
        <v>0</v>
      </c>
      <c r="CG16" s="722">
        <f t="shared" si="15"/>
        <v>0</v>
      </c>
      <c r="CH16" s="723">
        <f t="shared" si="15"/>
        <v>0</v>
      </c>
      <c r="CI16" s="562">
        <f t="shared" si="15"/>
        <v>0</v>
      </c>
      <c r="CJ16" s="723">
        <f t="shared" si="15"/>
        <v>0</v>
      </c>
      <c r="CK16" s="539">
        <f t="shared" si="15"/>
        <v>0</v>
      </c>
      <c r="CL16" s="541">
        <f t="shared" si="15"/>
        <v>0</v>
      </c>
      <c r="CM16" s="539">
        <f t="shared" si="15"/>
        <v>0</v>
      </c>
      <c r="CN16" s="1128">
        <f t="shared" si="4"/>
        <v>10</v>
      </c>
      <c r="CO16" s="1129"/>
      <c r="CP16" s="1123">
        <f>IF(CN16=0,0,LOOKUP(CN16,ﾃﾞｰﾀ入力!$AR$13:'ﾃﾞｰﾀ入力'!$AR$34,ﾃﾞｰﾀ入力!$AS$13:'ﾃﾞｰﾀ入力'!$AS$34))</f>
        <v>9</v>
      </c>
      <c r="CQ16" s="1123"/>
      <c r="CR16" s="294">
        <f t="shared" si="5"/>
        <v>1</v>
      </c>
      <c r="CS16" s="294">
        <f t="shared" si="6"/>
        <v>0</v>
      </c>
      <c r="CT16" s="279">
        <f t="shared" si="7"/>
        <v>0</v>
      </c>
      <c r="CU16" s="295">
        <f t="shared" ca="1" si="12"/>
        <v>11340.5</v>
      </c>
      <c r="CV16" s="296">
        <f ca="1">IF(H16=0,0,LOOKUP(H16,ﾃﾞｰﾀ入力!$C$3:'ﾃﾞｰﾀ入力'!$C$52,ﾃﾞｰﾀ入力!$E$3:'ﾃﾞｰﾀ入力'!$E$51))</f>
        <v>1226</v>
      </c>
      <c r="CW16" s="297">
        <f ca="1">IF(H16=0,0,LOOKUP(H16,ﾃﾞｰﾀ入力!$C$3:'ﾃﾞｰﾀ入力'!$C$52,ﾃﾞｰﾀ入力!$F$3:'ﾃﾞｰﾀ入力'!$F$51))</f>
        <v>900</v>
      </c>
      <c r="CY16" s="69"/>
      <c r="CZ16" s="69"/>
      <c r="DA16" s="69"/>
      <c r="DB16" s="64"/>
      <c r="DC16" s="64"/>
      <c r="DD16" s="64"/>
    </row>
    <row r="17" spans="1:108" ht="22.5" customHeight="1">
      <c r="A17" s="443">
        <f t="shared" si="8"/>
        <v>4</v>
      </c>
      <c r="B17" s="855" t="str">
        <f>ｼﾌﾄ原本!C8</f>
        <v>I.Y</v>
      </c>
      <c r="C17" s="785" t="str">
        <f>ｼﾌﾄ原本!E8</f>
        <v>X</v>
      </c>
      <c r="D17" s="911">
        <f>IF(COUNTIF($H$14:$H$30,4),VLOOKUP(4,$H$14:$CU$30,3,FALSE),0)</f>
        <v>18</v>
      </c>
      <c r="E17" s="270">
        <f>IF(COUNTIF($H$14:$H$30,4),VLOOKUP(4,$H$14:$CU$30,4,FALSE),0)</f>
        <v>22.75</v>
      </c>
      <c r="F17" s="430">
        <f ca="1">IF(COUNTIF($H$14:$H$30,4),VLOOKUP(4,$H$14:$CU$30,92,FALSE),0)</f>
        <v>6140.625</v>
      </c>
      <c r="G17" s="431">
        <f ca="1">IF(COUNTIF($H$14:$H$30,4),VLOOKUP(4,$H$14:$CW$30,94,FALSE),0)</f>
        <v>962</v>
      </c>
      <c r="H17" s="432">
        <v>15</v>
      </c>
      <c r="I17" s="874" t="str">
        <f>IF(H17=0,0,LOOKUP(H17,ﾃﾞｰﾀ入力!$C$3:'ﾃﾞｰﾀ入力'!$C$40,ﾃﾞｰﾀ入力!$D$3:'ﾃﾞｰﾀ入力'!$D$40))</f>
        <v>W.M</v>
      </c>
      <c r="J17" s="285"/>
      <c r="K17" s="286"/>
      <c r="L17" s="719">
        <f t="shared" ref="L17:AQ17" si="16">IF(AND(L12&gt;=$J$17,L12&lt;$K$17),"*",0)</f>
        <v>0</v>
      </c>
      <c r="M17" s="626">
        <f t="shared" si="16"/>
        <v>0</v>
      </c>
      <c r="N17" s="627">
        <f t="shared" si="16"/>
        <v>0</v>
      </c>
      <c r="O17" s="628">
        <f t="shared" si="16"/>
        <v>0</v>
      </c>
      <c r="P17" s="539">
        <f t="shared" si="16"/>
        <v>0</v>
      </c>
      <c r="Q17" s="539">
        <f t="shared" si="16"/>
        <v>0</v>
      </c>
      <c r="R17" s="541">
        <f t="shared" si="16"/>
        <v>0</v>
      </c>
      <c r="S17" s="723">
        <f t="shared" si="16"/>
        <v>0</v>
      </c>
      <c r="T17" s="721">
        <f t="shared" si="16"/>
        <v>0</v>
      </c>
      <c r="U17" s="722">
        <f t="shared" si="16"/>
        <v>0</v>
      </c>
      <c r="V17" s="723">
        <f t="shared" si="16"/>
        <v>0</v>
      </c>
      <c r="W17" s="562">
        <f t="shared" si="16"/>
        <v>0</v>
      </c>
      <c r="X17" s="723">
        <f t="shared" si="16"/>
        <v>0</v>
      </c>
      <c r="Y17" s="723">
        <f t="shared" si="16"/>
        <v>0</v>
      </c>
      <c r="Z17" s="724">
        <f t="shared" si="16"/>
        <v>0</v>
      </c>
      <c r="AA17" s="723">
        <f t="shared" si="16"/>
        <v>0</v>
      </c>
      <c r="AB17" s="721">
        <f t="shared" si="16"/>
        <v>0</v>
      </c>
      <c r="AC17" s="722">
        <f t="shared" si="16"/>
        <v>0</v>
      </c>
      <c r="AD17" s="723">
        <f t="shared" si="16"/>
        <v>0</v>
      </c>
      <c r="AE17" s="562">
        <f t="shared" si="16"/>
        <v>0</v>
      </c>
      <c r="AF17" s="723">
        <f t="shared" si="16"/>
        <v>0</v>
      </c>
      <c r="AG17" s="723">
        <f t="shared" si="16"/>
        <v>0</v>
      </c>
      <c r="AH17" s="724">
        <f t="shared" si="16"/>
        <v>0</v>
      </c>
      <c r="AI17" s="723">
        <f t="shared" si="16"/>
        <v>0</v>
      </c>
      <c r="AJ17" s="721">
        <f t="shared" si="16"/>
        <v>0</v>
      </c>
      <c r="AK17" s="722">
        <f t="shared" si="16"/>
        <v>0</v>
      </c>
      <c r="AL17" s="723">
        <f t="shared" si="16"/>
        <v>0</v>
      </c>
      <c r="AM17" s="562">
        <f t="shared" si="16"/>
        <v>0</v>
      </c>
      <c r="AN17" s="723">
        <f t="shared" si="16"/>
        <v>0</v>
      </c>
      <c r="AO17" s="723">
        <f t="shared" si="16"/>
        <v>0</v>
      </c>
      <c r="AP17" s="724">
        <f t="shared" si="16"/>
        <v>0</v>
      </c>
      <c r="AQ17" s="723">
        <f t="shared" si="16"/>
        <v>0</v>
      </c>
      <c r="AR17" s="721">
        <f t="shared" ref="AR17:BW17" si="17">IF(AND(AR12&gt;=$J$17,AR12&lt;$K$17),"*",0)</f>
        <v>0</v>
      </c>
      <c r="AS17" s="722">
        <f t="shared" si="17"/>
        <v>0</v>
      </c>
      <c r="AT17" s="723">
        <f t="shared" si="17"/>
        <v>0</v>
      </c>
      <c r="AU17" s="562">
        <f t="shared" si="17"/>
        <v>0</v>
      </c>
      <c r="AV17" s="723">
        <f t="shared" si="17"/>
        <v>0</v>
      </c>
      <c r="AW17" s="723">
        <f t="shared" si="17"/>
        <v>0</v>
      </c>
      <c r="AX17" s="724">
        <f t="shared" si="17"/>
        <v>0</v>
      </c>
      <c r="AY17" s="723">
        <f t="shared" si="17"/>
        <v>0</v>
      </c>
      <c r="AZ17" s="721">
        <f t="shared" si="17"/>
        <v>0</v>
      </c>
      <c r="BA17" s="722">
        <f t="shared" si="17"/>
        <v>0</v>
      </c>
      <c r="BB17" s="723">
        <f t="shared" si="17"/>
        <v>0</v>
      </c>
      <c r="BC17" s="562">
        <f t="shared" si="17"/>
        <v>0</v>
      </c>
      <c r="BD17" s="723">
        <f t="shared" si="17"/>
        <v>0</v>
      </c>
      <c r="BE17" s="723">
        <f t="shared" si="17"/>
        <v>0</v>
      </c>
      <c r="BF17" s="724">
        <f t="shared" si="17"/>
        <v>0</v>
      </c>
      <c r="BG17" s="723">
        <f t="shared" si="17"/>
        <v>0</v>
      </c>
      <c r="BH17" s="721">
        <f t="shared" si="17"/>
        <v>0</v>
      </c>
      <c r="BI17" s="722">
        <f t="shared" si="17"/>
        <v>0</v>
      </c>
      <c r="BJ17" s="723">
        <f t="shared" si="17"/>
        <v>0</v>
      </c>
      <c r="BK17" s="562">
        <f t="shared" si="17"/>
        <v>0</v>
      </c>
      <c r="BL17" s="723">
        <f t="shared" si="17"/>
        <v>0</v>
      </c>
      <c r="BM17" s="723">
        <f t="shared" si="17"/>
        <v>0</v>
      </c>
      <c r="BN17" s="724">
        <f t="shared" si="17"/>
        <v>0</v>
      </c>
      <c r="BO17" s="723">
        <f t="shared" si="17"/>
        <v>0</v>
      </c>
      <c r="BP17" s="721">
        <f t="shared" si="17"/>
        <v>0</v>
      </c>
      <c r="BQ17" s="722">
        <f t="shared" si="17"/>
        <v>0</v>
      </c>
      <c r="BR17" s="723">
        <f t="shared" si="17"/>
        <v>0</v>
      </c>
      <c r="BS17" s="562">
        <f t="shared" si="17"/>
        <v>0</v>
      </c>
      <c r="BT17" s="723">
        <f t="shared" si="17"/>
        <v>0</v>
      </c>
      <c r="BU17" s="723">
        <f t="shared" si="17"/>
        <v>0</v>
      </c>
      <c r="BV17" s="724">
        <f t="shared" si="17"/>
        <v>0</v>
      </c>
      <c r="BW17" s="723">
        <f t="shared" si="17"/>
        <v>0</v>
      </c>
      <c r="BX17" s="721">
        <f t="shared" ref="BX17:CM17" si="18">IF(AND(BX12&gt;=$J$17,BX12&lt;$K$17),"*",0)</f>
        <v>0</v>
      </c>
      <c r="BY17" s="722">
        <f t="shared" si="18"/>
        <v>0</v>
      </c>
      <c r="BZ17" s="723">
        <f t="shared" si="18"/>
        <v>0</v>
      </c>
      <c r="CA17" s="562">
        <f t="shared" si="18"/>
        <v>0</v>
      </c>
      <c r="CB17" s="723">
        <f t="shared" si="18"/>
        <v>0</v>
      </c>
      <c r="CC17" s="723">
        <f t="shared" si="18"/>
        <v>0</v>
      </c>
      <c r="CD17" s="724">
        <f t="shared" si="18"/>
        <v>0</v>
      </c>
      <c r="CE17" s="723">
        <f t="shared" si="18"/>
        <v>0</v>
      </c>
      <c r="CF17" s="721">
        <f t="shared" si="18"/>
        <v>0</v>
      </c>
      <c r="CG17" s="722">
        <f t="shared" si="18"/>
        <v>0</v>
      </c>
      <c r="CH17" s="723">
        <f t="shared" si="18"/>
        <v>0</v>
      </c>
      <c r="CI17" s="562">
        <f t="shared" si="18"/>
        <v>0</v>
      </c>
      <c r="CJ17" s="723">
        <f t="shared" si="18"/>
        <v>0</v>
      </c>
      <c r="CK17" s="539">
        <f t="shared" si="18"/>
        <v>0</v>
      </c>
      <c r="CL17" s="541">
        <f t="shared" si="18"/>
        <v>0</v>
      </c>
      <c r="CM17" s="539">
        <f t="shared" si="18"/>
        <v>0</v>
      </c>
      <c r="CN17" s="1128">
        <f t="shared" si="4"/>
        <v>0</v>
      </c>
      <c r="CO17" s="1129"/>
      <c r="CP17" s="1123">
        <f>IF(CN17=0,0,LOOKUP(CN17,ﾃﾞｰﾀ入力!$AR$13:'ﾃﾞｰﾀ入力'!$AR$34,ﾃﾞｰﾀ入力!$AS$13:'ﾃﾞｰﾀ入力'!$AS$34))</f>
        <v>0</v>
      </c>
      <c r="CQ17" s="1123"/>
      <c r="CR17" s="294">
        <f t="shared" si="5"/>
        <v>0</v>
      </c>
      <c r="CS17" s="294">
        <f t="shared" si="6"/>
        <v>0</v>
      </c>
      <c r="CT17" s="279">
        <f t="shared" si="7"/>
        <v>0</v>
      </c>
      <c r="CU17" s="295">
        <f t="shared" ca="1" si="12"/>
        <v>0</v>
      </c>
      <c r="CV17" s="296">
        <f ca="1">IF(H17=0,0,LOOKUP(H17,ﾃﾞｰﾀ入力!$C$3:'ﾃﾞｰﾀ入力'!$C$52,ﾃﾞｰﾀ入力!$E$3:'ﾃﾞｰﾀ入力'!$E$51))</f>
        <v>1226</v>
      </c>
      <c r="CW17" s="297">
        <f ca="1">IF(H17=0,0,LOOKUP(H17,ﾃﾞｰﾀ入力!$C$3:'ﾃﾞｰﾀ入力'!$C$52,ﾃﾞｰﾀ入力!$F$3:'ﾃﾞｰﾀ入力'!$F$51))</f>
        <v>376</v>
      </c>
      <c r="CY17" s="69"/>
      <c r="CZ17" s="69"/>
      <c r="DA17" s="69"/>
      <c r="DB17" s="64"/>
      <c r="DC17" s="64"/>
      <c r="DD17" s="64"/>
    </row>
    <row r="18" spans="1:108" ht="22.5" customHeight="1">
      <c r="A18" s="443">
        <f t="shared" si="8"/>
        <v>5</v>
      </c>
      <c r="B18" s="855" t="str">
        <f>ｼﾌﾄ原本!C9</f>
        <v>S.S</v>
      </c>
      <c r="C18" s="785" t="str">
        <f>ｼﾌﾄ原本!E9</f>
        <v>X</v>
      </c>
      <c r="D18" s="911">
        <f>IF(COUNTIF($H$14:$H$30,5),VLOOKUP(5,$H$14:$CU$30,3,FALSE),0)</f>
        <v>0</v>
      </c>
      <c r="E18" s="270">
        <f>IF(COUNTIF($H$14:$H$30,5),VLOOKUP(5,$H$14:$CU$30,4,FALSE),0)</f>
        <v>0</v>
      </c>
      <c r="F18" s="430">
        <f>IF(COUNTIF($H$14:$H$30,5),VLOOKUP(5,$H$14:$CU$30,92,FALSE),0)</f>
        <v>0</v>
      </c>
      <c r="G18" s="431">
        <f>IF(COUNTIF($H$14:$H$30,5),VLOOKUP(5,$H$14:$CW$30,94,FALSE),0)</f>
        <v>0</v>
      </c>
      <c r="H18" s="432">
        <v>1</v>
      </c>
      <c r="I18" s="874" t="str">
        <f>IF(H18=0,0,LOOKUP(H18,ﾃﾞｰﾀ入力!$C$3:'ﾃﾞｰﾀ入力'!$C$40,ﾃﾞｰﾀ入力!$D$3:'ﾃﾞｰﾀ入力'!$D$40))</f>
        <v>K.M</v>
      </c>
      <c r="J18" s="285">
        <v>12</v>
      </c>
      <c r="K18" s="286">
        <v>22.75</v>
      </c>
      <c r="L18" s="632">
        <f t="shared" ref="L18:AQ18" si="19">IF(AND(L12&gt;=$J$18,L12&lt;$K$18),"*",0)</f>
        <v>0</v>
      </c>
      <c r="M18" s="626">
        <f t="shared" si="19"/>
        <v>0</v>
      </c>
      <c r="N18" s="627">
        <f t="shared" si="19"/>
        <v>0</v>
      </c>
      <c r="O18" s="628">
        <f t="shared" si="19"/>
        <v>0</v>
      </c>
      <c r="P18" s="539">
        <f t="shared" si="19"/>
        <v>0</v>
      </c>
      <c r="Q18" s="539">
        <f t="shared" si="19"/>
        <v>0</v>
      </c>
      <c r="R18" s="541">
        <f t="shared" si="19"/>
        <v>0</v>
      </c>
      <c r="S18" s="723">
        <f t="shared" si="19"/>
        <v>0</v>
      </c>
      <c r="T18" s="721">
        <f t="shared" si="19"/>
        <v>0</v>
      </c>
      <c r="U18" s="722">
        <f t="shared" si="19"/>
        <v>0</v>
      </c>
      <c r="V18" s="723">
        <f t="shared" si="19"/>
        <v>0</v>
      </c>
      <c r="W18" s="562">
        <f t="shared" si="19"/>
        <v>0</v>
      </c>
      <c r="X18" s="723">
        <f t="shared" si="19"/>
        <v>0</v>
      </c>
      <c r="Y18" s="723">
        <f t="shared" si="19"/>
        <v>0</v>
      </c>
      <c r="Z18" s="724">
        <f t="shared" si="19"/>
        <v>0</v>
      </c>
      <c r="AA18" s="723">
        <f t="shared" si="19"/>
        <v>0</v>
      </c>
      <c r="AB18" s="721">
        <f t="shared" si="19"/>
        <v>0</v>
      </c>
      <c r="AC18" s="722">
        <f t="shared" si="19"/>
        <v>0</v>
      </c>
      <c r="AD18" s="723">
        <f t="shared" si="19"/>
        <v>0</v>
      </c>
      <c r="AE18" s="562">
        <f t="shared" si="19"/>
        <v>0</v>
      </c>
      <c r="AF18" s="723">
        <f t="shared" si="19"/>
        <v>0</v>
      </c>
      <c r="AG18" s="723">
        <f t="shared" si="19"/>
        <v>0</v>
      </c>
      <c r="AH18" s="724">
        <f t="shared" si="19"/>
        <v>0</v>
      </c>
      <c r="AI18" s="723">
        <f t="shared" si="19"/>
        <v>0</v>
      </c>
      <c r="AJ18" s="721">
        <f t="shared" si="19"/>
        <v>0</v>
      </c>
      <c r="AK18" s="722">
        <f t="shared" si="19"/>
        <v>0</v>
      </c>
      <c r="AL18" s="723">
        <f t="shared" si="19"/>
        <v>0</v>
      </c>
      <c r="AM18" s="998">
        <f t="shared" si="19"/>
        <v>0</v>
      </c>
      <c r="AN18" s="723" t="str">
        <f t="shared" si="19"/>
        <v>*</v>
      </c>
      <c r="AO18" s="723" t="str">
        <f t="shared" si="19"/>
        <v>*</v>
      </c>
      <c r="AP18" s="724" t="str">
        <f t="shared" si="19"/>
        <v>*</v>
      </c>
      <c r="AQ18" s="723" t="str">
        <f t="shared" si="19"/>
        <v>*</v>
      </c>
      <c r="AR18" s="721" t="str">
        <f t="shared" ref="AR18:BW18" si="20">IF(AND(AR12&gt;=$J$18,AR12&lt;$K$18),"*",0)</f>
        <v>*</v>
      </c>
      <c r="AS18" s="722" t="str">
        <f t="shared" si="20"/>
        <v>*</v>
      </c>
      <c r="AT18" s="723" t="str">
        <f t="shared" si="20"/>
        <v>*</v>
      </c>
      <c r="AU18" s="562" t="str">
        <f t="shared" si="20"/>
        <v>*</v>
      </c>
      <c r="AV18" s="723" t="str">
        <f t="shared" si="20"/>
        <v>*</v>
      </c>
      <c r="AW18" s="723" t="str">
        <f t="shared" si="20"/>
        <v>*</v>
      </c>
      <c r="AX18" s="724" t="str">
        <f t="shared" si="20"/>
        <v>*</v>
      </c>
      <c r="AY18" s="723" t="str">
        <f t="shared" si="20"/>
        <v>*</v>
      </c>
      <c r="AZ18" s="721" t="str">
        <f t="shared" si="20"/>
        <v>*</v>
      </c>
      <c r="BA18" s="722" t="str">
        <f t="shared" si="20"/>
        <v>*</v>
      </c>
      <c r="BB18" s="723" t="str">
        <f t="shared" si="20"/>
        <v>*</v>
      </c>
      <c r="BC18" s="562" t="str">
        <f t="shared" si="20"/>
        <v>*</v>
      </c>
      <c r="BD18" s="723" t="str">
        <f t="shared" si="20"/>
        <v>*</v>
      </c>
      <c r="BE18" s="723" t="str">
        <f t="shared" si="20"/>
        <v>*</v>
      </c>
      <c r="BF18" s="724" t="str">
        <f t="shared" si="20"/>
        <v>*</v>
      </c>
      <c r="BG18" s="723" t="str">
        <f t="shared" si="20"/>
        <v>*</v>
      </c>
      <c r="BH18" s="721" t="str">
        <f t="shared" si="20"/>
        <v>*</v>
      </c>
      <c r="BI18" s="722" t="str">
        <f t="shared" si="20"/>
        <v>*</v>
      </c>
      <c r="BJ18" s="723" t="str">
        <f t="shared" si="20"/>
        <v>*</v>
      </c>
      <c r="BK18" s="562" t="str">
        <f t="shared" si="20"/>
        <v>*</v>
      </c>
      <c r="BL18" s="979" t="str">
        <f t="shared" si="20"/>
        <v>*</v>
      </c>
      <c r="BM18" s="979" t="str">
        <f t="shared" si="20"/>
        <v>*</v>
      </c>
      <c r="BN18" s="983" t="str">
        <f t="shared" si="20"/>
        <v>*</v>
      </c>
      <c r="BO18" s="979" t="str">
        <f t="shared" si="20"/>
        <v>*</v>
      </c>
      <c r="BP18" s="980" t="str">
        <f t="shared" si="20"/>
        <v>*</v>
      </c>
      <c r="BQ18" s="722" t="str">
        <f t="shared" si="20"/>
        <v>*</v>
      </c>
      <c r="BR18" s="723" t="str">
        <f t="shared" si="20"/>
        <v>*</v>
      </c>
      <c r="BS18" s="562" t="str">
        <f t="shared" si="20"/>
        <v>*</v>
      </c>
      <c r="BT18" s="723" t="str">
        <f t="shared" si="20"/>
        <v>*</v>
      </c>
      <c r="BU18" s="723" t="str">
        <f t="shared" si="20"/>
        <v>*</v>
      </c>
      <c r="BV18" s="724" t="str">
        <f t="shared" si="20"/>
        <v>*</v>
      </c>
      <c r="BW18" s="723" t="str">
        <f t="shared" si="20"/>
        <v>*</v>
      </c>
      <c r="BX18" s="721" t="str">
        <f t="shared" ref="BX18:CM18" si="21">IF(AND(BX12&gt;=$J$18,BX12&lt;$K$18),"*",0)</f>
        <v>*</v>
      </c>
      <c r="BY18" s="722" t="str">
        <f t="shared" si="21"/>
        <v>*</v>
      </c>
      <c r="BZ18" s="723" t="str">
        <f t="shared" si="21"/>
        <v>*</v>
      </c>
      <c r="CA18" s="562" t="str">
        <f t="shared" si="21"/>
        <v>*</v>
      </c>
      <c r="CB18" s="723" t="str">
        <f t="shared" si="21"/>
        <v>*</v>
      </c>
      <c r="CC18" s="723" t="str">
        <f t="shared" si="21"/>
        <v>*</v>
      </c>
      <c r="CD18" s="724" t="str">
        <f t="shared" si="21"/>
        <v>*</v>
      </c>
      <c r="CE18" s="723">
        <f t="shared" si="21"/>
        <v>0</v>
      </c>
      <c r="CF18" s="721">
        <f t="shared" si="21"/>
        <v>0</v>
      </c>
      <c r="CG18" s="722">
        <f t="shared" si="21"/>
        <v>0</v>
      </c>
      <c r="CH18" s="723">
        <f t="shared" si="21"/>
        <v>0</v>
      </c>
      <c r="CI18" s="562">
        <f t="shared" si="21"/>
        <v>0</v>
      </c>
      <c r="CJ18" s="723">
        <f t="shared" si="21"/>
        <v>0</v>
      </c>
      <c r="CK18" s="539">
        <f t="shared" si="21"/>
        <v>0</v>
      </c>
      <c r="CL18" s="541">
        <f t="shared" si="21"/>
        <v>0</v>
      </c>
      <c r="CM18" s="539">
        <f t="shared" si="21"/>
        <v>0</v>
      </c>
      <c r="CN18" s="1128">
        <f t="shared" si="4"/>
        <v>10.75</v>
      </c>
      <c r="CO18" s="1129"/>
      <c r="CP18" s="1123">
        <f>IF(CN18=0,0,LOOKUP(CN18,ﾃﾞｰﾀ入力!$AR$13:'ﾃﾞｰﾀ入力'!$AR$34,ﾃﾞｰﾀ入力!$AS$13:'ﾃﾞｰﾀ入力'!$AS$34))</f>
        <v>9.5</v>
      </c>
      <c r="CQ18" s="1123"/>
      <c r="CR18" s="294">
        <f t="shared" si="5"/>
        <v>1.5</v>
      </c>
      <c r="CS18" s="294">
        <f t="shared" si="6"/>
        <v>0.75</v>
      </c>
      <c r="CT18" s="279">
        <f t="shared" si="7"/>
        <v>0.75</v>
      </c>
      <c r="CU18" s="295">
        <f t="shared" ca="1" si="12"/>
        <v>20875</v>
      </c>
      <c r="CV18" s="296">
        <f ca="1">IF(H18=0,0,LOOKUP(H18,ﾃﾞｰﾀ入力!$C$3:'ﾃﾞｰﾀ入力'!$C$52,ﾃﾞｰﾀ入力!$E$3:'ﾃﾞｰﾀ入力'!$E$51))</f>
        <v>2000</v>
      </c>
      <c r="CW18" s="297">
        <f ca="1">IF(H18=0,0,LOOKUP(H18,ﾃﾞｰﾀ入力!$C$3:'ﾃﾞｰﾀ入力'!$C$52,ﾃﾞｰﾀ入力!$F$3:'ﾃﾞｰﾀ入力'!$F$51))</f>
        <v>1</v>
      </c>
      <c r="CY18" s="69"/>
      <c r="CZ18" s="69"/>
      <c r="DA18" s="69"/>
      <c r="DB18" s="64"/>
      <c r="DC18" s="64"/>
      <c r="DD18" s="64"/>
    </row>
    <row r="19" spans="1:108" ht="22.5" customHeight="1">
      <c r="A19" s="443">
        <f t="shared" si="8"/>
        <v>6</v>
      </c>
      <c r="B19" s="855" t="str">
        <f>ｼﾌﾄ原本!C10</f>
        <v>S.M</v>
      </c>
      <c r="C19" s="785" t="str">
        <f>ｼﾌﾄ原本!E10</f>
        <v>O-16</v>
      </c>
      <c r="D19" s="911">
        <f>IF(COUNTIF($H$14:$H$30,6),VLOOKUP(6,$H$14:$CU$30,3,FALSE),0)</f>
        <v>6.75</v>
      </c>
      <c r="E19" s="270">
        <f>IF(COUNTIF($H$14:$H$30,6),VLOOKUP(6,$H$14:$CU$30,4,FALSE),0)</f>
        <v>16</v>
      </c>
      <c r="F19" s="430">
        <f ca="1">IF(COUNTIF($H$14:$H$30,6),VLOOKUP(6,$H$14:$CU$30,92,FALSE),0)</f>
        <v>9952</v>
      </c>
      <c r="G19" s="431">
        <f ca="1">IF(COUNTIF($H$14:$H$30,6),VLOOKUP(6,$H$14:$CW$30,94,FALSE),0)</f>
        <v>1050</v>
      </c>
      <c r="H19" s="432">
        <v>21</v>
      </c>
      <c r="I19" s="874" t="str">
        <f>IF(H19=0,0,LOOKUP(H19,ﾃﾞｰﾀ入力!$C$3:'ﾃﾞｰﾀ入力'!$C$40,ﾃﾞｰﾀ入力!$D$3:'ﾃﾞｰﾀ入力'!$D$40))</f>
        <v>S.K</v>
      </c>
      <c r="J19" s="285">
        <v>12</v>
      </c>
      <c r="K19" s="286">
        <v>17</v>
      </c>
      <c r="L19" s="632">
        <f t="shared" ref="L19:AQ19" si="22">IF(AND(L12&gt;=$J$19,L12&lt;$K$19),"*",0)</f>
        <v>0</v>
      </c>
      <c r="M19" s="626">
        <f t="shared" si="22"/>
        <v>0</v>
      </c>
      <c r="N19" s="627">
        <f t="shared" si="22"/>
        <v>0</v>
      </c>
      <c r="O19" s="628">
        <f t="shared" si="22"/>
        <v>0</v>
      </c>
      <c r="P19" s="539">
        <f t="shared" si="22"/>
        <v>0</v>
      </c>
      <c r="Q19" s="539">
        <f t="shared" si="22"/>
        <v>0</v>
      </c>
      <c r="R19" s="541">
        <f t="shared" si="22"/>
        <v>0</v>
      </c>
      <c r="S19" s="723">
        <f t="shared" si="22"/>
        <v>0</v>
      </c>
      <c r="T19" s="721">
        <f t="shared" si="22"/>
        <v>0</v>
      </c>
      <c r="U19" s="722">
        <f t="shared" si="22"/>
        <v>0</v>
      </c>
      <c r="V19" s="723">
        <f t="shared" si="22"/>
        <v>0</v>
      </c>
      <c r="W19" s="562">
        <f t="shared" si="22"/>
        <v>0</v>
      </c>
      <c r="X19" s="723">
        <f t="shared" si="22"/>
        <v>0</v>
      </c>
      <c r="Y19" s="723">
        <f t="shared" si="22"/>
        <v>0</v>
      </c>
      <c r="Z19" s="724">
        <f t="shared" si="22"/>
        <v>0</v>
      </c>
      <c r="AA19" s="723">
        <f t="shared" si="22"/>
        <v>0</v>
      </c>
      <c r="AB19" s="721">
        <f t="shared" si="22"/>
        <v>0</v>
      </c>
      <c r="AC19" s="722">
        <f t="shared" si="22"/>
        <v>0</v>
      </c>
      <c r="AD19" s="723">
        <f t="shared" si="22"/>
        <v>0</v>
      </c>
      <c r="AE19" s="562">
        <f t="shared" si="22"/>
        <v>0</v>
      </c>
      <c r="AF19" s="723">
        <f t="shared" si="22"/>
        <v>0</v>
      </c>
      <c r="AG19" s="723">
        <f t="shared" si="22"/>
        <v>0</v>
      </c>
      <c r="AH19" s="724">
        <f t="shared" si="22"/>
        <v>0</v>
      </c>
      <c r="AI19" s="723">
        <f t="shared" si="22"/>
        <v>0</v>
      </c>
      <c r="AJ19" s="721">
        <f t="shared" si="22"/>
        <v>0</v>
      </c>
      <c r="AK19" s="722">
        <f t="shared" si="22"/>
        <v>0</v>
      </c>
      <c r="AL19" s="723">
        <f t="shared" si="22"/>
        <v>0</v>
      </c>
      <c r="AM19" s="562">
        <f t="shared" si="22"/>
        <v>0</v>
      </c>
      <c r="AN19" s="1049" t="str">
        <f t="shared" si="22"/>
        <v>*</v>
      </c>
      <c r="AO19" s="1049" t="str">
        <f t="shared" si="22"/>
        <v>*</v>
      </c>
      <c r="AP19" s="1050" t="str">
        <f t="shared" si="22"/>
        <v>*</v>
      </c>
      <c r="AQ19" s="1049" t="str">
        <f t="shared" si="22"/>
        <v>*</v>
      </c>
      <c r="AR19" s="1051" t="str">
        <f t="shared" ref="AR19:BW19" si="23">IF(AND(AR12&gt;=$J$19,AR12&lt;$K$19),"*",0)</f>
        <v>*</v>
      </c>
      <c r="AS19" s="1052" t="str">
        <f t="shared" si="23"/>
        <v>*</v>
      </c>
      <c r="AT19" s="1049" t="str">
        <f t="shared" si="23"/>
        <v>*</v>
      </c>
      <c r="AU19" s="1053" t="str">
        <f t="shared" si="23"/>
        <v>*</v>
      </c>
      <c r="AV19" s="1049" t="str">
        <f t="shared" si="23"/>
        <v>*</v>
      </c>
      <c r="AW19" s="1049" t="str">
        <f t="shared" si="23"/>
        <v>*</v>
      </c>
      <c r="AX19" s="1050" t="str">
        <f t="shared" si="23"/>
        <v>*</v>
      </c>
      <c r="AY19" s="1049" t="str">
        <f t="shared" si="23"/>
        <v>*</v>
      </c>
      <c r="AZ19" s="1051" t="str">
        <f t="shared" si="23"/>
        <v>*</v>
      </c>
      <c r="BA19" s="1052" t="str">
        <f t="shared" si="23"/>
        <v>*</v>
      </c>
      <c r="BB19" s="1049" t="str">
        <f t="shared" si="23"/>
        <v>*</v>
      </c>
      <c r="BC19" s="1053" t="str">
        <f t="shared" si="23"/>
        <v>*</v>
      </c>
      <c r="BD19" s="1049" t="str">
        <f t="shared" si="23"/>
        <v>*</v>
      </c>
      <c r="BE19" s="1049" t="str">
        <f t="shared" si="23"/>
        <v>*</v>
      </c>
      <c r="BF19" s="1050" t="str">
        <f t="shared" si="23"/>
        <v>*</v>
      </c>
      <c r="BG19" s="1049" t="str">
        <f t="shared" si="23"/>
        <v>*</v>
      </c>
      <c r="BH19" s="721">
        <f t="shared" si="23"/>
        <v>0</v>
      </c>
      <c r="BI19" s="722">
        <f t="shared" si="23"/>
        <v>0</v>
      </c>
      <c r="BJ19" s="723">
        <f t="shared" si="23"/>
        <v>0</v>
      </c>
      <c r="BK19" s="562">
        <f t="shared" si="23"/>
        <v>0</v>
      </c>
      <c r="BL19" s="723">
        <f t="shared" si="23"/>
        <v>0</v>
      </c>
      <c r="BM19" s="723">
        <f t="shared" si="23"/>
        <v>0</v>
      </c>
      <c r="BN19" s="724">
        <f t="shared" si="23"/>
        <v>0</v>
      </c>
      <c r="BO19" s="723">
        <f t="shared" si="23"/>
        <v>0</v>
      </c>
      <c r="BP19" s="721">
        <f t="shared" si="23"/>
        <v>0</v>
      </c>
      <c r="BQ19" s="722">
        <f t="shared" si="23"/>
        <v>0</v>
      </c>
      <c r="BR19" s="723">
        <f t="shared" si="23"/>
        <v>0</v>
      </c>
      <c r="BS19" s="562">
        <f t="shared" si="23"/>
        <v>0</v>
      </c>
      <c r="BT19" s="723">
        <f t="shared" si="23"/>
        <v>0</v>
      </c>
      <c r="BU19" s="723">
        <f t="shared" si="23"/>
        <v>0</v>
      </c>
      <c r="BV19" s="724">
        <f t="shared" si="23"/>
        <v>0</v>
      </c>
      <c r="BW19" s="723">
        <f t="shared" si="23"/>
        <v>0</v>
      </c>
      <c r="BX19" s="721">
        <f t="shared" ref="BX19:CM19" si="24">IF(AND(BX12&gt;=$J$19,BX12&lt;$K$19),"*",0)</f>
        <v>0</v>
      </c>
      <c r="BY19" s="722">
        <f t="shared" si="24"/>
        <v>0</v>
      </c>
      <c r="BZ19" s="723">
        <f t="shared" si="24"/>
        <v>0</v>
      </c>
      <c r="CA19" s="562">
        <f t="shared" si="24"/>
        <v>0</v>
      </c>
      <c r="CB19" s="723">
        <f t="shared" si="24"/>
        <v>0</v>
      </c>
      <c r="CC19" s="723">
        <f t="shared" si="24"/>
        <v>0</v>
      </c>
      <c r="CD19" s="724">
        <f t="shared" si="24"/>
        <v>0</v>
      </c>
      <c r="CE19" s="723">
        <f t="shared" si="24"/>
        <v>0</v>
      </c>
      <c r="CF19" s="721">
        <f t="shared" si="24"/>
        <v>0</v>
      </c>
      <c r="CG19" s="722">
        <f t="shared" si="24"/>
        <v>0</v>
      </c>
      <c r="CH19" s="723">
        <f t="shared" si="24"/>
        <v>0</v>
      </c>
      <c r="CI19" s="562">
        <f t="shared" si="24"/>
        <v>0</v>
      </c>
      <c r="CJ19" s="723">
        <f t="shared" si="24"/>
        <v>0</v>
      </c>
      <c r="CK19" s="539">
        <f t="shared" si="24"/>
        <v>0</v>
      </c>
      <c r="CL19" s="541">
        <f t="shared" si="24"/>
        <v>0</v>
      </c>
      <c r="CM19" s="539">
        <f t="shared" si="24"/>
        <v>0</v>
      </c>
      <c r="CN19" s="1128">
        <f t="shared" si="4"/>
        <v>5</v>
      </c>
      <c r="CO19" s="1129"/>
      <c r="CP19" s="1123">
        <f>IF(CN19=0,0,LOOKUP(CN19,ﾃﾞｰﾀ入力!$AR$13:'ﾃﾞｰﾀ入力'!$AR$34,ﾃﾞｰﾀ入力!$AS$13:'ﾃﾞｰﾀ入力'!$AS$34))</f>
        <v>5</v>
      </c>
      <c r="CQ19" s="1123"/>
      <c r="CR19" s="294">
        <f t="shared" si="5"/>
        <v>0</v>
      </c>
      <c r="CS19" s="294">
        <f t="shared" si="6"/>
        <v>0</v>
      </c>
      <c r="CT19" s="279">
        <f t="shared" si="7"/>
        <v>0</v>
      </c>
      <c r="CU19" s="295">
        <f t="shared" ca="1" si="12"/>
        <v>6130</v>
      </c>
      <c r="CV19" s="296">
        <f ca="1">IF(H19=0,0,LOOKUP(H19,ﾃﾞｰﾀ入力!$C$3:'ﾃﾞｰﾀ入力'!$C$52,ﾃﾞｰﾀ入力!$E$3:'ﾃﾞｰﾀ入力'!$E$51))</f>
        <v>1226</v>
      </c>
      <c r="CW19" s="297">
        <f ca="1">IF(H19=0,0,LOOKUP(H19,ﾃﾞｰﾀ入力!$C$3:'ﾃﾞｰﾀ入力'!$C$52,ﾃﾞｰﾀ入力!$F$3:'ﾃﾞｰﾀ入力'!$F$51))</f>
        <v>682</v>
      </c>
      <c r="CY19" s="69"/>
      <c r="CZ19" s="69"/>
      <c r="DA19" s="69"/>
      <c r="DB19" s="64"/>
      <c r="DC19" s="64"/>
      <c r="DD19" s="64"/>
    </row>
    <row r="20" spans="1:108" ht="22.5" customHeight="1">
      <c r="A20" s="443">
        <f t="shared" si="8"/>
        <v>7</v>
      </c>
      <c r="B20" s="855" t="str">
        <f>ｼﾌﾄ原本!C11</f>
        <v>N.D</v>
      </c>
      <c r="C20" s="785" t="str">
        <f>ｼﾌﾄ原本!E11</f>
        <v>X</v>
      </c>
      <c r="D20" s="911">
        <f>IF(COUNTIF($H$14:$H$30,7),VLOOKUP(7,$H$14:$CU$30,3,FALSE),0)</f>
        <v>0</v>
      </c>
      <c r="E20" s="270">
        <f>IF(COUNTIF($H$14:$H$30,7),VLOOKUP(7,$H$14:$CU$30,4,FALSE),0)</f>
        <v>0</v>
      </c>
      <c r="F20" s="430">
        <f>IF(COUNTIF($H$14:$H$30,7),VLOOKUP(7,$H$14:$CU$30,92,FALSE),0)</f>
        <v>0</v>
      </c>
      <c r="G20" s="431">
        <f>IF(COUNTIF($H$14:$H$30,7),VLOOKUP(7,$H$14:$CW$30,94,FALSE),0)</f>
        <v>0</v>
      </c>
      <c r="H20" s="432">
        <v>2</v>
      </c>
      <c r="I20" s="874" t="str">
        <f>IF(H20=0,0,LOOKUP(H20,ﾃﾞｰﾀ入力!$C$3:'ﾃﾞｰﾀ入力'!$C$40,ﾃﾞｰﾀ入力!$D$3:'ﾃﾞｰﾀ入力'!$D$40))</f>
        <v>S.S</v>
      </c>
      <c r="J20" s="285">
        <v>11</v>
      </c>
      <c r="K20" s="286">
        <v>22.75</v>
      </c>
      <c r="L20" s="632">
        <f t="shared" ref="L20:AQ20" si="25">IF(AND(L12&gt;=$J$20,L12&lt;$K$20),"*",0)</f>
        <v>0</v>
      </c>
      <c r="M20" s="626">
        <f t="shared" si="25"/>
        <v>0</v>
      </c>
      <c r="N20" s="627">
        <f t="shared" si="25"/>
        <v>0</v>
      </c>
      <c r="O20" s="628">
        <f t="shared" si="25"/>
        <v>0</v>
      </c>
      <c r="P20" s="539">
        <f t="shared" si="25"/>
        <v>0</v>
      </c>
      <c r="Q20" s="539">
        <f t="shared" si="25"/>
        <v>0</v>
      </c>
      <c r="R20" s="541">
        <f t="shared" si="25"/>
        <v>0</v>
      </c>
      <c r="S20" s="723">
        <f t="shared" si="25"/>
        <v>0</v>
      </c>
      <c r="T20" s="721">
        <f t="shared" si="25"/>
        <v>0</v>
      </c>
      <c r="U20" s="722">
        <f t="shared" si="25"/>
        <v>0</v>
      </c>
      <c r="V20" s="723">
        <f t="shared" si="25"/>
        <v>0</v>
      </c>
      <c r="W20" s="562">
        <f t="shared" si="25"/>
        <v>0</v>
      </c>
      <c r="X20" s="723">
        <f t="shared" si="25"/>
        <v>0</v>
      </c>
      <c r="Y20" s="723">
        <f t="shared" si="25"/>
        <v>0</v>
      </c>
      <c r="Z20" s="724">
        <f t="shared" si="25"/>
        <v>0</v>
      </c>
      <c r="AA20" s="723">
        <f t="shared" si="25"/>
        <v>0</v>
      </c>
      <c r="AB20" s="721">
        <f t="shared" si="25"/>
        <v>0</v>
      </c>
      <c r="AC20" s="722">
        <f t="shared" si="25"/>
        <v>0</v>
      </c>
      <c r="AD20" s="723">
        <f t="shared" si="25"/>
        <v>0</v>
      </c>
      <c r="AE20" s="562">
        <f t="shared" si="25"/>
        <v>0</v>
      </c>
      <c r="AF20" s="723">
        <f t="shared" si="25"/>
        <v>0</v>
      </c>
      <c r="AG20" s="723">
        <f t="shared" si="25"/>
        <v>0</v>
      </c>
      <c r="AH20" s="724">
        <f t="shared" si="25"/>
        <v>0</v>
      </c>
      <c r="AI20" s="723">
        <f t="shared" si="25"/>
        <v>0</v>
      </c>
      <c r="AJ20" s="721" t="str">
        <f t="shared" si="25"/>
        <v>*</v>
      </c>
      <c r="AK20" s="722" t="str">
        <f t="shared" si="25"/>
        <v>*</v>
      </c>
      <c r="AL20" s="723" t="str">
        <f t="shared" si="25"/>
        <v>*</v>
      </c>
      <c r="AM20" s="562" t="str">
        <f t="shared" si="25"/>
        <v>*</v>
      </c>
      <c r="AN20" s="723" t="str">
        <f t="shared" si="25"/>
        <v>*</v>
      </c>
      <c r="AO20" s="723" t="str">
        <f t="shared" si="25"/>
        <v>*</v>
      </c>
      <c r="AP20" s="724" t="str">
        <f t="shared" si="25"/>
        <v>*</v>
      </c>
      <c r="AQ20" s="723" t="str">
        <f t="shared" si="25"/>
        <v>*</v>
      </c>
      <c r="AR20" s="721" t="str">
        <f t="shared" ref="AR20:BW20" si="26">IF(AND(AR12&gt;=$J$20,AR12&lt;$K$20),"*",0)</f>
        <v>*</v>
      </c>
      <c r="AS20" s="722" t="str">
        <f t="shared" si="26"/>
        <v>*</v>
      </c>
      <c r="AT20" s="723" t="str">
        <f t="shared" si="26"/>
        <v>*</v>
      </c>
      <c r="AU20" s="562" t="str">
        <f t="shared" si="26"/>
        <v>*</v>
      </c>
      <c r="AV20" s="723" t="str">
        <f t="shared" si="26"/>
        <v>*</v>
      </c>
      <c r="AW20" s="723" t="str">
        <f t="shared" si="26"/>
        <v>*</v>
      </c>
      <c r="AX20" s="724" t="str">
        <f t="shared" si="26"/>
        <v>*</v>
      </c>
      <c r="AY20" s="723" t="str">
        <f t="shared" si="26"/>
        <v>*</v>
      </c>
      <c r="AZ20" s="980" t="str">
        <f t="shared" si="26"/>
        <v>*</v>
      </c>
      <c r="BA20" s="981" t="str">
        <f t="shared" si="26"/>
        <v>*</v>
      </c>
      <c r="BB20" s="979" t="str">
        <f t="shared" si="26"/>
        <v>*</v>
      </c>
      <c r="BC20" s="982" t="str">
        <f t="shared" si="26"/>
        <v>*</v>
      </c>
      <c r="BD20" s="723" t="str">
        <f t="shared" si="26"/>
        <v>*</v>
      </c>
      <c r="BE20" s="723" t="str">
        <f t="shared" si="26"/>
        <v>*</v>
      </c>
      <c r="BF20" s="724" t="str">
        <f t="shared" si="26"/>
        <v>*</v>
      </c>
      <c r="BG20" s="723" t="str">
        <f t="shared" si="26"/>
        <v>*</v>
      </c>
      <c r="BH20" s="721" t="str">
        <f t="shared" si="26"/>
        <v>*</v>
      </c>
      <c r="BI20" s="722" t="str">
        <f t="shared" si="26"/>
        <v>*</v>
      </c>
      <c r="BJ20" s="723" t="str">
        <f t="shared" si="26"/>
        <v>*</v>
      </c>
      <c r="BK20" s="562" t="str">
        <f t="shared" si="26"/>
        <v>*</v>
      </c>
      <c r="BL20" s="723" t="str">
        <f t="shared" si="26"/>
        <v>*</v>
      </c>
      <c r="BM20" s="723" t="str">
        <f t="shared" si="26"/>
        <v>*</v>
      </c>
      <c r="BN20" s="724" t="str">
        <f t="shared" si="26"/>
        <v>*</v>
      </c>
      <c r="BO20" s="723" t="str">
        <f t="shared" si="26"/>
        <v>*</v>
      </c>
      <c r="BP20" s="721" t="str">
        <f t="shared" si="26"/>
        <v>*</v>
      </c>
      <c r="BQ20" s="981" t="str">
        <f t="shared" si="26"/>
        <v>*</v>
      </c>
      <c r="BR20" s="979" t="str">
        <f t="shared" si="26"/>
        <v>*</v>
      </c>
      <c r="BS20" s="562" t="str">
        <f t="shared" si="26"/>
        <v>*</v>
      </c>
      <c r="BT20" s="723" t="str">
        <f t="shared" si="26"/>
        <v>*</v>
      </c>
      <c r="BU20" s="723" t="str">
        <f t="shared" si="26"/>
        <v>*</v>
      </c>
      <c r="BV20" s="724" t="str">
        <f t="shared" si="26"/>
        <v>*</v>
      </c>
      <c r="BW20" s="723" t="str">
        <f t="shared" si="26"/>
        <v>*</v>
      </c>
      <c r="BX20" s="721" t="str">
        <f t="shared" ref="BX20:CM20" si="27">IF(AND(BX12&gt;=$J$20,BX12&lt;$K$20),"*",0)</f>
        <v>*</v>
      </c>
      <c r="BY20" s="722" t="str">
        <f t="shared" si="27"/>
        <v>*</v>
      </c>
      <c r="BZ20" s="723" t="str">
        <f t="shared" si="27"/>
        <v>*</v>
      </c>
      <c r="CA20" s="562" t="str">
        <f t="shared" si="27"/>
        <v>*</v>
      </c>
      <c r="CB20" s="723" t="str">
        <f t="shared" si="27"/>
        <v>*</v>
      </c>
      <c r="CC20" s="723" t="str">
        <f t="shared" si="27"/>
        <v>*</v>
      </c>
      <c r="CD20" s="724" t="str">
        <f t="shared" si="27"/>
        <v>*</v>
      </c>
      <c r="CE20" s="723">
        <f t="shared" si="27"/>
        <v>0</v>
      </c>
      <c r="CF20" s="721">
        <f t="shared" si="27"/>
        <v>0</v>
      </c>
      <c r="CG20" s="722">
        <f t="shared" si="27"/>
        <v>0</v>
      </c>
      <c r="CH20" s="723">
        <f t="shared" si="27"/>
        <v>0</v>
      </c>
      <c r="CI20" s="562">
        <f t="shared" si="27"/>
        <v>0</v>
      </c>
      <c r="CJ20" s="723">
        <f t="shared" si="27"/>
        <v>0</v>
      </c>
      <c r="CK20" s="539">
        <f t="shared" si="27"/>
        <v>0</v>
      </c>
      <c r="CL20" s="541">
        <f t="shared" si="27"/>
        <v>0</v>
      </c>
      <c r="CM20" s="539">
        <f t="shared" si="27"/>
        <v>0</v>
      </c>
      <c r="CN20" s="1128">
        <f t="shared" si="4"/>
        <v>11.75</v>
      </c>
      <c r="CO20" s="1129"/>
      <c r="CP20" s="1123">
        <f>IF(CN20=0,0,LOOKUP(CN20,ﾃﾞｰﾀ入力!$AR$13:'ﾃﾞｰﾀ入力'!$AR$34,ﾃﾞｰﾀ入力!$AS$13:'ﾃﾞｰﾀ入力'!$AS$34))</f>
        <v>10.5</v>
      </c>
      <c r="CQ20" s="1123"/>
      <c r="CR20" s="294">
        <f t="shared" si="5"/>
        <v>2.5</v>
      </c>
      <c r="CS20" s="294">
        <f t="shared" si="6"/>
        <v>0.75</v>
      </c>
      <c r="CT20" s="279">
        <f t="shared" si="7"/>
        <v>0.75</v>
      </c>
      <c r="CU20" s="295">
        <f t="shared" ca="1" si="12"/>
        <v>17531.25</v>
      </c>
      <c r="CV20" s="296">
        <f ca="1">IF(H20=0,0,LOOKUP(H20,ﾃﾞｰﾀ入力!$C$3:'ﾃﾞｰﾀ入力'!$C$52,ﾃﾞｰﾀ入力!$E$3:'ﾃﾞｰﾀ入力'!$E$51))</f>
        <v>1500</v>
      </c>
      <c r="CW20" s="297">
        <f ca="1">IF(H20=0,0,LOOKUP(H20,ﾃﾞｰﾀ入力!$C$3:'ﾃﾞｰﾀ入力'!$C$52,ﾃﾞｰﾀ入力!$F$3:'ﾃﾞｰﾀ入力'!$F$51))</f>
        <v>1</v>
      </c>
      <c r="CY20" s="69"/>
      <c r="CZ20" s="69"/>
      <c r="DA20" s="69"/>
      <c r="DB20" s="64"/>
      <c r="DC20" s="64"/>
      <c r="DD20" s="64"/>
    </row>
    <row r="21" spans="1:108" ht="22.5" customHeight="1">
      <c r="A21" s="443">
        <f t="shared" si="8"/>
        <v>8</v>
      </c>
      <c r="B21" s="855" t="str">
        <f>ｼﾌﾄ原本!C12</f>
        <v>M.K</v>
      </c>
      <c r="C21" s="785" t="str">
        <f>ｼﾌﾄ原本!E12</f>
        <v>O-16</v>
      </c>
      <c r="D21" s="911">
        <f>IF(COUNTIF($H$14:$H$30,8),VLOOKUP(8,$H$14:$CU$30,3,FALSE),0)</f>
        <v>7</v>
      </c>
      <c r="E21" s="270">
        <f>IF(COUNTIF($H$14:$H$30,8),VLOOKUP(8,$H$14:$CU$30,4,FALSE),0)</f>
        <v>16</v>
      </c>
      <c r="F21" s="430">
        <f ca="1">IF(COUNTIF($H$14:$H$30,8),VLOOKUP(8,$H$14:$CU$30,92,FALSE),0)</f>
        <v>9808</v>
      </c>
      <c r="G21" s="431">
        <f ca="1">IF(COUNTIF($H$14:$H$30,8),VLOOKUP(8,$H$14:$CW$30,94,FALSE),0)</f>
        <v>1430</v>
      </c>
      <c r="H21" s="899">
        <v>4</v>
      </c>
      <c r="I21" s="874" t="str">
        <f>IF(H21=0,0,LOOKUP(H21,ﾃﾞｰﾀ入力!$C$3:'ﾃﾞｰﾀ入力'!$C$40,ﾃﾞｰﾀ入力!$D$3:'ﾃﾞｰﾀ入力'!$D$40))</f>
        <v>I.Y</v>
      </c>
      <c r="J21" s="285">
        <v>18</v>
      </c>
      <c r="K21" s="286">
        <v>22.75</v>
      </c>
      <c r="L21" s="632">
        <f t="shared" ref="L21:AQ21" si="28">IF(AND(L12&gt;=$J$21,L12&lt;$K$21),"*",0)</f>
        <v>0</v>
      </c>
      <c r="M21" s="626">
        <f t="shared" si="28"/>
        <v>0</v>
      </c>
      <c r="N21" s="627">
        <f t="shared" si="28"/>
        <v>0</v>
      </c>
      <c r="O21" s="628">
        <f t="shared" si="28"/>
        <v>0</v>
      </c>
      <c r="P21" s="539">
        <f t="shared" si="28"/>
        <v>0</v>
      </c>
      <c r="Q21" s="539">
        <f t="shared" si="28"/>
        <v>0</v>
      </c>
      <c r="R21" s="541">
        <f t="shared" si="28"/>
        <v>0</v>
      </c>
      <c r="S21" s="723">
        <f t="shared" si="28"/>
        <v>0</v>
      </c>
      <c r="T21" s="721">
        <f t="shared" si="28"/>
        <v>0</v>
      </c>
      <c r="U21" s="722">
        <f t="shared" si="28"/>
        <v>0</v>
      </c>
      <c r="V21" s="723">
        <f t="shared" si="28"/>
        <v>0</v>
      </c>
      <c r="W21" s="562">
        <f t="shared" si="28"/>
        <v>0</v>
      </c>
      <c r="X21" s="723">
        <f t="shared" si="28"/>
        <v>0</v>
      </c>
      <c r="Y21" s="723">
        <f t="shared" si="28"/>
        <v>0</v>
      </c>
      <c r="Z21" s="724">
        <f t="shared" si="28"/>
        <v>0</v>
      </c>
      <c r="AA21" s="723">
        <f t="shared" si="28"/>
        <v>0</v>
      </c>
      <c r="AB21" s="721">
        <f t="shared" si="28"/>
        <v>0</v>
      </c>
      <c r="AC21" s="722">
        <f t="shared" si="28"/>
        <v>0</v>
      </c>
      <c r="AD21" s="723">
        <f t="shared" si="28"/>
        <v>0</v>
      </c>
      <c r="AE21" s="562">
        <f t="shared" si="28"/>
        <v>0</v>
      </c>
      <c r="AF21" s="723">
        <f t="shared" si="28"/>
        <v>0</v>
      </c>
      <c r="AG21" s="723">
        <f t="shared" si="28"/>
        <v>0</v>
      </c>
      <c r="AH21" s="724">
        <f t="shared" si="28"/>
        <v>0</v>
      </c>
      <c r="AI21" s="723">
        <f t="shared" si="28"/>
        <v>0</v>
      </c>
      <c r="AJ21" s="721">
        <f t="shared" si="28"/>
        <v>0</v>
      </c>
      <c r="AK21" s="722">
        <f t="shared" si="28"/>
        <v>0</v>
      </c>
      <c r="AL21" s="723">
        <f t="shared" si="28"/>
        <v>0</v>
      </c>
      <c r="AM21" s="562">
        <f t="shared" si="28"/>
        <v>0</v>
      </c>
      <c r="AN21" s="723">
        <f t="shared" si="28"/>
        <v>0</v>
      </c>
      <c r="AO21" s="723">
        <f t="shared" si="28"/>
        <v>0</v>
      </c>
      <c r="AP21" s="724">
        <f t="shared" si="28"/>
        <v>0</v>
      </c>
      <c r="AQ21" s="723">
        <f t="shared" si="28"/>
        <v>0</v>
      </c>
      <c r="AR21" s="721">
        <f t="shared" ref="AR21:BW21" si="29">IF(AND(AR12&gt;=$J$21,AR12&lt;$K$21),"*",0)</f>
        <v>0</v>
      </c>
      <c r="AS21" s="722">
        <f t="shared" si="29"/>
        <v>0</v>
      </c>
      <c r="AT21" s="723">
        <f t="shared" si="29"/>
        <v>0</v>
      </c>
      <c r="AU21" s="562">
        <f t="shared" si="29"/>
        <v>0</v>
      </c>
      <c r="AV21" s="723">
        <f t="shared" si="29"/>
        <v>0</v>
      </c>
      <c r="AW21" s="723">
        <f t="shared" si="29"/>
        <v>0</v>
      </c>
      <c r="AX21" s="724">
        <f t="shared" si="29"/>
        <v>0</v>
      </c>
      <c r="AY21" s="723">
        <f t="shared" si="29"/>
        <v>0</v>
      </c>
      <c r="AZ21" s="721">
        <f t="shared" si="29"/>
        <v>0</v>
      </c>
      <c r="BA21" s="722">
        <f t="shared" si="29"/>
        <v>0</v>
      </c>
      <c r="BB21" s="723">
        <f t="shared" si="29"/>
        <v>0</v>
      </c>
      <c r="BC21" s="562">
        <f t="shared" si="29"/>
        <v>0</v>
      </c>
      <c r="BD21" s="723">
        <f t="shared" si="29"/>
        <v>0</v>
      </c>
      <c r="BE21" s="723">
        <f t="shared" si="29"/>
        <v>0</v>
      </c>
      <c r="BF21" s="724">
        <f t="shared" si="29"/>
        <v>0</v>
      </c>
      <c r="BG21" s="723">
        <f t="shared" si="29"/>
        <v>0</v>
      </c>
      <c r="BH21" s="721">
        <f t="shared" si="29"/>
        <v>0</v>
      </c>
      <c r="BI21" s="722">
        <f t="shared" si="29"/>
        <v>0</v>
      </c>
      <c r="BJ21" s="723">
        <f t="shared" si="29"/>
        <v>0</v>
      </c>
      <c r="BK21" s="562">
        <f t="shared" si="29"/>
        <v>0</v>
      </c>
      <c r="BL21" s="723" t="str">
        <f t="shared" si="29"/>
        <v>*</v>
      </c>
      <c r="BM21" s="723" t="str">
        <f t="shared" si="29"/>
        <v>*</v>
      </c>
      <c r="BN21" s="724" t="str">
        <f t="shared" si="29"/>
        <v>*</v>
      </c>
      <c r="BO21" s="723" t="str">
        <f t="shared" si="29"/>
        <v>*</v>
      </c>
      <c r="BP21" s="721" t="str">
        <f t="shared" si="29"/>
        <v>*</v>
      </c>
      <c r="BQ21" s="722" t="str">
        <f t="shared" si="29"/>
        <v>*</v>
      </c>
      <c r="BR21" s="723" t="str">
        <f t="shared" si="29"/>
        <v>*</v>
      </c>
      <c r="BS21" s="562" t="str">
        <f t="shared" si="29"/>
        <v>*</v>
      </c>
      <c r="BT21" s="723" t="str">
        <f t="shared" si="29"/>
        <v>*</v>
      </c>
      <c r="BU21" s="723" t="str">
        <f t="shared" si="29"/>
        <v>*</v>
      </c>
      <c r="BV21" s="724" t="str">
        <f t="shared" si="29"/>
        <v>*</v>
      </c>
      <c r="BW21" s="723" t="str">
        <f t="shared" si="29"/>
        <v>*</v>
      </c>
      <c r="BX21" s="721" t="str">
        <f t="shared" ref="BX21:CM21" si="30">IF(AND(BX12&gt;=$J$21,BX12&lt;$K$21),"*",0)</f>
        <v>*</v>
      </c>
      <c r="BY21" s="722" t="str">
        <f t="shared" si="30"/>
        <v>*</v>
      </c>
      <c r="BZ21" s="723" t="str">
        <f t="shared" si="30"/>
        <v>*</v>
      </c>
      <c r="CA21" s="562" t="str">
        <f t="shared" si="30"/>
        <v>*</v>
      </c>
      <c r="CB21" s="723" t="str">
        <f t="shared" si="30"/>
        <v>*</v>
      </c>
      <c r="CC21" s="723" t="str">
        <f t="shared" si="30"/>
        <v>*</v>
      </c>
      <c r="CD21" s="724" t="str">
        <f t="shared" si="30"/>
        <v>*</v>
      </c>
      <c r="CE21" s="723">
        <f t="shared" si="30"/>
        <v>0</v>
      </c>
      <c r="CF21" s="721">
        <f t="shared" si="30"/>
        <v>0</v>
      </c>
      <c r="CG21" s="722">
        <f t="shared" si="30"/>
        <v>0</v>
      </c>
      <c r="CH21" s="723">
        <f t="shared" si="30"/>
        <v>0</v>
      </c>
      <c r="CI21" s="562">
        <f t="shared" si="30"/>
        <v>0</v>
      </c>
      <c r="CJ21" s="723">
        <f t="shared" si="30"/>
        <v>0</v>
      </c>
      <c r="CK21" s="539">
        <f t="shared" si="30"/>
        <v>0</v>
      </c>
      <c r="CL21" s="541">
        <f t="shared" si="30"/>
        <v>0</v>
      </c>
      <c r="CM21" s="539">
        <f t="shared" si="30"/>
        <v>0</v>
      </c>
      <c r="CN21" s="1128">
        <f t="shared" si="4"/>
        <v>4.75</v>
      </c>
      <c r="CO21" s="1129"/>
      <c r="CP21" s="1123">
        <f>IF(CN21=0,0,LOOKUP(CN21,ﾃﾞｰﾀ入力!$AR$13:'ﾃﾞｰﾀ入力'!$AR$34,ﾃﾞｰﾀ入力!$AS$13:'ﾃﾞｰﾀ入力'!$AS$34))</f>
        <v>4.5</v>
      </c>
      <c r="CQ21" s="1123"/>
      <c r="CR21" s="294">
        <f t="shared" si="5"/>
        <v>0</v>
      </c>
      <c r="CS21" s="294">
        <f t="shared" si="6"/>
        <v>0.75</v>
      </c>
      <c r="CT21" s="279">
        <f t="shared" si="7"/>
        <v>0</v>
      </c>
      <c r="CU21" s="295">
        <f t="shared" ca="1" si="12"/>
        <v>6140.625</v>
      </c>
      <c r="CV21" s="296">
        <f ca="1">IF(H21=0,0,LOOKUP(H21,ﾃﾞｰﾀ入力!$C$3:'ﾃﾞｰﾀ入力'!$C$52,ﾃﾞｰﾀ入力!$E$3:'ﾃﾞｰﾀ入力'!$E$51))</f>
        <v>1310</v>
      </c>
      <c r="CW21" s="297">
        <f ca="1">IF(H21=0,0,LOOKUP(H21,ﾃﾞｰﾀ入力!$C$3:'ﾃﾞｰﾀ入力'!$C$52,ﾃﾞｰﾀ入力!$F$3:'ﾃﾞｰﾀ入力'!$F$51))</f>
        <v>962</v>
      </c>
      <c r="CY21" s="69"/>
      <c r="CZ21" s="69"/>
      <c r="DA21" s="69"/>
      <c r="DB21" s="64"/>
      <c r="DC21" s="64"/>
      <c r="DD21" s="64"/>
    </row>
    <row r="22" spans="1:108" ht="22.5" customHeight="1">
      <c r="A22" s="443">
        <f t="shared" si="8"/>
        <v>9</v>
      </c>
      <c r="B22" s="855" t="str">
        <f>ｼﾌﾄ原本!C13</f>
        <v>H.S</v>
      </c>
      <c r="C22" s="785" t="str">
        <f>ｼﾌﾄ原本!E13</f>
        <v>X</v>
      </c>
      <c r="D22" s="911">
        <f>IF(COUNTIF($H$14:$H$30,9),VLOOKUP(9,$H$14:$CU$30,3,FALSE),0)</f>
        <v>0</v>
      </c>
      <c r="E22" s="270">
        <f>IF(COUNTIF($H$14:$H$30,9),VLOOKUP(9,$H$14:$CU$30,4,FALSE),0)</f>
        <v>0</v>
      </c>
      <c r="F22" s="430">
        <f>IF(COUNTIF($H$14:$H$30,9),VLOOKUP(9,$H$14:$CU$30,92,FALSE),0)</f>
        <v>0</v>
      </c>
      <c r="G22" s="431">
        <f>IF(COUNTIF($H$14:$H$30,9),VLOOKUP(9,$H$14:$CW$30,94,FALSE),0)</f>
        <v>0</v>
      </c>
      <c r="H22" s="899"/>
      <c r="I22" s="937">
        <f>IF(H22=0,0,LOOKUP(H22,ﾃﾞｰﾀ入力!$C$3:'ﾃﾞｰﾀ入力'!$C$40,ﾃﾞｰﾀ入力!$D$3:'ﾃﾞｰﾀ入力'!$D$40))</f>
        <v>0</v>
      </c>
      <c r="J22" s="285"/>
      <c r="K22" s="286"/>
      <c r="L22" s="632">
        <f t="shared" ref="L22:AQ22" si="31">IF(AND(L12&gt;=$J$22,L12&lt;$K$22),"*",0)</f>
        <v>0</v>
      </c>
      <c r="M22" s="626">
        <f t="shared" si="31"/>
        <v>0</v>
      </c>
      <c r="N22" s="627">
        <f t="shared" si="31"/>
        <v>0</v>
      </c>
      <c r="O22" s="628">
        <f t="shared" si="31"/>
        <v>0</v>
      </c>
      <c r="P22" s="539">
        <f t="shared" si="31"/>
        <v>0</v>
      </c>
      <c r="Q22" s="539">
        <f t="shared" si="31"/>
        <v>0</v>
      </c>
      <c r="R22" s="541">
        <f t="shared" si="31"/>
        <v>0</v>
      </c>
      <c r="S22" s="723">
        <f t="shared" si="31"/>
        <v>0</v>
      </c>
      <c r="T22" s="721">
        <f t="shared" si="31"/>
        <v>0</v>
      </c>
      <c r="U22" s="722">
        <f t="shared" si="31"/>
        <v>0</v>
      </c>
      <c r="V22" s="723">
        <f t="shared" si="31"/>
        <v>0</v>
      </c>
      <c r="W22" s="562">
        <f t="shared" si="31"/>
        <v>0</v>
      </c>
      <c r="X22" s="723">
        <f t="shared" si="31"/>
        <v>0</v>
      </c>
      <c r="Y22" s="723">
        <f t="shared" si="31"/>
        <v>0</v>
      </c>
      <c r="Z22" s="724">
        <f t="shared" si="31"/>
        <v>0</v>
      </c>
      <c r="AA22" s="723">
        <f t="shared" si="31"/>
        <v>0</v>
      </c>
      <c r="AB22" s="721">
        <f t="shared" si="31"/>
        <v>0</v>
      </c>
      <c r="AC22" s="722">
        <f t="shared" si="31"/>
        <v>0</v>
      </c>
      <c r="AD22" s="723">
        <f t="shared" si="31"/>
        <v>0</v>
      </c>
      <c r="AE22" s="562">
        <f t="shared" si="31"/>
        <v>0</v>
      </c>
      <c r="AF22" s="723">
        <f t="shared" si="31"/>
        <v>0</v>
      </c>
      <c r="AG22" s="723">
        <f t="shared" si="31"/>
        <v>0</v>
      </c>
      <c r="AH22" s="724">
        <f t="shared" si="31"/>
        <v>0</v>
      </c>
      <c r="AI22" s="723">
        <f t="shared" si="31"/>
        <v>0</v>
      </c>
      <c r="AJ22" s="721">
        <f t="shared" si="31"/>
        <v>0</v>
      </c>
      <c r="AK22" s="722">
        <f t="shared" si="31"/>
        <v>0</v>
      </c>
      <c r="AL22" s="723">
        <f t="shared" si="31"/>
        <v>0</v>
      </c>
      <c r="AM22" s="562">
        <f t="shared" si="31"/>
        <v>0</v>
      </c>
      <c r="AN22" s="723">
        <f t="shared" si="31"/>
        <v>0</v>
      </c>
      <c r="AO22" s="723">
        <f t="shared" si="31"/>
        <v>0</v>
      </c>
      <c r="AP22" s="724">
        <f t="shared" si="31"/>
        <v>0</v>
      </c>
      <c r="AQ22" s="723">
        <f t="shared" si="31"/>
        <v>0</v>
      </c>
      <c r="AR22" s="721">
        <f t="shared" ref="AR22:BW22" si="32">IF(AND(AR12&gt;=$J$22,AR12&lt;$K$22),"*",0)</f>
        <v>0</v>
      </c>
      <c r="AS22" s="722">
        <f t="shared" si="32"/>
        <v>0</v>
      </c>
      <c r="AT22" s="723">
        <f t="shared" si="32"/>
        <v>0</v>
      </c>
      <c r="AU22" s="562">
        <f t="shared" si="32"/>
        <v>0</v>
      </c>
      <c r="AV22" s="723">
        <f t="shared" si="32"/>
        <v>0</v>
      </c>
      <c r="AW22" s="723">
        <f t="shared" si="32"/>
        <v>0</v>
      </c>
      <c r="AX22" s="724">
        <f t="shared" si="32"/>
        <v>0</v>
      </c>
      <c r="AY22" s="723">
        <f t="shared" si="32"/>
        <v>0</v>
      </c>
      <c r="AZ22" s="721">
        <f t="shared" si="32"/>
        <v>0</v>
      </c>
      <c r="BA22" s="722">
        <f t="shared" si="32"/>
        <v>0</v>
      </c>
      <c r="BB22" s="723">
        <f t="shared" si="32"/>
        <v>0</v>
      </c>
      <c r="BC22" s="562">
        <f t="shared" si="32"/>
        <v>0</v>
      </c>
      <c r="BD22" s="723">
        <f t="shared" si="32"/>
        <v>0</v>
      </c>
      <c r="BE22" s="723">
        <f t="shared" si="32"/>
        <v>0</v>
      </c>
      <c r="BF22" s="724">
        <f t="shared" si="32"/>
        <v>0</v>
      </c>
      <c r="BG22" s="723">
        <f t="shared" si="32"/>
        <v>0</v>
      </c>
      <c r="BH22" s="721">
        <f t="shared" si="32"/>
        <v>0</v>
      </c>
      <c r="BI22" s="722">
        <f t="shared" si="32"/>
        <v>0</v>
      </c>
      <c r="BJ22" s="723">
        <f t="shared" si="32"/>
        <v>0</v>
      </c>
      <c r="BK22" s="562">
        <f t="shared" si="32"/>
        <v>0</v>
      </c>
      <c r="BL22" s="723">
        <f t="shared" si="32"/>
        <v>0</v>
      </c>
      <c r="BM22" s="723">
        <f t="shared" si="32"/>
        <v>0</v>
      </c>
      <c r="BN22" s="724">
        <f t="shared" si="32"/>
        <v>0</v>
      </c>
      <c r="BO22" s="723">
        <f t="shared" si="32"/>
        <v>0</v>
      </c>
      <c r="BP22" s="721">
        <f t="shared" si="32"/>
        <v>0</v>
      </c>
      <c r="BQ22" s="722">
        <f t="shared" si="32"/>
        <v>0</v>
      </c>
      <c r="BR22" s="723">
        <f t="shared" si="32"/>
        <v>0</v>
      </c>
      <c r="BS22" s="562">
        <f t="shared" si="32"/>
        <v>0</v>
      </c>
      <c r="BT22" s="723">
        <f t="shared" si="32"/>
        <v>0</v>
      </c>
      <c r="BU22" s="723">
        <f t="shared" si="32"/>
        <v>0</v>
      </c>
      <c r="BV22" s="724">
        <f t="shared" si="32"/>
        <v>0</v>
      </c>
      <c r="BW22" s="723">
        <f t="shared" si="32"/>
        <v>0</v>
      </c>
      <c r="BX22" s="721">
        <f t="shared" ref="BX22:CM22" si="33">IF(AND(BX12&gt;=$J$22,BX12&lt;$K$22),"*",0)</f>
        <v>0</v>
      </c>
      <c r="BY22" s="722">
        <f t="shared" si="33"/>
        <v>0</v>
      </c>
      <c r="BZ22" s="723">
        <f t="shared" si="33"/>
        <v>0</v>
      </c>
      <c r="CA22" s="562">
        <f t="shared" si="33"/>
        <v>0</v>
      </c>
      <c r="CB22" s="723">
        <f t="shared" si="33"/>
        <v>0</v>
      </c>
      <c r="CC22" s="723">
        <f t="shared" si="33"/>
        <v>0</v>
      </c>
      <c r="CD22" s="724">
        <f t="shared" si="33"/>
        <v>0</v>
      </c>
      <c r="CE22" s="723">
        <f t="shared" si="33"/>
        <v>0</v>
      </c>
      <c r="CF22" s="721">
        <f t="shared" si="33"/>
        <v>0</v>
      </c>
      <c r="CG22" s="722">
        <f t="shared" si="33"/>
        <v>0</v>
      </c>
      <c r="CH22" s="723">
        <f t="shared" si="33"/>
        <v>0</v>
      </c>
      <c r="CI22" s="562">
        <f t="shared" si="33"/>
        <v>0</v>
      </c>
      <c r="CJ22" s="723">
        <f t="shared" si="33"/>
        <v>0</v>
      </c>
      <c r="CK22" s="539">
        <f t="shared" si="33"/>
        <v>0</v>
      </c>
      <c r="CL22" s="541">
        <f t="shared" si="33"/>
        <v>0</v>
      </c>
      <c r="CM22" s="539">
        <f t="shared" si="33"/>
        <v>0</v>
      </c>
      <c r="CN22" s="1128">
        <f t="shared" si="4"/>
        <v>0</v>
      </c>
      <c r="CO22" s="1129"/>
      <c r="CP22" s="1123">
        <f>IF(CN22=0,0,LOOKUP(CN22,ﾃﾞｰﾀ入力!$AR$13:'ﾃﾞｰﾀ入力'!$AR$34,ﾃﾞｰﾀ入力!$AS$13:'ﾃﾞｰﾀ入力'!$AS$34))</f>
        <v>0</v>
      </c>
      <c r="CQ22" s="1123"/>
      <c r="CR22" s="294">
        <f t="shared" si="5"/>
        <v>0</v>
      </c>
      <c r="CS22" s="294">
        <f t="shared" si="6"/>
        <v>0</v>
      </c>
      <c r="CT22" s="279">
        <f t="shared" si="7"/>
        <v>0</v>
      </c>
      <c r="CU22" s="295">
        <f t="shared" si="12"/>
        <v>0</v>
      </c>
      <c r="CV22" s="296">
        <f>IF(H22=0,0,LOOKUP(H22,ﾃﾞｰﾀ入力!$C$3:'ﾃﾞｰﾀ入力'!$C$52,ﾃﾞｰﾀ入力!$E$3:'ﾃﾞｰﾀ入力'!$E$51))</f>
        <v>0</v>
      </c>
      <c r="CW22" s="297">
        <f>IF(H22=0,0,LOOKUP(H22,ﾃﾞｰﾀ入力!$C$3:'ﾃﾞｰﾀ入力'!$C$52,ﾃﾞｰﾀ入力!$F$3:'ﾃﾞｰﾀ入力'!$F$51))</f>
        <v>0</v>
      </c>
      <c r="CY22" s="69"/>
      <c r="CZ22" s="69"/>
      <c r="DA22" s="69"/>
      <c r="DB22" s="64"/>
      <c r="DC22" s="64"/>
      <c r="DD22" s="64"/>
    </row>
    <row r="23" spans="1:108" ht="22.5" customHeight="1">
      <c r="A23" s="443">
        <f t="shared" si="8"/>
        <v>10</v>
      </c>
      <c r="B23" s="855" t="str">
        <f>ｼﾌﾄ原本!C14</f>
        <v>C.E</v>
      </c>
      <c r="C23" s="785" t="str">
        <f>ｼﾌﾄ原本!E14</f>
        <v>X</v>
      </c>
      <c r="D23" s="911">
        <f>IF(COUNTIF($H$14:$H$30,10),VLOOKUP(10,$H$14:$CU$30,3,FALSE),0)</f>
        <v>0</v>
      </c>
      <c r="E23" s="270">
        <f>IF(COUNTIF($H$14:$H$30,10),VLOOKUP(10,$H$14:$CU$30,4,FALSE),0)</f>
        <v>0</v>
      </c>
      <c r="F23" s="430">
        <f>IF(COUNTIF($H$14:$H$30,10),VLOOKUP(10,$H$14:$CU$30,92,FALSE),0)</f>
        <v>0</v>
      </c>
      <c r="G23" s="431">
        <f>IF(COUNTIF($H$14:$H$30,10),VLOOKUP(10,$H$14:$CW$30,94,FALSE),0)</f>
        <v>0</v>
      </c>
      <c r="H23" s="899"/>
      <c r="I23" s="874">
        <f>IF(H23=0,0,LOOKUP(H23,ﾃﾞｰﾀ入力!$C$3:'ﾃﾞｰﾀ入力'!$C$40,ﾃﾞｰﾀ入力!$D$3:'ﾃﾞｰﾀ入力'!$D$40))</f>
        <v>0</v>
      </c>
      <c r="J23" s="285"/>
      <c r="K23" s="286"/>
      <c r="L23" s="632">
        <f t="shared" ref="L23:AQ23" si="34">IF(AND(L12&gt;=$J$23,L12&lt;$K$23),"*",0)</f>
        <v>0</v>
      </c>
      <c r="M23" s="626">
        <f t="shared" si="34"/>
        <v>0</v>
      </c>
      <c r="N23" s="627">
        <f t="shared" si="34"/>
        <v>0</v>
      </c>
      <c r="O23" s="628">
        <f t="shared" si="34"/>
        <v>0</v>
      </c>
      <c r="P23" s="539">
        <f t="shared" si="34"/>
        <v>0</v>
      </c>
      <c r="Q23" s="539">
        <f t="shared" si="34"/>
        <v>0</v>
      </c>
      <c r="R23" s="541">
        <f t="shared" si="34"/>
        <v>0</v>
      </c>
      <c r="S23" s="723">
        <f t="shared" si="34"/>
        <v>0</v>
      </c>
      <c r="T23" s="721">
        <f t="shared" si="34"/>
        <v>0</v>
      </c>
      <c r="U23" s="722">
        <f t="shared" si="34"/>
        <v>0</v>
      </c>
      <c r="V23" s="723">
        <f t="shared" si="34"/>
        <v>0</v>
      </c>
      <c r="W23" s="562">
        <f t="shared" si="34"/>
        <v>0</v>
      </c>
      <c r="X23" s="723">
        <f t="shared" si="34"/>
        <v>0</v>
      </c>
      <c r="Y23" s="723">
        <f t="shared" si="34"/>
        <v>0</v>
      </c>
      <c r="Z23" s="724">
        <f t="shared" si="34"/>
        <v>0</v>
      </c>
      <c r="AA23" s="723">
        <f t="shared" si="34"/>
        <v>0</v>
      </c>
      <c r="AB23" s="721">
        <f t="shared" si="34"/>
        <v>0</v>
      </c>
      <c r="AC23" s="722">
        <f t="shared" si="34"/>
        <v>0</v>
      </c>
      <c r="AD23" s="723">
        <f t="shared" si="34"/>
        <v>0</v>
      </c>
      <c r="AE23" s="562">
        <f t="shared" si="34"/>
        <v>0</v>
      </c>
      <c r="AF23" s="723">
        <f t="shared" si="34"/>
        <v>0</v>
      </c>
      <c r="AG23" s="723">
        <f t="shared" si="34"/>
        <v>0</v>
      </c>
      <c r="AH23" s="724">
        <f t="shared" si="34"/>
        <v>0</v>
      </c>
      <c r="AI23" s="723">
        <f t="shared" si="34"/>
        <v>0</v>
      </c>
      <c r="AJ23" s="721">
        <f t="shared" si="34"/>
        <v>0</v>
      </c>
      <c r="AK23" s="722">
        <f t="shared" si="34"/>
        <v>0</v>
      </c>
      <c r="AL23" s="723">
        <f t="shared" si="34"/>
        <v>0</v>
      </c>
      <c r="AM23" s="562">
        <f t="shared" si="34"/>
        <v>0</v>
      </c>
      <c r="AN23" s="723">
        <f t="shared" si="34"/>
        <v>0</v>
      </c>
      <c r="AO23" s="723">
        <f t="shared" si="34"/>
        <v>0</v>
      </c>
      <c r="AP23" s="724">
        <f t="shared" si="34"/>
        <v>0</v>
      </c>
      <c r="AQ23" s="723">
        <f t="shared" si="34"/>
        <v>0</v>
      </c>
      <c r="AR23" s="721">
        <f t="shared" ref="AR23:BW23" si="35">IF(AND(AR12&gt;=$J$23,AR12&lt;$K$23),"*",0)</f>
        <v>0</v>
      </c>
      <c r="AS23" s="722">
        <f t="shared" si="35"/>
        <v>0</v>
      </c>
      <c r="AT23" s="723">
        <f t="shared" si="35"/>
        <v>0</v>
      </c>
      <c r="AU23" s="562">
        <f t="shared" si="35"/>
        <v>0</v>
      </c>
      <c r="AV23" s="723">
        <f t="shared" si="35"/>
        <v>0</v>
      </c>
      <c r="AW23" s="723">
        <f t="shared" si="35"/>
        <v>0</v>
      </c>
      <c r="AX23" s="724">
        <f t="shared" si="35"/>
        <v>0</v>
      </c>
      <c r="AY23" s="723">
        <f t="shared" si="35"/>
        <v>0</v>
      </c>
      <c r="AZ23" s="721">
        <f t="shared" si="35"/>
        <v>0</v>
      </c>
      <c r="BA23" s="722">
        <f t="shared" si="35"/>
        <v>0</v>
      </c>
      <c r="BB23" s="723">
        <f t="shared" si="35"/>
        <v>0</v>
      </c>
      <c r="BC23" s="562">
        <f t="shared" si="35"/>
        <v>0</v>
      </c>
      <c r="BD23" s="723">
        <f t="shared" si="35"/>
        <v>0</v>
      </c>
      <c r="BE23" s="723">
        <f t="shared" si="35"/>
        <v>0</v>
      </c>
      <c r="BF23" s="724">
        <f t="shared" si="35"/>
        <v>0</v>
      </c>
      <c r="BG23" s="723">
        <f t="shared" si="35"/>
        <v>0</v>
      </c>
      <c r="BH23" s="721">
        <f t="shared" si="35"/>
        <v>0</v>
      </c>
      <c r="BI23" s="722">
        <f t="shared" si="35"/>
        <v>0</v>
      </c>
      <c r="BJ23" s="723">
        <f t="shared" si="35"/>
        <v>0</v>
      </c>
      <c r="BK23" s="562">
        <f t="shared" si="35"/>
        <v>0</v>
      </c>
      <c r="BL23" s="723">
        <f t="shared" si="35"/>
        <v>0</v>
      </c>
      <c r="BM23" s="723">
        <f t="shared" si="35"/>
        <v>0</v>
      </c>
      <c r="BN23" s="724">
        <f t="shared" si="35"/>
        <v>0</v>
      </c>
      <c r="BO23" s="723">
        <f t="shared" si="35"/>
        <v>0</v>
      </c>
      <c r="BP23" s="721">
        <f t="shared" si="35"/>
        <v>0</v>
      </c>
      <c r="BQ23" s="722">
        <f t="shared" si="35"/>
        <v>0</v>
      </c>
      <c r="BR23" s="723">
        <f t="shared" si="35"/>
        <v>0</v>
      </c>
      <c r="BS23" s="562">
        <f t="shared" si="35"/>
        <v>0</v>
      </c>
      <c r="BT23" s="723">
        <f t="shared" si="35"/>
        <v>0</v>
      </c>
      <c r="BU23" s="723">
        <f t="shared" si="35"/>
        <v>0</v>
      </c>
      <c r="BV23" s="724">
        <f t="shared" si="35"/>
        <v>0</v>
      </c>
      <c r="BW23" s="723">
        <f t="shared" si="35"/>
        <v>0</v>
      </c>
      <c r="BX23" s="721">
        <f t="shared" ref="BX23:CM23" si="36">IF(AND(BX12&gt;=$J$23,BX12&lt;$K$23),"*",0)</f>
        <v>0</v>
      </c>
      <c r="BY23" s="722">
        <f t="shared" si="36"/>
        <v>0</v>
      </c>
      <c r="BZ23" s="723">
        <f t="shared" si="36"/>
        <v>0</v>
      </c>
      <c r="CA23" s="562">
        <f t="shared" si="36"/>
        <v>0</v>
      </c>
      <c r="CB23" s="723">
        <f t="shared" si="36"/>
        <v>0</v>
      </c>
      <c r="CC23" s="723">
        <f t="shared" si="36"/>
        <v>0</v>
      </c>
      <c r="CD23" s="724">
        <f t="shared" si="36"/>
        <v>0</v>
      </c>
      <c r="CE23" s="723">
        <f t="shared" si="36"/>
        <v>0</v>
      </c>
      <c r="CF23" s="721">
        <f t="shared" si="36"/>
        <v>0</v>
      </c>
      <c r="CG23" s="722">
        <f t="shared" si="36"/>
        <v>0</v>
      </c>
      <c r="CH23" s="723">
        <f t="shared" si="36"/>
        <v>0</v>
      </c>
      <c r="CI23" s="562">
        <f t="shared" si="36"/>
        <v>0</v>
      </c>
      <c r="CJ23" s="723">
        <f t="shared" si="36"/>
        <v>0</v>
      </c>
      <c r="CK23" s="539">
        <f t="shared" si="36"/>
        <v>0</v>
      </c>
      <c r="CL23" s="541">
        <f t="shared" si="36"/>
        <v>0</v>
      </c>
      <c r="CM23" s="539">
        <f t="shared" si="36"/>
        <v>0</v>
      </c>
      <c r="CN23" s="1128">
        <f t="shared" si="4"/>
        <v>0</v>
      </c>
      <c r="CO23" s="1129"/>
      <c r="CP23" s="1123">
        <f>IF(CN23=0,0,LOOKUP(CN23,ﾃﾞｰﾀ入力!$AR$13:'ﾃﾞｰﾀ入力'!$AR$34,ﾃﾞｰﾀ入力!$AS$13:'ﾃﾞｰﾀ入力'!$AS$34))</f>
        <v>0</v>
      </c>
      <c r="CQ23" s="1123"/>
      <c r="CR23" s="294">
        <f t="shared" si="5"/>
        <v>0</v>
      </c>
      <c r="CS23" s="294">
        <f t="shared" si="6"/>
        <v>0</v>
      </c>
      <c r="CT23" s="279">
        <f t="shared" si="7"/>
        <v>0</v>
      </c>
      <c r="CU23" s="295">
        <f t="shared" si="12"/>
        <v>0</v>
      </c>
      <c r="CV23" s="296">
        <f>IF(H23=0,0,LOOKUP(H23,ﾃﾞｰﾀ入力!$C$3:'ﾃﾞｰﾀ入力'!$C$52,ﾃﾞｰﾀ入力!$E$3:'ﾃﾞｰﾀ入力'!$E$51))</f>
        <v>0</v>
      </c>
      <c r="CW23" s="297">
        <f>IF(H23=0,0,LOOKUP(H23,ﾃﾞｰﾀ入力!$C$3:'ﾃﾞｰﾀ入力'!$C$52,ﾃﾞｰﾀ入力!$F$3:'ﾃﾞｰﾀ入力'!$F$51))</f>
        <v>0</v>
      </c>
      <c r="CY23" s="69"/>
      <c r="CZ23" s="69"/>
      <c r="DA23" s="69"/>
      <c r="DB23" s="64"/>
      <c r="DC23" s="64"/>
      <c r="DD23" s="64"/>
    </row>
    <row r="24" spans="1:108" ht="22.5" customHeight="1">
      <c r="A24" s="443">
        <f t="shared" si="8"/>
        <v>11</v>
      </c>
      <c r="B24" s="855" t="str">
        <f>ｼﾌﾄ原本!C15</f>
        <v>K.J</v>
      </c>
      <c r="C24" s="785" t="str">
        <f>ｼﾌﾄ原本!E15</f>
        <v>X</v>
      </c>
      <c r="D24" s="911">
        <f>IF(COUNTIF($H$14:$H$30,11),VLOOKUP(11,$H$14:$CU$30,3,FALSE),0)</f>
        <v>0</v>
      </c>
      <c r="E24" s="270">
        <f>IF(COUNTIF($H$14:$H$30,11),VLOOKUP(11,$H$14:$CU$30,4,FALSE),0)</f>
        <v>0</v>
      </c>
      <c r="F24" s="430">
        <f>IF(COUNTIF($H$14:$H$30,11),VLOOKUP(11,$H$14:$CU$30,92,FALSE),0)</f>
        <v>0</v>
      </c>
      <c r="G24" s="431">
        <f>IF(COUNTIF($H$14:$H$30,11),VLOOKUP(11,$H$14:$CW$30,94,FALSE),0)</f>
        <v>0</v>
      </c>
      <c r="H24" s="899"/>
      <c r="I24" s="874">
        <f>IF(H24=0,0,LOOKUP(H24,ﾃﾞｰﾀ入力!$C$3:'ﾃﾞｰﾀ入力'!$C$40,ﾃﾞｰﾀ入力!$D$3:'ﾃﾞｰﾀ入力'!$D$40))</f>
        <v>0</v>
      </c>
      <c r="J24" s="285"/>
      <c r="K24" s="286"/>
      <c r="L24" s="632">
        <f t="shared" ref="L24:AQ24" si="37">IF(AND(L12&gt;=$J$24,L12&lt;$K$24),"*",0)</f>
        <v>0</v>
      </c>
      <c r="M24" s="626">
        <f t="shared" si="37"/>
        <v>0</v>
      </c>
      <c r="N24" s="627">
        <f t="shared" si="37"/>
        <v>0</v>
      </c>
      <c r="O24" s="628">
        <f t="shared" si="37"/>
        <v>0</v>
      </c>
      <c r="P24" s="539">
        <f t="shared" si="37"/>
        <v>0</v>
      </c>
      <c r="Q24" s="539">
        <f t="shared" si="37"/>
        <v>0</v>
      </c>
      <c r="R24" s="541">
        <f t="shared" si="37"/>
        <v>0</v>
      </c>
      <c r="S24" s="539">
        <f t="shared" si="37"/>
        <v>0</v>
      </c>
      <c r="T24" s="537">
        <f t="shared" si="37"/>
        <v>0</v>
      </c>
      <c r="U24" s="538">
        <f t="shared" si="37"/>
        <v>0</v>
      </c>
      <c r="V24" s="723">
        <f t="shared" si="37"/>
        <v>0</v>
      </c>
      <c r="W24" s="562">
        <f t="shared" si="37"/>
        <v>0</v>
      </c>
      <c r="X24" s="723">
        <f t="shared" si="37"/>
        <v>0</v>
      </c>
      <c r="Y24" s="723">
        <f t="shared" si="37"/>
        <v>0</v>
      </c>
      <c r="Z24" s="724">
        <f t="shared" si="37"/>
        <v>0</v>
      </c>
      <c r="AA24" s="723">
        <f t="shared" si="37"/>
        <v>0</v>
      </c>
      <c r="AB24" s="721">
        <f t="shared" si="37"/>
        <v>0</v>
      </c>
      <c r="AC24" s="722">
        <f t="shared" si="37"/>
        <v>0</v>
      </c>
      <c r="AD24" s="723">
        <f t="shared" si="37"/>
        <v>0</v>
      </c>
      <c r="AE24" s="562">
        <f t="shared" si="37"/>
        <v>0</v>
      </c>
      <c r="AF24" s="723">
        <f t="shared" si="37"/>
        <v>0</v>
      </c>
      <c r="AG24" s="723">
        <f t="shared" si="37"/>
        <v>0</v>
      </c>
      <c r="AH24" s="724">
        <f t="shared" si="37"/>
        <v>0</v>
      </c>
      <c r="AI24" s="723">
        <f t="shared" si="37"/>
        <v>0</v>
      </c>
      <c r="AJ24" s="721">
        <f t="shared" si="37"/>
        <v>0</v>
      </c>
      <c r="AK24" s="722">
        <f t="shared" si="37"/>
        <v>0</v>
      </c>
      <c r="AL24" s="723">
        <f t="shared" si="37"/>
        <v>0</v>
      </c>
      <c r="AM24" s="562">
        <f t="shared" si="37"/>
        <v>0</v>
      </c>
      <c r="AN24" s="723">
        <f t="shared" si="37"/>
        <v>0</v>
      </c>
      <c r="AO24" s="723">
        <f t="shared" si="37"/>
        <v>0</v>
      </c>
      <c r="AP24" s="724">
        <f t="shared" si="37"/>
        <v>0</v>
      </c>
      <c r="AQ24" s="723">
        <f t="shared" si="37"/>
        <v>0</v>
      </c>
      <c r="AR24" s="721">
        <f t="shared" ref="AR24:BW24" si="38">IF(AND(AR12&gt;=$J$24,AR12&lt;$K$24),"*",0)</f>
        <v>0</v>
      </c>
      <c r="AS24" s="722">
        <f t="shared" si="38"/>
        <v>0</v>
      </c>
      <c r="AT24" s="723">
        <f t="shared" si="38"/>
        <v>0</v>
      </c>
      <c r="AU24" s="562">
        <f t="shared" si="38"/>
        <v>0</v>
      </c>
      <c r="AV24" s="723">
        <f t="shared" si="38"/>
        <v>0</v>
      </c>
      <c r="AW24" s="723">
        <f t="shared" si="38"/>
        <v>0</v>
      </c>
      <c r="AX24" s="724">
        <f t="shared" si="38"/>
        <v>0</v>
      </c>
      <c r="AY24" s="723">
        <f t="shared" si="38"/>
        <v>0</v>
      </c>
      <c r="AZ24" s="721">
        <f t="shared" si="38"/>
        <v>0</v>
      </c>
      <c r="BA24" s="722">
        <f t="shared" si="38"/>
        <v>0</v>
      </c>
      <c r="BB24" s="723">
        <f t="shared" si="38"/>
        <v>0</v>
      </c>
      <c r="BC24" s="562">
        <f t="shared" si="38"/>
        <v>0</v>
      </c>
      <c r="BD24" s="723">
        <f t="shared" si="38"/>
        <v>0</v>
      </c>
      <c r="BE24" s="723">
        <f t="shared" si="38"/>
        <v>0</v>
      </c>
      <c r="BF24" s="724">
        <f t="shared" si="38"/>
        <v>0</v>
      </c>
      <c r="BG24" s="723">
        <f t="shared" si="38"/>
        <v>0</v>
      </c>
      <c r="BH24" s="721">
        <f t="shared" si="38"/>
        <v>0</v>
      </c>
      <c r="BI24" s="722">
        <f t="shared" si="38"/>
        <v>0</v>
      </c>
      <c r="BJ24" s="723">
        <f t="shared" si="38"/>
        <v>0</v>
      </c>
      <c r="BK24" s="562">
        <f t="shared" si="38"/>
        <v>0</v>
      </c>
      <c r="BL24" s="723">
        <f t="shared" si="38"/>
        <v>0</v>
      </c>
      <c r="BM24" s="723">
        <f t="shared" si="38"/>
        <v>0</v>
      </c>
      <c r="BN24" s="724">
        <f t="shared" si="38"/>
        <v>0</v>
      </c>
      <c r="BO24" s="723">
        <f t="shared" si="38"/>
        <v>0</v>
      </c>
      <c r="BP24" s="721">
        <f t="shared" si="38"/>
        <v>0</v>
      </c>
      <c r="BQ24" s="722">
        <f t="shared" si="38"/>
        <v>0</v>
      </c>
      <c r="BR24" s="723">
        <f t="shared" si="38"/>
        <v>0</v>
      </c>
      <c r="BS24" s="562">
        <f t="shared" si="38"/>
        <v>0</v>
      </c>
      <c r="BT24" s="723">
        <f t="shared" si="38"/>
        <v>0</v>
      </c>
      <c r="BU24" s="723">
        <f t="shared" si="38"/>
        <v>0</v>
      </c>
      <c r="BV24" s="724">
        <f t="shared" si="38"/>
        <v>0</v>
      </c>
      <c r="BW24" s="723">
        <f t="shared" si="38"/>
        <v>0</v>
      </c>
      <c r="BX24" s="721">
        <f t="shared" ref="BX24:CM24" si="39">IF(AND(BX12&gt;=$J$24,BX12&lt;$K$24),"*",0)</f>
        <v>0</v>
      </c>
      <c r="BY24" s="722">
        <f t="shared" si="39"/>
        <v>0</v>
      </c>
      <c r="BZ24" s="723">
        <f t="shared" si="39"/>
        <v>0</v>
      </c>
      <c r="CA24" s="562">
        <f t="shared" si="39"/>
        <v>0</v>
      </c>
      <c r="CB24" s="723">
        <f t="shared" si="39"/>
        <v>0</v>
      </c>
      <c r="CC24" s="723">
        <f t="shared" si="39"/>
        <v>0</v>
      </c>
      <c r="CD24" s="724">
        <f t="shared" si="39"/>
        <v>0</v>
      </c>
      <c r="CE24" s="723">
        <f t="shared" si="39"/>
        <v>0</v>
      </c>
      <c r="CF24" s="721">
        <f t="shared" si="39"/>
        <v>0</v>
      </c>
      <c r="CG24" s="722">
        <f t="shared" si="39"/>
        <v>0</v>
      </c>
      <c r="CH24" s="723">
        <f t="shared" si="39"/>
        <v>0</v>
      </c>
      <c r="CI24" s="562">
        <f t="shared" si="39"/>
        <v>0</v>
      </c>
      <c r="CJ24" s="723">
        <f t="shared" si="39"/>
        <v>0</v>
      </c>
      <c r="CK24" s="539">
        <f t="shared" si="39"/>
        <v>0</v>
      </c>
      <c r="CL24" s="541">
        <f t="shared" si="39"/>
        <v>0</v>
      </c>
      <c r="CM24" s="539">
        <f t="shared" si="39"/>
        <v>0</v>
      </c>
      <c r="CN24" s="1128">
        <f t="shared" si="4"/>
        <v>0</v>
      </c>
      <c r="CO24" s="1129"/>
      <c r="CP24" s="1123">
        <f>IF(CN24=0,0,LOOKUP(CN24,ﾃﾞｰﾀ入力!$AR$13:'ﾃﾞｰﾀ入力'!$AR$34,ﾃﾞｰﾀ入力!$AS$13:'ﾃﾞｰﾀ入力'!$AS$34))</f>
        <v>0</v>
      </c>
      <c r="CQ24" s="1123"/>
      <c r="CR24" s="294">
        <f t="shared" si="5"/>
        <v>0</v>
      </c>
      <c r="CS24" s="294">
        <f t="shared" si="6"/>
        <v>0</v>
      </c>
      <c r="CT24" s="279">
        <f t="shared" si="7"/>
        <v>0</v>
      </c>
      <c r="CU24" s="295">
        <f t="shared" si="12"/>
        <v>0</v>
      </c>
      <c r="CV24" s="296">
        <f>IF(H24=0,0,LOOKUP(H24,ﾃﾞｰﾀ入力!$C$3:'ﾃﾞｰﾀ入力'!$C$52,ﾃﾞｰﾀ入力!$E$3:'ﾃﾞｰﾀ入力'!$E$51))</f>
        <v>0</v>
      </c>
      <c r="CW24" s="297">
        <f>IF(H24=0,0,LOOKUP(H24,ﾃﾞｰﾀ入力!$C$3:'ﾃﾞｰﾀ入力'!$C$52,ﾃﾞｰﾀ入力!$F$3:'ﾃﾞｰﾀ入力'!$F$51))</f>
        <v>0</v>
      </c>
      <c r="CY24" s="69"/>
      <c r="CZ24" s="69"/>
      <c r="DA24" s="69"/>
      <c r="DB24" s="64"/>
      <c r="DC24" s="64"/>
      <c r="DD24" s="64"/>
    </row>
    <row r="25" spans="1:108" ht="22.5" customHeight="1">
      <c r="A25" s="443">
        <f t="shared" si="8"/>
        <v>12</v>
      </c>
      <c r="B25" s="855" t="str">
        <f>ｼﾌﾄ原本!C16</f>
        <v>Y.K</v>
      </c>
      <c r="C25" s="785" t="str">
        <f>ｼﾌﾄ原本!E16</f>
        <v>X</v>
      </c>
      <c r="D25" s="911">
        <f>IF(COUNTIF($H$14:$H$30,12),VLOOKUP(12,$H$14:$CU$30,3,FALSE),0)</f>
        <v>0</v>
      </c>
      <c r="E25" s="270">
        <f>IF(COUNTIF($H$14:$H$30,12),VLOOKUP(12,$H$14:$CU$30,4,FALSE),0)</f>
        <v>0</v>
      </c>
      <c r="F25" s="430">
        <f>IF(COUNTIF($H$14:$H$30,12),VLOOKUP(12,$H$14:$CU$30,92,FALSE),0)</f>
        <v>0</v>
      </c>
      <c r="G25" s="431">
        <f>IF(COUNTIF($H$14:$H$30,12),VLOOKUP(12,$H$14:$CW$30,94,FALSE),0)</f>
        <v>0</v>
      </c>
      <c r="H25" s="899"/>
      <c r="I25" s="874">
        <f>IF(H25=0,0,LOOKUP(H25,ﾃﾞｰﾀ入力!$C$3:'ﾃﾞｰﾀ入力'!$C$40,ﾃﾞｰﾀ入力!$D$3:'ﾃﾞｰﾀ入力'!$D$40))</f>
        <v>0</v>
      </c>
      <c r="J25" s="285"/>
      <c r="K25" s="286"/>
      <c r="L25" s="632">
        <f t="shared" ref="L25:AQ25" si="40">IF(AND(L12&gt;=$J$25,L12&lt;$K$25),"*",0)</f>
        <v>0</v>
      </c>
      <c r="M25" s="626">
        <f t="shared" si="40"/>
        <v>0</v>
      </c>
      <c r="N25" s="627">
        <f t="shared" si="40"/>
        <v>0</v>
      </c>
      <c r="O25" s="628">
        <f t="shared" si="40"/>
        <v>0</v>
      </c>
      <c r="P25" s="539">
        <f t="shared" si="40"/>
        <v>0</v>
      </c>
      <c r="Q25" s="539">
        <f t="shared" si="40"/>
        <v>0</v>
      </c>
      <c r="R25" s="541">
        <f t="shared" si="40"/>
        <v>0</v>
      </c>
      <c r="S25" s="539">
        <f t="shared" si="40"/>
        <v>0</v>
      </c>
      <c r="T25" s="537">
        <f t="shared" si="40"/>
        <v>0</v>
      </c>
      <c r="U25" s="538">
        <f t="shared" si="40"/>
        <v>0</v>
      </c>
      <c r="V25" s="723">
        <f t="shared" si="40"/>
        <v>0</v>
      </c>
      <c r="W25" s="562">
        <f t="shared" si="40"/>
        <v>0</v>
      </c>
      <c r="X25" s="723">
        <f t="shared" si="40"/>
        <v>0</v>
      </c>
      <c r="Y25" s="723">
        <f t="shared" si="40"/>
        <v>0</v>
      </c>
      <c r="Z25" s="724">
        <f t="shared" si="40"/>
        <v>0</v>
      </c>
      <c r="AA25" s="723">
        <f t="shared" si="40"/>
        <v>0</v>
      </c>
      <c r="AB25" s="721">
        <f t="shared" si="40"/>
        <v>0</v>
      </c>
      <c r="AC25" s="722">
        <f t="shared" si="40"/>
        <v>0</v>
      </c>
      <c r="AD25" s="723">
        <f t="shared" si="40"/>
        <v>0</v>
      </c>
      <c r="AE25" s="562">
        <f t="shared" si="40"/>
        <v>0</v>
      </c>
      <c r="AF25" s="723">
        <f t="shared" si="40"/>
        <v>0</v>
      </c>
      <c r="AG25" s="723">
        <f t="shared" si="40"/>
        <v>0</v>
      </c>
      <c r="AH25" s="724">
        <f t="shared" si="40"/>
        <v>0</v>
      </c>
      <c r="AI25" s="723">
        <f t="shared" si="40"/>
        <v>0</v>
      </c>
      <c r="AJ25" s="721">
        <f t="shared" si="40"/>
        <v>0</v>
      </c>
      <c r="AK25" s="722">
        <f t="shared" si="40"/>
        <v>0</v>
      </c>
      <c r="AL25" s="723">
        <f t="shared" si="40"/>
        <v>0</v>
      </c>
      <c r="AM25" s="562">
        <f t="shared" si="40"/>
        <v>0</v>
      </c>
      <c r="AN25" s="723">
        <f t="shared" si="40"/>
        <v>0</v>
      </c>
      <c r="AO25" s="723">
        <f t="shared" si="40"/>
        <v>0</v>
      </c>
      <c r="AP25" s="724">
        <f t="shared" si="40"/>
        <v>0</v>
      </c>
      <c r="AQ25" s="723">
        <f t="shared" si="40"/>
        <v>0</v>
      </c>
      <c r="AR25" s="721">
        <f t="shared" ref="AR25:BW25" si="41">IF(AND(AR12&gt;=$J$25,AR12&lt;$K$25),"*",0)</f>
        <v>0</v>
      </c>
      <c r="AS25" s="722">
        <f t="shared" si="41"/>
        <v>0</v>
      </c>
      <c r="AT25" s="723">
        <f t="shared" si="41"/>
        <v>0</v>
      </c>
      <c r="AU25" s="562">
        <f t="shared" si="41"/>
        <v>0</v>
      </c>
      <c r="AV25" s="723">
        <f t="shared" si="41"/>
        <v>0</v>
      </c>
      <c r="AW25" s="723">
        <f t="shared" si="41"/>
        <v>0</v>
      </c>
      <c r="AX25" s="724">
        <f t="shared" si="41"/>
        <v>0</v>
      </c>
      <c r="AY25" s="723">
        <f t="shared" si="41"/>
        <v>0</v>
      </c>
      <c r="AZ25" s="721">
        <f t="shared" si="41"/>
        <v>0</v>
      </c>
      <c r="BA25" s="722">
        <f t="shared" si="41"/>
        <v>0</v>
      </c>
      <c r="BB25" s="723">
        <f t="shared" si="41"/>
        <v>0</v>
      </c>
      <c r="BC25" s="562">
        <f t="shared" si="41"/>
        <v>0</v>
      </c>
      <c r="BD25" s="723">
        <f t="shared" si="41"/>
        <v>0</v>
      </c>
      <c r="BE25" s="723">
        <f t="shared" si="41"/>
        <v>0</v>
      </c>
      <c r="BF25" s="724">
        <f t="shared" si="41"/>
        <v>0</v>
      </c>
      <c r="BG25" s="723">
        <f t="shared" si="41"/>
        <v>0</v>
      </c>
      <c r="BH25" s="721">
        <f t="shared" si="41"/>
        <v>0</v>
      </c>
      <c r="BI25" s="722">
        <f t="shared" si="41"/>
        <v>0</v>
      </c>
      <c r="BJ25" s="723">
        <f t="shared" si="41"/>
        <v>0</v>
      </c>
      <c r="BK25" s="562">
        <f t="shared" si="41"/>
        <v>0</v>
      </c>
      <c r="BL25" s="723">
        <f t="shared" si="41"/>
        <v>0</v>
      </c>
      <c r="BM25" s="723">
        <f t="shared" si="41"/>
        <v>0</v>
      </c>
      <c r="BN25" s="999">
        <f>IF(AND(BN12&gt;=$J$25,BN12&lt;$K$25),"*",0)</f>
        <v>0</v>
      </c>
      <c r="BO25" s="723">
        <f t="shared" si="41"/>
        <v>0</v>
      </c>
      <c r="BP25" s="721">
        <f t="shared" si="41"/>
        <v>0</v>
      </c>
      <c r="BQ25" s="722">
        <f t="shared" si="41"/>
        <v>0</v>
      </c>
      <c r="BR25" s="723">
        <f t="shared" si="41"/>
        <v>0</v>
      </c>
      <c r="BS25" s="562">
        <f t="shared" si="41"/>
        <v>0</v>
      </c>
      <c r="BT25" s="723">
        <f t="shared" si="41"/>
        <v>0</v>
      </c>
      <c r="BU25" s="723">
        <f t="shared" si="41"/>
        <v>0</v>
      </c>
      <c r="BV25" s="724">
        <f t="shared" si="41"/>
        <v>0</v>
      </c>
      <c r="BW25" s="723">
        <f t="shared" si="41"/>
        <v>0</v>
      </c>
      <c r="BX25" s="721">
        <f t="shared" ref="BX25:CM25" si="42">IF(AND(BX12&gt;=$J$25,BX12&lt;$K$25),"*",0)</f>
        <v>0</v>
      </c>
      <c r="BY25" s="722">
        <f t="shared" si="42"/>
        <v>0</v>
      </c>
      <c r="BZ25" s="723">
        <f t="shared" si="42"/>
        <v>0</v>
      </c>
      <c r="CA25" s="562">
        <f t="shared" si="42"/>
        <v>0</v>
      </c>
      <c r="CB25" s="723">
        <f t="shared" si="42"/>
        <v>0</v>
      </c>
      <c r="CC25" s="723">
        <f t="shared" si="42"/>
        <v>0</v>
      </c>
      <c r="CD25" s="724">
        <f t="shared" si="42"/>
        <v>0</v>
      </c>
      <c r="CE25" s="723">
        <f t="shared" si="42"/>
        <v>0</v>
      </c>
      <c r="CF25" s="721">
        <f t="shared" si="42"/>
        <v>0</v>
      </c>
      <c r="CG25" s="722">
        <f t="shared" si="42"/>
        <v>0</v>
      </c>
      <c r="CH25" s="723">
        <f t="shared" si="42"/>
        <v>0</v>
      </c>
      <c r="CI25" s="562">
        <f t="shared" si="42"/>
        <v>0</v>
      </c>
      <c r="CJ25" s="723">
        <f t="shared" si="42"/>
        <v>0</v>
      </c>
      <c r="CK25" s="539">
        <f t="shared" si="42"/>
        <v>0</v>
      </c>
      <c r="CL25" s="541">
        <f t="shared" si="42"/>
        <v>0</v>
      </c>
      <c r="CM25" s="539">
        <f t="shared" si="42"/>
        <v>0</v>
      </c>
      <c r="CN25" s="1128">
        <f t="shared" si="4"/>
        <v>0</v>
      </c>
      <c r="CO25" s="1129"/>
      <c r="CP25" s="1123">
        <f>IF(CN25=0,0,LOOKUP(CN25,ﾃﾞｰﾀ入力!$AR$13:'ﾃﾞｰﾀ入力'!$AR$34,ﾃﾞｰﾀ入力!$AS$13:'ﾃﾞｰﾀ入力'!$AS$34))</f>
        <v>0</v>
      </c>
      <c r="CQ25" s="1123"/>
      <c r="CR25" s="294">
        <f t="shared" si="5"/>
        <v>0</v>
      </c>
      <c r="CS25" s="294">
        <f t="shared" si="6"/>
        <v>0</v>
      </c>
      <c r="CT25" s="279">
        <f t="shared" si="7"/>
        <v>0</v>
      </c>
      <c r="CU25" s="295">
        <f t="shared" si="12"/>
        <v>0</v>
      </c>
      <c r="CV25" s="296">
        <f>IF(H25=0,0,LOOKUP(H25,ﾃﾞｰﾀ入力!$C$3:'ﾃﾞｰﾀ入力'!$C$52,ﾃﾞｰﾀ入力!$E$3:'ﾃﾞｰﾀ入力'!$E$51))</f>
        <v>0</v>
      </c>
      <c r="CW25" s="297">
        <f>IF(H25=0,0,LOOKUP(H25,ﾃﾞｰﾀ入力!$C$3:'ﾃﾞｰﾀ入力'!$C$52,ﾃﾞｰﾀ入力!$F$3:'ﾃﾞｰﾀ入力'!$F$51))</f>
        <v>0</v>
      </c>
      <c r="CY25" s="69"/>
      <c r="CZ25" s="69"/>
      <c r="DA25" s="69"/>
      <c r="DB25" s="64"/>
      <c r="DC25" s="64"/>
      <c r="DD25" s="64"/>
    </row>
    <row r="26" spans="1:108" ht="22.5" customHeight="1">
      <c r="A26" s="443">
        <f t="shared" si="8"/>
        <v>13</v>
      </c>
      <c r="B26" s="855" t="str">
        <f>ｼﾌﾄ原本!C17</f>
        <v>T.R</v>
      </c>
      <c r="C26" s="785" t="str">
        <f>ｼﾌﾄ原本!E17</f>
        <v>10-20</v>
      </c>
      <c r="D26" s="911">
        <f>IF(COUNTIF($H$14:$H$30,13),VLOOKUP(13,$H$14:$CU$30,3,FALSE),0)</f>
        <v>10</v>
      </c>
      <c r="E26" s="270">
        <f>IF(COUNTIF($H$14:$H$30,13),VLOOKUP(13,$H$14:$CU$30,4,FALSE),0)</f>
        <v>20</v>
      </c>
      <c r="F26" s="430">
        <f ca="1">IF(COUNTIF($H$14:$H$30,13),VLOOKUP(13,$H$14:$CU$30,92,FALSE),0)</f>
        <v>11340.5</v>
      </c>
      <c r="G26" s="431">
        <f ca="1">IF(COUNTIF($H$14:$H$30,13),VLOOKUP(13,$H$14:$CW$30,94,FALSE),0)</f>
        <v>900</v>
      </c>
      <c r="H26" s="899"/>
      <c r="I26" s="874">
        <f>IF(H26=0,0,LOOKUP(H26,ﾃﾞｰﾀ入力!$C$3:'ﾃﾞｰﾀ入力'!$C$40,ﾃﾞｰﾀ入力!$D$3:'ﾃﾞｰﾀ入力'!$D$40))</f>
        <v>0</v>
      </c>
      <c r="J26" s="285"/>
      <c r="K26" s="286"/>
      <c r="L26" s="632">
        <f t="shared" ref="L26:AQ26" si="43">IF(AND(L12&gt;=$J$26,L12&lt;$K$26),"*",0)</f>
        <v>0</v>
      </c>
      <c r="M26" s="626">
        <f t="shared" si="43"/>
        <v>0</v>
      </c>
      <c r="N26" s="627">
        <f t="shared" si="43"/>
        <v>0</v>
      </c>
      <c r="O26" s="628">
        <f t="shared" si="43"/>
        <v>0</v>
      </c>
      <c r="P26" s="539">
        <f t="shared" si="43"/>
        <v>0</v>
      </c>
      <c r="Q26" s="539">
        <f t="shared" si="43"/>
        <v>0</v>
      </c>
      <c r="R26" s="541">
        <f t="shared" si="43"/>
        <v>0</v>
      </c>
      <c r="S26" s="539">
        <f t="shared" si="43"/>
        <v>0</v>
      </c>
      <c r="T26" s="537">
        <f t="shared" si="43"/>
        <v>0</v>
      </c>
      <c r="U26" s="538">
        <f t="shared" si="43"/>
        <v>0</v>
      </c>
      <c r="V26" s="723">
        <f t="shared" si="43"/>
        <v>0</v>
      </c>
      <c r="W26" s="562">
        <f t="shared" si="43"/>
        <v>0</v>
      </c>
      <c r="X26" s="723">
        <f t="shared" si="43"/>
        <v>0</v>
      </c>
      <c r="Y26" s="723">
        <f t="shared" si="43"/>
        <v>0</v>
      </c>
      <c r="Z26" s="724">
        <f t="shared" si="43"/>
        <v>0</v>
      </c>
      <c r="AA26" s="723">
        <f t="shared" si="43"/>
        <v>0</v>
      </c>
      <c r="AB26" s="721">
        <f t="shared" si="43"/>
        <v>0</v>
      </c>
      <c r="AC26" s="722">
        <f t="shared" si="43"/>
        <v>0</v>
      </c>
      <c r="AD26" s="723">
        <f t="shared" si="43"/>
        <v>0</v>
      </c>
      <c r="AE26" s="562">
        <f t="shared" si="43"/>
        <v>0</v>
      </c>
      <c r="AF26" s="723">
        <f t="shared" si="43"/>
        <v>0</v>
      </c>
      <c r="AG26" s="723">
        <f t="shared" si="43"/>
        <v>0</v>
      </c>
      <c r="AH26" s="724">
        <f t="shared" si="43"/>
        <v>0</v>
      </c>
      <c r="AI26" s="723">
        <f t="shared" si="43"/>
        <v>0</v>
      </c>
      <c r="AJ26" s="721">
        <f t="shared" si="43"/>
        <v>0</v>
      </c>
      <c r="AK26" s="722">
        <f t="shared" si="43"/>
        <v>0</v>
      </c>
      <c r="AL26" s="723">
        <f t="shared" si="43"/>
        <v>0</v>
      </c>
      <c r="AM26" s="562">
        <f t="shared" si="43"/>
        <v>0</v>
      </c>
      <c r="AN26" s="723">
        <f t="shared" si="43"/>
        <v>0</v>
      </c>
      <c r="AO26" s="723">
        <f t="shared" si="43"/>
        <v>0</v>
      </c>
      <c r="AP26" s="724">
        <f t="shared" si="43"/>
        <v>0</v>
      </c>
      <c r="AQ26" s="723">
        <f t="shared" si="43"/>
        <v>0</v>
      </c>
      <c r="AR26" s="721">
        <f t="shared" ref="AR26:BW26" si="44">IF(AND(AR12&gt;=$J$26,AR12&lt;$K$26),"*",0)</f>
        <v>0</v>
      </c>
      <c r="AS26" s="722">
        <f t="shared" si="44"/>
        <v>0</v>
      </c>
      <c r="AT26" s="723">
        <f t="shared" si="44"/>
        <v>0</v>
      </c>
      <c r="AU26" s="562">
        <f t="shared" si="44"/>
        <v>0</v>
      </c>
      <c r="AV26" s="723">
        <f t="shared" si="44"/>
        <v>0</v>
      </c>
      <c r="AW26" s="723">
        <f t="shared" si="44"/>
        <v>0</v>
      </c>
      <c r="AX26" s="724">
        <f t="shared" si="44"/>
        <v>0</v>
      </c>
      <c r="AY26" s="723">
        <f t="shared" si="44"/>
        <v>0</v>
      </c>
      <c r="AZ26" s="721">
        <f t="shared" si="44"/>
        <v>0</v>
      </c>
      <c r="BA26" s="722">
        <f t="shared" si="44"/>
        <v>0</v>
      </c>
      <c r="BB26" s="723">
        <f t="shared" si="44"/>
        <v>0</v>
      </c>
      <c r="BC26" s="562">
        <f t="shared" si="44"/>
        <v>0</v>
      </c>
      <c r="BD26" s="723">
        <f t="shared" si="44"/>
        <v>0</v>
      </c>
      <c r="BE26" s="723">
        <f t="shared" si="44"/>
        <v>0</v>
      </c>
      <c r="BF26" s="724">
        <f t="shared" si="44"/>
        <v>0</v>
      </c>
      <c r="BG26" s="723">
        <f t="shared" si="44"/>
        <v>0</v>
      </c>
      <c r="BH26" s="721">
        <f t="shared" si="44"/>
        <v>0</v>
      </c>
      <c r="BI26" s="722">
        <f t="shared" si="44"/>
        <v>0</v>
      </c>
      <c r="BJ26" s="723">
        <f t="shared" si="44"/>
        <v>0</v>
      </c>
      <c r="BK26" s="562">
        <f t="shared" si="44"/>
        <v>0</v>
      </c>
      <c r="BL26" s="723">
        <f t="shared" si="44"/>
        <v>0</v>
      </c>
      <c r="BM26" s="723">
        <f t="shared" si="44"/>
        <v>0</v>
      </c>
      <c r="BN26" s="724">
        <f t="shared" si="44"/>
        <v>0</v>
      </c>
      <c r="BO26" s="723">
        <f t="shared" si="44"/>
        <v>0</v>
      </c>
      <c r="BP26" s="721">
        <f t="shared" si="44"/>
        <v>0</v>
      </c>
      <c r="BQ26" s="722">
        <f t="shared" si="44"/>
        <v>0</v>
      </c>
      <c r="BR26" s="723">
        <f t="shared" si="44"/>
        <v>0</v>
      </c>
      <c r="BS26" s="562">
        <f t="shared" si="44"/>
        <v>0</v>
      </c>
      <c r="BT26" s="723">
        <f t="shared" si="44"/>
        <v>0</v>
      </c>
      <c r="BU26" s="723">
        <f t="shared" si="44"/>
        <v>0</v>
      </c>
      <c r="BV26" s="724">
        <f t="shared" si="44"/>
        <v>0</v>
      </c>
      <c r="BW26" s="723">
        <f t="shared" si="44"/>
        <v>0</v>
      </c>
      <c r="BX26" s="721">
        <f t="shared" ref="BX26:CM26" si="45">IF(AND(BX12&gt;=$J$26,BX12&lt;$K$26),"*",0)</f>
        <v>0</v>
      </c>
      <c r="BY26" s="722">
        <f t="shared" si="45"/>
        <v>0</v>
      </c>
      <c r="BZ26" s="723">
        <f t="shared" si="45"/>
        <v>0</v>
      </c>
      <c r="CA26" s="562">
        <f t="shared" si="45"/>
        <v>0</v>
      </c>
      <c r="CB26" s="723">
        <f t="shared" si="45"/>
        <v>0</v>
      </c>
      <c r="CC26" s="723">
        <f t="shared" si="45"/>
        <v>0</v>
      </c>
      <c r="CD26" s="724">
        <f t="shared" si="45"/>
        <v>0</v>
      </c>
      <c r="CE26" s="723">
        <f t="shared" si="45"/>
        <v>0</v>
      </c>
      <c r="CF26" s="721">
        <f t="shared" si="45"/>
        <v>0</v>
      </c>
      <c r="CG26" s="722">
        <f t="shared" si="45"/>
        <v>0</v>
      </c>
      <c r="CH26" s="723">
        <f t="shared" si="45"/>
        <v>0</v>
      </c>
      <c r="CI26" s="562">
        <f t="shared" si="45"/>
        <v>0</v>
      </c>
      <c r="CJ26" s="723">
        <f t="shared" si="45"/>
        <v>0</v>
      </c>
      <c r="CK26" s="539">
        <f t="shared" si="45"/>
        <v>0</v>
      </c>
      <c r="CL26" s="541">
        <f t="shared" si="45"/>
        <v>0</v>
      </c>
      <c r="CM26" s="539">
        <f t="shared" si="45"/>
        <v>0</v>
      </c>
      <c r="CN26" s="1128">
        <f t="shared" si="4"/>
        <v>0</v>
      </c>
      <c r="CO26" s="1129"/>
      <c r="CP26" s="1123">
        <f>IF(CN26=0,0,LOOKUP(CN26,ﾃﾞｰﾀ入力!$AR$13:'ﾃﾞｰﾀ入力'!$AR$34,ﾃﾞｰﾀ入力!$AS$13:'ﾃﾞｰﾀ入力'!$AS$34))</f>
        <v>0</v>
      </c>
      <c r="CQ26" s="1123"/>
      <c r="CR26" s="294">
        <f t="shared" si="5"/>
        <v>0</v>
      </c>
      <c r="CS26" s="294">
        <f t="shared" si="6"/>
        <v>0</v>
      </c>
      <c r="CT26" s="279">
        <f t="shared" si="7"/>
        <v>0</v>
      </c>
      <c r="CU26" s="295">
        <f t="shared" si="12"/>
        <v>0</v>
      </c>
      <c r="CV26" s="296">
        <f>IF(H26=0,0,LOOKUP(H26,ﾃﾞｰﾀ入力!$C$3:'ﾃﾞｰﾀ入力'!$C$52,ﾃﾞｰﾀ入力!$E$3:'ﾃﾞｰﾀ入力'!$E$51))</f>
        <v>0</v>
      </c>
      <c r="CW26" s="297">
        <f>IF(H26=0,0,LOOKUP(H26,ﾃﾞｰﾀ入力!$C$3:'ﾃﾞｰﾀ入力'!$C$52,ﾃﾞｰﾀ入力!$F$3:'ﾃﾞｰﾀ入力'!$F$51))</f>
        <v>0</v>
      </c>
      <c r="CY26" s="69"/>
      <c r="CZ26" s="69"/>
      <c r="DA26" s="69"/>
      <c r="DB26" s="64"/>
      <c r="DC26" s="64"/>
      <c r="DD26" s="64"/>
    </row>
    <row r="27" spans="1:108" ht="22.5" customHeight="1">
      <c r="A27" s="443">
        <f t="shared" si="8"/>
        <v>14</v>
      </c>
      <c r="B27" s="855" t="str">
        <f>ｼﾌﾄ原本!C18</f>
        <v>I.N</v>
      </c>
      <c r="C27" s="785" t="str">
        <f>ｼﾌﾄ原本!E18</f>
        <v>X</v>
      </c>
      <c r="D27" s="911">
        <f>IF(COUNTIF($H$14:$H$30,14),VLOOKUP(14,$H$14:$CU$30,3,FALSE),0)</f>
        <v>0</v>
      </c>
      <c r="E27" s="270">
        <f>IF(COUNTIF($H$14:$H$30,14),VLOOKUP(14,$H$14:$CU$30,4,FALSE),0)</f>
        <v>0</v>
      </c>
      <c r="F27" s="430">
        <f>IF(COUNTIF($H$14:$H$30,14),VLOOKUP(14,$H$14:$CU$30,92,FALSE),0)</f>
        <v>0</v>
      </c>
      <c r="G27" s="431">
        <f>IF(COUNTIF($H$14:$H$30,14),VLOOKUP(14,$H$14:$CW$30,94,FALSE),0)</f>
        <v>0</v>
      </c>
      <c r="H27" s="899"/>
      <c r="I27" s="874">
        <f>IF(H27=0,0,LOOKUP(H27,ﾃﾞｰﾀ入力!$C$3:'ﾃﾞｰﾀ入力'!$C$40,ﾃﾞｰﾀ入力!$D$3:'ﾃﾞｰﾀ入力'!$D$40))</f>
        <v>0</v>
      </c>
      <c r="J27" s="285"/>
      <c r="K27" s="286"/>
      <c r="L27" s="632">
        <f>IF(AND(L$12&gt;=$J$27,L$12&lt;$K$27),"*",0)</f>
        <v>0</v>
      </c>
      <c r="M27" s="626">
        <f>IF(AND(M$12&gt;=$J$27,M$12&lt;$K$27),"*",0)</f>
        <v>0</v>
      </c>
      <c r="N27" s="627">
        <f>IF(AND(N$12&gt;=$J$27,N$12&lt;$K$27),"*",0)</f>
        <v>0</v>
      </c>
      <c r="O27" s="628">
        <f>IF(AND(O$12&gt;=$J$27,O$12&lt;$K$27),"*",0)</f>
        <v>0</v>
      </c>
      <c r="P27" s="539">
        <f>IF(AND(P$12&gt;=$J$27,P$12&lt;$K$27),"*",0)</f>
        <v>0</v>
      </c>
      <c r="Q27" s="539">
        <f t="shared" ref="Q27:AV27" si="46">IF(AND(Q12&gt;=$J$27,Q12&lt;$K$27),"*",0)</f>
        <v>0</v>
      </c>
      <c r="R27" s="541">
        <f t="shared" si="46"/>
        <v>0</v>
      </c>
      <c r="S27" s="539">
        <f t="shared" si="46"/>
        <v>0</v>
      </c>
      <c r="T27" s="537">
        <f t="shared" si="46"/>
        <v>0</v>
      </c>
      <c r="U27" s="538">
        <f t="shared" si="46"/>
        <v>0</v>
      </c>
      <c r="V27" s="723">
        <f t="shared" si="46"/>
        <v>0</v>
      </c>
      <c r="W27" s="562">
        <f t="shared" si="46"/>
        <v>0</v>
      </c>
      <c r="X27" s="723">
        <f t="shared" si="46"/>
        <v>0</v>
      </c>
      <c r="Y27" s="723">
        <f t="shared" si="46"/>
        <v>0</v>
      </c>
      <c r="Z27" s="724">
        <f t="shared" si="46"/>
        <v>0</v>
      </c>
      <c r="AA27" s="723">
        <f t="shared" si="46"/>
        <v>0</v>
      </c>
      <c r="AB27" s="721">
        <f t="shared" si="46"/>
        <v>0</v>
      </c>
      <c r="AC27" s="722">
        <f t="shared" si="46"/>
        <v>0</v>
      </c>
      <c r="AD27" s="723">
        <f t="shared" si="46"/>
        <v>0</v>
      </c>
      <c r="AE27" s="562">
        <f t="shared" si="46"/>
        <v>0</v>
      </c>
      <c r="AF27" s="723">
        <f t="shared" si="46"/>
        <v>0</v>
      </c>
      <c r="AG27" s="723">
        <f t="shared" si="46"/>
        <v>0</v>
      </c>
      <c r="AH27" s="724">
        <f t="shared" si="46"/>
        <v>0</v>
      </c>
      <c r="AI27" s="723">
        <f t="shared" si="46"/>
        <v>0</v>
      </c>
      <c r="AJ27" s="721">
        <f t="shared" si="46"/>
        <v>0</v>
      </c>
      <c r="AK27" s="722">
        <f t="shared" si="46"/>
        <v>0</v>
      </c>
      <c r="AL27" s="723">
        <f t="shared" si="46"/>
        <v>0</v>
      </c>
      <c r="AM27" s="562">
        <f t="shared" si="46"/>
        <v>0</v>
      </c>
      <c r="AN27" s="723">
        <f t="shared" si="46"/>
        <v>0</v>
      </c>
      <c r="AO27" s="723">
        <f t="shared" si="46"/>
        <v>0</v>
      </c>
      <c r="AP27" s="724">
        <f t="shared" si="46"/>
        <v>0</v>
      </c>
      <c r="AQ27" s="723">
        <f t="shared" si="46"/>
        <v>0</v>
      </c>
      <c r="AR27" s="721">
        <f t="shared" si="46"/>
        <v>0</v>
      </c>
      <c r="AS27" s="722">
        <f t="shared" si="46"/>
        <v>0</v>
      </c>
      <c r="AT27" s="723">
        <f t="shared" si="46"/>
        <v>0</v>
      </c>
      <c r="AU27" s="562">
        <f t="shared" si="46"/>
        <v>0</v>
      </c>
      <c r="AV27" s="723">
        <f t="shared" si="46"/>
        <v>0</v>
      </c>
      <c r="AW27" s="723">
        <f t="shared" ref="AW27:CB27" si="47">IF(AND(AW12&gt;=$J$27,AW12&lt;$K$27),"*",0)</f>
        <v>0</v>
      </c>
      <c r="AX27" s="724">
        <f t="shared" si="47"/>
        <v>0</v>
      </c>
      <c r="AY27" s="723">
        <f t="shared" si="47"/>
        <v>0</v>
      </c>
      <c r="AZ27" s="721">
        <f t="shared" si="47"/>
        <v>0</v>
      </c>
      <c r="BA27" s="722">
        <f t="shared" si="47"/>
        <v>0</v>
      </c>
      <c r="BB27" s="723">
        <f t="shared" si="47"/>
        <v>0</v>
      </c>
      <c r="BC27" s="562">
        <f t="shared" si="47"/>
        <v>0</v>
      </c>
      <c r="BD27" s="723">
        <f t="shared" si="47"/>
        <v>0</v>
      </c>
      <c r="BE27" s="723">
        <f t="shared" si="47"/>
        <v>0</v>
      </c>
      <c r="BF27" s="724">
        <f t="shared" si="47"/>
        <v>0</v>
      </c>
      <c r="BG27" s="723">
        <f t="shared" si="47"/>
        <v>0</v>
      </c>
      <c r="BH27" s="721">
        <f t="shared" si="47"/>
        <v>0</v>
      </c>
      <c r="BI27" s="722">
        <f t="shared" si="47"/>
        <v>0</v>
      </c>
      <c r="BJ27" s="723">
        <f t="shared" si="47"/>
        <v>0</v>
      </c>
      <c r="BK27" s="562">
        <f t="shared" si="47"/>
        <v>0</v>
      </c>
      <c r="BL27" s="723">
        <f t="shared" si="47"/>
        <v>0</v>
      </c>
      <c r="BM27" s="723">
        <f t="shared" si="47"/>
        <v>0</v>
      </c>
      <c r="BN27" s="724">
        <f t="shared" si="47"/>
        <v>0</v>
      </c>
      <c r="BO27" s="723">
        <f t="shared" si="47"/>
        <v>0</v>
      </c>
      <c r="BP27" s="721">
        <f t="shared" si="47"/>
        <v>0</v>
      </c>
      <c r="BQ27" s="722">
        <f t="shared" si="47"/>
        <v>0</v>
      </c>
      <c r="BR27" s="723">
        <f t="shared" si="47"/>
        <v>0</v>
      </c>
      <c r="BS27" s="562">
        <f t="shared" si="47"/>
        <v>0</v>
      </c>
      <c r="BT27" s="723">
        <f t="shared" si="47"/>
        <v>0</v>
      </c>
      <c r="BU27" s="723">
        <f t="shared" si="47"/>
        <v>0</v>
      </c>
      <c r="BV27" s="724">
        <f t="shared" si="47"/>
        <v>0</v>
      </c>
      <c r="BW27" s="723">
        <f t="shared" si="47"/>
        <v>0</v>
      </c>
      <c r="BX27" s="721">
        <f t="shared" si="47"/>
        <v>0</v>
      </c>
      <c r="BY27" s="722">
        <f t="shared" si="47"/>
        <v>0</v>
      </c>
      <c r="BZ27" s="723">
        <f t="shared" si="47"/>
        <v>0</v>
      </c>
      <c r="CA27" s="562">
        <f t="shared" si="47"/>
        <v>0</v>
      </c>
      <c r="CB27" s="723">
        <f t="shared" si="47"/>
        <v>0</v>
      </c>
      <c r="CC27" s="539">
        <f t="shared" ref="CC27:CM27" si="48">IF(AND(CC12&gt;=$J$27,CC12&lt;$K$27),"*",0)</f>
        <v>0</v>
      </c>
      <c r="CD27" s="541">
        <f t="shared" si="48"/>
        <v>0</v>
      </c>
      <c r="CE27" s="539">
        <f t="shared" si="48"/>
        <v>0</v>
      </c>
      <c r="CF27" s="537">
        <f t="shared" si="48"/>
        <v>0</v>
      </c>
      <c r="CG27" s="538">
        <f t="shared" si="48"/>
        <v>0</v>
      </c>
      <c r="CH27" s="539">
        <f t="shared" si="48"/>
        <v>0</v>
      </c>
      <c r="CI27" s="540">
        <f t="shared" si="48"/>
        <v>0</v>
      </c>
      <c r="CJ27" s="539">
        <f t="shared" si="48"/>
        <v>0</v>
      </c>
      <c r="CK27" s="539">
        <f t="shared" si="48"/>
        <v>0</v>
      </c>
      <c r="CL27" s="541">
        <f t="shared" si="48"/>
        <v>0</v>
      </c>
      <c r="CM27" s="539">
        <f t="shared" si="48"/>
        <v>0</v>
      </c>
      <c r="CN27" s="1128">
        <f t="shared" si="4"/>
        <v>0</v>
      </c>
      <c r="CO27" s="1129"/>
      <c r="CP27" s="1123">
        <f>IF(CN27=0,0,LOOKUP(CN27,ﾃﾞｰﾀ入力!$AR$13:'ﾃﾞｰﾀ入力'!$AR$34,ﾃﾞｰﾀ入力!$AS$13:'ﾃﾞｰﾀ入力'!$AS$34))</f>
        <v>0</v>
      </c>
      <c r="CQ27" s="1123"/>
      <c r="CR27" s="294">
        <f t="shared" si="5"/>
        <v>0</v>
      </c>
      <c r="CS27" s="294">
        <f t="shared" si="6"/>
        <v>0</v>
      </c>
      <c r="CT27" s="279">
        <f t="shared" si="7"/>
        <v>0</v>
      </c>
      <c r="CU27" s="295">
        <f t="shared" si="12"/>
        <v>0</v>
      </c>
      <c r="CV27" s="296">
        <f>IF(H27=0,0,LOOKUP(H27,ﾃﾞｰﾀ入力!$C$3:'ﾃﾞｰﾀ入力'!$C$52,ﾃﾞｰﾀ入力!$E$3:'ﾃﾞｰﾀ入力'!$E$51))</f>
        <v>0</v>
      </c>
      <c r="CW27" s="297">
        <f>IF(H27=0,0,LOOKUP(H27,ﾃﾞｰﾀ入力!$C$3:'ﾃﾞｰﾀ入力'!$C$52,ﾃﾞｰﾀ入力!$F$3:'ﾃﾞｰﾀ入力'!$F$51))</f>
        <v>0</v>
      </c>
      <c r="CY27" s="69"/>
      <c r="CZ27" s="69"/>
      <c r="DA27" s="69"/>
      <c r="DB27" s="64"/>
      <c r="DC27" s="64"/>
      <c r="DD27" s="64"/>
    </row>
    <row r="28" spans="1:108" ht="22.5" customHeight="1">
      <c r="A28" s="443">
        <f t="shared" si="8"/>
        <v>15</v>
      </c>
      <c r="B28" s="855" t="str">
        <f>ｼﾌﾄ原本!C19</f>
        <v>W.M</v>
      </c>
      <c r="C28" s="785" t="str">
        <f>ｼﾌﾄ原本!E19</f>
        <v>11-16</v>
      </c>
      <c r="D28" s="911">
        <f>IF(COUNTIF($H$14:$H$30,15),VLOOKUP(15,$H$14:$CU$30,3,FALSE),0)</f>
        <v>0</v>
      </c>
      <c r="E28" s="270">
        <f>IF(COUNTIF($H$14:$H$30,15),VLOOKUP(15,$H$14:$CU$30,4,FALSE),0)</f>
        <v>0</v>
      </c>
      <c r="F28" s="430">
        <f ca="1">IF(COUNTIF($H$14:$H$30,15),VLOOKUP(15,$H$14:$CU$30,92,FALSE),0)</f>
        <v>0</v>
      </c>
      <c r="G28" s="431">
        <f ca="1">IF(COUNTIF($H$14:$H$30,15),VLOOKUP(15,$H$14:$CW$30,94,FALSE),0)</f>
        <v>376</v>
      </c>
      <c r="H28" s="899"/>
      <c r="I28" s="874">
        <f>IF(H28=0,0,LOOKUP(H28,ﾃﾞｰﾀ入力!$C$3:'ﾃﾞｰﾀ入力'!$C$40,ﾃﾞｰﾀ入力!$D$3:'ﾃﾞｰﾀ入力'!$D$40))</f>
        <v>0</v>
      </c>
      <c r="J28" s="298"/>
      <c r="K28" s="299"/>
      <c r="L28" s="632">
        <f t="shared" ref="L28:AQ28" si="49">IF(AND(L$12&gt;=$J$28,L$12&lt;$K$28),"*",0)</f>
        <v>0</v>
      </c>
      <c r="M28" s="626">
        <f t="shared" si="49"/>
        <v>0</v>
      </c>
      <c r="N28" s="627">
        <f t="shared" si="49"/>
        <v>0</v>
      </c>
      <c r="O28" s="628">
        <f t="shared" si="49"/>
        <v>0</v>
      </c>
      <c r="P28" s="539">
        <f t="shared" si="49"/>
        <v>0</v>
      </c>
      <c r="Q28" s="539">
        <f t="shared" si="49"/>
        <v>0</v>
      </c>
      <c r="R28" s="541">
        <f t="shared" si="49"/>
        <v>0</v>
      </c>
      <c r="S28" s="539">
        <f t="shared" si="49"/>
        <v>0</v>
      </c>
      <c r="T28" s="537">
        <f t="shared" si="49"/>
        <v>0</v>
      </c>
      <c r="U28" s="538">
        <f t="shared" si="49"/>
        <v>0</v>
      </c>
      <c r="V28" s="539">
        <f t="shared" si="49"/>
        <v>0</v>
      </c>
      <c r="W28" s="540">
        <f t="shared" si="49"/>
        <v>0</v>
      </c>
      <c r="X28" s="539">
        <f t="shared" si="49"/>
        <v>0</v>
      </c>
      <c r="Y28" s="539">
        <f t="shared" si="49"/>
        <v>0</v>
      </c>
      <c r="Z28" s="541">
        <f t="shared" si="49"/>
        <v>0</v>
      </c>
      <c r="AA28" s="539">
        <f t="shared" si="49"/>
        <v>0</v>
      </c>
      <c r="AB28" s="537">
        <f t="shared" si="49"/>
        <v>0</v>
      </c>
      <c r="AC28" s="538">
        <f t="shared" si="49"/>
        <v>0</v>
      </c>
      <c r="AD28" s="539">
        <f t="shared" si="49"/>
        <v>0</v>
      </c>
      <c r="AE28" s="540">
        <f t="shared" si="49"/>
        <v>0</v>
      </c>
      <c r="AF28" s="539">
        <f t="shared" si="49"/>
        <v>0</v>
      </c>
      <c r="AG28" s="539">
        <f t="shared" si="49"/>
        <v>0</v>
      </c>
      <c r="AH28" s="541">
        <f t="shared" si="49"/>
        <v>0</v>
      </c>
      <c r="AI28" s="539">
        <f t="shared" si="49"/>
        <v>0</v>
      </c>
      <c r="AJ28" s="537">
        <f t="shared" si="49"/>
        <v>0</v>
      </c>
      <c r="AK28" s="538">
        <f t="shared" si="49"/>
        <v>0</v>
      </c>
      <c r="AL28" s="539">
        <f t="shared" si="49"/>
        <v>0</v>
      </c>
      <c r="AM28" s="540">
        <f t="shared" si="49"/>
        <v>0</v>
      </c>
      <c r="AN28" s="539">
        <f t="shared" si="49"/>
        <v>0</v>
      </c>
      <c r="AO28" s="539">
        <f t="shared" si="49"/>
        <v>0</v>
      </c>
      <c r="AP28" s="541">
        <f t="shared" si="49"/>
        <v>0</v>
      </c>
      <c r="AQ28" s="539">
        <f t="shared" si="49"/>
        <v>0</v>
      </c>
      <c r="AR28" s="537">
        <f t="shared" ref="AR28:BW28" si="50">IF(AND(AR$12&gt;=$J$28,AR$12&lt;$K$28),"*",0)</f>
        <v>0</v>
      </c>
      <c r="AS28" s="538">
        <f t="shared" si="50"/>
        <v>0</v>
      </c>
      <c r="AT28" s="539">
        <f t="shared" si="50"/>
        <v>0</v>
      </c>
      <c r="AU28" s="540">
        <f t="shared" si="50"/>
        <v>0</v>
      </c>
      <c r="AV28" s="539">
        <f t="shared" si="50"/>
        <v>0</v>
      </c>
      <c r="AW28" s="539">
        <f t="shared" si="50"/>
        <v>0</v>
      </c>
      <c r="AX28" s="541">
        <f t="shared" si="50"/>
        <v>0</v>
      </c>
      <c r="AY28" s="539">
        <f t="shared" si="50"/>
        <v>0</v>
      </c>
      <c r="AZ28" s="537">
        <f t="shared" si="50"/>
        <v>0</v>
      </c>
      <c r="BA28" s="538">
        <f t="shared" si="50"/>
        <v>0</v>
      </c>
      <c r="BB28" s="539">
        <f t="shared" si="50"/>
        <v>0</v>
      </c>
      <c r="BC28" s="540">
        <f t="shared" si="50"/>
        <v>0</v>
      </c>
      <c r="BD28" s="539">
        <f t="shared" si="50"/>
        <v>0</v>
      </c>
      <c r="BE28" s="539">
        <f t="shared" si="50"/>
        <v>0</v>
      </c>
      <c r="BF28" s="541">
        <f t="shared" si="50"/>
        <v>0</v>
      </c>
      <c r="BG28" s="539">
        <f t="shared" si="50"/>
        <v>0</v>
      </c>
      <c r="BH28" s="537">
        <f t="shared" si="50"/>
        <v>0</v>
      </c>
      <c r="BI28" s="538">
        <f t="shared" si="50"/>
        <v>0</v>
      </c>
      <c r="BJ28" s="539">
        <f t="shared" si="50"/>
        <v>0</v>
      </c>
      <c r="BK28" s="540">
        <f t="shared" si="50"/>
        <v>0</v>
      </c>
      <c r="BL28" s="539">
        <f t="shared" si="50"/>
        <v>0</v>
      </c>
      <c r="BM28" s="539">
        <f t="shared" si="50"/>
        <v>0</v>
      </c>
      <c r="BN28" s="541">
        <f t="shared" si="50"/>
        <v>0</v>
      </c>
      <c r="BO28" s="539">
        <f t="shared" si="50"/>
        <v>0</v>
      </c>
      <c r="BP28" s="537">
        <f t="shared" si="50"/>
        <v>0</v>
      </c>
      <c r="BQ28" s="538">
        <f t="shared" si="50"/>
        <v>0</v>
      </c>
      <c r="BR28" s="539">
        <f t="shared" si="50"/>
        <v>0</v>
      </c>
      <c r="BS28" s="540">
        <f t="shared" si="50"/>
        <v>0</v>
      </c>
      <c r="BT28" s="539">
        <f t="shared" si="50"/>
        <v>0</v>
      </c>
      <c r="BU28" s="539">
        <f t="shared" si="50"/>
        <v>0</v>
      </c>
      <c r="BV28" s="541">
        <f t="shared" si="50"/>
        <v>0</v>
      </c>
      <c r="BW28" s="539">
        <f t="shared" si="50"/>
        <v>0</v>
      </c>
      <c r="BX28" s="537">
        <f t="shared" ref="BX28:CM28" si="51">IF(AND(BX$12&gt;=$J$28,BX$12&lt;$K$28),"*",0)</f>
        <v>0</v>
      </c>
      <c r="BY28" s="538">
        <f t="shared" si="51"/>
        <v>0</v>
      </c>
      <c r="BZ28" s="539">
        <f t="shared" si="51"/>
        <v>0</v>
      </c>
      <c r="CA28" s="540">
        <f t="shared" si="51"/>
        <v>0</v>
      </c>
      <c r="CB28" s="539">
        <f t="shared" si="51"/>
        <v>0</v>
      </c>
      <c r="CC28" s="539">
        <f t="shared" si="51"/>
        <v>0</v>
      </c>
      <c r="CD28" s="541">
        <f t="shared" si="51"/>
        <v>0</v>
      </c>
      <c r="CE28" s="539">
        <f t="shared" si="51"/>
        <v>0</v>
      </c>
      <c r="CF28" s="537">
        <f t="shared" si="51"/>
        <v>0</v>
      </c>
      <c r="CG28" s="538">
        <f t="shared" si="51"/>
        <v>0</v>
      </c>
      <c r="CH28" s="539">
        <f t="shared" si="51"/>
        <v>0</v>
      </c>
      <c r="CI28" s="540">
        <f t="shared" si="51"/>
        <v>0</v>
      </c>
      <c r="CJ28" s="539">
        <f t="shared" si="51"/>
        <v>0</v>
      </c>
      <c r="CK28" s="539">
        <f t="shared" si="51"/>
        <v>0</v>
      </c>
      <c r="CL28" s="541">
        <f t="shared" si="51"/>
        <v>0</v>
      </c>
      <c r="CM28" s="539">
        <f t="shared" si="51"/>
        <v>0</v>
      </c>
      <c r="CN28" s="1128">
        <f t="shared" si="4"/>
        <v>0</v>
      </c>
      <c r="CO28" s="1129"/>
      <c r="CP28" s="1123">
        <f>IF(CN28=0,0,LOOKUP(CN28,ﾃﾞｰﾀ入力!$AR$13:'ﾃﾞｰﾀ入力'!$AR$34,ﾃﾞｰﾀ入力!$AS$13:'ﾃﾞｰﾀ入力'!$AS$34))</f>
        <v>0</v>
      </c>
      <c r="CQ28" s="1123"/>
      <c r="CR28" s="294">
        <f t="shared" si="5"/>
        <v>0</v>
      </c>
      <c r="CS28" s="294">
        <f t="shared" si="6"/>
        <v>0</v>
      </c>
      <c r="CT28" s="279">
        <f t="shared" si="7"/>
        <v>0</v>
      </c>
      <c r="CU28" s="295">
        <f t="shared" si="12"/>
        <v>0</v>
      </c>
      <c r="CV28" s="296">
        <f>IF(H28=0,0,LOOKUP(H28,ﾃﾞｰﾀ入力!$C$3:'ﾃﾞｰﾀ入力'!$C$52,ﾃﾞｰﾀ入力!$E$3:'ﾃﾞｰﾀ入力'!$E$51))</f>
        <v>0</v>
      </c>
      <c r="CW28" s="297">
        <f>IF(H28=0,0,LOOKUP(H28,ﾃﾞｰﾀ入力!$C$3:'ﾃﾞｰﾀ入力'!$C$52,ﾃﾞｰﾀ入力!$F$3:'ﾃﾞｰﾀ入力'!$F$51))</f>
        <v>0</v>
      </c>
      <c r="CY28" s="69"/>
      <c r="CZ28" s="69"/>
      <c r="DA28" s="69"/>
      <c r="DB28" s="64"/>
      <c r="DC28" s="64"/>
      <c r="DD28" s="64"/>
    </row>
    <row r="29" spans="1:108" ht="22.5" customHeight="1">
      <c r="A29" s="443">
        <f t="shared" si="8"/>
        <v>16</v>
      </c>
      <c r="B29" s="855" t="str">
        <f>ｼﾌﾄ原本!C20</f>
        <v>Y.Y</v>
      </c>
      <c r="C29" s="785" t="str">
        <f>ｼﾌﾄ原本!E20</f>
        <v>X</v>
      </c>
      <c r="D29" s="911">
        <f>IF(COUNTIF($H$14:$H$30,16),VLOOKUP(16,$H$14:$CU$30,3,FALSE),0)</f>
        <v>0</v>
      </c>
      <c r="E29" s="270">
        <f>IF(COUNTIF($H$14:$H$30,16),VLOOKUP(16,$H$14:$CU$30,4,FALSE),0)</f>
        <v>0</v>
      </c>
      <c r="F29" s="430">
        <f>IF(COUNTIF($H$14:$H$30,16),VLOOKUP(16,$H$14:$CU$30,92,FALSE),0)</f>
        <v>0</v>
      </c>
      <c r="G29" s="431">
        <f>IF(COUNTIF($H$14:$H$30,16),VLOOKUP(16,$H$14:$CW$30,94,FALSE),0)</f>
        <v>0</v>
      </c>
      <c r="H29" s="899"/>
      <c r="I29" s="874">
        <f>IF(H29=0,0,LOOKUP(H29,ﾃﾞｰﾀ入力!$C$3:'ﾃﾞｰﾀ入力'!$C$40,ﾃﾞｰﾀ入力!$D$3:'ﾃﾞｰﾀ入力'!$D$40))</f>
        <v>0</v>
      </c>
      <c r="J29" s="298"/>
      <c r="K29" s="299"/>
      <c r="L29" s="632">
        <f t="shared" ref="L29:AQ29" si="52">IF(AND(L$12&gt;=$J$29,L$12&lt;$K$29),"*",0)</f>
        <v>0</v>
      </c>
      <c r="M29" s="626">
        <f t="shared" si="52"/>
        <v>0</v>
      </c>
      <c r="N29" s="627">
        <f t="shared" si="52"/>
        <v>0</v>
      </c>
      <c r="O29" s="628">
        <f t="shared" si="52"/>
        <v>0</v>
      </c>
      <c r="P29" s="539">
        <f t="shared" si="52"/>
        <v>0</v>
      </c>
      <c r="Q29" s="539">
        <f t="shared" si="52"/>
        <v>0</v>
      </c>
      <c r="R29" s="541">
        <f t="shared" si="52"/>
        <v>0</v>
      </c>
      <c r="S29" s="539">
        <f t="shared" si="52"/>
        <v>0</v>
      </c>
      <c r="T29" s="537">
        <f t="shared" si="52"/>
        <v>0</v>
      </c>
      <c r="U29" s="538">
        <f t="shared" si="52"/>
        <v>0</v>
      </c>
      <c r="V29" s="539">
        <f t="shared" si="52"/>
        <v>0</v>
      </c>
      <c r="W29" s="540">
        <f t="shared" si="52"/>
        <v>0</v>
      </c>
      <c r="X29" s="539">
        <f t="shared" si="52"/>
        <v>0</v>
      </c>
      <c r="Y29" s="539">
        <f t="shared" si="52"/>
        <v>0</v>
      </c>
      <c r="Z29" s="541">
        <f t="shared" si="52"/>
        <v>0</v>
      </c>
      <c r="AA29" s="539">
        <f t="shared" si="52"/>
        <v>0</v>
      </c>
      <c r="AB29" s="537">
        <f t="shared" si="52"/>
        <v>0</v>
      </c>
      <c r="AC29" s="538">
        <f t="shared" si="52"/>
        <v>0</v>
      </c>
      <c r="AD29" s="539">
        <f t="shared" si="52"/>
        <v>0</v>
      </c>
      <c r="AE29" s="540">
        <f t="shared" si="52"/>
        <v>0</v>
      </c>
      <c r="AF29" s="539">
        <f t="shared" si="52"/>
        <v>0</v>
      </c>
      <c r="AG29" s="539">
        <f t="shared" si="52"/>
        <v>0</v>
      </c>
      <c r="AH29" s="541">
        <f t="shared" si="52"/>
        <v>0</v>
      </c>
      <c r="AI29" s="539">
        <f t="shared" si="52"/>
        <v>0</v>
      </c>
      <c r="AJ29" s="537">
        <f t="shared" si="52"/>
        <v>0</v>
      </c>
      <c r="AK29" s="538">
        <f t="shared" si="52"/>
        <v>0</v>
      </c>
      <c r="AL29" s="539">
        <f t="shared" si="52"/>
        <v>0</v>
      </c>
      <c r="AM29" s="540">
        <f t="shared" si="52"/>
        <v>0</v>
      </c>
      <c r="AN29" s="539">
        <f t="shared" si="52"/>
        <v>0</v>
      </c>
      <c r="AO29" s="539">
        <f t="shared" si="52"/>
        <v>0</v>
      </c>
      <c r="AP29" s="541">
        <f t="shared" si="52"/>
        <v>0</v>
      </c>
      <c r="AQ29" s="539">
        <f t="shared" si="52"/>
        <v>0</v>
      </c>
      <c r="AR29" s="537">
        <f t="shared" ref="AR29:BW29" si="53">IF(AND(AR$12&gt;=$J$29,AR$12&lt;$K$29),"*",0)</f>
        <v>0</v>
      </c>
      <c r="AS29" s="538">
        <f t="shared" si="53"/>
        <v>0</v>
      </c>
      <c r="AT29" s="539">
        <f t="shared" si="53"/>
        <v>0</v>
      </c>
      <c r="AU29" s="540">
        <f t="shared" si="53"/>
        <v>0</v>
      </c>
      <c r="AV29" s="539">
        <f t="shared" si="53"/>
        <v>0</v>
      </c>
      <c r="AW29" s="539">
        <f t="shared" si="53"/>
        <v>0</v>
      </c>
      <c r="AX29" s="541">
        <f t="shared" si="53"/>
        <v>0</v>
      </c>
      <c r="AY29" s="539">
        <f t="shared" si="53"/>
        <v>0</v>
      </c>
      <c r="AZ29" s="537">
        <f t="shared" si="53"/>
        <v>0</v>
      </c>
      <c r="BA29" s="538">
        <f t="shared" si="53"/>
        <v>0</v>
      </c>
      <c r="BB29" s="539">
        <f t="shared" si="53"/>
        <v>0</v>
      </c>
      <c r="BC29" s="540">
        <f t="shared" si="53"/>
        <v>0</v>
      </c>
      <c r="BD29" s="539">
        <f t="shared" si="53"/>
        <v>0</v>
      </c>
      <c r="BE29" s="539">
        <f t="shared" si="53"/>
        <v>0</v>
      </c>
      <c r="BF29" s="541">
        <f t="shared" si="53"/>
        <v>0</v>
      </c>
      <c r="BG29" s="539">
        <f t="shared" si="53"/>
        <v>0</v>
      </c>
      <c r="BH29" s="537">
        <f t="shared" si="53"/>
        <v>0</v>
      </c>
      <c r="BI29" s="538">
        <f t="shared" si="53"/>
        <v>0</v>
      </c>
      <c r="BJ29" s="539">
        <f t="shared" si="53"/>
        <v>0</v>
      </c>
      <c r="BK29" s="540">
        <f t="shared" si="53"/>
        <v>0</v>
      </c>
      <c r="BL29" s="539">
        <f t="shared" si="53"/>
        <v>0</v>
      </c>
      <c r="BM29" s="539">
        <f t="shared" si="53"/>
        <v>0</v>
      </c>
      <c r="BN29" s="541">
        <f t="shared" si="53"/>
        <v>0</v>
      </c>
      <c r="BO29" s="539">
        <f t="shared" si="53"/>
        <v>0</v>
      </c>
      <c r="BP29" s="537">
        <f t="shared" si="53"/>
        <v>0</v>
      </c>
      <c r="BQ29" s="538">
        <f t="shared" si="53"/>
        <v>0</v>
      </c>
      <c r="BR29" s="539">
        <f t="shared" si="53"/>
        <v>0</v>
      </c>
      <c r="BS29" s="540">
        <f t="shared" si="53"/>
        <v>0</v>
      </c>
      <c r="BT29" s="539">
        <f t="shared" si="53"/>
        <v>0</v>
      </c>
      <c r="BU29" s="539">
        <f t="shared" si="53"/>
        <v>0</v>
      </c>
      <c r="BV29" s="541">
        <f t="shared" si="53"/>
        <v>0</v>
      </c>
      <c r="BW29" s="539">
        <f t="shared" si="53"/>
        <v>0</v>
      </c>
      <c r="BX29" s="537">
        <f t="shared" ref="BX29:CM29" si="54">IF(AND(BX$12&gt;=$J$29,BX$12&lt;$K$29),"*",0)</f>
        <v>0</v>
      </c>
      <c r="BY29" s="538">
        <f t="shared" si="54"/>
        <v>0</v>
      </c>
      <c r="BZ29" s="539">
        <f t="shared" si="54"/>
        <v>0</v>
      </c>
      <c r="CA29" s="540">
        <f t="shared" si="54"/>
        <v>0</v>
      </c>
      <c r="CB29" s="539">
        <f t="shared" si="54"/>
        <v>0</v>
      </c>
      <c r="CC29" s="539">
        <f t="shared" si="54"/>
        <v>0</v>
      </c>
      <c r="CD29" s="541">
        <f t="shared" si="54"/>
        <v>0</v>
      </c>
      <c r="CE29" s="539">
        <f t="shared" si="54"/>
        <v>0</v>
      </c>
      <c r="CF29" s="537">
        <f t="shared" si="54"/>
        <v>0</v>
      </c>
      <c r="CG29" s="538">
        <f t="shared" si="54"/>
        <v>0</v>
      </c>
      <c r="CH29" s="539">
        <f t="shared" si="54"/>
        <v>0</v>
      </c>
      <c r="CI29" s="540">
        <f t="shared" si="54"/>
        <v>0</v>
      </c>
      <c r="CJ29" s="539">
        <f t="shared" si="54"/>
        <v>0</v>
      </c>
      <c r="CK29" s="539">
        <f t="shared" si="54"/>
        <v>0</v>
      </c>
      <c r="CL29" s="541">
        <f t="shared" si="54"/>
        <v>0</v>
      </c>
      <c r="CM29" s="539">
        <f t="shared" si="54"/>
        <v>0</v>
      </c>
      <c r="CN29" s="1128">
        <f t="shared" si="4"/>
        <v>0</v>
      </c>
      <c r="CO29" s="1129"/>
      <c r="CP29" s="1123">
        <f>IF(CN29=0,0,LOOKUP(CN29,ﾃﾞｰﾀ入力!$AR$13:'ﾃﾞｰﾀ入力'!$AR$34,ﾃﾞｰﾀ入力!$AS$13:'ﾃﾞｰﾀ入力'!$AS$34))</f>
        <v>0</v>
      </c>
      <c r="CQ29" s="1123"/>
      <c r="CR29" s="294">
        <f t="shared" si="5"/>
        <v>0</v>
      </c>
      <c r="CS29" s="294">
        <f t="shared" si="6"/>
        <v>0</v>
      </c>
      <c r="CT29" s="279">
        <f t="shared" si="7"/>
        <v>0</v>
      </c>
      <c r="CU29" s="295">
        <f t="shared" si="12"/>
        <v>0</v>
      </c>
      <c r="CV29" s="296">
        <f>IF(H29=0,0,LOOKUP(H29,ﾃﾞｰﾀ入力!$C$3:'ﾃﾞｰﾀ入力'!$C$52,ﾃﾞｰﾀ入力!$E$3:'ﾃﾞｰﾀ入力'!$E$51))</f>
        <v>0</v>
      </c>
      <c r="CW29" s="297">
        <f>IF(H29=0,0,LOOKUP(H29,ﾃﾞｰﾀ入力!$C$3:'ﾃﾞｰﾀ入力'!$C$52,ﾃﾞｰﾀ入力!$F$3:'ﾃﾞｰﾀ入力'!$F$51))</f>
        <v>0</v>
      </c>
      <c r="CY29" s="69"/>
      <c r="CZ29" s="69"/>
      <c r="DA29" s="69"/>
      <c r="DB29" s="64"/>
      <c r="DC29" s="64"/>
      <c r="DD29" s="64"/>
    </row>
    <row r="30" spans="1:108" ht="22.5" customHeight="1" thickBot="1">
      <c r="A30" s="443">
        <f t="shared" si="8"/>
        <v>17</v>
      </c>
      <c r="B30" s="855" t="str">
        <f>ｼﾌﾄ原本!C21</f>
        <v>S.U</v>
      </c>
      <c r="C30" s="785" t="str">
        <f>ｼﾌﾄ原本!E21</f>
        <v>X</v>
      </c>
      <c r="D30" s="911">
        <f>IF(COUNTIF($H$14:$H$30,17),VLOOKUP(17,$H$14:$CU$30,3,FALSE),0)</f>
        <v>0</v>
      </c>
      <c r="E30" s="270">
        <f>IF(COUNTIF($H$14:$H$30,17),VLOOKUP(17,$H$14:$CU$30,4,FALSE),0)</f>
        <v>0</v>
      </c>
      <c r="F30" s="430">
        <f>IF(COUNTIF($H$14:$H$30,17),VLOOKUP(17,$H$14:$CU$30,92,FALSE),0)</f>
        <v>0</v>
      </c>
      <c r="G30" s="431">
        <f>IF(COUNTIF($H$14:$H$30,17),VLOOKUP(17,$H$14:$CW$30,94,FALSE),0)</f>
        <v>0</v>
      </c>
      <c r="H30" s="542"/>
      <c r="I30" s="875">
        <f>IF(H30=0,0,LOOKUP(H30,ﾃﾞｰﾀ入力!$C$3:'ﾃﾞｰﾀ入力'!$C$40,ﾃﾞｰﾀ入力!$D$3:'ﾃﾞｰﾀ入力'!$D$40))</f>
        <v>0</v>
      </c>
      <c r="J30" s="900"/>
      <c r="K30" s="901"/>
      <c r="L30" s="657">
        <f t="shared" ref="L30:AQ30" si="55">IF(AND(L12&gt;=$J$30,L12&lt;$K$30),"*",0)</f>
        <v>0</v>
      </c>
      <c r="M30" s="658">
        <f t="shared" si="55"/>
        <v>0</v>
      </c>
      <c r="N30" s="659">
        <f t="shared" si="55"/>
        <v>0</v>
      </c>
      <c r="O30" s="660">
        <f t="shared" si="55"/>
        <v>0</v>
      </c>
      <c r="P30" s="550">
        <f t="shared" si="55"/>
        <v>0</v>
      </c>
      <c r="Q30" s="550">
        <f t="shared" si="55"/>
        <v>0</v>
      </c>
      <c r="R30" s="551">
        <f t="shared" si="55"/>
        <v>0</v>
      </c>
      <c r="S30" s="550">
        <f t="shared" si="55"/>
        <v>0</v>
      </c>
      <c r="T30" s="552">
        <f t="shared" si="55"/>
        <v>0</v>
      </c>
      <c r="U30" s="553">
        <f t="shared" si="55"/>
        <v>0</v>
      </c>
      <c r="V30" s="550">
        <f t="shared" si="55"/>
        <v>0</v>
      </c>
      <c r="W30" s="554">
        <f t="shared" si="55"/>
        <v>0</v>
      </c>
      <c r="X30" s="550">
        <f t="shared" si="55"/>
        <v>0</v>
      </c>
      <c r="Y30" s="550">
        <f t="shared" si="55"/>
        <v>0</v>
      </c>
      <c r="Z30" s="551">
        <f t="shared" si="55"/>
        <v>0</v>
      </c>
      <c r="AA30" s="550">
        <f t="shared" si="55"/>
        <v>0</v>
      </c>
      <c r="AB30" s="552">
        <f t="shared" si="55"/>
        <v>0</v>
      </c>
      <c r="AC30" s="553">
        <f t="shared" si="55"/>
        <v>0</v>
      </c>
      <c r="AD30" s="550">
        <f t="shared" si="55"/>
        <v>0</v>
      </c>
      <c r="AE30" s="554">
        <f t="shared" si="55"/>
        <v>0</v>
      </c>
      <c r="AF30" s="550">
        <f t="shared" si="55"/>
        <v>0</v>
      </c>
      <c r="AG30" s="550">
        <f t="shared" si="55"/>
        <v>0</v>
      </c>
      <c r="AH30" s="551">
        <f t="shared" si="55"/>
        <v>0</v>
      </c>
      <c r="AI30" s="550">
        <f t="shared" si="55"/>
        <v>0</v>
      </c>
      <c r="AJ30" s="552">
        <f t="shared" si="55"/>
        <v>0</v>
      </c>
      <c r="AK30" s="553">
        <f t="shared" si="55"/>
        <v>0</v>
      </c>
      <c r="AL30" s="550">
        <f t="shared" si="55"/>
        <v>0</v>
      </c>
      <c r="AM30" s="554">
        <f t="shared" si="55"/>
        <v>0</v>
      </c>
      <c r="AN30" s="550">
        <f t="shared" si="55"/>
        <v>0</v>
      </c>
      <c r="AO30" s="550">
        <f t="shared" si="55"/>
        <v>0</v>
      </c>
      <c r="AP30" s="551">
        <f t="shared" si="55"/>
        <v>0</v>
      </c>
      <c r="AQ30" s="550">
        <f t="shared" si="55"/>
        <v>0</v>
      </c>
      <c r="AR30" s="552">
        <f t="shared" ref="AR30:BW30" si="56">IF(AND(AR12&gt;=$J$30,AR12&lt;$K$30),"*",0)</f>
        <v>0</v>
      </c>
      <c r="AS30" s="553">
        <f t="shared" si="56"/>
        <v>0</v>
      </c>
      <c r="AT30" s="550">
        <f t="shared" si="56"/>
        <v>0</v>
      </c>
      <c r="AU30" s="554">
        <f t="shared" si="56"/>
        <v>0</v>
      </c>
      <c r="AV30" s="550">
        <f t="shared" si="56"/>
        <v>0</v>
      </c>
      <c r="AW30" s="550">
        <f t="shared" si="56"/>
        <v>0</v>
      </c>
      <c r="AX30" s="551">
        <f t="shared" si="56"/>
        <v>0</v>
      </c>
      <c r="AY30" s="550">
        <f t="shared" si="56"/>
        <v>0</v>
      </c>
      <c r="AZ30" s="552">
        <f t="shared" si="56"/>
        <v>0</v>
      </c>
      <c r="BA30" s="553">
        <f t="shared" si="56"/>
        <v>0</v>
      </c>
      <c r="BB30" s="550">
        <f t="shared" si="56"/>
        <v>0</v>
      </c>
      <c r="BC30" s="554">
        <f t="shared" si="56"/>
        <v>0</v>
      </c>
      <c r="BD30" s="550">
        <f t="shared" si="56"/>
        <v>0</v>
      </c>
      <c r="BE30" s="550">
        <f t="shared" si="56"/>
        <v>0</v>
      </c>
      <c r="BF30" s="551">
        <f t="shared" si="56"/>
        <v>0</v>
      </c>
      <c r="BG30" s="550">
        <f t="shared" si="56"/>
        <v>0</v>
      </c>
      <c r="BH30" s="552">
        <f t="shared" si="56"/>
        <v>0</v>
      </c>
      <c r="BI30" s="553">
        <f t="shared" si="56"/>
        <v>0</v>
      </c>
      <c r="BJ30" s="550">
        <f t="shared" si="56"/>
        <v>0</v>
      </c>
      <c r="BK30" s="554">
        <f t="shared" si="56"/>
        <v>0</v>
      </c>
      <c r="BL30" s="550">
        <f t="shared" si="56"/>
        <v>0</v>
      </c>
      <c r="BM30" s="550">
        <f t="shared" si="56"/>
        <v>0</v>
      </c>
      <c r="BN30" s="551">
        <f t="shared" si="56"/>
        <v>0</v>
      </c>
      <c r="BO30" s="550">
        <f t="shared" si="56"/>
        <v>0</v>
      </c>
      <c r="BP30" s="552">
        <f t="shared" si="56"/>
        <v>0</v>
      </c>
      <c r="BQ30" s="553">
        <f t="shared" si="56"/>
        <v>0</v>
      </c>
      <c r="BR30" s="550">
        <f t="shared" si="56"/>
        <v>0</v>
      </c>
      <c r="BS30" s="554">
        <f t="shared" si="56"/>
        <v>0</v>
      </c>
      <c r="BT30" s="550">
        <f t="shared" si="56"/>
        <v>0</v>
      </c>
      <c r="BU30" s="550">
        <f t="shared" si="56"/>
        <v>0</v>
      </c>
      <c r="BV30" s="551">
        <f t="shared" si="56"/>
        <v>0</v>
      </c>
      <c r="BW30" s="550">
        <f t="shared" si="56"/>
        <v>0</v>
      </c>
      <c r="BX30" s="552">
        <f t="shared" ref="BX30:CM30" si="57">IF(AND(BX12&gt;=$J$30,BX12&lt;$K$30),"*",0)</f>
        <v>0</v>
      </c>
      <c r="BY30" s="553">
        <f t="shared" si="57"/>
        <v>0</v>
      </c>
      <c r="BZ30" s="550">
        <f t="shared" si="57"/>
        <v>0</v>
      </c>
      <c r="CA30" s="554">
        <f t="shared" si="57"/>
        <v>0</v>
      </c>
      <c r="CB30" s="550">
        <f t="shared" si="57"/>
        <v>0</v>
      </c>
      <c r="CC30" s="550">
        <f t="shared" si="57"/>
        <v>0</v>
      </c>
      <c r="CD30" s="551">
        <f t="shared" si="57"/>
        <v>0</v>
      </c>
      <c r="CE30" s="550">
        <f t="shared" si="57"/>
        <v>0</v>
      </c>
      <c r="CF30" s="552">
        <f t="shared" si="57"/>
        <v>0</v>
      </c>
      <c r="CG30" s="553">
        <f t="shared" si="57"/>
        <v>0</v>
      </c>
      <c r="CH30" s="550">
        <f t="shared" si="57"/>
        <v>0</v>
      </c>
      <c r="CI30" s="554">
        <f t="shared" si="57"/>
        <v>0</v>
      </c>
      <c r="CJ30" s="550">
        <f t="shared" si="57"/>
        <v>0</v>
      </c>
      <c r="CK30" s="550">
        <f t="shared" si="57"/>
        <v>0</v>
      </c>
      <c r="CL30" s="551">
        <f t="shared" si="57"/>
        <v>0</v>
      </c>
      <c r="CM30" s="661">
        <f t="shared" si="57"/>
        <v>0</v>
      </c>
      <c r="CN30" s="1128">
        <f t="shared" si="4"/>
        <v>0</v>
      </c>
      <c r="CO30" s="1129"/>
      <c r="CP30" s="1123">
        <f>IF(CN30=0,0,LOOKUP(CN30,ﾃﾞｰﾀ入力!$AR$13:'ﾃﾞｰﾀ入力'!$AR$34,ﾃﾞｰﾀ入力!$AS$13:'ﾃﾞｰﾀ入力'!$AS$34))</f>
        <v>0</v>
      </c>
      <c r="CQ30" s="1123"/>
      <c r="CR30" s="294">
        <f t="shared" si="5"/>
        <v>0</v>
      </c>
      <c r="CS30" s="294">
        <f t="shared" si="6"/>
        <v>0</v>
      </c>
      <c r="CT30" s="294">
        <f t="shared" si="7"/>
        <v>0</v>
      </c>
      <c r="CU30" s="295">
        <f t="shared" si="12"/>
        <v>0</v>
      </c>
      <c r="CV30" s="296">
        <f>IF(H30=0,0,LOOKUP(H30,ﾃﾞｰﾀ入力!$C$3:'ﾃﾞｰﾀ入力'!$C$52,ﾃﾞｰﾀ入力!$E$3:'ﾃﾞｰﾀ入力'!$E$51))</f>
        <v>0</v>
      </c>
      <c r="CW30" s="297">
        <f>IF(H30=0,0,LOOKUP(H30,ﾃﾞｰﾀ入力!$C$3:'ﾃﾞｰﾀ入力'!$C$52,ﾃﾞｰﾀ入力!$F$3:'ﾃﾞｰﾀ入力'!$F$51))</f>
        <v>0</v>
      </c>
      <c r="CY30" s="69"/>
      <c r="CZ30" s="69"/>
      <c r="DA30" s="69"/>
      <c r="DB30" s="64"/>
      <c r="DC30" s="64"/>
      <c r="DD30" s="64"/>
    </row>
    <row r="31" spans="1:108" ht="22.5" customHeight="1" thickBot="1">
      <c r="A31" s="443">
        <f t="shared" si="8"/>
        <v>18</v>
      </c>
      <c r="B31" s="855" t="str">
        <f>ｼﾌﾄ原本!C22</f>
        <v>A.A</v>
      </c>
      <c r="C31" s="785" t="str">
        <f>ｼﾌﾄ原本!E22</f>
        <v>X</v>
      </c>
      <c r="D31" s="911">
        <f>IF(COUNTIF($H$14:$H$30,18),VLOOKUP(18,$H$14:$CU$30,3,FALSE),0)</f>
        <v>0</v>
      </c>
      <c r="E31" s="270">
        <f>IF(COUNTIF($H$14:$H$30,18),VLOOKUP(18,$H$14:$CU$30,4,FALSE),0)</f>
        <v>0</v>
      </c>
      <c r="F31" s="430">
        <f>IF(COUNTIF($H$14:$H$30,18),VLOOKUP(18,$H$14:$CU$30,92,FALSE),0)</f>
        <v>0</v>
      </c>
      <c r="G31" s="431">
        <f>IF(COUNTIF($H$14:$H$30,18),VLOOKUP(18,$H$14:$CW$30,94,FALSE),0)</f>
        <v>0</v>
      </c>
      <c r="I31" s="902">
        <f>COUNT(H14:H30)</f>
        <v>8</v>
      </c>
      <c r="J31" s="912" t="s">
        <v>187</v>
      </c>
      <c r="K31" s="913"/>
      <c r="L31" s="1142">
        <f>(68-COUNT(L$14:O$30))/4</f>
        <v>0</v>
      </c>
      <c r="M31" s="1142"/>
      <c r="N31" s="1142"/>
      <c r="O31" s="1142"/>
      <c r="P31" s="1142">
        <f>(68-COUNT(P$14:S$30))/4</f>
        <v>0.25</v>
      </c>
      <c r="Q31" s="1142"/>
      <c r="R31" s="1142"/>
      <c r="S31" s="1142"/>
      <c r="T31" s="1142">
        <f>(68-COUNT(T$14:W$30))/4</f>
        <v>2</v>
      </c>
      <c r="U31" s="1142"/>
      <c r="V31" s="1142"/>
      <c r="W31" s="1142"/>
      <c r="X31" s="1142">
        <f>(68-COUNT(X$14:AA$30))/4</f>
        <v>2</v>
      </c>
      <c r="Y31" s="1142"/>
      <c r="Z31" s="1142"/>
      <c r="AA31" s="1142"/>
      <c r="AB31" s="1142">
        <f>(68-COUNT(AB$14:AE$30))/4</f>
        <v>2</v>
      </c>
      <c r="AC31" s="1142"/>
      <c r="AD31" s="1142"/>
      <c r="AE31" s="1142"/>
      <c r="AF31" s="1142">
        <f>(68-COUNT(AF$14:AI$30))/4</f>
        <v>3</v>
      </c>
      <c r="AG31" s="1142"/>
      <c r="AH31" s="1142"/>
      <c r="AI31" s="1142"/>
      <c r="AJ31" s="1142">
        <f>(68-COUNT(AJ$14:AM$30))/4</f>
        <v>4</v>
      </c>
      <c r="AK31" s="1142"/>
      <c r="AL31" s="1142"/>
      <c r="AM31" s="1142"/>
      <c r="AN31" s="1142">
        <f>(68-COUNT(AN$14:AQ$30))/4</f>
        <v>6</v>
      </c>
      <c r="AO31" s="1142"/>
      <c r="AP31" s="1142"/>
      <c r="AQ31" s="1142"/>
      <c r="AR31" s="1142">
        <f>(68-COUNT(AR$14:AU$30))/4</f>
        <v>6</v>
      </c>
      <c r="AS31" s="1142"/>
      <c r="AT31" s="1142"/>
      <c r="AU31" s="1142"/>
      <c r="AV31" s="1142">
        <f>(68-COUNT(AV$14:AY$30))/4</f>
        <v>6</v>
      </c>
      <c r="AW31" s="1142"/>
      <c r="AX31" s="1142"/>
      <c r="AY31" s="1142"/>
      <c r="AZ31" s="1142">
        <f>(68-COUNT(AZ$14:BC$30))/4</f>
        <v>6</v>
      </c>
      <c r="BA31" s="1142"/>
      <c r="BB31" s="1142"/>
      <c r="BC31" s="1142"/>
      <c r="BD31" s="1142">
        <f>(68-COUNT(BD$14:BG$30))/4</f>
        <v>4</v>
      </c>
      <c r="BE31" s="1142"/>
      <c r="BF31" s="1142"/>
      <c r="BG31" s="1142"/>
      <c r="BH31" s="1142">
        <f>(68-COUNT(BH$14:BK$30))/4</f>
        <v>3</v>
      </c>
      <c r="BI31" s="1142"/>
      <c r="BJ31" s="1142"/>
      <c r="BK31" s="1142"/>
      <c r="BL31" s="1142">
        <f>(68-COUNT(BL$14:BO$30))/4</f>
        <v>4</v>
      </c>
      <c r="BM31" s="1142"/>
      <c r="BN31" s="1142"/>
      <c r="BO31" s="1142"/>
      <c r="BP31" s="1142">
        <f>(68-COUNT(BP$14:BS$30))/4</f>
        <v>4</v>
      </c>
      <c r="BQ31" s="1142"/>
      <c r="BR31" s="1142"/>
      <c r="BS31" s="1142"/>
      <c r="BT31" s="1142">
        <f>(68-COUNT(BT$14:BW$30))/4</f>
        <v>3</v>
      </c>
      <c r="BU31" s="1142"/>
      <c r="BV31" s="1142"/>
      <c r="BW31" s="1142"/>
      <c r="BX31" s="1142">
        <f>(68-COUNT(BX$14:CA$30))/4</f>
        <v>3</v>
      </c>
      <c r="BY31" s="1142"/>
      <c r="BZ31" s="1142"/>
      <c r="CA31" s="1142"/>
      <c r="CB31" s="1142">
        <f>(68-COUNT(CB$14:CE$30))/4</f>
        <v>2.25</v>
      </c>
      <c r="CC31" s="1142"/>
      <c r="CD31" s="1142"/>
      <c r="CE31" s="1142"/>
      <c r="CF31" s="1142">
        <f>(68-COUNT(CF$14:CI$30))/4</f>
        <v>0</v>
      </c>
      <c r="CG31" s="1142"/>
      <c r="CH31" s="1142"/>
      <c r="CI31" s="1142"/>
      <c r="CJ31" s="1142">
        <f>(68-COUNT(CJ$14:CM$30))/4</f>
        <v>0</v>
      </c>
      <c r="CK31" s="1142"/>
      <c r="CL31" s="1142"/>
      <c r="CM31" s="1161"/>
      <c r="CN31" s="1159">
        <f>SUM(CN14:CN30)</f>
        <v>60.5</v>
      </c>
      <c r="CO31" s="1160"/>
      <c r="CP31" s="1141">
        <f>SUM(CP14:CP30)</f>
        <v>54.5</v>
      </c>
      <c r="CQ31" s="1141"/>
      <c r="CR31" s="312">
        <f t="shared" ref="CR31:CW31" si="58">SUM(CR14:CR30)</f>
        <v>5</v>
      </c>
      <c r="CS31" s="312">
        <f t="shared" si="58"/>
        <v>2.25</v>
      </c>
      <c r="CT31" s="312">
        <f t="shared" si="58"/>
        <v>1.5</v>
      </c>
      <c r="CU31" s="312">
        <f ca="1">SUM(CU14:CU30)</f>
        <v>81777.375</v>
      </c>
      <c r="CV31" s="312">
        <f t="shared" ca="1" si="58"/>
        <v>10958</v>
      </c>
      <c r="CW31" s="312">
        <f t="shared" ca="1" si="58"/>
        <v>5402</v>
      </c>
      <c r="CX31" s="73"/>
      <c r="CY31" s="73"/>
      <c r="CZ31" s="69"/>
      <c r="DA31" s="69"/>
      <c r="DB31" s="64"/>
      <c r="DC31" s="64"/>
      <c r="DD31" s="64"/>
    </row>
    <row r="32" spans="1:108" ht="24" customHeight="1" thickBot="1">
      <c r="A32" s="443">
        <f t="shared" si="8"/>
        <v>19</v>
      </c>
      <c r="B32" s="855" t="str">
        <f>ｼﾌﾄ原本!C23</f>
        <v>E.U</v>
      </c>
      <c r="C32" s="785" t="str">
        <f>ｼﾌﾄ原本!E23</f>
        <v>X</v>
      </c>
      <c r="D32" s="911">
        <f>IF(COUNTIF($H$14:$H$30,19),VLOOKUP(19,$H$14:$CU$30,3,FALSE),0)</f>
        <v>0</v>
      </c>
      <c r="E32" s="270">
        <f>IF(COUNTIF($H$14:$H$30,19),VLOOKUP(19,$H$14:$CU$30,4,FALSE),0)</f>
        <v>0</v>
      </c>
      <c r="F32" s="430">
        <f>IF(COUNTIF($H$14:$H$30,19),VLOOKUP(19,$H$14:$CU$30,92,FALSE),0)</f>
        <v>0</v>
      </c>
      <c r="G32" s="431">
        <f>IF(COUNTIF($H$14:$H$30,19),VLOOKUP(19,$H$14:$CW$30,94,FALSE),0)</f>
        <v>0</v>
      </c>
      <c r="I32" s="316"/>
      <c r="J32" s="1190" t="s">
        <v>188</v>
      </c>
      <c r="K32" s="1191"/>
      <c r="L32" s="1144" t="str">
        <f>IF(ISERROR(L3*1000/(L31-L8-L10)),"",L3*1000/(L31-L8-L10))</f>
        <v/>
      </c>
      <c r="M32" s="1144"/>
      <c r="N32" s="1144"/>
      <c r="O32" s="1144"/>
      <c r="P32" s="1144">
        <f>IF(ISERROR(P3*1000/(P31-P8-P10)),"",P3*1000/(P31-P8-P10))</f>
        <v>0</v>
      </c>
      <c r="Q32" s="1144"/>
      <c r="R32" s="1144"/>
      <c r="S32" s="1144"/>
      <c r="T32" s="1144">
        <f>IF(ISERROR(T3*1000/(T31-T8-T10)),"",T3*1000/(T31-T8-T10))</f>
        <v>0</v>
      </c>
      <c r="U32" s="1144"/>
      <c r="V32" s="1144"/>
      <c r="W32" s="1144"/>
      <c r="X32" s="1144">
        <f>IF(ISERROR(X3*1000/(X31-X8-X10)),"",X3*1000/(X31-X8-X10))</f>
        <v>3500</v>
      </c>
      <c r="Y32" s="1144"/>
      <c r="Z32" s="1144"/>
      <c r="AA32" s="1144"/>
      <c r="AB32" s="1144">
        <f>IF(ISERROR(AB3*1000/(AB31-AB8-AB10)),"",AB3*1000/(AB31-AB8-AB10))</f>
        <v>6500</v>
      </c>
      <c r="AC32" s="1144"/>
      <c r="AD32" s="1144"/>
      <c r="AE32" s="1144"/>
      <c r="AF32" s="1144">
        <f>IF(ISERROR(AF3*1000/(AF31-AF8-AF10)),"",AF3*1000/(AF31-AF8-AF10))</f>
        <v>4333.333333333333</v>
      </c>
      <c r="AG32" s="1144"/>
      <c r="AH32" s="1144"/>
      <c r="AI32" s="1144"/>
      <c r="AJ32" s="1144">
        <f>IF(ISERROR(AJ3*1000/(AJ31-AJ8-AJ10)),"",AJ3*1000/(AJ31-AJ8-AJ10))</f>
        <v>4500</v>
      </c>
      <c r="AK32" s="1144"/>
      <c r="AL32" s="1144"/>
      <c r="AM32" s="1144"/>
      <c r="AN32" s="1144">
        <f>IF(ISERROR(AN3*1000/(AN31-AN8-AN10)),"",AN3*1000/(AN31-AN8-AN10))</f>
        <v>4666.666666666667</v>
      </c>
      <c r="AO32" s="1144"/>
      <c r="AP32" s="1144"/>
      <c r="AQ32" s="1144"/>
      <c r="AR32" s="1144">
        <f>IF(ISERROR(AR3*1000/(AR31-AR8-AR10)),"",AR3*1000/(AR31-AR8-AR10))</f>
        <v>5166.666666666667</v>
      </c>
      <c r="AS32" s="1144"/>
      <c r="AT32" s="1144"/>
      <c r="AU32" s="1144"/>
      <c r="AV32" s="1144">
        <f>IF(ISERROR(AV3*1000/(AV31-AV8-AV10)),"",AV3*1000/(AV31-AV8-AV10))</f>
        <v>5000</v>
      </c>
      <c r="AW32" s="1144"/>
      <c r="AX32" s="1144"/>
      <c r="AY32" s="1144"/>
      <c r="AZ32" s="1144">
        <f>IF(ISERROR(AZ3*1000/(AZ31-AZ8-AZ10)),"",AZ3*1000/(AZ31-AZ8-AZ10))</f>
        <v>5333.333333333333</v>
      </c>
      <c r="BA32" s="1144"/>
      <c r="BB32" s="1144"/>
      <c r="BC32" s="1144"/>
      <c r="BD32" s="1144">
        <f>IF(ISERROR(BD3*1000/(BD31-BD8-BD10)),"",BD3*1000/(BD31-BD8-BD10))</f>
        <v>7500</v>
      </c>
      <c r="BE32" s="1144"/>
      <c r="BF32" s="1144"/>
      <c r="BG32" s="1144"/>
      <c r="BH32" s="1144">
        <f>IF(ISERROR(BH3*1000/(BH31-BH8-BH10)),"",BH3*1000/(BH31-BH8-BH10))</f>
        <v>7000</v>
      </c>
      <c r="BI32" s="1144"/>
      <c r="BJ32" s="1144"/>
      <c r="BK32" s="1144"/>
      <c r="BL32" s="1144">
        <f>IF(ISERROR(BL3*1000/(BL31-BL8-BL10)),"",BL3*1000/(BL31-BL8-BL10))</f>
        <v>3750</v>
      </c>
      <c r="BM32" s="1144"/>
      <c r="BN32" s="1144"/>
      <c r="BO32" s="1144"/>
      <c r="BP32" s="1144">
        <f>IF(ISERROR(BP3*1000/(BP31-BP8-BP10)),"",BP3*1000/(BP31-BP8-BP10))</f>
        <v>4000</v>
      </c>
      <c r="BQ32" s="1144"/>
      <c r="BR32" s="1144"/>
      <c r="BS32" s="1144"/>
      <c r="BT32" s="1144">
        <f>IF(ISERROR(BT3*1000/(BT31-BT8-BT10)),"",BT3*1000/(BT31-BT8-BT10))</f>
        <v>4000</v>
      </c>
      <c r="BU32" s="1144"/>
      <c r="BV32" s="1144"/>
      <c r="BW32" s="1144"/>
      <c r="BX32" s="1144">
        <f>IF(ISERROR(BX3*1000/(BX31-BX8-BX10)),"",BX3*1000/(BX31-BX8-BX10))</f>
        <v>1333.3333333333333</v>
      </c>
      <c r="BY32" s="1144"/>
      <c r="BZ32" s="1144"/>
      <c r="CA32" s="1144"/>
      <c r="CB32" s="1144">
        <f>IF(ISERROR(CB3*1000/(CB31-CB8-CB10)),"",CB3*1000/(CB31-CB8-CB10))</f>
        <v>0</v>
      </c>
      <c r="CC32" s="1144"/>
      <c r="CD32" s="1144"/>
      <c r="CE32" s="1144"/>
      <c r="CF32" s="1144" t="str">
        <f>IF(ISERROR(CF3*1000/(CF31-CF8-CF10)),"",CF3*1000/(CF31-CF8-CF10))</f>
        <v/>
      </c>
      <c r="CG32" s="1144"/>
      <c r="CH32" s="1144"/>
      <c r="CI32" s="1144"/>
      <c r="CJ32" s="1144" t="str">
        <f>IF(ISERROR(CJ3*1000/(CJ31-CJ8-CJ10)),"",CJ3*1000/(CJ31-CJ8-CJ10))</f>
        <v/>
      </c>
      <c r="CK32" s="1144"/>
      <c r="CL32" s="1144"/>
      <c r="CM32" s="1145"/>
      <c r="CN32" s="238"/>
      <c r="CO32" s="238"/>
      <c r="CP32" s="317"/>
      <c r="CQ32" s="317"/>
      <c r="CR32" s="73"/>
      <c r="CS32" s="73"/>
      <c r="CT32" s="73"/>
      <c r="CU32" s="73"/>
      <c r="CV32" s="73"/>
      <c r="CW32" s="73"/>
      <c r="CX32" s="73"/>
      <c r="CY32" s="73"/>
    </row>
    <row r="33" spans="1:129" ht="22.5" customHeight="1" thickBot="1">
      <c r="A33" s="443">
        <f t="shared" si="8"/>
        <v>20</v>
      </c>
      <c r="B33" s="855" t="str">
        <f>ｼﾌﾄ原本!C24</f>
        <v>S.S</v>
      </c>
      <c r="C33" s="785" t="str">
        <f>ｼﾌﾄ原本!E24</f>
        <v>X</v>
      </c>
      <c r="D33" s="911">
        <f>IF(COUNTIF($H$14:$H$30,20),VLOOKUP(20,$H$14:$CU$30,3,FALSE),0)</f>
        <v>0</v>
      </c>
      <c r="E33" s="270">
        <f>IF(COUNTIF($H$14:$H$30,20),VLOOKUP(20,$H$14:$CU$30,4,FALSE),0)</f>
        <v>0</v>
      </c>
      <c r="F33" s="430">
        <f>IF(COUNTIF($H$14:$H$30,20),VLOOKUP(20,$H$14:$CU$30,92,FALSE),0)</f>
        <v>0</v>
      </c>
      <c r="G33" s="431">
        <f>IF(COUNTIF($H$14:$H$30,20),VLOOKUP(20,$H$14:$CW$30,94,FALSE),0)</f>
        <v>0</v>
      </c>
      <c r="I33" s="225"/>
      <c r="J33" s="870"/>
      <c r="K33" s="871"/>
      <c r="L33" s="1148"/>
      <c r="M33" s="1148"/>
      <c r="N33" s="1148"/>
      <c r="O33" s="1148"/>
      <c r="P33" s="1149"/>
      <c r="Q33" s="1150"/>
      <c r="R33" s="1150"/>
      <c r="S33" s="1150"/>
      <c r="W33" s="73"/>
      <c r="X33" s="73"/>
      <c r="Y33" s="73"/>
      <c r="Z33" s="73"/>
      <c r="AA33" s="73"/>
      <c r="AB33" s="1272">
        <v>1</v>
      </c>
      <c r="AC33" s="1272"/>
      <c r="AD33" s="1272"/>
      <c r="AE33" s="1272"/>
      <c r="AF33" s="1273" t="s">
        <v>60</v>
      </c>
      <c r="AG33" s="1273"/>
      <c r="AH33" s="1273"/>
      <c r="AI33" s="12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  <c r="CA33" s="73"/>
      <c r="CB33" s="73"/>
      <c r="CC33" s="73"/>
      <c r="CD33" s="73"/>
      <c r="CE33" s="73"/>
      <c r="CF33" s="73"/>
      <c r="CG33" s="73"/>
      <c r="CH33" s="73"/>
      <c r="CI33" s="73"/>
      <c r="CJ33" s="73"/>
      <c r="CK33" s="73"/>
      <c r="CL33" s="73"/>
      <c r="CM33" s="73"/>
      <c r="CN33" s="73"/>
      <c r="CO33" s="73"/>
      <c r="CP33" s="73"/>
      <c r="CQ33" s="73"/>
      <c r="CR33" s="73"/>
      <c r="CS33" s="73"/>
      <c r="CT33" s="73"/>
      <c r="CU33" s="73"/>
      <c r="CV33" s="73"/>
      <c r="CW33" s="73"/>
      <c r="CX33" s="73"/>
      <c r="CY33" s="73"/>
    </row>
    <row r="34" spans="1:129" ht="22.5" customHeight="1" thickBot="1">
      <c r="A34" s="443">
        <f t="shared" si="8"/>
        <v>21</v>
      </c>
      <c r="B34" s="855" t="str">
        <f>ｼﾌﾄ原本!C25</f>
        <v>S.K</v>
      </c>
      <c r="C34" s="785" t="str">
        <f>ｼﾌﾄ原本!E25</f>
        <v>F</v>
      </c>
      <c r="D34" s="911">
        <f>IF(COUNTIF($H$14:$H$30,21),VLOOKUP(21,$H$14:$CU$30,3,FALSE),0)</f>
        <v>12</v>
      </c>
      <c r="E34" s="270">
        <f>IF(COUNTIF($H$14:$H$30,21),VLOOKUP(21,$H$14:$CU$30,4,FALSE),0)</f>
        <v>17</v>
      </c>
      <c r="F34" s="430">
        <f ca="1">IF(COUNTIF($H$14:$H$30,21),VLOOKUP(21,$H$14:$CU$30,92,FALSE),0)</f>
        <v>6130</v>
      </c>
      <c r="G34" s="431">
        <f ca="1">IF(COUNTIF($H$14:$H$30,21),VLOOKUP(21,$H$14:$CW$30,94,FALSE),0)</f>
        <v>682</v>
      </c>
      <c r="I34" s="317"/>
      <c r="J34" s="1195" t="s">
        <v>189</v>
      </c>
      <c r="K34" s="1196"/>
      <c r="L34" s="1197" t="s">
        <v>190</v>
      </c>
      <c r="M34" s="1197"/>
      <c r="N34" s="1197"/>
      <c r="O34" s="1197"/>
      <c r="P34" s="1197"/>
      <c r="Q34" s="1197"/>
      <c r="R34" s="1197"/>
      <c r="S34" s="1197"/>
      <c r="T34" s="1197"/>
      <c r="U34" s="1197"/>
      <c r="V34" s="1197"/>
      <c r="W34" s="1197"/>
      <c r="X34" s="73"/>
      <c r="Y34" s="73"/>
      <c r="Z34" s="1193" t="s">
        <v>59</v>
      </c>
      <c r="AA34" s="1153"/>
      <c r="AB34" s="1153"/>
      <c r="AC34" s="1153"/>
      <c r="AD34" s="1153"/>
      <c r="AE34" s="1153"/>
      <c r="AF34" s="1153"/>
      <c r="AG34" s="1153"/>
      <c r="AH34" s="1153"/>
      <c r="AI34" s="1153"/>
      <c r="AJ34" s="1153"/>
      <c r="AK34" s="1153"/>
      <c r="AL34" s="1153"/>
      <c r="AM34" s="1153"/>
      <c r="AN34" s="1153"/>
      <c r="AO34" s="1153"/>
      <c r="AP34" s="1153"/>
      <c r="AQ34" s="1153"/>
      <c r="AR34" s="1153"/>
      <c r="AS34" s="1153"/>
      <c r="AT34" s="1153"/>
      <c r="AU34" s="1153"/>
      <c r="AV34" s="1153"/>
      <c r="AW34" s="1153"/>
      <c r="AX34" s="1153"/>
      <c r="AY34" s="1153"/>
      <c r="AZ34" s="1153"/>
      <c r="BA34" s="1153"/>
      <c r="BB34" s="1153"/>
      <c r="BC34" s="1153"/>
      <c r="BD34" s="1153"/>
      <c r="BE34" s="1153"/>
      <c r="BF34" s="1153"/>
      <c r="BG34" s="1154"/>
      <c r="BH34" s="1152" t="s">
        <v>1</v>
      </c>
      <c r="BI34" s="1153"/>
      <c r="BJ34" s="1153"/>
      <c r="BK34" s="1153"/>
      <c r="BL34" s="1153"/>
      <c r="BM34" s="1153"/>
      <c r="BN34" s="1153"/>
      <c r="BO34" s="1153"/>
      <c r="BP34" s="1153"/>
      <c r="BQ34" s="1153"/>
      <c r="BR34" s="1153"/>
      <c r="BS34" s="1153"/>
      <c r="BT34" s="1153"/>
      <c r="BU34" s="1154"/>
      <c r="BV34" s="1152" t="s">
        <v>11</v>
      </c>
      <c r="BW34" s="1153"/>
      <c r="BX34" s="1153"/>
      <c r="BY34" s="1153"/>
      <c r="BZ34" s="1153"/>
      <c r="CA34" s="1153"/>
      <c r="CB34" s="1153"/>
      <c r="CC34" s="1153"/>
      <c r="CD34" s="1153"/>
      <c r="CE34" s="1153"/>
      <c r="CF34" s="1153"/>
      <c r="CG34" s="1153"/>
      <c r="CH34" s="1153"/>
      <c r="CI34" s="1154"/>
      <c r="CJ34" s="319"/>
      <c r="CK34" s="319"/>
      <c r="CL34" s="319"/>
      <c r="CM34" s="319"/>
      <c r="CN34" s="319"/>
      <c r="CO34" s="319"/>
      <c r="CP34" s="73"/>
      <c r="CQ34" s="73"/>
      <c r="CR34" s="73"/>
      <c r="CS34" s="73"/>
      <c r="CT34" s="73"/>
      <c r="CU34" s="73"/>
      <c r="CV34" s="73"/>
      <c r="CW34" s="73"/>
      <c r="CX34" s="73"/>
      <c r="CY34" s="73"/>
    </row>
    <row r="35" spans="1:129" ht="22.5" customHeight="1">
      <c r="A35" s="443">
        <f t="shared" si="8"/>
        <v>22</v>
      </c>
      <c r="B35" s="855">
        <f>ｼﾌﾄ原本!C26</f>
        <v>0</v>
      </c>
      <c r="C35" s="785">
        <f>ｼﾌﾄ原本!E26</f>
        <v>0</v>
      </c>
      <c r="D35" s="911">
        <f>IF(COUNTIF($H$14:$H$30,22),VLOOKUP(22,$H$14:$CU$30,3,FALSE),0)</f>
        <v>0</v>
      </c>
      <c r="E35" s="270">
        <f>IF(COUNTIF($H$14:$H$30,22),VLOOKUP(22,$H$14:$CU$30,4,FALSE),0)</f>
        <v>0</v>
      </c>
      <c r="F35" s="430">
        <f>IF(COUNTIF($H$14:$H$30,22),VLOOKUP(22,$H$14:$CU$30,92,FALSE),0)</f>
        <v>0</v>
      </c>
      <c r="G35" s="431">
        <f>IF(COUNTIF($H$14:$H$30,22),VLOOKUP(22,$H$14:$CW$30,94,FALSE),0)</f>
        <v>0</v>
      </c>
      <c r="I35" s="914" t="s">
        <v>89</v>
      </c>
      <c r="J35" s="1169">
        <f>CN3*1000</f>
        <v>270000</v>
      </c>
      <c r="K35" s="1169"/>
      <c r="L35" s="1169"/>
      <c r="M35" s="1169"/>
      <c r="N35" s="1169"/>
      <c r="O35" s="1169"/>
      <c r="P35" s="1169"/>
      <c r="Q35" s="1169"/>
      <c r="R35" s="1169"/>
      <c r="S35" s="1169"/>
      <c r="T35" s="1169"/>
      <c r="U35" s="1169"/>
      <c r="V35" s="1169"/>
      <c r="W35" s="1169"/>
      <c r="X35" s="73"/>
      <c r="Y35" s="73"/>
      <c r="Z35" s="1174">
        <f>CHOOSE($AB$33,'セールスアクション '!B5,'セールスアクション '!B13,'セールスアクション '!B21,'セールスアクション '!B29,'セールスアクション '!B37)</f>
        <v>0</v>
      </c>
      <c r="AA35" s="1175"/>
      <c r="AB35" s="1175"/>
      <c r="AC35" s="1175"/>
      <c r="AD35" s="1175"/>
      <c r="AE35" s="1175"/>
      <c r="AF35" s="1175"/>
      <c r="AG35" s="1175"/>
      <c r="AH35" s="1175"/>
      <c r="AI35" s="1175"/>
      <c r="AJ35" s="1175"/>
      <c r="AK35" s="1175"/>
      <c r="AL35" s="1175"/>
      <c r="AM35" s="1175"/>
      <c r="AN35" s="1175"/>
      <c r="AO35" s="1175"/>
      <c r="AP35" s="1175"/>
      <c r="AQ35" s="1175"/>
      <c r="AR35" s="1175"/>
      <c r="AS35" s="1175"/>
      <c r="AT35" s="1175"/>
      <c r="AU35" s="1175"/>
      <c r="AV35" s="1175"/>
      <c r="AW35" s="1175"/>
      <c r="AX35" s="1175"/>
      <c r="AY35" s="1176"/>
      <c r="AZ35" s="1181">
        <f>CHOOSE($AB$33,'セールスアクション '!I5,'セールスアクション '!I13,'セールスアクション '!I21,'セールスアクション '!I29,'セールスアクション '!I37)</f>
        <v>0</v>
      </c>
      <c r="BA35" s="1181"/>
      <c r="BB35" s="1181"/>
      <c r="BC35" s="1181"/>
      <c r="BD35" s="1181"/>
      <c r="BE35" s="1181"/>
      <c r="BF35" s="321"/>
      <c r="BG35" s="322"/>
      <c r="BH35" s="1182">
        <f>CHOOSE($CA$1,PMC.D!D6,PMC.D!D15,PMC.D!D24,PMC.D!D33,PMC.D!D42,PMC.D!D51)</f>
        <v>0</v>
      </c>
      <c r="BI35" s="1183"/>
      <c r="BJ35" s="1183"/>
      <c r="BK35" s="1183"/>
      <c r="BL35" s="1183"/>
      <c r="BM35" s="1183"/>
      <c r="BN35" s="1183"/>
      <c r="BO35" s="1183"/>
      <c r="BP35" s="1183"/>
      <c r="BQ35" s="1183"/>
      <c r="BR35" s="1183"/>
      <c r="BS35" s="1184"/>
      <c r="BT35" s="323"/>
      <c r="BU35" s="324"/>
      <c r="BV35" s="1182">
        <f>CHOOSE($CA$1,PMC.D!J6,PMC.D!J15,PMC.D!J24,PMC.D!J33,PMC.D!J42,PMC.D!J51)</f>
        <v>0</v>
      </c>
      <c r="BW35" s="1183"/>
      <c r="BX35" s="1183"/>
      <c r="BY35" s="1183"/>
      <c r="BZ35" s="1183"/>
      <c r="CA35" s="1183"/>
      <c r="CB35" s="1183"/>
      <c r="CC35" s="1183"/>
      <c r="CD35" s="1183"/>
      <c r="CE35" s="1183"/>
      <c r="CF35" s="1183"/>
      <c r="CG35" s="1184"/>
      <c r="CH35" s="325"/>
      <c r="CI35" s="326"/>
      <c r="CJ35" s="83"/>
      <c r="CK35" s="83"/>
      <c r="CL35" s="83"/>
      <c r="CM35" s="83"/>
      <c r="CN35" s="83"/>
      <c r="CO35" s="83"/>
      <c r="CP35" s="73"/>
      <c r="CQ35" s="73"/>
      <c r="CR35" s="73"/>
      <c r="CS35" s="73"/>
      <c r="CT35" s="73"/>
      <c r="CU35" s="73"/>
      <c r="CV35" s="73"/>
      <c r="CW35" s="73"/>
      <c r="CX35" s="73"/>
      <c r="CY35" s="73"/>
    </row>
    <row r="36" spans="1:129" ht="22.5" customHeight="1">
      <c r="A36" s="443">
        <f t="shared" si="8"/>
        <v>23</v>
      </c>
      <c r="B36" s="855">
        <f>ｼﾌﾄ原本!C27</f>
        <v>0</v>
      </c>
      <c r="C36" s="785">
        <f>ｼﾌﾄ原本!E27</f>
        <v>0</v>
      </c>
      <c r="D36" s="911">
        <f>IF(COUNTIF($H$14:$H$30,23),VLOOKUP(23,$H$14:$CU$30,3,FALSE),0)</f>
        <v>0</v>
      </c>
      <c r="E36" s="270">
        <f>IF(COUNTIF($H$14:$H$30,23),VLOOKUP(23,$H$14:$CU$30,4,FALSE),0)</f>
        <v>0</v>
      </c>
      <c r="F36" s="430">
        <f>IF(COUNTIF($H$14:$H$30,23),VLOOKUP(23,$H$14:$CU$30,92,FALSE),0)</f>
        <v>0</v>
      </c>
      <c r="G36" s="431">
        <f>IF(COUNTIF($H$14:$H$30,23),VLOOKUP(23,$H$14:$CW$30,94,FALSE),0)</f>
        <v>0</v>
      </c>
      <c r="I36" s="914" t="s">
        <v>191</v>
      </c>
      <c r="J36" s="1155">
        <f>CHOOSE($CA$1,ﾃﾞｰﾀ入力!W4,ﾃﾞｰﾀ入力!W5,ﾃﾞｰﾀ入力!W6,ﾃﾞｰﾀ入力!W7,ﾃﾞｰﾀ入力!W8,ﾃﾞｰﾀ入力!W9)</f>
        <v>361</v>
      </c>
      <c r="K36" s="1155"/>
      <c r="L36" s="1155"/>
      <c r="M36" s="1155"/>
      <c r="N36" s="1155"/>
      <c r="O36" s="1155"/>
      <c r="P36" s="1155"/>
      <c r="Q36" s="1155"/>
      <c r="R36" s="1155"/>
      <c r="S36" s="1155"/>
      <c r="T36" s="1155"/>
      <c r="U36" s="1155"/>
      <c r="V36" s="1155"/>
      <c r="W36" s="1155"/>
      <c r="X36" s="73"/>
      <c r="Y36" s="73"/>
      <c r="Z36" s="1177">
        <f>CHOOSE($AB$33,'セールスアクション '!B6,'セールスアクション '!B14,'セールスアクション '!B22,'セールスアクション '!B30,'セールスアクション '!B38)</f>
        <v>0</v>
      </c>
      <c r="AA36" s="1178"/>
      <c r="AB36" s="1178"/>
      <c r="AC36" s="1178"/>
      <c r="AD36" s="1178"/>
      <c r="AE36" s="1178"/>
      <c r="AF36" s="1178"/>
      <c r="AG36" s="1178"/>
      <c r="AH36" s="1178"/>
      <c r="AI36" s="1178"/>
      <c r="AJ36" s="1178"/>
      <c r="AK36" s="1178"/>
      <c r="AL36" s="1178"/>
      <c r="AM36" s="1178"/>
      <c r="AN36" s="1178"/>
      <c r="AO36" s="1178"/>
      <c r="AP36" s="1178"/>
      <c r="AQ36" s="1178"/>
      <c r="AR36" s="1178"/>
      <c r="AS36" s="1178"/>
      <c r="AT36" s="1178"/>
      <c r="AU36" s="1178"/>
      <c r="AV36" s="1178"/>
      <c r="AW36" s="1178"/>
      <c r="AX36" s="1178"/>
      <c r="AY36" s="1179"/>
      <c r="AZ36" s="1180">
        <f>CHOOSE($AB$33,'セールスアクション '!I6,'セールスアクション '!I14,'セールスアクション '!I22,'セールスアクション '!I30,'セールスアクション '!I38)</f>
        <v>0</v>
      </c>
      <c r="BA36" s="1180"/>
      <c r="BB36" s="1180"/>
      <c r="BC36" s="1180"/>
      <c r="BD36" s="1180"/>
      <c r="BE36" s="1180"/>
      <c r="BF36" s="327"/>
      <c r="BG36" s="328"/>
      <c r="BH36" s="1185">
        <f>CHOOSE($CA$1,PMC.D!D7,PMC.D!D16,PMC.D!D25,PMC.D!D34,PMC.D!D43,PMC.D!D52)</f>
        <v>0</v>
      </c>
      <c r="BI36" s="1178"/>
      <c r="BJ36" s="1178"/>
      <c r="BK36" s="1178"/>
      <c r="BL36" s="1178"/>
      <c r="BM36" s="1178"/>
      <c r="BN36" s="1178"/>
      <c r="BO36" s="1178"/>
      <c r="BP36" s="1178"/>
      <c r="BQ36" s="1178"/>
      <c r="BR36" s="1178"/>
      <c r="BS36" s="1179"/>
      <c r="BT36" s="329"/>
      <c r="BU36" s="328"/>
      <c r="BV36" s="1185">
        <f>CHOOSE($CA$1,PMC.D!J7,PMC.D!J16,PMC.D!J25,PMC.D!J34,PMC.D!J43,PMC.D!J52)</f>
        <v>0</v>
      </c>
      <c r="BW36" s="1178"/>
      <c r="BX36" s="1178"/>
      <c r="BY36" s="1178"/>
      <c r="BZ36" s="1178"/>
      <c r="CA36" s="1178"/>
      <c r="CB36" s="1178"/>
      <c r="CC36" s="1178"/>
      <c r="CD36" s="1178"/>
      <c r="CE36" s="1178"/>
      <c r="CF36" s="1178"/>
      <c r="CG36" s="1179"/>
      <c r="CH36" s="329"/>
      <c r="CI36" s="330"/>
      <c r="CJ36" s="83"/>
      <c r="CK36" s="83"/>
      <c r="CL36" s="83"/>
      <c r="CM36" s="83"/>
      <c r="CN36" s="83"/>
      <c r="CO36" s="83"/>
      <c r="CP36" s="73"/>
      <c r="CQ36" s="73"/>
      <c r="CR36" s="73"/>
      <c r="CS36" s="73"/>
      <c r="CT36" s="73"/>
      <c r="CU36" s="73"/>
      <c r="CV36" s="73"/>
      <c r="CW36" s="73"/>
    </row>
    <row r="37" spans="1:129" ht="22.5" customHeight="1">
      <c r="A37" s="443">
        <f t="shared" si="8"/>
        <v>24</v>
      </c>
      <c r="B37" s="855">
        <f>ｼﾌﾄ原本!C28</f>
        <v>0</v>
      </c>
      <c r="C37" s="785">
        <f>ｼﾌﾄ原本!E28</f>
        <v>0</v>
      </c>
      <c r="D37" s="911">
        <f>IF(COUNTIF($H$14:$H$30,24),VLOOKUP(24,$H$14:$CU$30,3,FALSE),0)</f>
        <v>0</v>
      </c>
      <c r="E37" s="270">
        <f>IF(COUNTIF($H$14:$H$30,24),VLOOKUP(24,$H$14:$CU$30,4,FALSE),0)</f>
        <v>0</v>
      </c>
      <c r="F37" s="430">
        <f>IF(COUNTIF($H$14:$H$30,24),VLOOKUP(24,$H$14:$CU$30,92,FALSE),0)</f>
        <v>0</v>
      </c>
      <c r="G37" s="431">
        <f>IF(COUNTIF($H$14:$H$30,24),VLOOKUP(24,$H$14:$CW$30,94,FALSE),0)</f>
        <v>0</v>
      </c>
      <c r="I37" s="914" t="s">
        <v>192</v>
      </c>
      <c r="J37" s="1140">
        <f ca="1">J35/(K39+J39)</f>
        <v>4954.1284403669724</v>
      </c>
      <c r="K37" s="1140"/>
      <c r="L37" s="1169">
        <f>J35/L40</f>
        <v>6923.0769230769229</v>
      </c>
      <c r="M37" s="1169"/>
      <c r="N37" s="1169"/>
      <c r="O37" s="1169"/>
      <c r="P37" s="1169"/>
      <c r="Q37" s="1169"/>
      <c r="R37" s="1169"/>
      <c r="S37" s="1169"/>
      <c r="T37" s="1169"/>
      <c r="U37" s="1169"/>
      <c r="V37" s="1169"/>
      <c r="W37" s="1169"/>
      <c r="X37" s="73"/>
      <c r="Y37" s="73"/>
      <c r="Z37" s="1177">
        <f>CHOOSE($AB$33,'セールスアクション '!B7,'セールスアクション '!B15,'セールスアクション '!B23,'セールスアクション '!B31,'セールスアクション '!B39)</f>
        <v>0</v>
      </c>
      <c r="AA37" s="1178"/>
      <c r="AB37" s="1178"/>
      <c r="AC37" s="1178"/>
      <c r="AD37" s="1178"/>
      <c r="AE37" s="1178"/>
      <c r="AF37" s="1178"/>
      <c r="AG37" s="1178"/>
      <c r="AH37" s="1178"/>
      <c r="AI37" s="1178"/>
      <c r="AJ37" s="1178"/>
      <c r="AK37" s="1178"/>
      <c r="AL37" s="1178"/>
      <c r="AM37" s="1178"/>
      <c r="AN37" s="1178"/>
      <c r="AO37" s="1178"/>
      <c r="AP37" s="1178"/>
      <c r="AQ37" s="1178"/>
      <c r="AR37" s="1178"/>
      <c r="AS37" s="1178"/>
      <c r="AT37" s="1178"/>
      <c r="AU37" s="1178"/>
      <c r="AV37" s="1178"/>
      <c r="AW37" s="1178"/>
      <c r="AX37" s="1178"/>
      <c r="AY37" s="1179"/>
      <c r="AZ37" s="1180">
        <f>CHOOSE($AB$33,'セールスアクション '!I7,'セールスアクション '!I15,'セールスアクション '!I23,'セールスアクション '!I31,'セールスアクション '!I39)</f>
        <v>0</v>
      </c>
      <c r="BA37" s="1180"/>
      <c r="BB37" s="1180"/>
      <c r="BC37" s="1180"/>
      <c r="BD37" s="1180"/>
      <c r="BE37" s="1180"/>
      <c r="BF37" s="327"/>
      <c r="BG37" s="328"/>
      <c r="BH37" s="1185">
        <f>CHOOSE($CA$1,PMC.D!D8,PMC.D!D17,PMC.D!D26,PMC.D!D35,PMC.D!D44,PMC.D!D53)</f>
        <v>0</v>
      </c>
      <c r="BI37" s="1178"/>
      <c r="BJ37" s="1178"/>
      <c r="BK37" s="1178"/>
      <c r="BL37" s="1178"/>
      <c r="BM37" s="1178"/>
      <c r="BN37" s="1178"/>
      <c r="BO37" s="1178"/>
      <c r="BP37" s="1178"/>
      <c r="BQ37" s="1178"/>
      <c r="BR37" s="1178"/>
      <c r="BS37" s="1179"/>
      <c r="BT37" s="329"/>
      <c r="BU37" s="328"/>
      <c r="BV37" s="1185">
        <f>CHOOSE($CA$1,PMC.D!J8,PMC.D!J17,PMC.D!J26,PMC.D!J35,PMC.D!J44,PMC.D!J53)</f>
        <v>0</v>
      </c>
      <c r="BW37" s="1178"/>
      <c r="BX37" s="1178"/>
      <c r="BY37" s="1178"/>
      <c r="BZ37" s="1178"/>
      <c r="CA37" s="1178"/>
      <c r="CB37" s="1178"/>
      <c r="CC37" s="1178"/>
      <c r="CD37" s="1178"/>
      <c r="CE37" s="1178"/>
      <c r="CF37" s="1178"/>
      <c r="CG37" s="1179"/>
      <c r="CH37" s="329"/>
      <c r="CI37" s="330"/>
      <c r="CJ37" s="83"/>
      <c r="CK37" s="83"/>
      <c r="CL37" s="83"/>
      <c r="CM37" s="83"/>
      <c r="CN37" s="83"/>
      <c r="CO37" s="83"/>
      <c r="CP37" s="73"/>
      <c r="CQ37" s="73"/>
      <c r="CR37" s="73"/>
      <c r="CS37" s="73"/>
      <c r="CT37" s="73"/>
      <c r="CU37" s="73"/>
      <c r="CV37" s="73"/>
      <c r="CW37" s="73"/>
    </row>
    <row r="38" spans="1:129" ht="22.5" customHeight="1">
      <c r="A38" s="443">
        <f t="shared" si="8"/>
        <v>25</v>
      </c>
      <c r="B38" s="855">
        <f>ｼﾌﾄ原本!C29</f>
        <v>0</v>
      </c>
      <c r="C38" s="785">
        <f>ｼﾌﾄ原本!E29</f>
        <v>0</v>
      </c>
      <c r="D38" s="911">
        <f>IF(COUNTIF($H$14:$H$30,25),VLOOKUP(25,$H$14:$CU$30,3,FALSE),0)</f>
        <v>0</v>
      </c>
      <c r="E38" s="270">
        <f>IF(COUNTIF($H$14:$H$30,25),VLOOKUP(25,$H$14:$CU$30,4,FALSE),0)</f>
        <v>0</v>
      </c>
      <c r="F38" s="430">
        <f>IF(COUNTIF($H$14:$H$30,25),VLOOKUP(25,$H$14:$CU$30,92,FALSE),0)</f>
        <v>0</v>
      </c>
      <c r="G38" s="431">
        <f>IF(COUNTIF($H$14:$H$30,25),VLOOKUP(25,$H$14:$CW$30,94,FALSE),0)</f>
        <v>0</v>
      </c>
      <c r="I38" s="914" t="s">
        <v>193</v>
      </c>
      <c r="J38" s="1189">
        <f ca="1">J36/(J39+K39)</f>
        <v>6.6238532110091741</v>
      </c>
      <c r="K38" s="1189"/>
      <c r="L38" s="1194">
        <f>J36/L40</f>
        <v>9.2564102564102573</v>
      </c>
      <c r="M38" s="1194"/>
      <c r="N38" s="1194"/>
      <c r="O38" s="1194"/>
      <c r="P38" s="1194"/>
      <c r="Q38" s="1194"/>
      <c r="R38" s="1194"/>
      <c r="S38" s="1194"/>
      <c r="T38" s="1194"/>
      <c r="U38" s="1194"/>
      <c r="V38" s="1194"/>
      <c r="W38" s="1194"/>
      <c r="X38" s="73"/>
      <c r="Y38" s="73"/>
      <c r="Z38" s="1177">
        <f>CHOOSE($AB$33,'セールスアクション '!B8,'セールスアクション '!B16,'セールスアクション '!B24,'セールスアクション '!B32,'セールスアクション '!B40)</f>
        <v>0</v>
      </c>
      <c r="AA38" s="1178"/>
      <c r="AB38" s="1178"/>
      <c r="AC38" s="1178"/>
      <c r="AD38" s="1178"/>
      <c r="AE38" s="1178"/>
      <c r="AF38" s="1178"/>
      <c r="AG38" s="1178"/>
      <c r="AH38" s="1178"/>
      <c r="AI38" s="1178"/>
      <c r="AJ38" s="1178"/>
      <c r="AK38" s="1178"/>
      <c r="AL38" s="1178"/>
      <c r="AM38" s="1178"/>
      <c r="AN38" s="1178"/>
      <c r="AO38" s="1178"/>
      <c r="AP38" s="1178"/>
      <c r="AQ38" s="1178"/>
      <c r="AR38" s="1178"/>
      <c r="AS38" s="1178"/>
      <c r="AT38" s="1178"/>
      <c r="AU38" s="1178"/>
      <c r="AV38" s="1178"/>
      <c r="AW38" s="1178"/>
      <c r="AX38" s="1178"/>
      <c r="AY38" s="1179"/>
      <c r="AZ38" s="1180">
        <f>CHOOSE($AB$33,'セールスアクション '!I8,'セールスアクション '!I16,'セールスアクション '!I24,'セールスアクション '!I32,'セールスアクション '!I40)</f>
        <v>0</v>
      </c>
      <c r="BA38" s="1180"/>
      <c r="BB38" s="1180"/>
      <c r="BC38" s="1180"/>
      <c r="BD38" s="1180"/>
      <c r="BE38" s="1180"/>
      <c r="BF38" s="327"/>
      <c r="BG38" s="328"/>
      <c r="BH38" s="1185">
        <f>CHOOSE($CA$1,PMC.D!D9,PMC.D!D18,PMC.D!D27,PMC.D!D36,PMC.D!D45,PMC.D!D54)</f>
        <v>0</v>
      </c>
      <c r="BI38" s="1178"/>
      <c r="BJ38" s="1178"/>
      <c r="BK38" s="1178"/>
      <c r="BL38" s="1178"/>
      <c r="BM38" s="1178"/>
      <c r="BN38" s="1178"/>
      <c r="BO38" s="1178"/>
      <c r="BP38" s="1178"/>
      <c r="BQ38" s="1178"/>
      <c r="BR38" s="1178"/>
      <c r="BS38" s="1179"/>
      <c r="BT38" s="329"/>
      <c r="BU38" s="328"/>
      <c r="BV38" s="1185">
        <f>CHOOSE($CA$1,PMC.D!J9,PMC.D!J18,PMC.D!J27,PMC.D!J36,PMC.D!J45,PMC.D!J54)</f>
        <v>0</v>
      </c>
      <c r="BW38" s="1178"/>
      <c r="BX38" s="1178"/>
      <c r="BY38" s="1178"/>
      <c r="BZ38" s="1178"/>
      <c r="CA38" s="1178"/>
      <c r="CB38" s="1178"/>
      <c r="CC38" s="1178"/>
      <c r="CD38" s="1178"/>
      <c r="CE38" s="1178"/>
      <c r="CF38" s="1178"/>
      <c r="CG38" s="1179"/>
      <c r="CH38" s="329"/>
      <c r="CI38" s="330"/>
      <c r="CJ38" s="83"/>
      <c r="CK38" s="83"/>
      <c r="CL38" s="83"/>
      <c r="CM38" s="83"/>
      <c r="CN38" s="83"/>
      <c r="CO38" s="83"/>
      <c r="CP38" s="73"/>
      <c r="CQ38" s="73"/>
      <c r="CR38" s="73"/>
      <c r="CS38" s="73"/>
      <c r="CT38" s="73"/>
      <c r="CU38" s="73"/>
      <c r="CV38" s="73"/>
      <c r="CW38" s="73"/>
    </row>
    <row r="39" spans="1:129" ht="22.5" customHeight="1" thickBot="1">
      <c r="A39" s="443">
        <f t="shared" si="8"/>
        <v>26</v>
      </c>
      <c r="B39" s="855">
        <f>ｼﾌﾄ原本!C30</f>
        <v>0</v>
      </c>
      <c r="C39" s="785">
        <f>ｼﾌﾄ原本!E30</f>
        <v>0</v>
      </c>
      <c r="D39" s="911">
        <f>IF(COUNTIF($H$14:$H$30,26),VLOOKUP(26,$H$14:$CU$30,3,FALSE),0)</f>
        <v>0</v>
      </c>
      <c r="E39" s="270">
        <f>IF(COUNTIF($H$14:$H$30,26),VLOOKUP(26,$H$14:$CU$30,4,FALSE),0)</f>
        <v>0</v>
      </c>
      <c r="F39" s="430">
        <f>IF(COUNTIF($H$14:$H$30,26),VLOOKUP(26,$H$14:$CU$30,92,FALSE),0)</f>
        <v>0</v>
      </c>
      <c r="G39" s="431">
        <f>IF(COUNTIF($H$14:$H$30,26),VLOOKUP(26,$H$14:$CW$30,94,FALSE),0)</f>
        <v>0</v>
      </c>
      <c r="I39" s="914" t="s">
        <v>194</v>
      </c>
      <c r="J39" s="915">
        <f ca="1">SUMIF(CV14:CV30,"&gt;1500",CP14:CQ30)</f>
        <v>9.5</v>
      </c>
      <c r="K39" s="915">
        <f ca="1">SUMIF(CV14:CV30,"&lt;2000",CP14:CP30)</f>
        <v>45</v>
      </c>
      <c r="L39" s="1146">
        <f ca="1">SUMIF(CV14:CV30,"&gt;1500",CP14:CQ30)</f>
        <v>9.5</v>
      </c>
      <c r="M39" s="1146"/>
      <c r="N39" s="1146"/>
      <c r="O39" s="1146"/>
      <c r="P39" s="1146"/>
      <c r="Q39" s="1146"/>
      <c r="R39" s="1146">
        <f ca="1">L40-L39</f>
        <v>29.5</v>
      </c>
      <c r="S39" s="1146"/>
      <c r="T39" s="1146"/>
      <c r="U39" s="1146"/>
      <c r="V39" s="1146"/>
      <c r="W39" s="1146"/>
      <c r="X39" s="65"/>
      <c r="Y39" s="65"/>
      <c r="Z39" s="1192">
        <f>CHOOSE($AB$33,'セールスアクション '!B9,'セールスアクション '!B17,'セールスアクション '!B25,'セールスアクション '!B33,'セールスアクション '!B41)</f>
        <v>0</v>
      </c>
      <c r="AA39" s="1171"/>
      <c r="AB39" s="1171"/>
      <c r="AC39" s="1171"/>
      <c r="AD39" s="1171"/>
      <c r="AE39" s="1171"/>
      <c r="AF39" s="1171"/>
      <c r="AG39" s="1171"/>
      <c r="AH39" s="1171"/>
      <c r="AI39" s="1171"/>
      <c r="AJ39" s="1171"/>
      <c r="AK39" s="1171"/>
      <c r="AL39" s="1171"/>
      <c r="AM39" s="1171"/>
      <c r="AN39" s="1171"/>
      <c r="AO39" s="1171"/>
      <c r="AP39" s="1171"/>
      <c r="AQ39" s="1171"/>
      <c r="AR39" s="1171"/>
      <c r="AS39" s="1171"/>
      <c r="AT39" s="1171"/>
      <c r="AU39" s="1171"/>
      <c r="AV39" s="1171"/>
      <c r="AW39" s="1171"/>
      <c r="AX39" s="1171"/>
      <c r="AY39" s="1172"/>
      <c r="AZ39" s="1173">
        <f>CHOOSE($AB$33,'セールスアクション '!I9,'セールスアクション '!I17,'セールスアクション '!I25,'セールスアクション '!I33,'セールスアクション '!I41)</f>
        <v>0</v>
      </c>
      <c r="BA39" s="1173"/>
      <c r="BB39" s="1173"/>
      <c r="BC39" s="1173"/>
      <c r="BD39" s="1173"/>
      <c r="BE39" s="1173"/>
      <c r="BF39" s="331"/>
      <c r="BG39" s="332"/>
      <c r="BH39" s="1170">
        <f>CHOOSE($CA$1,PMC.D!D10,PMC.D!D19,PMC.D!D28,PMC.D!D37,PMC.D!D46,PMC.D!D55)</f>
        <v>0</v>
      </c>
      <c r="BI39" s="1171"/>
      <c r="BJ39" s="1171"/>
      <c r="BK39" s="1171"/>
      <c r="BL39" s="1171"/>
      <c r="BM39" s="1171"/>
      <c r="BN39" s="1171"/>
      <c r="BO39" s="1171"/>
      <c r="BP39" s="1171"/>
      <c r="BQ39" s="1171"/>
      <c r="BR39" s="1171"/>
      <c r="BS39" s="1172"/>
      <c r="BT39" s="333"/>
      <c r="BU39" s="332"/>
      <c r="BV39" s="1170">
        <f>CHOOSE($CA$1,PMC.D!J10,PMC.D!J19,PMC.D!J28,PMC.D!J37,PMC.D!J46,PMC.D!J55)</f>
        <v>0</v>
      </c>
      <c r="BW39" s="1171"/>
      <c r="BX39" s="1171"/>
      <c r="BY39" s="1171"/>
      <c r="BZ39" s="1171"/>
      <c r="CA39" s="1171"/>
      <c r="CB39" s="1171"/>
      <c r="CC39" s="1171"/>
      <c r="CD39" s="1171"/>
      <c r="CE39" s="1171"/>
      <c r="CF39" s="1171"/>
      <c r="CG39" s="1172"/>
      <c r="CH39" s="333"/>
      <c r="CI39" s="334"/>
      <c r="CJ39" s="83"/>
      <c r="CK39" s="83"/>
      <c r="CL39" s="83"/>
      <c r="CM39" s="83"/>
      <c r="CN39" s="83"/>
      <c r="CO39" s="83"/>
      <c r="CP39" s="73"/>
      <c r="CQ39" s="73"/>
      <c r="CR39" s="73"/>
      <c r="CS39" s="73"/>
      <c r="CT39" s="73"/>
      <c r="CU39" s="73"/>
      <c r="CV39" s="73"/>
      <c r="CW39" s="73"/>
    </row>
    <row r="40" spans="1:129" ht="22.5" customHeight="1">
      <c r="A40" s="443">
        <f t="shared" si="8"/>
        <v>27</v>
      </c>
      <c r="B40" s="855">
        <f>ｼﾌﾄ原本!C31</f>
        <v>0</v>
      </c>
      <c r="C40" s="785">
        <f>ｼﾌﾄ原本!E31</f>
        <v>0</v>
      </c>
      <c r="D40" s="911">
        <f>IF(COUNTIF($H$14:$H$30,27),VLOOKUP(27,$H$14:$CU$30,3,FALSE),0)</f>
        <v>0</v>
      </c>
      <c r="E40" s="270">
        <f>IF(COUNTIF($H$14:$H$30,27),VLOOKUP(27,$H$14:$CU$30,4,FALSE),0)</f>
        <v>0</v>
      </c>
      <c r="F40" s="430">
        <f>IF(COUNTIF($H$14:$H$30,27),VLOOKUP(27,$H$14:$CU$30,92,FALSE),0)</f>
        <v>0</v>
      </c>
      <c r="G40" s="431">
        <f>IF(COUNTIF($H$14:$H$30,27),VLOOKUP(27,$H$14:$CW$30,94,FALSE),0)</f>
        <v>0</v>
      </c>
      <c r="I40" s="914" t="s">
        <v>195</v>
      </c>
      <c r="J40" s="1151">
        <f ca="1">J39+K39</f>
        <v>54.5</v>
      </c>
      <c r="K40" s="1151"/>
      <c r="L40" s="1146">
        <f>CP11</f>
        <v>39</v>
      </c>
      <c r="M40" s="1146"/>
      <c r="N40" s="1146"/>
      <c r="O40" s="1146"/>
      <c r="P40" s="1146"/>
      <c r="Q40" s="1146"/>
      <c r="R40" s="1146"/>
      <c r="S40" s="1146"/>
      <c r="T40" s="1146"/>
      <c r="U40" s="1146"/>
      <c r="V40" s="1146"/>
      <c r="W40" s="1146"/>
      <c r="Z40" s="1265" t="s">
        <v>247</v>
      </c>
      <c r="AA40" s="1266"/>
      <c r="AB40" s="1266"/>
      <c r="AC40" s="1266"/>
      <c r="AD40" s="1266"/>
      <c r="AE40" s="1266"/>
      <c r="AF40" s="1266"/>
      <c r="AG40" s="1266"/>
      <c r="AH40" s="1266"/>
      <c r="AI40" s="1266"/>
      <c r="AJ40" s="1266"/>
      <c r="AK40" s="1266"/>
      <c r="AL40" s="1266"/>
      <c r="AM40" s="1266"/>
      <c r="AN40" s="1266"/>
      <c r="AO40" s="1266"/>
      <c r="AP40" s="1266"/>
      <c r="AQ40" s="1266"/>
      <c r="AR40" s="1266"/>
      <c r="AS40" s="1266"/>
      <c r="AT40" s="1266"/>
      <c r="AU40" s="1266"/>
      <c r="AV40" s="1266"/>
      <c r="AW40" s="1266"/>
      <c r="AX40" s="1266"/>
      <c r="AY40" s="1266"/>
      <c r="AZ40" s="1266"/>
      <c r="BA40" s="1266"/>
      <c r="BB40" s="1266"/>
      <c r="BC40" s="1266"/>
      <c r="BD40" s="1266"/>
      <c r="BE40" s="1266"/>
      <c r="BF40" s="1266"/>
      <c r="BG40" s="1266"/>
      <c r="BH40" s="1266"/>
      <c r="BI40" s="1266"/>
      <c r="BJ40" s="1266"/>
      <c r="BK40" s="1266"/>
      <c r="BL40" s="1266"/>
      <c r="BM40" s="1266"/>
      <c r="BN40" s="1266"/>
      <c r="BO40" s="1266"/>
      <c r="BP40" s="1266"/>
      <c r="BQ40" s="1266"/>
      <c r="BR40" s="1266"/>
      <c r="BS40" s="1266"/>
      <c r="BT40" s="1266"/>
      <c r="BU40" s="1266"/>
      <c r="BV40" s="1266"/>
      <c r="BW40" s="1266"/>
      <c r="BX40" s="1266"/>
      <c r="BY40" s="1266"/>
      <c r="BZ40" s="1266"/>
      <c r="CA40" s="1266"/>
      <c r="CB40" s="1266"/>
      <c r="CC40" s="1266"/>
      <c r="CD40" s="1266"/>
      <c r="CE40" s="1266"/>
      <c r="CF40" s="1266"/>
      <c r="CG40" s="1266"/>
      <c r="CH40" s="1266"/>
      <c r="CI40" s="337"/>
      <c r="CJ40" s="73"/>
      <c r="CK40" s="73"/>
      <c r="CL40" s="73"/>
      <c r="CM40" s="73"/>
      <c r="CN40" s="73"/>
      <c r="CO40" s="73"/>
      <c r="CP40" s="73"/>
      <c r="CQ40" s="73"/>
      <c r="CR40" s="73"/>
      <c r="CS40" s="73"/>
      <c r="CT40" s="73"/>
      <c r="CU40" s="73"/>
      <c r="CV40" s="73"/>
      <c r="CW40" s="73"/>
    </row>
    <row r="41" spans="1:129" ht="22.5" customHeight="1">
      <c r="A41" s="443">
        <f t="shared" si="8"/>
        <v>28</v>
      </c>
      <c r="B41" s="855" t="str">
        <f>ｼﾌﾄ原本!C32</f>
        <v>A.M（本部）</v>
      </c>
      <c r="C41" s="785">
        <f>ｼﾌﾄ原本!E32</f>
        <v>0</v>
      </c>
      <c r="D41" s="911">
        <f>IF(COUNTIF($H$14:$H$30,28),VLOOKUP(28,$H$14:$CU$30,3,FALSE),0)</f>
        <v>0</v>
      </c>
      <c r="E41" s="270">
        <f>IF(COUNTIF($H$14:$H$30,28),VLOOKUP(28,$H$14:$CU$30,4,FALSE),0)</f>
        <v>0</v>
      </c>
      <c r="F41" s="430">
        <f>IF(COUNTIF($H$14:$H$30,28),VLOOKUP(28,$H$14:$CU$30,92,FALSE),0)</f>
        <v>0</v>
      </c>
      <c r="G41" s="431">
        <f>IF(COUNTIF($H$14:$H$30,28),VLOOKUP(28,$H$14:$CW$30,94,FALSE),0)</f>
        <v>0</v>
      </c>
      <c r="I41" s="914" t="s">
        <v>197</v>
      </c>
      <c r="J41" s="1140">
        <f ca="1">SUMIF(CV14:CV30,"&lt;2000",CU14:CU30)</f>
        <v>60902.375</v>
      </c>
      <c r="K41" s="1140"/>
      <c r="L41" s="1169">
        <f ca="1">R39*ﾃﾞｰﾀ入力!A8</f>
        <v>37170</v>
      </c>
      <c r="M41" s="1169"/>
      <c r="N41" s="1169"/>
      <c r="O41" s="1169"/>
      <c r="P41" s="1169"/>
      <c r="Q41" s="1169"/>
      <c r="R41" s="1169"/>
      <c r="S41" s="1169"/>
      <c r="T41" s="1169"/>
      <c r="U41" s="1169"/>
      <c r="V41" s="1169"/>
      <c r="W41" s="1169"/>
      <c r="Z41" s="1267"/>
      <c r="AA41" s="1268"/>
      <c r="AB41" s="1268"/>
      <c r="AC41" s="1268"/>
      <c r="AD41" s="1268"/>
      <c r="AE41" s="1268"/>
      <c r="AF41" s="1268"/>
      <c r="AG41" s="1268"/>
      <c r="AH41" s="1268"/>
      <c r="AI41" s="1268"/>
      <c r="AJ41" s="1268"/>
      <c r="AK41" s="1268"/>
      <c r="AL41" s="1268"/>
      <c r="AM41" s="1268"/>
      <c r="AN41" s="1268"/>
      <c r="AO41" s="1268"/>
      <c r="AP41" s="1268"/>
      <c r="AQ41" s="1268"/>
      <c r="AR41" s="1268"/>
      <c r="AS41" s="1268"/>
      <c r="AT41" s="1268"/>
      <c r="AU41" s="1268"/>
      <c r="AV41" s="1268"/>
      <c r="AW41" s="1268"/>
      <c r="AX41" s="1268"/>
      <c r="AY41" s="1268"/>
      <c r="AZ41" s="1268"/>
      <c r="BA41" s="1268"/>
      <c r="BB41" s="1268"/>
      <c r="BC41" s="1268"/>
      <c r="BD41" s="1268"/>
      <c r="BE41" s="1268"/>
      <c r="BF41" s="1268"/>
      <c r="BG41" s="1268"/>
      <c r="BH41" s="1268"/>
      <c r="BI41" s="1268"/>
      <c r="BJ41" s="1268"/>
      <c r="BK41" s="1268"/>
      <c r="BL41" s="1268"/>
      <c r="BM41" s="1268"/>
      <c r="BN41" s="1268"/>
      <c r="BO41" s="1268"/>
      <c r="BP41" s="1268"/>
      <c r="BQ41" s="1268"/>
      <c r="BR41" s="1268"/>
      <c r="BS41" s="1268"/>
      <c r="BT41" s="1268"/>
      <c r="BU41" s="1268"/>
      <c r="BV41" s="1268"/>
      <c r="BW41" s="1268"/>
      <c r="BX41" s="1268"/>
      <c r="BY41" s="1268"/>
      <c r="BZ41" s="1268"/>
      <c r="CA41" s="1268"/>
      <c r="CB41" s="1268"/>
      <c r="CC41" s="1268"/>
      <c r="CD41" s="1268"/>
      <c r="CE41" s="1268"/>
      <c r="CF41" s="1268"/>
      <c r="CG41" s="1268"/>
      <c r="CH41" s="1268"/>
      <c r="CI41" s="340"/>
      <c r="CJ41" s="73"/>
      <c r="CK41" s="73"/>
      <c r="CL41" s="73"/>
      <c r="CM41" s="73"/>
      <c r="CN41" s="172"/>
      <c r="CP41" s="64"/>
      <c r="CR41" s="69"/>
      <c r="CS41" s="69"/>
      <c r="CU41" s="64"/>
      <c r="CV41" s="64"/>
    </row>
    <row r="42" spans="1:129" ht="22.5" customHeight="1">
      <c r="A42" s="443">
        <f t="shared" si="8"/>
        <v>29</v>
      </c>
      <c r="B42" s="855" t="str">
        <f>ｼﾌﾄ原本!C33</f>
        <v>S.I（本部</v>
      </c>
      <c r="C42" s="785">
        <f>ｼﾌﾄ原本!E33</f>
        <v>0</v>
      </c>
      <c r="D42" s="911">
        <f>IF(COUNTIF($H$14:$H$30,29),VLOOKUP(29,$H$14:$CU$30,3,FALSE),0)</f>
        <v>0</v>
      </c>
      <c r="E42" s="270">
        <f>IF(COUNTIF($H$14:$H$30,29),VLOOKUP(29,$H$14:$CU$30,4,FALSE),0)</f>
        <v>0</v>
      </c>
      <c r="F42" s="430">
        <f>IF(COUNTIF($H$14:$H$30,29),VLOOKUP(29,$H$14:$CU$30,92,FALSE),0)</f>
        <v>0</v>
      </c>
      <c r="G42" s="431">
        <f>IF(COUNTIF($H$14:$H$30,29),VLOOKUP(29,$H$14:$CW$30,94,FALSE),0)</f>
        <v>0</v>
      </c>
      <c r="I42" s="914" t="s">
        <v>198</v>
      </c>
      <c r="J42" s="1186">
        <f ca="1">J41/J35</f>
        <v>0.22556435185185186</v>
      </c>
      <c r="K42" s="1186"/>
      <c r="L42" s="1187">
        <f ca="1">L41/J35</f>
        <v>0.13766666666666666</v>
      </c>
      <c r="M42" s="1187"/>
      <c r="N42" s="1187"/>
      <c r="O42" s="1187"/>
      <c r="P42" s="1187"/>
      <c r="Q42" s="1187"/>
      <c r="R42" s="1187"/>
      <c r="S42" s="1187"/>
      <c r="T42" s="1187"/>
      <c r="U42" s="1187"/>
      <c r="V42" s="1187"/>
      <c r="W42" s="1187"/>
      <c r="Z42" s="1267"/>
      <c r="AA42" s="1268"/>
      <c r="AB42" s="1268"/>
      <c r="AC42" s="1268"/>
      <c r="AD42" s="1268"/>
      <c r="AE42" s="1268"/>
      <c r="AF42" s="1268"/>
      <c r="AG42" s="1268"/>
      <c r="AH42" s="1268"/>
      <c r="AI42" s="1268"/>
      <c r="AJ42" s="1268"/>
      <c r="AK42" s="1268"/>
      <c r="AL42" s="1268"/>
      <c r="AM42" s="1268"/>
      <c r="AN42" s="1268"/>
      <c r="AO42" s="1268"/>
      <c r="AP42" s="1268"/>
      <c r="AQ42" s="1268"/>
      <c r="AR42" s="1268"/>
      <c r="AS42" s="1268"/>
      <c r="AT42" s="1268"/>
      <c r="AU42" s="1268"/>
      <c r="AV42" s="1268"/>
      <c r="AW42" s="1268"/>
      <c r="AX42" s="1268"/>
      <c r="AY42" s="1268"/>
      <c r="AZ42" s="1268"/>
      <c r="BA42" s="1268"/>
      <c r="BB42" s="1268"/>
      <c r="BC42" s="1268"/>
      <c r="BD42" s="1268"/>
      <c r="BE42" s="1268"/>
      <c r="BF42" s="1268"/>
      <c r="BG42" s="1268"/>
      <c r="BH42" s="1268"/>
      <c r="BI42" s="1268"/>
      <c r="BJ42" s="1268"/>
      <c r="BK42" s="1268"/>
      <c r="BL42" s="1268"/>
      <c r="BM42" s="1268"/>
      <c r="BN42" s="1268"/>
      <c r="BO42" s="1268"/>
      <c r="BP42" s="1268"/>
      <c r="BQ42" s="1268"/>
      <c r="BR42" s="1268"/>
      <c r="BS42" s="1268"/>
      <c r="BT42" s="1268"/>
      <c r="BU42" s="1268"/>
      <c r="BV42" s="1268"/>
      <c r="BW42" s="1268"/>
      <c r="BX42" s="1268"/>
      <c r="BY42" s="1268"/>
      <c r="BZ42" s="1268"/>
      <c r="CA42" s="1268"/>
      <c r="CB42" s="1268"/>
      <c r="CC42" s="1268"/>
      <c r="CD42" s="1268"/>
      <c r="CE42" s="1268"/>
      <c r="CF42" s="1268"/>
      <c r="CG42" s="1268"/>
      <c r="CH42" s="1268"/>
      <c r="CI42" s="340"/>
      <c r="CN42" s="172"/>
      <c r="CP42" s="64"/>
      <c r="CR42" s="69"/>
      <c r="CS42" s="69"/>
      <c r="CU42" s="64"/>
      <c r="CV42" s="64"/>
    </row>
    <row r="43" spans="1:129" ht="22.5" customHeight="1">
      <c r="A43" s="443">
        <f t="shared" si="8"/>
        <v>30</v>
      </c>
      <c r="B43" s="855" t="str">
        <f>ｼﾌﾄ原本!C34</f>
        <v>不足①</v>
      </c>
      <c r="C43" s="785">
        <f>ｼﾌﾄ原本!E34</f>
        <v>0</v>
      </c>
      <c r="D43" s="911">
        <f>IF(COUNTIF($H$14:$H$30,30),VLOOKUP(30,$H$14:$CU$30,3,FALSE),0)</f>
        <v>0</v>
      </c>
      <c r="E43" s="270">
        <f>IF(COUNTIF($H$14:$H$30,30),VLOOKUP(30,$H$14:$CU$30,4,FALSE),0)</f>
        <v>0</v>
      </c>
      <c r="F43" s="430">
        <f>IF(COUNTIF($H$14:$H$30,30),VLOOKUP(30,$H$14:$CU$30,92,FALSE),0)</f>
        <v>0</v>
      </c>
      <c r="G43" s="431">
        <f>IF(COUNTIF($H$14:$H$30,30),VLOOKUP(30,$H$14:$CW$30,94,FALSE),0)</f>
        <v>0</v>
      </c>
      <c r="I43" s="916"/>
      <c r="J43" s="1188"/>
      <c r="K43" s="1188"/>
      <c r="L43" s="1143"/>
      <c r="M43" s="1143"/>
      <c r="N43" s="1143"/>
      <c r="O43" s="1143"/>
      <c r="P43" s="1143"/>
      <c r="Q43" s="1143"/>
      <c r="R43" s="1143"/>
      <c r="S43" s="1143"/>
      <c r="T43" s="1143"/>
      <c r="U43" s="1143"/>
      <c r="V43" s="1143"/>
      <c r="W43" s="1143"/>
      <c r="Z43" s="1267"/>
      <c r="AA43" s="1268"/>
      <c r="AB43" s="1268"/>
      <c r="AC43" s="1268"/>
      <c r="AD43" s="1268"/>
      <c r="AE43" s="1268"/>
      <c r="AF43" s="1268"/>
      <c r="AG43" s="1268"/>
      <c r="AH43" s="1268"/>
      <c r="AI43" s="1268"/>
      <c r="AJ43" s="1268"/>
      <c r="AK43" s="1268"/>
      <c r="AL43" s="1268"/>
      <c r="AM43" s="1268"/>
      <c r="AN43" s="1268"/>
      <c r="AO43" s="1268"/>
      <c r="AP43" s="1268"/>
      <c r="AQ43" s="1268"/>
      <c r="AR43" s="1268"/>
      <c r="AS43" s="1268"/>
      <c r="AT43" s="1268"/>
      <c r="AU43" s="1268"/>
      <c r="AV43" s="1268"/>
      <c r="AW43" s="1268"/>
      <c r="AX43" s="1268"/>
      <c r="AY43" s="1268"/>
      <c r="AZ43" s="1268"/>
      <c r="BA43" s="1268"/>
      <c r="BB43" s="1268"/>
      <c r="BC43" s="1268"/>
      <c r="BD43" s="1268"/>
      <c r="BE43" s="1268"/>
      <c r="BF43" s="1268"/>
      <c r="BG43" s="1268"/>
      <c r="BH43" s="1268"/>
      <c r="BI43" s="1268"/>
      <c r="BJ43" s="1268"/>
      <c r="BK43" s="1268"/>
      <c r="BL43" s="1268"/>
      <c r="BM43" s="1268"/>
      <c r="BN43" s="1268"/>
      <c r="BO43" s="1268"/>
      <c r="BP43" s="1268"/>
      <c r="BQ43" s="1268"/>
      <c r="BR43" s="1268"/>
      <c r="BS43" s="1268"/>
      <c r="BT43" s="1268"/>
      <c r="BU43" s="1268"/>
      <c r="BV43" s="1268"/>
      <c r="BW43" s="1268"/>
      <c r="BX43" s="1268"/>
      <c r="BY43" s="1268"/>
      <c r="BZ43" s="1268"/>
      <c r="CA43" s="1268"/>
      <c r="CB43" s="1268"/>
      <c r="CC43" s="1268"/>
      <c r="CD43" s="1268"/>
      <c r="CE43" s="1268"/>
      <c r="CF43" s="1268"/>
      <c r="CG43" s="1268"/>
      <c r="CH43" s="1268"/>
      <c r="CI43" s="340"/>
    </row>
    <row r="44" spans="1:129" ht="22.5" customHeight="1">
      <c r="A44" s="443">
        <f t="shared" si="8"/>
        <v>31</v>
      </c>
      <c r="B44" s="855">
        <f>ｼﾌﾄ原本!C35</f>
        <v>0</v>
      </c>
      <c r="C44" s="785">
        <f>ｼﾌﾄ原本!E35</f>
        <v>0</v>
      </c>
      <c r="D44" s="911">
        <f>IF(COUNTIF($H$14:$H$30,31),VLOOKUP(31,$H$14:$CU$30,3,FALSE),0)</f>
        <v>0</v>
      </c>
      <c r="E44" s="270">
        <f>IF(COUNTIF($H$14:$H$30,31),VLOOKUP(31,$H$14:$CU$30,4,FALSE),0)</f>
        <v>0</v>
      </c>
      <c r="F44" s="430">
        <f>IF(COUNTIF($H$14:$H$30,31),VLOOKUP(31,$H$14:$CU$30,92,FALSE),0)</f>
        <v>0</v>
      </c>
      <c r="G44" s="431">
        <f>IF(COUNTIF($H$14:$H$30,31),VLOOKUP(31,$H$14:$CW$30,94,FALSE),0)</f>
        <v>0</v>
      </c>
      <c r="I44" s="916"/>
      <c r="J44" s="917"/>
      <c r="K44" s="917"/>
      <c r="L44" s="1143"/>
      <c r="M44" s="1143"/>
      <c r="N44" s="1143"/>
      <c r="O44" s="1143"/>
      <c r="P44" s="1143"/>
      <c r="Q44" s="1143"/>
      <c r="R44" s="1143"/>
      <c r="S44" s="1143"/>
      <c r="T44" s="1143"/>
      <c r="U44" s="1143"/>
      <c r="V44" s="1143"/>
      <c r="W44" s="1143"/>
      <c r="Z44" s="1267"/>
      <c r="AA44" s="1268"/>
      <c r="AB44" s="1268"/>
      <c r="AC44" s="1268"/>
      <c r="AD44" s="1268"/>
      <c r="AE44" s="1268"/>
      <c r="AF44" s="1268"/>
      <c r="AG44" s="1268"/>
      <c r="AH44" s="1268"/>
      <c r="AI44" s="1268"/>
      <c r="AJ44" s="1268"/>
      <c r="AK44" s="1268"/>
      <c r="AL44" s="1268"/>
      <c r="AM44" s="1268"/>
      <c r="AN44" s="1268"/>
      <c r="AO44" s="1268"/>
      <c r="AP44" s="1268"/>
      <c r="AQ44" s="1268"/>
      <c r="AR44" s="1268"/>
      <c r="AS44" s="1268"/>
      <c r="AT44" s="1268"/>
      <c r="AU44" s="1268"/>
      <c r="AV44" s="1268"/>
      <c r="AW44" s="1268"/>
      <c r="AX44" s="1268"/>
      <c r="AY44" s="1268"/>
      <c r="AZ44" s="1268"/>
      <c r="BA44" s="1268"/>
      <c r="BB44" s="1268"/>
      <c r="BC44" s="1268"/>
      <c r="BD44" s="1268"/>
      <c r="BE44" s="1268"/>
      <c r="BF44" s="1268"/>
      <c r="BG44" s="1268"/>
      <c r="BH44" s="1268"/>
      <c r="BI44" s="1268"/>
      <c r="BJ44" s="1268"/>
      <c r="BK44" s="1268"/>
      <c r="BL44" s="1268"/>
      <c r="BM44" s="1268"/>
      <c r="BN44" s="1268"/>
      <c r="BO44" s="1268"/>
      <c r="BP44" s="1268"/>
      <c r="BQ44" s="1268"/>
      <c r="BR44" s="1268"/>
      <c r="BS44" s="1268"/>
      <c r="BT44" s="1268"/>
      <c r="BU44" s="1268"/>
      <c r="BV44" s="1268"/>
      <c r="BW44" s="1268"/>
      <c r="BX44" s="1268"/>
      <c r="BY44" s="1268"/>
      <c r="BZ44" s="1268"/>
      <c r="CA44" s="1268"/>
      <c r="CB44" s="1268"/>
      <c r="CC44" s="1268"/>
      <c r="CD44" s="1268"/>
      <c r="CE44" s="1268"/>
      <c r="CF44" s="1268"/>
      <c r="CG44" s="1268"/>
      <c r="CH44" s="1268"/>
      <c r="CI44" s="340"/>
    </row>
    <row r="45" spans="1:129" ht="22.5" customHeight="1" thickBot="1">
      <c r="A45" s="443">
        <f t="shared" si="8"/>
        <v>32</v>
      </c>
      <c r="B45" s="855">
        <f>ｼﾌﾄ原本!C36</f>
        <v>0</v>
      </c>
      <c r="C45" s="785">
        <f>ｼﾌﾄ原本!E36</f>
        <v>0</v>
      </c>
      <c r="D45" s="911">
        <f>IF(COUNTIF($H$14:$H$30,32),VLOOKUP(32,$H$14:$CU$30,3,FALSE),0)</f>
        <v>0</v>
      </c>
      <c r="E45" s="270">
        <f>IF(COUNTIF($H$14:$H$30,32),VLOOKUP(32,$H$14:$CU$30,4,FALSE),0)</f>
        <v>0</v>
      </c>
      <c r="F45" s="430">
        <f>IF(COUNTIF($H$14:$H$30,32),VLOOKUP(32,$H$14:$CU$30,92,FALSE),0)</f>
        <v>0</v>
      </c>
      <c r="G45" s="431">
        <f>IF(COUNTIF($H$14:$H$30,32),VLOOKUP(32,$H$14:$CW$30,94,FALSE),0)</f>
        <v>0</v>
      </c>
      <c r="I45" s="916"/>
      <c r="J45" s="917"/>
      <c r="K45" s="917"/>
      <c r="L45" s="1143"/>
      <c r="M45" s="1143"/>
      <c r="N45" s="1143"/>
      <c r="O45" s="1143"/>
      <c r="P45" s="1143"/>
      <c r="Q45" s="1143"/>
      <c r="R45" s="1143"/>
      <c r="S45" s="1143"/>
      <c r="T45" s="1143"/>
      <c r="U45" s="1143"/>
      <c r="V45" s="1143"/>
      <c r="W45" s="1143"/>
      <c r="Z45" s="1269"/>
      <c r="AA45" s="1270"/>
      <c r="AB45" s="1270"/>
      <c r="AC45" s="1270"/>
      <c r="AD45" s="1270"/>
      <c r="AE45" s="1270"/>
      <c r="AF45" s="1270"/>
      <c r="AG45" s="1270"/>
      <c r="AH45" s="1270"/>
      <c r="AI45" s="1270"/>
      <c r="AJ45" s="1270"/>
      <c r="AK45" s="1270"/>
      <c r="AL45" s="1270"/>
      <c r="AM45" s="1270"/>
      <c r="AN45" s="1270"/>
      <c r="AO45" s="1270"/>
      <c r="AP45" s="1270"/>
      <c r="AQ45" s="1270"/>
      <c r="AR45" s="1270"/>
      <c r="AS45" s="1270"/>
      <c r="AT45" s="1270"/>
      <c r="AU45" s="1270"/>
      <c r="AV45" s="1270"/>
      <c r="AW45" s="1270"/>
      <c r="AX45" s="1270"/>
      <c r="AY45" s="1270"/>
      <c r="AZ45" s="1270"/>
      <c r="BA45" s="1270"/>
      <c r="BB45" s="1270"/>
      <c r="BC45" s="1270"/>
      <c r="BD45" s="1270"/>
      <c r="BE45" s="1270"/>
      <c r="BF45" s="1270"/>
      <c r="BG45" s="1270"/>
      <c r="BH45" s="1270"/>
      <c r="BI45" s="1270"/>
      <c r="BJ45" s="1270"/>
      <c r="BK45" s="1270"/>
      <c r="BL45" s="1270"/>
      <c r="BM45" s="1270"/>
      <c r="BN45" s="1270"/>
      <c r="BO45" s="1270"/>
      <c r="BP45" s="1270"/>
      <c r="BQ45" s="1270"/>
      <c r="BR45" s="1270"/>
      <c r="BS45" s="1270"/>
      <c r="BT45" s="1270"/>
      <c r="BU45" s="1270"/>
      <c r="BV45" s="1270"/>
      <c r="BW45" s="1270"/>
      <c r="BX45" s="1270"/>
      <c r="BY45" s="1270"/>
      <c r="BZ45" s="1270"/>
      <c r="CA45" s="1270"/>
      <c r="CB45" s="1270"/>
      <c r="CC45" s="1270"/>
      <c r="CD45" s="1270"/>
      <c r="CE45" s="1270"/>
      <c r="CF45" s="1270"/>
      <c r="CG45" s="1270"/>
      <c r="CH45" s="1270"/>
      <c r="CI45" s="346"/>
    </row>
    <row r="46" spans="1:129" ht="22.5" customHeight="1" thickBot="1">
      <c r="A46" s="444">
        <f t="shared" si="8"/>
        <v>33</v>
      </c>
      <c r="B46" s="869">
        <f>ｼﾌﾄ原本!C37</f>
        <v>0</v>
      </c>
      <c r="C46" s="786">
        <f>ｼﾌﾄ原本!E37</f>
        <v>0</v>
      </c>
      <c r="D46" s="918">
        <f>IF(COUNTIF($H$14:$H$30,33),VLOOKUP(33,$H$14:$CU$30,3,FALSE),0)</f>
        <v>0</v>
      </c>
      <c r="E46" s="919">
        <f>IF(COUNTIF($H$14:$H$30,33),VLOOKUP(33,$H$14:$CU$30,4,FALSE),0)</f>
        <v>0</v>
      </c>
      <c r="F46" s="439">
        <f>IF(COUNTIF($H$14:$H$30,33),VLOOKUP(33,$H$14:$CU$30,92,FALSE),0)</f>
        <v>0</v>
      </c>
      <c r="G46" s="440">
        <f>IF(COUNTIF($H$14:$H$30,33),VLOOKUP(33,$H$14:$CW$30,94,FALSE),0)</f>
        <v>0</v>
      </c>
      <c r="I46" s="916"/>
      <c r="J46" s="917"/>
      <c r="K46" s="917"/>
      <c r="L46" s="1143"/>
      <c r="M46" s="1143"/>
      <c r="N46" s="1143"/>
      <c r="O46" s="1143"/>
      <c r="P46" s="1143"/>
      <c r="Q46" s="1143"/>
      <c r="R46" s="1143"/>
      <c r="S46" s="1143"/>
      <c r="T46" s="1143"/>
      <c r="U46" s="1143"/>
      <c r="V46" s="1143"/>
      <c r="W46" s="1143"/>
      <c r="Z46" s="1147"/>
      <c r="AA46" s="1147"/>
      <c r="AB46" s="1147"/>
      <c r="CE46" s="347"/>
      <c r="CF46" s="347"/>
    </row>
    <row r="47" spans="1:129" ht="20.25" customHeight="1">
      <c r="I47" s="914" t="s">
        <v>199</v>
      </c>
      <c r="J47" s="1140">
        <f ca="1">J41/K39</f>
        <v>1353.3861111111112</v>
      </c>
      <c r="K47" s="1140"/>
      <c r="L47" s="1169">
        <f>ﾃﾞｰﾀ入力!A8</f>
        <v>1260</v>
      </c>
      <c r="M47" s="1169"/>
      <c r="N47" s="1169"/>
      <c r="O47" s="1169"/>
      <c r="P47" s="1169"/>
      <c r="Q47" s="1169"/>
      <c r="R47" s="1169"/>
      <c r="S47" s="1169"/>
      <c r="T47" s="1169"/>
      <c r="U47" s="1169"/>
      <c r="V47" s="1169"/>
      <c r="W47" s="1169"/>
      <c r="Z47" s="1198"/>
      <c r="AA47" s="1198"/>
      <c r="AB47" s="1198"/>
      <c r="CE47" s="347"/>
      <c r="CF47" s="347"/>
      <c r="DO47" s="64"/>
      <c r="DP47" s="221"/>
      <c r="DQ47" s="64"/>
      <c r="DR47" s="64"/>
      <c r="DS47" s="64"/>
      <c r="DT47" s="69"/>
      <c r="DU47" s="69"/>
      <c r="DV47" s="69"/>
      <c r="DW47" s="64"/>
      <c r="DX47" s="64"/>
      <c r="DY47" s="64"/>
    </row>
    <row r="48" spans="1:129" ht="20.25" customHeight="1">
      <c r="I48" s="914" t="s">
        <v>82</v>
      </c>
      <c r="J48" s="1140">
        <f ca="1">CW31</f>
        <v>5402</v>
      </c>
      <c r="K48" s="1140"/>
      <c r="L48" s="1199"/>
      <c r="M48" s="1199"/>
      <c r="N48" s="1199"/>
      <c r="O48" s="1199"/>
      <c r="P48" s="1199"/>
      <c r="Q48" s="1199"/>
      <c r="R48" s="1199"/>
      <c r="S48" s="1199"/>
      <c r="T48" s="1199"/>
      <c r="U48" s="1199"/>
      <c r="V48" s="1199"/>
      <c r="W48" s="1199"/>
      <c r="Z48" s="1147"/>
      <c r="AA48" s="1147"/>
      <c r="AB48" s="1147"/>
    </row>
    <row r="49" spans="11:25" ht="20.25" customHeight="1">
      <c r="L49" s="348"/>
      <c r="M49" s="349"/>
    </row>
    <row r="50" spans="11:25" ht="20.25" customHeight="1">
      <c r="K50" s="64"/>
      <c r="X50" s="350"/>
      <c r="Y50" s="350"/>
    </row>
    <row r="51" spans="11:25" ht="20.25" customHeight="1">
      <c r="K51" s="64"/>
      <c r="L51" s="64"/>
      <c r="M51" s="64"/>
      <c r="N51" s="64"/>
      <c r="O51" s="64"/>
      <c r="P51" s="64"/>
      <c r="Q51" s="64"/>
      <c r="R51" s="64"/>
      <c r="S51" s="64"/>
    </row>
    <row r="52" spans="11:25" ht="20.25" customHeight="1">
      <c r="L52" s="64"/>
      <c r="M52" s="64"/>
      <c r="N52" s="64"/>
      <c r="O52" s="64"/>
      <c r="P52" s="64"/>
      <c r="Q52" s="64"/>
      <c r="R52" s="64"/>
      <c r="S52" s="64"/>
    </row>
    <row r="53" spans="11:25" ht="20.25" customHeight="1">
      <c r="L53" s="64"/>
      <c r="M53" s="64"/>
      <c r="N53" s="64"/>
      <c r="O53" s="64"/>
      <c r="P53" s="64"/>
      <c r="Q53" s="64"/>
      <c r="R53" s="64"/>
      <c r="S53" s="64"/>
    </row>
    <row r="55" spans="11:25" ht="20.25" customHeight="1">
      <c r="L55" s="1147"/>
      <c r="M55" s="1147"/>
      <c r="N55" s="1147"/>
      <c r="O55" s="1147"/>
      <c r="P55" s="1147"/>
      <c r="Q55" s="1147"/>
      <c r="R55" s="1147"/>
      <c r="S55" s="350"/>
      <c r="T55" s="350"/>
      <c r="U55" s="350"/>
      <c r="V55" s="350"/>
      <c r="W55" s="350"/>
    </row>
    <row r="56" spans="11:25" ht="20.25" customHeight="1">
      <c r="L56" s="1147"/>
      <c r="M56" s="1147"/>
      <c r="N56" s="1147"/>
      <c r="O56" s="1147"/>
      <c r="P56" s="1147"/>
      <c r="Q56" s="1147"/>
      <c r="R56" s="1147"/>
      <c r="S56" s="64"/>
    </row>
  </sheetData>
  <sheetProtection formatCells="0"/>
  <mergeCells count="346">
    <mergeCell ref="Z40:CH45"/>
    <mergeCell ref="BH10:BK10"/>
    <mergeCell ref="BL9:BO9"/>
    <mergeCell ref="BD11:BG11"/>
    <mergeCell ref="BH11:BK11"/>
    <mergeCell ref="CJ10:CM10"/>
    <mergeCell ref="AZ11:BC11"/>
    <mergeCell ref="AJ31:AM31"/>
    <mergeCell ref="AB32:AE32"/>
    <mergeCell ref="AB33:AE33"/>
    <mergeCell ref="AF33:AI33"/>
    <mergeCell ref="AV31:AY31"/>
    <mergeCell ref="BD32:BG32"/>
    <mergeCell ref="AZ32:BC32"/>
    <mergeCell ref="AR31:AU31"/>
    <mergeCell ref="BV39:CG39"/>
    <mergeCell ref="CF10:CI10"/>
    <mergeCell ref="BH6:BK6"/>
    <mergeCell ref="BV35:CG35"/>
    <mergeCell ref="BV36:CG36"/>
    <mergeCell ref="BV37:CG37"/>
    <mergeCell ref="BV38:CG38"/>
    <mergeCell ref="CP13:CQ13"/>
    <mergeCell ref="CN13:CO13"/>
    <mergeCell ref="CN28:CO28"/>
    <mergeCell ref="CP18:CQ18"/>
    <mergeCell ref="CP19:CQ19"/>
    <mergeCell ref="CP17:CQ17"/>
    <mergeCell ref="CP22:CQ22"/>
    <mergeCell ref="CN18:CO18"/>
    <mergeCell ref="CN19:CO19"/>
    <mergeCell ref="CN23:CO23"/>
    <mergeCell ref="CN26:CO26"/>
    <mergeCell ref="CP28:CQ28"/>
    <mergeCell ref="CN24:CO24"/>
    <mergeCell ref="CN25:CO25"/>
    <mergeCell ref="CN17:CO17"/>
    <mergeCell ref="CP21:CQ21"/>
    <mergeCell ref="CN14:CO14"/>
    <mergeCell ref="CN15:CO15"/>
    <mergeCell ref="CN16:CO16"/>
    <mergeCell ref="CN6:CO6"/>
    <mergeCell ref="CB9:CE9"/>
    <mergeCell ref="BT9:BW9"/>
    <mergeCell ref="CB32:CE32"/>
    <mergeCell ref="BX10:CA10"/>
    <mergeCell ref="BX32:CA32"/>
    <mergeCell ref="BT31:BW31"/>
    <mergeCell ref="BP8:BS8"/>
    <mergeCell ref="BL8:BO8"/>
    <mergeCell ref="BP6:BS6"/>
    <mergeCell ref="CN21:CO21"/>
    <mergeCell ref="CJ11:CM11"/>
    <mergeCell ref="CN11:CO11"/>
    <mergeCell ref="BL11:BO11"/>
    <mergeCell ref="BP11:BS11"/>
    <mergeCell ref="BT11:BW11"/>
    <mergeCell ref="BP9:BS9"/>
    <mergeCell ref="CB10:CE10"/>
    <mergeCell ref="BX11:CA11"/>
    <mergeCell ref="BP10:BS10"/>
    <mergeCell ref="BX9:CA9"/>
    <mergeCell ref="CN20:CO20"/>
    <mergeCell ref="CF11:CI11"/>
    <mergeCell ref="BT10:BW10"/>
    <mergeCell ref="K1:U1"/>
    <mergeCell ref="V1:Y1"/>
    <mergeCell ref="X7:AA7"/>
    <mergeCell ref="AB6:AE6"/>
    <mergeCell ref="P5:S5"/>
    <mergeCell ref="T3:W3"/>
    <mergeCell ref="AC1:AI1"/>
    <mergeCell ref="AF3:AI3"/>
    <mergeCell ref="AF5:AI5"/>
    <mergeCell ref="L7:O7"/>
    <mergeCell ref="AB5:AE5"/>
    <mergeCell ref="X3:AA3"/>
    <mergeCell ref="AB3:AE3"/>
    <mergeCell ref="T4:W4"/>
    <mergeCell ref="X4:AA4"/>
    <mergeCell ref="AF7:AI7"/>
    <mergeCell ref="L3:O3"/>
    <mergeCell ref="P3:S3"/>
    <mergeCell ref="L4:O4"/>
    <mergeCell ref="P4:S4"/>
    <mergeCell ref="AJ6:AM6"/>
    <mergeCell ref="AN6:AQ6"/>
    <mergeCell ref="AR6:AU6"/>
    <mergeCell ref="AV6:AY6"/>
    <mergeCell ref="AJ5:AM5"/>
    <mergeCell ref="L11:O11"/>
    <mergeCell ref="AJ11:AM11"/>
    <mergeCell ref="AN11:AQ11"/>
    <mergeCell ref="AV11:AY11"/>
    <mergeCell ref="AR10:AU10"/>
    <mergeCell ref="AN10:AQ10"/>
    <mergeCell ref="X5:AA5"/>
    <mergeCell ref="L5:O5"/>
    <mergeCell ref="L6:O6"/>
    <mergeCell ref="AF6:AI6"/>
    <mergeCell ref="L10:O10"/>
    <mergeCell ref="I9:J9"/>
    <mergeCell ref="P9:S9"/>
    <mergeCell ref="P8:S8"/>
    <mergeCell ref="AF9:AI9"/>
    <mergeCell ref="X8:AA8"/>
    <mergeCell ref="T9:W9"/>
    <mergeCell ref="I5:J6"/>
    <mergeCell ref="I3:J4"/>
    <mergeCell ref="AF8:AI8"/>
    <mergeCell ref="AB8:AE8"/>
    <mergeCell ref="L8:O8"/>
    <mergeCell ref="T8:W8"/>
    <mergeCell ref="AB9:AE9"/>
    <mergeCell ref="AN1:AQ1"/>
    <mergeCell ref="AB4:AE4"/>
    <mergeCell ref="CN10:CO10"/>
    <mergeCell ref="CF8:CI8"/>
    <mergeCell ref="BL10:BO10"/>
    <mergeCell ref="BH5:BK5"/>
    <mergeCell ref="BL5:BO5"/>
    <mergeCell ref="BP5:BS5"/>
    <mergeCell ref="AZ9:BC9"/>
    <mergeCell ref="AN9:AQ9"/>
    <mergeCell ref="AJ9:AM9"/>
    <mergeCell ref="AR7:AU7"/>
    <mergeCell ref="AV7:AY7"/>
    <mergeCell ref="AN7:AQ7"/>
    <mergeCell ref="AJ7:AM7"/>
    <mergeCell ref="AJ1:AM1"/>
    <mergeCell ref="AV3:AY3"/>
    <mergeCell ref="AJ3:AM3"/>
    <mergeCell ref="CF7:CI7"/>
    <mergeCell ref="AR4:AU4"/>
    <mergeCell ref="AN3:AQ3"/>
    <mergeCell ref="AR1:AU1"/>
    <mergeCell ref="AV4:AY4"/>
    <mergeCell ref="AF4:AI4"/>
    <mergeCell ref="BD3:BG3"/>
    <mergeCell ref="BH3:BK3"/>
    <mergeCell ref="BD4:BG4"/>
    <mergeCell ref="BL3:BO3"/>
    <mergeCell ref="BT4:BW4"/>
    <mergeCell ref="AZ3:BC3"/>
    <mergeCell ref="AZ4:BC4"/>
    <mergeCell ref="AR3:AU3"/>
    <mergeCell ref="CB4:CE4"/>
    <mergeCell ref="CN5:CO5"/>
    <mergeCell ref="CJ5:CM5"/>
    <mergeCell ref="CN2:CO2"/>
    <mergeCell ref="CN3:CO3"/>
    <mergeCell ref="CB3:CE3"/>
    <mergeCell ref="BP3:BS3"/>
    <mergeCell ref="BT3:BW3"/>
    <mergeCell ref="CF3:CI3"/>
    <mergeCell ref="CJ3:CM3"/>
    <mergeCell ref="BX3:CA3"/>
    <mergeCell ref="CJ4:CM4"/>
    <mergeCell ref="BX4:CA4"/>
    <mergeCell ref="BP4:BS4"/>
    <mergeCell ref="CN4:CO4"/>
    <mergeCell ref="CF4:CI4"/>
    <mergeCell ref="J47:K47"/>
    <mergeCell ref="BX7:CA7"/>
    <mergeCell ref="CB5:CE5"/>
    <mergeCell ref="BT7:BW7"/>
    <mergeCell ref="CJ6:CM6"/>
    <mergeCell ref="CJ7:CM7"/>
    <mergeCell ref="AZ8:BC8"/>
    <mergeCell ref="BD6:BG6"/>
    <mergeCell ref="BX5:CA5"/>
    <mergeCell ref="BT6:BW6"/>
    <mergeCell ref="BX6:CA6"/>
    <mergeCell ref="AN5:AQ5"/>
    <mergeCell ref="AR5:AU5"/>
    <mergeCell ref="AV5:AY5"/>
    <mergeCell ref="AZ5:BC5"/>
    <mergeCell ref="BD5:BG5"/>
    <mergeCell ref="BT5:BW5"/>
    <mergeCell ref="CJ8:CM8"/>
    <mergeCell ref="I10:J10"/>
    <mergeCell ref="T6:W6"/>
    <mergeCell ref="I7:J7"/>
    <mergeCell ref="P6:S6"/>
    <mergeCell ref="T7:W7"/>
    <mergeCell ref="I8:J8"/>
    <mergeCell ref="L56:R56"/>
    <mergeCell ref="Z48:AB48"/>
    <mergeCell ref="L55:R55"/>
    <mergeCell ref="Z47:AB47"/>
    <mergeCell ref="L48:W48"/>
    <mergeCell ref="L47:W47"/>
    <mergeCell ref="X31:AA31"/>
    <mergeCell ref="AJ4:AM4"/>
    <mergeCell ref="AN4:AQ4"/>
    <mergeCell ref="P10:S10"/>
    <mergeCell ref="T10:W10"/>
    <mergeCell ref="AF32:AI32"/>
    <mergeCell ref="L32:O32"/>
    <mergeCell ref="P31:S31"/>
    <mergeCell ref="P11:S11"/>
    <mergeCell ref="T11:W11"/>
    <mergeCell ref="AF11:AI11"/>
    <mergeCell ref="AB11:AE11"/>
    <mergeCell ref="AN32:AQ32"/>
    <mergeCell ref="X9:AA9"/>
    <mergeCell ref="X6:AA6"/>
    <mergeCell ref="AB7:AE7"/>
    <mergeCell ref="P7:S7"/>
    <mergeCell ref="T5:W5"/>
    <mergeCell ref="J42:K42"/>
    <mergeCell ref="L42:W42"/>
    <mergeCell ref="L41:W41"/>
    <mergeCell ref="AB31:AE31"/>
    <mergeCell ref="J43:K43"/>
    <mergeCell ref="L43:W43"/>
    <mergeCell ref="J38:K38"/>
    <mergeCell ref="L37:W37"/>
    <mergeCell ref="L40:W40"/>
    <mergeCell ref="T31:W31"/>
    <mergeCell ref="J32:K32"/>
    <mergeCell ref="L31:O31"/>
    <mergeCell ref="Z39:AY39"/>
    <mergeCell ref="Z38:AY38"/>
    <mergeCell ref="Z34:BG34"/>
    <mergeCell ref="AJ32:AM32"/>
    <mergeCell ref="AR32:AU32"/>
    <mergeCell ref="J41:K41"/>
    <mergeCell ref="L38:W38"/>
    <mergeCell ref="AF31:AI31"/>
    <mergeCell ref="J34:K34"/>
    <mergeCell ref="L34:W34"/>
    <mergeCell ref="P32:S32"/>
    <mergeCell ref="J37:K37"/>
    <mergeCell ref="L39:Q39"/>
    <mergeCell ref="J35:W35"/>
    <mergeCell ref="BL32:BO32"/>
    <mergeCell ref="BH32:BK32"/>
    <mergeCell ref="BP32:BS32"/>
    <mergeCell ref="AV32:AY32"/>
    <mergeCell ref="BH31:BK31"/>
    <mergeCell ref="BP31:BS31"/>
    <mergeCell ref="AZ31:BC31"/>
    <mergeCell ref="BH39:BS39"/>
    <mergeCell ref="AZ39:BE39"/>
    <mergeCell ref="Z35:AY35"/>
    <mergeCell ref="Z36:AY36"/>
    <mergeCell ref="Z37:AY37"/>
    <mergeCell ref="AZ38:BE38"/>
    <mergeCell ref="AZ36:BE36"/>
    <mergeCell ref="AZ37:BE37"/>
    <mergeCell ref="AZ35:BE35"/>
    <mergeCell ref="BH35:BS35"/>
    <mergeCell ref="BH37:BS37"/>
    <mergeCell ref="BH38:BS38"/>
    <mergeCell ref="BH36:BS36"/>
    <mergeCell ref="J12:K12"/>
    <mergeCell ref="BP7:BS7"/>
    <mergeCell ref="BD10:BG10"/>
    <mergeCell ref="CB7:CE7"/>
    <mergeCell ref="CB8:CE8"/>
    <mergeCell ref="AZ10:BC10"/>
    <mergeCell ref="AR8:AU8"/>
    <mergeCell ref="AV8:AY8"/>
    <mergeCell ref="BT8:BW8"/>
    <mergeCell ref="L9:O9"/>
    <mergeCell ref="I11:J11"/>
    <mergeCell ref="AR11:AU11"/>
    <mergeCell ref="AR9:AU9"/>
    <mergeCell ref="AV9:AY9"/>
    <mergeCell ref="AJ8:AM8"/>
    <mergeCell ref="AV10:AY10"/>
    <mergeCell ref="AJ10:AM10"/>
    <mergeCell ref="AN8:AQ8"/>
    <mergeCell ref="AF10:AI10"/>
    <mergeCell ref="X10:AA10"/>
    <mergeCell ref="AB10:AE10"/>
    <mergeCell ref="X11:AA11"/>
    <mergeCell ref="BD8:BG8"/>
    <mergeCell ref="CB11:CE11"/>
    <mergeCell ref="CP29:CQ29"/>
    <mergeCell ref="BL31:BO31"/>
    <mergeCell ref="CN31:CO31"/>
    <mergeCell ref="CP26:CQ26"/>
    <mergeCell ref="CJ31:CM31"/>
    <mergeCell ref="BX31:CA31"/>
    <mergeCell ref="CB31:CE31"/>
    <mergeCell ref="CN29:CO29"/>
    <mergeCell ref="CF31:CI31"/>
    <mergeCell ref="BX8:CA8"/>
    <mergeCell ref="BH8:BK8"/>
    <mergeCell ref="CP15:CQ15"/>
    <mergeCell ref="CP24:CQ24"/>
    <mergeCell ref="CP20:CQ20"/>
    <mergeCell ref="CP25:CQ25"/>
    <mergeCell ref="CP11:CQ11"/>
    <mergeCell ref="BD9:BG9"/>
    <mergeCell ref="BH9:BK9"/>
    <mergeCell ref="J48:K48"/>
    <mergeCell ref="CP27:CQ27"/>
    <mergeCell ref="CP30:CQ30"/>
    <mergeCell ref="CN30:CO30"/>
    <mergeCell ref="CN27:CO27"/>
    <mergeCell ref="CP31:CQ31"/>
    <mergeCell ref="AN31:AQ31"/>
    <mergeCell ref="L44:W44"/>
    <mergeCell ref="L45:W45"/>
    <mergeCell ref="BD31:BG31"/>
    <mergeCell ref="CJ32:CM32"/>
    <mergeCell ref="CF32:CI32"/>
    <mergeCell ref="BT32:BW32"/>
    <mergeCell ref="L46:W46"/>
    <mergeCell ref="R39:W39"/>
    <mergeCell ref="Z46:AB46"/>
    <mergeCell ref="L33:O33"/>
    <mergeCell ref="P33:S33"/>
    <mergeCell ref="T32:W32"/>
    <mergeCell ref="X32:AA32"/>
    <mergeCell ref="J40:K40"/>
    <mergeCell ref="BH34:BU34"/>
    <mergeCell ref="BV34:CI34"/>
    <mergeCell ref="J36:W36"/>
    <mergeCell ref="AZ1:BC1"/>
    <mergeCell ref="BD1:BK1"/>
    <mergeCell ref="CP14:CQ14"/>
    <mergeCell ref="CP16:CQ16"/>
    <mergeCell ref="CP23:CQ23"/>
    <mergeCell ref="CA1:CE1"/>
    <mergeCell ref="BT1:BZ1"/>
    <mergeCell ref="BH4:BK4"/>
    <mergeCell ref="BL4:BO4"/>
    <mergeCell ref="CN22:CO22"/>
    <mergeCell ref="BL7:BO7"/>
    <mergeCell ref="BL6:BO6"/>
    <mergeCell ref="AZ7:BC7"/>
    <mergeCell ref="BD7:BG7"/>
    <mergeCell ref="BH7:BK7"/>
    <mergeCell ref="AZ6:BC6"/>
    <mergeCell ref="CF9:CI9"/>
    <mergeCell ref="CB6:CE6"/>
    <mergeCell ref="CF6:CI6"/>
    <mergeCell ref="CN7:CO7"/>
    <mergeCell ref="CN9:CO9"/>
    <mergeCell ref="CJ9:CM9"/>
    <mergeCell ref="CN8:CO8"/>
    <mergeCell ref="CF5:CI5"/>
  </mergeCells>
  <phoneticPr fontId="41"/>
  <conditionalFormatting sqref="L31:O31">
    <cfRule type="cellIs" dxfId="782" priority="21" stopIfTrue="1" operator="greaterThan">
      <formula>$L$11</formula>
    </cfRule>
  </conditionalFormatting>
  <conditionalFormatting sqref="L32:CM32">
    <cfRule type="cellIs" dxfId="781" priority="20" stopIfTrue="1" operator="lessThan">
      <formula>0</formula>
    </cfRule>
  </conditionalFormatting>
  <conditionalFormatting sqref="P31:S31">
    <cfRule type="cellIs" dxfId="780" priority="3" stopIfTrue="1" operator="greaterThan">
      <formula>$P$11</formula>
    </cfRule>
  </conditionalFormatting>
  <conditionalFormatting sqref="T31:W31">
    <cfRule type="cellIs" dxfId="779" priority="2" stopIfTrue="1" operator="greaterThan">
      <formula>$T$11</formula>
    </cfRule>
  </conditionalFormatting>
  <conditionalFormatting sqref="X31:AA31">
    <cfRule type="cellIs" dxfId="778" priority="4" stopIfTrue="1" operator="greaterThan">
      <formula>$X$11</formula>
    </cfRule>
  </conditionalFormatting>
  <conditionalFormatting sqref="AB31:AE31">
    <cfRule type="cellIs" dxfId="777" priority="5" stopIfTrue="1" operator="greaterThan">
      <formula>$AB$11</formula>
    </cfRule>
  </conditionalFormatting>
  <conditionalFormatting sqref="AF31:AI31">
    <cfRule type="cellIs" dxfId="776" priority="6" stopIfTrue="1" operator="greaterThan">
      <formula>$AF$11</formula>
    </cfRule>
  </conditionalFormatting>
  <conditionalFormatting sqref="AJ31:AM31">
    <cfRule type="cellIs" dxfId="775" priority="7" stopIfTrue="1" operator="greaterThan">
      <formula>$AJ$11</formula>
    </cfRule>
  </conditionalFormatting>
  <conditionalFormatting sqref="AN31:AQ31">
    <cfRule type="cellIs" dxfId="774" priority="8" stopIfTrue="1" operator="greaterThan">
      <formula>$AN$11</formula>
    </cfRule>
  </conditionalFormatting>
  <conditionalFormatting sqref="AR31:AU31">
    <cfRule type="cellIs" dxfId="773" priority="9" stopIfTrue="1" operator="greaterThan">
      <formula>$AR$11</formula>
    </cfRule>
  </conditionalFormatting>
  <conditionalFormatting sqref="AV31:AY31">
    <cfRule type="cellIs" dxfId="772" priority="10" stopIfTrue="1" operator="greaterThan">
      <formula>$AV$11</formula>
    </cfRule>
  </conditionalFormatting>
  <conditionalFormatting sqref="AZ1:BC1">
    <cfRule type="expression" dxfId="771" priority="1" stopIfTrue="1">
      <formula>"WEEKDAY($AX$1)=1"</formula>
    </cfRule>
  </conditionalFormatting>
  <conditionalFormatting sqref="AZ31:BC31">
    <cfRule type="cellIs" dxfId="770" priority="11" stopIfTrue="1" operator="greaterThan">
      <formula>$AZ$11</formula>
    </cfRule>
  </conditionalFormatting>
  <conditionalFormatting sqref="BD31:BG31">
    <cfRule type="cellIs" dxfId="769" priority="12" stopIfTrue="1" operator="greaterThan">
      <formula>$BD$11</formula>
    </cfRule>
  </conditionalFormatting>
  <conditionalFormatting sqref="BH31:BK31">
    <cfRule type="cellIs" dxfId="768" priority="13" stopIfTrue="1" operator="greaterThan">
      <formula>$BH$11</formula>
    </cfRule>
  </conditionalFormatting>
  <conditionalFormatting sqref="BL31:BO31">
    <cfRule type="cellIs" dxfId="767" priority="14" stopIfTrue="1" operator="greaterThan">
      <formula>$BL$11</formula>
    </cfRule>
  </conditionalFormatting>
  <conditionalFormatting sqref="BP31:BS31">
    <cfRule type="cellIs" dxfId="766" priority="22" stopIfTrue="1" operator="greaterThan">
      <formula>$BP$11</formula>
    </cfRule>
  </conditionalFormatting>
  <conditionalFormatting sqref="BT31:BW31">
    <cfRule type="cellIs" dxfId="765" priority="15" stopIfTrue="1" operator="greaterThan">
      <formula>$BT$11</formula>
    </cfRule>
  </conditionalFormatting>
  <conditionalFormatting sqref="BX31:CA31">
    <cfRule type="cellIs" dxfId="764" priority="16" stopIfTrue="1" operator="greaterThan">
      <formula>$BX$11</formula>
    </cfRule>
  </conditionalFormatting>
  <conditionalFormatting sqref="CB31:CE31">
    <cfRule type="cellIs" dxfId="763" priority="17" stopIfTrue="1" operator="greaterThan">
      <formula>$CB$11</formula>
    </cfRule>
  </conditionalFormatting>
  <conditionalFormatting sqref="CF31:CI31">
    <cfRule type="cellIs" dxfId="762" priority="18" stopIfTrue="1" operator="greaterThan">
      <formula>$CF$11</formula>
    </cfRule>
  </conditionalFormatting>
  <conditionalFormatting sqref="CJ31:CM31">
    <cfRule type="cellIs" dxfId="761" priority="19" stopIfTrue="1" operator="greaterThan">
      <formula>$CJ$11</formula>
    </cfRule>
  </conditionalFormatting>
  <printOptions horizontalCentered="1"/>
  <pageMargins left="0.19652777777777777" right="0.19652777777777777" top="0.19652777777777777" bottom="0.19652777777777777" header="0.51180555555555562" footer="0.33958333333333335"/>
  <pageSetup paperSize="9" scale="56" orientation="landscape" useFirstPageNumber="1" errors="NA" horizontalDpi="360" verticalDpi="360" copies="3" r:id="rId1"/>
  <headerFooter alignWithMargins="0"/>
  <ignoredErrors>
    <ignoredError sqref="L14 L15:L16 M14:CM24 L18:L30 M26:CM30 M25:BM25 BO25:CM25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V52"/>
  <sheetViews>
    <sheetView showGridLines="0" showZeros="0" zoomScale="70" zoomScaleNormal="70" zoomScaleSheetLayoutView="50" workbookViewId="0">
      <selection activeCell="Y22" sqref="Y22:AA23"/>
    </sheetView>
  </sheetViews>
  <sheetFormatPr baseColWidth="10" defaultColWidth="3.83203125" defaultRowHeight="20.25" customHeight="1"/>
  <cols>
    <col min="1" max="1" width="3.5" style="64" customWidth="1"/>
    <col min="2" max="2" width="10.6640625" style="65" customWidth="1"/>
    <col min="3" max="3" width="6.6640625" style="220" customWidth="1"/>
    <col min="4" max="5" width="6.6640625" style="220" hidden="1" customWidth="1"/>
    <col min="6" max="7" width="6.6640625" style="65" hidden="1" customWidth="1"/>
    <col min="8" max="8" width="6.6640625" style="64" customWidth="1"/>
    <col min="9" max="9" width="15" style="64" bestFit="1" customWidth="1"/>
    <col min="10" max="10" width="10.6640625" style="64" customWidth="1"/>
    <col min="11" max="11" width="11.33203125" style="65" customWidth="1"/>
    <col min="12" max="19" width="1.83203125" style="65" customWidth="1"/>
    <col min="20" max="78" width="1.83203125" style="64" customWidth="1"/>
    <col min="79" max="79" width="2.33203125" style="64" customWidth="1"/>
    <col min="80" max="91" width="1.83203125" style="64" customWidth="1"/>
    <col min="92" max="93" width="4.83203125" style="64" customWidth="1"/>
    <col min="94" max="94" width="4.83203125" style="221" customWidth="1"/>
    <col min="95" max="95" width="4.83203125" style="64" customWidth="1"/>
    <col min="96" max="97" width="8.6640625" style="64" customWidth="1"/>
    <col min="98" max="98" width="8.6640625" style="69" customWidth="1"/>
    <col min="99" max="99" width="12.33203125" style="69" customWidth="1"/>
    <col min="100" max="100" width="7.6640625" style="69" hidden="1" customWidth="1"/>
    <col min="101" max="101" width="6.6640625" style="64" customWidth="1"/>
    <col min="102" max="102" width="5.5" style="64" customWidth="1"/>
    <col min="103" max="16384" width="3.83203125" style="64"/>
  </cols>
  <sheetData>
    <row r="1" spans="1:105" ht="36" customHeight="1">
      <c r="K1" s="1248" t="str">
        <f>ﾃﾞｰﾀ入力!B4</f>
        <v>新宿三丁目</v>
      </c>
      <c r="L1" s="1248"/>
      <c r="M1" s="1248"/>
      <c r="N1" s="1248"/>
      <c r="O1" s="1248"/>
      <c r="P1" s="1248"/>
      <c r="Q1" s="1248"/>
      <c r="R1" s="1248"/>
      <c r="S1" s="1248"/>
      <c r="T1" s="1248"/>
      <c r="U1" s="1248"/>
      <c r="V1" s="1343" t="s">
        <v>139</v>
      </c>
      <c r="W1" s="1343"/>
      <c r="X1" s="1343"/>
      <c r="Y1" s="1343"/>
      <c r="Z1" s="222"/>
      <c r="AC1" s="1340">
        <f>ﾃﾞｰﾀ入力!B5</f>
        <v>4</v>
      </c>
      <c r="AD1" s="1340"/>
      <c r="AE1" s="1340"/>
      <c r="AF1" s="1340"/>
      <c r="AG1" s="1340"/>
      <c r="AH1" s="1340"/>
      <c r="AI1" s="1340"/>
      <c r="AJ1" s="1340" t="s">
        <v>8</v>
      </c>
      <c r="AK1" s="1340"/>
      <c r="AL1" s="1340"/>
      <c r="AM1" s="1340"/>
      <c r="AN1" s="1340">
        <v>2</v>
      </c>
      <c r="AO1" s="1340"/>
      <c r="AP1" s="1340"/>
      <c r="AQ1" s="1340"/>
      <c r="AR1" s="1340" t="s">
        <v>120</v>
      </c>
      <c r="AS1" s="1340"/>
      <c r="AT1" s="1340"/>
      <c r="AU1" s="1340"/>
      <c r="AV1" s="605"/>
      <c r="AW1" s="605"/>
      <c r="AX1" s="605"/>
      <c r="AY1" s="605"/>
      <c r="AZ1" s="1342">
        <f>DATE(ﾃﾞｰﾀ入力!B3,ﾃﾞｰﾀ入力!B5,AN1)</f>
        <v>46114</v>
      </c>
      <c r="BA1" s="1342"/>
      <c r="BB1" s="1342"/>
      <c r="BC1" s="1342"/>
      <c r="BD1" s="1341" t="s">
        <v>148</v>
      </c>
      <c r="BE1" s="1341"/>
      <c r="BF1" s="1341"/>
      <c r="BG1" s="1341"/>
      <c r="BH1" s="1341"/>
      <c r="BI1" s="1341"/>
      <c r="BJ1" s="1341"/>
      <c r="BK1" s="1341"/>
      <c r="BL1" s="223"/>
      <c r="BM1" s="223"/>
      <c r="BN1" s="223"/>
      <c r="BO1" s="223"/>
      <c r="BP1" s="223"/>
      <c r="BQ1" s="223"/>
      <c r="BR1" s="223"/>
      <c r="BS1" s="223"/>
      <c r="BT1" s="1294" t="s">
        <v>200</v>
      </c>
      <c r="BU1" s="1294"/>
      <c r="BV1" s="1294"/>
      <c r="BW1" s="1294"/>
      <c r="BX1" s="1294"/>
      <c r="BY1" s="1294"/>
      <c r="BZ1" s="1294"/>
      <c r="CA1" s="1293">
        <v>1</v>
      </c>
      <c r="CB1" s="1293"/>
      <c r="CC1" s="1293"/>
      <c r="CD1" s="1293"/>
      <c r="CE1" s="1293"/>
      <c r="CH1" s="69"/>
      <c r="CI1" s="69"/>
      <c r="CJ1" s="69"/>
      <c r="CP1" s="64"/>
      <c r="CT1" s="64"/>
      <c r="CU1" s="64"/>
      <c r="CV1" s="64"/>
    </row>
    <row r="2" spans="1:105" ht="20.25" customHeight="1">
      <c r="B2" s="224"/>
      <c r="I2" s="225"/>
      <c r="J2" s="870"/>
      <c r="K2" s="871"/>
      <c r="L2" s="351">
        <v>0.20833333333333334</v>
      </c>
      <c r="M2" s="352"/>
      <c r="N2" s="352"/>
      <c r="O2" s="353"/>
      <c r="P2" s="354">
        <v>0.25</v>
      </c>
      <c r="Q2" s="355"/>
      <c r="R2" s="355"/>
      <c r="S2" s="355"/>
      <c r="T2" s="355" t="s">
        <v>149</v>
      </c>
      <c r="U2" s="355"/>
      <c r="V2" s="356"/>
      <c r="W2" s="356"/>
      <c r="X2" s="355" t="s">
        <v>150</v>
      </c>
      <c r="Y2" s="355"/>
      <c r="Z2" s="355"/>
      <c r="AA2" s="355"/>
      <c r="AB2" s="355" t="s">
        <v>151</v>
      </c>
      <c r="AC2" s="355"/>
      <c r="AD2" s="355"/>
      <c r="AE2" s="355"/>
      <c r="AF2" s="355" t="s">
        <v>152</v>
      </c>
      <c r="AG2" s="355"/>
      <c r="AH2" s="355"/>
      <c r="AI2" s="355"/>
      <c r="AJ2" s="355" t="s">
        <v>153</v>
      </c>
      <c r="AK2" s="355"/>
      <c r="AL2" s="355"/>
      <c r="AM2" s="355"/>
      <c r="AN2" s="355" t="s">
        <v>154</v>
      </c>
      <c r="AO2" s="355"/>
      <c r="AP2" s="355"/>
      <c r="AQ2" s="355"/>
      <c r="AR2" s="355" t="s">
        <v>155</v>
      </c>
      <c r="AS2" s="355"/>
      <c r="AT2" s="355"/>
      <c r="AU2" s="355"/>
      <c r="AV2" s="355" t="s">
        <v>156</v>
      </c>
      <c r="AW2" s="355"/>
      <c r="AX2" s="355"/>
      <c r="AY2" s="355"/>
      <c r="AZ2" s="355" t="s">
        <v>157</v>
      </c>
      <c r="BA2" s="355"/>
      <c r="BB2" s="355"/>
      <c r="BC2" s="355"/>
      <c r="BD2" s="355" t="s">
        <v>158</v>
      </c>
      <c r="BE2" s="355"/>
      <c r="BF2" s="355"/>
      <c r="BG2" s="355"/>
      <c r="BH2" s="355" t="s">
        <v>159</v>
      </c>
      <c r="BI2" s="355"/>
      <c r="BJ2" s="355"/>
      <c r="BK2" s="355"/>
      <c r="BL2" s="355" t="s">
        <v>160</v>
      </c>
      <c r="BM2" s="355"/>
      <c r="BN2" s="355"/>
      <c r="BO2" s="355"/>
      <c r="BP2" s="355" t="s">
        <v>161</v>
      </c>
      <c r="BQ2" s="355"/>
      <c r="BR2" s="355"/>
      <c r="BS2" s="355"/>
      <c r="BT2" s="355" t="s">
        <v>162</v>
      </c>
      <c r="BU2" s="355"/>
      <c r="BV2" s="355"/>
      <c r="BW2" s="355"/>
      <c r="BX2" s="355" t="s">
        <v>163</v>
      </c>
      <c r="BY2" s="355"/>
      <c r="BZ2" s="355"/>
      <c r="CA2" s="355"/>
      <c r="CB2" s="355" t="s">
        <v>164</v>
      </c>
      <c r="CC2" s="355"/>
      <c r="CD2" s="355"/>
      <c r="CE2" s="355"/>
      <c r="CF2" s="355" t="s">
        <v>165</v>
      </c>
      <c r="CG2" s="355"/>
      <c r="CH2" s="355"/>
      <c r="CI2" s="355"/>
      <c r="CJ2" s="355" t="s">
        <v>166</v>
      </c>
      <c r="CK2" s="355"/>
      <c r="CL2" s="355"/>
      <c r="CM2" s="355"/>
      <c r="CN2" s="1214"/>
      <c r="CO2" s="1214"/>
      <c r="CP2" s="64"/>
      <c r="CT2" s="221"/>
      <c r="CU2" s="64"/>
      <c r="CV2" s="64"/>
      <c r="CX2" s="69"/>
      <c r="CY2" s="69"/>
      <c r="CZ2" s="69"/>
    </row>
    <row r="3" spans="1:105" ht="20.25" customHeight="1">
      <c r="I3" s="1311" t="s">
        <v>167</v>
      </c>
      <c r="J3" s="1311"/>
      <c r="K3" s="357" t="s">
        <v>168</v>
      </c>
      <c r="L3" s="1210">
        <f>CHOOSE(CA1,ﾃﾞｰﾀ入力!X4,ﾃﾞｰﾀ入力!X5,ﾃﾞｰﾀ入力!X6,ﾃﾞｰﾀ入力!X7,ﾃﾞｰﾀ入力!X8,ﾃﾞｰﾀ入力!X9)</f>
        <v>0</v>
      </c>
      <c r="M3" s="1210"/>
      <c r="N3" s="1210"/>
      <c r="O3" s="1210"/>
      <c r="P3" s="1217">
        <f>CHOOSE($CA$1,ﾃﾞｰﾀ入力!Y$4,ﾃﾞｰﾀ入力!Y$5,ﾃﾞｰﾀ入力!Y$6,ﾃﾞｰﾀ入力!Y$7,ﾃﾞｰﾀ入力!Y$8,ﾃﾞｰﾀ入力!Y$9)</f>
        <v>0</v>
      </c>
      <c r="Q3" s="1217"/>
      <c r="R3" s="1217"/>
      <c r="S3" s="1217"/>
      <c r="T3" s="1217">
        <f>CHOOSE($CA$1,ﾃﾞｰﾀ入力!Z$4,ﾃﾞｰﾀ入力!Z$5,ﾃﾞｰﾀ入力!Z$6,ﾃﾞｰﾀ入力!Z$7,ﾃﾞｰﾀ入力!Z$8,ﾃﾞｰﾀ入力!Z$9)</f>
        <v>0</v>
      </c>
      <c r="U3" s="1217"/>
      <c r="V3" s="1217"/>
      <c r="W3" s="1217"/>
      <c r="X3" s="1217">
        <f>CHOOSE($CA$1,ﾃﾞｰﾀ入力!AA$4,ﾃﾞｰﾀ入力!AA$5,ﾃﾞｰﾀ入力!AA$6,ﾃﾞｰﾀ入力!AA$7,ﾃﾞｰﾀ入力!AA$8,ﾃﾞｰﾀ入力!AA$9)</f>
        <v>7</v>
      </c>
      <c r="Y3" s="1217"/>
      <c r="Z3" s="1217"/>
      <c r="AA3" s="1217"/>
      <c r="AB3" s="1217">
        <f>CHOOSE($CA$1,ﾃﾞｰﾀ入力!AB$4,ﾃﾞｰﾀ入力!AB$5,ﾃﾞｰﾀ入力!AB$6,ﾃﾞｰﾀ入力!AB$7,ﾃﾞｰﾀ入力!AB$8,ﾃﾞｰﾀ入力!AB$9)</f>
        <v>13</v>
      </c>
      <c r="AC3" s="1217"/>
      <c r="AD3" s="1217"/>
      <c r="AE3" s="1217"/>
      <c r="AF3" s="1217">
        <f>CHOOSE($CA$1,ﾃﾞｰﾀ入力!AC$4,ﾃﾞｰﾀ入力!AC$5,ﾃﾞｰﾀ入力!AC$6,ﾃﾞｰﾀ入力!AC$7,ﾃﾞｰﾀ入力!AC$8,ﾃﾞｰﾀ入力!AC$9)</f>
        <v>13</v>
      </c>
      <c r="AG3" s="1217"/>
      <c r="AH3" s="1217"/>
      <c r="AI3" s="1217"/>
      <c r="AJ3" s="1217">
        <f>CHOOSE($CA$1,ﾃﾞｰﾀ入力!AD$4,ﾃﾞｰﾀ入力!AD$5,ﾃﾞｰﾀ入力!AD$6,ﾃﾞｰﾀ入力!AD$7,ﾃﾞｰﾀ入力!AD$8,ﾃﾞｰﾀ入力!AD$9)</f>
        <v>18</v>
      </c>
      <c r="AK3" s="1217"/>
      <c r="AL3" s="1217"/>
      <c r="AM3" s="1217"/>
      <c r="AN3" s="1217">
        <f>CHOOSE($CA$1,ﾃﾞｰﾀ入力!AE$4,ﾃﾞｰﾀ入力!AE$5,ﾃﾞｰﾀ入力!AE$6,ﾃﾞｰﾀ入力!AE$7,ﾃﾞｰﾀ入力!AE$8,ﾃﾞｰﾀ入力!AE$9)</f>
        <v>28</v>
      </c>
      <c r="AO3" s="1217"/>
      <c r="AP3" s="1217"/>
      <c r="AQ3" s="1217"/>
      <c r="AR3" s="1217">
        <f>CHOOSE($CA$1,ﾃﾞｰﾀ入力!AF$4,ﾃﾞｰﾀ入力!AF$5,ﾃﾞｰﾀ入力!AF$6,ﾃﾞｰﾀ入力!AF$7,ﾃﾞｰﾀ入力!AF$8,ﾃﾞｰﾀ入力!AF$9)</f>
        <v>31</v>
      </c>
      <c r="AS3" s="1217"/>
      <c r="AT3" s="1217"/>
      <c r="AU3" s="1217"/>
      <c r="AV3" s="1217">
        <f>CHOOSE($CA$1,ﾃﾞｰﾀ入力!AG$4,ﾃﾞｰﾀ入力!AG$5,ﾃﾞｰﾀ入力!AG$6,ﾃﾞｰﾀ入力!AG$7,ﾃﾞｰﾀ入力!AG$8,ﾃﾞｰﾀ入力!AG$9)</f>
        <v>30</v>
      </c>
      <c r="AW3" s="1217"/>
      <c r="AX3" s="1217"/>
      <c r="AY3" s="1217"/>
      <c r="AZ3" s="1217">
        <f>CHOOSE($CA$1,ﾃﾞｰﾀ入力!AH$4,ﾃﾞｰﾀ入力!AH$5,ﾃﾞｰﾀ入力!AH$6,ﾃﾞｰﾀ入力!AH$7,ﾃﾞｰﾀ入力!AH$8,ﾃﾞｰﾀ入力!AH$9)</f>
        <v>32</v>
      </c>
      <c r="BA3" s="1217"/>
      <c r="BB3" s="1217"/>
      <c r="BC3" s="1217"/>
      <c r="BD3" s="1217">
        <f>CHOOSE($CA$1,ﾃﾞｰﾀ入力!AI$4,ﾃﾞｰﾀ入力!AI$5,ﾃﾞｰﾀ入力!AI$6,ﾃﾞｰﾀ入力!AI$7,ﾃﾞｰﾀ入力!AI$8,ﾃﾞｰﾀ入力!AI$9)</f>
        <v>30</v>
      </c>
      <c r="BE3" s="1217"/>
      <c r="BF3" s="1217"/>
      <c r="BG3" s="1217"/>
      <c r="BH3" s="1217">
        <f>CHOOSE($CA$1,ﾃﾞｰﾀ入力!AJ$4,ﾃﾞｰﾀ入力!AJ$5,ﾃﾞｰﾀ入力!AJ$6,ﾃﾞｰﾀ入力!AJ$7,ﾃﾞｰﾀ入力!AJ$8,ﾃﾞｰﾀ入力!AJ$9)</f>
        <v>21</v>
      </c>
      <c r="BI3" s="1217"/>
      <c r="BJ3" s="1217"/>
      <c r="BK3" s="1217"/>
      <c r="BL3" s="1217">
        <f>CHOOSE($CA$1,ﾃﾞｰﾀ入力!AK$4,ﾃﾞｰﾀ入力!AK$5,ﾃﾞｰﾀ入力!AK$6,ﾃﾞｰﾀ入力!AK$7,ﾃﾞｰﾀ入力!AK$8,ﾃﾞｰﾀ入力!AK$9)</f>
        <v>15</v>
      </c>
      <c r="BM3" s="1217"/>
      <c r="BN3" s="1217"/>
      <c r="BO3" s="1217"/>
      <c r="BP3" s="1217">
        <f>CHOOSE($CA$1,ﾃﾞｰﾀ入力!AL$4,ﾃﾞｰﾀ入力!AL$5,ﾃﾞｰﾀ入力!AL$6,ﾃﾞｰﾀ入力!AL$7,ﾃﾞｰﾀ入力!AL$8,ﾃﾞｰﾀ入力!AL$9)</f>
        <v>16</v>
      </c>
      <c r="BQ3" s="1217"/>
      <c r="BR3" s="1217"/>
      <c r="BS3" s="1217"/>
      <c r="BT3" s="1217">
        <f>CHOOSE($CA$1,ﾃﾞｰﾀ入力!AM$4,ﾃﾞｰﾀ入力!AM$5,ﾃﾞｰﾀ入力!AM$6,ﾃﾞｰﾀ入力!AM$7,ﾃﾞｰﾀ入力!AM$8,ﾃﾞｰﾀ入力!AM$9)</f>
        <v>12</v>
      </c>
      <c r="BU3" s="1217"/>
      <c r="BV3" s="1217"/>
      <c r="BW3" s="1217"/>
      <c r="BX3" s="1217">
        <f>CHOOSE($CA$1,ﾃﾞｰﾀ入力!AN4,ﾃﾞｰﾀ入力!AN$5,ﾃﾞｰﾀ入力!AN$6,ﾃﾞｰﾀ入力!AN$7,ﾃﾞｰﾀ入力!AN$8,ﾃﾞｰﾀ入力!AN$9)</f>
        <v>4</v>
      </c>
      <c r="BY3" s="1217"/>
      <c r="BZ3" s="1217"/>
      <c r="CA3" s="1217"/>
      <c r="CB3" s="1217">
        <f>CHOOSE($CA$1,ﾃﾞｰﾀ入力!AO$4,ﾃﾞｰﾀ入力!AO$5,ﾃﾞｰﾀ入力!AO$6,ﾃﾞｰﾀ入力!AO$7,ﾃﾞｰﾀ入力!AO$8,ﾃﾞｰﾀ入力!AO$9)</f>
        <v>0</v>
      </c>
      <c r="CC3" s="1217"/>
      <c r="CD3" s="1217"/>
      <c r="CE3" s="1217"/>
      <c r="CF3" s="1217">
        <f>CHOOSE($CA$1,ﾃﾞｰﾀ入力!AP$4,ﾃﾞｰﾀ入力!AP$5,ﾃﾞｰﾀ入力!AP$6,ﾃﾞｰﾀ入力!AP$7,ﾃﾞｰﾀ入力!AP$8,ﾃﾞｰﾀ入力!AP$9)</f>
        <v>0</v>
      </c>
      <c r="CG3" s="1217"/>
      <c r="CH3" s="1217"/>
      <c r="CI3" s="1217"/>
      <c r="CJ3" s="1217">
        <f>CHOOSE($CA$1,ﾃﾞｰﾀ入力!AQ$4,ﾃﾞｰﾀ入力!AQ$5,ﾃﾞｰﾀ入力!AQ$6,ﾃﾞｰﾀ入力!AQ$7,ﾃﾞｰﾀ入力!AQ$8,ﾃﾞｰﾀ入力!AQ$9)</f>
        <v>0</v>
      </c>
      <c r="CK3" s="1217"/>
      <c r="CL3" s="1217"/>
      <c r="CM3" s="1295"/>
      <c r="CN3" s="1215">
        <f>CHOOSE(CA1,ﾃﾞｰﾀ入力!V4,ﾃﾞｰﾀ入力!V5,ﾃﾞｰﾀ入力!V6,ﾃﾞｰﾀ入力!V7,ﾃﾞｰﾀ入力!V8,ﾃﾞｰﾀ入力!V9)</f>
        <v>270</v>
      </c>
      <c r="CO3" s="1296"/>
      <c r="CP3" s="64"/>
      <c r="CT3" s="221"/>
      <c r="CU3" s="64"/>
      <c r="CV3" s="64"/>
      <c r="CX3" s="69"/>
      <c r="CY3" s="69"/>
      <c r="CZ3" s="69"/>
    </row>
    <row r="4" spans="1:105" ht="20.25" customHeight="1">
      <c r="I4" s="1311"/>
      <c r="J4" s="1311"/>
      <c r="K4" s="358" t="s">
        <v>169</v>
      </c>
      <c r="L4" s="1344">
        <f>L3</f>
        <v>0</v>
      </c>
      <c r="M4" s="1345"/>
      <c r="N4" s="1345"/>
      <c r="O4" s="1346"/>
      <c r="P4" s="1333">
        <f>L4+P3</f>
        <v>0</v>
      </c>
      <c r="Q4" s="1333"/>
      <c r="R4" s="1333"/>
      <c r="S4" s="1333"/>
      <c r="T4" s="1126">
        <f>P4+T3</f>
        <v>0</v>
      </c>
      <c r="U4" s="1127"/>
      <c r="V4" s="1127"/>
      <c r="W4" s="1127"/>
      <c r="X4" s="1333">
        <f>T4+X3</f>
        <v>7</v>
      </c>
      <c r="Y4" s="1333"/>
      <c r="Z4" s="1333"/>
      <c r="AA4" s="1333"/>
      <c r="AB4" s="1333">
        <f>X4+AB3</f>
        <v>20</v>
      </c>
      <c r="AC4" s="1333"/>
      <c r="AD4" s="1333"/>
      <c r="AE4" s="1333"/>
      <c r="AF4" s="1333">
        <f>AB4+AF3</f>
        <v>33</v>
      </c>
      <c r="AG4" s="1333"/>
      <c r="AH4" s="1333"/>
      <c r="AI4" s="1333"/>
      <c r="AJ4" s="1333">
        <f>AF4+AJ3</f>
        <v>51</v>
      </c>
      <c r="AK4" s="1333"/>
      <c r="AL4" s="1333"/>
      <c r="AM4" s="1333"/>
      <c r="AN4" s="1333">
        <f>AJ4+AN3</f>
        <v>79</v>
      </c>
      <c r="AO4" s="1333"/>
      <c r="AP4" s="1333"/>
      <c r="AQ4" s="1333"/>
      <c r="AR4" s="1333">
        <f>AN4+AR3</f>
        <v>110</v>
      </c>
      <c r="AS4" s="1333"/>
      <c r="AT4" s="1333"/>
      <c r="AU4" s="1333"/>
      <c r="AV4" s="1333">
        <f>AR4+AV3</f>
        <v>140</v>
      </c>
      <c r="AW4" s="1333"/>
      <c r="AX4" s="1333"/>
      <c r="AY4" s="1333"/>
      <c r="AZ4" s="1333">
        <f>AV4+AZ3</f>
        <v>172</v>
      </c>
      <c r="BA4" s="1333"/>
      <c r="BB4" s="1333"/>
      <c r="BC4" s="1333"/>
      <c r="BD4" s="1333">
        <f>AZ4+BD3</f>
        <v>202</v>
      </c>
      <c r="BE4" s="1333"/>
      <c r="BF4" s="1333"/>
      <c r="BG4" s="1333"/>
      <c r="BH4" s="1333">
        <f>BD4+BH3</f>
        <v>223</v>
      </c>
      <c r="BI4" s="1333"/>
      <c r="BJ4" s="1333"/>
      <c r="BK4" s="1333"/>
      <c r="BL4" s="1333">
        <f>BH4+BL3</f>
        <v>238</v>
      </c>
      <c r="BM4" s="1333"/>
      <c r="BN4" s="1333"/>
      <c r="BO4" s="1333"/>
      <c r="BP4" s="1333">
        <f>BL4+BP3</f>
        <v>254</v>
      </c>
      <c r="BQ4" s="1333"/>
      <c r="BR4" s="1333"/>
      <c r="BS4" s="1333"/>
      <c r="BT4" s="1333">
        <f>BP4+BT3</f>
        <v>266</v>
      </c>
      <c r="BU4" s="1333"/>
      <c r="BV4" s="1333"/>
      <c r="BW4" s="1333"/>
      <c r="BX4" s="1333">
        <f>BT4+BX3</f>
        <v>270</v>
      </c>
      <c r="BY4" s="1333"/>
      <c r="BZ4" s="1333"/>
      <c r="CA4" s="1333"/>
      <c r="CB4" s="1333">
        <f>BX4+CB3</f>
        <v>270</v>
      </c>
      <c r="CC4" s="1333"/>
      <c r="CD4" s="1333"/>
      <c r="CE4" s="1333"/>
      <c r="CF4" s="1333">
        <f>CB4+CF3</f>
        <v>270</v>
      </c>
      <c r="CG4" s="1333"/>
      <c r="CH4" s="1333"/>
      <c r="CI4" s="1333"/>
      <c r="CJ4" s="1333">
        <f>CF4+CJ3</f>
        <v>270</v>
      </c>
      <c r="CK4" s="1333"/>
      <c r="CL4" s="1333"/>
      <c r="CM4" s="1353"/>
      <c r="CN4" s="1210">
        <f t="shared" ref="CN4:CN11" si="0">SUM(P4:CM4)</f>
        <v>2875</v>
      </c>
      <c r="CO4" s="1351"/>
      <c r="CP4" s="64"/>
      <c r="CT4" s="221"/>
      <c r="CU4" s="64"/>
      <c r="CV4" s="64"/>
      <c r="CX4" s="69"/>
      <c r="CY4" s="69"/>
      <c r="CZ4" s="69"/>
    </row>
    <row r="5" spans="1:105" ht="20.25" customHeight="1">
      <c r="I5" s="1311" t="s">
        <v>170</v>
      </c>
      <c r="J5" s="1311"/>
      <c r="K5" s="359" t="s">
        <v>171</v>
      </c>
      <c r="L5" s="1239"/>
      <c r="M5" s="1240"/>
      <c r="N5" s="1240"/>
      <c r="O5" s="1241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126"/>
      <c r="AK5" s="1126"/>
      <c r="AL5" s="1126"/>
      <c r="AM5" s="1126"/>
      <c r="AN5" s="1126"/>
      <c r="AO5" s="1126"/>
      <c r="AP5" s="1126"/>
      <c r="AQ5" s="1126"/>
      <c r="AR5" s="1126"/>
      <c r="AS5" s="1126"/>
      <c r="AT5" s="1126"/>
      <c r="AU5" s="1126"/>
      <c r="AV5" s="1126"/>
      <c r="AW5" s="1126"/>
      <c r="AX5" s="1126"/>
      <c r="AY5" s="1126"/>
      <c r="AZ5" s="1126"/>
      <c r="BA5" s="1126"/>
      <c r="BB5" s="1126"/>
      <c r="BC5" s="1126"/>
      <c r="BD5" s="1126"/>
      <c r="BE5" s="1126"/>
      <c r="BF5" s="1126"/>
      <c r="BG5" s="1126"/>
      <c r="BH5" s="1126"/>
      <c r="BI5" s="1126"/>
      <c r="BJ5" s="1126"/>
      <c r="BK5" s="1126"/>
      <c r="BL5" s="1126"/>
      <c r="BM5" s="1126"/>
      <c r="BN5" s="1126"/>
      <c r="BO5" s="1126"/>
      <c r="BP5" s="1126"/>
      <c r="BQ5" s="1126"/>
      <c r="BR5" s="1126"/>
      <c r="BS5" s="1126"/>
      <c r="BT5" s="1126"/>
      <c r="BU5" s="1126"/>
      <c r="BV5" s="1126"/>
      <c r="BW5" s="1126"/>
      <c r="BX5" s="1126"/>
      <c r="BY5" s="1126"/>
      <c r="BZ5" s="1126"/>
      <c r="CA5" s="1126"/>
      <c r="CB5" s="1126"/>
      <c r="CC5" s="1126"/>
      <c r="CD5" s="1126"/>
      <c r="CE5" s="1126"/>
      <c r="CF5" s="1297"/>
      <c r="CG5" s="1297"/>
      <c r="CH5" s="1297"/>
      <c r="CI5" s="1297"/>
      <c r="CJ5" s="1297"/>
      <c r="CK5" s="1297"/>
      <c r="CL5" s="1297"/>
      <c r="CM5" s="1354"/>
      <c r="CN5" s="1210">
        <f t="shared" si="0"/>
        <v>0</v>
      </c>
      <c r="CO5" s="1351"/>
      <c r="CP5" s="64"/>
      <c r="CT5" s="221"/>
      <c r="CU5" s="64"/>
      <c r="CV5" s="64"/>
      <c r="CX5" s="69"/>
      <c r="CY5" s="69"/>
      <c r="CZ5" s="69"/>
    </row>
    <row r="6" spans="1:105" ht="20.25" customHeight="1">
      <c r="I6" s="1339"/>
      <c r="J6" s="1339"/>
      <c r="K6" s="360" t="s">
        <v>169</v>
      </c>
      <c r="L6" s="1242"/>
      <c r="M6" s="1243"/>
      <c r="N6" s="1243"/>
      <c r="O6" s="1244"/>
      <c r="P6" s="1131"/>
      <c r="Q6" s="1131"/>
      <c r="R6" s="1131"/>
      <c r="S6" s="1131"/>
      <c r="T6" s="1131"/>
      <c r="U6" s="1131"/>
      <c r="V6" s="1131"/>
      <c r="W6" s="1131"/>
      <c r="X6" s="1131"/>
      <c r="Y6" s="1131"/>
      <c r="Z6" s="1131"/>
      <c r="AA6" s="1131"/>
      <c r="AB6" s="1131"/>
      <c r="AC6" s="1131"/>
      <c r="AD6" s="1131"/>
      <c r="AE6" s="1131"/>
      <c r="AF6" s="1131"/>
      <c r="AG6" s="1131"/>
      <c r="AH6" s="1131"/>
      <c r="AI6" s="1131"/>
      <c r="AJ6" s="1131"/>
      <c r="AK6" s="1131"/>
      <c r="AL6" s="1131"/>
      <c r="AM6" s="1131"/>
      <c r="AN6" s="1131"/>
      <c r="AO6" s="1131"/>
      <c r="AP6" s="1131"/>
      <c r="AQ6" s="1131"/>
      <c r="AR6" s="1131"/>
      <c r="AS6" s="1131"/>
      <c r="AT6" s="1131"/>
      <c r="AU6" s="1131"/>
      <c r="AV6" s="1131"/>
      <c r="AW6" s="1131"/>
      <c r="AX6" s="1131"/>
      <c r="AY6" s="1131"/>
      <c r="AZ6" s="1131"/>
      <c r="BA6" s="1131"/>
      <c r="BB6" s="1131"/>
      <c r="BC6" s="1131"/>
      <c r="BD6" s="1131"/>
      <c r="BE6" s="1131"/>
      <c r="BF6" s="1131"/>
      <c r="BG6" s="1131"/>
      <c r="BH6" s="1131"/>
      <c r="BI6" s="1131"/>
      <c r="BJ6" s="1131"/>
      <c r="BK6" s="1131"/>
      <c r="BL6" s="1131"/>
      <c r="BM6" s="1131"/>
      <c r="BN6" s="1131"/>
      <c r="BO6" s="1131"/>
      <c r="BP6" s="1131"/>
      <c r="BQ6" s="1131"/>
      <c r="BR6" s="1131"/>
      <c r="BS6" s="1131"/>
      <c r="BT6" s="1131"/>
      <c r="BU6" s="1131"/>
      <c r="BV6" s="1131"/>
      <c r="BW6" s="1131"/>
      <c r="BX6" s="1131"/>
      <c r="BY6" s="1131"/>
      <c r="BZ6" s="1131"/>
      <c r="CA6" s="1131"/>
      <c r="CB6" s="1131"/>
      <c r="CC6" s="1131"/>
      <c r="CD6" s="1131"/>
      <c r="CE6" s="1131"/>
      <c r="CF6" s="1298"/>
      <c r="CG6" s="1298"/>
      <c r="CH6" s="1298"/>
      <c r="CI6" s="1298"/>
      <c r="CJ6" s="1298"/>
      <c r="CK6" s="1298"/>
      <c r="CL6" s="1298"/>
      <c r="CM6" s="1299"/>
      <c r="CN6" s="1256">
        <f t="shared" si="0"/>
        <v>0</v>
      </c>
      <c r="CO6" s="1352"/>
      <c r="CP6" s="64"/>
      <c r="CT6" s="221"/>
      <c r="CU6" s="64"/>
      <c r="CV6" s="64"/>
      <c r="CX6" s="69"/>
      <c r="CY6" s="69"/>
      <c r="CZ6" s="69"/>
    </row>
    <row r="7" spans="1:105" ht="20.25" customHeight="1">
      <c r="I7" s="1338" t="s">
        <v>172</v>
      </c>
      <c r="J7" s="1338"/>
      <c r="K7" s="361" t="s">
        <v>168</v>
      </c>
      <c r="L7" s="1250">
        <f>IF(L3=0,0,LOOKUP(L3,ﾃﾞｰﾀ入力!$AU$12:$AU$32,ﾃﾞｰﾀ入力!$AV$12:$AV$32))</f>
        <v>0</v>
      </c>
      <c r="M7" s="1251"/>
      <c r="N7" s="1251"/>
      <c r="O7" s="1252"/>
      <c r="P7" s="1130">
        <f>IF(P3=0,0,LOOKUP(P3,ﾃﾞｰﾀ入力!$AU$12:$AU$32,ﾃﾞｰﾀ入力!$AV$12:$AV$32))</f>
        <v>0</v>
      </c>
      <c r="Q7" s="1130"/>
      <c r="R7" s="1130"/>
      <c r="S7" s="1130"/>
      <c r="T7" s="1130">
        <f>IF(T3=0,0,LOOKUP(T3,ﾃﾞｰﾀ入力!$AU$12:$AU$32,ﾃﾞｰﾀ入力!$AV$12:$AV$32))</f>
        <v>0</v>
      </c>
      <c r="U7" s="1130"/>
      <c r="V7" s="1130"/>
      <c r="W7" s="1130"/>
      <c r="X7" s="1130">
        <f>IF(X3=0,0,LOOKUP(X3,ﾃﾞｰﾀ入力!$AU$12:$AU$32,ﾃﾞｰﾀ入力!$AV$12:$AV$32))</f>
        <v>2</v>
      </c>
      <c r="Y7" s="1130"/>
      <c r="Z7" s="1130"/>
      <c r="AA7" s="1130"/>
      <c r="AB7" s="1130">
        <f>IF(AB3=0,0,LOOKUP(AB3,ﾃﾞｰﾀ入力!$AU$12:$AU$32,ﾃﾞｰﾀ入力!$AV$12:$AV$32))</f>
        <v>2</v>
      </c>
      <c r="AC7" s="1130"/>
      <c r="AD7" s="1130"/>
      <c r="AE7" s="1130"/>
      <c r="AF7" s="1130">
        <f>IF(AF3=0,0,LOOKUP(AF3,ﾃﾞｰﾀ入力!$AU$12:$AU$32,ﾃﾞｰﾀ入力!$AV$12:$AV$32))</f>
        <v>2</v>
      </c>
      <c r="AG7" s="1130"/>
      <c r="AH7" s="1130"/>
      <c r="AI7" s="1130"/>
      <c r="AJ7" s="1130">
        <f>IF(AJ3=0,0,LOOKUP(AJ3,ﾃﾞｰﾀ入力!$AU$12:$AU$32,ﾃﾞｰﾀ入力!$AV$12:$AV$32))</f>
        <v>2</v>
      </c>
      <c r="AK7" s="1130"/>
      <c r="AL7" s="1130"/>
      <c r="AM7" s="1130"/>
      <c r="AN7" s="1130">
        <f>IF(AN3=0,0,LOOKUP(AN3,ﾃﾞｰﾀ入力!$AU$12:$AU$32,ﾃﾞｰﾀ入力!$AV$12:$AV$32))</f>
        <v>4</v>
      </c>
      <c r="AO7" s="1130"/>
      <c r="AP7" s="1130"/>
      <c r="AQ7" s="1130"/>
      <c r="AR7" s="1130">
        <f>IF(AR3=0,0,LOOKUP(AR3,ﾃﾞｰﾀ入力!$AU$12:$AU$32,ﾃﾞｰﾀ入力!$AV$12:$AV$32))</f>
        <v>4</v>
      </c>
      <c r="AS7" s="1130"/>
      <c r="AT7" s="1130"/>
      <c r="AU7" s="1130"/>
      <c r="AV7" s="1130">
        <f>IF(AV3=0,0,LOOKUP(AV3,ﾃﾞｰﾀ入力!$AU$12:$AU$32,ﾃﾞｰﾀ入力!$AV$12:$AV$32))</f>
        <v>4</v>
      </c>
      <c r="AW7" s="1130"/>
      <c r="AX7" s="1130"/>
      <c r="AY7" s="1130"/>
      <c r="AZ7" s="1130">
        <f>IF(AZ3=0,0,LOOKUP(AZ3,ﾃﾞｰﾀ入力!$AU$12:$AU$32,ﾃﾞｰﾀ入力!$AV$12:$AV$32))</f>
        <v>4</v>
      </c>
      <c r="BA7" s="1130"/>
      <c r="BB7" s="1130"/>
      <c r="BC7" s="1130"/>
      <c r="BD7" s="1130">
        <f>IF(BD3=0,0,LOOKUP(BD3,ﾃﾞｰﾀ入力!$AU$12:$AU$32,ﾃﾞｰﾀ入力!$AV$12:$AV$32))</f>
        <v>4</v>
      </c>
      <c r="BE7" s="1130"/>
      <c r="BF7" s="1130"/>
      <c r="BG7" s="1130"/>
      <c r="BH7" s="1130">
        <f>IF(BH3=0,0,LOOKUP(BH3,ﾃﾞｰﾀ入力!$AU$12:$AU$32,ﾃﾞｰﾀ入力!$AV$12:$AV$32))</f>
        <v>3</v>
      </c>
      <c r="BI7" s="1130"/>
      <c r="BJ7" s="1130"/>
      <c r="BK7" s="1130"/>
      <c r="BL7" s="1130">
        <f>IF(BL3=0,0,LOOKUP(BL3,ﾃﾞｰﾀ入力!$AU$12:$AU$32,ﾃﾞｰﾀ入力!$AV$12:$AV$32))</f>
        <v>2</v>
      </c>
      <c r="BM7" s="1130"/>
      <c r="BN7" s="1130"/>
      <c r="BO7" s="1130"/>
      <c r="BP7" s="1130">
        <f>IF(BP3=0,0,LOOKUP(BP3,ﾃﾞｰﾀ入力!$AU$12:$AU$32,ﾃﾞｰﾀ入力!$AV$12:$AV$32))</f>
        <v>2</v>
      </c>
      <c r="BQ7" s="1130"/>
      <c r="BR7" s="1130"/>
      <c r="BS7" s="1130"/>
      <c r="BT7" s="1130">
        <f>IF(BT3=0,0,LOOKUP(BT3,ﾃﾞｰﾀ入力!$AU$12:$AU$32,ﾃﾞｰﾀ入力!$AV$12:$AV$32))</f>
        <v>2</v>
      </c>
      <c r="BU7" s="1130"/>
      <c r="BV7" s="1130"/>
      <c r="BW7" s="1130"/>
      <c r="BX7" s="1130">
        <f>IF(BX3=0,0,LOOKUP(BX3,ﾃﾞｰﾀ入力!$AU$12:$AU$32,ﾃﾞｰﾀ入力!$AV$12:$AV$32))</f>
        <v>2</v>
      </c>
      <c r="BY7" s="1130"/>
      <c r="BZ7" s="1130"/>
      <c r="CA7" s="1130"/>
      <c r="CB7" s="1130">
        <f>IF(CB3=0,0,LOOKUP(CB3,ﾃﾞｰﾀ入力!$AU$12:$AU$32,ﾃﾞｰﾀ入力!$AV$12:$AV$32))</f>
        <v>0</v>
      </c>
      <c r="CC7" s="1130"/>
      <c r="CD7" s="1130"/>
      <c r="CE7" s="1130"/>
      <c r="CF7" s="1201">
        <f>IF(CF3=0,0,LOOKUP(CF3,ﾃﾞｰﾀ入力!$AU$12:$AU$32,ﾃﾞｰﾀ入力!$AV$12:$AV$32))</f>
        <v>0</v>
      </c>
      <c r="CG7" s="1201"/>
      <c r="CH7" s="1201"/>
      <c r="CI7" s="1201"/>
      <c r="CJ7" s="1201">
        <f>IF(CJ3=0,0,LOOKUP(CJ3,ﾃﾞｰﾀ入力!$AU$12:$AU$32,ﾃﾞｰﾀ入力!$AV$12:$AV$32))</f>
        <v>0</v>
      </c>
      <c r="CK7" s="1201"/>
      <c r="CL7" s="1201"/>
      <c r="CM7" s="1202"/>
      <c r="CN7" s="1134">
        <f t="shared" si="0"/>
        <v>39</v>
      </c>
      <c r="CO7" s="1135"/>
      <c r="CP7" s="64"/>
      <c r="CT7" s="221"/>
      <c r="CU7" s="64"/>
      <c r="CV7" s="64"/>
      <c r="CX7" s="69"/>
      <c r="CY7" s="69"/>
      <c r="CZ7" s="69"/>
    </row>
    <row r="8" spans="1:105" ht="20.25" customHeight="1">
      <c r="I8" s="1311" t="s">
        <v>173</v>
      </c>
      <c r="J8" s="1311"/>
      <c r="K8" s="357" t="s">
        <v>168</v>
      </c>
      <c r="L8" s="1233">
        <f>CHOOSE($CA$1,ﾃﾞｰﾀ入力!W13,ﾃﾞｰﾀ入力!W16,ﾃﾞｰﾀ入力!W19,ﾃﾞｰﾀ入力!W22,ﾃﾞｰﾀ入力!W25,ﾃﾞｰﾀ入力!W28)</f>
        <v>0</v>
      </c>
      <c r="M8" s="1234"/>
      <c r="N8" s="1234"/>
      <c r="O8" s="1235"/>
      <c r="P8" s="1156">
        <f>CHOOSE($CA$1,ﾃﾞｰﾀ入力!$X13,ﾃﾞｰﾀ入力!$X16,ﾃﾞｰﾀ入力!$X19,ﾃﾞｰﾀ入力!$X22,ﾃﾞｰﾀ入力!$X25,ﾃﾞｰﾀ入力!$X28)</f>
        <v>0</v>
      </c>
      <c r="Q8" s="1156"/>
      <c r="R8" s="1156"/>
      <c r="S8" s="1156"/>
      <c r="T8" s="1156">
        <f>CHOOSE($CA$1,ﾃﾞｰﾀ入力!$Y13,ﾃﾞｰﾀ入力!$Y16,ﾃﾞｰﾀ入力!$Y19,ﾃﾞｰﾀ入力!$Y22,ﾃﾞｰﾀ入力!$Y25,ﾃﾞｰﾀ入力!$Y28)</f>
        <v>0</v>
      </c>
      <c r="U8" s="1156"/>
      <c r="V8" s="1156"/>
      <c r="W8" s="1156"/>
      <c r="X8" s="1156">
        <f>CHOOSE($CA$1,ﾃﾞｰﾀ入力!$Z13,ﾃﾞｰﾀ入力!$Z16,ﾃﾞｰﾀ入力!$Z19,ﾃﾞｰﾀ入力!$Z22,ﾃﾞｰﾀ入力!$Z25,ﾃﾞｰﾀ入力!$Z28)</f>
        <v>0</v>
      </c>
      <c r="Y8" s="1156"/>
      <c r="Z8" s="1156"/>
      <c r="AA8" s="1156"/>
      <c r="AB8" s="1156">
        <f>CHOOSE($CA$1,ﾃﾞｰﾀ入力!$AA13,ﾃﾞｰﾀ入力!$AA16,ﾃﾞｰﾀ入力!$AA19,ﾃﾞｰﾀ入力!$AA22,ﾃﾞｰﾀ入力!$AA25,ﾃﾞｰﾀ入力!$AA28)</f>
        <v>0</v>
      </c>
      <c r="AC8" s="1156"/>
      <c r="AD8" s="1156"/>
      <c r="AE8" s="1156"/>
      <c r="AF8" s="1156">
        <f>CHOOSE($CA$1,ﾃﾞｰﾀ入力!$AB13,ﾃﾞｰﾀ入力!$AB16,ﾃﾞｰﾀ入力!$AB19,ﾃﾞｰﾀ入力!$AB22,ﾃﾞｰﾀ入力!$AB25,ﾃﾞｰﾀ入力!$AB28)</f>
        <v>0</v>
      </c>
      <c r="AG8" s="1156"/>
      <c r="AH8" s="1156"/>
      <c r="AI8" s="1156"/>
      <c r="AJ8" s="1156">
        <f>CHOOSE($CA$1,ﾃﾞｰﾀ入力!$AC13,ﾃﾞｰﾀ入力!$AC16,ﾃﾞｰﾀ入力!$AC19,ﾃﾞｰﾀ入力!$AC22,ﾃﾞｰﾀ入力!$AC25,ﾃﾞｰﾀ入力!$AC28)</f>
        <v>0</v>
      </c>
      <c r="AK8" s="1156"/>
      <c r="AL8" s="1156"/>
      <c r="AM8" s="1156"/>
      <c r="AN8" s="1156">
        <f>CHOOSE($CA$1,ﾃﾞｰﾀ入力!$AD13,ﾃﾞｰﾀ入力!$AD16,ﾃﾞｰﾀ入力!$AD19,ﾃﾞｰﾀ入力!$AD22,ﾃﾞｰﾀ入力!$AD25,ﾃﾞｰﾀ入力!$AD28)</f>
        <v>0</v>
      </c>
      <c r="AO8" s="1156"/>
      <c r="AP8" s="1156"/>
      <c r="AQ8" s="1156"/>
      <c r="AR8" s="1156">
        <f>CHOOSE($CA$1,ﾃﾞｰﾀ入力!$AE13,ﾃﾞｰﾀ入力!$AE16,ﾃﾞｰﾀ入力!$AE19,ﾃﾞｰﾀ入力!$AE22,ﾃﾞｰﾀ入力!$AE25,ﾃﾞｰﾀ入力!$AE28)</f>
        <v>0</v>
      </c>
      <c r="AS8" s="1156"/>
      <c r="AT8" s="1156"/>
      <c r="AU8" s="1156"/>
      <c r="AV8" s="1156">
        <f>CHOOSE($CA$1,ﾃﾞｰﾀ入力!$AF13,ﾃﾞｰﾀ入力!$AF16,ﾃﾞｰﾀ入力!$AF19,ﾃﾞｰﾀ入力!$AF22,ﾃﾞｰﾀ入力!$AF25,ﾃﾞｰﾀ入力!$AF28)</f>
        <v>0</v>
      </c>
      <c r="AW8" s="1156"/>
      <c r="AX8" s="1156"/>
      <c r="AY8" s="1156"/>
      <c r="AZ8" s="1156">
        <f>CHOOSE($CA$1,ﾃﾞｰﾀ入力!$AG13,ﾃﾞｰﾀ入力!$AG16,ﾃﾞｰﾀ入力!$AG19,ﾃﾞｰﾀ入力!$AG22,ﾃﾞｰﾀ入力!$AG25,ﾃﾞｰﾀ入力!$AG28)</f>
        <v>0</v>
      </c>
      <c r="BA8" s="1156"/>
      <c r="BB8" s="1156"/>
      <c r="BC8" s="1156"/>
      <c r="BD8" s="1156">
        <f>CHOOSE($CA$1,ﾃﾞｰﾀ入力!$AH13,ﾃﾞｰﾀ入力!$AH16,ﾃﾞｰﾀ入力!$AH19,ﾃﾞｰﾀ入力!$AH22,ﾃﾞｰﾀ入力!$AH25,ﾃﾞｰﾀ入力!$AH28)</f>
        <v>0</v>
      </c>
      <c r="BE8" s="1156"/>
      <c r="BF8" s="1156"/>
      <c r="BG8" s="1156"/>
      <c r="BH8" s="1156">
        <f>CHOOSE($CA$1,ﾃﾞｰﾀ入力!$AI13,ﾃﾞｰﾀ入力!$AI16,ﾃﾞｰﾀ入力!$AI19,ﾃﾞｰﾀ入力!$AI22,ﾃﾞｰﾀ入力!$AI25,ﾃﾞｰﾀ入力!$AI28)</f>
        <v>0</v>
      </c>
      <c r="BI8" s="1156"/>
      <c r="BJ8" s="1156"/>
      <c r="BK8" s="1156"/>
      <c r="BL8" s="1156">
        <f>CHOOSE($CA$1,ﾃﾞｰﾀ入力!$AJ13,ﾃﾞｰﾀ入力!$AJ16,ﾃﾞｰﾀ入力!$AJ19,ﾃﾞｰﾀ入力!$AJ22,ﾃﾞｰﾀ入力!$AJ25,ﾃﾞｰﾀ入力!$AJ28)</f>
        <v>0</v>
      </c>
      <c r="BM8" s="1156"/>
      <c r="BN8" s="1156"/>
      <c r="BO8" s="1156"/>
      <c r="BP8" s="1156">
        <f>CHOOSE($CA$1,ﾃﾞｰﾀ入力!$AK13,ﾃﾞｰﾀ入力!$AK16,ﾃﾞｰﾀ入力!$AK19,ﾃﾞｰﾀ入力!$AK22,ﾃﾞｰﾀ入力!$AK25,ﾃﾞｰﾀ入力!$AK28)</f>
        <v>0</v>
      </c>
      <c r="BQ8" s="1156"/>
      <c r="BR8" s="1156"/>
      <c r="BS8" s="1156"/>
      <c r="BT8" s="1156">
        <f>CHOOSE($CA$1,ﾃﾞｰﾀ入力!$AL13,ﾃﾞｰﾀ入力!$AL16,ﾃﾞｰﾀ入力!$AL19,ﾃﾞｰﾀ入力!$AL22,ﾃﾞｰﾀ入力!$AL25,ﾃﾞｰﾀ入力!$AL28)</f>
        <v>0</v>
      </c>
      <c r="BU8" s="1156"/>
      <c r="BV8" s="1156"/>
      <c r="BW8" s="1156"/>
      <c r="BX8" s="1156">
        <f>CHOOSE($CA$1,ﾃﾞｰﾀ入力!$AM13,ﾃﾞｰﾀ入力!$AM16,ﾃﾞｰﾀ入力!$AM19,ﾃﾞｰﾀ入力!$AM22,ﾃﾞｰﾀ入力!$AM25,ﾃﾞｰﾀ入力!$AM28)</f>
        <v>0</v>
      </c>
      <c r="BY8" s="1156"/>
      <c r="BZ8" s="1156"/>
      <c r="CA8" s="1156"/>
      <c r="CB8" s="1156">
        <f>CHOOSE($CA$1,ﾃﾞｰﾀ入力!$AN13,ﾃﾞｰﾀ入力!$AN16,ﾃﾞｰﾀ入力!$AN19,ﾃﾞｰﾀ入力!$AN22,ﾃﾞｰﾀ入力!$AN25,ﾃﾞｰﾀ入力!$AN28)</f>
        <v>0</v>
      </c>
      <c r="CC8" s="1156"/>
      <c r="CD8" s="1156"/>
      <c r="CE8" s="1156"/>
      <c r="CF8" s="1156">
        <f>CHOOSE($CA$1,ﾃﾞｰﾀ入力!$AO13,ﾃﾞｰﾀ入力!$AO16,ﾃﾞｰﾀ入力!$AO19,ﾃﾞｰﾀ入力!$AO22,ﾃﾞｰﾀ入力!$AO25,ﾃﾞｰﾀ入力!$AO28)</f>
        <v>0</v>
      </c>
      <c r="CG8" s="1156"/>
      <c r="CH8" s="1156"/>
      <c r="CI8" s="1156"/>
      <c r="CJ8" s="1156">
        <f>CHOOSE($CA$1,ﾃﾞｰﾀ入力!$AP13,ﾃﾞｰﾀ入力!$AP16,ﾃﾞｰﾀ入力!$AP19,ﾃﾞｰﾀ入力!$AP22,ﾃﾞｰﾀ入力!$AP25,ﾃﾞｰﾀ入力!$AP28)</f>
        <v>0</v>
      </c>
      <c r="CK8" s="1156"/>
      <c r="CL8" s="1156"/>
      <c r="CM8" s="1203"/>
      <c r="CN8" s="1136">
        <f t="shared" si="0"/>
        <v>0</v>
      </c>
      <c r="CO8" s="1137"/>
      <c r="CP8" s="64"/>
      <c r="CT8" s="221"/>
      <c r="CU8" s="64"/>
      <c r="CV8" s="64"/>
      <c r="CX8" s="69"/>
      <c r="CY8" s="69"/>
      <c r="CZ8" s="69"/>
    </row>
    <row r="9" spans="1:105" ht="20.25" customHeight="1">
      <c r="I9" s="1304" t="s">
        <v>174</v>
      </c>
      <c r="J9" s="1305"/>
      <c r="K9" s="357" t="s">
        <v>168</v>
      </c>
      <c r="L9" s="1233">
        <f>CHOOSE($CA$1,ﾃﾞｰﾀ入力!W14,ﾃﾞｰﾀ入力!W17,ﾃﾞｰﾀ入力!W20,ﾃﾞｰﾀ入力!W23,ﾃﾞｰﾀ入力!W26,ﾃﾞｰﾀ入力!W29)</f>
        <v>0</v>
      </c>
      <c r="M9" s="1234"/>
      <c r="N9" s="1234"/>
      <c r="O9" s="1235"/>
      <c r="P9" s="1138">
        <f>CHOOSE($CA$1,ﾃﾞｰﾀ入力!$X14,ﾃﾞｰﾀ入力!$X17,ﾃﾞｰﾀ入力!$X20,ﾃﾞｰﾀ入力!$X23,ﾃﾞｰﾀ入力!$X26,ﾃﾞｰﾀ入力!$X29)</f>
        <v>0</v>
      </c>
      <c r="Q9" s="1164"/>
      <c r="R9" s="1164"/>
      <c r="S9" s="1165"/>
      <c r="T9" s="1138">
        <f>CHOOSE($CA$1,ﾃﾞｰﾀ入力!$Y14,ﾃﾞｰﾀ入力!$Y17,ﾃﾞｰﾀ入力!$Y20,ﾃﾞｰﾀ入力!$Y23,ﾃﾞｰﾀ入力!$Y26,ﾃﾞｰﾀ入力!$Y29)</f>
        <v>0</v>
      </c>
      <c r="U9" s="1164"/>
      <c r="V9" s="1164"/>
      <c r="W9" s="1165"/>
      <c r="X9" s="1138">
        <f>CHOOSE($CA$1,ﾃﾞｰﾀ入力!$Z14,ﾃﾞｰﾀ入力!$Z17,ﾃﾞｰﾀ入力!$Z20,ﾃﾞｰﾀ入力!$Z23,ﾃﾞｰﾀ入力!$Z26,ﾃﾞｰﾀ入力!$Z29)</f>
        <v>0</v>
      </c>
      <c r="Y9" s="1164"/>
      <c r="Z9" s="1164"/>
      <c r="AA9" s="1165"/>
      <c r="AB9" s="1138">
        <f>CHOOSE($CA$1,ﾃﾞｰﾀ入力!$AA14,ﾃﾞｰﾀ入力!$AA17,ﾃﾞｰﾀ入力!$AA20,ﾃﾞｰﾀ入力!$AA23,ﾃﾞｰﾀ入力!$AA26,ﾃﾞｰﾀ入力!$AA29)</f>
        <v>0</v>
      </c>
      <c r="AC9" s="1164"/>
      <c r="AD9" s="1164"/>
      <c r="AE9" s="1165"/>
      <c r="AF9" s="1138">
        <f>CHOOSE($CA$1,ﾃﾞｰﾀ入力!$AB14,ﾃﾞｰﾀ入力!$AB17,ﾃﾞｰﾀ入力!$AB20,ﾃﾞｰﾀ入力!$AB23,ﾃﾞｰﾀ入力!$AB26,ﾃﾞｰﾀ入力!$AB29)</f>
        <v>0</v>
      </c>
      <c r="AG9" s="1164"/>
      <c r="AH9" s="1164"/>
      <c r="AI9" s="1165"/>
      <c r="AJ9" s="1138">
        <f>CHOOSE($CA$1,ﾃﾞｰﾀ入力!$AC14,ﾃﾞｰﾀ入力!$AC17,ﾃﾞｰﾀ入力!$AC20,ﾃﾞｰﾀ入力!$AC23,ﾃﾞｰﾀ入力!$AC26,ﾃﾞｰﾀ入力!$AC29)</f>
        <v>0</v>
      </c>
      <c r="AK9" s="1164"/>
      <c r="AL9" s="1164"/>
      <c r="AM9" s="1165"/>
      <c r="AN9" s="1138">
        <f>CHOOSE($CA$1,ﾃﾞｰﾀ入力!$AD14,ﾃﾞｰﾀ入力!$AD17,ﾃﾞｰﾀ入力!$AD20,ﾃﾞｰﾀ入力!$AD23,ﾃﾞｰﾀ入力!$AD26,ﾃﾞｰﾀ入力!$AD29)</f>
        <v>0</v>
      </c>
      <c r="AO9" s="1164"/>
      <c r="AP9" s="1164"/>
      <c r="AQ9" s="1165"/>
      <c r="AR9" s="1138">
        <f>CHOOSE($CA$1,ﾃﾞｰﾀ入力!$AE14,ﾃﾞｰﾀ入力!$AE17,ﾃﾞｰﾀ入力!$AE20,ﾃﾞｰﾀ入力!$AE23,ﾃﾞｰﾀ入力!$AE26,ﾃﾞｰﾀ入力!$AE29)</f>
        <v>0</v>
      </c>
      <c r="AS9" s="1164"/>
      <c r="AT9" s="1164"/>
      <c r="AU9" s="1165"/>
      <c r="AV9" s="1138">
        <f>CHOOSE($CA$1,ﾃﾞｰﾀ入力!$AF14,ﾃﾞｰﾀ入力!$AF17,ﾃﾞｰﾀ入力!$AF20,ﾃﾞｰﾀ入力!$AF23,ﾃﾞｰﾀ入力!$AF26,ﾃﾞｰﾀ入力!$AF29)</f>
        <v>0</v>
      </c>
      <c r="AW9" s="1164"/>
      <c r="AX9" s="1164"/>
      <c r="AY9" s="1165"/>
      <c r="AZ9" s="1138">
        <f>CHOOSE($CA$1,ﾃﾞｰﾀ入力!$AG14,ﾃﾞｰﾀ入力!$AG17,ﾃﾞｰﾀ入力!$AG20,ﾃﾞｰﾀ入力!$AG23,ﾃﾞｰﾀ入力!$AG26,ﾃﾞｰﾀ入力!$AG29)</f>
        <v>0</v>
      </c>
      <c r="BA9" s="1164"/>
      <c r="BB9" s="1164"/>
      <c r="BC9" s="1165"/>
      <c r="BD9" s="1138">
        <f>CHOOSE($CA$1,ﾃﾞｰﾀ入力!$AH14,ﾃﾞｰﾀ入力!$AH17,ﾃﾞｰﾀ入力!$AH20,ﾃﾞｰﾀ入力!$AH23,ﾃﾞｰﾀ入力!$AH26,ﾃﾞｰﾀ入力!$AH29)</f>
        <v>0</v>
      </c>
      <c r="BE9" s="1164"/>
      <c r="BF9" s="1164"/>
      <c r="BG9" s="1165"/>
      <c r="BH9" s="1138">
        <f>CHOOSE($CA$1,ﾃﾞｰﾀ入力!$AI14,ﾃﾞｰﾀ入力!$AI17,ﾃﾞｰﾀ入力!$AI20,ﾃﾞｰﾀ入力!$AI23,ﾃﾞｰﾀ入力!$AI26,ﾃﾞｰﾀ入力!$AI29)</f>
        <v>0</v>
      </c>
      <c r="BI9" s="1164"/>
      <c r="BJ9" s="1164"/>
      <c r="BK9" s="1165"/>
      <c r="BL9" s="1138">
        <f>CHOOSE($CA$1,ﾃﾞｰﾀ入力!$AJ14,ﾃﾞｰﾀ入力!$AJ17,ﾃﾞｰﾀ入力!$AJ20,ﾃﾞｰﾀ入力!$AJ23,ﾃﾞｰﾀ入力!$AJ26,ﾃﾞｰﾀ入力!$AJ29)</f>
        <v>0</v>
      </c>
      <c r="BM9" s="1164"/>
      <c r="BN9" s="1164"/>
      <c r="BO9" s="1165"/>
      <c r="BP9" s="1138">
        <f>CHOOSE($CA$1,ﾃﾞｰﾀ入力!$AK14,ﾃﾞｰﾀ入力!$AK17,ﾃﾞｰﾀ入力!$AK20,ﾃﾞｰﾀ入力!$AK23,ﾃﾞｰﾀ入力!$AK26,ﾃﾞｰﾀ入力!$AK29)</f>
        <v>0</v>
      </c>
      <c r="BQ9" s="1164"/>
      <c r="BR9" s="1164"/>
      <c r="BS9" s="1165"/>
      <c r="BT9" s="1138">
        <f>CHOOSE($CA$1,ﾃﾞｰﾀ入力!$AL14,ﾃﾞｰﾀ入力!$AL17,ﾃﾞｰﾀ入力!$AL20,ﾃﾞｰﾀ入力!$AL23,ﾃﾞｰﾀ入力!$AL26,ﾃﾞｰﾀ入力!$AL29)</f>
        <v>0</v>
      </c>
      <c r="BU9" s="1164"/>
      <c r="BV9" s="1164"/>
      <c r="BW9" s="1165"/>
      <c r="BX9" s="1138">
        <f>CHOOSE($CA$1,ﾃﾞｰﾀ入力!$AM14,ﾃﾞｰﾀ入力!$AM17,ﾃﾞｰﾀ入力!$AM20,ﾃﾞｰﾀ入力!$AM23,ﾃﾞｰﾀ入力!$AM26,ﾃﾞｰﾀ入力!$AM29)</f>
        <v>0</v>
      </c>
      <c r="BY9" s="1164"/>
      <c r="BZ9" s="1164"/>
      <c r="CA9" s="1165"/>
      <c r="CB9" s="1138">
        <f>CHOOSE($CA$1,ﾃﾞｰﾀ入力!$AN14,ﾃﾞｰﾀ入力!$AN17,ﾃﾞｰﾀ入力!$AN20,ﾃﾞｰﾀ入力!$AN23,ﾃﾞｰﾀ入力!$AN26,ﾃﾞｰﾀ入力!$AN29)</f>
        <v>0</v>
      </c>
      <c r="CC9" s="1164"/>
      <c r="CD9" s="1164"/>
      <c r="CE9" s="1165"/>
      <c r="CF9" s="1138">
        <f>CHOOSE($CA$1,ﾃﾞｰﾀ入力!$AO14,ﾃﾞｰﾀ入力!$AO17,ﾃﾞｰﾀ入力!$AO20,ﾃﾞｰﾀ入力!$AO23,ﾃﾞｰﾀ入力!$AO26,ﾃﾞｰﾀ入力!$AO29)</f>
        <v>0</v>
      </c>
      <c r="CG9" s="1164"/>
      <c r="CH9" s="1164"/>
      <c r="CI9" s="1165"/>
      <c r="CJ9" s="1138">
        <f>CHOOSE($CA$1,ﾃﾞｰﾀ入力!$AP14,ﾃﾞｰﾀ入力!$AP17,ﾃﾞｰﾀ入力!$AP20,ﾃﾞｰﾀ入力!$AP23,ﾃﾞｰﾀ入力!$AP26,ﾃﾞｰﾀ入力!$AP29)</f>
        <v>0</v>
      </c>
      <c r="CK9" s="1164"/>
      <c r="CL9" s="1164"/>
      <c r="CM9" s="1164"/>
      <c r="CN9" s="1136">
        <f t="shared" si="0"/>
        <v>0</v>
      </c>
      <c r="CO9" s="1137"/>
      <c r="CP9" s="64"/>
      <c r="CT9" s="221"/>
      <c r="CU9" s="64"/>
      <c r="CV9" s="64"/>
      <c r="CX9" s="69"/>
      <c r="CY9" s="69"/>
      <c r="CZ9" s="69"/>
    </row>
    <row r="10" spans="1:105" ht="20.25" customHeight="1">
      <c r="I10" s="1308" t="s">
        <v>175</v>
      </c>
      <c r="J10" s="1309"/>
      <c r="K10" s="362" t="s">
        <v>168</v>
      </c>
      <c r="L10" s="1325">
        <f>CHOOSE($CA$1,ﾃﾞｰﾀ入力!W15,ﾃﾞｰﾀ入力!W18,ﾃﾞｰﾀ入力!W21,ﾃﾞｰﾀ入力!W24,ﾃﾞｰﾀ入力!W27,ﾃﾞｰﾀ入力!W30)</f>
        <v>0</v>
      </c>
      <c r="M10" s="1326"/>
      <c r="N10" s="1326"/>
      <c r="O10" s="1327"/>
      <c r="P10" s="1163">
        <f>CHOOSE($CA$1,ﾃﾞｰﾀ入力!$X15,ﾃﾞｰﾀ入力!$X18,ﾃﾞｰﾀ入力!$X21,ﾃﾞｰﾀ入力!$X24,ﾃﾞｰﾀ入力!$X27,ﾃﾞｰﾀ入力!$X30)</f>
        <v>0</v>
      </c>
      <c r="Q10" s="1163"/>
      <c r="R10" s="1163"/>
      <c r="S10" s="1163"/>
      <c r="T10" s="1163">
        <f>CHOOSE($CA$1,ﾃﾞｰﾀ入力!$Y15,ﾃﾞｰﾀ入力!$Y18,ﾃﾞｰﾀ入力!$Y21,ﾃﾞｰﾀ入力!$Y24,ﾃﾞｰﾀ入力!$Y27,ﾃﾞｰﾀ入力!$Y30)</f>
        <v>0</v>
      </c>
      <c r="U10" s="1163"/>
      <c r="V10" s="1163"/>
      <c r="W10" s="1163"/>
      <c r="X10" s="1163">
        <f>CHOOSE($CA$1,ﾃﾞｰﾀ入力!$Z15,ﾃﾞｰﾀ入力!$Z18,ﾃﾞｰﾀ入力!$Z21,ﾃﾞｰﾀ入力!$Z24,ﾃﾞｰﾀ入力!$Z27,ﾃﾞｰﾀ入力!$Z30)</f>
        <v>0</v>
      </c>
      <c r="Y10" s="1163"/>
      <c r="Z10" s="1163"/>
      <c r="AA10" s="1163"/>
      <c r="AB10" s="1163">
        <f>CHOOSE($CA$1,ﾃﾞｰﾀ入力!$AA15,ﾃﾞｰﾀ入力!$AA18,ﾃﾞｰﾀ入力!$AA21,ﾃﾞｰﾀ入力!$AA24,ﾃﾞｰﾀ入力!$AA27,ﾃﾞｰﾀ入力!$AA30)</f>
        <v>0</v>
      </c>
      <c r="AC10" s="1163"/>
      <c r="AD10" s="1163"/>
      <c r="AE10" s="1163"/>
      <c r="AF10" s="1163">
        <f>CHOOSE($CA$1,ﾃﾞｰﾀ入力!$AB15,ﾃﾞｰﾀ入力!$AB18,ﾃﾞｰﾀ入力!$AB21,ﾃﾞｰﾀ入力!$AB24,ﾃﾞｰﾀ入力!$AB27,ﾃﾞｰﾀ入力!$AB30)</f>
        <v>0</v>
      </c>
      <c r="AG10" s="1163"/>
      <c r="AH10" s="1163"/>
      <c r="AI10" s="1163"/>
      <c r="AJ10" s="1163">
        <f>CHOOSE($CA$1,ﾃﾞｰﾀ入力!$AC15,ﾃﾞｰﾀ入力!$AC18,ﾃﾞｰﾀ入力!$AC21,ﾃﾞｰﾀ入力!$AC24,ﾃﾞｰﾀ入力!$AC27,ﾃﾞｰﾀ入力!$AC30)</f>
        <v>0</v>
      </c>
      <c r="AK10" s="1163"/>
      <c r="AL10" s="1163"/>
      <c r="AM10" s="1163"/>
      <c r="AN10" s="1163">
        <f>CHOOSE($CA$1,ﾃﾞｰﾀ入力!$AD15,ﾃﾞｰﾀ入力!$AD18,ﾃﾞｰﾀ入力!$AD21,ﾃﾞｰﾀ入力!$AD24,ﾃﾞｰﾀ入力!$AD27,ﾃﾞｰﾀ入力!$AD30)</f>
        <v>0</v>
      </c>
      <c r="AO10" s="1163"/>
      <c r="AP10" s="1163"/>
      <c r="AQ10" s="1163"/>
      <c r="AR10" s="1163">
        <f>CHOOSE($CA$1,ﾃﾞｰﾀ入力!$AE15,ﾃﾞｰﾀ入力!$AE18,ﾃﾞｰﾀ入力!$AE21,ﾃﾞｰﾀ入力!$AE24,ﾃﾞｰﾀ入力!$AE27,ﾃﾞｰﾀ入力!$AE30)</f>
        <v>0</v>
      </c>
      <c r="AS10" s="1163"/>
      <c r="AT10" s="1163"/>
      <c r="AU10" s="1163"/>
      <c r="AV10" s="1163">
        <f>CHOOSE($CA$1,ﾃﾞｰﾀ入力!$AF15,ﾃﾞｰﾀ入力!$AF18,ﾃﾞｰﾀ入力!$AF21,ﾃﾞｰﾀ入力!$AF24,ﾃﾞｰﾀ入力!$AF27,ﾃﾞｰﾀ入力!$AF30)</f>
        <v>0</v>
      </c>
      <c r="AW10" s="1163"/>
      <c r="AX10" s="1163"/>
      <c r="AY10" s="1163"/>
      <c r="AZ10" s="1163">
        <f>CHOOSE($CA$1,ﾃﾞｰﾀ入力!$AG15,ﾃﾞｰﾀ入力!$AG18,ﾃﾞｰﾀ入力!$AG21,ﾃﾞｰﾀ入力!$AG24,ﾃﾞｰﾀ入力!$AG27,ﾃﾞｰﾀ入力!$AG30)</f>
        <v>0</v>
      </c>
      <c r="BA10" s="1163"/>
      <c r="BB10" s="1163"/>
      <c r="BC10" s="1163"/>
      <c r="BD10" s="1163">
        <f>CHOOSE($CA$1,ﾃﾞｰﾀ入力!$AH15,ﾃﾞｰﾀ入力!$AH18,ﾃﾞｰﾀ入力!$AH21,ﾃﾞｰﾀ入力!$AH24,ﾃﾞｰﾀ入力!$AH27,ﾃﾞｰﾀ入力!$AH30)</f>
        <v>0</v>
      </c>
      <c r="BE10" s="1163"/>
      <c r="BF10" s="1163"/>
      <c r="BG10" s="1163"/>
      <c r="BH10" s="1163">
        <f>CHOOSE($CA$1,ﾃﾞｰﾀ入力!$AI15,ﾃﾞｰﾀ入力!$AI18,ﾃﾞｰﾀ入力!$AI21,ﾃﾞｰﾀ入力!$AI24,ﾃﾞｰﾀ入力!$AI27,ﾃﾞｰﾀ入力!$AI30)</f>
        <v>0</v>
      </c>
      <c r="BI10" s="1163"/>
      <c r="BJ10" s="1163"/>
      <c r="BK10" s="1163"/>
      <c r="BL10" s="1163">
        <f>CHOOSE($CA$1,ﾃﾞｰﾀ入力!$AJ15,ﾃﾞｰﾀ入力!$AJ18,ﾃﾞｰﾀ入力!$AJ21,ﾃﾞｰﾀ入力!$AJ24,ﾃﾞｰﾀ入力!$AJ27,ﾃﾞｰﾀ入力!$AJ30)</f>
        <v>0</v>
      </c>
      <c r="BM10" s="1163"/>
      <c r="BN10" s="1163"/>
      <c r="BO10" s="1163"/>
      <c r="BP10" s="1163">
        <f>CHOOSE($CA$1,ﾃﾞｰﾀ入力!$AK15,ﾃﾞｰﾀ入力!$AK18,ﾃﾞｰﾀ入力!$AK21,ﾃﾞｰﾀ入力!$AK24,ﾃﾞｰﾀ入力!$AK27,ﾃﾞｰﾀ入力!$AK30)</f>
        <v>0</v>
      </c>
      <c r="BQ10" s="1163"/>
      <c r="BR10" s="1163"/>
      <c r="BS10" s="1163"/>
      <c r="BT10" s="1163">
        <f>CHOOSE($CA$1,ﾃﾞｰﾀ入力!$AL15,ﾃﾞｰﾀ入力!$AL18,ﾃﾞｰﾀ入力!$AL21,ﾃﾞｰﾀ入力!$AL24,ﾃﾞｰﾀ入力!$AL27,ﾃﾞｰﾀ入力!$AL30)</f>
        <v>0</v>
      </c>
      <c r="BU10" s="1163"/>
      <c r="BV10" s="1163"/>
      <c r="BW10" s="1163"/>
      <c r="BX10" s="1163">
        <f>CHOOSE($CA$1,ﾃﾞｰﾀ入力!$AM15,ﾃﾞｰﾀ入力!$AM18,ﾃﾞｰﾀ入力!$AM21,ﾃﾞｰﾀ入力!$AM24,ﾃﾞｰﾀ入力!$AM27,ﾃﾞｰﾀ入力!$AM30)</f>
        <v>0</v>
      </c>
      <c r="BY10" s="1163"/>
      <c r="BZ10" s="1163"/>
      <c r="CA10" s="1163"/>
      <c r="CB10" s="1163">
        <f>CHOOSE($CA$1,ﾃﾞｰﾀ入力!$AN15,ﾃﾞｰﾀ入力!$AN18,ﾃﾞｰﾀ入力!$AN21,ﾃﾞｰﾀ入力!$AN24,ﾃﾞｰﾀ入力!$AN27,ﾃﾞｰﾀ入力!$AN30)</f>
        <v>0</v>
      </c>
      <c r="CC10" s="1163"/>
      <c r="CD10" s="1163"/>
      <c r="CE10" s="1163"/>
      <c r="CF10" s="1334">
        <f>CHOOSE($CA$1,ﾃﾞｰﾀ入力!$AO15,ﾃﾞｰﾀ入力!$AO18,ﾃﾞｰﾀ入力!$AO21,ﾃﾞｰﾀ入力!$AO24,ﾃﾞｰﾀ入力!$AO27,ﾃﾞｰﾀ入力!$AO30)</f>
        <v>0</v>
      </c>
      <c r="CG10" s="1334"/>
      <c r="CH10" s="1334"/>
      <c r="CI10" s="1334"/>
      <c r="CJ10" s="1334">
        <f>CHOOSE($CA$1,ﾃﾞｰﾀ入力!$AP15,ﾃﾞｰﾀ入力!$AP18,ﾃﾞｰﾀ入力!$AP21,ﾃﾞｰﾀ入力!$AP24,ﾃﾞｰﾀ入力!$AP27,ﾃﾞｰﾀ入力!$AP30)</f>
        <v>0</v>
      </c>
      <c r="CK10" s="1334"/>
      <c r="CL10" s="1334"/>
      <c r="CM10" s="1335"/>
      <c r="CN10" s="1223">
        <f t="shared" si="0"/>
        <v>0</v>
      </c>
      <c r="CO10" s="1224"/>
      <c r="CP10" s="64"/>
      <c r="CT10" s="221"/>
      <c r="CU10" s="64"/>
      <c r="CV10" s="64"/>
      <c r="CX10" s="69"/>
      <c r="CY10" s="69"/>
      <c r="CZ10" s="69"/>
    </row>
    <row r="11" spans="1:105" ht="15.75" customHeight="1">
      <c r="I11" s="1310" t="s">
        <v>176</v>
      </c>
      <c r="J11" s="1310"/>
      <c r="K11" s="363" t="s">
        <v>168</v>
      </c>
      <c r="L11" s="1250">
        <f>SUM(L7:O10)</f>
        <v>0</v>
      </c>
      <c r="M11" s="1251"/>
      <c r="N11" s="1251"/>
      <c r="O11" s="1252"/>
      <c r="P11" s="1292">
        <f>SUM(P7:S10)</f>
        <v>0</v>
      </c>
      <c r="Q11" s="1292"/>
      <c r="R11" s="1292"/>
      <c r="S11" s="1292"/>
      <c r="T11" s="1292">
        <f>SUM(T7:W10)</f>
        <v>0</v>
      </c>
      <c r="U11" s="1292"/>
      <c r="V11" s="1292"/>
      <c r="W11" s="1292"/>
      <c r="X11" s="1292">
        <f>SUM(X7:AA10)</f>
        <v>2</v>
      </c>
      <c r="Y11" s="1292"/>
      <c r="Z11" s="1292"/>
      <c r="AA11" s="1292"/>
      <c r="AB11" s="1292">
        <f>SUM(AB7:AE10)</f>
        <v>2</v>
      </c>
      <c r="AC11" s="1292"/>
      <c r="AD11" s="1292"/>
      <c r="AE11" s="1292"/>
      <c r="AF11" s="1292">
        <f>SUM(AF7:AI10)</f>
        <v>2</v>
      </c>
      <c r="AG11" s="1292"/>
      <c r="AH11" s="1292"/>
      <c r="AI11" s="1292"/>
      <c r="AJ11" s="1292">
        <f>SUM(AJ7:AM10)</f>
        <v>2</v>
      </c>
      <c r="AK11" s="1292"/>
      <c r="AL11" s="1292"/>
      <c r="AM11" s="1292"/>
      <c r="AN11" s="1292">
        <f>SUM(AN7:AQ10)</f>
        <v>4</v>
      </c>
      <c r="AO11" s="1292"/>
      <c r="AP11" s="1292"/>
      <c r="AQ11" s="1292"/>
      <c r="AR11" s="1292">
        <f>SUM(AR7:AU10)</f>
        <v>4</v>
      </c>
      <c r="AS11" s="1292"/>
      <c r="AT11" s="1292"/>
      <c r="AU11" s="1292"/>
      <c r="AV11" s="1292">
        <f>SUM(AV7:AY10)</f>
        <v>4</v>
      </c>
      <c r="AW11" s="1292"/>
      <c r="AX11" s="1292"/>
      <c r="AY11" s="1292"/>
      <c r="AZ11" s="1292">
        <f>SUM(AZ7:BC10)</f>
        <v>4</v>
      </c>
      <c r="BA11" s="1292"/>
      <c r="BB11" s="1292"/>
      <c r="BC11" s="1292"/>
      <c r="BD11" s="1292">
        <f>SUM(BD7:BG10)</f>
        <v>4</v>
      </c>
      <c r="BE11" s="1292"/>
      <c r="BF11" s="1292"/>
      <c r="BG11" s="1292"/>
      <c r="BH11" s="1292">
        <f>SUM(BH7:BK10)</f>
        <v>3</v>
      </c>
      <c r="BI11" s="1292"/>
      <c r="BJ11" s="1292"/>
      <c r="BK11" s="1292"/>
      <c r="BL11" s="1292">
        <f>SUM(BL7:BO10)</f>
        <v>2</v>
      </c>
      <c r="BM11" s="1292"/>
      <c r="BN11" s="1292"/>
      <c r="BO11" s="1292"/>
      <c r="BP11" s="1292">
        <f>SUM(BP7:BS10)</f>
        <v>2</v>
      </c>
      <c r="BQ11" s="1292"/>
      <c r="BR11" s="1292"/>
      <c r="BS11" s="1292"/>
      <c r="BT11" s="1292">
        <f>SUM(BT7:BW10)</f>
        <v>2</v>
      </c>
      <c r="BU11" s="1292"/>
      <c r="BV11" s="1292"/>
      <c r="BW11" s="1292"/>
      <c r="BX11" s="1292">
        <f>SUM(BX7:CA10)</f>
        <v>2</v>
      </c>
      <c r="BY11" s="1292"/>
      <c r="BZ11" s="1292"/>
      <c r="CA11" s="1292"/>
      <c r="CB11" s="1292">
        <f>SUM(CB7:CE10)</f>
        <v>0</v>
      </c>
      <c r="CC11" s="1292"/>
      <c r="CD11" s="1292"/>
      <c r="CE11" s="1292"/>
      <c r="CF11" s="1292">
        <f>SUM(CF7:CI10)</f>
        <v>0</v>
      </c>
      <c r="CG11" s="1292"/>
      <c r="CH11" s="1292"/>
      <c r="CI11" s="1292"/>
      <c r="CJ11" s="1336">
        <f>SUM(CJ7:CM10)</f>
        <v>0</v>
      </c>
      <c r="CK11" s="1336"/>
      <c r="CL11" s="1336"/>
      <c r="CM11" s="1337"/>
      <c r="CN11" s="1259">
        <f t="shared" si="0"/>
        <v>39</v>
      </c>
      <c r="CO11" s="1260"/>
      <c r="CP11" s="64"/>
      <c r="CT11" s="221"/>
      <c r="CU11" s="64"/>
      <c r="CV11" s="64"/>
      <c r="CX11" s="69"/>
      <c r="CY11" s="69"/>
      <c r="CZ11" s="69"/>
    </row>
    <row r="12" spans="1:105" ht="17.25" customHeight="1">
      <c r="C12" s="364"/>
      <c r="D12" s="364"/>
      <c r="E12" s="364"/>
      <c r="F12" s="64"/>
      <c r="G12" s="64"/>
      <c r="I12" s="248"/>
      <c r="J12" s="1313"/>
      <c r="K12" s="1313"/>
      <c r="L12" s="365">
        <v>5</v>
      </c>
      <c r="M12" s="365">
        <v>5.25</v>
      </c>
      <c r="N12" s="365">
        <v>5.5</v>
      </c>
      <c r="O12" s="365">
        <v>5.75</v>
      </c>
      <c r="P12" s="249">
        <v>6</v>
      </c>
      <c r="Q12" s="249">
        <v>6.25</v>
      </c>
      <c r="R12" s="249">
        <v>6.5</v>
      </c>
      <c r="S12" s="250">
        <v>6.75</v>
      </c>
      <c r="T12" s="250">
        <v>7</v>
      </c>
      <c r="U12" s="250">
        <v>7.25</v>
      </c>
      <c r="V12" s="250">
        <v>7.5</v>
      </c>
      <c r="W12" s="250">
        <v>7.75</v>
      </c>
      <c r="X12" s="250">
        <v>8</v>
      </c>
      <c r="Y12" s="250">
        <v>8.25</v>
      </c>
      <c r="Z12" s="250">
        <v>8.5</v>
      </c>
      <c r="AA12" s="250">
        <v>8.75</v>
      </c>
      <c r="AB12" s="251">
        <v>9</v>
      </c>
      <c r="AC12" s="251">
        <v>9.25</v>
      </c>
      <c r="AD12" s="251">
        <v>9.5</v>
      </c>
      <c r="AE12" s="251">
        <v>9.75</v>
      </c>
      <c r="AF12" s="251">
        <v>10</v>
      </c>
      <c r="AG12" s="251">
        <v>10.25</v>
      </c>
      <c r="AH12" s="251">
        <v>10.5</v>
      </c>
      <c r="AI12" s="251">
        <v>10.75</v>
      </c>
      <c r="AJ12" s="251">
        <v>11</v>
      </c>
      <c r="AK12" s="251">
        <v>11.25</v>
      </c>
      <c r="AL12" s="251">
        <v>11.5</v>
      </c>
      <c r="AM12" s="251">
        <v>11.75</v>
      </c>
      <c r="AN12" s="250">
        <v>12</v>
      </c>
      <c r="AO12" s="250">
        <v>12.25</v>
      </c>
      <c r="AP12" s="250">
        <v>12.5</v>
      </c>
      <c r="AQ12" s="250">
        <v>12.75</v>
      </c>
      <c r="AR12" s="251">
        <v>13</v>
      </c>
      <c r="AS12" s="251">
        <v>13.25</v>
      </c>
      <c r="AT12" s="251">
        <v>13.5</v>
      </c>
      <c r="AU12" s="251">
        <v>13.75</v>
      </c>
      <c r="AV12" s="251">
        <v>14</v>
      </c>
      <c r="AW12" s="251">
        <v>14.25</v>
      </c>
      <c r="AX12" s="251">
        <v>14.5</v>
      </c>
      <c r="AY12" s="251">
        <v>14.75</v>
      </c>
      <c r="AZ12" s="251">
        <v>15</v>
      </c>
      <c r="BA12" s="251">
        <v>15.25</v>
      </c>
      <c r="BB12" s="251">
        <v>15.5</v>
      </c>
      <c r="BC12" s="251">
        <v>15.75</v>
      </c>
      <c r="BD12" s="251">
        <v>16</v>
      </c>
      <c r="BE12" s="251">
        <v>16.25</v>
      </c>
      <c r="BF12" s="251">
        <v>16.5</v>
      </c>
      <c r="BG12" s="251">
        <v>16.75</v>
      </c>
      <c r="BH12" s="251">
        <v>17</v>
      </c>
      <c r="BI12" s="251">
        <v>17.25</v>
      </c>
      <c r="BJ12" s="251">
        <v>17.5</v>
      </c>
      <c r="BK12" s="251">
        <v>17.75</v>
      </c>
      <c r="BL12" s="251">
        <v>18</v>
      </c>
      <c r="BM12" s="251">
        <v>18.25</v>
      </c>
      <c r="BN12" s="251">
        <v>18.5</v>
      </c>
      <c r="BO12" s="251">
        <v>18.75</v>
      </c>
      <c r="BP12" s="251">
        <v>19</v>
      </c>
      <c r="BQ12" s="251">
        <v>19.25</v>
      </c>
      <c r="BR12" s="251">
        <v>19.5</v>
      </c>
      <c r="BS12" s="251">
        <v>19.75</v>
      </c>
      <c r="BT12" s="251">
        <v>20</v>
      </c>
      <c r="BU12" s="251">
        <v>20.25</v>
      </c>
      <c r="BV12" s="251">
        <v>20.5</v>
      </c>
      <c r="BW12" s="251">
        <v>20.75</v>
      </c>
      <c r="BX12" s="251">
        <v>21</v>
      </c>
      <c r="BY12" s="251">
        <v>21.25</v>
      </c>
      <c r="BZ12" s="251">
        <v>21.5</v>
      </c>
      <c r="CA12" s="251">
        <v>21.75</v>
      </c>
      <c r="CB12" s="251">
        <v>22</v>
      </c>
      <c r="CC12" s="251">
        <v>22.25</v>
      </c>
      <c r="CD12" s="251">
        <v>22.5</v>
      </c>
      <c r="CE12" s="251">
        <v>22.75</v>
      </c>
      <c r="CF12" s="251">
        <v>23</v>
      </c>
      <c r="CG12" s="251">
        <v>23.25</v>
      </c>
      <c r="CH12" s="251">
        <v>23.5</v>
      </c>
      <c r="CI12" s="251">
        <v>23.75</v>
      </c>
      <c r="CJ12" s="251">
        <v>24</v>
      </c>
      <c r="CK12" s="251">
        <v>24.25</v>
      </c>
      <c r="CL12" s="251">
        <v>24.5</v>
      </c>
      <c r="CM12" s="251">
        <v>24.75</v>
      </c>
      <c r="CN12" s="251"/>
      <c r="CO12" s="251"/>
      <c r="CP12" s="251"/>
      <c r="CR12" s="65"/>
      <c r="CS12" s="65"/>
      <c r="CT12" s="66"/>
      <c r="CU12" s="65"/>
      <c r="CV12" s="65"/>
      <c r="CX12" s="69"/>
      <c r="CY12" s="69"/>
      <c r="CZ12" s="69"/>
    </row>
    <row r="13" spans="1:105" ht="22.5" customHeight="1" thickBot="1">
      <c r="C13" s="220" t="s">
        <v>177</v>
      </c>
      <c r="D13" s="220" t="s">
        <v>203</v>
      </c>
      <c r="E13" s="220" t="s">
        <v>204</v>
      </c>
      <c r="F13" s="65" t="s">
        <v>178</v>
      </c>
      <c r="G13" s="65" t="s">
        <v>179</v>
      </c>
      <c r="H13" s="65" t="s">
        <v>79</v>
      </c>
      <c r="I13" s="872" t="s">
        <v>61</v>
      </c>
      <c r="J13" s="1306" t="s">
        <v>180</v>
      </c>
      <c r="K13" s="1307"/>
      <c r="L13" s="366">
        <v>0.20833333333333334</v>
      </c>
      <c r="M13" s="256"/>
      <c r="N13" s="256"/>
      <c r="O13" s="261"/>
      <c r="P13" s="257">
        <v>0.25</v>
      </c>
      <c r="Q13" s="258"/>
      <c r="R13" s="258"/>
      <c r="S13" s="259"/>
      <c r="T13" s="260" t="s">
        <v>149</v>
      </c>
      <c r="U13" s="258"/>
      <c r="V13" s="261"/>
      <c r="W13" s="256"/>
      <c r="X13" s="260" t="s">
        <v>150</v>
      </c>
      <c r="Y13" s="258"/>
      <c r="Z13" s="259"/>
      <c r="AA13" s="258"/>
      <c r="AB13" s="260" t="s">
        <v>151</v>
      </c>
      <c r="AC13" s="258"/>
      <c r="AD13" s="259"/>
      <c r="AE13" s="258"/>
      <c r="AF13" s="260" t="s">
        <v>152</v>
      </c>
      <c r="AG13" s="258"/>
      <c r="AH13" s="259"/>
      <c r="AI13" s="258"/>
      <c r="AJ13" s="260" t="s">
        <v>153</v>
      </c>
      <c r="AK13" s="258"/>
      <c r="AL13" s="259"/>
      <c r="AM13" s="258"/>
      <c r="AN13" s="260" t="s">
        <v>154</v>
      </c>
      <c r="AO13" s="258"/>
      <c r="AP13" s="259"/>
      <c r="AQ13" s="258"/>
      <c r="AR13" s="260" t="s">
        <v>155</v>
      </c>
      <c r="AS13" s="258"/>
      <c r="AT13" s="259"/>
      <c r="AU13" s="258"/>
      <c r="AV13" s="260" t="s">
        <v>156</v>
      </c>
      <c r="AW13" s="258"/>
      <c r="AX13" s="259"/>
      <c r="AY13" s="258"/>
      <c r="AZ13" s="260" t="s">
        <v>157</v>
      </c>
      <c r="BA13" s="258"/>
      <c r="BB13" s="259"/>
      <c r="BC13" s="258"/>
      <c r="BD13" s="260" t="s">
        <v>158</v>
      </c>
      <c r="BE13" s="258"/>
      <c r="BF13" s="259"/>
      <c r="BG13" s="258"/>
      <c r="BH13" s="260" t="s">
        <v>159</v>
      </c>
      <c r="BI13" s="258"/>
      <c r="BJ13" s="259"/>
      <c r="BK13" s="258"/>
      <c r="BL13" s="260" t="s">
        <v>160</v>
      </c>
      <c r="BM13" s="258"/>
      <c r="BN13" s="259"/>
      <c r="BO13" s="258"/>
      <c r="BP13" s="260" t="s">
        <v>161</v>
      </c>
      <c r="BQ13" s="258"/>
      <c r="BR13" s="259"/>
      <c r="BS13" s="258"/>
      <c r="BT13" s="260" t="s">
        <v>162</v>
      </c>
      <c r="BU13" s="258"/>
      <c r="BV13" s="259"/>
      <c r="BW13" s="258"/>
      <c r="BX13" s="260" t="s">
        <v>163</v>
      </c>
      <c r="BY13" s="258"/>
      <c r="BZ13" s="259"/>
      <c r="CA13" s="258"/>
      <c r="CB13" s="260" t="s">
        <v>164</v>
      </c>
      <c r="CC13" s="258"/>
      <c r="CD13" s="259"/>
      <c r="CE13" s="258"/>
      <c r="CF13" s="260" t="s">
        <v>165</v>
      </c>
      <c r="CG13" s="258"/>
      <c r="CH13" s="259"/>
      <c r="CI13" s="259"/>
      <c r="CJ13" s="258" t="s">
        <v>166</v>
      </c>
      <c r="CK13" s="258"/>
      <c r="CL13" s="258"/>
      <c r="CM13" s="262"/>
      <c r="CN13" s="1332" t="s">
        <v>181</v>
      </c>
      <c r="CO13" s="1331"/>
      <c r="CP13" s="1331" t="s">
        <v>182</v>
      </c>
      <c r="CQ13" s="1331"/>
      <c r="CR13" s="367" t="s">
        <v>183</v>
      </c>
      <c r="CS13" s="367" t="s">
        <v>184</v>
      </c>
      <c r="CT13" s="368" t="s">
        <v>185</v>
      </c>
      <c r="CU13" s="369" t="s">
        <v>186</v>
      </c>
      <c r="CV13" s="370" t="s">
        <v>81</v>
      </c>
      <c r="CW13" s="371" t="s">
        <v>82</v>
      </c>
      <c r="CY13" s="69"/>
      <c r="CZ13" s="267"/>
      <c r="DA13" s="268"/>
    </row>
    <row r="14" spans="1:105" ht="22.5" customHeight="1" thickTop="1">
      <c r="A14" s="441">
        <v>1</v>
      </c>
      <c r="B14" s="868" t="str">
        <f>ｼﾌﾄ原本!C5</f>
        <v>K.M</v>
      </c>
      <c r="C14" s="781" t="str">
        <f>ｼﾌﾄ原本!F5</f>
        <v>F</v>
      </c>
      <c r="D14" s="433">
        <f>IF(COUNTIF($H$14:$H$30,1),VLOOKUP(1,$H$14:$CU$30,3,FALSE),0)</f>
        <v>0</v>
      </c>
      <c r="E14" s="427">
        <f>IF(COUNTIF($H$14:$H$30,1),VLOOKUP(1,$H$14:$CU$30,4,FALSE),0)</f>
        <v>0</v>
      </c>
      <c r="F14" s="428">
        <f>IF(COUNTIF($H$14:$H$30,1),VLOOKUP(1,$H$14:$CU$30,92,FALSE),0)</f>
        <v>0</v>
      </c>
      <c r="G14" s="434">
        <f>IF(COUNTIF($H$14:$H$30,1),VLOOKUP(1,$H$14:$CW$30,94,FALSE),0)</f>
        <v>0</v>
      </c>
      <c r="H14" s="432">
        <v>6</v>
      </c>
      <c r="I14" s="873" t="str">
        <f>IF(H14=0,0,LOOKUP(H14,ﾃﾞｰﾀ入力!$C$3:'ﾃﾞｰﾀ入力'!$C$40,ﾃﾞｰﾀ入力!$D$3:'ﾃﾞｰﾀ入力'!$D$40))</f>
        <v>S.M</v>
      </c>
      <c r="J14" s="273">
        <v>6.75</v>
      </c>
      <c r="K14" s="274">
        <v>16</v>
      </c>
      <c r="L14" s="372">
        <f t="shared" ref="L14:AQ14" si="1">IF(AND(L12&gt;=$J$14,L12&lt;$K$14),"*",0)</f>
        <v>0</v>
      </c>
      <c r="M14" s="618">
        <f t="shared" si="1"/>
        <v>0</v>
      </c>
      <c r="N14" s="619">
        <f t="shared" si="1"/>
        <v>0</v>
      </c>
      <c r="O14" s="933">
        <f t="shared" si="1"/>
        <v>0</v>
      </c>
      <c r="P14" s="825">
        <f t="shared" si="1"/>
        <v>0</v>
      </c>
      <c r="Q14" s="823">
        <f t="shared" si="1"/>
        <v>0</v>
      </c>
      <c r="R14" s="824">
        <f t="shared" si="1"/>
        <v>0</v>
      </c>
      <c r="S14" s="823" t="str">
        <f t="shared" si="1"/>
        <v>*</v>
      </c>
      <c r="T14" s="825" t="str">
        <f t="shared" si="1"/>
        <v>*</v>
      </c>
      <c r="U14" s="826" t="str">
        <f t="shared" si="1"/>
        <v>*</v>
      </c>
      <c r="V14" s="823" t="str">
        <f t="shared" si="1"/>
        <v>*</v>
      </c>
      <c r="W14" s="583" t="str">
        <f t="shared" si="1"/>
        <v>*</v>
      </c>
      <c r="X14" s="823" t="str">
        <f t="shared" si="1"/>
        <v>*</v>
      </c>
      <c r="Y14" s="823" t="str">
        <f t="shared" si="1"/>
        <v>*</v>
      </c>
      <c r="Z14" s="824" t="str">
        <f t="shared" si="1"/>
        <v>*</v>
      </c>
      <c r="AA14" s="823" t="str">
        <f t="shared" si="1"/>
        <v>*</v>
      </c>
      <c r="AB14" s="825" t="str">
        <f t="shared" si="1"/>
        <v>*</v>
      </c>
      <c r="AC14" s="826" t="str">
        <f t="shared" si="1"/>
        <v>*</v>
      </c>
      <c r="AD14" s="823" t="str">
        <f t="shared" si="1"/>
        <v>*</v>
      </c>
      <c r="AE14" s="583" t="str">
        <f t="shared" si="1"/>
        <v>*</v>
      </c>
      <c r="AF14" s="823" t="str">
        <f t="shared" si="1"/>
        <v>*</v>
      </c>
      <c r="AG14" s="823" t="str">
        <f t="shared" si="1"/>
        <v>*</v>
      </c>
      <c r="AH14" s="824" t="str">
        <f t="shared" si="1"/>
        <v>*</v>
      </c>
      <c r="AI14" s="823" t="str">
        <f t="shared" si="1"/>
        <v>*</v>
      </c>
      <c r="AJ14" s="825" t="str">
        <f t="shared" si="1"/>
        <v>*</v>
      </c>
      <c r="AK14" s="826" t="str">
        <f t="shared" si="1"/>
        <v>*</v>
      </c>
      <c r="AL14" s="823" t="str">
        <f t="shared" si="1"/>
        <v>*</v>
      </c>
      <c r="AM14" s="583" t="str">
        <f t="shared" si="1"/>
        <v>*</v>
      </c>
      <c r="AN14" s="977" t="str">
        <f t="shared" si="1"/>
        <v>*</v>
      </c>
      <c r="AO14" s="977" t="str">
        <f t="shared" si="1"/>
        <v>*</v>
      </c>
      <c r="AP14" s="978" t="str">
        <f t="shared" si="1"/>
        <v>*</v>
      </c>
      <c r="AQ14" s="977" t="str">
        <f t="shared" si="1"/>
        <v>*</v>
      </c>
      <c r="AR14" s="1000" t="str">
        <f t="shared" ref="AR14:BW14" si="2">IF(AND(AR12&gt;=$J$14,AR12&lt;$K$14),"*",0)</f>
        <v>*</v>
      </c>
      <c r="AS14" s="989" t="str">
        <f t="shared" si="2"/>
        <v>*</v>
      </c>
      <c r="AT14" s="990" t="str">
        <f t="shared" si="2"/>
        <v>*</v>
      </c>
      <c r="AU14" s="583" t="str">
        <f t="shared" si="2"/>
        <v>*</v>
      </c>
      <c r="AV14" s="823" t="str">
        <f t="shared" si="2"/>
        <v>*</v>
      </c>
      <c r="AW14" s="823" t="str">
        <f t="shared" si="2"/>
        <v>*</v>
      </c>
      <c r="AX14" s="824" t="str">
        <f t="shared" si="2"/>
        <v>*</v>
      </c>
      <c r="AY14" s="823" t="str">
        <f t="shared" si="2"/>
        <v>*</v>
      </c>
      <c r="AZ14" s="825" t="str">
        <f t="shared" si="2"/>
        <v>*</v>
      </c>
      <c r="BA14" s="826" t="str">
        <f t="shared" si="2"/>
        <v>*</v>
      </c>
      <c r="BB14" s="823" t="str">
        <f t="shared" si="2"/>
        <v>*</v>
      </c>
      <c r="BC14" s="583" t="str">
        <f t="shared" si="2"/>
        <v>*</v>
      </c>
      <c r="BD14" s="823">
        <f t="shared" si="2"/>
        <v>0</v>
      </c>
      <c r="BE14" s="823">
        <f t="shared" si="2"/>
        <v>0</v>
      </c>
      <c r="BF14" s="824">
        <f t="shared" si="2"/>
        <v>0</v>
      </c>
      <c r="BG14" s="823">
        <f t="shared" si="2"/>
        <v>0</v>
      </c>
      <c r="BH14" s="825">
        <f t="shared" si="2"/>
        <v>0</v>
      </c>
      <c r="BI14" s="826">
        <f t="shared" si="2"/>
        <v>0</v>
      </c>
      <c r="BJ14" s="823">
        <f t="shared" si="2"/>
        <v>0</v>
      </c>
      <c r="BK14" s="583">
        <f t="shared" si="2"/>
        <v>0</v>
      </c>
      <c r="BL14" s="823">
        <f t="shared" si="2"/>
        <v>0</v>
      </c>
      <c r="BM14" s="823">
        <f t="shared" si="2"/>
        <v>0</v>
      </c>
      <c r="BN14" s="824">
        <f t="shared" si="2"/>
        <v>0</v>
      </c>
      <c r="BO14" s="823">
        <f t="shared" si="2"/>
        <v>0</v>
      </c>
      <c r="BP14" s="825">
        <f t="shared" si="2"/>
        <v>0</v>
      </c>
      <c r="BQ14" s="826">
        <f t="shared" si="2"/>
        <v>0</v>
      </c>
      <c r="BR14" s="823">
        <f t="shared" si="2"/>
        <v>0</v>
      </c>
      <c r="BS14" s="583">
        <f t="shared" si="2"/>
        <v>0</v>
      </c>
      <c r="BT14" s="823">
        <f t="shared" si="2"/>
        <v>0</v>
      </c>
      <c r="BU14" s="823">
        <f t="shared" si="2"/>
        <v>0</v>
      </c>
      <c r="BV14" s="824">
        <f t="shared" si="2"/>
        <v>0</v>
      </c>
      <c r="BW14" s="823">
        <f t="shared" si="2"/>
        <v>0</v>
      </c>
      <c r="BX14" s="825">
        <f t="shared" ref="BX14:CM14" si="3">IF(AND(BX12&gt;=$J$14,BX12&lt;$K$14),"*",0)</f>
        <v>0</v>
      </c>
      <c r="BY14" s="826">
        <f t="shared" si="3"/>
        <v>0</v>
      </c>
      <c r="BZ14" s="823">
        <f t="shared" si="3"/>
        <v>0</v>
      </c>
      <c r="CA14" s="583">
        <f t="shared" si="3"/>
        <v>0</v>
      </c>
      <c r="CB14" s="823">
        <f t="shared" si="3"/>
        <v>0</v>
      </c>
      <c r="CC14" s="823">
        <f t="shared" si="3"/>
        <v>0</v>
      </c>
      <c r="CD14" s="824">
        <f t="shared" si="3"/>
        <v>0</v>
      </c>
      <c r="CE14" s="823">
        <f t="shared" si="3"/>
        <v>0</v>
      </c>
      <c r="CF14" s="825">
        <f t="shared" si="3"/>
        <v>0</v>
      </c>
      <c r="CG14" s="826">
        <f t="shared" si="3"/>
        <v>0</v>
      </c>
      <c r="CH14" s="823">
        <f t="shared" si="3"/>
        <v>0</v>
      </c>
      <c r="CI14" s="583">
        <f t="shared" si="3"/>
        <v>0</v>
      </c>
      <c r="CJ14" s="823">
        <f t="shared" si="3"/>
        <v>0</v>
      </c>
      <c r="CK14" s="823">
        <f t="shared" si="3"/>
        <v>0</v>
      </c>
      <c r="CL14" s="623">
        <f t="shared" si="3"/>
        <v>0</v>
      </c>
      <c r="CM14" s="622">
        <f t="shared" si="3"/>
        <v>0</v>
      </c>
      <c r="CN14" s="1328">
        <f t="shared" ref="CN14:CN30" si="4">(80-COUNT(L14:CM14))/4</f>
        <v>9.25</v>
      </c>
      <c r="CO14" s="1329"/>
      <c r="CP14" s="1330">
        <f>IF(CN14=0,0,LOOKUP(CN14,ﾃﾞｰﾀ入力!$AR$13:'ﾃﾞｰﾀ入力'!$AR$34,ﾃﾞｰﾀ入力!$AS$13:'ﾃﾞｰﾀ入力'!$AS$34))</f>
        <v>8</v>
      </c>
      <c r="CQ14" s="1330"/>
      <c r="CR14" s="373">
        <f t="shared" ref="CR14:CR30" si="5">IF(CP14&gt;8,CP14-8,0)</f>
        <v>0</v>
      </c>
      <c r="CS14" s="373">
        <f t="shared" ref="CS14:CS30" si="6">IF(CB14="*",(12-COUNT(CB14:CM14))/4,0)</f>
        <v>0</v>
      </c>
      <c r="CT14" s="373">
        <f t="shared" ref="CT14:CT30" si="7">IF(CR14&gt;CS14,CS14,CR14)</f>
        <v>0</v>
      </c>
      <c r="CU14" s="374">
        <f ca="1">CV14*CP14+(CV14*0.25*CR14)+(CV14*0.25*CS14)+(CV14*CT14*0.5)</f>
        <v>9952</v>
      </c>
      <c r="CV14" s="375">
        <f ca="1">IF(H14=0,0,LOOKUP(H14,ﾃﾞｰﾀ入力!$C$3:'ﾃﾞｰﾀ入力'!$C$52,ﾃﾞｰﾀ入力!$E$3:'ﾃﾞｰﾀ入力'!$E$51))</f>
        <v>1244</v>
      </c>
      <c r="CW14" s="376">
        <f ca="1">IF(H14=0,0,LOOKUP(H14,ﾃﾞｰﾀ入力!$C$3:'ﾃﾞｰﾀ入力'!$C$52,ﾃﾞｰﾀ入力!$F$3:'ﾃﾞｰﾀ入力'!$F$51))</f>
        <v>1050</v>
      </c>
      <c r="CY14" s="69"/>
      <c r="CZ14" s="69"/>
      <c r="DA14" s="69"/>
    </row>
    <row r="15" spans="1:105" ht="22.5" customHeight="1">
      <c r="A15" s="443">
        <f t="shared" ref="A15:A46" si="8">A14+1</f>
        <v>2</v>
      </c>
      <c r="B15" s="855" t="str">
        <f>ｼﾌﾄ原本!C6</f>
        <v>S.S</v>
      </c>
      <c r="C15" s="785" t="str">
        <f>ｼﾌﾄ原本!F6</f>
        <v>X</v>
      </c>
      <c r="D15" s="435">
        <f>IF(COUNTIF($H$14:$H$30,2),VLOOKUP(2,$H$14:$CU$30,3,FALSE),0)</f>
        <v>0</v>
      </c>
      <c r="E15" s="423">
        <f>IF(COUNTIF($H$14:$H$30,2),VLOOKUP(2,$H$14:$CU$30,4,FALSE),0)</f>
        <v>0</v>
      </c>
      <c r="F15" s="430">
        <f>IF(COUNTIF($H$14:$H$30,2),VLOOKUP(2,$H$14:$CU$30,92,FALSE),0)</f>
        <v>0</v>
      </c>
      <c r="G15" s="431">
        <f>IF(COUNTIF($H$14:$H$30,2),VLOOKUP(2,$H$14:$CW$30,94,FALSE),0)</f>
        <v>0</v>
      </c>
      <c r="H15" s="432">
        <v>8</v>
      </c>
      <c r="I15" s="874" t="str">
        <f>IF(H15=0,0,LOOKUP(H15,ﾃﾞｰﾀ入力!$C$3:'ﾃﾞｰﾀ入力'!$C$40,ﾃﾞｰﾀ入力!$D$3:'ﾃﾞｰﾀ入力'!$D$40))</f>
        <v>M.K</v>
      </c>
      <c r="J15" s="285">
        <v>6.75</v>
      </c>
      <c r="K15" s="286">
        <v>13</v>
      </c>
      <c r="L15" s="275">
        <f t="shared" ref="L15:AQ15" si="9">IF(AND(L12&gt;=$J$15,L12&lt;$K$15),"*",0)</f>
        <v>0</v>
      </c>
      <c r="M15" s="626">
        <f t="shared" si="9"/>
        <v>0</v>
      </c>
      <c r="N15" s="627">
        <f t="shared" si="9"/>
        <v>0</v>
      </c>
      <c r="O15" s="853">
        <f t="shared" si="9"/>
        <v>0</v>
      </c>
      <c r="P15" s="721">
        <f t="shared" si="9"/>
        <v>0</v>
      </c>
      <c r="Q15" s="723">
        <f t="shared" si="9"/>
        <v>0</v>
      </c>
      <c r="R15" s="724">
        <f t="shared" si="9"/>
        <v>0</v>
      </c>
      <c r="S15" s="723" t="str">
        <f t="shared" si="9"/>
        <v>*</v>
      </c>
      <c r="T15" s="721" t="str">
        <f t="shared" si="9"/>
        <v>*</v>
      </c>
      <c r="U15" s="722" t="str">
        <f t="shared" si="9"/>
        <v>*</v>
      </c>
      <c r="V15" s="723" t="str">
        <f t="shared" si="9"/>
        <v>*</v>
      </c>
      <c r="W15" s="562" t="str">
        <f t="shared" si="9"/>
        <v>*</v>
      </c>
      <c r="X15" s="723" t="str">
        <f t="shared" si="9"/>
        <v>*</v>
      </c>
      <c r="Y15" s="723" t="str">
        <f t="shared" si="9"/>
        <v>*</v>
      </c>
      <c r="Z15" s="724" t="str">
        <f t="shared" si="9"/>
        <v>*</v>
      </c>
      <c r="AA15" s="723" t="str">
        <f t="shared" si="9"/>
        <v>*</v>
      </c>
      <c r="AB15" s="721" t="str">
        <f t="shared" si="9"/>
        <v>*</v>
      </c>
      <c r="AC15" s="722" t="str">
        <f t="shared" si="9"/>
        <v>*</v>
      </c>
      <c r="AD15" s="723" t="str">
        <f t="shared" si="9"/>
        <v>*</v>
      </c>
      <c r="AE15" s="562" t="str">
        <f t="shared" si="9"/>
        <v>*</v>
      </c>
      <c r="AF15" s="723" t="str">
        <f t="shared" si="9"/>
        <v>*</v>
      </c>
      <c r="AG15" s="723" t="str">
        <f t="shared" si="9"/>
        <v>*</v>
      </c>
      <c r="AH15" s="724" t="str">
        <f t="shared" si="9"/>
        <v>*</v>
      </c>
      <c r="AI15" s="723" t="str">
        <f t="shared" si="9"/>
        <v>*</v>
      </c>
      <c r="AJ15" s="721" t="str">
        <f t="shared" si="9"/>
        <v>*</v>
      </c>
      <c r="AK15" s="981" t="str">
        <f t="shared" si="9"/>
        <v>*</v>
      </c>
      <c r="AL15" s="979" t="str">
        <f t="shared" si="9"/>
        <v>*</v>
      </c>
      <c r="AM15" s="982" t="str">
        <f t="shared" si="9"/>
        <v>*</v>
      </c>
      <c r="AN15" s="723" t="str">
        <f t="shared" si="9"/>
        <v>*</v>
      </c>
      <c r="AO15" s="723" t="str">
        <f t="shared" si="9"/>
        <v>*</v>
      </c>
      <c r="AP15" s="724" t="str">
        <f t="shared" si="9"/>
        <v>*</v>
      </c>
      <c r="AQ15" s="723" t="str">
        <f t="shared" si="9"/>
        <v>*</v>
      </c>
      <c r="AR15" s="721">
        <f t="shared" ref="AR15:BW15" si="10">IF(AND(AR12&gt;=$J$15,AR12&lt;$K$15),"*",0)</f>
        <v>0</v>
      </c>
      <c r="AS15" s="722">
        <f t="shared" si="10"/>
        <v>0</v>
      </c>
      <c r="AT15" s="723">
        <f t="shared" si="10"/>
        <v>0</v>
      </c>
      <c r="AU15" s="562">
        <f t="shared" si="10"/>
        <v>0</v>
      </c>
      <c r="AV15" s="723">
        <f t="shared" si="10"/>
        <v>0</v>
      </c>
      <c r="AW15" s="723">
        <f t="shared" si="10"/>
        <v>0</v>
      </c>
      <c r="AX15" s="724">
        <f t="shared" si="10"/>
        <v>0</v>
      </c>
      <c r="AY15" s="723">
        <f t="shared" si="10"/>
        <v>0</v>
      </c>
      <c r="AZ15" s="721">
        <f t="shared" si="10"/>
        <v>0</v>
      </c>
      <c r="BA15" s="722">
        <f t="shared" si="10"/>
        <v>0</v>
      </c>
      <c r="BB15" s="723">
        <f t="shared" si="10"/>
        <v>0</v>
      </c>
      <c r="BC15" s="562">
        <f t="shared" si="10"/>
        <v>0</v>
      </c>
      <c r="BD15" s="723">
        <f t="shared" si="10"/>
        <v>0</v>
      </c>
      <c r="BE15" s="723">
        <f t="shared" si="10"/>
        <v>0</v>
      </c>
      <c r="BF15" s="724">
        <f t="shared" si="10"/>
        <v>0</v>
      </c>
      <c r="BG15" s="723">
        <f t="shared" si="10"/>
        <v>0</v>
      </c>
      <c r="BH15" s="721">
        <f t="shared" si="10"/>
        <v>0</v>
      </c>
      <c r="BI15" s="722">
        <f t="shared" si="10"/>
        <v>0</v>
      </c>
      <c r="BJ15" s="723">
        <f t="shared" si="10"/>
        <v>0</v>
      </c>
      <c r="BK15" s="562">
        <f t="shared" si="10"/>
        <v>0</v>
      </c>
      <c r="BL15" s="723">
        <f t="shared" si="10"/>
        <v>0</v>
      </c>
      <c r="BM15" s="723">
        <f t="shared" si="10"/>
        <v>0</v>
      </c>
      <c r="BN15" s="724">
        <f t="shared" si="10"/>
        <v>0</v>
      </c>
      <c r="BO15" s="723">
        <f t="shared" si="10"/>
        <v>0</v>
      </c>
      <c r="BP15" s="721">
        <f t="shared" si="10"/>
        <v>0</v>
      </c>
      <c r="BQ15" s="722">
        <f t="shared" si="10"/>
        <v>0</v>
      </c>
      <c r="BR15" s="723">
        <f t="shared" si="10"/>
        <v>0</v>
      </c>
      <c r="BS15" s="562">
        <f t="shared" si="10"/>
        <v>0</v>
      </c>
      <c r="BT15" s="723">
        <f t="shared" si="10"/>
        <v>0</v>
      </c>
      <c r="BU15" s="723">
        <f t="shared" si="10"/>
        <v>0</v>
      </c>
      <c r="BV15" s="724">
        <f t="shared" si="10"/>
        <v>0</v>
      </c>
      <c r="BW15" s="723">
        <f t="shared" si="10"/>
        <v>0</v>
      </c>
      <c r="BX15" s="721">
        <f t="shared" ref="BX15:CM15" si="11">IF(AND(BX12&gt;=$J$15,BX12&lt;$K$15),"*",0)</f>
        <v>0</v>
      </c>
      <c r="BY15" s="722">
        <f t="shared" si="11"/>
        <v>0</v>
      </c>
      <c r="BZ15" s="723">
        <f t="shared" si="11"/>
        <v>0</v>
      </c>
      <c r="CA15" s="562">
        <f t="shared" si="11"/>
        <v>0</v>
      </c>
      <c r="CB15" s="723">
        <f t="shared" si="11"/>
        <v>0</v>
      </c>
      <c r="CC15" s="723">
        <f t="shared" si="11"/>
        <v>0</v>
      </c>
      <c r="CD15" s="724">
        <f t="shared" si="11"/>
        <v>0</v>
      </c>
      <c r="CE15" s="723">
        <f t="shared" si="11"/>
        <v>0</v>
      </c>
      <c r="CF15" s="721">
        <f t="shared" si="11"/>
        <v>0</v>
      </c>
      <c r="CG15" s="722">
        <f t="shared" si="11"/>
        <v>0</v>
      </c>
      <c r="CH15" s="723">
        <f t="shared" si="11"/>
        <v>0</v>
      </c>
      <c r="CI15" s="562">
        <f t="shared" si="11"/>
        <v>0</v>
      </c>
      <c r="CJ15" s="723">
        <f t="shared" si="11"/>
        <v>0</v>
      </c>
      <c r="CK15" s="723">
        <f t="shared" si="11"/>
        <v>0</v>
      </c>
      <c r="CL15" s="541">
        <f t="shared" si="11"/>
        <v>0</v>
      </c>
      <c r="CM15" s="539">
        <f t="shared" si="11"/>
        <v>0</v>
      </c>
      <c r="CN15" s="1128">
        <f t="shared" si="4"/>
        <v>6.25</v>
      </c>
      <c r="CO15" s="1129"/>
      <c r="CP15" s="1123">
        <f>IF(CN15=0,0,LOOKUP(CN15,ﾃﾞｰﾀ入力!$AR$13:'ﾃﾞｰﾀ入力'!$AR$34,ﾃﾞｰﾀ入力!$AS$13:'ﾃﾞｰﾀ入力'!$AS$34))</f>
        <v>5.75</v>
      </c>
      <c r="CQ15" s="1123"/>
      <c r="CR15" s="294">
        <f t="shared" si="5"/>
        <v>0</v>
      </c>
      <c r="CS15" s="294">
        <f t="shared" si="6"/>
        <v>0</v>
      </c>
      <c r="CT15" s="294">
        <f t="shared" si="7"/>
        <v>0</v>
      </c>
      <c r="CU15" s="295">
        <f t="shared" ref="CU15:CU30" ca="1" si="12">CV15*CP15+(CV15*0.25*CR15)+(CV15*0.25*CS15)+(CV15*CT15*0.5)</f>
        <v>7049.5</v>
      </c>
      <c r="CV15" s="296">
        <f ca="1">IF(H15=0,0,LOOKUP(H15,ﾃﾞｰﾀ入力!$C$3:'ﾃﾞｰﾀ入力'!$C$52,ﾃﾞｰﾀ入力!$E$3:'ﾃﾞｰﾀ入力'!$E$51))</f>
        <v>1226</v>
      </c>
      <c r="CW15" s="297">
        <f ca="1">IF(H15=0,0,LOOKUP(H15,ﾃﾞｰﾀ入力!$C$3:'ﾃﾞｰﾀ入力'!$C$52,ﾃﾞｰﾀ入力!$F$3:'ﾃﾞｰﾀ入力'!$F$51))</f>
        <v>1430</v>
      </c>
      <c r="CY15" s="69"/>
      <c r="CZ15" s="69"/>
      <c r="DA15" s="69"/>
    </row>
    <row r="16" spans="1:105" ht="22.5" customHeight="1">
      <c r="A16" s="443">
        <f t="shared" si="8"/>
        <v>3</v>
      </c>
      <c r="B16" s="855" t="str">
        <f>ｼﾌﾄ原本!C7</f>
        <v>Y.I</v>
      </c>
      <c r="C16" s="785" t="str">
        <f>ｼﾌﾄ原本!F7</f>
        <v>9-18</v>
      </c>
      <c r="D16" s="435">
        <f>IF(COUNTIF($H$14:$H$30,3),VLOOKUP(3,$H$14:$CU$30,3,FALSE),0)</f>
        <v>9</v>
      </c>
      <c r="E16" s="423">
        <f>IF(COUNTIF($H$14:$H$30,3),VLOOKUP(3,$H$14:$CU$30,4,FALSE),0)</f>
        <v>18</v>
      </c>
      <c r="F16" s="430">
        <f ca="1">IF(COUNTIF($H$14:$H$30,3),VLOOKUP(3,$H$14:$CU$30,92,FALSE),0)</f>
        <v>10040</v>
      </c>
      <c r="G16" s="431">
        <f ca="1">IF(COUNTIF($H$14:$H$30,3),VLOOKUP(3,$H$14:$CW$30,94,FALSE),0)</f>
        <v>272</v>
      </c>
      <c r="H16" s="432">
        <v>3</v>
      </c>
      <c r="I16" s="874" t="str">
        <f>IF(H16=0,0,LOOKUP(H16,ﾃﾞｰﾀ入力!$C$3:'ﾃﾞｰﾀ入力'!$C$40,ﾃﾞｰﾀ入力!$D$3:'ﾃﾞｰﾀ入力'!$D$40))</f>
        <v>Y.I</v>
      </c>
      <c r="J16" s="285">
        <v>9</v>
      </c>
      <c r="K16" s="286">
        <v>18</v>
      </c>
      <c r="L16" s="275">
        <f t="shared" ref="L16:AQ16" si="13">IF(AND(L12&gt;=$J$16,L12&lt;$K$16),"*",0)</f>
        <v>0</v>
      </c>
      <c r="M16" s="626">
        <f t="shared" si="13"/>
        <v>0</v>
      </c>
      <c r="N16" s="627">
        <f t="shared" si="13"/>
        <v>0</v>
      </c>
      <c r="O16" s="853">
        <f t="shared" si="13"/>
        <v>0</v>
      </c>
      <c r="P16" s="721">
        <f t="shared" si="13"/>
        <v>0</v>
      </c>
      <c r="Q16" s="723">
        <f t="shared" si="13"/>
        <v>0</v>
      </c>
      <c r="R16" s="724">
        <f t="shared" si="13"/>
        <v>0</v>
      </c>
      <c r="S16" s="723">
        <f t="shared" si="13"/>
        <v>0</v>
      </c>
      <c r="T16" s="721">
        <f t="shared" si="13"/>
        <v>0</v>
      </c>
      <c r="U16" s="722">
        <f t="shared" si="13"/>
        <v>0</v>
      </c>
      <c r="V16" s="723">
        <f t="shared" si="13"/>
        <v>0</v>
      </c>
      <c r="W16" s="562">
        <f t="shared" si="13"/>
        <v>0</v>
      </c>
      <c r="X16" s="723">
        <f t="shared" si="13"/>
        <v>0</v>
      </c>
      <c r="Y16" s="723">
        <f t="shared" si="13"/>
        <v>0</v>
      </c>
      <c r="Z16" s="724">
        <f t="shared" si="13"/>
        <v>0</v>
      </c>
      <c r="AA16" s="723">
        <f t="shared" si="13"/>
        <v>0</v>
      </c>
      <c r="AB16" s="721" t="str">
        <f t="shared" si="13"/>
        <v>*</v>
      </c>
      <c r="AC16" s="722" t="str">
        <f t="shared" si="13"/>
        <v>*</v>
      </c>
      <c r="AD16" s="723" t="str">
        <f t="shared" si="13"/>
        <v>*</v>
      </c>
      <c r="AE16" s="562" t="str">
        <f t="shared" si="13"/>
        <v>*</v>
      </c>
      <c r="AF16" s="723" t="str">
        <f t="shared" si="13"/>
        <v>*</v>
      </c>
      <c r="AG16" s="723" t="str">
        <f t="shared" si="13"/>
        <v>*</v>
      </c>
      <c r="AH16" s="724" t="str">
        <f t="shared" si="13"/>
        <v>*</v>
      </c>
      <c r="AI16" s="723" t="str">
        <f t="shared" si="13"/>
        <v>*</v>
      </c>
      <c r="AJ16" s="721" t="str">
        <f t="shared" si="13"/>
        <v>*</v>
      </c>
      <c r="AK16" s="722" t="str">
        <f t="shared" si="13"/>
        <v>*</v>
      </c>
      <c r="AL16" s="723" t="str">
        <f t="shared" si="13"/>
        <v>*</v>
      </c>
      <c r="AM16" s="562" t="str">
        <f t="shared" si="13"/>
        <v>*</v>
      </c>
      <c r="AN16" s="723" t="str">
        <f t="shared" si="13"/>
        <v>*</v>
      </c>
      <c r="AO16" s="723" t="str">
        <f t="shared" si="13"/>
        <v>*</v>
      </c>
      <c r="AP16" s="724" t="str">
        <f t="shared" si="13"/>
        <v>*</v>
      </c>
      <c r="AQ16" s="723" t="str">
        <f t="shared" si="13"/>
        <v>*</v>
      </c>
      <c r="AR16" s="721" t="str">
        <f t="shared" ref="AR16:BW16" si="14">IF(AND(AR12&gt;=$J$16,AR12&lt;$K$16),"*",0)</f>
        <v>*</v>
      </c>
      <c r="AS16" s="722" t="str">
        <f t="shared" si="14"/>
        <v>*</v>
      </c>
      <c r="AT16" s="723" t="str">
        <f t="shared" si="14"/>
        <v>*</v>
      </c>
      <c r="AU16" s="982" t="str">
        <f t="shared" si="14"/>
        <v>*</v>
      </c>
      <c r="AV16" s="979" t="str">
        <f t="shared" si="14"/>
        <v>*</v>
      </c>
      <c r="AW16" s="979" t="str">
        <f t="shared" si="14"/>
        <v>*</v>
      </c>
      <c r="AX16" s="983" t="str">
        <f t="shared" si="14"/>
        <v>*</v>
      </c>
      <c r="AY16" s="723" t="str">
        <f t="shared" si="14"/>
        <v>*</v>
      </c>
      <c r="AZ16" s="721" t="str">
        <f t="shared" si="14"/>
        <v>*</v>
      </c>
      <c r="BA16" s="722" t="str">
        <f t="shared" si="14"/>
        <v>*</v>
      </c>
      <c r="BB16" s="723" t="str">
        <f t="shared" si="14"/>
        <v>*</v>
      </c>
      <c r="BC16" s="562" t="str">
        <f t="shared" si="14"/>
        <v>*</v>
      </c>
      <c r="BD16" s="723" t="str">
        <f t="shared" si="14"/>
        <v>*</v>
      </c>
      <c r="BE16" s="723" t="str">
        <f t="shared" si="14"/>
        <v>*</v>
      </c>
      <c r="BF16" s="724" t="str">
        <f t="shared" si="14"/>
        <v>*</v>
      </c>
      <c r="BG16" s="723" t="str">
        <f t="shared" si="14"/>
        <v>*</v>
      </c>
      <c r="BH16" s="721" t="str">
        <f t="shared" si="14"/>
        <v>*</v>
      </c>
      <c r="BI16" s="722" t="str">
        <f t="shared" si="14"/>
        <v>*</v>
      </c>
      <c r="BJ16" s="723" t="str">
        <f t="shared" si="14"/>
        <v>*</v>
      </c>
      <c r="BK16" s="562" t="str">
        <f t="shared" si="14"/>
        <v>*</v>
      </c>
      <c r="BL16" s="723">
        <f t="shared" si="14"/>
        <v>0</v>
      </c>
      <c r="BM16" s="723">
        <f t="shared" si="14"/>
        <v>0</v>
      </c>
      <c r="BN16" s="724">
        <f t="shared" si="14"/>
        <v>0</v>
      </c>
      <c r="BO16" s="723">
        <f t="shared" si="14"/>
        <v>0</v>
      </c>
      <c r="BP16" s="721">
        <f t="shared" si="14"/>
        <v>0</v>
      </c>
      <c r="BQ16" s="722">
        <f t="shared" si="14"/>
        <v>0</v>
      </c>
      <c r="BR16" s="723">
        <f t="shared" si="14"/>
        <v>0</v>
      </c>
      <c r="BS16" s="562">
        <f t="shared" si="14"/>
        <v>0</v>
      </c>
      <c r="BT16" s="723">
        <f t="shared" si="14"/>
        <v>0</v>
      </c>
      <c r="BU16" s="723">
        <f t="shared" si="14"/>
        <v>0</v>
      </c>
      <c r="BV16" s="724">
        <f t="shared" si="14"/>
        <v>0</v>
      </c>
      <c r="BW16" s="723">
        <f t="shared" si="14"/>
        <v>0</v>
      </c>
      <c r="BX16" s="721">
        <f t="shared" ref="BX16:CM16" si="15">IF(AND(BX12&gt;=$J$16,BX12&lt;$K$16),"*",0)</f>
        <v>0</v>
      </c>
      <c r="BY16" s="722">
        <f t="shared" si="15"/>
        <v>0</v>
      </c>
      <c r="BZ16" s="723">
        <f t="shared" si="15"/>
        <v>0</v>
      </c>
      <c r="CA16" s="562">
        <f t="shared" si="15"/>
        <v>0</v>
      </c>
      <c r="CB16" s="723">
        <f t="shared" si="15"/>
        <v>0</v>
      </c>
      <c r="CC16" s="723">
        <f t="shared" si="15"/>
        <v>0</v>
      </c>
      <c r="CD16" s="724">
        <f t="shared" si="15"/>
        <v>0</v>
      </c>
      <c r="CE16" s="723">
        <f t="shared" si="15"/>
        <v>0</v>
      </c>
      <c r="CF16" s="721">
        <f t="shared" si="15"/>
        <v>0</v>
      </c>
      <c r="CG16" s="722">
        <f t="shared" si="15"/>
        <v>0</v>
      </c>
      <c r="CH16" s="723">
        <f t="shared" si="15"/>
        <v>0</v>
      </c>
      <c r="CI16" s="562">
        <f t="shared" si="15"/>
        <v>0</v>
      </c>
      <c r="CJ16" s="723">
        <f t="shared" si="15"/>
        <v>0</v>
      </c>
      <c r="CK16" s="723">
        <f t="shared" si="15"/>
        <v>0</v>
      </c>
      <c r="CL16" s="541">
        <f t="shared" si="15"/>
        <v>0</v>
      </c>
      <c r="CM16" s="539">
        <f t="shared" si="15"/>
        <v>0</v>
      </c>
      <c r="CN16" s="1128">
        <f t="shared" si="4"/>
        <v>9</v>
      </c>
      <c r="CO16" s="1129"/>
      <c r="CP16" s="1123">
        <f>IF(CN16=0,0,LOOKUP(CN16,ﾃﾞｰﾀ入力!$AR$13:'ﾃﾞｰﾀ入力'!$AR$34,ﾃﾞｰﾀ入力!$AS$13:'ﾃﾞｰﾀ入力'!$AS$34))</f>
        <v>8</v>
      </c>
      <c r="CQ16" s="1123"/>
      <c r="CR16" s="294">
        <f t="shared" si="5"/>
        <v>0</v>
      </c>
      <c r="CS16" s="294">
        <f t="shared" si="6"/>
        <v>0</v>
      </c>
      <c r="CT16" s="294">
        <f t="shared" si="7"/>
        <v>0</v>
      </c>
      <c r="CU16" s="295">
        <f t="shared" ca="1" si="12"/>
        <v>10040</v>
      </c>
      <c r="CV16" s="296">
        <f ca="1">IF(H16=0,0,LOOKUP(H16,ﾃﾞｰﾀ入力!$C$3:'ﾃﾞｰﾀ入力'!$C$52,ﾃﾞｰﾀ入力!$E$3:'ﾃﾞｰﾀ入力'!$E$51))</f>
        <v>1255</v>
      </c>
      <c r="CW16" s="297">
        <f ca="1">IF(H16=0,0,LOOKUP(H16,ﾃﾞｰﾀ入力!$C$3:'ﾃﾞｰﾀ入力'!$C$52,ﾃﾞｰﾀ入力!$F$3:'ﾃﾞｰﾀ入力'!$F$51))</f>
        <v>272</v>
      </c>
      <c r="CY16" s="69"/>
      <c r="CZ16" s="69"/>
      <c r="DA16" s="69"/>
    </row>
    <row r="17" spans="1:105" ht="22.5" customHeight="1">
      <c r="A17" s="443">
        <f t="shared" si="8"/>
        <v>4</v>
      </c>
      <c r="B17" s="855" t="str">
        <f>ｼﾌﾄ原本!C8</f>
        <v>I.Y</v>
      </c>
      <c r="C17" s="785" t="str">
        <f>ｼﾌﾄ原本!F8</f>
        <v>X</v>
      </c>
      <c r="D17" s="435">
        <f>IF(COUNTIF($H$14:$H$30,4),VLOOKUP(4,$H$14:$CU$30,3,FALSE),0)</f>
        <v>11</v>
      </c>
      <c r="E17" s="423">
        <f>IF(COUNTIF($H$14:$H$30,4),VLOOKUP(4,$H$14:$CU$30,4,FALSE),0)</f>
        <v>17</v>
      </c>
      <c r="F17" s="430">
        <f ca="1">IF(COUNTIF($H$14:$H$30,4),VLOOKUP(4,$H$14:$CU$30,92,FALSE),0)</f>
        <v>7532.5</v>
      </c>
      <c r="G17" s="431">
        <f ca="1">IF(COUNTIF($H$14:$H$30,4),VLOOKUP(4,$H$14:$CW$30,94,FALSE),0)</f>
        <v>962</v>
      </c>
      <c r="H17" s="432">
        <v>4</v>
      </c>
      <c r="I17" s="874" t="str">
        <f>IF(H17=0,0,LOOKUP(H17,ﾃﾞｰﾀ入力!$C$3:'ﾃﾞｰﾀ入力'!$C$40,ﾃﾞｰﾀ入力!$D$3:'ﾃﾞｰﾀ入力'!$D$40))</f>
        <v>I.Y</v>
      </c>
      <c r="J17" s="285">
        <v>11</v>
      </c>
      <c r="K17" s="286">
        <v>17</v>
      </c>
      <c r="L17" s="275">
        <f t="shared" ref="L17:AQ17" si="16">IF(AND(L12&gt;=$J$17,L12&lt;$K$17),"*",0)</f>
        <v>0</v>
      </c>
      <c r="M17" s="626">
        <f t="shared" si="16"/>
        <v>0</v>
      </c>
      <c r="N17" s="627">
        <f t="shared" si="16"/>
        <v>0</v>
      </c>
      <c r="O17" s="853">
        <f t="shared" si="16"/>
        <v>0</v>
      </c>
      <c r="P17" s="721">
        <f t="shared" si="16"/>
        <v>0</v>
      </c>
      <c r="Q17" s="723">
        <f t="shared" si="16"/>
        <v>0</v>
      </c>
      <c r="R17" s="724">
        <f t="shared" si="16"/>
        <v>0</v>
      </c>
      <c r="S17" s="723">
        <f t="shared" si="16"/>
        <v>0</v>
      </c>
      <c r="T17" s="721">
        <f t="shared" si="16"/>
        <v>0</v>
      </c>
      <c r="U17" s="722">
        <f t="shared" si="16"/>
        <v>0</v>
      </c>
      <c r="V17" s="723">
        <f t="shared" si="16"/>
        <v>0</v>
      </c>
      <c r="W17" s="562">
        <f t="shared" si="16"/>
        <v>0</v>
      </c>
      <c r="X17" s="723">
        <f t="shared" si="16"/>
        <v>0</v>
      </c>
      <c r="Y17" s="723">
        <f t="shared" si="16"/>
        <v>0</v>
      </c>
      <c r="Z17" s="724">
        <f t="shared" si="16"/>
        <v>0</v>
      </c>
      <c r="AA17" s="723">
        <f t="shared" si="16"/>
        <v>0</v>
      </c>
      <c r="AB17" s="721">
        <f t="shared" si="16"/>
        <v>0</v>
      </c>
      <c r="AC17" s="722">
        <f t="shared" si="16"/>
        <v>0</v>
      </c>
      <c r="AD17" s="723">
        <f t="shared" si="16"/>
        <v>0</v>
      </c>
      <c r="AE17" s="562">
        <f t="shared" si="16"/>
        <v>0</v>
      </c>
      <c r="AF17" s="723">
        <f t="shared" si="16"/>
        <v>0</v>
      </c>
      <c r="AG17" s="723">
        <f t="shared" si="16"/>
        <v>0</v>
      </c>
      <c r="AH17" s="724">
        <f t="shared" si="16"/>
        <v>0</v>
      </c>
      <c r="AI17" s="723">
        <f t="shared" si="16"/>
        <v>0</v>
      </c>
      <c r="AJ17" s="988" t="str">
        <f t="shared" si="16"/>
        <v>*</v>
      </c>
      <c r="AK17" s="722" t="str">
        <f t="shared" si="16"/>
        <v>*</v>
      </c>
      <c r="AL17" s="723" t="str">
        <f t="shared" si="16"/>
        <v>*</v>
      </c>
      <c r="AM17" s="562" t="str">
        <f t="shared" si="16"/>
        <v>*</v>
      </c>
      <c r="AN17" s="723" t="str">
        <f t="shared" si="16"/>
        <v>*</v>
      </c>
      <c r="AO17" s="723" t="str">
        <f t="shared" si="16"/>
        <v>*</v>
      </c>
      <c r="AP17" s="724" t="str">
        <f t="shared" si="16"/>
        <v>*</v>
      </c>
      <c r="AQ17" s="723" t="str">
        <f t="shared" si="16"/>
        <v>*</v>
      </c>
      <c r="AR17" s="721" t="str">
        <f t="shared" ref="AR17:BW17" si="17">IF(AND(AR12&gt;=$J$17,AR12&lt;$K$17),"*",0)</f>
        <v>*</v>
      </c>
      <c r="AS17" s="722" t="str">
        <f t="shared" si="17"/>
        <v>*</v>
      </c>
      <c r="AT17" s="723" t="str">
        <f t="shared" si="17"/>
        <v>*</v>
      </c>
      <c r="AU17" s="562" t="str">
        <f t="shared" si="17"/>
        <v>*</v>
      </c>
      <c r="AV17" s="723" t="str">
        <f t="shared" si="17"/>
        <v>*</v>
      </c>
      <c r="AW17" s="723" t="str">
        <f t="shared" si="17"/>
        <v>*</v>
      </c>
      <c r="AX17" s="724" t="str">
        <f t="shared" si="17"/>
        <v>*</v>
      </c>
      <c r="AY17" s="979" t="str">
        <f t="shared" si="17"/>
        <v>*</v>
      </c>
      <c r="AZ17" s="721" t="str">
        <f t="shared" si="17"/>
        <v>*</v>
      </c>
      <c r="BA17" s="722" t="str">
        <f t="shared" si="17"/>
        <v>*</v>
      </c>
      <c r="BB17" s="723" t="str">
        <f t="shared" si="17"/>
        <v>*</v>
      </c>
      <c r="BC17" s="562" t="str">
        <f t="shared" si="17"/>
        <v>*</v>
      </c>
      <c r="BD17" s="723" t="str">
        <f t="shared" si="17"/>
        <v>*</v>
      </c>
      <c r="BE17" s="723" t="str">
        <f t="shared" si="17"/>
        <v>*</v>
      </c>
      <c r="BF17" s="724" t="str">
        <f t="shared" si="17"/>
        <v>*</v>
      </c>
      <c r="BG17" s="723" t="str">
        <f t="shared" si="17"/>
        <v>*</v>
      </c>
      <c r="BH17" s="721">
        <f t="shared" si="17"/>
        <v>0</v>
      </c>
      <c r="BI17" s="722">
        <f t="shared" si="17"/>
        <v>0</v>
      </c>
      <c r="BJ17" s="723">
        <f t="shared" si="17"/>
        <v>0</v>
      </c>
      <c r="BK17" s="562">
        <f t="shared" si="17"/>
        <v>0</v>
      </c>
      <c r="BL17" s="723">
        <f t="shared" si="17"/>
        <v>0</v>
      </c>
      <c r="BM17" s="723">
        <f t="shared" si="17"/>
        <v>0</v>
      </c>
      <c r="BN17" s="724">
        <f t="shared" si="17"/>
        <v>0</v>
      </c>
      <c r="BO17" s="723">
        <f t="shared" si="17"/>
        <v>0</v>
      </c>
      <c r="BP17" s="721">
        <f t="shared" si="17"/>
        <v>0</v>
      </c>
      <c r="BQ17" s="722">
        <f t="shared" si="17"/>
        <v>0</v>
      </c>
      <c r="BR17" s="723">
        <f t="shared" si="17"/>
        <v>0</v>
      </c>
      <c r="BS17" s="562">
        <f t="shared" si="17"/>
        <v>0</v>
      </c>
      <c r="BT17" s="723">
        <f t="shared" si="17"/>
        <v>0</v>
      </c>
      <c r="BU17" s="723">
        <f t="shared" si="17"/>
        <v>0</v>
      </c>
      <c r="BV17" s="724">
        <f t="shared" si="17"/>
        <v>0</v>
      </c>
      <c r="BW17" s="723">
        <f t="shared" si="17"/>
        <v>0</v>
      </c>
      <c r="BX17" s="721">
        <f t="shared" ref="BX17:CM17" si="18">IF(AND(BX12&gt;=$J$17,BX12&lt;$K$17),"*",0)</f>
        <v>0</v>
      </c>
      <c r="BY17" s="722">
        <f t="shared" si="18"/>
        <v>0</v>
      </c>
      <c r="BZ17" s="723">
        <f t="shared" si="18"/>
        <v>0</v>
      </c>
      <c r="CA17" s="562">
        <f t="shared" si="18"/>
        <v>0</v>
      </c>
      <c r="CB17" s="723">
        <f t="shared" si="18"/>
        <v>0</v>
      </c>
      <c r="CC17" s="723">
        <f t="shared" si="18"/>
        <v>0</v>
      </c>
      <c r="CD17" s="724">
        <f t="shared" si="18"/>
        <v>0</v>
      </c>
      <c r="CE17" s="723">
        <f t="shared" si="18"/>
        <v>0</v>
      </c>
      <c r="CF17" s="721">
        <f t="shared" si="18"/>
        <v>0</v>
      </c>
      <c r="CG17" s="722">
        <f t="shared" si="18"/>
        <v>0</v>
      </c>
      <c r="CH17" s="723">
        <f t="shared" si="18"/>
        <v>0</v>
      </c>
      <c r="CI17" s="562">
        <f t="shared" si="18"/>
        <v>0</v>
      </c>
      <c r="CJ17" s="723">
        <f t="shared" si="18"/>
        <v>0</v>
      </c>
      <c r="CK17" s="723">
        <f t="shared" si="18"/>
        <v>0</v>
      </c>
      <c r="CL17" s="541">
        <f t="shared" si="18"/>
        <v>0</v>
      </c>
      <c r="CM17" s="539">
        <f t="shared" si="18"/>
        <v>0</v>
      </c>
      <c r="CN17" s="1128">
        <f t="shared" si="4"/>
        <v>6</v>
      </c>
      <c r="CO17" s="1129"/>
      <c r="CP17" s="1123">
        <f>IF(CN17=0,0,LOOKUP(CN17,ﾃﾞｰﾀ入力!$AR$13:'ﾃﾞｰﾀ入力'!$AR$34,ﾃﾞｰﾀ入力!$AS$13:'ﾃﾞｰﾀ入力'!$AS$34))</f>
        <v>5.75</v>
      </c>
      <c r="CQ17" s="1123"/>
      <c r="CR17" s="294">
        <f t="shared" si="5"/>
        <v>0</v>
      </c>
      <c r="CS17" s="294">
        <f t="shared" si="6"/>
        <v>0</v>
      </c>
      <c r="CT17" s="294">
        <f t="shared" si="7"/>
        <v>0</v>
      </c>
      <c r="CU17" s="295">
        <f t="shared" ca="1" si="12"/>
        <v>7532.5</v>
      </c>
      <c r="CV17" s="296">
        <f ca="1">IF(H17=0,0,LOOKUP(H17,ﾃﾞｰﾀ入力!$C$3:'ﾃﾞｰﾀ入力'!$C$52,ﾃﾞｰﾀ入力!$E$3:'ﾃﾞｰﾀ入力'!$E$51))</f>
        <v>1310</v>
      </c>
      <c r="CW17" s="297">
        <f ca="1">IF(H17=0,0,LOOKUP(H17,ﾃﾞｰﾀ入力!$C$3:'ﾃﾞｰﾀ入力'!$C$52,ﾃﾞｰﾀ入力!$F$3:'ﾃﾞｰﾀ入力'!$F$51))</f>
        <v>962</v>
      </c>
      <c r="CY17" s="69"/>
      <c r="CZ17" s="69"/>
      <c r="DA17" s="69"/>
    </row>
    <row r="18" spans="1:105" ht="22.5" customHeight="1">
      <c r="A18" s="443">
        <f t="shared" si="8"/>
        <v>5</v>
      </c>
      <c r="B18" s="855" t="str">
        <f>ｼﾌﾄ原本!C9</f>
        <v>S.S</v>
      </c>
      <c r="C18" s="785" t="str">
        <f>ｼﾌﾄ原本!F9</f>
        <v>X</v>
      </c>
      <c r="D18" s="435">
        <f>IF(COUNTIF($H$14:$H$30,5),VLOOKUP(5,$H$14:$CU$30,3,FALSE),0)</f>
        <v>0</v>
      </c>
      <c r="E18" s="423">
        <f>IF(COUNTIF($H$14:$H$30,5),VLOOKUP(5,$H$14:$CU$30,4,FALSE),0)</f>
        <v>0</v>
      </c>
      <c r="F18" s="430">
        <f>IF(COUNTIF($H$14:$H$30,5),VLOOKUP(5,$H$14:$CU$30,92,FALSE),0)</f>
        <v>0</v>
      </c>
      <c r="G18" s="431">
        <f>IF(COUNTIF($H$14:$H$30,5),VLOOKUP(5,$H$14:$CW$30,94,FALSE),0)</f>
        <v>0</v>
      </c>
      <c r="H18" s="432">
        <v>17</v>
      </c>
      <c r="I18" s="874" t="str">
        <f>IF(H18=0,0,LOOKUP(H18,ﾃﾞｰﾀ入力!$C$3:'ﾃﾞｰﾀ入力'!$C$40,ﾃﾞｰﾀ入力!$D$3:'ﾃﾞｰﾀ入力'!$D$40))</f>
        <v>S.U</v>
      </c>
      <c r="J18" s="285">
        <v>12</v>
      </c>
      <c r="K18" s="286">
        <v>17.5</v>
      </c>
      <c r="L18" s="275">
        <f t="shared" ref="L18:AQ18" si="19">IF(AND(L12&gt;=$J$18,L12&lt;$K$18),"*",0)</f>
        <v>0</v>
      </c>
      <c r="M18" s="626">
        <f t="shared" si="19"/>
        <v>0</v>
      </c>
      <c r="N18" s="627">
        <f t="shared" si="19"/>
        <v>0</v>
      </c>
      <c r="O18" s="853">
        <f t="shared" si="19"/>
        <v>0</v>
      </c>
      <c r="P18" s="721">
        <f t="shared" si="19"/>
        <v>0</v>
      </c>
      <c r="Q18" s="723">
        <f t="shared" si="19"/>
        <v>0</v>
      </c>
      <c r="R18" s="724">
        <f t="shared" si="19"/>
        <v>0</v>
      </c>
      <c r="S18" s="723">
        <f t="shared" si="19"/>
        <v>0</v>
      </c>
      <c r="T18" s="721">
        <f t="shared" si="19"/>
        <v>0</v>
      </c>
      <c r="U18" s="722">
        <f t="shared" si="19"/>
        <v>0</v>
      </c>
      <c r="V18" s="723">
        <f t="shared" si="19"/>
        <v>0</v>
      </c>
      <c r="W18" s="562">
        <f t="shared" si="19"/>
        <v>0</v>
      </c>
      <c r="X18" s="723">
        <f t="shared" si="19"/>
        <v>0</v>
      </c>
      <c r="Y18" s="723">
        <f t="shared" si="19"/>
        <v>0</v>
      </c>
      <c r="Z18" s="724">
        <f t="shared" si="19"/>
        <v>0</v>
      </c>
      <c r="AA18" s="723">
        <f t="shared" si="19"/>
        <v>0</v>
      </c>
      <c r="AB18" s="721">
        <f t="shared" si="19"/>
        <v>0</v>
      </c>
      <c r="AC18" s="722">
        <f t="shared" si="19"/>
        <v>0</v>
      </c>
      <c r="AD18" s="723">
        <f t="shared" si="19"/>
        <v>0</v>
      </c>
      <c r="AE18" s="562">
        <f t="shared" si="19"/>
        <v>0</v>
      </c>
      <c r="AF18" s="723">
        <f t="shared" si="19"/>
        <v>0</v>
      </c>
      <c r="AG18" s="723">
        <f t="shared" si="19"/>
        <v>0</v>
      </c>
      <c r="AH18" s="724">
        <f t="shared" si="19"/>
        <v>0</v>
      </c>
      <c r="AI18" s="723">
        <f t="shared" si="19"/>
        <v>0</v>
      </c>
      <c r="AJ18" s="721">
        <f t="shared" si="19"/>
        <v>0</v>
      </c>
      <c r="AK18" s="722">
        <f t="shared" si="19"/>
        <v>0</v>
      </c>
      <c r="AL18" s="723">
        <f t="shared" si="19"/>
        <v>0</v>
      </c>
      <c r="AM18" s="562">
        <f t="shared" si="19"/>
        <v>0</v>
      </c>
      <c r="AN18" s="723" t="str">
        <f t="shared" si="19"/>
        <v>*</v>
      </c>
      <c r="AO18" s="723" t="str">
        <f t="shared" si="19"/>
        <v>*</v>
      </c>
      <c r="AP18" s="724" t="str">
        <f t="shared" si="19"/>
        <v>*</v>
      </c>
      <c r="AQ18" s="723" t="str">
        <f t="shared" si="19"/>
        <v>*</v>
      </c>
      <c r="AR18" s="721" t="str">
        <f t="shared" ref="AR18:BW18" si="20">IF(AND(AR12&gt;=$J$18,AR12&lt;$K$18),"*",0)</f>
        <v>*</v>
      </c>
      <c r="AS18" s="722" t="str">
        <f t="shared" si="20"/>
        <v>*</v>
      </c>
      <c r="AT18" s="723" t="str">
        <f t="shared" si="20"/>
        <v>*</v>
      </c>
      <c r="AU18" s="562" t="str">
        <f t="shared" si="20"/>
        <v>*</v>
      </c>
      <c r="AV18" s="723" t="str">
        <f t="shared" si="20"/>
        <v>*</v>
      </c>
      <c r="AW18" s="723" t="str">
        <f t="shared" si="20"/>
        <v>*</v>
      </c>
      <c r="AX18" s="724" t="str">
        <f t="shared" si="20"/>
        <v>*</v>
      </c>
      <c r="AY18" s="723" t="str">
        <f t="shared" si="20"/>
        <v>*</v>
      </c>
      <c r="AZ18" s="980" t="str">
        <f t="shared" si="20"/>
        <v>*</v>
      </c>
      <c r="BA18" s="722" t="str">
        <f t="shared" si="20"/>
        <v>*</v>
      </c>
      <c r="BB18" s="723" t="str">
        <f t="shared" si="20"/>
        <v>*</v>
      </c>
      <c r="BC18" s="562" t="str">
        <f t="shared" si="20"/>
        <v>*</v>
      </c>
      <c r="BD18" s="723" t="str">
        <f t="shared" si="20"/>
        <v>*</v>
      </c>
      <c r="BE18" s="723" t="str">
        <f t="shared" si="20"/>
        <v>*</v>
      </c>
      <c r="BF18" s="724" t="str">
        <f t="shared" si="20"/>
        <v>*</v>
      </c>
      <c r="BG18" s="723" t="str">
        <f t="shared" si="20"/>
        <v>*</v>
      </c>
      <c r="BH18" s="721" t="str">
        <f t="shared" si="20"/>
        <v>*</v>
      </c>
      <c r="BI18" s="722" t="str">
        <f t="shared" si="20"/>
        <v>*</v>
      </c>
      <c r="BJ18" s="723">
        <f t="shared" si="20"/>
        <v>0</v>
      </c>
      <c r="BK18" s="562">
        <f t="shared" si="20"/>
        <v>0</v>
      </c>
      <c r="BL18" s="723">
        <f t="shared" si="20"/>
        <v>0</v>
      </c>
      <c r="BM18" s="723">
        <f t="shared" si="20"/>
        <v>0</v>
      </c>
      <c r="BN18" s="724">
        <f t="shared" si="20"/>
        <v>0</v>
      </c>
      <c r="BO18" s="723">
        <f t="shared" si="20"/>
        <v>0</v>
      </c>
      <c r="BP18" s="721">
        <f t="shared" si="20"/>
        <v>0</v>
      </c>
      <c r="BQ18" s="722">
        <f t="shared" si="20"/>
        <v>0</v>
      </c>
      <c r="BR18" s="723">
        <f t="shared" si="20"/>
        <v>0</v>
      </c>
      <c r="BS18" s="562">
        <f t="shared" si="20"/>
        <v>0</v>
      </c>
      <c r="BT18" s="723">
        <f t="shared" si="20"/>
        <v>0</v>
      </c>
      <c r="BU18" s="723">
        <f t="shared" si="20"/>
        <v>0</v>
      </c>
      <c r="BV18" s="724">
        <f t="shared" si="20"/>
        <v>0</v>
      </c>
      <c r="BW18" s="723">
        <f t="shared" si="20"/>
        <v>0</v>
      </c>
      <c r="BX18" s="721">
        <f t="shared" ref="BX18:CM18" si="21">IF(AND(BX12&gt;=$J$18,BX12&lt;$K$18),"*",0)</f>
        <v>0</v>
      </c>
      <c r="BY18" s="722">
        <f t="shared" si="21"/>
        <v>0</v>
      </c>
      <c r="BZ18" s="723">
        <f t="shared" si="21"/>
        <v>0</v>
      </c>
      <c r="CA18" s="562">
        <f t="shared" si="21"/>
        <v>0</v>
      </c>
      <c r="CB18" s="723">
        <f t="shared" si="21"/>
        <v>0</v>
      </c>
      <c r="CC18" s="723">
        <f t="shared" si="21"/>
        <v>0</v>
      </c>
      <c r="CD18" s="724">
        <f t="shared" si="21"/>
        <v>0</v>
      </c>
      <c r="CE18" s="723">
        <f t="shared" si="21"/>
        <v>0</v>
      </c>
      <c r="CF18" s="721">
        <f t="shared" si="21"/>
        <v>0</v>
      </c>
      <c r="CG18" s="722">
        <f t="shared" si="21"/>
        <v>0</v>
      </c>
      <c r="CH18" s="723">
        <f t="shared" si="21"/>
        <v>0</v>
      </c>
      <c r="CI18" s="562">
        <f t="shared" si="21"/>
        <v>0</v>
      </c>
      <c r="CJ18" s="723">
        <f t="shared" si="21"/>
        <v>0</v>
      </c>
      <c r="CK18" s="723">
        <f t="shared" si="21"/>
        <v>0</v>
      </c>
      <c r="CL18" s="541">
        <f t="shared" si="21"/>
        <v>0</v>
      </c>
      <c r="CM18" s="539">
        <f t="shared" si="21"/>
        <v>0</v>
      </c>
      <c r="CN18" s="1128">
        <f t="shared" si="4"/>
        <v>5.5</v>
      </c>
      <c r="CO18" s="1129"/>
      <c r="CP18" s="1123">
        <f>IF(CN18=0,0,LOOKUP(CN18,ﾃﾞｰﾀ入力!$AR$13:'ﾃﾞｰﾀ入力'!$AR$34,ﾃﾞｰﾀ入力!$AS$13:'ﾃﾞｰﾀ入力'!$AS$34))</f>
        <v>5.25</v>
      </c>
      <c r="CQ18" s="1123"/>
      <c r="CR18" s="294">
        <f t="shared" si="5"/>
        <v>0</v>
      </c>
      <c r="CS18" s="294">
        <f t="shared" si="6"/>
        <v>0</v>
      </c>
      <c r="CT18" s="294">
        <f t="shared" si="7"/>
        <v>0</v>
      </c>
      <c r="CU18" s="295">
        <f t="shared" ca="1" si="12"/>
        <v>6436.5</v>
      </c>
      <c r="CV18" s="296">
        <f ca="1">IF(H18=0,0,LOOKUP(H18,ﾃﾞｰﾀ入力!$C$3:'ﾃﾞｰﾀ入力'!$C$52,ﾃﾞｰﾀ入力!$E$3:'ﾃﾞｰﾀ入力'!$E$51))</f>
        <v>1226</v>
      </c>
      <c r="CW18" s="297">
        <f ca="1">IF(H18=0,0,LOOKUP(H18,ﾃﾞｰﾀ入力!$C$3:'ﾃﾞｰﾀ入力'!$C$52,ﾃﾞｰﾀ入力!$F$3:'ﾃﾞｰﾀ入力'!$F$51))</f>
        <v>418</v>
      </c>
      <c r="CY18" s="69"/>
      <c r="CZ18" s="69"/>
      <c r="DA18" s="69"/>
    </row>
    <row r="19" spans="1:105" ht="22.5" customHeight="1">
      <c r="A19" s="443">
        <f t="shared" si="8"/>
        <v>6</v>
      </c>
      <c r="B19" s="855" t="str">
        <f>ｼﾌﾄ原本!C10</f>
        <v>S.M</v>
      </c>
      <c r="C19" s="785" t="str">
        <f>ｼﾌﾄ原本!F10</f>
        <v>O-16</v>
      </c>
      <c r="D19" s="435">
        <f>IF(COUNTIF($H$14:$H$30,6),VLOOKUP(6,$H$14:$CU$30,3,FALSE),0)</f>
        <v>6.75</v>
      </c>
      <c r="E19" s="429">
        <f>IF(COUNTIF($H$14:$H$30,6),VLOOKUP(6,$H$14:$CU$30,4,FALSE),0)</f>
        <v>16</v>
      </c>
      <c r="F19" s="430">
        <f ca="1">IF(COUNTIF($H$14:$H$30,6),VLOOKUP(6,$H$14:$CU$30,92,FALSE),0)</f>
        <v>9952</v>
      </c>
      <c r="G19" s="431">
        <f ca="1">IF(COUNTIF($H$14:$H$30,6),VLOOKUP(6,$H$14:$CW$30,94,FALSE),0)</f>
        <v>1050</v>
      </c>
      <c r="H19" s="432">
        <v>9</v>
      </c>
      <c r="I19" s="874" t="str">
        <f>IF(H19=0,0,LOOKUP(H19,ﾃﾞｰﾀ入力!$C$3:'ﾃﾞｰﾀ入力'!$C$40,ﾃﾞｰﾀ入力!$D$3:'ﾃﾞｰﾀ入力'!$D$40))</f>
        <v>H.S</v>
      </c>
      <c r="J19" s="285">
        <v>13</v>
      </c>
      <c r="K19" s="286">
        <v>22.75</v>
      </c>
      <c r="L19" s="275">
        <f t="shared" ref="L19:AQ19" si="22">IF(AND(L12&gt;=$J$19,L12&lt;$K$19),"*",0)</f>
        <v>0</v>
      </c>
      <c r="M19" s="626">
        <f t="shared" si="22"/>
        <v>0</v>
      </c>
      <c r="N19" s="627">
        <f t="shared" si="22"/>
        <v>0</v>
      </c>
      <c r="O19" s="853">
        <f t="shared" si="22"/>
        <v>0</v>
      </c>
      <c r="P19" s="721">
        <f t="shared" si="22"/>
        <v>0</v>
      </c>
      <c r="Q19" s="723">
        <f t="shared" si="22"/>
        <v>0</v>
      </c>
      <c r="R19" s="724">
        <f t="shared" si="22"/>
        <v>0</v>
      </c>
      <c r="S19" s="723">
        <f t="shared" si="22"/>
        <v>0</v>
      </c>
      <c r="T19" s="721">
        <f t="shared" si="22"/>
        <v>0</v>
      </c>
      <c r="U19" s="722">
        <f t="shared" si="22"/>
        <v>0</v>
      </c>
      <c r="V19" s="723">
        <f t="shared" si="22"/>
        <v>0</v>
      </c>
      <c r="W19" s="562">
        <f t="shared" si="22"/>
        <v>0</v>
      </c>
      <c r="X19" s="723">
        <f t="shared" si="22"/>
        <v>0</v>
      </c>
      <c r="Y19" s="723">
        <f t="shared" si="22"/>
        <v>0</v>
      </c>
      <c r="Z19" s="724">
        <f t="shared" si="22"/>
        <v>0</v>
      </c>
      <c r="AA19" s="723">
        <f t="shared" si="22"/>
        <v>0</v>
      </c>
      <c r="AB19" s="721">
        <f t="shared" si="22"/>
        <v>0</v>
      </c>
      <c r="AC19" s="722">
        <f t="shared" si="22"/>
        <v>0</v>
      </c>
      <c r="AD19" s="723">
        <f t="shared" si="22"/>
        <v>0</v>
      </c>
      <c r="AE19" s="562">
        <f t="shared" si="22"/>
        <v>0</v>
      </c>
      <c r="AF19" s="723">
        <f t="shared" si="22"/>
        <v>0</v>
      </c>
      <c r="AG19" s="723">
        <f t="shared" si="22"/>
        <v>0</v>
      </c>
      <c r="AH19" s="724">
        <f t="shared" si="22"/>
        <v>0</v>
      </c>
      <c r="AI19" s="723">
        <f t="shared" si="22"/>
        <v>0</v>
      </c>
      <c r="AJ19" s="721">
        <f t="shared" si="22"/>
        <v>0</v>
      </c>
      <c r="AK19" s="722">
        <f t="shared" si="22"/>
        <v>0</v>
      </c>
      <c r="AL19" s="723">
        <f t="shared" si="22"/>
        <v>0</v>
      </c>
      <c r="AM19" s="562">
        <f t="shared" si="22"/>
        <v>0</v>
      </c>
      <c r="AN19" s="723">
        <f t="shared" si="22"/>
        <v>0</v>
      </c>
      <c r="AO19" s="723">
        <f t="shared" si="22"/>
        <v>0</v>
      </c>
      <c r="AP19" s="724">
        <f t="shared" si="22"/>
        <v>0</v>
      </c>
      <c r="AQ19" s="723">
        <f t="shared" si="22"/>
        <v>0</v>
      </c>
      <c r="AR19" s="721" t="str">
        <f t="shared" ref="AR19:BW19" si="23">IF(AND(AR12&gt;=$J$19,AR12&lt;$K$19),"*",0)</f>
        <v>*</v>
      </c>
      <c r="AS19" s="722" t="str">
        <f t="shared" si="23"/>
        <v>*</v>
      </c>
      <c r="AT19" s="723" t="str">
        <f t="shared" si="23"/>
        <v>*</v>
      </c>
      <c r="AU19" s="562" t="str">
        <f t="shared" si="23"/>
        <v>*</v>
      </c>
      <c r="AV19" s="723" t="str">
        <f t="shared" si="23"/>
        <v>*</v>
      </c>
      <c r="AW19" s="723" t="str">
        <f t="shared" si="23"/>
        <v>*</v>
      </c>
      <c r="AX19" s="724" t="str">
        <f t="shared" si="23"/>
        <v>*</v>
      </c>
      <c r="AY19" s="723" t="str">
        <f t="shared" si="23"/>
        <v>*</v>
      </c>
      <c r="AZ19" s="721" t="str">
        <f t="shared" si="23"/>
        <v>*</v>
      </c>
      <c r="BA19" s="722" t="str">
        <f t="shared" si="23"/>
        <v>*</v>
      </c>
      <c r="BB19" s="979" t="str">
        <f t="shared" si="23"/>
        <v>*</v>
      </c>
      <c r="BC19" s="982" t="str">
        <f t="shared" si="23"/>
        <v>*</v>
      </c>
      <c r="BD19" s="723" t="str">
        <f t="shared" si="23"/>
        <v>*</v>
      </c>
      <c r="BE19" s="723" t="str">
        <f t="shared" si="23"/>
        <v>*</v>
      </c>
      <c r="BF19" s="724" t="str">
        <f t="shared" si="23"/>
        <v>*</v>
      </c>
      <c r="BG19" s="723" t="str">
        <f t="shared" si="23"/>
        <v>*</v>
      </c>
      <c r="BH19" s="721" t="str">
        <f t="shared" si="23"/>
        <v>*</v>
      </c>
      <c r="BI19" s="722" t="str">
        <f t="shared" si="23"/>
        <v>*</v>
      </c>
      <c r="BJ19" s="979" t="str">
        <f t="shared" si="23"/>
        <v>*</v>
      </c>
      <c r="BK19" s="982" t="str">
        <f t="shared" si="23"/>
        <v>*</v>
      </c>
      <c r="BL19" s="723" t="str">
        <f t="shared" si="23"/>
        <v>*</v>
      </c>
      <c r="BM19" s="723" t="str">
        <f t="shared" si="23"/>
        <v>*</v>
      </c>
      <c r="BN19" s="724" t="str">
        <f t="shared" si="23"/>
        <v>*</v>
      </c>
      <c r="BO19" s="723" t="str">
        <f t="shared" si="23"/>
        <v>*</v>
      </c>
      <c r="BP19" s="721" t="str">
        <f t="shared" si="23"/>
        <v>*</v>
      </c>
      <c r="BQ19" s="722" t="str">
        <f t="shared" si="23"/>
        <v>*</v>
      </c>
      <c r="BR19" s="723" t="str">
        <f t="shared" si="23"/>
        <v>*</v>
      </c>
      <c r="BS19" s="562" t="str">
        <f t="shared" si="23"/>
        <v>*</v>
      </c>
      <c r="BT19" s="723" t="str">
        <f t="shared" si="23"/>
        <v>*</v>
      </c>
      <c r="BU19" s="723" t="str">
        <f t="shared" si="23"/>
        <v>*</v>
      </c>
      <c r="BV19" s="724" t="str">
        <f t="shared" si="23"/>
        <v>*</v>
      </c>
      <c r="BW19" s="723" t="str">
        <f t="shared" si="23"/>
        <v>*</v>
      </c>
      <c r="BX19" s="721" t="str">
        <f t="shared" ref="BX19:CM19" si="24">IF(AND(BX12&gt;=$J$19,BX12&lt;$K$19),"*",0)</f>
        <v>*</v>
      </c>
      <c r="BY19" s="722" t="str">
        <f t="shared" si="24"/>
        <v>*</v>
      </c>
      <c r="BZ19" s="723" t="str">
        <f t="shared" si="24"/>
        <v>*</v>
      </c>
      <c r="CA19" s="562" t="str">
        <f t="shared" si="24"/>
        <v>*</v>
      </c>
      <c r="CB19" s="723" t="str">
        <f t="shared" si="24"/>
        <v>*</v>
      </c>
      <c r="CC19" s="723" t="str">
        <f t="shared" si="24"/>
        <v>*</v>
      </c>
      <c r="CD19" s="724" t="str">
        <f t="shared" si="24"/>
        <v>*</v>
      </c>
      <c r="CE19" s="723">
        <f t="shared" si="24"/>
        <v>0</v>
      </c>
      <c r="CF19" s="721">
        <f t="shared" si="24"/>
        <v>0</v>
      </c>
      <c r="CG19" s="722">
        <f t="shared" si="24"/>
        <v>0</v>
      </c>
      <c r="CH19" s="723">
        <f t="shared" si="24"/>
        <v>0</v>
      </c>
      <c r="CI19" s="562">
        <f t="shared" si="24"/>
        <v>0</v>
      </c>
      <c r="CJ19" s="723">
        <f t="shared" si="24"/>
        <v>0</v>
      </c>
      <c r="CK19" s="723">
        <f t="shared" si="24"/>
        <v>0</v>
      </c>
      <c r="CL19" s="541">
        <f t="shared" si="24"/>
        <v>0</v>
      </c>
      <c r="CM19" s="539">
        <f t="shared" si="24"/>
        <v>0</v>
      </c>
      <c r="CN19" s="1128">
        <f t="shared" si="4"/>
        <v>9.75</v>
      </c>
      <c r="CO19" s="1129"/>
      <c r="CP19" s="1123">
        <f>IF(CN19=0,0,LOOKUP(CN19,ﾃﾞｰﾀ入力!$AR$13:'ﾃﾞｰﾀ入力'!$AR$34,ﾃﾞｰﾀ入力!$AS$13:'ﾃﾞｰﾀ入力'!$AS$34))</f>
        <v>8.5</v>
      </c>
      <c r="CQ19" s="1123"/>
      <c r="CR19" s="294">
        <f t="shared" si="5"/>
        <v>0.5</v>
      </c>
      <c r="CS19" s="294">
        <f t="shared" si="6"/>
        <v>0.75</v>
      </c>
      <c r="CT19" s="294">
        <f t="shared" si="7"/>
        <v>0.5</v>
      </c>
      <c r="CU19" s="295">
        <f t="shared" ca="1" si="12"/>
        <v>11310</v>
      </c>
      <c r="CV19" s="296">
        <f ca="1">IF(H19=0,0,LOOKUP(H19,ﾃﾞｰﾀ入力!$C$3:'ﾃﾞｰﾀ入力'!$C$52,ﾃﾞｰﾀ入力!$E$3:'ﾃﾞｰﾀ入力'!$E$51))</f>
        <v>1248</v>
      </c>
      <c r="CW19" s="297">
        <f ca="1">IF(H19=0,0,LOOKUP(H19,ﾃﾞｰﾀ入力!$C$3:'ﾃﾞｰﾀ入力'!$C$52,ﾃﾞｰﾀ入力!$F$3:'ﾃﾞｰﾀ入力'!$F$51))</f>
        <v>648</v>
      </c>
      <c r="CY19" s="69"/>
      <c r="CZ19" s="69"/>
      <c r="DA19" s="69"/>
    </row>
    <row r="20" spans="1:105" ht="22.5" customHeight="1">
      <c r="A20" s="443">
        <f t="shared" si="8"/>
        <v>7</v>
      </c>
      <c r="B20" s="855" t="str">
        <f>ｼﾌﾄ原本!C11</f>
        <v>N.D</v>
      </c>
      <c r="C20" s="785" t="str">
        <f>ｼﾌﾄ原本!F11</f>
        <v>X</v>
      </c>
      <c r="D20" s="435">
        <f>IF(COUNTIF($H$14:$H$30,7),VLOOKUP(7,$H$14:$CU$30,3,FALSE),0)</f>
        <v>0</v>
      </c>
      <c r="E20" s="423">
        <f>IF(COUNTIF($H$14:$H$30,7),VLOOKUP(7,$H$14:$CU$30,4,FALSE),0)</f>
        <v>0</v>
      </c>
      <c r="F20" s="430">
        <f>IF(COUNTIF($H$14:$H$30,7),VLOOKUP(7,$H$14:$CU$30,92,FALSE),0)</f>
        <v>0</v>
      </c>
      <c r="G20" s="431">
        <f>IF(COUNTIF($H$14:$H$30,7),VLOOKUP(7,$H$14:$CW$30,94,FALSE),0)</f>
        <v>0</v>
      </c>
      <c r="H20" s="899">
        <v>20</v>
      </c>
      <c r="I20" s="874" t="str">
        <f>IF(H20=0,0,LOOKUP(H20,ﾃﾞｰﾀ入力!$C$3:'ﾃﾞｰﾀ入力'!$C$40,ﾃﾞｰﾀ入力!$D$3:'ﾃﾞｰﾀ入力'!$D$40))</f>
        <v>S.S</v>
      </c>
      <c r="J20" s="285">
        <v>17</v>
      </c>
      <c r="K20" s="286">
        <v>22.75</v>
      </c>
      <c r="L20" s="275">
        <f t="shared" ref="L20:AQ20" si="25">IF(AND(L12&gt;=$J$20,L12&lt;$K$20),"*",0)</f>
        <v>0</v>
      </c>
      <c r="M20" s="626">
        <f t="shared" si="25"/>
        <v>0</v>
      </c>
      <c r="N20" s="627">
        <f t="shared" si="25"/>
        <v>0</v>
      </c>
      <c r="O20" s="853">
        <f t="shared" si="25"/>
        <v>0</v>
      </c>
      <c r="P20" s="721">
        <f t="shared" si="25"/>
        <v>0</v>
      </c>
      <c r="Q20" s="723">
        <f t="shared" si="25"/>
        <v>0</v>
      </c>
      <c r="R20" s="724">
        <f t="shared" si="25"/>
        <v>0</v>
      </c>
      <c r="S20" s="723">
        <f t="shared" si="25"/>
        <v>0</v>
      </c>
      <c r="T20" s="721">
        <f t="shared" si="25"/>
        <v>0</v>
      </c>
      <c r="U20" s="722">
        <f t="shared" si="25"/>
        <v>0</v>
      </c>
      <c r="V20" s="723">
        <f t="shared" si="25"/>
        <v>0</v>
      </c>
      <c r="W20" s="562">
        <f t="shared" si="25"/>
        <v>0</v>
      </c>
      <c r="X20" s="723">
        <f t="shared" si="25"/>
        <v>0</v>
      </c>
      <c r="Y20" s="723">
        <f t="shared" si="25"/>
        <v>0</v>
      </c>
      <c r="Z20" s="724">
        <f t="shared" si="25"/>
        <v>0</v>
      </c>
      <c r="AA20" s="723">
        <f t="shared" si="25"/>
        <v>0</v>
      </c>
      <c r="AB20" s="721">
        <f t="shared" si="25"/>
        <v>0</v>
      </c>
      <c r="AC20" s="722">
        <f t="shared" si="25"/>
        <v>0</v>
      </c>
      <c r="AD20" s="723">
        <f t="shared" si="25"/>
        <v>0</v>
      </c>
      <c r="AE20" s="562">
        <f t="shared" si="25"/>
        <v>0</v>
      </c>
      <c r="AF20" s="723">
        <f t="shared" si="25"/>
        <v>0</v>
      </c>
      <c r="AG20" s="723">
        <f t="shared" si="25"/>
        <v>0</v>
      </c>
      <c r="AH20" s="724">
        <f t="shared" si="25"/>
        <v>0</v>
      </c>
      <c r="AI20" s="723">
        <f t="shared" si="25"/>
        <v>0</v>
      </c>
      <c r="AJ20" s="721">
        <f t="shared" si="25"/>
        <v>0</v>
      </c>
      <c r="AK20" s="722">
        <f t="shared" si="25"/>
        <v>0</v>
      </c>
      <c r="AL20" s="723">
        <f t="shared" si="25"/>
        <v>0</v>
      </c>
      <c r="AM20" s="562">
        <f t="shared" si="25"/>
        <v>0</v>
      </c>
      <c r="AN20" s="723">
        <f t="shared" si="25"/>
        <v>0</v>
      </c>
      <c r="AO20" s="723">
        <f t="shared" si="25"/>
        <v>0</v>
      </c>
      <c r="AP20" s="724">
        <f t="shared" si="25"/>
        <v>0</v>
      </c>
      <c r="AQ20" s="723">
        <f t="shared" si="25"/>
        <v>0</v>
      </c>
      <c r="AR20" s="721">
        <f t="shared" ref="AR20:BW20" si="26">IF(AND(AR12&gt;=$J$20,AR12&lt;$K$20),"*",0)</f>
        <v>0</v>
      </c>
      <c r="AS20" s="722">
        <f t="shared" si="26"/>
        <v>0</v>
      </c>
      <c r="AT20" s="723">
        <f t="shared" si="26"/>
        <v>0</v>
      </c>
      <c r="AU20" s="562">
        <f t="shared" si="26"/>
        <v>0</v>
      </c>
      <c r="AV20" s="723">
        <f t="shared" si="26"/>
        <v>0</v>
      </c>
      <c r="AW20" s="723">
        <f t="shared" si="26"/>
        <v>0</v>
      </c>
      <c r="AX20" s="724">
        <f t="shared" si="26"/>
        <v>0</v>
      </c>
      <c r="AY20" s="723">
        <f t="shared" si="26"/>
        <v>0</v>
      </c>
      <c r="AZ20" s="721">
        <f t="shared" si="26"/>
        <v>0</v>
      </c>
      <c r="BA20" s="722">
        <f t="shared" si="26"/>
        <v>0</v>
      </c>
      <c r="BB20" s="723">
        <f t="shared" si="26"/>
        <v>0</v>
      </c>
      <c r="BC20" s="562">
        <f t="shared" si="26"/>
        <v>0</v>
      </c>
      <c r="BD20" s="723">
        <f t="shared" si="26"/>
        <v>0</v>
      </c>
      <c r="BE20" s="723">
        <f t="shared" si="26"/>
        <v>0</v>
      </c>
      <c r="BF20" s="724">
        <f t="shared" si="26"/>
        <v>0</v>
      </c>
      <c r="BG20" s="723">
        <f t="shared" si="26"/>
        <v>0</v>
      </c>
      <c r="BH20" s="721" t="str">
        <f t="shared" si="26"/>
        <v>*</v>
      </c>
      <c r="BI20" s="722" t="str">
        <f t="shared" si="26"/>
        <v>*</v>
      </c>
      <c r="BJ20" s="723" t="str">
        <f t="shared" si="26"/>
        <v>*</v>
      </c>
      <c r="BK20" s="562" t="str">
        <f t="shared" si="26"/>
        <v>*</v>
      </c>
      <c r="BL20" s="723" t="str">
        <f t="shared" si="26"/>
        <v>*</v>
      </c>
      <c r="BM20" s="723" t="str">
        <f t="shared" si="26"/>
        <v>*</v>
      </c>
      <c r="BN20" s="724" t="str">
        <f t="shared" si="26"/>
        <v>*</v>
      </c>
      <c r="BO20" s="723" t="str">
        <f t="shared" si="26"/>
        <v>*</v>
      </c>
      <c r="BP20" s="980" t="str">
        <f t="shared" si="26"/>
        <v>*</v>
      </c>
      <c r="BQ20" s="722" t="str">
        <f t="shared" si="26"/>
        <v>*</v>
      </c>
      <c r="BR20" s="723" t="str">
        <f t="shared" si="26"/>
        <v>*</v>
      </c>
      <c r="BS20" s="562" t="str">
        <f t="shared" si="26"/>
        <v>*</v>
      </c>
      <c r="BT20" s="723" t="str">
        <f t="shared" si="26"/>
        <v>*</v>
      </c>
      <c r="BU20" s="723" t="str">
        <f t="shared" si="26"/>
        <v>*</v>
      </c>
      <c r="BV20" s="724" t="str">
        <f t="shared" si="26"/>
        <v>*</v>
      </c>
      <c r="BW20" s="723" t="str">
        <f t="shared" si="26"/>
        <v>*</v>
      </c>
      <c r="BX20" s="721" t="str">
        <f t="shared" ref="BX20:CM20" si="27">IF(AND(BX12&gt;=$J$20,BX12&lt;$K$20),"*",0)</f>
        <v>*</v>
      </c>
      <c r="BY20" s="722" t="str">
        <f t="shared" si="27"/>
        <v>*</v>
      </c>
      <c r="BZ20" s="723" t="str">
        <f t="shared" si="27"/>
        <v>*</v>
      </c>
      <c r="CA20" s="562" t="str">
        <f t="shared" si="27"/>
        <v>*</v>
      </c>
      <c r="CB20" s="723" t="str">
        <f t="shared" si="27"/>
        <v>*</v>
      </c>
      <c r="CC20" s="723" t="str">
        <f t="shared" si="27"/>
        <v>*</v>
      </c>
      <c r="CD20" s="724" t="str">
        <f t="shared" si="27"/>
        <v>*</v>
      </c>
      <c r="CE20" s="723">
        <f t="shared" si="27"/>
        <v>0</v>
      </c>
      <c r="CF20" s="721">
        <f t="shared" si="27"/>
        <v>0</v>
      </c>
      <c r="CG20" s="722">
        <f t="shared" si="27"/>
        <v>0</v>
      </c>
      <c r="CH20" s="723">
        <f t="shared" si="27"/>
        <v>0</v>
      </c>
      <c r="CI20" s="562">
        <f t="shared" si="27"/>
        <v>0</v>
      </c>
      <c r="CJ20" s="723">
        <f t="shared" si="27"/>
        <v>0</v>
      </c>
      <c r="CK20" s="723">
        <f t="shared" si="27"/>
        <v>0</v>
      </c>
      <c r="CL20" s="541">
        <f t="shared" si="27"/>
        <v>0</v>
      </c>
      <c r="CM20" s="539">
        <f t="shared" si="27"/>
        <v>0</v>
      </c>
      <c r="CN20" s="1128">
        <f t="shared" si="4"/>
        <v>5.75</v>
      </c>
      <c r="CO20" s="1129"/>
      <c r="CP20" s="1123">
        <f>IF(CN20=0,0,LOOKUP(CN20,ﾃﾞｰﾀ入力!$AR$13:'ﾃﾞｰﾀ入力'!$AR$34,ﾃﾞｰﾀ入力!$AS$13:'ﾃﾞｰﾀ入力'!$AS$34))</f>
        <v>5.25</v>
      </c>
      <c r="CQ20" s="1123"/>
      <c r="CR20" s="294">
        <f t="shared" si="5"/>
        <v>0</v>
      </c>
      <c r="CS20" s="294">
        <f t="shared" si="6"/>
        <v>0.75</v>
      </c>
      <c r="CT20" s="294">
        <f t="shared" si="7"/>
        <v>0</v>
      </c>
      <c r="CU20" s="295">
        <f t="shared" ca="1" si="12"/>
        <v>6666.375</v>
      </c>
      <c r="CV20" s="296">
        <f ca="1">IF(H20=0,0,LOOKUP(H20,ﾃﾞｰﾀ入力!$C$3:'ﾃﾞｰﾀ入力'!$C$52,ﾃﾞｰﾀ入力!$E$3:'ﾃﾞｰﾀ入力'!$E$51))</f>
        <v>1226</v>
      </c>
      <c r="CW20" s="297">
        <f ca="1">IF(H20=0,0,LOOKUP(H20,ﾃﾞｰﾀ入力!$C$3:'ﾃﾞｰﾀ入力'!$C$52,ﾃﾞｰﾀ入力!$F$3:'ﾃﾞｰﾀ入力'!$F$51))</f>
        <v>320</v>
      </c>
      <c r="CY20" s="69"/>
      <c r="CZ20" s="69"/>
      <c r="DA20" s="69"/>
    </row>
    <row r="21" spans="1:105" ht="22.5" customHeight="1">
      <c r="A21" s="443">
        <f t="shared" si="8"/>
        <v>8</v>
      </c>
      <c r="B21" s="855" t="str">
        <f>ｼﾌﾄ原本!C12</f>
        <v>M.K</v>
      </c>
      <c r="C21" s="785" t="str">
        <f>ｼﾌﾄ原本!F12</f>
        <v>O-16</v>
      </c>
      <c r="D21" s="435">
        <f>IF(COUNTIF($H$14:$H$30,8),VLOOKUP(8,$H$14:$CU$30,3,FALSE),0)</f>
        <v>6.75</v>
      </c>
      <c r="E21" s="423">
        <f>IF(COUNTIF($H$14:$H$30,8),VLOOKUP(8,$H$14:$CU$30,4,FALSE),0)</f>
        <v>13</v>
      </c>
      <c r="F21" s="430">
        <f ca="1">IF(COUNTIF($H$14:$H$30,8),VLOOKUP(8,$H$14:$CU$30,92,FALSE),0)</f>
        <v>7049.5</v>
      </c>
      <c r="G21" s="431">
        <f ca="1">IF(COUNTIF($H$14:$H$30,8),VLOOKUP(8,$H$14:$CW$30,94,FALSE),0)</f>
        <v>1430</v>
      </c>
      <c r="H21" s="899">
        <v>16</v>
      </c>
      <c r="I21" s="874" t="str">
        <f>IF(H21=0,0,LOOKUP(H21,ﾃﾞｰﾀ入力!$C$3:'ﾃﾞｰﾀ入力'!$C$40,ﾃﾞｰﾀ入力!$D$3:'ﾃﾞｰﾀ入力'!$D$40))</f>
        <v>Y.Y</v>
      </c>
      <c r="J21" s="285">
        <v>17.5</v>
      </c>
      <c r="K21" s="286">
        <v>22.75</v>
      </c>
      <c r="L21" s="275">
        <f t="shared" ref="L21:AQ21" si="28">IF(AND(L12&gt;=$J$21,L12&lt;$K$21),"*",0)</f>
        <v>0</v>
      </c>
      <c r="M21" s="626">
        <f t="shared" si="28"/>
        <v>0</v>
      </c>
      <c r="N21" s="627">
        <f t="shared" si="28"/>
        <v>0</v>
      </c>
      <c r="O21" s="853">
        <f t="shared" si="28"/>
        <v>0</v>
      </c>
      <c r="P21" s="721">
        <f t="shared" si="28"/>
        <v>0</v>
      </c>
      <c r="Q21" s="723">
        <f t="shared" si="28"/>
        <v>0</v>
      </c>
      <c r="R21" s="724">
        <f t="shared" si="28"/>
        <v>0</v>
      </c>
      <c r="S21" s="723">
        <f t="shared" si="28"/>
        <v>0</v>
      </c>
      <c r="T21" s="721">
        <f t="shared" si="28"/>
        <v>0</v>
      </c>
      <c r="U21" s="722">
        <f t="shared" si="28"/>
        <v>0</v>
      </c>
      <c r="V21" s="723">
        <f t="shared" si="28"/>
        <v>0</v>
      </c>
      <c r="W21" s="562">
        <f t="shared" si="28"/>
        <v>0</v>
      </c>
      <c r="X21" s="723">
        <f t="shared" si="28"/>
        <v>0</v>
      </c>
      <c r="Y21" s="723">
        <f t="shared" si="28"/>
        <v>0</v>
      </c>
      <c r="Z21" s="724">
        <f t="shared" si="28"/>
        <v>0</v>
      </c>
      <c r="AA21" s="723">
        <f t="shared" si="28"/>
        <v>0</v>
      </c>
      <c r="AB21" s="721">
        <f t="shared" si="28"/>
        <v>0</v>
      </c>
      <c r="AC21" s="722">
        <f t="shared" si="28"/>
        <v>0</v>
      </c>
      <c r="AD21" s="723">
        <f t="shared" si="28"/>
        <v>0</v>
      </c>
      <c r="AE21" s="562">
        <f t="shared" si="28"/>
        <v>0</v>
      </c>
      <c r="AF21" s="723">
        <f t="shared" si="28"/>
        <v>0</v>
      </c>
      <c r="AG21" s="723">
        <f t="shared" si="28"/>
        <v>0</v>
      </c>
      <c r="AH21" s="724">
        <f t="shared" si="28"/>
        <v>0</v>
      </c>
      <c r="AI21" s="723">
        <f t="shared" si="28"/>
        <v>0</v>
      </c>
      <c r="AJ21" s="721">
        <f t="shared" si="28"/>
        <v>0</v>
      </c>
      <c r="AK21" s="722">
        <f t="shared" si="28"/>
        <v>0</v>
      </c>
      <c r="AL21" s="723">
        <f t="shared" si="28"/>
        <v>0</v>
      </c>
      <c r="AM21" s="562">
        <f t="shared" si="28"/>
        <v>0</v>
      </c>
      <c r="AN21" s="723">
        <f t="shared" si="28"/>
        <v>0</v>
      </c>
      <c r="AO21" s="723">
        <f t="shared" si="28"/>
        <v>0</v>
      </c>
      <c r="AP21" s="724">
        <f t="shared" si="28"/>
        <v>0</v>
      </c>
      <c r="AQ21" s="723">
        <f t="shared" si="28"/>
        <v>0</v>
      </c>
      <c r="AR21" s="721">
        <f t="shared" ref="AR21:BW21" si="29">IF(AND(AR12&gt;=$J$21,AR12&lt;$K$21),"*",0)</f>
        <v>0</v>
      </c>
      <c r="AS21" s="722">
        <f t="shared" si="29"/>
        <v>0</v>
      </c>
      <c r="AT21" s="723">
        <f t="shared" si="29"/>
        <v>0</v>
      </c>
      <c r="AU21" s="562">
        <f t="shared" si="29"/>
        <v>0</v>
      </c>
      <c r="AV21" s="723">
        <f t="shared" si="29"/>
        <v>0</v>
      </c>
      <c r="AW21" s="723">
        <f t="shared" si="29"/>
        <v>0</v>
      </c>
      <c r="AX21" s="724">
        <f t="shared" si="29"/>
        <v>0</v>
      </c>
      <c r="AY21" s="723">
        <f t="shared" si="29"/>
        <v>0</v>
      </c>
      <c r="AZ21" s="721">
        <f t="shared" si="29"/>
        <v>0</v>
      </c>
      <c r="BA21" s="722">
        <f t="shared" si="29"/>
        <v>0</v>
      </c>
      <c r="BB21" s="723">
        <f t="shared" si="29"/>
        <v>0</v>
      </c>
      <c r="BC21" s="562">
        <f t="shared" si="29"/>
        <v>0</v>
      </c>
      <c r="BD21" s="723">
        <f t="shared" si="29"/>
        <v>0</v>
      </c>
      <c r="BE21" s="723">
        <f t="shared" si="29"/>
        <v>0</v>
      </c>
      <c r="BF21" s="724">
        <f t="shared" si="29"/>
        <v>0</v>
      </c>
      <c r="BG21" s="723">
        <f t="shared" si="29"/>
        <v>0</v>
      </c>
      <c r="BH21" s="721">
        <f t="shared" si="29"/>
        <v>0</v>
      </c>
      <c r="BI21" s="722">
        <f t="shared" si="29"/>
        <v>0</v>
      </c>
      <c r="BJ21" s="723" t="str">
        <f t="shared" si="29"/>
        <v>*</v>
      </c>
      <c r="BK21" s="562" t="str">
        <f t="shared" si="29"/>
        <v>*</v>
      </c>
      <c r="BL21" s="723" t="str">
        <f t="shared" si="29"/>
        <v>*</v>
      </c>
      <c r="BM21" s="723" t="str">
        <f t="shared" si="29"/>
        <v>*</v>
      </c>
      <c r="BN21" s="724" t="str">
        <f t="shared" si="29"/>
        <v>*</v>
      </c>
      <c r="BO21" s="723" t="str">
        <f t="shared" si="29"/>
        <v>*</v>
      </c>
      <c r="BP21" s="721" t="str">
        <f t="shared" si="29"/>
        <v>*</v>
      </c>
      <c r="BQ21" s="722" t="str">
        <f t="shared" si="29"/>
        <v>*</v>
      </c>
      <c r="BR21" s="979" t="str">
        <f t="shared" si="29"/>
        <v>*</v>
      </c>
      <c r="BS21" s="562" t="str">
        <f t="shared" si="29"/>
        <v>*</v>
      </c>
      <c r="BT21" s="723" t="str">
        <f t="shared" si="29"/>
        <v>*</v>
      </c>
      <c r="BU21" s="723" t="str">
        <f t="shared" si="29"/>
        <v>*</v>
      </c>
      <c r="BV21" s="724" t="str">
        <f t="shared" si="29"/>
        <v>*</v>
      </c>
      <c r="BW21" s="723" t="str">
        <f t="shared" si="29"/>
        <v>*</v>
      </c>
      <c r="BX21" s="721" t="str">
        <f t="shared" ref="BX21:CM21" si="30">IF(AND(BX12&gt;=$J$21,BX12&lt;$K$21),"*",0)</f>
        <v>*</v>
      </c>
      <c r="BY21" s="722" t="str">
        <f t="shared" si="30"/>
        <v>*</v>
      </c>
      <c r="BZ21" s="723" t="str">
        <f t="shared" si="30"/>
        <v>*</v>
      </c>
      <c r="CA21" s="562" t="str">
        <f t="shared" si="30"/>
        <v>*</v>
      </c>
      <c r="CB21" s="723" t="str">
        <f t="shared" si="30"/>
        <v>*</v>
      </c>
      <c r="CC21" s="723" t="str">
        <f t="shared" si="30"/>
        <v>*</v>
      </c>
      <c r="CD21" s="724" t="str">
        <f t="shared" si="30"/>
        <v>*</v>
      </c>
      <c r="CE21" s="723">
        <f t="shared" si="30"/>
        <v>0</v>
      </c>
      <c r="CF21" s="721">
        <f t="shared" si="30"/>
        <v>0</v>
      </c>
      <c r="CG21" s="538">
        <f t="shared" si="30"/>
        <v>0</v>
      </c>
      <c r="CH21" s="539">
        <f t="shared" si="30"/>
        <v>0</v>
      </c>
      <c r="CI21" s="540">
        <f t="shared" si="30"/>
        <v>0</v>
      </c>
      <c r="CJ21" s="539">
        <f t="shared" si="30"/>
        <v>0</v>
      </c>
      <c r="CK21" s="539">
        <f t="shared" si="30"/>
        <v>0</v>
      </c>
      <c r="CL21" s="541">
        <f t="shared" si="30"/>
        <v>0</v>
      </c>
      <c r="CM21" s="539">
        <f t="shared" si="30"/>
        <v>0</v>
      </c>
      <c r="CN21" s="1128">
        <f t="shared" si="4"/>
        <v>5.25</v>
      </c>
      <c r="CO21" s="1129"/>
      <c r="CP21" s="1123">
        <f>IF(CN21=0,0,LOOKUP(CN21,ﾃﾞｰﾀ入力!$AR$13:'ﾃﾞｰﾀ入力'!$AR$34,ﾃﾞｰﾀ入力!$AS$13:'ﾃﾞｰﾀ入力'!$AS$34))</f>
        <v>5</v>
      </c>
      <c r="CQ21" s="1123"/>
      <c r="CR21" s="294">
        <f t="shared" si="5"/>
        <v>0</v>
      </c>
      <c r="CS21" s="294">
        <f t="shared" si="6"/>
        <v>0.75</v>
      </c>
      <c r="CT21" s="294">
        <f t="shared" si="7"/>
        <v>0</v>
      </c>
      <c r="CU21" s="295">
        <f ca="1">CV21*CP21+(CV21*0.25*CR21)+(CV21*0.25*CS21)+(CV21*CT21*0.5)</f>
        <v>6359.875</v>
      </c>
      <c r="CV21" s="296">
        <f ca="1">IF(H21=0,0,LOOKUP(H21,ﾃﾞｰﾀ入力!$C$3:'ﾃﾞｰﾀ入力'!$C$52,ﾃﾞｰﾀ入力!$E$3:'ﾃﾞｰﾀ入力'!$E$51))</f>
        <v>1226</v>
      </c>
      <c r="CW21" s="297">
        <f ca="1">IF(H21=0,0,LOOKUP(H21,ﾃﾞｰﾀ入力!$C$3:'ﾃﾞｰﾀ入力'!$C$52,ﾃﾞｰﾀ入力!$F$3:'ﾃﾞｰﾀ入力'!$F$51))</f>
        <v>356</v>
      </c>
      <c r="CY21" s="69"/>
      <c r="CZ21" s="69"/>
      <c r="DA21" s="69"/>
    </row>
    <row r="22" spans="1:105" ht="22.5" customHeight="1">
      <c r="A22" s="443">
        <f t="shared" si="8"/>
        <v>9</v>
      </c>
      <c r="B22" s="855" t="str">
        <f>ｼﾌﾄ原本!C13</f>
        <v>H.S</v>
      </c>
      <c r="C22" s="785" t="str">
        <f>ｼﾌﾄ原本!F13</f>
        <v>13-L</v>
      </c>
      <c r="D22" s="435">
        <f>IF(COUNTIF($H$14:$H$30,9),VLOOKUP(9,$H$14:$CU$30,3,FALSE),0)</f>
        <v>13</v>
      </c>
      <c r="E22" s="423">
        <f>IF(COUNTIF($H$14:$H$30,9),VLOOKUP(9,$H$14:$CU$30,4,FALSE),0)</f>
        <v>22.75</v>
      </c>
      <c r="F22" s="430">
        <f ca="1">IF(COUNTIF($H$14:$H$30,9),VLOOKUP(9,$H$14:$CU$30,92,FALSE),0)</f>
        <v>11310</v>
      </c>
      <c r="G22" s="431">
        <f ca="1">IF(COUNTIF($H$14:$H$30,9),VLOOKUP(9,$H$14:$CW$30,94,FALSE),0)</f>
        <v>648</v>
      </c>
      <c r="H22" s="899"/>
      <c r="I22" s="874">
        <f>IF(H22=0,0,LOOKUP(H22,ﾃﾞｰﾀ入力!$C$3:'ﾃﾞｰﾀ入力'!$C$40,ﾃﾞｰﾀ入力!$D$3:'ﾃﾞｰﾀ入力'!$D$40))</f>
        <v>0</v>
      </c>
      <c r="J22" s="285"/>
      <c r="K22" s="286"/>
      <c r="L22" s="275">
        <f t="shared" ref="L22:AQ22" si="31">IF(AND(L12&gt;=$J$22,L12&lt;$K$22),"*",0)</f>
        <v>0</v>
      </c>
      <c r="M22" s="626">
        <f t="shared" si="31"/>
        <v>0</v>
      </c>
      <c r="N22" s="627">
        <f t="shared" si="31"/>
        <v>0</v>
      </c>
      <c r="O22" s="853">
        <f t="shared" si="31"/>
        <v>0</v>
      </c>
      <c r="P22" s="721">
        <f t="shared" si="31"/>
        <v>0</v>
      </c>
      <c r="Q22" s="723">
        <f t="shared" si="31"/>
        <v>0</v>
      </c>
      <c r="R22" s="724">
        <f t="shared" si="31"/>
        <v>0</v>
      </c>
      <c r="S22" s="723">
        <f t="shared" si="31"/>
        <v>0</v>
      </c>
      <c r="T22" s="721">
        <f t="shared" si="31"/>
        <v>0</v>
      </c>
      <c r="U22" s="722">
        <f t="shared" si="31"/>
        <v>0</v>
      </c>
      <c r="V22" s="723">
        <f t="shared" si="31"/>
        <v>0</v>
      </c>
      <c r="W22" s="562">
        <f t="shared" si="31"/>
        <v>0</v>
      </c>
      <c r="X22" s="723">
        <f t="shared" si="31"/>
        <v>0</v>
      </c>
      <c r="Y22" s="723">
        <f t="shared" si="31"/>
        <v>0</v>
      </c>
      <c r="Z22" s="724">
        <f t="shared" si="31"/>
        <v>0</v>
      </c>
      <c r="AA22" s="723">
        <f t="shared" si="31"/>
        <v>0</v>
      </c>
      <c r="AB22" s="721">
        <f t="shared" si="31"/>
        <v>0</v>
      </c>
      <c r="AC22" s="722">
        <f t="shared" si="31"/>
        <v>0</v>
      </c>
      <c r="AD22" s="723">
        <f t="shared" si="31"/>
        <v>0</v>
      </c>
      <c r="AE22" s="562">
        <f t="shared" si="31"/>
        <v>0</v>
      </c>
      <c r="AF22" s="723">
        <f t="shared" si="31"/>
        <v>0</v>
      </c>
      <c r="AG22" s="723">
        <f t="shared" si="31"/>
        <v>0</v>
      </c>
      <c r="AH22" s="724">
        <f t="shared" si="31"/>
        <v>0</v>
      </c>
      <c r="AI22" s="723">
        <f t="shared" si="31"/>
        <v>0</v>
      </c>
      <c r="AJ22" s="721">
        <f t="shared" si="31"/>
        <v>0</v>
      </c>
      <c r="AK22" s="722">
        <f t="shared" si="31"/>
        <v>0</v>
      </c>
      <c r="AL22" s="723">
        <f t="shared" si="31"/>
        <v>0</v>
      </c>
      <c r="AM22" s="562">
        <f t="shared" si="31"/>
        <v>0</v>
      </c>
      <c r="AN22" s="723">
        <f t="shared" si="31"/>
        <v>0</v>
      </c>
      <c r="AO22" s="723">
        <f t="shared" si="31"/>
        <v>0</v>
      </c>
      <c r="AP22" s="724">
        <f t="shared" si="31"/>
        <v>0</v>
      </c>
      <c r="AQ22" s="723">
        <f t="shared" si="31"/>
        <v>0</v>
      </c>
      <c r="AR22" s="721">
        <f t="shared" ref="AR22:BW22" si="32">IF(AND(AR12&gt;=$J$22,AR12&lt;$K$22),"*",0)</f>
        <v>0</v>
      </c>
      <c r="AS22" s="722">
        <f t="shared" si="32"/>
        <v>0</v>
      </c>
      <c r="AT22" s="723">
        <f t="shared" si="32"/>
        <v>0</v>
      </c>
      <c r="AU22" s="562">
        <f t="shared" si="32"/>
        <v>0</v>
      </c>
      <c r="AV22" s="723">
        <f t="shared" si="32"/>
        <v>0</v>
      </c>
      <c r="AW22" s="723">
        <f t="shared" si="32"/>
        <v>0</v>
      </c>
      <c r="AX22" s="724">
        <f t="shared" si="32"/>
        <v>0</v>
      </c>
      <c r="AY22" s="723">
        <f t="shared" si="32"/>
        <v>0</v>
      </c>
      <c r="AZ22" s="721">
        <f t="shared" si="32"/>
        <v>0</v>
      </c>
      <c r="BA22" s="722">
        <f t="shared" si="32"/>
        <v>0</v>
      </c>
      <c r="BB22" s="723">
        <f t="shared" si="32"/>
        <v>0</v>
      </c>
      <c r="BC22" s="562">
        <f t="shared" si="32"/>
        <v>0</v>
      </c>
      <c r="BD22" s="723">
        <f t="shared" si="32"/>
        <v>0</v>
      </c>
      <c r="BE22" s="723">
        <f t="shared" si="32"/>
        <v>0</v>
      </c>
      <c r="BF22" s="724">
        <f t="shared" si="32"/>
        <v>0</v>
      </c>
      <c r="BG22" s="723">
        <f t="shared" si="32"/>
        <v>0</v>
      </c>
      <c r="BH22" s="721">
        <f t="shared" si="32"/>
        <v>0</v>
      </c>
      <c r="BI22" s="722">
        <f t="shared" si="32"/>
        <v>0</v>
      </c>
      <c r="BJ22" s="723">
        <f t="shared" si="32"/>
        <v>0</v>
      </c>
      <c r="BK22" s="562">
        <f t="shared" si="32"/>
        <v>0</v>
      </c>
      <c r="BL22" s="723">
        <f t="shared" si="32"/>
        <v>0</v>
      </c>
      <c r="BM22" s="723">
        <f t="shared" si="32"/>
        <v>0</v>
      </c>
      <c r="BN22" s="724">
        <f t="shared" si="32"/>
        <v>0</v>
      </c>
      <c r="BO22" s="723">
        <f t="shared" si="32"/>
        <v>0</v>
      </c>
      <c r="BP22" s="721">
        <f t="shared" si="32"/>
        <v>0</v>
      </c>
      <c r="BQ22" s="722">
        <f t="shared" si="32"/>
        <v>0</v>
      </c>
      <c r="BR22" s="723">
        <f t="shared" si="32"/>
        <v>0</v>
      </c>
      <c r="BS22" s="562">
        <f t="shared" si="32"/>
        <v>0</v>
      </c>
      <c r="BT22" s="723">
        <f t="shared" si="32"/>
        <v>0</v>
      </c>
      <c r="BU22" s="723">
        <f t="shared" si="32"/>
        <v>0</v>
      </c>
      <c r="BV22" s="724">
        <f t="shared" si="32"/>
        <v>0</v>
      </c>
      <c r="BW22" s="723">
        <f t="shared" si="32"/>
        <v>0</v>
      </c>
      <c r="BX22" s="721">
        <f t="shared" ref="BX22:CM22" si="33">IF(AND(BX12&gt;=$J$22,BX12&lt;$K$22),"*",0)</f>
        <v>0</v>
      </c>
      <c r="BY22" s="722">
        <f t="shared" si="33"/>
        <v>0</v>
      </c>
      <c r="BZ22" s="723">
        <f t="shared" si="33"/>
        <v>0</v>
      </c>
      <c r="CA22" s="562">
        <f t="shared" si="33"/>
        <v>0</v>
      </c>
      <c r="CB22" s="723">
        <f t="shared" si="33"/>
        <v>0</v>
      </c>
      <c r="CC22" s="723">
        <f t="shared" si="33"/>
        <v>0</v>
      </c>
      <c r="CD22" s="724">
        <f t="shared" si="33"/>
        <v>0</v>
      </c>
      <c r="CE22" s="723">
        <f t="shared" si="33"/>
        <v>0</v>
      </c>
      <c r="CF22" s="721">
        <f t="shared" si="33"/>
        <v>0</v>
      </c>
      <c r="CG22" s="538">
        <f t="shared" si="33"/>
        <v>0</v>
      </c>
      <c r="CH22" s="539">
        <f t="shared" si="33"/>
        <v>0</v>
      </c>
      <c r="CI22" s="540">
        <f t="shared" si="33"/>
        <v>0</v>
      </c>
      <c r="CJ22" s="539">
        <f t="shared" si="33"/>
        <v>0</v>
      </c>
      <c r="CK22" s="539">
        <f t="shared" si="33"/>
        <v>0</v>
      </c>
      <c r="CL22" s="541">
        <f t="shared" si="33"/>
        <v>0</v>
      </c>
      <c r="CM22" s="539">
        <f t="shared" si="33"/>
        <v>0</v>
      </c>
      <c r="CN22" s="1128">
        <f t="shared" si="4"/>
        <v>0</v>
      </c>
      <c r="CO22" s="1129"/>
      <c r="CP22" s="1123">
        <f>IF(CN22=0,0,LOOKUP(CN22,ﾃﾞｰﾀ入力!$AR$13:'ﾃﾞｰﾀ入力'!$AR$34,ﾃﾞｰﾀ入力!$AS$13:'ﾃﾞｰﾀ入力'!$AS$34))</f>
        <v>0</v>
      </c>
      <c r="CQ22" s="1123"/>
      <c r="CR22" s="294">
        <f t="shared" si="5"/>
        <v>0</v>
      </c>
      <c r="CS22" s="294">
        <f t="shared" si="6"/>
        <v>0</v>
      </c>
      <c r="CT22" s="294">
        <f t="shared" si="7"/>
        <v>0</v>
      </c>
      <c r="CU22" s="295">
        <f t="shared" si="12"/>
        <v>0</v>
      </c>
      <c r="CV22" s="296">
        <f>IF(H22=0,0,LOOKUP(H22,ﾃﾞｰﾀ入力!$C$3:'ﾃﾞｰﾀ入力'!$C$52,ﾃﾞｰﾀ入力!$E$3:'ﾃﾞｰﾀ入力'!$E$51))</f>
        <v>0</v>
      </c>
      <c r="CW22" s="297">
        <f>IF(H22=0,0,LOOKUP(H22,ﾃﾞｰﾀ入力!$C$3:'ﾃﾞｰﾀ入力'!$C$52,ﾃﾞｰﾀ入力!$F$3:'ﾃﾞｰﾀ入力'!$F$51))</f>
        <v>0</v>
      </c>
      <c r="CY22" s="69"/>
      <c r="CZ22" s="69"/>
      <c r="DA22" s="69"/>
    </row>
    <row r="23" spans="1:105" ht="22.5" customHeight="1">
      <c r="A23" s="443">
        <f t="shared" si="8"/>
        <v>10</v>
      </c>
      <c r="B23" s="855" t="str">
        <f>ｼﾌﾄ原本!C14</f>
        <v>C.E</v>
      </c>
      <c r="C23" s="785" t="str">
        <f>ｼﾌﾄ原本!F14</f>
        <v>X</v>
      </c>
      <c r="D23" s="435">
        <f>IF(COUNTIF($H$14:$H$30,10),VLOOKUP(10,$H$14:$CU$30,3,FALSE),0)</f>
        <v>0</v>
      </c>
      <c r="E23" s="423">
        <f>IF(COUNTIF($H$14:$H$30,10),VLOOKUP(10,$H$14:$CU$30,4,FALSE),0)</f>
        <v>0</v>
      </c>
      <c r="F23" s="430">
        <f>IF(COUNTIF($H$14:$H$30,10),VLOOKUP(10,$H$14:$CU$30,92,FALSE),0)</f>
        <v>0</v>
      </c>
      <c r="G23" s="431">
        <f>IF(COUNTIF($H$14:$H$30,10),VLOOKUP(10,$H$14:$CW$30,94,FALSE),0)</f>
        <v>0</v>
      </c>
      <c r="H23" s="899"/>
      <c r="I23" s="874">
        <f>IF(H23=0,0,LOOKUP(H23,ﾃﾞｰﾀ入力!$C$3:'ﾃﾞｰﾀ入力'!$C$40,ﾃﾞｰﾀ入力!$D$3:'ﾃﾞｰﾀ入力'!$D$40))</f>
        <v>0</v>
      </c>
      <c r="J23" s="285"/>
      <c r="K23" s="286"/>
      <c r="L23" s="275">
        <f t="shared" ref="L23:AQ23" si="34">IF(AND(L12&gt;=$J$23,L12&lt;$K$23),"*",0)</f>
        <v>0</v>
      </c>
      <c r="M23" s="626">
        <f t="shared" si="34"/>
        <v>0</v>
      </c>
      <c r="N23" s="627">
        <f t="shared" si="34"/>
        <v>0</v>
      </c>
      <c r="O23" s="853">
        <f t="shared" si="34"/>
        <v>0</v>
      </c>
      <c r="P23" s="721">
        <f t="shared" si="34"/>
        <v>0</v>
      </c>
      <c r="Q23" s="723">
        <f t="shared" si="34"/>
        <v>0</v>
      </c>
      <c r="R23" s="724">
        <f t="shared" si="34"/>
        <v>0</v>
      </c>
      <c r="S23" s="723">
        <f t="shared" si="34"/>
        <v>0</v>
      </c>
      <c r="T23" s="721">
        <f t="shared" si="34"/>
        <v>0</v>
      </c>
      <c r="U23" s="722">
        <f t="shared" si="34"/>
        <v>0</v>
      </c>
      <c r="V23" s="723">
        <f t="shared" si="34"/>
        <v>0</v>
      </c>
      <c r="W23" s="562">
        <f t="shared" si="34"/>
        <v>0</v>
      </c>
      <c r="X23" s="723">
        <f t="shared" si="34"/>
        <v>0</v>
      </c>
      <c r="Y23" s="723">
        <f t="shared" si="34"/>
        <v>0</v>
      </c>
      <c r="Z23" s="724">
        <f t="shared" si="34"/>
        <v>0</v>
      </c>
      <c r="AA23" s="723">
        <f t="shared" si="34"/>
        <v>0</v>
      </c>
      <c r="AB23" s="721">
        <f t="shared" si="34"/>
        <v>0</v>
      </c>
      <c r="AC23" s="722">
        <f t="shared" si="34"/>
        <v>0</v>
      </c>
      <c r="AD23" s="723">
        <f t="shared" si="34"/>
        <v>0</v>
      </c>
      <c r="AE23" s="562">
        <f t="shared" si="34"/>
        <v>0</v>
      </c>
      <c r="AF23" s="723">
        <f t="shared" si="34"/>
        <v>0</v>
      </c>
      <c r="AG23" s="723">
        <f t="shared" si="34"/>
        <v>0</v>
      </c>
      <c r="AH23" s="724">
        <f t="shared" si="34"/>
        <v>0</v>
      </c>
      <c r="AI23" s="723">
        <f t="shared" si="34"/>
        <v>0</v>
      </c>
      <c r="AJ23" s="721">
        <f t="shared" si="34"/>
        <v>0</v>
      </c>
      <c r="AK23" s="722">
        <f t="shared" si="34"/>
        <v>0</v>
      </c>
      <c r="AL23" s="723">
        <f t="shared" si="34"/>
        <v>0</v>
      </c>
      <c r="AM23" s="562">
        <f t="shared" si="34"/>
        <v>0</v>
      </c>
      <c r="AN23" s="723">
        <f t="shared" si="34"/>
        <v>0</v>
      </c>
      <c r="AO23" s="723">
        <f t="shared" si="34"/>
        <v>0</v>
      </c>
      <c r="AP23" s="724">
        <f t="shared" si="34"/>
        <v>0</v>
      </c>
      <c r="AQ23" s="723">
        <f t="shared" si="34"/>
        <v>0</v>
      </c>
      <c r="AR23" s="721">
        <f t="shared" ref="AR23:BW23" si="35">IF(AND(AR12&gt;=$J$23,AR12&lt;$K$23),"*",0)</f>
        <v>0</v>
      </c>
      <c r="AS23" s="722">
        <f t="shared" si="35"/>
        <v>0</v>
      </c>
      <c r="AT23" s="723">
        <f t="shared" si="35"/>
        <v>0</v>
      </c>
      <c r="AU23" s="562">
        <f t="shared" si="35"/>
        <v>0</v>
      </c>
      <c r="AV23" s="723">
        <f t="shared" si="35"/>
        <v>0</v>
      </c>
      <c r="AW23" s="723">
        <f t="shared" si="35"/>
        <v>0</v>
      </c>
      <c r="AX23" s="724">
        <f t="shared" si="35"/>
        <v>0</v>
      </c>
      <c r="AY23" s="723">
        <f t="shared" si="35"/>
        <v>0</v>
      </c>
      <c r="AZ23" s="721">
        <f t="shared" si="35"/>
        <v>0</v>
      </c>
      <c r="BA23" s="722">
        <f t="shared" si="35"/>
        <v>0</v>
      </c>
      <c r="BB23" s="723">
        <f t="shared" si="35"/>
        <v>0</v>
      </c>
      <c r="BC23" s="562">
        <f t="shared" si="35"/>
        <v>0</v>
      </c>
      <c r="BD23" s="723">
        <f t="shared" si="35"/>
        <v>0</v>
      </c>
      <c r="BE23" s="723">
        <f t="shared" si="35"/>
        <v>0</v>
      </c>
      <c r="BF23" s="724">
        <f t="shared" si="35"/>
        <v>0</v>
      </c>
      <c r="BG23" s="723">
        <f t="shared" si="35"/>
        <v>0</v>
      </c>
      <c r="BH23" s="721">
        <f t="shared" si="35"/>
        <v>0</v>
      </c>
      <c r="BI23" s="722">
        <f t="shared" si="35"/>
        <v>0</v>
      </c>
      <c r="BJ23" s="723">
        <f t="shared" si="35"/>
        <v>0</v>
      </c>
      <c r="BK23" s="562">
        <f t="shared" si="35"/>
        <v>0</v>
      </c>
      <c r="BL23" s="723">
        <f t="shared" si="35"/>
        <v>0</v>
      </c>
      <c r="BM23" s="723">
        <f t="shared" si="35"/>
        <v>0</v>
      </c>
      <c r="BN23" s="724">
        <f t="shared" si="35"/>
        <v>0</v>
      </c>
      <c r="BO23" s="723">
        <f t="shared" si="35"/>
        <v>0</v>
      </c>
      <c r="BP23" s="721">
        <f t="shared" si="35"/>
        <v>0</v>
      </c>
      <c r="BQ23" s="722">
        <f t="shared" si="35"/>
        <v>0</v>
      </c>
      <c r="BR23" s="723">
        <f t="shared" si="35"/>
        <v>0</v>
      </c>
      <c r="BS23" s="562">
        <f t="shared" si="35"/>
        <v>0</v>
      </c>
      <c r="BT23" s="723">
        <f t="shared" si="35"/>
        <v>0</v>
      </c>
      <c r="BU23" s="723">
        <f t="shared" si="35"/>
        <v>0</v>
      </c>
      <c r="BV23" s="724">
        <f t="shared" si="35"/>
        <v>0</v>
      </c>
      <c r="BW23" s="723">
        <f t="shared" si="35"/>
        <v>0</v>
      </c>
      <c r="BX23" s="721">
        <f t="shared" ref="BX23:CM23" si="36">IF(AND(BX12&gt;=$J$23,BX12&lt;$K$23),"*",0)</f>
        <v>0</v>
      </c>
      <c r="BY23" s="722">
        <f t="shared" si="36"/>
        <v>0</v>
      </c>
      <c r="BZ23" s="723">
        <f t="shared" si="36"/>
        <v>0</v>
      </c>
      <c r="CA23" s="562">
        <f t="shared" si="36"/>
        <v>0</v>
      </c>
      <c r="CB23" s="723">
        <f t="shared" si="36"/>
        <v>0</v>
      </c>
      <c r="CC23" s="723">
        <f t="shared" si="36"/>
        <v>0</v>
      </c>
      <c r="CD23" s="724">
        <f t="shared" si="36"/>
        <v>0</v>
      </c>
      <c r="CE23" s="723">
        <f t="shared" si="36"/>
        <v>0</v>
      </c>
      <c r="CF23" s="721">
        <f t="shared" si="36"/>
        <v>0</v>
      </c>
      <c r="CG23" s="538">
        <f t="shared" si="36"/>
        <v>0</v>
      </c>
      <c r="CH23" s="539">
        <f t="shared" si="36"/>
        <v>0</v>
      </c>
      <c r="CI23" s="540">
        <f t="shared" si="36"/>
        <v>0</v>
      </c>
      <c r="CJ23" s="539">
        <f t="shared" si="36"/>
        <v>0</v>
      </c>
      <c r="CK23" s="539">
        <f t="shared" si="36"/>
        <v>0</v>
      </c>
      <c r="CL23" s="541">
        <f t="shared" si="36"/>
        <v>0</v>
      </c>
      <c r="CM23" s="539">
        <f t="shared" si="36"/>
        <v>0</v>
      </c>
      <c r="CN23" s="1128">
        <f t="shared" si="4"/>
        <v>0</v>
      </c>
      <c r="CO23" s="1129"/>
      <c r="CP23" s="1123">
        <f>IF(CN23=0,0,LOOKUP(CN23,ﾃﾞｰﾀ入力!$AR$13:'ﾃﾞｰﾀ入力'!$AR$34,ﾃﾞｰﾀ入力!$AS$13:'ﾃﾞｰﾀ入力'!$AS$34))</f>
        <v>0</v>
      </c>
      <c r="CQ23" s="1123"/>
      <c r="CR23" s="294">
        <f t="shared" si="5"/>
        <v>0</v>
      </c>
      <c r="CS23" s="294">
        <f t="shared" si="6"/>
        <v>0</v>
      </c>
      <c r="CT23" s="294">
        <f t="shared" si="7"/>
        <v>0</v>
      </c>
      <c r="CU23" s="295">
        <f t="shared" si="12"/>
        <v>0</v>
      </c>
      <c r="CV23" s="296">
        <f>IF(H23=0,0,LOOKUP(H23,ﾃﾞｰﾀ入力!$C$3:'ﾃﾞｰﾀ入力'!$C$52,ﾃﾞｰﾀ入力!$E$3:'ﾃﾞｰﾀ入力'!$E$51))</f>
        <v>0</v>
      </c>
      <c r="CW23" s="297">
        <f>IF(H23=0,0,LOOKUP(H23,ﾃﾞｰﾀ入力!$C$3:'ﾃﾞｰﾀ入力'!$C$52,ﾃﾞｰﾀ入力!$F$3:'ﾃﾞｰﾀ入力'!$F$51))</f>
        <v>0</v>
      </c>
      <c r="CY23" s="69"/>
      <c r="CZ23" s="69"/>
      <c r="DA23" s="69"/>
    </row>
    <row r="24" spans="1:105" ht="22.5" customHeight="1">
      <c r="A24" s="443">
        <f t="shared" si="8"/>
        <v>11</v>
      </c>
      <c r="B24" s="855" t="str">
        <f>ｼﾌﾄ原本!C15</f>
        <v>K.J</v>
      </c>
      <c r="C24" s="785" t="str">
        <f>ｼﾌﾄ原本!F15</f>
        <v>X</v>
      </c>
      <c r="D24" s="435">
        <f>IF(COUNTIF($H$14:$H$30,11),VLOOKUP(11,$H$14:$CU$30,3,FALSE),0)</f>
        <v>0</v>
      </c>
      <c r="E24" s="423">
        <f>IF(COUNTIF($H$14:$H$30,11),VLOOKUP(11,$H$14:$CU$30,4,FALSE),0)</f>
        <v>0</v>
      </c>
      <c r="F24" s="430">
        <f>IF(COUNTIF($H$14:$H$30,11),VLOOKUP(11,$H$14:$CU$30,92,FALSE),0)</f>
        <v>0</v>
      </c>
      <c r="G24" s="431">
        <f>IF(COUNTIF($H$14:$H$30,11),VLOOKUP(11,$H$14:$CW$30,94,FALSE),0)</f>
        <v>0</v>
      </c>
      <c r="H24" s="899"/>
      <c r="I24" s="874">
        <f>IF(H24=0,0,LOOKUP(H24,ﾃﾞｰﾀ入力!$C$3:'ﾃﾞｰﾀ入力'!$C$40,ﾃﾞｰﾀ入力!$D$3:'ﾃﾞｰﾀ入力'!$D$40))</f>
        <v>0</v>
      </c>
      <c r="J24" s="285"/>
      <c r="K24" s="286"/>
      <c r="L24" s="275">
        <f t="shared" ref="L24:AQ24" si="37">IF(AND(L12&gt;=$J$24,L12&lt;$K$24),"*",0)</f>
        <v>0</v>
      </c>
      <c r="M24" s="626">
        <f t="shared" si="37"/>
        <v>0</v>
      </c>
      <c r="N24" s="627">
        <f t="shared" si="37"/>
        <v>0</v>
      </c>
      <c r="O24" s="853">
        <f t="shared" si="37"/>
        <v>0</v>
      </c>
      <c r="P24" s="721">
        <f t="shared" si="37"/>
        <v>0</v>
      </c>
      <c r="Q24" s="723">
        <f t="shared" si="37"/>
        <v>0</v>
      </c>
      <c r="R24" s="724">
        <f t="shared" si="37"/>
        <v>0</v>
      </c>
      <c r="S24" s="723">
        <f t="shared" si="37"/>
        <v>0</v>
      </c>
      <c r="T24" s="721">
        <f t="shared" si="37"/>
        <v>0</v>
      </c>
      <c r="U24" s="722">
        <f t="shared" si="37"/>
        <v>0</v>
      </c>
      <c r="V24" s="723">
        <f t="shared" si="37"/>
        <v>0</v>
      </c>
      <c r="W24" s="562">
        <f t="shared" si="37"/>
        <v>0</v>
      </c>
      <c r="X24" s="723">
        <f t="shared" si="37"/>
        <v>0</v>
      </c>
      <c r="Y24" s="723">
        <f t="shared" si="37"/>
        <v>0</v>
      </c>
      <c r="Z24" s="724">
        <f t="shared" si="37"/>
        <v>0</v>
      </c>
      <c r="AA24" s="723">
        <f t="shared" si="37"/>
        <v>0</v>
      </c>
      <c r="AB24" s="721">
        <f t="shared" si="37"/>
        <v>0</v>
      </c>
      <c r="AC24" s="722">
        <f t="shared" si="37"/>
        <v>0</v>
      </c>
      <c r="AD24" s="723">
        <f t="shared" si="37"/>
        <v>0</v>
      </c>
      <c r="AE24" s="562">
        <f t="shared" si="37"/>
        <v>0</v>
      </c>
      <c r="AF24" s="723">
        <f t="shared" si="37"/>
        <v>0</v>
      </c>
      <c r="AG24" s="723">
        <f t="shared" si="37"/>
        <v>0</v>
      </c>
      <c r="AH24" s="724">
        <f t="shared" si="37"/>
        <v>0</v>
      </c>
      <c r="AI24" s="723">
        <f t="shared" si="37"/>
        <v>0</v>
      </c>
      <c r="AJ24" s="721">
        <f t="shared" si="37"/>
        <v>0</v>
      </c>
      <c r="AK24" s="722">
        <f t="shared" si="37"/>
        <v>0</v>
      </c>
      <c r="AL24" s="723">
        <f t="shared" si="37"/>
        <v>0</v>
      </c>
      <c r="AM24" s="562">
        <f t="shared" si="37"/>
        <v>0</v>
      </c>
      <c r="AN24" s="723">
        <f t="shared" si="37"/>
        <v>0</v>
      </c>
      <c r="AO24" s="723">
        <f t="shared" si="37"/>
        <v>0</v>
      </c>
      <c r="AP24" s="724">
        <f t="shared" si="37"/>
        <v>0</v>
      </c>
      <c r="AQ24" s="723">
        <f t="shared" si="37"/>
        <v>0</v>
      </c>
      <c r="AR24" s="721">
        <f t="shared" ref="AR24:BW24" si="38">IF(AND(AR12&gt;=$J$24,AR12&lt;$K$24),"*",0)</f>
        <v>0</v>
      </c>
      <c r="AS24" s="722">
        <f t="shared" si="38"/>
        <v>0</v>
      </c>
      <c r="AT24" s="723">
        <f t="shared" si="38"/>
        <v>0</v>
      </c>
      <c r="AU24" s="562">
        <f t="shared" si="38"/>
        <v>0</v>
      </c>
      <c r="AV24" s="723">
        <f t="shared" si="38"/>
        <v>0</v>
      </c>
      <c r="AW24" s="723">
        <f t="shared" si="38"/>
        <v>0</v>
      </c>
      <c r="AX24" s="724">
        <f t="shared" si="38"/>
        <v>0</v>
      </c>
      <c r="AY24" s="723">
        <f t="shared" si="38"/>
        <v>0</v>
      </c>
      <c r="AZ24" s="721">
        <f t="shared" si="38"/>
        <v>0</v>
      </c>
      <c r="BA24" s="722">
        <f t="shared" si="38"/>
        <v>0</v>
      </c>
      <c r="BB24" s="723">
        <f t="shared" si="38"/>
        <v>0</v>
      </c>
      <c r="BC24" s="562">
        <f t="shared" si="38"/>
        <v>0</v>
      </c>
      <c r="BD24" s="723">
        <f t="shared" si="38"/>
        <v>0</v>
      </c>
      <c r="BE24" s="723">
        <f t="shared" si="38"/>
        <v>0</v>
      </c>
      <c r="BF24" s="724">
        <f t="shared" si="38"/>
        <v>0</v>
      </c>
      <c r="BG24" s="723">
        <f t="shared" si="38"/>
        <v>0</v>
      </c>
      <c r="BH24" s="721">
        <f t="shared" si="38"/>
        <v>0</v>
      </c>
      <c r="BI24" s="722">
        <f t="shared" si="38"/>
        <v>0</v>
      </c>
      <c r="BJ24" s="723">
        <f t="shared" si="38"/>
        <v>0</v>
      </c>
      <c r="BK24" s="562">
        <f t="shared" si="38"/>
        <v>0</v>
      </c>
      <c r="BL24" s="721">
        <f t="shared" si="38"/>
        <v>0</v>
      </c>
      <c r="BM24" s="722">
        <f t="shared" si="38"/>
        <v>0</v>
      </c>
      <c r="BN24" s="724">
        <f t="shared" si="38"/>
        <v>0</v>
      </c>
      <c r="BO24" s="723">
        <f t="shared" si="38"/>
        <v>0</v>
      </c>
      <c r="BP24" s="721">
        <f t="shared" si="38"/>
        <v>0</v>
      </c>
      <c r="BQ24" s="722">
        <f t="shared" si="38"/>
        <v>0</v>
      </c>
      <c r="BR24" s="723">
        <f t="shared" si="38"/>
        <v>0</v>
      </c>
      <c r="BS24" s="562">
        <f t="shared" si="38"/>
        <v>0</v>
      </c>
      <c r="BT24" s="723">
        <f t="shared" si="38"/>
        <v>0</v>
      </c>
      <c r="BU24" s="723">
        <f t="shared" si="38"/>
        <v>0</v>
      </c>
      <c r="BV24" s="724">
        <f t="shared" si="38"/>
        <v>0</v>
      </c>
      <c r="BW24" s="723">
        <f t="shared" si="38"/>
        <v>0</v>
      </c>
      <c r="BX24" s="721">
        <f t="shared" ref="BX24:CM24" si="39">IF(AND(BX12&gt;=$J$24,BX12&lt;$K$24),"*",0)</f>
        <v>0</v>
      </c>
      <c r="BY24" s="722">
        <f t="shared" si="39"/>
        <v>0</v>
      </c>
      <c r="BZ24" s="723">
        <f t="shared" si="39"/>
        <v>0</v>
      </c>
      <c r="CA24" s="562">
        <f t="shared" si="39"/>
        <v>0</v>
      </c>
      <c r="CB24" s="723">
        <f t="shared" si="39"/>
        <v>0</v>
      </c>
      <c r="CC24" s="723">
        <f t="shared" si="39"/>
        <v>0</v>
      </c>
      <c r="CD24" s="724">
        <f t="shared" si="39"/>
        <v>0</v>
      </c>
      <c r="CE24" s="723">
        <f t="shared" si="39"/>
        <v>0</v>
      </c>
      <c r="CF24" s="721">
        <f t="shared" si="39"/>
        <v>0</v>
      </c>
      <c r="CG24" s="538">
        <f t="shared" si="39"/>
        <v>0</v>
      </c>
      <c r="CH24" s="539">
        <f t="shared" si="39"/>
        <v>0</v>
      </c>
      <c r="CI24" s="540">
        <f t="shared" si="39"/>
        <v>0</v>
      </c>
      <c r="CJ24" s="539">
        <f t="shared" si="39"/>
        <v>0</v>
      </c>
      <c r="CK24" s="539">
        <f t="shared" si="39"/>
        <v>0</v>
      </c>
      <c r="CL24" s="541">
        <f t="shared" si="39"/>
        <v>0</v>
      </c>
      <c r="CM24" s="539">
        <f t="shared" si="39"/>
        <v>0</v>
      </c>
      <c r="CN24" s="1128">
        <f t="shared" si="4"/>
        <v>0</v>
      </c>
      <c r="CO24" s="1129"/>
      <c r="CP24" s="1123">
        <f>IF(CN24=0,0,LOOKUP(CN24,ﾃﾞｰﾀ入力!$AR$13:'ﾃﾞｰﾀ入力'!$AR$34,ﾃﾞｰﾀ入力!$AS$13:'ﾃﾞｰﾀ入力'!$AS$34))</f>
        <v>0</v>
      </c>
      <c r="CQ24" s="1123"/>
      <c r="CR24" s="294">
        <f t="shared" si="5"/>
        <v>0</v>
      </c>
      <c r="CS24" s="294">
        <f t="shared" si="6"/>
        <v>0</v>
      </c>
      <c r="CT24" s="294">
        <f t="shared" si="7"/>
        <v>0</v>
      </c>
      <c r="CU24" s="295">
        <f t="shared" si="12"/>
        <v>0</v>
      </c>
      <c r="CV24" s="296">
        <f>IF(H24=0,0,LOOKUP(H24,ﾃﾞｰﾀ入力!$C$3:'ﾃﾞｰﾀ入力'!$C$52,ﾃﾞｰﾀ入力!$E$3:'ﾃﾞｰﾀ入力'!$E$51))</f>
        <v>0</v>
      </c>
      <c r="CW24" s="297">
        <f>IF(H24=0,0,LOOKUP(H24,ﾃﾞｰﾀ入力!$C$3:'ﾃﾞｰﾀ入力'!$C$52,ﾃﾞｰﾀ入力!$F$3:'ﾃﾞｰﾀ入力'!$F$51))</f>
        <v>0</v>
      </c>
      <c r="CY24" s="69"/>
      <c r="CZ24" s="69"/>
      <c r="DA24" s="69"/>
    </row>
    <row r="25" spans="1:105" ht="22.5" customHeight="1">
      <c r="A25" s="443">
        <f t="shared" si="8"/>
        <v>12</v>
      </c>
      <c r="B25" s="855" t="str">
        <f>ｼﾌﾄ原本!C16</f>
        <v>Y.K</v>
      </c>
      <c r="C25" s="785" t="str">
        <f>ｼﾌﾄ原本!F16</f>
        <v>X</v>
      </c>
      <c r="D25" s="435">
        <f>IF(COUNTIF($H$14:$H$30,12),VLOOKUP(12,$H$14:$CU$30,3,FALSE),0)</f>
        <v>0</v>
      </c>
      <c r="E25" s="423">
        <f>IF(COUNTIF($H$14:$H$30,12),VLOOKUP(12,$H$14:$CU$30,4,FALSE),0)</f>
        <v>0</v>
      </c>
      <c r="F25" s="430">
        <f>IF(COUNTIF($H$14:$H$30,12),VLOOKUP(12,$H$14:$CU$30,92,FALSE),0)</f>
        <v>0</v>
      </c>
      <c r="G25" s="431">
        <f>IF(COUNTIF($H$14:$H$30,12),VLOOKUP(12,$H$14:$CW$30,94,FALSE),0)</f>
        <v>0</v>
      </c>
      <c r="H25" s="899"/>
      <c r="I25" s="874">
        <f>IF(H25=0,0,LOOKUP(H25,ﾃﾞｰﾀ入力!$C$3:'ﾃﾞｰﾀ入力'!$C$40,ﾃﾞｰﾀ入力!$D$3:'ﾃﾞｰﾀ入力'!$D$40))</f>
        <v>0</v>
      </c>
      <c r="J25" s="285"/>
      <c r="K25" s="286"/>
      <c r="L25" s="275">
        <f t="shared" ref="L25:AQ25" si="40">IF(AND(L12&gt;=$J$25,L12&lt;$K$25),"*",0)</f>
        <v>0</v>
      </c>
      <c r="M25" s="626">
        <f t="shared" si="40"/>
        <v>0</v>
      </c>
      <c r="N25" s="627">
        <f t="shared" si="40"/>
        <v>0</v>
      </c>
      <c r="O25" s="853">
        <f t="shared" si="40"/>
        <v>0</v>
      </c>
      <c r="P25" s="721">
        <f t="shared" si="40"/>
        <v>0</v>
      </c>
      <c r="Q25" s="723">
        <f t="shared" si="40"/>
        <v>0</v>
      </c>
      <c r="R25" s="724">
        <f t="shared" si="40"/>
        <v>0</v>
      </c>
      <c r="S25" s="723">
        <f t="shared" si="40"/>
        <v>0</v>
      </c>
      <c r="T25" s="721">
        <f t="shared" si="40"/>
        <v>0</v>
      </c>
      <c r="U25" s="722">
        <f t="shared" si="40"/>
        <v>0</v>
      </c>
      <c r="V25" s="723">
        <f t="shared" si="40"/>
        <v>0</v>
      </c>
      <c r="W25" s="562">
        <f t="shared" si="40"/>
        <v>0</v>
      </c>
      <c r="X25" s="723">
        <f t="shared" si="40"/>
        <v>0</v>
      </c>
      <c r="Y25" s="723">
        <f t="shared" si="40"/>
        <v>0</v>
      </c>
      <c r="Z25" s="724">
        <f t="shared" si="40"/>
        <v>0</v>
      </c>
      <c r="AA25" s="723">
        <f t="shared" si="40"/>
        <v>0</v>
      </c>
      <c r="AB25" s="721">
        <f t="shared" si="40"/>
        <v>0</v>
      </c>
      <c r="AC25" s="722">
        <f t="shared" si="40"/>
        <v>0</v>
      </c>
      <c r="AD25" s="723">
        <f t="shared" si="40"/>
        <v>0</v>
      </c>
      <c r="AE25" s="562">
        <f t="shared" si="40"/>
        <v>0</v>
      </c>
      <c r="AF25" s="723">
        <f t="shared" si="40"/>
        <v>0</v>
      </c>
      <c r="AG25" s="723">
        <f t="shared" si="40"/>
        <v>0</v>
      </c>
      <c r="AH25" s="724">
        <f t="shared" si="40"/>
        <v>0</v>
      </c>
      <c r="AI25" s="723">
        <f t="shared" si="40"/>
        <v>0</v>
      </c>
      <c r="AJ25" s="721">
        <f t="shared" si="40"/>
        <v>0</v>
      </c>
      <c r="AK25" s="722">
        <f t="shared" si="40"/>
        <v>0</v>
      </c>
      <c r="AL25" s="723">
        <f t="shared" si="40"/>
        <v>0</v>
      </c>
      <c r="AM25" s="562">
        <f t="shared" si="40"/>
        <v>0</v>
      </c>
      <c r="AN25" s="723">
        <f t="shared" si="40"/>
        <v>0</v>
      </c>
      <c r="AO25" s="723">
        <f t="shared" si="40"/>
        <v>0</v>
      </c>
      <c r="AP25" s="724">
        <f t="shared" si="40"/>
        <v>0</v>
      </c>
      <c r="AQ25" s="723">
        <f t="shared" si="40"/>
        <v>0</v>
      </c>
      <c r="AR25" s="721">
        <f t="shared" ref="AR25:BW25" si="41">IF(AND(AR12&gt;=$J$25,AR12&lt;$K$25),"*",0)</f>
        <v>0</v>
      </c>
      <c r="AS25" s="722">
        <f t="shared" si="41"/>
        <v>0</v>
      </c>
      <c r="AT25" s="723">
        <f t="shared" si="41"/>
        <v>0</v>
      </c>
      <c r="AU25" s="562">
        <f t="shared" si="41"/>
        <v>0</v>
      </c>
      <c r="AV25" s="723">
        <f t="shared" si="41"/>
        <v>0</v>
      </c>
      <c r="AW25" s="723">
        <f t="shared" si="41"/>
        <v>0</v>
      </c>
      <c r="AX25" s="724">
        <f t="shared" si="41"/>
        <v>0</v>
      </c>
      <c r="AY25" s="723">
        <f t="shared" si="41"/>
        <v>0</v>
      </c>
      <c r="AZ25" s="721">
        <f t="shared" si="41"/>
        <v>0</v>
      </c>
      <c r="BA25" s="722">
        <f t="shared" si="41"/>
        <v>0</v>
      </c>
      <c r="BB25" s="723">
        <f t="shared" si="41"/>
        <v>0</v>
      </c>
      <c r="BC25" s="562">
        <f t="shared" si="41"/>
        <v>0</v>
      </c>
      <c r="BD25" s="723">
        <f t="shared" si="41"/>
        <v>0</v>
      </c>
      <c r="BE25" s="723">
        <f t="shared" si="41"/>
        <v>0</v>
      </c>
      <c r="BF25" s="724">
        <f t="shared" si="41"/>
        <v>0</v>
      </c>
      <c r="BG25" s="723">
        <f t="shared" si="41"/>
        <v>0</v>
      </c>
      <c r="BH25" s="721">
        <f t="shared" si="41"/>
        <v>0</v>
      </c>
      <c r="BI25" s="722">
        <f>IF(AND(BI12&gt;=$J$25,BI12&lt;$K$25),"*",0)</f>
        <v>0</v>
      </c>
      <c r="BJ25" s="723">
        <f t="shared" si="41"/>
        <v>0</v>
      </c>
      <c r="BK25" s="562">
        <f t="shared" si="41"/>
        <v>0</v>
      </c>
      <c r="BL25" s="723">
        <f t="shared" si="41"/>
        <v>0</v>
      </c>
      <c r="BM25" s="723">
        <f t="shared" si="41"/>
        <v>0</v>
      </c>
      <c r="BN25" s="724">
        <f t="shared" si="41"/>
        <v>0</v>
      </c>
      <c r="BO25" s="723">
        <f t="shared" si="41"/>
        <v>0</v>
      </c>
      <c r="BP25" s="721">
        <f t="shared" si="41"/>
        <v>0</v>
      </c>
      <c r="BQ25" s="722">
        <f t="shared" si="41"/>
        <v>0</v>
      </c>
      <c r="BR25" s="723">
        <f t="shared" si="41"/>
        <v>0</v>
      </c>
      <c r="BS25" s="562">
        <f t="shared" si="41"/>
        <v>0</v>
      </c>
      <c r="BT25" s="723">
        <f t="shared" si="41"/>
        <v>0</v>
      </c>
      <c r="BU25" s="723">
        <f t="shared" si="41"/>
        <v>0</v>
      </c>
      <c r="BV25" s="724">
        <f t="shared" si="41"/>
        <v>0</v>
      </c>
      <c r="BW25" s="723">
        <f t="shared" si="41"/>
        <v>0</v>
      </c>
      <c r="BX25" s="721">
        <f t="shared" ref="BX25:CM25" si="42">IF(AND(BX12&gt;=$J$25,BX12&lt;$K$25),"*",0)</f>
        <v>0</v>
      </c>
      <c r="BY25" s="722">
        <f t="shared" si="42"/>
        <v>0</v>
      </c>
      <c r="BZ25" s="723">
        <f t="shared" si="42"/>
        <v>0</v>
      </c>
      <c r="CA25" s="562">
        <f t="shared" si="42"/>
        <v>0</v>
      </c>
      <c r="CB25" s="723">
        <f t="shared" si="42"/>
        <v>0</v>
      </c>
      <c r="CC25" s="723">
        <f t="shared" si="42"/>
        <v>0</v>
      </c>
      <c r="CD25" s="724">
        <f t="shared" si="42"/>
        <v>0</v>
      </c>
      <c r="CE25" s="723">
        <f t="shared" si="42"/>
        <v>0</v>
      </c>
      <c r="CF25" s="721">
        <f t="shared" si="42"/>
        <v>0</v>
      </c>
      <c r="CG25" s="538">
        <f t="shared" si="42"/>
        <v>0</v>
      </c>
      <c r="CH25" s="539">
        <f t="shared" si="42"/>
        <v>0</v>
      </c>
      <c r="CI25" s="540">
        <f t="shared" si="42"/>
        <v>0</v>
      </c>
      <c r="CJ25" s="539">
        <f t="shared" si="42"/>
        <v>0</v>
      </c>
      <c r="CK25" s="539">
        <f t="shared" si="42"/>
        <v>0</v>
      </c>
      <c r="CL25" s="541">
        <f t="shared" si="42"/>
        <v>0</v>
      </c>
      <c r="CM25" s="539">
        <f t="shared" si="42"/>
        <v>0</v>
      </c>
      <c r="CN25" s="1128">
        <f>(80-COUNT(L25:CM25))/4</f>
        <v>0</v>
      </c>
      <c r="CO25" s="1129"/>
      <c r="CP25" s="1123">
        <f>IF(CN25=0,0,LOOKUP(CN25,ﾃﾞｰﾀ入力!$AR$13:'ﾃﾞｰﾀ入力'!$AR$34,ﾃﾞｰﾀ入力!$AS$13:'ﾃﾞｰﾀ入力'!$AS$34))</f>
        <v>0</v>
      </c>
      <c r="CQ25" s="1123"/>
      <c r="CR25" s="294">
        <f t="shared" si="5"/>
        <v>0</v>
      </c>
      <c r="CS25" s="294">
        <f t="shared" si="6"/>
        <v>0</v>
      </c>
      <c r="CT25" s="294">
        <f t="shared" si="7"/>
        <v>0</v>
      </c>
      <c r="CU25" s="295">
        <f t="shared" si="12"/>
        <v>0</v>
      </c>
      <c r="CV25" s="296">
        <f>IF(H25=0,0,LOOKUP(H25,ﾃﾞｰﾀ入力!$C$3:'ﾃﾞｰﾀ入力'!$C$52,ﾃﾞｰﾀ入力!$E$3:'ﾃﾞｰﾀ入力'!$E$51))</f>
        <v>0</v>
      </c>
      <c r="CW25" s="297">
        <f>IF(H25=0,0,LOOKUP(H25,ﾃﾞｰﾀ入力!$C$3:'ﾃﾞｰﾀ入力'!$C$52,ﾃﾞｰﾀ入力!$F$3:'ﾃﾞｰﾀ入力'!$F$51))</f>
        <v>0</v>
      </c>
      <c r="CY25" s="69"/>
      <c r="CZ25" s="69"/>
      <c r="DA25" s="69"/>
    </row>
    <row r="26" spans="1:105" ht="22.5" customHeight="1">
      <c r="A26" s="443">
        <f t="shared" si="8"/>
        <v>13</v>
      </c>
      <c r="B26" s="855" t="str">
        <f>ｼﾌﾄ原本!C17</f>
        <v>T.R</v>
      </c>
      <c r="C26" s="785" t="str">
        <f>ｼﾌﾄ原本!F17</f>
        <v>X</v>
      </c>
      <c r="D26" s="435">
        <f>IF(COUNTIF($H$14:$H$30,13),VLOOKUP(13,$H$14:$CU$30,3,FALSE),0)</f>
        <v>0</v>
      </c>
      <c r="E26" s="423">
        <f>IF(COUNTIF($H$14:$H$30,13),VLOOKUP(13,$H$14:$CU$30,4,FALSE),0)</f>
        <v>0</v>
      </c>
      <c r="F26" s="430">
        <f>IF(COUNTIF($H$14:$H$30,13),VLOOKUP(13,$H$14:$CU$30,92,FALSE),0)</f>
        <v>0</v>
      </c>
      <c r="G26" s="431">
        <f>IF(COUNTIF($H$14:$H$30,13),VLOOKUP(13,$H$14:$CW$30,94,FALSE),0)</f>
        <v>0</v>
      </c>
      <c r="H26" s="899"/>
      <c r="I26" s="874">
        <f>IF(H26=0,0,LOOKUP(H26,ﾃﾞｰﾀ入力!$C$3:'ﾃﾞｰﾀ入力'!$C$40,ﾃﾞｰﾀ入力!$D$3:'ﾃﾞｰﾀ入力'!$D$40))</f>
        <v>0</v>
      </c>
      <c r="J26" s="285"/>
      <c r="K26" s="286"/>
      <c r="L26" s="275">
        <f t="shared" ref="L26:AQ26" si="43">IF(AND(L12&gt;=$J$26,L12&lt;$K$26),"*",0)</f>
        <v>0</v>
      </c>
      <c r="M26" s="626">
        <f t="shared" si="43"/>
        <v>0</v>
      </c>
      <c r="N26" s="627">
        <f t="shared" si="43"/>
        <v>0</v>
      </c>
      <c r="O26" s="628">
        <f t="shared" si="43"/>
        <v>0</v>
      </c>
      <c r="P26" s="537">
        <f t="shared" si="43"/>
        <v>0</v>
      </c>
      <c r="Q26" s="539">
        <f t="shared" si="43"/>
        <v>0</v>
      </c>
      <c r="R26" s="541">
        <f t="shared" si="43"/>
        <v>0</v>
      </c>
      <c r="S26" s="539">
        <f t="shared" si="43"/>
        <v>0</v>
      </c>
      <c r="T26" s="537">
        <f t="shared" si="43"/>
        <v>0</v>
      </c>
      <c r="U26" s="538">
        <f t="shared" si="43"/>
        <v>0</v>
      </c>
      <c r="V26" s="539">
        <f t="shared" si="43"/>
        <v>0</v>
      </c>
      <c r="W26" s="540">
        <f t="shared" si="43"/>
        <v>0</v>
      </c>
      <c r="X26" s="539">
        <f t="shared" si="43"/>
        <v>0</v>
      </c>
      <c r="Y26" s="539">
        <f t="shared" si="43"/>
        <v>0</v>
      </c>
      <c r="Z26" s="541">
        <f t="shared" si="43"/>
        <v>0</v>
      </c>
      <c r="AA26" s="539">
        <f t="shared" si="43"/>
        <v>0</v>
      </c>
      <c r="AB26" s="537">
        <f t="shared" si="43"/>
        <v>0</v>
      </c>
      <c r="AC26" s="538">
        <f t="shared" si="43"/>
        <v>0</v>
      </c>
      <c r="AD26" s="723">
        <f t="shared" si="43"/>
        <v>0</v>
      </c>
      <c r="AE26" s="562">
        <f t="shared" si="43"/>
        <v>0</v>
      </c>
      <c r="AF26" s="723">
        <f t="shared" si="43"/>
        <v>0</v>
      </c>
      <c r="AG26" s="723">
        <f t="shared" si="43"/>
        <v>0</v>
      </c>
      <c r="AH26" s="724">
        <f t="shared" si="43"/>
        <v>0</v>
      </c>
      <c r="AI26" s="723">
        <f t="shared" si="43"/>
        <v>0</v>
      </c>
      <c r="AJ26" s="721">
        <f t="shared" si="43"/>
        <v>0</v>
      </c>
      <c r="AK26" s="722">
        <f t="shared" si="43"/>
        <v>0</v>
      </c>
      <c r="AL26" s="723">
        <f t="shared" si="43"/>
        <v>0</v>
      </c>
      <c r="AM26" s="562">
        <f t="shared" si="43"/>
        <v>0</v>
      </c>
      <c r="AN26" s="723">
        <f t="shared" si="43"/>
        <v>0</v>
      </c>
      <c r="AO26" s="723">
        <f t="shared" si="43"/>
        <v>0</v>
      </c>
      <c r="AP26" s="724">
        <f t="shared" si="43"/>
        <v>0</v>
      </c>
      <c r="AQ26" s="723">
        <f t="shared" si="43"/>
        <v>0</v>
      </c>
      <c r="AR26" s="721">
        <f t="shared" ref="AR26:BW26" si="44">IF(AND(AR12&gt;=$J$26,AR12&lt;$K$26),"*",0)</f>
        <v>0</v>
      </c>
      <c r="AS26" s="722">
        <f t="shared" si="44"/>
        <v>0</v>
      </c>
      <c r="AT26" s="723">
        <f t="shared" si="44"/>
        <v>0</v>
      </c>
      <c r="AU26" s="562">
        <f t="shared" si="44"/>
        <v>0</v>
      </c>
      <c r="AV26" s="723">
        <f t="shared" si="44"/>
        <v>0</v>
      </c>
      <c r="AW26" s="723">
        <f t="shared" si="44"/>
        <v>0</v>
      </c>
      <c r="AX26" s="724">
        <f t="shared" si="44"/>
        <v>0</v>
      </c>
      <c r="AY26" s="723">
        <f t="shared" si="44"/>
        <v>0</v>
      </c>
      <c r="AZ26" s="721">
        <f t="shared" si="44"/>
        <v>0</v>
      </c>
      <c r="BA26" s="722">
        <f t="shared" si="44"/>
        <v>0</v>
      </c>
      <c r="BB26" s="723">
        <f t="shared" si="44"/>
        <v>0</v>
      </c>
      <c r="BC26" s="562">
        <f t="shared" si="44"/>
        <v>0</v>
      </c>
      <c r="BD26" s="723">
        <f t="shared" si="44"/>
        <v>0</v>
      </c>
      <c r="BE26" s="723">
        <f t="shared" si="44"/>
        <v>0</v>
      </c>
      <c r="BF26" s="724">
        <f t="shared" si="44"/>
        <v>0</v>
      </c>
      <c r="BG26" s="723">
        <f t="shared" si="44"/>
        <v>0</v>
      </c>
      <c r="BH26" s="721">
        <f t="shared" si="44"/>
        <v>0</v>
      </c>
      <c r="BI26" s="722">
        <f t="shared" si="44"/>
        <v>0</v>
      </c>
      <c r="BJ26" s="723">
        <f t="shared" si="44"/>
        <v>0</v>
      </c>
      <c r="BK26" s="562">
        <f t="shared" si="44"/>
        <v>0</v>
      </c>
      <c r="BL26" s="723">
        <f t="shared" si="44"/>
        <v>0</v>
      </c>
      <c r="BM26" s="723">
        <f t="shared" si="44"/>
        <v>0</v>
      </c>
      <c r="BN26" s="724">
        <f t="shared" si="44"/>
        <v>0</v>
      </c>
      <c r="BO26" s="723">
        <f t="shared" si="44"/>
        <v>0</v>
      </c>
      <c r="BP26" s="721">
        <f t="shared" si="44"/>
        <v>0</v>
      </c>
      <c r="BQ26" s="722">
        <f t="shared" si="44"/>
        <v>0</v>
      </c>
      <c r="BR26" s="723">
        <f t="shared" si="44"/>
        <v>0</v>
      </c>
      <c r="BS26" s="562">
        <f t="shared" si="44"/>
        <v>0</v>
      </c>
      <c r="BT26" s="723">
        <f t="shared" si="44"/>
        <v>0</v>
      </c>
      <c r="BU26" s="723">
        <f t="shared" si="44"/>
        <v>0</v>
      </c>
      <c r="BV26" s="724">
        <f t="shared" si="44"/>
        <v>0</v>
      </c>
      <c r="BW26" s="723">
        <f t="shared" si="44"/>
        <v>0</v>
      </c>
      <c r="BX26" s="721">
        <f t="shared" ref="BX26:CM26" si="45">IF(AND(BX12&gt;=$J$26,BX12&lt;$K$26),"*",0)</f>
        <v>0</v>
      </c>
      <c r="BY26" s="722">
        <f t="shared" si="45"/>
        <v>0</v>
      </c>
      <c r="BZ26" s="723">
        <f t="shared" si="45"/>
        <v>0</v>
      </c>
      <c r="CA26" s="562">
        <f t="shared" si="45"/>
        <v>0</v>
      </c>
      <c r="CB26" s="723">
        <f t="shared" si="45"/>
        <v>0</v>
      </c>
      <c r="CC26" s="723">
        <f t="shared" si="45"/>
        <v>0</v>
      </c>
      <c r="CD26" s="724">
        <f t="shared" si="45"/>
        <v>0</v>
      </c>
      <c r="CE26" s="723">
        <f t="shared" si="45"/>
        <v>0</v>
      </c>
      <c r="CF26" s="721">
        <f t="shared" si="45"/>
        <v>0</v>
      </c>
      <c r="CG26" s="538">
        <f t="shared" si="45"/>
        <v>0</v>
      </c>
      <c r="CH26" s="539">
        <f t="shared" si="45"/>
        <v>0</v>
      </c>
      <c r="CI26" s="540">
        <f t="shared" si="45"/>
        <v>0</v>
      </c>
      <c r="CJ26" s="539">
        <f t="shared" si="45"/>
        <v>0</v>
      </c>
      <c r="CK26" s="539">
        <f t="shared" si="45"/>
        <v>0</v>
      </c>
      <c r="CL26" s="541">
        <f t="shared" si="45"/>
        <v>0</v>
      </c>
      <c r="CM26" s="539">
        <f t="shared" si="45"/>
        <v>0</v>
      </c>
      <c r="CN26" s="1128">
        <f t="shared" si="4"/>
        <v>0</v>
      </c>
      <c r="CO26" s="1129"/>
      <c r="CP26" s="1123">
        <f>IF(CN26=0,0,LOOKUP(CN26,ﾃﾞｰﾀ入力!$AR$13:'ﾃﾞｰﾀ入力'!$AR$34,ﾃﾞｰﾀ入力!$AS$13:'ﾃﾞｰﾀ入力'!$AS$34))</f>
        <v>0</v>
      </c>
      <c r="CQ26" s="1123"/>
      <c r="CR26" s="294">
        <f t="shared" si="5"/>
        <v>0</v>
      </c>
      <c r="CS26" s="294">
        <f t="shared" si="6"/>
        <v>0</v>
      </c>
      <c r="CT26" s="294">
        <f t="shared" si="7"/>
        <v>0</v>
      </c>
      <c r="CU26" s="295">
        <f t="shared" si="12"/>
        <v>0</v>
      </c>
      <c r="CV26" s="296">
        <f>IF(H26=0,0,LOOKUP(H26,ﾃﾞｰﾀ入力!$C$3:'ﾃﾞｰﾀ入力'!$C$52,ﾃﾞｰﾀ入力!$E$3:'ﾃﾞｰﾀ入力'!$E$51))</f>
        <v>0</v>
      </c>
      <c r="CW26" s="297">
        <f>IF(H26=0,0,LOOKUP(H26,ﾃﾞｰﾀ入力!$C$3:'ﾃﾞｰﾀ入力'!$C$52,ﾃﾞｰﾀ入力!$F$3:'ﾃﾞｰﾀ入力'!$F$51))</f>
        <v>0</v>
      </c>
      <c r="CY26" s="69"/>
      <c r="CZ26" s="69"/>
      <c r="DA26" s="69"/>
    </row>
    <row r="27" spans="1:105" ht="22.5" customHeight="1">
      <c r="A27" s="443">
        <f t="shared" si="8"/>
        <v>14</v>
      </c>
      <c r="B27" s="855" t="str">
        <f>ｼﾌﾄ原本!C18</f>
        <v>I.N</v>
      </c>
      <c r="C27" s="785" t="str">
        <f>ｼﾌﾄ原本!F18</f>
        <v>X</v>
      </c>
      <c r="D27" s="435">
        <f>IF(COUNTIF($H$14:$H$30,14),VLOOKUP(14,$H$14:$CU$30,3,FALSE),0)</f>
        <v>0</v>
      </c>
      <c r="E27" s="423">
        <f>IF(COUNTIF($H$14:$H$30,14),VLOOKUP(14,$H$14:$CU$30,4,FALSE),0)</f>
        <v>0</v>
      </c>
      <c r="F27" s="430">
        <f>IF(COUNTIF($H$14:$H$30,14),VLOOKUP(14,$H$14:$CU$30,92,FALSE),0)</f>
        <v>0</v>
      </c>
      <c r="G27" s="431">
        <f>IF(COUNTIF($H$14:$H$30,14),VLOOKUP(14,$H$14:$CW$30,94,FALSE),0)</f>
        <v>0</v>
      </c>
      <c r="H27" s="899"/>
      <c r="I27" s="874">
        <f>IF(H27=0,0,LOOKUP(H27,ﾃﾞｰﾀ入力!$C$3:'ﾃﾞｰﾀ入力'!$C$40,ﾃﾞｰﾀ入力!$D$3:'ﾃﾞｰﾀ入力'!$D$40))</f>
        <v>0</v>
      </c>
      <c r="J27" s="285"/>
      <c r="K27" s="286"/>
      <c r="L27" s="275">
        <f>IF(AND(L$12&gt;=$J$27,L$12&lt;$K$27),"*",0)</f>
        <v>0</v>
      </c>
      <c r="M27" s="626">
        <f>IF(AND(M$12&gt;=$J$27,M$12&lt;$K$27),"*",0)</f>
        <v>0</v>
      </c>
      <c r="N27" s="627">
        <f>IF(AND(N$12&gt;=$J$27,N$12&lt;$K$27),"*",0)</f>
        <v>0</v>
      </c>
      <c r="O27" s="628">
        <f>IF(AND(O$12&gt;=$J$27,O$12&lt;$K$27),"*",0)</f>
        <v>0</v>
      </c>
      <c r="P27" s="537">
        <f>IF(AND(P$12&gt;=$J$27,P$12&lt;$K$27),"*",0)</f>
        <v>0</v>
      </c>
      <c r="Q27" s="539">
        <f t="shared" ref="Q27:AV27" si="46">IF(AND(Q12&gt;=$J$27,Q12&lt;$K$27),"*",0)</f>
        <v>0</v>
      </c>
      <c r="R27" s="541">
        <f t="shared" si="46"/>
        <v>0</v>
      </c>
      <c r="S27" s="539">
        <f t="shared" si="46"/>
        <v>0</v>
      </c>
      <c r="T27" s="537">
        <f t="shared" si="46"/>
        <v>0</v>
      </c>
      <c r="U27" s="538">
        <f t="shared" si="46"/>
        <v>0</v>
      </c>
      <c r="V27" s="539">
        <f t="shared" si="46"/>
        <v>0</v>
      </c>
      <c r="W27" s="540">
        <f t="shared" si="46"/>
        <v>0</v>
      </c>
      <c r="X27" s="539">
        <f t="shared" si="46"/>
        <v>0</v>
      </c>
      <c r="Y27" s="539">
        <f t="shared" si="46"/>
        <v>0</v>
      </c>
      <c r="Z27" s="541">
        <f t="shared" si="46"/>
        <v>0</v>
      </c>
      <c r="AA27" s="539">
        <f t="shared" si="46"/>
        <v>0</v>
      </c>
      <c r="AB27" s="537">
        <f t="shared" si="46"/>
        <v>0</v>
      </c>
      <c r="AC27" s="538">
        <f t="shared" si="46"/>
        <v>0</v>
      </c>
      <c r="AD27" s="723">
        <f t="shared" si="46"/>
        <v>0</v>
      </c>
      <c r="AE27" s="562">
        <f t="shared" si="46"/>
        <v>0</v>
      </c>
      <c r="AF27" s="723">
        <f t="shared" si="46"/>
        <v>0</v>
      </c>
      <c r="AG27" s="723">
        <f t="shared" si="46"/>
        <v>0</v>
      </c>
      <c r="AH27" s="724">
        <f t="shared" si="46"/>
        <v>0</v>
      </c>
      <c r="AI27" s="723">
        <f t="shared" si="46"/>
        <v>0</v>
      </c>
      <c r="AJ27" s="721">
        <f t="shared" si="46"/>
        <v>0</v>
      </c>
      <c r="AK27" s="722">
        <f t="shared" si="46"/>
        <v>0</v>
      </c>
      <c r="AL27" s="723">
        <f t="shared" si="46"/>
        <v>0</v>
      </c>
      <c r="AM27" s="562">
        <f t="shared" si="46"/>
        <v>0</v>
      </c>
      <c r="AN27" s="723">
        <f t="shared" si="46"/>
        <v>0</v>
      </c>
      <c r="AO27" s="723">
        <f t="shared" si="46"/>
        <v>0</v>
      </c>
      <c r="AP27" s="724">
        <f t="shared" si="46"/>
        <v>0</v>
      </c>
      <c r="AQ27" s="723">
        <f t="shared" si="46"/>
        <v>0</v>
      </c>
      <c r="AR27" s="721">
        <f t="shared" si="46"/>
        <v>0</v>
      </c>
      <c r="AS27" s="722">
        <f t="shared" si="46"/>
        <v>0</v>
      </c>
      <c r="AT27" s="723">
        <f t="shared" si="46"/>
        <v>0</v>
      </c>
      <c r="AU27" s="562">
        <f t="shared" si="46"/>
        <v>0</v>
      </c>
      <c r="AV27" s="723">
        <f t="shared" si="46"/>
        <v>0</v>
      </c>
      <c r="AW27" s="723">
        <f t="shared" ref="AW27:CB27" si="47">IF(AND(AW12&gt;=$J$27,AW12&lt;$K$27),"*",0)</f>
        <v>0</v>
      </c>
      <c r="AX27" s="724">
        <f t="shared" si="47"/>
        <v>0</v>
      </c>
      <c r="AY27" s="723">
        <f t="shared" si="47"/>
        <v>0</v>
      </c>
      <c r="AZ27" s="721">
        <f t="shared" si="47"/>
        <v>0</v>
      </c>
      <c r="BA27" s="722">
        <f t="shared" si="47"/>
        <v>0</v>
      </c>
      <c r="BB27" s="723">
        <f t="shared" si="47"/>
        <v>0</v>
      </c>
      <c r="BC27" s="562">
        <f t="shared" si="47"/>
        <v>0</v>
      </c>
      <c r="BD27" s="723">
        <f t="shared" si="47"/>
        <v>0</v>
      </c>
      <c r="BE27" s="723">
        <f t="shared" si="47"/>
        <v>0</v>
      </c>
      <c r="BF27" s="724">
        <f t="shared" si="47"/>
        <v>0</v>
      </c>
      <c r="BG27" s="723">
        <f t="shared" si="47"/>
        <v>0</v>
      </c>
      <c r="BH27" s="721">
        <f t="shared" si="47"/>
        <v>0</v>
      </c>
      <c r="BI27" s="722">
        <f t="shared" si="47"/>
        <v>0</v>
      </c>
      <c r="BJ27" s="723">
        <f t="shared" si="47"/>
        <v>0</v>
      </c>
      <c r="BK27" s="562">
        <f t="shared" si="47"/>
        <v>0</v>
      </c>
      <c r="BL27" s="723">
        <f t="shared" si="47"/>
        <v>0</v>
      </c>
      <c r="BM27" s="723">
        <f t="shared" si="47"/>
        <v>0</v>
      </c>
      <c r="BN27" s="724">
        <f t="shared" si="47"/>
        <v>0</v>
      </c>
      <c r="BO27" s="723">
        <f t="shared" si="47"/>
        <v>0</v>
      </c>
      <c r="BP27" s="721">
        <f t="shared" si="47"/>
        <v>0</v>
      </c>
      <c r="BQ27" s="722">
        <f t="shared" si="47"/>
        <v>0</v>
      </c>
      <c r="BR27" s="723">
        <f t="shared" si="47"/>
        <v>0</v>
      </c>
      <c r="BS27" s="562">
        <f t="shared" si="47"/>
        <v>0</v>
      </c>
      <c r="BT27" s="723">
        <f t="shared" si="47"/>
        <v>0</v>
      </c>
      <c r="BU27" s="723">
        <f t="shared" si="47"/>
        <v>0</v>
      </c>
      <c r="BV27" s="724">
        <f t="shared" si="47"/>
        <v>0</v>
      </c>
      <c r="BW27" s="723">
        <f t="shared" si="47"/>
        <v>0</v>
      </c>
      <c r="BX27" s="721">
        <f t="shared" si="47"/>
        <v>0</v>
      </c>
      <c r="BY27" s="722">
        <f t="shared" si="47"/>
        <v>0</v>
      </c>
      <c r="BZ27" s="723">
        <f t="shared" si="47"/>
        <v>0</v>
      </c>
      <c r="CA27" s="562">
        <f t="shared" si="47"/>
        <v>0</v>
      </c>
      <c r="CB27" s="723">
        <f t="shared" si="47"/>
        <v>0</v>
      </c>
      <c r="CC27" s="723">
        <f t="shared" ref="CC27:CM27" si="48">IF(AND(CC12&gt;=$J$27,CC12&lt;$K$27),"*",0)</f>
        <v>0</v>
      </c>
      <c r="CD27" s="724">
        <f t="shared" si="48"/>
        <v>0</v>
      </c>
      <c r="CE27" s="723">
        <f t="shared" si="48"/>
        <v>0</v>
      </c>
      <c r="CF27" s="721">
        <f t="shared" si="48"/>
        <v>0</v>
      </c>
      <c r="CG27" s="538">
        <f t="shared" si="48"/>
        <v>0</v>
      </c>
      <c r="CH27" s="539">
        <f t="shared" si="48"/>
        <v>0</v>
      </c>
      <c r="CI27" s="540">
        <f t="shared" si="48"/>
        <v>0</v>
      </c>
      <c r="CJ27" s="539">
        <f t="shared" si="48"/>
        <v>0</v>
      </c>
      <c r="CK27" s="539">
        <f t="shared" si="48"/>
        <v>0</v>
      </c>
      <c r="CL27" s="541">
        <f t="shared" si="48"/>
        <v>0</v>
      </c>
      <c r="CM27" s="539">
        <f t="shared" si="48"/>
        <v>0</v>
      </c>
      <c r="CN27" s="1128">
        <f t="shared" si="4"/>
        <v>0</v>
      </c>
      <c r="CO27" s="1129"/>
      <c r="CP27" s="1123">
        <f>IF(CN27=0,0,LOOKUP(CN27,ﾃﾞｰﾀ入力!$AR$13:'ﾃﾞｰﾀ入力'!$AR$34,ﾃﾞｰﾀ入力!$AS$13:'ﾃﾞｰﾀ入力'!$AS$34))</f>
        <v>0</v>
      </c>
      <c r="CQ27" s="1123"/>
      <c r="CR27" s="294">
        <f t="shared" si="5"/>
        <v>0</v>
      </c>
      <c r="CS27" s="294">
        <f t="shared" si="6"/>
        <v>0</v>
      </c>
      <c r="CT27" s="294">
        <f t="shared" si="7"/>
        <v>0</v>
      </c>
      <c r="CU27" s="295">
        <f t="shared" si="12"/>
        <v>0</v>
      </c>
      <c r="CV27" s="296">
        <f>IF(H27=0,0,LOOKUP(H27,ﾃﾞｰﾀ入力!$C$3:'ﾃﾞｰﾀ入力'!$C$52,ﾃﾞｰﾀ入力!$E$3:'ﾃﾞｰﾀ入力'!$E$51))</f>
        <v>0</v>
      </c>
      <c r="CW27" s="297">
        <f>IF(H27=0,0,LOOKUP(H27,ﾃﾞｰﾀ入力!$C$3:'ﾃﾞｰﾀ入力'!$C$52,ﾃﾞｰﾀ入力!$F$3:'ﾃﾞｰﾀ入力'!$F$51))</f>
        <v>0</v>
      </c>
      <c r="CY27" s="69"/>
      <c r="CZ27" s="69"/>
      <c r="DA27" s="69"/>
    </row>
    <row r="28" spans="1:105" ht="22.5" customHeight="1">
      <c r="A28" s="443">
        <f t="shared" si="8"/>
        <v>15</v>
      </c>
      <c r="B28" s="855" t="str">
        <f>ｼﾌﾄ原本!C19</f>
        <v>W.M</v>
      </c>
      <c r="C28" s="785" t="str">
        <f>ｼﾌﾄ原本!F19</f>
        <v>X</v>
      </c>
      <c r="D28" s="435">
        <f>IF(COUNTIF($H$14:$H$30,15),VLOOKUP(15,$H$14:$CU$30,3,FALSE),0)</f>
        <v>0</v>
      </c>
      <c r="E28" s="423">
        <f>IF(COUNTIF($H$14:$H$30,15),VLOOKUP(15,$H$14:$CU$30,4,FALSE),0)</f>
        <v>0</v>
      </c>
      <c r="F28" s="426">
        <f>IF(COUNTIF($H$14:$H$30,15),VLOOKUP(15,$H$14:$CU$30,92,FALSE),0)</f>
        <v>0</v>
      </c>
      <c r="G28" s="436">
        <f>IF(COUNTIF($H$14:$H$30,15),VLOOKUP(15,$H$14:$CW$30,94,FALSE),0)</f>
        <v>0</v>
      </c>
      <c r="H28" s="899"/>
      <c r="I28" s="874">
        <f>IF(H28=0,0,LOOKUP(H28,ﾃﾞｰﾀ入力!$C$3:'ﾃﾞｰﾀ入力'!$C$40,ﾃﾞｰﾀ入力!$D$3:'ﾃﾞｰﾀ入力'!$D$40))</f>
        <v>0</v>
      </c>
      <c r="J28" s="298"/>
      <c r="K28" s="299"/>
      <c r="L28" s="275">
        <f t="shared" ref="L28:AQ28" si="49">IF(AND(L$12&gt;=$J$28,L$12&lt;$K$28),"*",0)</f>
        <v>0</v>
      </c>
      <c r="M28" s="626">
        <f t="shared" si="49"/>
        <v>0</v>
      </c>
      <c r="N28" s="627">
        <f t="shared" si="49"/>
        <v>0</v>
      </c>
      <c r="O28" s="628">
        <f t="shared" si="49"/>
        <v>0</v>
      </c>
      <c r="P28" s="537">
        <f t="shared" si="49"/>
        <v>0</v>
      </c>
      <c r="Q28" s="539">
        <f t="shared" si="49"/>
        <v>0</v>
      </c>
      <c r="R28" s="541">
        <f t="shared" si="49"/>
        <v>0</v>
      </c>
      <c r="S28" s="539">
        <f t="shared" si="49"/>
        <v>0</v>
      </c>
      <c r="T28" s="537">
        <f t="shared" si="49"/>
        <v>0</v>
      </c>
      <c r="U28" s="538">
        <f t="shared" si="49"/>
        <v>0</v>
      </c>
      <c r="V28" s="539">
        <f t="shared" si="49"/>
        <v>0</v>
      </c>
      <c r="W28" s="540">
        <f t="shared" si="49"/>
        <v>0</v>
      </c>
      <c r="X28" s="539">
        <f t="shared" si="49"/>
        <v>0</v>
      </c>
      <c r="Y28" s="539">
        <f t="shared" si="49"/>
        <v>0</v>
      </c>
      <c r="Z28" s="541">
        <f t="shared" si="49"/>
        <v>0</v>
      </c>
      <c r="AA28" s="539">
        <f t="shared" si="49"/>
        <v>0</v>
      </c>
      <c r="AB28" s="537">
        <f t="shared" si="49"/>
        <v>0</v>
      </c>
      <c r="AC28" s="538">
        <f t="shared" si="49"/>
        <v>0</v>
      </c>
      <c r="AD28" s="723">
        <f t="shared" si="49"/>
        <v>0</v>
      </c>
      <c r="AE28" s="562">
        <f t="shared" si="49"/>
        <v>0</v>
      </c>
      <c r="AF28" s="723">
        <f t="shared" si="49"/>
        <v>0</v>
      </c>
      <c r="AG28" s="723">
        <f t="shared" si="49"/>
        <v>0</v>
      </c>
      <c r="AH28" s="724">
        <f t="shared" si="49"/>
        <v>0</v>
      </c>
      <c r="AI28" s="723">
        <f t="shared" si="49"/>
        <v>0</v>
      </c>
      <c r="AJ28" s="721">
        <f t="shared" si="49"/>
        <v>0</v>
      </c>
      <c r="AK28" s="722">
        <f t="shared" si="49"/>
        <v>0</v>
      </c>
      <c r="AL28" s="723">
        <f t="shared" si="49"/>
        <v>0</v>
      </c>
      <c r="AM28" s="562">
        <f t="shared" si="49"/>
        <v>0</v>
      </c>
      <c r="AN28" s="723">
        <f t="shared" si="49"/>
        <v>0</v>
      </c>
      <c r="AO28" s="723">
        <f t="shared" si="49"/>
        <v>0</v>
      </c>
      <c r="AP28" s="724">
        <f t="shared" si="49"/>
        <v>0</v>
      </c>
      <c r="AQ28" s="723">
        <f t="shared" si="49"/>
        <v>0</v>
      </c>
      <c r="AR28" s="721">
        <f t="shared" ref="AR28:BW28" si="50">IF(AND(AR$12&gt;=$J$28,AR$12&lt;$K$28),"*",0)</f>
        <v>0</v>
      </c>
      <c r="AS28" s="722">
        <f t="shared" si="50"/>
        <v>0</v>
      </c>
      <c r="AT28" s="723">
        <f t="shared" si="50"/>
        <v>0</v>
      </c>
      <c r="AU28" s="562">
        <f t="shared" si="50"/>
        <v>0</v>
      </c>
      <c r="AV28" s="723">
        <f t="shared" si="50"/>
        <v>0</v>
      </c>
      <c r="AW28" s="723">
        <f t="shared" si="50"/>
        <v>0</v>
      </c>
      <c r="AX28" s="724">
        <f t="shared" si="50"/>
        <v>0</v>
      </c>
      <c r="AY28" s="723">
        <f t="shared" si="50"/>
        <v>0</v>
      </c>
      <c r="AZ28" s="721">
        <f t="shared" si="50"/>
        <v>0</v>
      </c>
      <c r="BA28" s="722">
        <f t="shared" si="50"/>
        <v>0</v>
      </c>
      <c r="BB28" s="723">
        <f t="shared" si="50"/>
        <v>0</v>
      </c>
      <c r="BC28" s="562">
        <f t="shared" si="50"/>
        <v>0</v>
      </c>
      <c r="BD28" s="723">
        <f t="shared" si="50"/>
        <v>0</v>
      </c>
      <c r="BE28" s="723">
        <f t="shared" si="50"/>
        <v>0</v>
      </c>
      <c r="BF28" s="724">
        <f t="shared" si="50"/>
        <v>0</v>
      </c>
      <c r="BG28" s="723">
        <f t="shared" si="50"/>
        <v>0</v>
      </c>
      <c r="BH28" s="721">
        <f t="shared" si="50"/>
        <v>0</v>
      </c>
      <c r="BI28" s="722">
        <f t="shared" si="50"/>
        <v>0</v>
      </c>
      <c r="BJ28" s="723">
        <f t="shared" si="50"/>
        <v>0</v>
      </c>
      <c r="BK28" s="562">
        <f t="shared" si="50"/>
        <v>0</v>
      </c>
      <c r="BL28" s="723">
        <f t="shared" si="50"/>
        <v>0</v>
      </c>
      <c r="BM28" s="723">
        <f t="shared" si="50"/>
        <v>0</v>
      </c>
      <c r="BN28" s="724">
        <f t="shared" si="50"/>
        <v>0</v>
      </c>
      <c r="BO28" s="723">
        <f t="shared" si="50"/>
        <v>0</v>
      </c>
      <c r="BP28" s="721">
        <f t="shared" si="50"/>
        <v>0</v>
      </c>
      <c r="BQ28" s="722">
        <f t="shared" si="50"/>
        <v>0</v>
      </c>
      <c r="BR28" s="723">
        <f t="shared" si="50"/>
        <v>0</v>
      </c>
      <c r="BS28" s="562">
        <f t="shared" si="50"/>
        <v>0</v>
      </c>
      <c r="BT28" s="723">
        <f t="shared" si="50"/>
        <v>0</v>
      </c>
      <c r="BU28" s="723">
        <f t="shared" si="50"/>
        <v>0</v>
      </c>
      <c r="BV28" s="724">
        <f t="shared" si="50"/>
        <v>0</v>
      </c>
      <c r="BW28" s="723">
        <f t="shared" si="50"/>
        <v>0</v>
      </c>
      <c r="BX28" s="721">
        <f t="shared" ref="BX28:CM28" si="51">IF(AND(BX$12&gt;=$J$28,BX$12&lt;$K$28),"*",0)</f>
        <v>0</v>
      </c>
      <c r="BY28" s="722">
        <f t="shared" si="51"/>
        <v>0</v>
      </c>
      <c r="BZ28" s="723">
        <f t="shared" si="51"/>
        <v>0</v>
      </c>
      <c r="CA28" s="562">
        <f t="shared" si="51"/>
        <v>0</v>
      </c>
      <c r="CB28" s="723">
        <f t="shared" si="51"/>
        <v>0</v>
      </c>
      <c r="CC28" s="723">
        <f t="shared" si="51"/>
        <v>0</v>
      </c>
      <c r="CD28" s="724">
        <f t="shared" si="51"/>
        <v>0</v>
      </c>
      <c r="CE28" s="723">
        <f t="shared" si="51"/>
        <v>0</v>
      </c>
      <c r="CF28" s="721">
        <f t="shared" si="51"/>
        <v>0</v>
      </c>
      <c r="CG28" s="538">
        <f t="shared" si="51"/>
        <v>0</v>
      </c>
      <c r="CH28" s="539">
        <f t="shared" si="51"/>
        <v>0</v>
      </c>
      <c r="CI28" s="540">
        <f t="shared" si="51"/>
        <v>0</v>
      </c>
      <c r="CJ28" s="539">
        <f t="shared" si="51"/>
        <v>0</v>
      </c>
      <c r="CK28" s="539">
        <f t="shared" si="51"/>
        <v>0</v>
      </c>
      <c r="CL28" s="541">
        <f t="shared" si="51"/>
        <v>0</v>
      </c>
      <c r="CM28" s="539">
        <f t="shared" si="51"/>
        <v>0</v>
      </c>
      <c r="CN28" s="1128">
        <f t="shared" si="4"/>
        <v>0</v>
      </c>
      <c r="CO28" s="1129"/>
      <c r="CP28" s="1123">
        <f>IF(CN28=0,0,LOOKUP(CN28,ﾃﾞｰﾀ入力!$AR$13:'ﾃﾞｰﾀ入力'!$AR$34,ﾃﾞｰﾀ入力!$AS$13:'ﾃﾞｰﾀ入力'!$AS$34))</f>
        <v>0</v>
      </c>
      <c r="CQ28" s="1123"/>
      <c r="CR28" s="294">
        <f t="shared" si="5"/>
        <v>0</v>
      </c>
      <c r="CS28" s="294">
        <f t="shared" si="6"/>
        <v>0</v>
      </c>
      <c r="CT28" s="294">
        <f t="shared" si="7"/>
        <v>0</v>
      </c>
      <c r="CU28" s="295">
        <f t="shared" si="12"/>
        <v>0</v>
      </c>
      <c r="CV28" s="296">
        <f>IF(H28=0,0,LOOKUP(H28,ﾃﾞｰﾀ入力!$C$3:'ﾃﾞｰﾀ入力'!$C$52,ﾃﾞｰﾀ入力!$E$3:'ﾃﾞｰﾀ入力'!$E$51))</f>
        <v>0</v>
      </c>
      <c r="CW28" s="297">
        <f>IF(H28=0,0,LOOKUP(H28,ﾃﾞｰﾀ入力!$C$3:'ﾃﾞｰﾀ入力'!$C$52,ﾃﾞｰﾀ入力!$F$3:'ﾃﾞｰﾀ入力'!$F$51))</f>
        <v>0</v>
      </c>
      <c r="CY28" s="69"/>
      <c r="CZ28" s="69"/>
      <c r="DA28" s="69"/>
    </row>
    <row r="29" spans="1:105" ht="22.5" customHeight="1">
      <c r="A29" s="443">
        <f t="shared" si="8"/>
        <v>16</v>
      </c>
      <c r="B29" s="855" t="str">
        <f>ｼﾌﾄ原本!C20</f>
        <v>Y.Y</v>
      </c>
      <c r="C29" s="785" t="str">
        <f>ｼﾌﾄ原本!F20</f>
        <v>17.5-L</v>
      </c>
      <c r="D29" s="435">
        <f>IF(COUNTIF($H$14:$H$30,16),VLOOKUP(16,$H$14:$CU$30,3,FALSE),0)</f>
        <v>17.5</v>
      </c>
      <c r="E29" s="423">
        <f>IF(COUNTIF($H$14:$H$30,16),VLOOKUP(16,$H$14:$CU$30,4,FALSE),0)</f>
        <v>22.75</v>
      </c>
      <c r="F29" s="426">
        <f ca="1">IF(COUNTIF($H$14:$H$30,16),VLOOKUP(16,$H$14:$CU$30,92,FALSE),0)</f>
        <v>6359.875</v>
      </c>
      <c r="G29" s="436">
        <f ca="1">IF(COUNTIF($H$14:$H$30,16),VLOOKUP(16,$H$14:$CW$30,94,FALSE),0)</f>
        <v>356</v>
      </c>
      <c r="H29" s="899"/>
      <c r="I29" s="874">
        <f>IF(H29=0,0,LOOKUP(H29,ﾃﾞｰﾀ入力!$C$3:'ﾃﾞｰﾀ入力'!$C$40,ﾃﾞｰﾀ入力!$D$3:'ﾃﾞｰﾀ入力'!$D$40))</f>
        <v>0</v>
      </c>
      <c r="J29" s="298"/>
      <c r="K29" s="299"/>
      <c r="L29" s="275">
        <f t="shared" ref="L29:AQ29" si="52">IF(AND(L$12&gt;=$J$29,L$12&lt;$K$29),"*",0)</f>
        <v>0</v>
      </c>
      <c r="M29" s="626">
        <f t="shared" si="52"/>
        <v>0</v>
      </c>
      <c r="N29" s="627">
        <f t="shared" si="52"/>
        <v>0</v>
      </c>
      <c r="O29" s="628">
        <f t="shared" si="52"/>
        <v>0</v>
      </c>
      <c r="P29" s="537">
        <f t="shared" si="52"/>
        <v>0</v>
      </c>
      <c r="Q29" s="539">
        <f t="shared" si="52"/>
        <v>0</v>
      </c>
      <c r="R29" s="541">
        <f t="shared" si="52"/>
        <v>0</v>
      </c>
      <c r="S29" s="539">
        <f t="shared" si="52"/>
        <v>0</v>
      </c>
      <c r="T29" s="537">
        <f t="shared" si="52"/>
        <v>0</v>
      </c>
      <c r="U29" s="538">
        <f t="shared" si="52"/>
        <v>0</v>
      </c>
      <c r="V29" s="539">
        <f t="shared" si="52"/>
        <v>0</v>
      </c>
      <c r="W29" s="540">
        <f t="shared" si="52"/>
        <v>0</v>
      </c>
      <c r="X29" s="539">
        <f t="shared" si="52"/>
        <v>0</v>
      </c>
      <c r="Y29" s="539">
        <f t="shared" si="52"/>
        <v>0</v>
      </c>
      <c r="Z29" s="541">
        <f t="shared" si="52"/>
        <v>0</v>
      </c>
      <c r="AA29" s="539">
        <f t="shared" si="52"/>
        <v>0</v>
      </c>
      <c r="AB29" s="537">
        <f t="shared" si="52"/>
        <v>0</v>
      </c>
      <c r="AC29" s="538">
        <f t="shared" si="52"/>
        <v>0</v>
      </c>
      <c r="AD29" s="539">
        <f t="shared" si="52"/>
        <v>0</v>
      </c>
      <c r="AE29" s="540">
        <f t="shared" si="52"/>
        <v>0</v>
      </c>
      <c r="AF29" s="539">
        <f t="shared" si="52"/>
        <v>0</v>
      </c>
      <c r="AG29" s="539">
        <f t="shared" si="52"/>
        <v>0</v>
      </c>
      <c r="AH29" s="541">
        <f t="shared" si="52"/>
        <v>0</v>
      </c>
      <c r="AI29" s="539">
        <f t="shared" si="52"/>
        <v>0</v>
      </c>
      <c r="AJ29" s="537">
        <f t="shared" si="52"/>
        <v>0</v>
      </c>
      <c r="AK29" s="538">
        <f t="shared" si="52"/>
        <v>0</v>
      </c>
      <c r="AL29" s="539">
        <f t="shared" si="52"/>
        <v>0</v>
      </c>
      <c r="AM29" s="540">
        <f t="shared" si="52"/>
        <v>0</v>
      </c>
      <c r="AN29" s="539">
        <f t="shared" si="52"/>
        <v>0</v>
      </c>
      <c r="AO29" s="539">
        <f t="shared" si="52"/>
        <v>0</v>
      </c>
      <c r="AP29" s="541">
        <f t="shared" si="52"/>
        <v>0</v>
      </c>
      <c r="AQ29" s="539">
        <f t="shared" si="52"/>
        <v>0</v>
      </c>
      <c r="AR29" s="537">
        <f t="shared" ref="AR29:BW29" si="53">IF(AND(AR$12&gt;=$J$29,AR$12&lt;$K$29),"*",0)</f>
        <v>0</v>
      </c>
      <c r="AS29" s="538">
        <f t="shared" si="53"/>
        <v>0</v>
      </c>
      <c r="AT29" s="539">
        <f t="shared" si="53"/>
        <v>0</v>
      </c>
      <c r="AU29" s="540">
        <f t="shared" si="53"/>
        <v>0</v>
      </c>
      <c r="AV29" s="539">
        <f t="shared" si="53"/>
        <v>0</v>
      </c>
      <c r="AW29" s="539">
        <f t="shared" si="53"/>
        <v>0</v>
      </c>
      <c r="AX29" s="541">
        <f t="shared" si="53"/>
        <v>0</v>
      </c>
      <c r="AY29" s="539">
        <f t="shared" si="53"/>
        <v>0</v>
      </c>
      <c r="AZ29" s="537">
        <f t="shared" si="53"/>
        <v>0</v>
      </c>
      <c r="BA29" s="538">
        <f t="shared" si="53"/>
        <v>0</v>
      </c>
      <c r="BB29" s="539">
        <f t="shared" si="53"/>
        <v>0</v>
      </c>
      <c r="BC29" s="540">
        <f t="shared" si="53"/>
        <v>0</v>
      </c>
      <c r="BD29" s="539">
        <f t="shared" si="53"/>
        <v>0</v>
      </c>
      <c r="BE29" s="539">
        <f t="shared" si="53"/>
        <v>0</v>
      </c>
      <c r="BF29" s="541">
        <f t="shared" si="53"/>
        <v>0</v>
      </c>
      <c r="BG29" s="539">
        <f t="shared" si="53"/>
        <v>0</v>
      </c>
      <c r="BH29" s="537">
        <f t="shared" si="53"/>
        <v>0</v>
      </c>
      <c r="BI29" s="538">
        <f t="shared" si="53"/>
        <v>0</v>
      </c>
      <c r="BJ29" s="539">
        <f t="shared" si="53"/>
        <v>0</v>
      </c>
      <c r="BK29" s="540">
        <f t="shared" si="53"/>
        <v>0</v>
      </c>
      <c r="BL29" s="539">
        <f t="shared" si="53"/>
        <v>0</v>
      </c>
      <c r="BM29" s="539">
        <f t="shared" si="53"/>
        <v>0</v>
      </c>
      <c r="BN29" s="541">
        <f t="shared" si="53"/>
        <v>0</v>
      </c>
      <c r="BO29" s="539">
        <f t="shared" si="53"/>
        <v>0</v>
      </c>
      <c r="BP29" s="537">
        <f t="shared" si="53"/>
        <v>0</v>
      </c>
      <c r="BQ29" s="538">
        <f t="shared" si="53"/>
        <v>0</v>
      </c>
      <c r="BR29" s="539">
        <f t="shared" si="53"/>
        <v>0</v>
      </c>
      <c r="BS29" s="540">
        <f t="shared" si="53"/>
        <v>0</v>
      </c>
      <c r="BT29" s="539">
        <f t="shared" si="53"/>
        <v>0</v>
      </c>
      <c r="BU29" s="539">
        <f t="shared" si="53"/>
        <v>0</v>
      </c>
      <c r="BV29" s="541">
        <f t="shared" si="53"/>
        <v>0</v>
      </c>
      <c r="BW29" s="539">
        <f t="shared" si="53"/>
        <v>0</v>
      </c>
      <c r="BX29" s="537">
        <f t="shared" ref="BX29:CM29" si="54">IF(AND(BX$12&gt;=$J$29,BX$12&lt;$K$29),"*",0)</f>
        <v>0</v>
      </c>
      <c r="BY29" s="538">
        <f t="shared" si="54"/>
        <v>0</v>
      </c>
      <c r="BZ29" s="539">
        <f t="shared" si="54"/>
        <v>0</v>
      </c>
      <c r="CA29" s="540">
        <f t="shared" si="54"/>
        <v>0</v>
      </c>
      <c r="CB29" s="539">
        <f t="shared" si="54"/>
        <v>0</v>
      </c>
      <c r="CC29" s="539">
        <f t="shared" si="54"/>
        <v>0</v>
      </c>
      <c r="CD29" s="541">
        <f t="shared" si="54"/>
        <v>0</v>
      </c>
      <c r="CE29" s="539">
        <f t="shared" si="54"/>
        <v>0</v>
      </c>
      <c r="CF29" s="537">
        <f t="shared" si="54"/>
        <v>0</v>
      </c>
      <c r="CG29" s="538">
        <f t="shared" si="54"/>
        <v>0</v>
      </c>
      <c r="CH29" s="539">
        <f t="shared" si="54"/>
        <v>0</v>
      </c>
      <c r="CI29" s="540">
        <f t="shared" si="54"/>
        <v>0</v>
      </c>
      <c r="CJ29" s="539">
        <f t="shared" si="54"/>
        <v>0</v>
      </c>
      <c r="CK29" s="539">
        <f t="shared" si="54"/>
        <v>0</v>
      </c>
      <c r="CL29" s="541">
        <f t="shared" si="54"/>
        <v>0</v>
      </c>
      <c r="CM29" s="539">
        <f t="shared" si="54"/>
        <v>0</v>
      </c>
      <c r="CN29" s="1128">
        <f t="shared" si="4"/>
        <v>0</v>
      </c>
      <c r="CO29" s="1129"/>
      <c r="CP29" s="1123">
        <f>IF(CN29=0,0,LOOKUP(CN29,ﾃﾞｰﾀ入力!$AR$13:'ﾃﾞｰﾀ入力'!$AR$34,ﾃﾞｰﾀ入力!$AS$13:'ﾃﾞｰﾀ入力'!$AS$34))</f>
        <v>0</v>
      </c>
      <c r="CQ29" s="1123"/>
      <c r="CR29" s="294">
        <f t="shared" si="5"/>
        <v>0</v>
      </c>
      <c r="CS29" s="294">
        <f t="shared" si="6"/>
        <v>0</v>
      </c>
      <c r="CT29" s="294">
        <f t="shared" si="7"/>
        <v>0</v>
      </c>
      <c r="CU29" s="295">
        <f t="shared" si="12"/>
        <v>0</v>
      </c>
      <c r="CV29" s="296">
        <f>IF(H29=0,0,LOOKUP(H29,ﾃﾞｰﾀ入力!$C$3:'ﾃﾞｰﾀ入力'!$C$52,ﾃﾞｰﾀ入力!$E$3:'ﾃﾞｰﾀ入力'!$E$51))</f>
        <v>0</v>
      </c>
      <c r="CW29" s="297">
        <f>IF(H29=0,0,LOOKUP(H29,ﾃﾞｰﾀ入力!$C$3:'ﾃﾞｰﾀ入力'!$C$52,ﾃﾞｰﾀ入力!$F$3:'ﾃﾞｰﾀ入力'!$F$51))</f>
        <v>0</v>
      </c>
      <c r="CY29" s="69"/>
      <c r="CZ29" s="69"/>
      <c r="DA29" s="69"/>
    </row>
    <row r="30" spans="1:105" ht="22.5" customHeight="1" thickBot="1">
      <c r="A30" s="443">
        <f t="shared" si="8"/>
        <v>17</v>
      </c>
      <c r="B30" s="855" t="str">
        <f>ｼﾌﾄ原本!C21</f>
        <v>S.U</v>
      </c>
      <c r="C30" s="785" t="str">
        <f>ｼﾌﾄ原本!F21</f>
        <v>11-L</v>
      </c>
      <c r="D30" s="435">
        <f>IF(COUNTIF($H$14:$H$30,17),VLOOKUP(17,$H$14:$CU$30,3,FALSE),0)</f>
        <v>12</v>
      </c>
      <c r="E30" s="423">
        <f>IF(COUNTIF($H$14:$H$30,17),VLOOKUP(17,$H$14:$CU$30,4,FALSE),0)</f>
        <v>17.5</v>
      </c>
      <c r="F30" s="426">
        <f ca="1">IF(COUNTIF($H$14:$H$30,17),VLOOKUP(17,$H$14:$CU$30,92,FALSE),0)</f>
        <v>6436.5</v>
      </c>
      <c r="G30" s="436">
        <f ca="1">IF(COUNTIF($H$14:$H$30,17),VLOOKUP(17,$H$14:$CW$30,94,FALSE),0)</f>
        <v>418</v>
      </c>
      <c r="H30" s="542"/>
      <c r="I30" s="875">
        <f>IF(H30=0,0,LOOKUP(H30,ﾃﾞｰﾀ入力!$C$3:'ﾃﾞｰﾀ入力'!$C$40,ﾃﾞｰﾀ入力!$D$3:'ﾃﾞｰﾀ入力'!$D$40))</f>
        <v>0</v>
      </c>
      <c r="J30" s="900"/>
      <c r="K30" s="901"/>
      <c r="L30" s="377">
        <f t="shared" ref="L30:AQ30" si="55">IF(AND(L12&gt;=$J$30,L12&lt;$K$30),"*",0)</f>
        <v>0</v>
      </c>
      <c r="M30" s="658">
        <f t="shared" si="55"/>
        <v>0</v>
      </c>
      <c r="N30" s="659">
        <f t="shared" si="55"/>
        <v>0</v>
      </c>
      <c r="O30" s="660">
        <f t="shared" si="55"/>
        <v>0</v>
      </c>
      <c r="P30" s="552">
        <f t="shared" si="55"/>
        <v>0</v>
      </c>
      <c r="Q30" s="550">
        <f t="shared" si="55"/>
        <v>0</v>
      </c>
      <c r="R30" s="551">
        <f t="shared" si="55"/>
        <v>0</v>
      </c>
      <c r="S30" s="550">
        <f t="shared" si="55"/>
        <v>0</v>
      </c>
      <c r="T30" s="552">
        <f t="shared" si="55"/>
        <v>0</v>
      </c>
      <c r="U30" s="553">
        <f t="shared" si="55"/>
        <v>0</v>
      </c>
      <c r="V30" s="550">
        <f t="shared" si="55"/>
        <v>0</v>
      </c>
      <c r="W30" s="554">
        <f t="shared" si="55"/>
        <v>0</v>
      </c>
      <c r="X30" s="550">
        <f t="shared" si="55"/>
        <v>0</v>
      </c>
      <c r="Y30" s="550">
        <f t="shared" si="55"/>
        <v>0</v>
      </c>
      <c r="Z30" s="551">
        <f t="shared" si="55"/>
        <v>0</v>
      </c>
      <c r="AA30" s="550">
        <f t="shared" si="55"/>
        <v>0</v>
      </c>
      <c r="AB30" s="552">
        <f t="shared" si="55"/>
        <v>0</v>
      </c>
      <c r="AC30" s="553">
        <f t="shared" si="55"/>
        <v>0</v>
      </c>
      <c r="AD30" s="550">
        <f t="shared" si="55"/>
        <v>0</v>
      </c>
      <c r="AE30" s="554">
        <f t="shared" si="55"/>
        <v>0</v>
      </c>
      <c r="AF30" s="550">
        <f t="shared" si="55"/>
        <v>0</v>
      </c>
      <c r="AG30" s="550">
        <f t="shared" si="55"/>
        <v>0</v>
      </c>
      <c r="AH30" s="551">
        <f t="shared" si="55"/>
        <v>0</v>
      </c>
      <c r="AI30" s="550">
        <f t="shared" si="55"/>
        <v>0</v>
      </c>
      <c r="AJ30" s="552">
        <f t="shared" si="55"/>
        <v>0</v>
      </c>
      <c r="AK30" s="553">
        <f t="shared" si="55"/>
        <v>0</v>
      </c>
      <c r="AL30" s="550">
        <f t="shared" si="55"/>
        <v>0</v>
      </c>
      <c r="AM30" s="554">
        <f t="shared" si="55"/>
        <v>0</v>
      </c>
      <c r="AN30" s="550">
        <f t="shared" si="55"/>
        <v>0</v>
      </c>
      <c r="AO30" s="550">
        <f t="shared" si="55"/>
        <v>0</v>
      </c>
      <c r="AP30" s="551">
        <f t="shared" si="55"/>
        <v>0</v>
      </c>
      <c r="AQ30" s="550">
        <f t="shared" si="55"/>
        <v>0</v>
      </c>
      <c r="AR30" s="552">
        <f t="shared" ref="AR30:BW30" si="56">IF(AND(AR12&gt;=$J$30,AR12&lt;$K$30),"*",0)</f>
        <v>0</v>
      </c>
      <c r="AS30" s="553">
        <f t="shared" si="56"/>
        <v>0</v>
      </c>
      <c r="AT30" s="550">
        <f t="shared" si="56"/>
        <v>0</v>
      </c>
      <c r="AU30" s="554">
        <f t="shared" si="56"/>
        <v>0</v>
      </c>
      <c r="AV30" s="550">
        <f t="shared" si="56"/>
        <v>0</v>
      </c>
      <c r="AW30" s="550">
        <f t="shared" si="56"/>
        <v>0</v>
      </c>
      <c r="AX30" s="551">
        <f t="shared" si="56"/>
        <v>0</v>
      </c>
      <c r="AY30" s="550">
        <f t="shared" si="56"/>
        <v>0</v>
      </c>
      <c r="AZ30" s="552">
        <f t="shared" si="56"/>
        <v>0</v>
      </c>
      <c r="BA30" s="553">
        <f t="shared" si="56"/>
        <v>0</v>
      </c>
      <c r="BB30" s="550">
        <f t="shared" si="56"/>
        <v>0</v>
      </c>
      <c r="BC30" s="554">
        <f t="shared" si="56"/>
        <v>0</v>
      </c>
      <c r="BD30" s="550">
        <f t="shared" si="56"/>
        <v>0</v>
      </c>
      <c r="BE30" s="550">
        <f t="shared" si="56"/>
        <v>0</v>
      </c>
      <c r="BF30" s="551">
        <f t="shared" si="56"/>
        <v>0</v>
      </c>
      <c r="BG30" s="550">
        <f t="shared" si="56"/>
        <v>0</v>
      </c>
      <c r="BH30" s="552">
        <f t="shared" si="56"/>
        <v>0</v>
      </c>
      <c r="BI30" s="553">
        <f t="shared" si="56"/>
        <v>0</v>
      </c>
      <c r="BJ30" s="550">
        <f t="shared" si="56"/>
        <v>0</v>
      </c>
      <c r="BK30" s="554">
        <f t="shared" si="56"/>
        <v>0</v>
      </c>
      <c r="BL30" s="550">
        <f t="shared" si="56"/>
        <v>0</v>
      </c>
      <c r="BM30" s="550">
        <f t="shared" si="56"/>
        <v>0</v>
      </c>
      <c r="BN30" s="551">
        <f t="shared" si="56"/>
        <v>0</v>
      </c>
      <c r="BO30" s="550">
        <f t="shared" si="56"/>
        <v>0</v>
      </c>
      <c r="BP30" s="552">
        <f t="shared" si="56"/>
        <v>0</v>
      </c>
      <c r="BQ30" s="553">
        <f t="shared" si="56"/>
        <v>0</v>
      </c>
      <c r="BR30" s="550">
        <f t="shared" si="56"/>
        <v>0</v>
      </c>
      <c r="BS30" s="554">
        <f t="shared" si="56"/>
        <v>0</v>
      </c>
      <c r="BT30" s="550">
        <f t="shared" si="56"/>
        <v>0</v>
      </c>
      <c r="BU30" s="550">
        <f t="shared" si="56"/>
        <v>0</v>
      </c>
      <c r="BV30" s="551">
        <f t="shared" si="56"/>
        <v>0</v>
      </c>
      <c r="BW30" s="550">
        <f t="shared" si="56"/>
        <v>0</v>
      </c>
      <c r="BX30" s="552">
        <f t="shared" ref="BX30:CM30" si="57">IF(AND(BX12&gt;=$J$30,BX12&lt;$K$30),"*",0)</f>
        <v>0</v>
      </c>
      <c r="BY30" s="553">
        <f t="shared" si="57"/>
        <v>0</v>
      </c>
      <c r="BZ30" s="550">
        <f t="shared" si="57"/>
        <v>0</v>
      </c>
      <c r="CA30" s="554">
        <f t="shared" si="57"/>
        <v>0</v>
      </c>
      <c r="CB30" s="550">
        <f t="shared" si="57"/>
        <v>0</v>
      </c>
      <c r="CC30" s="550">
        <f t="shared" si="57"/>
        <v>0</v>
      </c>
      <c r="CD30" s="551">
        <f t="shared" si="57"/>
        <v>0</v>
      </c>
      <c r="CE30" s="550">
        <f t="shared" si="57"/>
        <v>0</v>
      </c>
      <c r="CF30" s="552">
        <f t="shared" si="57"/>
        <v>0</v>
      </c>
      <c r="CG30" s="553">
        <f t="shared" si="57"/>
        <v>0</v>
      </c>
      <c r="CH30" s="550">
        <f t="shared" si="57"/>
        <v>0</v>
      </c>
      <c r="CI30" s="554">
        <f t="shared" si="57"/>
        <v>0</v>
      </c>
      <c r="CJ30" s="550">
        <f t="shared" si="57"/>
        <v>0</v>
      </c>
      <c r="CK30" s="550">
        <f t="shared" si="57"/>
        <v>0</v>
      </c>
      <c r="CL30" s="551">
        <f t="shared" si="57"/>
        <v>0</v>
      </c>
      <c r="CM30" s="661">
        <f t="shared" si="57"/>
        <v>0</v>
      </c>
      <c r="CN30" s="1128">
        <f t="shared" si="4"/>
        <v>0</v>
      </c>
      <c r="CO30" s="1129"/>
      <c r="CP30" s="1123">
        <f>IF(CN30=0,0,LOOKUP(CN30,ﾃﾞｰﾀ入力!$AR$13:'ﾃﾞｰﾀ入力'!$AR$34,ﾃﾞｰﾀ入力!$AS$13:'ﾃﾞｰﾀ入力'!$AS$34))</f>
        <v>0</v>
      </c>
      <c r="CQ30" s="1123"/>
      <c r="CR30" s="294">
        <f t="shared" si="5"/>
        <v>0</v>
      </c>
      <c r="CS30" s="294">
        <f t="shared" si="6"/>
        <v>0</v>
      </c>
      <c r="CT30" s="294">
        <f t="shared" si="7"/>
        <v>0</v>
      </c>
      <c r="CU30" s="295">
        <f t="shared" si="12"/>
        <v>0</v>
      </c>
      <c r="CV30" s="296">
        <f>IF(H30=0,0,LOOKUP(H30,ﾃﾞｰﾀ入力!$C$3:'ﾃﾞｰﾀ入力'!$C$52,ﾃﾞｰﾀ入力!$E$3:'ﾃﾞｰﾀ入力'!$E$51))</f>
        <v>0</v>
      </c>
      <c r="CW30" s="297">
        <f>IF(H30=0,0,LOOKUP(H30,ﾃﾞｰﾀ入力!$C$3:'ﾃﾞｰﾀ入力'!$C$52,ﾃﾞｰﾀ入力!$F$3:'ﾃﾞｰﾀ入力'!$F$51))</f>
        <v>0</v>
      </c>
      <c r="CY30" s="69"/>
      <c r="CZ30" s="69"/>
      <c r="DA30" s="69"/>
    </row>
    <row r="31" spans="1:105" ht="22.5" customHeight="1" thickBot="1">
      <c r="A31" s="443">
        <f t="shared" si="8"/>
        <v>18</v>
      </c>
      <c r="B31" s="855" t="str">
        <f>ｼﾌﾄ原本!C22</f>
        <v>A.A</v>
      </c>
      <c r="C31" s="785" t="str">
        <f>ｼﾌﾄ原本!F22</f>
        <v>X</v>
      </c>
      <c r="D31" s="435">
        <f>IF(COUNTIF($H$14:$H$30,18),VLOOKUP(18,$H$14:$CU$30,3,FALSE),0)</f>
        <v>0</v>
      </c>
      <c r="E31" s="429">
        <f>IF(COUNTIF($H$14:$H$30,18),VLOOKUP(18,$H$14:$CU$30,4,FALSE),0)</f>
        <v>0</v>
      </c>
      <c r="F31" s="430">
        <f>IF(COUNTIF($H$14:$H$30,18),VLOOKUP(18,$H$14:$CU$30,92,FALSE),0)</f>
        <v>0</v>
      </c>
      <c r="G31" s="431">
        <f>IF(COUNTIF($H$14:$H$30,18),VLOOKUP(18,$H$14:$CW$30,94,FALSE),0)</f>
        <v>0</v>
      </c>
      <c r="I31" s="902">
        <f>COUNT(H14:H30)</f>
        <v>8</v>
      </c>
      <c r="J31" s="903" t="s">
        <v>187</v>
      </c>
      <c r="K31" s="904"/>
      <c r="L31" s="1142">
        <f>(68-COUNT(L$14:O$30))/4</f>
        <v>0</v>
      </c>
      <c r="M31" s="1142"/>
      <c r="N31" s="1142"/>
      <c r="O31" s="1142"/>
      <c r="P31" s="1142">
        <f>(68-COUNT(P$14:S$30))/4</f>
        <v>0.5</v>
      </c>
      <c r="Q31" s="1142"/>
      <c r="R31" s="1142"/>
      <c r="S31" s="1142"/>
      <c r="T31" s="1142">
        <f>(68-COUNT(T$14:W$30))/4</f>
        <v>2</v>
      </c>
      <c r="U31" s="1142"/>
      <c r="V31" s="1142"/>
      <c r="W31" s="1142"/>
      <c r="X31" s="1142">
        <f>(68-COUNT(X$14:AA$30))/4</f>
        <v>2</v>
      </c>
      <c r="Y31" s="1142"/>
      <c r="Z31" s="1142"/>
      <c r="AA31" s="1142"/>
      <c r="AB31" s="1142">
        <f>(68-COUNT(AB$14:AE$30))/4</f>
        <v>3</v>
      </c>
      <c r="AC31" s="1142"/>
      <c r="AD31" s="1142"/>
      <c r="AE31" s="1142"/>
      <c r="AF31" s="1142">
        <f>(68-COUNT(AF$14:AI$30))/4</f>
        <v>3</v>
      </c>
      <c r="AG31" s="1142"/>
      <c r="AH31" s="1142"/>
      <c r="AI31" s="1142"/>
      <c r="AJ31" s="1142">
        <f>(68-COUNT(AJ$14:AM$30))/4</f>
        <v>4</v>
      </c>
      <c r="AK31" s="1142"/>
      <c r="AL31" s="1142"/>
      <c r="AM31" s="1142"/>
      <c r="AN31" s="1142">
        <f>(68-COUNT(AN$14:AQ$30))/4</f>
        <v>5</v>
      </c>
      <c r="AO31" s="1142"/>
      <c r="AP31" s="1142"/>
      <c r="AQ31" s="1142"/>
      <c r="AR31" s="1142">
        <f>(68-COUNT(AR$14:AU$30))/4</f>
        <v>5</v>
      </c>
      <c r="AS31" s="1142"/>
      <c r="AT31" s="1142"/>
      <c r="AU31" s="1142"/>
      <c r="AV31" s="1142">
        <f>(68-COUNT(AV$14:AY$30))/4</f>
        <v>5</v>
      </c>
      <c r="AW31" s="1142"/>
      <c r="AX31" s="1142"/>
      <c r="AY31" s="1142"/>
      <c r="AZ31" s="1142">
        <f>(68-COUNT(AZ$14:BC$30))/4</f>
        <v>5</v>
      </c>
      <c r="BA31" s="1142"/>
      <c r="BB31" s="1142"/>
      <c r="BC31" s="1142"/>
      <c r="BD31" s="1142">
        <f>(68-COUNT(BD$14:BG$30))/4</f>
        <v>4</v>
      </c>
      <c r="BE31" s="1142"/>
      <c r="BF31" s="1142"/>
      <c r="BG31" s="1142"/>
      <c r="BH31" s="1142">
        <f>(68-COUNT(BH$14:BK$30))/4</f>
        <v>4</v>
      </c>
      <c r="BI31" s="1142"/>
      <c r="BJ31" s="1142"/>
      <c r="BK31" s="1142"/>
      <c r="BL31" s="1142">
        <f>(68-COUNT(BL$14:BO$30))/4</f>
        <v>3</v>
      </c>
      <c r="BM31" s="1142"/>
      <c r="BN31" s="1142"/>
      <c r="BO31" s="1142"/>
      <c r="BP31" s="1142">
        <f>(68-COUNT(BP$14:BS$30))/4</f>
        <v>3</v>
      </c>
      <c r="BQ31" s="1142"/>
      <c r="BR31" s="1142"/>
      <c r="BS31" s="1142"/>
      <c r="BT31" s="1142">
        <f>(68-COUNT(BT$14:BW$30))/4</f>
        <v>3</v>
      </c>
      <c r="BU31" s="1142"/>
      <c r="BV31" s="1142"/>
      <c r="BW31" s="1142"/>
      <c r="BX31" s="1142">
        <f>(68-COUNT(BX$14:CA$30))/4</f>
        <v>3</v>
      </c>
      <c r="BY31" s="1142"/>
      <c r="BZ31" s="1142"/>
      <c r="CA31" s="1142"/>
      <c r="CB31" s="1142">
        <f>(68-COUNT(CB$14:CE$30))/4</f>
        <v>2.25</v>
      </c>
      <c r="CC31" s="1142"/>
      <c r="CD31" s="1142"/>
      <c r="CE31" s="1142"/>
      <c r="CF31" s="1142">
        <f>(68-COUNT(CF$14:CI$30))/4</f>
        <v>0</v>
      </c>
      <c r="CG31" s="1142"/>
      <c r="CH31" s="1142"/>
      <c r="CI31" s="1142"/>
      <c r="CJ31" s="1142">
        <f>(68-COUNT(CJ$14:CM$30))/4</f>
        <v>0</v>
      </c>
      <c r="CK31" s="1142"/>
      <c r="CL31" s="1142"/>
      <c r="CM31" s="1161"/>
      <c r="CN31" s="1159">
        <f>SUM(CN14:CN30)</f>
        <v>56.75</v>
      </c>
      <c r="CO31" s="1160"/>
      <c r="CP31" s="1141">
        <f>SUM(CP14:CP30)</f>
        <v>51.5</v>
      </c>
      <c r="CQ31" s="1141"/>
      <c r="CR31" s="312">
        <f t="shared" ref="CR31:CW31" si="58">SUM(CR14:CR30)</f>
        <v>0.5</v>
      </c>
      <c r="CS31" s="312">
        <f t="shared" si="58"/>
        <v>2.25</v>
      </c>
      <c r="CT31" s="312">
        <f t="shared" si="58"/>
        <v>0.5</v>
      </c>
      <c r="CU31" s="312">
        <f t="shared" ca="1" si="58"/>
        <v>65346.75</v>
      </c>
      <c r="CV31" s="312">
        <f t="shared" ca="1" si="58"/>
        <v>9961</v>
      </c>
      <c r="CW31" s="312">
        <f t="shared" ca="1" si="58"/>
        <v>5456</v>
      </c>
      <c r="CZ31" s="69"/>
      <c r="DA31" s="69"/>
    </row>
    <row r="32" spans="1:105" ht="22.5" customHeight="1" thickBot="1">
      <c r="A32" s="443">
        <f t="shared" si="8"/>
        <v>19</v>
      </c>
      <c r="B32" s="855" t="str">
        <f>ｼﾌﾄ原本!C23</f>
        <v>E.U</v>
      </c>
      <c r="C32" s="785" t="str">
        <f>ｼﾌﾄ原本!F23</f>
        <v>18-L</v>
      </c>
      <c r="D32" s="435">
        <f>IF(COUNTIF($H$14:$H$30,19),VLOOKUP(19,$H$14:$CU$30,3,FALSE),0)</f>
        <v>0</v>
      </c>
      <c r="E32" s="429">
        <f>IF(COUNTIF($H$14:$H$30,19),VLOOKUP(19,$H$14:$CU$30,4,FALSE),0)</f>
        <v>0</v>
      </c>
      <c r="F32" s="430">
        <f>IF(COUNTIF($H$14:$H$30,19),VLOOKUP(19,$H$14:$CU$30,92,FALSE),0)</f>
        <v>0</v>
      </c>
      <c r="G32" s="431">
        <f>IF(COUNTIF($H$14:$H$30,19),VLOOKUP(19,$H$14:$CW$30,94,FALSE),0)</f>
        <v>0</v>
      </c>
      <c r="I32" s="316"/>
      <c r="J32" s="1190" t="s">
        <v>188</v>
      </c>
      <c r="K32" s="1191"/>
      <c r="L32" s="1300" t="str">
        <f>IF(ISERROR(L3*1000/(L31-L8-L10)),"",(L3*1000/(L31-L8-L10)))</f>
        <v/>
      </c>
      <c r="M32" s="1300"/>
      <c r="N32" s="1300"/>
      <c r="O32" s="1300"/>
      <c r="P32" s="1300">
        <f>IF(ISERROR(P3*1000/(P31-P8-P10)),"",(P3*1000/(P31-P8-P10)))</f>
        <v>0</v>
      </c>
      <c r="Q32" s="1300"/>
      <c r="R32" s="1300"/>
      <c r="S32" s="1300"/>
      <c r="T32" s="1300">
        <f>IF(ISERROR(T3*1000/(T31-T8-T10)),"",(T3*1000/(T31-T8-T10)))</f>
        <v>0</v>
      </c>
      <c r="U32" s="1300"/>
      <c r="V32" s="1300"/>
      <c r="W32" s="1300"/>
      <c r="X32" s="1300">
        <f>IF(ISERROR(X3*1000/(X31-X8-X10)),"",X3*1000/(X31-X8-X10))</f>
        <v>3500</v>
      </c>
      <c r="Y32" s="1300"/>
      <c r="Z32" s="1300"/>
      <c r="AA32" s="1300"/>
      <c r="AB32" s="1300">
        <f>IF(ISERROR(AB3*1000/(AB31-AB8-AB10)),"",AB3*1000/(AB31-AB8-AB10))</f>
        <v>4333.333333333333</v>
      </c>
      <c r="AC32" s="1300"/>
      <c r="AD32" s="1300"/>
      <c r="AE32" s="1300"/>
      <c r="AF32" s="1300">
        <f>IF(ISERROR(AF3*1000/(AF31-AF8-AF10)),"",AF3*1000/(AF31-AF8-AF10))</f>
        <v>4333.333333333333</v>
      </c>
      <c r="AG32" s="1300"/>
      <c r="AH32" s="1300"/>
      <c r="AI32" s="1300"/>
      <c r="AJ32" s="1300">
        <f>IF(ISERROR(AJ3*1000/(AJ31-AJ8-AJ10)),"",AJ3*1000/(AJ31-AJ8-AJ10))</f>
        <v>4500</v>
      </c>
      <c r="AK32" s="1300"/>
      <c r="AL32" s="1300"/>
      <c r="AM32" s="1300"/>
      <c r="AN32" s="1300">
        <f>IF(ISERROR(AN3*1000/(AN31-AN8-AN10)),"",AN3*1000/(AN31-AN8-AN10))</f>
        <v>5600</v>
      </c>
      <c r="AO32" s="1300"/>
      <c r="AP32" s="1300"/>
      <c r="AQ32" s="1300"/>
      <c r="AR32" s="1300">
        <f>IF(ISERROR(AR3*1000/(AR31-AR8-AR10)),"",AR3*1000/(AR31-AR8-AR10))</f>
        <v>6200</v>
      </c>
      <c r="AS32" s="1300"/>
      <c r="AT32" s="1300"/>
      <c r="AU32" s="1300"/>
      <c r="AV32" s="1300">
        <f>IF(ISERROR(AV3*1000/(AV31-AV8-AV10)),"",AV3*1000/(AV31-AV8-AV10))</f>
        <v>6000</v>
      </c>
      <c r="AW32" s="1300"/>
      <c r="AX32" s="1300"/>
      <c r="AY32" s="1300"/>
      <c r="AZ32" s="1300">
        <f>IF(ISERROR(AZ3*1000/(AZ31-AZ8-AZ10)),"",AZ3*1000/(AZ31-AZ8-AZ10))</f>
        <v>6400</v>
      </c>
      <c r="BA32" s="1300"/>
      <c r="BB32" s="1300"/>
      <c r="BC32" s="1300"/>
      <c r="BD32" s="1300">
        <f>IF(ISERROR(BD3*1000/(BD31-BD8-BD10)),"",BD3*1000/(BD31-BD8-BD10))</f>
        <v>7500</v>
      </c>
      <c r="BE32" s="1300"/>
      <c r="BF32" s="1300"/>
      <c r="BG32" s="1300"/>
      <c r="BH32" s="1300">
        <f>IF(ISERROR(BH3*1000/(BH31-BH8-BH10)),"",BH3*1000/(BH31-BH8-BH10))</f>
        <v>5250</v>
      </c>
      <c r="BI32" s="1300"/>
      <c r="BJ32" s="1300"/>
      <c r="BK32" s="1300"/>
      <c r="BL32" s="1300">
        <f>IF(ISERROR(BL3*1000/(BL31-BL8-BL10)),"",BL3*1000/(BL31-BL8-BL10))</f>
        <v>5000</v>
      </c>
      <c r="BM32" s="1300"/>
      <c r="BN32" s="1300"/>
      <c r="BO32" s="1300"/>
      <c r="BP32" s="1300">
        <f>IF(ISERROR(BP3*1000/(BP31-BP8-BP10)),"",BP3*1000/(BP31-BP8-BP10))</f>
        <v>5333.333333333333</v>
      </c>
      <c r="BQ32" s="1300"/>
      <c r="BR32" s="1300"/>
      <c r="BS32" s="1300"/>
      <c r="BT32" s="1300">
        <f>IF(ISERROR(BT3*1000/(BT31-BT8-BT10)),"",BT3*1000/(BT31-BT8-BT10))</f>
        <v>4000</v>
      </c>
      <c r="BU32" s="1300"/>
      <c r="BV32" s="1300"/>
      <c r="BW32" s="1300"/>
      <c r="BX32" s="1300">
        <f>IF(ISERROR(BX3*1000/(BX31-BX8-BX10)),"",BX3*1000/(BX31-BX8-BX10))</f>
        <v>1333.3333333333333</v>
      </c>
      <c r="BY32" s="1300"/>
      <c r="BZ32" s="1300"/>
      <c r="CA32" s="1300"/>
      <c r="CB32" s="1300">
        <f>IF(ISERROR(CB3*1000/(CB31-CB8-CB10)),"",CB3*1000/(CB31-CB8-CB10))</f>
        <v>0</v>
      </c>
      <c r="CC32" s="1300"/>
      <c r="CD32" s="1300"/>
      <c r="CE32" s="1300"/>
      <c r="CF32" s="1300" t="str">
        <f>IF(ISERROR(CF3*1000/(CF31-CF8-CF10)),"",(CF3*1000/(CF31-CF8-CF10)))</f>
        <v/>
      </c>
      <c r="CG32" s="1300"/>
      <c r="CH32" s="1300"/>
      <c r="CI32" s="1300"/>
      <c r="CJ32" s="1300" t="str">
        <f>IF(ISERROR(CJ3*1000/(CJ31-CJ8-CJ10)),"",(CJ3*1000/(CJ31-CJ8-CJ10)))</f>
        <v/>
      </c>
      <c r="CK32" s="1300"/>
      <c r="CL32" s="1300"/>
      <c r="CM32" s="1347"/>
      <c r="CN32" s="238"/>
      <c r="CO32" s="238"/>
      <c r="CP32" s="64"/>
      <c r="CT32" s="64"/>
      <c r="CU32" s="64"/>
      <c r="CV32" s="64"/>
    </row>
    <row r="33" spans="1:126" ht="22.5" customHeight="1" thickBot="1">
      <c r="A33" s="443">
        <f t="shared" si="8"/>
        <v>20</v>
      </c>
      <c r="B33" s="855" t="str">
        <f>ｼﾌﾄ原本!C24</f>
        <v>S.S</v>
      </c>
      <c r="C33" s="785" t="str">
        <f>ｼﾌﾄ原本!F24</f>
        <v>17-L</v>
      </c>
      <c r="D33" s="435">
        <f>IF(COUNTIF($H$14:$H$30,20),VLOOKUP(20,$H$14:$CU$30,3,FALSE),0)</f>
        <v>17</v>
      </c>
      <c r="E33" s="429">
        <f>IF(COUNTIF($H$14:$H$30,20),VLOOKUP(20,$H$14:$CU$30,4,FALSE),0)</f>
        <v>22.75</v>
      </c>
      <c r="F33" s="430">
        <f ca="1">IF(COUNTIF($H$14:$H$30,20),VLOOKUP(20,$H$14:$CU$30,92,FALSE),0)</f>
        <v>6666.375</v>
      </c>
      <c r="G33" s="431">
        <f ca="1">IF(COUNTIF($H$14:$H$30,20),VLOOKUP(20,$H$14:$CW$30,94,FALSE),0)</f>
        <v>320</v>
      </c>
      <c r="I33" s="225"/>
      <c r="J33" s="870"/>
      <c r="K33" s="871"/>
      <c r="L33" s="384"/>
      <c r="M33" s="172"/>
      <c r="N33" s="64"/>
      <c r="O33" s="64"/>
      <c r="P33" s="64"/>
      <c r="Q33" s="69"/>
      <c r="R33" s="69"/>
      <c r="S33" s="69"/>
      <c r="AB33" s="1360">
        <v>1</v>
      </c>
      <c r="AC33" s="1360"/>
      <c r="AD33" s="1360"/>
      <c r="AE33" s="1360"/>
      <c r="AF33" s="1361" t="s">
        <v>60</v>
      </c>
      <c r="AG33" s="1361"/>
      <c r="AH33" s="1361"/>
      <c r="AI33" s="1361"/>
      <c r="CP33" s="64"/>
      <c r="CT33" s="64"/>
      <c r="CU33" s="64"/>
      <c r="CV33" s="64"/>
    </row>
    <row r="34" spans="1:126" ht="22.5" customHeight="1" thickBot="1">
      <c r="A34" s="443">
        <f t="shared" si="8"/>
        <v>21</v>
      </c>
      <c r="B34" s="855" t="str">
        <f>ｼﾌﾄ原本!C25</f>
        <v>S.K</v>
      </c>
      <c r="C34" s="785" t="str">
        <f>ｼﾌﾄ原本!F25</f>
        <v>F</v>
      </c>
      <c r="D34" s="435">
        <f>IF(COUNTIF($H$14:$H$30,21),VLOOKUP(21,$H$14:$CU$30,3,FALSE),0)</f>
        <v>0</v>
      </c>
      <c r="E34" s="429">
        <f>IF(COUNTIF($H$14:$H$30,21),VLOOKUP(21,$H$14:$CU$30,4,FALSE),0)</f>
        <v>0</v>
      </c>
      <c r="F34" s="430">
        <f>IF(COUNTIF($H$14:$H$30,21),VLOOKUP(21,$H$14:$CU$30,92,FALSE),0)</f>
        <v>0</v>
      </c>
      <c r="G34" s="431">
        <f>IF(COUNTIF($H$14:$H$30,21),VLOOKUP(21,$H$14:$CW$30,94,FALSE),0)</f>
        <v>0</v>
      </c>
      <c r="I34" s="317"/>
      <c r="J34" s="1195" t="s">
        <v>189</v>
      </c>
      <c r="K34" s="1196"/>
      <c r="L34" s="1197" t="s">
        <v>190</v>
      </c>
      <c r="M34" s="1197"/>
      <c r="N34" s="1197"/>
      <c r="O34" s="1197"/>
      <c r="P34" s="1197"/>
      <c r="Q34" s="1197"/>
      <c r="R34" s="1197"/>
      <c r="S34" s="1197"/>
      <c r="T34" s="1197"/>
      <c r="U34" s="1197"/>
      <c r="V34" s="1197"/>
      <c r="W34" s="1197"/>
      <c r="Z34" s="1193" t="s">
        <v>59</v>
      </c>
      <c r="AA34" s="1153"/>
      <c r="AB34" s="1153"/>
      <c r="AC34" s="1153"/>
      <c r="AD34" s="1153"/>
      <c r="AE34" s="1153"/>
      <c r="AF34" s="1153"/>
      <c r="AG34" s="1153"/>
      <c r="AH34" s="1153"/>
      <c r="AI34" s="1153"/>
      <c r="AJ34" s="1153"/>
      <c r="AK34" s="1153"/>
      <c r="AL34" s="1153"/>
      <c r="AM34" s="1153"/>
      <c r="AN34" s="1153"/>
      <c r="AO34" s="1153"/>
      <c r="AP34" s="1153"/>
      <c r="AQ34" s="1153"/>
      <c r="AR34" s="1153"/>
      <c r="AS34" s="1153"/>
      <c r="AT34" s="1153"/>
      <c r="AU34" s="1153"/>
      <c r="AV34" s="1153"/>
      <c r="AW34" s="1153"/>
      <c r="AX34" s="1153"/>
      <c r="AY34" s="1153"/>
      <c r="AZ34" s="1153"/>
      <c r="BA34" s="1153"/>
      <c r="BB34" s="1153"/>
      <c r="BC34" s="1153"/>
      <c r="BD34" s="1153"/>
      <c r="BE34" s="1153"/>
      <c r="BF34" s="1153"/>
      <c r="BG34" s="1154"/>
      <c r="BH34" s="1152" t="s">
        <v>1</v>
      </c>
      <c r="BI34" s="1153"/>
      <c r="BJ34" s="1153"/>
      <c r="BK34" s="1153"/>
      <c r="BL34" s="1153"/>
      <c r="BM34" s="1153"/>
      <c r="BN34" s="1153"/>
      <c r="BO34" s="1153"/>
      <c r="BP34" s="1153"/>
      <c r="BQ34" s="1153"/>
      <c r="BR34" s="1153"/>
      <c r="BS34" s="1153"/>
      <c r="BT34" s="1153"/>
      <c r="BU34" s="1154"/>
      <c r="BV34" s="1152" t="s">
        <v>11</v>
      </c>
      <c r="BW34" s="1153"/>
      <c r="BX34" s="1153"/>
      <c r="BY34" s="1153"/>
      <c r="BZ34" s="1153"/>
      <c r="CA34" s="1153"/>
      <c r="CB34" s="1153"/>
      <c r="CC34" s="1153"/>
      <c r="CD34" s="1153"/>
      <c r="CE34" s="1153"/>
      <c r="CF34" s="1153"/>
      <c r="CG34" s="1153"/>
      <c r="CH34" s="1153"/>
      <c r="CI34" s="1154"/>
      <c r="CP34" s="64"/>
      <c r="CT34" s="64"/>
      <c r="CU34" s="64"/>
      <c r="CV34" s="64"/>
    </row>
    <row r="35" spans="1:126" ht="22.5" customHeight="1">
      <c r="A35" s="443">
        <f t="shared" si="8"/>
        <v>22</v>
      </c>
      <c r="B35" s="855">
        <f>ｼﾌﾄ原本!C26</f>
        <v>0</v>
      </c>
      <c r="C35" s="785">
        <f>ｼﾌﾄ原本!F26</f>
        <v>0</v>
      </c>
      <c r="D35" s="435">
        <f>IF(COUNTIF($H$14:$H$30,22),VLOOKUP(22,$H$14:$CU$30,3,FALSE),0)</f>
        <v>0</v>
      </c>
      <c r="E35" s="429">
        <f>IF(COUNTIF($H$14:$H$30,22),VLOOKUP(22,$H$14:$CU$30,4,FALSE),0)</f>
        <v>0</v>
      </c>
      <c r="F35" s="430">
        <f>IF(COUNTIF($H$14:$H$30,22),VLOOKUP(22,$H$14:$CU$30,92,FALSE),0)</f>
        <v>0</v>
      </c>
      <c r="G35" s="431">
        <f>IF(COUNTIF($H$14:$H$30,22),VLOOKUP(22,$H$14:$CW$30,94,FALSE),0)</f>
        <v>0</v>
      </c>
      <c r="I35" s="385" t="s">
        <v>89</v>
      </c>
      <c r="J35" s="1315">
        <f>CN3*1000</f>
        <v>270000</v>
      </c>
      <c r="K35" s="1315"/>
      <c r="L35" s="1315"/>
      <c r="M35" s="1315"/>
      <c r="N35" s="1315"/>
      <c r="O35" s="1315"/>
      <c r="P35" s="1315"/>
      <c r="Q35" s="1315"/>
      <c r="R35" s="1315"/>
      <c r="S35" s="1315"/>
      <c r="T35" s="1315"/>
      <c r="U35" s="1315"/>
      <c r="V35" s="1315"/>
      <c r="W35" s="1315"/>
      <c r="Z35" s="1356">
        <f>CHOOSE($AB$33,'セールスアクション '!B5,'セールスアクション '!B13,'セールスアクション '!B21,'セールスアクション '!B29,'セールスアクション '!B37)</f>
        <v>0</v>
      </c>
      <c r="AA35" s="1355"/>
      <c r="AB35" s="1355"/>
      <c r="AC35" s="1355"/>
      <c r="AD35" s="1355"/>
      <c r="AE35" s="1355"/>
      <c r="AF35" s="1355"/>
      <c r="AG35" s="1355"/>
      <c r="AH35" s="1355"/>
      <c r="AI35" s="1355"/>
      <c r="AJ35" s="1355"/>
      <c r="AK35" s="1355"/>
      <c r="AL35" s="1355"/>
      <c r="AM35" s="1355"/>
      <c r="AN35" s="1355"/>
      <c r="AO35" s="1355"/>
      <c r="AP35" s="1355"/>
      <c r="AQ35" s="1355"/>
      <c r="AR35" s="1355"/>
      <c r="AS35" s="1355"/>
      <c r="AT35" s="1355"/>
      <c r="AU35" s="1355"/>
      <c r="AV35" s="1355"/>
      <c r="AW35" s="1355"/>
      <c r="AX35" s="1355"/>
      <c r="AY35" s="1355"/>
      <c r="AZ35" s="1355">
        <f>CHOOSE($AB$33,'セールスアクション '!I5,'セールスアクション '!I13,'セールスアクション '!I21,'セールスアクション '!I29,'セールスアクション '!I37)</f>
        <v>0</v>
      </c>
      <c r="BA35" s="1355"/>
      <c r="BB35" s="1355"/>
      <c r="BC35" s="1355"/>
      <c r="BD35" s="1355"/>
      <c r="BE35" s="1355"/>
      <c r="BF35" s="1322"/>
      <c r="BG35" s="1322"/>
      <c r="BH35" s="1365">
        <f>CHOOSE($CA$1,PMC.D!D6,PMC.D!D15,PMC.D!D24,PMC.D!D33,PMC.D!D42,PMC.D!D51)</f>
        <v>0</v>
      </c>
      <c r="BI35" s="1366"/>
      <c r="BJ35" s="1366"/>
      <c r="BK35" s="1366"/>
      <c r="BL35" s="1366"/>
      <c r="BM35" s="1366"/>
      <c r="BN35" s="1366"/>
      <c r="BO35" s="1366"/>
      <c r="BP35" s="1366"/>
      <c r="BQ35" s="1366"/>
      <c r="BR35" s="1366"/>
      <c r="BS35" s="1367"/>
      <c r="BT35" s="1322"/>
      <c r="BU35" s="1322"/>
      <c r="BV35" s="1362">
        <f>CHOOSE($CA$1,PMC.D!J6,PMC.D!J15,PMC.D!J24,PMC.D!J33,PMC.D!J42,PMC.D!J51)</f>
        <v>0</v>
      </c>
      <c r="BW35" s="1363"/>
      <c r="BX35" s="1363"/>
      <c r="BY35" s="1363"/>
      <c r="BZ35" s="1363"/>
      <c r="CA35" s="1363"/>
      <c r="CB35" s="1363"/>
      <c r="CC35" s="1363"/>
      <c r="CD35" s="1363"/>
      <c r="CE35" s="1363"/>
      <c r="CF35" s="1363"/>
      <c r="CG35" s="1364"/>
      <c r="CH35" s="1322"/>
      <c r="CI35" s="1370"/>
      <c r="CP35" s="64"/>
      <c r="CT35" s="64"/>
      <c r="CU35" s="64"/>
      <c r="CV35" s="64"/>
    </row>
    <row r="36" spans="1:126" ht="22.5" customHeight="1">
      <c r="A36" s="443">
        <f t="shared" si="8"/>
        <v>23</v>
      </c>
      <c r="B36" s="855">
        <f>ｼﾌﾄ原本!C27</f>
        <v>0</v>
      </c>
      <c r="C36" s="785">
        <f>ｼﾌﾄ原本!F27</f>
        <v>0</v>
      </c>
      <c r="D36" s="435">
        <f>IF(COUNTIF($H$14:$H$30,23),VLOOKUP(23,$H$14:$CU$30,3,FALSE),0)</f>
        <v>0</v>
      </c>
      <c r="E36" s="429">
        <f>IF(COUNTIF($H$14:$H$30,23),VLOOKUP(23,$H$14:$CU$30,4,FALSE),0)</f>
        <v>0</v>
      </c>
      <c r="F36" s="430">
        <f>IF(COUNTIF($H$14:$H$30,23),VLOOKUP(23,$H$14:$CU$30,92,FALSE),0)</f>
        <v>0</v>
      </c>
      <c r="G36" s="431">
        <f>IF(COUNTIF($H$14:$H$30,23),VLOOKUP(23,$H$14:$CW$30,94,FALSE),0)</f>
        <v>0</v>
      </c>
      <c r="I36" s="385" t="s">
        <v>191</v>
      </c>
      <c r="J36" s="1155">
        <f>CHOOSE(CA1,ﾃﾞｰﾀ入力!W4,ﾃﾞｰﾀ入力!W5,ﾃﾞｰﾀ入力!W6,ﾃﾞｰﾀ入力!W7,ﾃﾞｰﾀ入力!W8,ﾃﾞｰﾀ入力!W9)</f>
        <v>361</v>
      </c>
      <c r="K36" s="1155"/>
      <c r="L36" s="1155"/>
      <c r="M36" s="1155"/>
      <c r="N36" s="1155"/>
      <c r="O36" s="1155"/>
      <c r="P36" s="1155"/>
      <c r="Q36" s="1155"/>
      <c r="R36" s="1155"/>
      <c r="S36" s="1155"/>
      <c r="T36" s="1155"/>
      <c r="U36" s="1155"/>
      <c r="V36" s="1155"/>
      <c r="W36" s="1155"/>
      <c r="Z36" s="1318">
        <f>CHOOSE($AB$33,'セールスアクション '!B6,'セールスアクション '!B14,'セールスアクション '!B22,'セールスアクション '!B30,'セールスアクション '!B38)</f>
        <v>0</v>
      </c>
      <c r="AA36" s="1319"/>
      <c r="AB36" s="1319"/>
      <c r="AC36" s="1319"/>
      <c r="AD36" s="1319"/>
      <c r="AE36" s="1319"/>
      <c r="AF36" s="1319"/>
      <c r="AG36" s="1319"/>
      <c r="AH36" s="1319"/>
      <c r="AI36" s="1319"/>
      <c r="AJ36" s="1319"/>
      <c r="AK36" s="1319"/>
      <c r="AL36" s="1319"/>
      <c r="AM36" s="1319"/>
      <c r="AN36" s="1319"/>
      <c r="AO36" s="1319"/>
      <c r="AP36" s="1319"/>
      <c r="AQ36" s="1319"/>
      <c r="AR36" s="1319"/>
      <c r="AS36" s="1319"/>
      <c r="AT36" s="1319"/>
      <c r="AU36" s="1319"/>
      <c r="AV36" s="1319"/>
      <c r="AW36" s="1319"/>
      <c r="AX36" s="1319"/>
      <c r="AY36" s="1319"/>
      <c r="AZ36" s="1319">
        <f>CHOOSE($AB$33,'セールスアクション '!I6,'セールスアクション '!I14,'セールスアクション '!I22,'セールスアクション '!I30,'セールスアクション '!I38)</f>
        <v>0</v>
      </c>
      <c r="BA36" s="1319"/>
      <c r="BB36" s="1319"/>
      <c r="BC36" s="1319"/>
      <c r="BD36" s="1319"/>
      <c r="BE36" s="1319"/>
      <c r="BF36" s="1127"/>
      <c r="BG36" s="1127"/>
      <c r="BH36" s="1348">
        <f>CHOOSE($CA$1,PMC.D!D7,PMC.D!D16,PMC.D!D25,PMC.D!D34,PMC.D!D43,PMC.D!D52)</f>
        <v>0</v>
      </c>
      <c r="BI36" s="1349"/>
      <c r="BJ36" s="1349"/>
      <c r="BK36" s="1349"/>
      <c r="BL36" s="1349"/>
      <c r="BM36" s="1349"/>
      <c r="BN36" s="1349"/>
      <c r="BO36" s="1349"/>
      <c r="BP36" s="1349"/>
      <c r="BQ36" s="1349"/>
      <c r="BR36" s="1349"/>
      <c r="BS36" s="1350"/>
      <c r="BT36" s="1127"/>
      <c r="BU36" s="1127"/>
      <c r="BV36" s="1348">
        <f>CHOOSE($CA$1,PMC.D!J7,PMC.D!J16,PMC.D!J25,PMC.D!J34,PMC.D!J43,PMC.D!J52)</f>
        <v>0</v>
      </c>
      <c r="BW36" s="1349"/>
      <c r="BX36" s="1349"/>
      <c r="BY36" s="1349"/>
      <c r="BZ36" s="1349"/>
      <c r="CA36" s="1349"/>
      <c r="CB36" s="1349"/>
      <c r="CC36" s="1349"/>
      <c r="CD36" s="1349"/>
      <c r="CE36" s="1349"/>
      <c r="CF36" s="1349"/>
      <c r="CG36" s="1350"/>
      <c r="CH36" s="1127"/>
      <c r="CI36" s="1371"/>
      <c r="CP36" s="64"/>
      <c r="CT36" s="64"/>
      <c r="CU36" s="64"/>
      <c r="CV36" s="64"/>
    </row>
    <row r="37" spans="1:126" ht="22.5" customHeight="1">
      <c r="A37" s="443">
        <f t="shared" si="8"/>
        <v>24</v>
      </c>
      <c r="B37" s="855">
        <f>ｼﾌﾄ原本!C28</f>
        <v>0</v>
      </c>
      <c r="C37" s="783">
        <f>ｼﾌﾄ原本!F28</f>
        <v>0</v>
      </c>
      <c r="D37" s="435">
        <f>IF(COUNTIF($H$14:$H$30,24),VLOOKUP(24,$H$14:$CU$30,3,FALSE),0)</f>
        <v>0</v>
      </c>
      <c r="E37" s="429">
        <f>IF(COUNTIF($H$14:$H$30,24),VLOOKUP(24,$H$14:$CU$30,4,FALSE),0)</f>
        <v>0</v>
      </c>
      <c r="F37" s="430">
        <f>IF(COUNTIF($H$14:$H$30,24),VLOOKUP(24,$H$14:$CU$30,92,FALSE),0)</f>
        <v>0</v>
      </c>
      <c r="G37" s="431">
        <f>IF(COUNTIF($H$14:$H$30,24),VLOOKUP(24,$H$14:$CW$30,94,FALSE),0)</f>
        <v>0</v>
      </c>
      <c r="I37" s="385" t="s">
        <v>192</v>
      </c>
      <c r="J37" s="1303">
        <f ca="1">J35/J40</f>
        <v>5242.7184466019417</v>
      </c>
      <c r="K37" s="1303"/>
      <c r="L37" s="1169">
        <f>J35/L40</f>
        <v>6923.0769230769229</v>
      </c>
      <c r="M37" s="1169"/>
      <c r="N37" s="1169"/>
      <c r="O37" s="1169"/>
      <c r="P37" s="1169"/>
      <c r="Q37" s="1169"/>
      <c r="R37" s="1169"/>
      <c r="S37" s="1169"/>
      <c r="T37" s="1169"/>
      <c r="U37" s="1169"/>
      <c r="V37" s="1169"/>
      <c r="W37" s="1169"/>
      <c r="Z37" s="1318">
        <f>CHOOSE($AB$33,'セールスアクション '!B7,'セールスアクション '!B15,'セールスアクション '!B23,'セールスアクション '!B31,'セールスアクション '!B39)</f>
        <v>0</v>
      </c>
      <c r="AA37" s="1319"/>
      <c r="AB37" s="1319"/>
      <c r="AC37" s="1319"/>
      <c r="AD37" s="1319"/>
      <c r="AE37" s="1319"/>
      <c r="AF37" s="1319"/>
      <c r="AG37" s="1319"/>
      <c r="AH37" s="1319"/>
      <c r="AI37" s="1319"/>
      <c r="AJ37" s="1319"/>
      <c r="AK37" s="1319"/>
      <c r="AL37" s="1319"/>
      <c r="AM37" s="1319"/>
      <c r="AN37" s="1319"/>
      <c r="AO37" s="1319"/>
      <c r="AP37" s="1319"/>
      <c r="AQ37" s="1319"/>
      <c r="AR37" s="1319"/>
      <c r="AS37" s="1319"/>
      <c r="AT37" s="1319"/>
      <c r="AU37" s="1319"/>
      <c r="AV37" s="1319"/>
      <c r="AW37" s="1319"/>
      <c r="AX37" s="1319"/>
      <c r="AY37" s="1319"/>
      <c r="AZ37" s="1319">
        <f>CHOOSE($AB$33,'セールスアクション '!I7,'セールスアクション '!I15,'セールスアクション '!I23,'セールスアクション '!I31,'セールスアクション '!I39)</f>
        <v>0</v>
      </c>
      <c r="BA37" s="1319"/>
      <c r="BB37" s="1319"/>
      <c r="BC37" s="1319"/>
      <c r="BD37" s="1319"/>
      <c r="BE37" s="1319"/>
      <c r="BF37" s="1127"/>
      <c r="BG37" s="1127"/>
      <c r="BH37" s="1348">
        <f>CHOOSE($CA$1,PMC.D!D8,PMC.D!D17,PMC.D!D26,PMC.D!D35,PMC.D!D44,PMC.D!D53)</f>
        <v>0</v>
      </c>
      <c r="BI37" s="1349"/>
      <c r="BJ37" s="1349"/>
      <c r="BK37" s="1349"/>
      <c r="BL37" s="1349"/>
      <c r="BM37" s="1349"/>
      <c r="BN37" s="1349"/>
      <c r="BO37" s="1349"/>
      <c r="BP37" s="1349"/>
      <c r="BQ37" s="1349"/>
      <c r="BR37" s="1349"/>
      <c r="BS37" s="1350"/>
      <c r="BT37" s="1127"/>
      <c r="BU37" s="1127"/>
      <c r="BV37" s="1348">
        <f>CHOOSE($CA$1,PMC.D!J8,PMC.D!J17,PMC.D!J26,PMC.D!J35,PMC.D!J44,PMC.D!J53)</f>
        <v>0</v>
      </c>
      <c r="BW37" s="1349"/>
      <c r="BX37" s="1349"/>
      <c r="BY37" s="1349"/>
      <c r="BZ37" s="1349"/>
      <c r="CA37" s="1349"/>
      <c r="CB37" s="1349"/>
      <c r="CC37" s="1349"/>
      <c r="CD37" s="1349"/>
      <c r="CE37" s="1349"/>
      <c r="CF37" s="1349"/>
      <c r="CG37" s="1350"/>
      <c r="CH37" s="1127"/>
      <c r="CI37" s="1371"/>
      <c r="CP37" s="64"/>
      <c r="CT37" s="64"/>
      <c r="CU37" s="64"/>
      <c r="CV37" s="64"/>
    </row>
    <row r="38" spans="1:126" ht="22.5" customHeight="1">
      <c r="A38" s="443">
        <f t="shared" si="8"/>
        <v>25</v>
      </c>
      <c r="B38" s="855">
        <f>ｼﾌﾄ原本!C29</f>
        <v>0</v>
      </c>
      <c r="C38" s="783">
        <f>ｼﾌﾄ原本!F29</f>
        <v>0</v>
      </c>
      <c r="D38" s="435">
        <f>IF(COUNTIF($H$14:$H$30,25),VLOOKUP(25,$H$14:$CU$30,3,FALSE),0)</f>
        <v>0</v>
      </c>
      <c r="E38" s="429">
        <f>IF(COUNTIF($H$14:$H$30,25),VLOOKUP(25,$H$14:$CU$30,4,FALSE),0)</f>
        <v>0</v>
      </c>
      <c r="F38" s="430">
        <f>IF(COUNTIF($H$14:$H$30,25),VLOOKUP(25,$H$14:$CU$30,92,FALSE),0)</f>
        <v>0</v>
      </c>
      <c r="G38" s="431">
        <f>IF(COUNTIF($H$14:$H$30,25),VLOOKUP(25,$H$14:$CW$30,94,FALSE),0)</f>
        <v>0</v>
      </c>
      <c r="I38" s="385" t="s">
        <v>193</v>
      </c>
      <c r="J38" s="1189">
        <f ca="1">J36/J40</f>
        <v>7.0097087378640781</v>
      </c>
      <c r="K38" s="1189"/>
      <c r="L38" s="1194">
        <f>J36/L40</f>
        <v>9.2564102564102573</v>
      </c>
      <c r="M38" s="1194"/>
      <c r="N38" s="1194"/>
      <c r="O38" s="1194"/>
      <c r="P38" s="1194"/>
      <c r="Q38" s="1194"/>
      <c r="R38" s="1194"/>
      <c r="S38" s="1194"/>
      <c r="T38" s="1194"/>
      <c r="U38" s="1194"/>
      <c r="V38" s="1194"/>
      <c r="W38" s="1194"/>
      <c r="Z38" s="1318">
        <f>CHOOSE($AB$33,'セールスアクション '!B8,'セールスアクション '!B16,'セールスアクション '!B24,'セールスアクション '!B32,'セールスアクション '!B40)</f>
        <v>0</v>
      </c>
      <c r="AA38" s="1319"/>
      <c r="AB38" s="1319"/>
      <c r="AC38" s="1319"/>
      <c r="AD38" s="1319"/>
      <c r="AE38" s="1319"/>
      <c r="AF38" s="1319"/>
      <c r="AG38" s="1319"/>
      <c r="AH38" s="1319"/>
      <c r="AI38" s="1319"/>
      <c r="AJ38" s="1319"/>
      <c r="AK38" s="1319"/>
      <c r="AL38" s="1319"/>
      <c r="AM38" s="1319"/>
      <c r="AN38" s="1319"/>
      <c r="AO38" s="1319"/>
      <c r="AP38" s="1319"/>
      <c r="AQ38" s="1319"/>
      <c r="AR38" s="1319"/>
      <c r="AS38" s="1319"/>
      <c r="AT38" s="1319"/>
      <c r="AU38" s="1319"/>
      <c r="AV38" s="1319"/>
      <c r="AW38" s="1319"/>
      <c r="AX38" s="1319"/>
      <c r="AY38" s="1319"/>
      <c r="AZ38" s="1319">
        <f>CHOOSE($AB$33,'セールスアクション '!I8,'セールスアクション '!I16,'セールスアクション '!I24,'セールスアクション '!I32,'セールスアクション '!I40)</f>
        <v>0</v>
      </c>
      <c r="BA38" s="1319"/>
      <c r="BB38" s="1319"/>
      <c r="BC38" s="1319"/>
      <c r="BD38" s="1319"/>
      <c r="BE38" s="1319"/>
      <c r="BF38" s="1127"/>
      <c r="BG38" s="1127"/>
      <c r="BH38" s="1348">
        <f>CHOOSE($CA$1,PMC.D!D9,PMC.D!D18,PMC.D!D27,PMC.D!D36,PMC.D!D45,PMC.D!D54)</f>
        <v>0</v>
      </c>
      <c r="BI38" s="1349"/>
      <c r="BJ38" s="1349"/>
      <c r="BK38" s="1349"/>
      <c r="BL38" s="1349"/>
      <c r="BM38" s="1349"/>
      <c r="BN38" s="1349"/>
      <c r="BO38" s="1349"/>
      <c r="BP38" s="1349"/>
      <c r="BQ38" s="1349"/>
      <c r="BR38" s="1349"/>
      <c r="BS38" s="1350"/>
      <c r="BT38" s="1127"/>
      <c r="BU38" s="1127"/>
      <c r="BV38" s="1348">
        <f>CHOOSE($CA$1,PMC.D!J9,PMC.D!J18,PMC.D!J27,PMC.D!J36,PMC.D!J45,PMC.D!J54)</f>
        <v>0</v>
      </c>
      <c r="BW38" s="1349"/>
      <c r="BX38" s="1349"/>
      <c r="BY38" s="1349"/>
      <c r="BZ38" s="1349"/>
      <c r="CA38" s="1349"/>
      <c r="CB38" s="1349"/>
      <c r="CC38" s="1349"/>
      <c r="CD38" s="1349"/>
      <c r="CE38" s="1349"/>
      <c r="CF38" s="1349"/>
      <c r="CG38" s="1350"/>
      <c r="CH38" s="1127"/>
      <c r="CI38" s="1371"/>
      <c r="CP38" s="64"/>
      <c r="CT38" s="64"/>
      <c r="CU38" s="64"/>
      <c r="CV38" s="64"/>
    </row>
    <row r="39" spans="1:126" ht="22.5" customHeight="1" thickBot="1">
      <c r="A39" s="443">
        <f t="shared" si="8"/>
        <v>26</v>
      </c>
      <c r="B39" s="855">
        <f>ｼﾌﾄ原本!C30</f>
        <v>0</v>
      </c>
      <c r="C39" s="785">
        <f>ｼﾌﾄ原本!F30</f>
        <v>0</v>
      </c>
      <c r="D39" s="435">
        <f>IF(COUNTIF($H$14:$H$30,26),VLOOKUP(26,$H$14:$CU$30,3,FALSE),0)</f>
        <v>0</v>
      </c>
      <c r="E39" s="429">
        <f>IF(COUNTIF($H$14:$H$30,26),VLOOKUP(26,$H$14:$CU$30,4,FALSE),0)</f>
        <v>0</v>
      </c>
      <c r="F39" s="430">
        <f>IF(COUNTIF($H$14:$H$30,26),VLOOKUP(26,$H$14:$CU$30,92,FALSE),0)</f>
        <v>0</v>
      </c>
      <c r="G39" s="431">
        <f>IF(COUNTIF($H$14:$H$30,26),VLOOKUP(26,$H$14:$CW$30,94,FALSE),0)</f>
        <v>0</v>
      </c>
      <c r="I39" s="385" t="s">
        <v>194</v>
      </c>
      <c r="J39" s="878">
        <f ca="1">SUMIF(CV14:CV30,"&gt;1500",CP14:CQ30)</f>
        <v>0</v>
      </c>
      <c r="K39" s="879">
        <f ca="1">SUMIF(CV14:CV30,"&lt;2000",CP14:CQ30)</f>
        <v>51.5</v>
      </c>
      <c r="L39" s="1302">
        <f ca="1">SUMIF(CV14:CV30,"&gt;1500",CP14:CQ30)</f>
        <v>0</v>
      </c>
      <c r="M39" s="1302"/>
      <c r="N39" s="1302"/>
      <c r="O39" s="1302"/>
      <c r="P39" s="1302"/>
      <c r="Q39" s="1302"/>
      <c r="R39" s="1302">
        <f ca="1">L40-L39</f>
        <v>39</v>
      </c>
      <c r="S39" s="1302"/>
      <c r="T39" s="1302"/>
      <c r="U39" s="1302"/>
      <c r="V39" s="1302"/>
      <c r="W39" s="1302"/>
      <c r="X39" s="65"/>
      <c r="Y39" s="65"/>
      <c r="Z39" s="1320">
        <f>CHOOSE($AB$33,'セールスアクション '!B9,'セールスアクション '!B17,'セールスアクション '!B25,'セールスアクション '!B33,'セールスアクション '!B41)</f>
        <v>0</v>
      </c>
      <c r="AA39" s="1321"/>
      <c r="AB39" s="1321"/>
      <c r="AC39" s="1321"/>
      <c r="AD39" s="1321"/>
      <c r="AE39" s="1321"/>
      <c r="AF39" s="1321"/>
      <c r="AG39" s="1321"/>
      <c r="AH39" s="1321"/>
      <c r="AI39" s="1321"/>
      <c r="AJ39" s="1321"/>
      <c r="AK39" s="1321"/>
      <c r="AL39" s="1321"/>
      <c r="AM39" s="1321"/>
      <c r="AN39" s="1321"/>
      <c r="AO39" s="1321"/>
      <c r="AP39" s="1321"/>
      <c r="AQ39" s="1321"/>
      <c r="AR39" s="1321"/>
      <c r="AS39" s="1321"/>
      <c r="AT39" s="1321"/>
      <c r="AU39" s="1321"/>
      <c r="AV39" s="1321"/>
      <c r="AW39" s="1321"/>
      <c r="AX39" s="1321"/>
      <c r="AY39" s="1321"/>
      <c r="AZ39" s="1321">
        <f>CHOOSE($AB$33,'セールスアクション '!I9,'セールスアクション '!I17,'セールスアクション '!I25,'セールスアクション '!I33,'セールスアクション '!I41)</f>
        <v>0</v>
      </c>
      <c r="BA39" s="1321"/>
      <c r="BB39" s="1321"/>
      <c r="BC39" s="1321"/>
      <c r="BD39" s="1321"/>
      <c r="BE39" s="1321"/>
      <c r="BF39" s="1368"/>
      <c r="BG39" s="1368"/>
      <c r="BH39" s="1357">
        <f>CHOOSE($CA$1,PMC.D!D10,PMC.D!D19,PMC.D!D28,PMC.D!D37,PMC.D!D46,PMC.D!D55)</f>
        <v>0</v>
      </c>
      <c r="BI39" s="1358"/>
      <c r="BJ39" s="1358"/>
      <c r="BK39" s="1358"/>
      <c r="BL39" s="1358"/>
      <c r="BM39" s="1358"/>
      <c r="BN39" s="1358"/>
      <c r="BO39" s="1358"/>
      <c r="BP39" s="1358"/>
      <c r="BQ39" s="1358"/>
      <c r="BR39" s="1358"/>
      <c r="BS39" s="1359"/>
      <c r="BT39" s="1368"/>
      <c r="BU39" s="1368"/>
      <c r="BV39" s="1357">
        <f>CHOOSE($CA$1,PMC.D!J10,PMC.D!J19,PMC.D!J28,PMC.D!J37,PMC.D!J46,PMC.D!J55)</f>
        <v>0</v>
      </c>
      <c r="BW39" s="1358"/>
      <c r="BX39" s="1358"/>
      <c r="BY39" s="1358"/>
      <c r="BZ39" s="1358"/>
      <c r="CA39" s="1358"/>
      <c r="CB39" s="1358"/>
      <c r="CC39" s="1358"/>
      <c r="CD39" s="1358"/>
      <c r="CE39" s="1358"/>
      <c r="CF39" s="1358"/>
      <c r="CG39" s="1359"/>
      <c r="CH39" s="1368"/>
      <c r="CI39" s="1369"/>
      <c r="CP39" s="64"/>
      <c r="CT39" s="64"/>
      <c r="CU39" s="64"/>
      <c r="CV39" s="64"/>
    </row>
    <row r="40" spans="1:126" ht="22.5" customHeight="1">
      <c r="A40" s="443">
        <f t="shared" si="8"/>
        <v>27</v>
      </c>
      <c r="B40" s="855">
        <f>ｼﾌﾄ原本!C31</f>
        <v>0</v>
      </c>
      <c r="C40" s="785">
        <f>ｼﾌﾄ原本!F31</f>
        <v>0</v>
      </c>
      <c r="D40" s="435">
        <f>IF(COUNTIF($H$14:$H$30,27),VLOOKUP(27,$H$14:$CU$30,3,FALSE),0)</f>
        <v>0</v>
      </c>
      <c r="E40" s="429">
        <f>IF(COUNTIF($H$14:$H$30,27),VLOOKUP(27,$H$14:$CU$30,4,FALSE),0)</f>
        <v>0</v>
      </c>
      <c r="F40" s="430">
        <f>IF(COUNTIF($H$14:$H$30,27),VLOOKUP(27,$H$14:$CU$30,92,FALSE),0)</f>
        <v>0</v>
      </c>
      <c r="G40" s="431">
        <f>IF(COUNTIF($H$14:$H$30,27),VLOOKUP(27,$H$14:$CW$30,94,FALSE),0)</f>
        <v>0</v>
      </c>
      <c r="I40" s="385" t="s">
        <v>195</v>
      </c>
      <c r="J40" s="1301">
        <f ca="1">J39+K39</f>
        <v>51.5</v>
      </c>
      <c r="K40" s="1301"/>
      <c r="L40" s="1302">
        <f>CN11-CN8</f>
        <v>39</v>
      </c>
      <c r="M40" s="1302"/>
      <c r="N40" s="1302"/>
      <c r="O40" s="1302"/>
      <c r="P40" s="1302"/>
      <c r="Q40" s="1302"/>
      <c r="R40" s="1302"/>
      <c r="S40" s="1302"/>
      <c r="T40" s="1302"/>
      <c r="U40" s="1302"/>
      <c r="V40" s="1302"/>
      <c r="W40" s="1302"/>
      <c r="X40" s="386"/>
      <c r="Y40" s="387"/>
      <c r="Z40" s="1265"/>
      <c r="AA40" s="1266"/>
      <c r="AB40" s="1266"/>
      <c r="AC40" s="1266"/>
      <c r="AD40" s="1266"/>
      <c r="AE40" s="1266"/>
      <c r="AF40" s="1266"/>
      <c r="AG40" s="1266"/>
      <c r="AH40" s="1266"/>
      <c r="AI40" s="1266"/>
      <c r="AJ40" s="1266"/>
      <c r="AK40" s="1266"/>
      <c r="AL40" s="1266"/>
      <c r="AM40" s="1266"/>
      <c r="AN40" s="1266"/>
      <c r="AO40" s="1266"/>
      <c r="AP40" s="1266"/>
      <c r="AQ40" s="1266"/>
      <c r="AR40" s="1266"/>
      <c r="AS40" s="1266"/>
      <c r="AT40" s="1266"/>
      <c r="AU40" s="1266"/>
      <c r="AV40" s="1266"/>
      <c r="AW40" s="1266"/>
      <c r="AX40" s="1266"/>
      <c r="AY40" s="1266"/>
      <c r="AZ40" s="1266"/>
      <c r="BA40" s="1266"/>
      <c r="BB40" s="1266"/>
      <c r="BC40" s="1266"/>
      <c r="BD40" s="1266"/>
      <c r="BE40" s="1266"/>
      <c r="BF40" s="1266"/>
      <c r="BG40" s="1266"/>
      <c r="BH40" s="1266"/>
      <c r="BI40" s="1266"/>
      <c r="BJ40" s="1266"/>
      <c r="BK40" s="1266"/>
      <c r="BL40" s="1266"/>
      <c r="BM40" s="1266"/>
      <c r="BN40" s="1266"/>
      <c r="BO40" s="1266"/>
      <c r="BP40" s="1266"/>
      <c r="BQ40" s="1266"/>
      <c r="BR40" s="1266"/>
      <c r="BS40" s="1266"/>
      <c r="BT40" s="1266"/>
      <c r="BU40" s="1266"/>
      <c r="BV40" s="1266"/>
      <c r="BW40" s="1266"/>
      <c r="BX40" s="1266"/>
      <c r="BY40" s="1266"/>
      <c r="BZ40" s="1266"/>
      <c r="CA40" s="1266"/>
      <c r="CB40" s="1266"/>
      <c r="CC40" s="1266"/>
      <c r="CD40" s="1266"/>
      <c r="CE40" s="1266"/>
      <c r="CF40" s="1266"/>
      <c r="CG40" s="1266"/>
      <c r="CH40" s="1266"/>
      <c r="CI40" s="337"/>
      <c r="CP40" s="64"/>
      <c r="CT40" s="64"/>
      <c r="CU40" s="64"/>
      <c r="CV40" s="64"/>
    </row>
    <row r="41" spans="1:126" ht="22.5" customHeight="1">
      <c r="A41" s="443">
        <f t="shared" si="8"/>
        <v>28</v>
      </c>
      <c r="B41" s="855" t="str">
        <f>ｼﾌﾄ原本!C32</f>
        <v>A.M（本部）</v>
      </c>
      <c r="C41" s="785">
        <f>ｼﾌﾄ原本!F32</f>
        <v>0</v>
      </c>
      <c r="D41" s="435">
        <f>IF(COUNTIF($H$14:$H$30,28),VLOOKUP(28,$H$14:$CU$30,3,FALSE),0)</f>
        <v>0</v>
      </c>
      <c r="E41" s="429">
        <f>IF(COUNTIF($H$14:$H$30,28),VLOOKUP(28,$H$14:$CU$30,4,FALSE),0)</f>
        <v>0</v>
      </c>
      <c r="F41" s="430">
        <f>IF(COUNTIF($H$14:$H$30,28),VLOOKUP(28,$H$14:$CU$30,92,FALSE),0)</f>
        <v>0</v>
      </c>
      <c r="G41" s="431">
        <f>IF(COUNTIF($H$14:$H$30,28),VLOOKUP(28,$H$14:$CW$30,94,FALSE),0)</f>
        <v>0</v>
      </c>
      <c r="I41" s="385" t="s">
        <v>197</v>
      </c>
      <c r="J41" s="1324">
        <f ca="1">SUMIF(CV14:CV30,"&lt;2000",CU14:CU30)</f>
        <v>65346.75</v>
      </c>
      <c r="K41" s="1324"/>
      <c r="L41" s="1169">
        <f ca="1">R39*ﾃﾞｰﾀ入力!A8</f>
        <v>49140</v>
      </c>
      <c r="M41" s="1169"/>
      <c r="N41" s="1169"/>
      <c r="O41" s="1169"/>
      <c r="P41" s="1169"/>
      <c r="Q41" s="1169"/>
      <c r="R41" s="1169"/>
      <c r="S41" s="1169"/>
      <c r="T41" s="1169"/>
      <c r="U41" s="1169"/>
      <c r="V41" s="1169"/>
      <c r="W41" s="1169"/>
      <c r="X41" s="389"/>
      <c r="Y41" s="390"/>
      <c r="Z41" s="1267"/>
      <c r="AA41" s="1268"/>
      <c r="AB41" s="1268"/>
      <c r="AC41" s="1268"/>
      <c r="AD41" s="1268"/>
      <c r="AE41" s="1268"/>
      <c r="AF41" s="1268"/>
      <c r="AG41" s="1268"/>
      <c r="AH41" s="1268"/>
      <c r="AI41" s="1268"/>
      <c r="AJ41" s="1268"/>
      <c r="AK41" s="1268"/>
      <c r="AL41" s="1268"/>
      <c r="AM41" s="1268"/>
      <c r="AN41" s="1268"/>
      <c r="AO41" s="1268"/>
      <c r="AP41" s="1268"/>
      <c r="AQ41" s="1268"/>
      <c r="AR41" s="1268"/>
      <c r="AS41" s="1268"/>
      <c r="AT41" s="1268"/>
      <c r="AU41" s="1268"/>
      <c r="AV41" s="1268"/>
      <c r="AW41" s="1268"/>
      <c r="AX41" s="1268"/>
      <c r="AY41" s="1268"/>
      <c r="AZ41" s="1268"/>
      <c r="BA41" s="1268"/>
      <c r="BB41" s="1268"/>
      <c r="BC41" s="1268"/>
      <c r="BD41" s="1268"/>
      <c r="BE41" s="1268"/>
      <c r="BF41" s="1268"/>
      <c r="BG41" s="1268"/>
      <c r="BH41" s="1268"/>
      <c r="BI41" s="1268"/>
      <c r="BJ41" s="1268"/>
      <c r="BK41" s="1268"/>
      <c r="BL41" s="1268"/>
      <c r="BM41" s="1268"/>
      <c r="BN41" s="1268"/>
      <c r="BO41" s="1268"/>
      <c r="BP41" s="1268"/>
      <c r="BQ41" s="1268"/>
      <c r="BR41" s="1268"/>
      <c r="BS41" s="1268"/>
      <c r="BT41" s="1268"/>
      <c r="BU41" s="1268"/>
      <c r="BV41" s="1268"/>
      <c r="BW41" s="1268"/>
      <c r="BX41" s="1268"/>
      <c r="BY41" s="1268"/>
      <c r="BZ41" s="1268"/>
      <c r="CA41" s="1268"/>
      <c r="CB41" s="1268"/>
      <c r="CC41" s="1268"/>
      <c r="CD41" s="1268"/>
      <c r="CE41" s="1268"/>
      <c r="CF41" s="1268"/>
      <c r="CG41" s="1268"/>
      <c r="CH41" s="1268"/>
      <c r="CI41" s="340"/>
      <c r="CP41" s="64"/>
      <c r="CT41" s="64"/>
      <c r="CU41" s="64"/>
      <c r="CV41" s="64"/>
    </row>
    <row r="42" spans="1:126" ht="22.5" customHeight="1">
      <c r="A42" s="443">
        <f t="shared" si="8"/>
        <v>29</v>
      </c>
      <c r="B42" s="855" t="str">
        <f>ｼﾌﾄ原本!C33</f>
        <v>S.I（本部</v>
      </c>
      <c r="C42" s="783">
        <f>ｼﾌﾄ原本!F33</f>
        <v>0</v>
      </c>
      <c r="D42" s="435">
        <f>IF(COUNTIF($H$14:$H$30,29),VLOOKUP(29,$H$14:$CU$30,3,FALSE),0)</f>
        <v>0</v>
      </c>
      <c r="E42" s="429">
        <f>IF(COUNTIF($H$14:$H$30,29),VLOOKUP(29,$H$14:$CU$30,4,FALSE),0)</f>
        <v>0</v>
      </c>
      <c r="F42" s="430">
        <f>IF(COUNTIF($H$14:$H$30,29),VLOOKUP(29,$H$14:$CU$30,92,FALSE),0)</f>
        <v>0</v>
      </c>
      <c r="G42" s="431">
        <f>IF(COUNTIF($H$14:$H$30,29),VLOOKUP(29,$H$14:$CW$30,94,FALSE),0)</f>
        <v>0</v>
      </c>
      <c r="I42" s="385" t="s">
        <v>216</v>
      </c>
      <c r="J42" s="1323">
        <f ca="1">(J41)/J35</f>
        <v>0.24202499999999999</v>
      </c>
      <c r="K42" s="1323"/>
      <c r="L42" s="1187">
        <f ca="1">L41/J35</f>
        <v>0.182</v>
      </c>
      <c r="M42" s="1187"/>
      <c r="N42" s="1187"/>
      <c r="O42" s="1187"/>
      <c r="P42" s="1187"/>
      <c r="Q42" s="1187"/>
      <c r="R42" s="1187"/>
      <c r="S42" s="1187"/>
      <c r="T42" s="1187"/>
      <c r="U42" s="1187"/>
      <c r="V42" s="1187"/>
      <c r="W42" s="1187"/>
      <c r="X42" s="392"/>
      <c r="Y42" s="393"/>
      <c r="Z42" s="1267"/>
      <c r="AA42" s="1268"/>
      <c r="AB42" s="1268"/>
      <c r="AC42" s="1268"/>
      <c r="AD42" s="1268"/>
      <c r="AE42" s="1268"/>
      <c r="AF42" s="1268"/>
      <c r="AG42" s="1268"/>
      <c r="AH42" s="1268"/>
      <c r="AI42" s="1268"/>
      <c r="AJ42" s="1268"/>
      <c r="AK42" s="1268"/>
      <c r="AL42" s="1268"/>
      <c r="AM42" s="1268"/>
      <c r="AN42" s="1268"/>
      <c r="AO42" s="1268"/>
      <c r="AP42" s="1268"/>
      <c r="AQ42" s="1268"/>
      <c r="AR42" s="1268"/>
      <c r="AS42" s="1268"/>
      <c r="AT42" s="1268"/>
      <c r="AU42" s="1268"/>
      <c r="AV42" s="1268"/>
      <c r="AW42" s="1268"/>
      <c r="AX42" s="1268"/>
      <c r="AY42" s="1268"/>
      <c r="AZ42" s="1268"/>
      <c r="BA42" s="1268"/>
      <c r="BB42" s="1268"/>
      <c r="BC42" s="1268"/>
      <c r="BD42" s="1268"/>
      <c r="BE42" s="1268"/>
      <c r="BF42" s="1268"/>
      <c r="BG42" s="1268"/>
      <c r="BH42" s="1268"/>
      <c r="BI42" s="1268"/>
      <c r="BJ42" s="1268"/>
      <c r="BK42" s="1268"/>
      <c r="BL42" s="1268"/>
      <c r="BM42" s="1268"/>
      <c r="BN42" s="1268"/>
      <c r="BO42" s="1268"/>
      <c r="BP42" s="1268"/>
      <c r="BQ42" s="1268"/>
      <c r="BR42" s="1268"/>
      <c r="BS42" s="1268"/>
      <c r="BT42" s="1268"/>
      <c r="BU42" s="1268"/>
      <c r="BV42" s="1268"/>
      <c r="BW42" s="1268"/>
      <c r="BX42" s="1268"/>
      <c r="BY42" s="1268"/>
      <c r="BZ42" s="1268"/>
      <c r="CA42" s="1268"/>
      <c r="CB42" s="1268"/>
      <c r="CC42" s="1268"/>
      <c r="CD42" s="1268"/>
      <c r="CE42" s="1268"/>
      <c r="CF42" s="1268"/>
      <c r="CG42" s="1268"/>
      <c r="CH42" s="1268"/>
      <c r="CI42" s="340"/>
      <c r="CP42" s="64"/>
      <c r="CT42" s="64"/>
      <c r="CU42" s="64"/>
      <c r="CV42" s="64"/>
    </row>
    <row r="43" spans="1:126" ht="22.5" customHeight="1">
      <c r="A43" s="443">
        <f t="shared" si="8"/>
        <v>30</v>
      </c>
      <c r="B43" s="855" t="str">
        <f>ｼﾌﾄ原本!C34</f>
        <v>不足①</v>
      </c>
      <c r="C43" s="785">
        <f>ｼﾌﾄ原本!F34</f>
        <v>0</v>
      </c>
      <c r="D43" s="435">
        <f>IF(COUNTIF($H$14:$H$30,30),VLOOKUP(30,$H$14:$CU$30,3,FALSE),0)</f>
        <v>0</v>
      </c>
      <c r="E43" s="429">
        <f>IF(COUNTIF($H$14:$H$30,30),VLOOKUP(30,$H$14:$CU$30,4,FALSE),0)</f>
        <v>0</v>
      </c>
      <c r="F43" s="430">
        <f>IF(COUNTIF($H$14:$H$30,30),VLOOKUP(30,$H$14:$CU$30,92,FALSE),0)</f>
        <v>0</v>
      </c>
      <c r="G43" s="431">
        <f>IF(COUNTIF($H$14:$H$30,30),VLOOKUP(30,$H$14:$CW$30,94,FALSE),0)</f>
        <v>0</v>
      </c>
      <c r="I43" s="395"/>
      <c r="J43" s="396"/>
      <c r="K43" s="396"/>
      <c r="L43" s="396"/>
      <c r="M43" s="396"/>
      <c r="N43" s="396"/>
      <c r="O43" s="396"/>
      <c r="P43" s="396"/>
      <c r="Q43" s="396"/>
      <c r="R43" s="396"/>
      <c r="S43" s="396"/>
      <c r="T43" s="396"/>
      <c r="U43" s="396"/>
      <c r="V43" s="396"/>
      <c r="W43" s="396"/>
      <c r="Z43" s="1267"/>
      <c r="AA43" s="1268"/>
      <c r="AB43" s="1268"/>
      <c r="AC43" s="1268"/>
      <c r="AD43" s="1268"/>
      <c r="AE43" s="1268"/>
      <c r="AF43" s="1268"/>
      <c r="AG43" s="1268"/>
      <c r="AH43" s="1268"/>
      <c r="AI43" s="1268"/>
      <c r="AJ43" s="1268"/>
      <c r="AK43" s="1268"/>
      <c r="AL43" s="1268"/>
      <c r="AM43" s="1268"/>
      <c r="AN43" s="1268"/>
      <c r="AO43" s="1268"/>
      <c r="AP43" s="1268"/>
      <c r="AQ43" s="1268"/>
      <c r="AR43" s="1268"/>
      <c r="AS43" s="1268"/>
      <c r="AT43" s="1268"/>
      <c r="AU43" s="1268"/>
      <c r="AV43" s="1268"/>
      <c r="AW43" s="1268"/>
      <c r="AX43" s="1268"/>
      <c r="AY43" s="1268"/>
      <c r="AZ43" s="1268"/>
      <c r="BA43" s="1268"/>
      <c r="BB43" s="1268"/>
      <c r="BC43" s="1268"/>
      <c r="BD43" s="1268"/>
      <c r="BE43" s="1268"/>
      <c r="BF43" s="1268"/>
      <c r="BG43" s="1268"/>
      <c r="BH43" s="1268"/>
      <c r="BI43" s="1268"/>
      <c r="BJ43" s="1268"/>
      <c r="BK43" s="1268"/>
      <c r="BL43" s="1268"/>
      <c r="BM43" s="1268"/>
      <c r="BN43" s="1268"/>
      <c r="BO43" s="1268"/>
      <c r="BP43" s="1268"/>
      <c r="BQ43" s="1268"/>
      <c r="BR43" s="1268"/>
      <c r="BS43" s="1268"/>
      <c r="BT43" s="1268"/>
      <c r="BU43" s="1268"/>
      <c r="BV43" s="1268"/>
      <c r="BW43" s="1268"/>
      <c r="BX43" s="1268"/>
      <c r="BY43" s="1268"/>
      <c r="BZ43" s="1268"/>
      <c r="CA43" s="1268"/>
      <c r="CB43" s="1268"/>
      <c r="CC43" s="1268"/>
      <c r="CD43" s="1268"/>
      <c r="CE43" s="1268"/>
      <c r="CF43" s="1268"/>
      <c r="CG43" s="1268"/>
      <c r="CH43" s="1268"/>
      <c r="CI43" s="340"/>
      <c r="CP43" s="64"/>
      <c r="CT43" s="64"/>
      <c r="CU43" s="64"/>
      <c r="CV43" s="64"/>
    </row>
    <row r="44" spans="1:126" ht="22.5" customHeight="1">
      <c r="A44" s="443">
        <f t="shared" si="8"/>
        <v>31</v>
      </c>
      <c r="B44" s="855">
        <f>ｼﾌﾄ原本!C35</f>
        <v>0</v>
      </c>
      <c r="C44" s="785">
        <f>ｼﾌﾄ原本!E35</f>
        <v>0</v>
      </c>
      <c r="D44" s="435">
        <f>IF(COUNTIF($H$14:$H$30,31),VLOOKUP(31,$H$14:$CU$30,3,FALSE),0)</f>
        <v>0</v>
      </c>
      <c r="E44" s="429">
        <f>IF(COUNTIF($H$14:$H$30,31),VLOOKUP(31,$H$14:$CU$30,4,FALSE),0)</f>
        <v>0</v>
      </c>
      <c r="F44" s="430">
        <f>IF(COUNTIF($H$14:$H$30,31),VLOOKUP(31,$H$14:$CU$30,92,FALSE),0)</f>
        <v>0</v>
      </c>
      <c r="G44" s="431">
        <f>IF(COUNTIF($H$14:$H$30,31),VLOOKUP(31,$H$14:$CW$30,94,FALSE),0)</f>
        <v>0</v>
      </c>
      <c r="I44" s="395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Z44" s="1267"/>
      <c r="AA44" s="1268"/>
      <c r="AB44" s="1268"/>
      <c r="AC44" s="1268"/>
      <c r="AD44" s="1268"/>
      <c r="AE44" s="1268"/>
      <c r="AF44" s="1268"/>
      <c r="AG44" s="1268"/>
      <c r="AH44" s="1268"/>
      <c r="AI44" s="1268"/>
      <c r="AJ44" s="1268"/>
      <c r="AK44" s="1268"/>
      <c r="AL44" s="1268"/>
      <c r="AM44" s="1268"/>
      <c r="AN44" s="1268"/>
      <c r="AO44" s="1268"/>
      <c r="AP44" s="1268"/>
      <c r="AQ44" s="1268"/>
      <c r="AR44" s="1268"/>
      <c r="AS44" s="1268"/>
      <c r="AT44" s="1268"/>
      <c r="AU44" s="1268"/>
      <c r="AV44" s="1268"/>
      <c r="AW44" s="1268"/>
      <c r="AX44" s="1268"/>
      <c r="AY44" s="1268"/>
      <c r="AZ44" s="1268"/>
      <c r="BA44" s="1268"/>
      <c r="BB44" s="1268"/>
      <c r="BC44" s="1268"/>
      <c r="BD44" s="1268"/>
      <c r="BE44" s="1268"/>
      <c r="BF44" s="1268"/>
      <c r="BG44" s="1268"/>
      <c r="BH44" s="1268"/>
      <c r="BI44" s="1268"/>
      <c r="BJ44" s="1268"/>
      <c r="BK44" s="1268"/>
      <c r="BL44" s="1268"/>
      <c r="BM44" s="1268"/>
      <c r="BN44" s="1268"/>
      <c r="BO44" s="1268"/>
      <c r="BP44" s="1268"/>
      <c r="BQ44" s="1268"/>
      <c r="BR44" s="1268"/>
      <c r="BS44" s="1268"/>
      <c r="BT44" s="1268"/>
      <c r="BU44" s="1268"/>
      <c r="BV44" s="1268"/>
      <c r="BW44" s="1268"/>
      <c r="BX44" s="1268"/>
      <c r="BY44" s="1268"/>
      <c r="BZ44" s="1268"/>
      <c r="CA44" s="1268"/>
      <c r="CB44" s="1268"/>
      <c r="CC44" s="1268"/>
      <c r="CD44" s="1268"/>
      <c r="CE44" s="1268"/>
      <c r="CF44" s="1268"/>
      <c r="CG44" s="1268"/>
      <c r="CH44" s="1268"/>
      <c r="CI44" s="340"/>
    </row>
    <row r="45" spans="1:126" ht="22.5" customHeight="1" thickBot="1">
      <c r="A45" s="443">
        <f t="shared" si="8"/>
        <v>32</v>
      </c>
      <c r="B45" s="855">
        <f>ｼﾌﾄ原本!C36</f>
        <v>0</v>
      </c>
      <c r="C45" s="785">
        <f>ｼﾌﾄ原本!E36</f>
        <v>0</v>
      </c>
      <c r="D45" s="435">
        <f>IF(COUNTIF($H$14:$H$30,32),VLOOKUP(32,$H$14:$CU$30,3,FALSE),0)</f>
        <v>0</v>
      </c>
      <c r="E45" s="429">
        <f>IF(COUNTIF($H$14:$H$30,32),VLOOKUP(32,$H$14:$CU$30,4,FALSE),0)</f>
        <v>0</v>
      </c>
      <c r="F45" s="430">
        <f>IF(COUNTIF($H$14:$H$30,32),VLOOKUP(32,$H$14:$CU$30,92,FALSE),0)</f>
        <v>0</v>
      </c>
      <c r="G45" s="431">
        <f>IF(COUNTIF($H$14:$H$30,32),VLOOKUP(32,$H$14:$CW$30,94,FALSE),0)</f>
        <v>0</v>
      </c>
      <c r="I45" s="395"/>
      <c r="J45" s="396"/>
      <c r="K45" s="396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6"/>
      <c r="Z45" s="1269"/>
      <c r="AA45" s="1270"/>
      <c r="AB45" s="1270"/>
      <c r="AC45" s="1270"/>
      <c r="AD45" s="1270"/>
      <c r="AE45" s="1270"/>
      <c r="AF45" s="1270"/>
      <c r="AG45" s="1270"/>
      <c r="AH45" s="1270"/>
      <c r="AI45" s="1270"/>
      <c r="AJ45" s="1270"/>
      <c r="AK45" s="1270"/>
      <c r="AL45" s="1270"/>
      <c r="AM45" s="1270"/>
      <c r="AN45" s="1270"/>
      <c r="AO45" s="1270"/>
      <c r="AP45" s="1270"/>
      <c r="AQ45" s="1270"/>
      <c r="AR45" s="1270"/>
      <c r="AS45" s="1270"/>
      <c r="AT45" s="1270"/>
      <c r="AU45" s="1270"/>
      <c r="AV45" s="1270"/>
      <c r="AW45" s="1270"/>
      <c r="AX45" s="1270"/>
      <c r="AY45" s="1270"/>
      <c r="AZ45" s="1270"/>
      <c r="BA45" s="1270"/>
      <c r="BB45" s="1270"/>
      <c r="BC45" s="1270"/>
      <c r="BD45" s="1270"/>
      <c r="BE45" s="1270"/>
      <c r="BF45" s="1270"/>
      <c r="BG45" s="1270"/>
      <c r="BH45" s="1270"/>
      <c r="BI45" s="1270"/>
      <c r="BJ45" s="1270"/>
      <c r="BK45" s="1270"/>
      <c r="BL45" s="1270"/>
      <c r="BM45" s="1270"/>
      <c r="BN45" s="1270"/>
      <c r="BO45" s="1270"/>
      <c r="BP45" s="1270"/>
      <c r="BQ45" s="1270"/>
      <c r="BR45" s="1270"/>
      <c r="BS45" s="1270"/>
      <c r="BT45" s="1270"/>
      <c r="BU45" s="1270"/>
      <c r="BV45" s="1270"/>
      <c r="BW45" s="1270"/>
      <c r="BX45" s="1270"/>
      <c r="BY45" s="1270"/>
      <c r="BZ45" s="1270"/>
      <c r="CA45" s="1270"/>
      <c r="CB45" s="1270"/>
      <c r="CC45" s="1270"/>
      <c r="CD45" s="1270"/>
      <c r="CE45" s="1270"/>
      <c r="CF45" s="1270"/>
      <c r="CG45" s="1270"/>
      <c r="CH45" s="1270"/>
      <c r="CI45" s="346"/>
    </row>
    <row r="46" spans="1:126" ht="22.5" customHeight="1" thickBot="1">
      <c r="A46" s="444">
        <f t="shared" si="8"/>
        <v>33</v>
      </c>
      <c r="B46" s="869">
        <f>ｼﾌﾄ原本!C37</f>
        <v>0</v>
      </c>
      <c r="C46" s="786">
        <f>ｼﾌﾄ原本!E37</f>
        <v>0</v>
      </c>
      <c r="D46" s="437">
        <f>IF(COUNTIF($H$14:$H$30,33),VLOOKUP(33,$H$14:$CU$30,3,FALSE),0)</f>
        <v>0</v>
      </c>
      <c r="E46" s="438">
        <f>IF(COUNTIF($H$14:$H$30,33),VLOOKUP(33,$H$14:$CU$30,4,FALSE),0)</f>
        <v>0</v>
      </c>
      <c r="F46" s="439">
        <f>IF(COUNTIF($H$14:$H$30,33),VLOOKUP(33,$H$14:$CU$30,92,FALSE),0)</f>
        <v>0</v>
      </c>
      <c r="G46" s="440">
        <f>IF(COUNTIF($H$14:$H$30,33),VLOOKUP(33,$H$14:$CW$30,94,FALSE),0)</f>
        <v>0</v>
      </c>
      <c r="I46" s="395"/>
      <c r="J46" s="396"/>
      <c r="K46" s="396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6"/>
      <c r="Z46" s="65"/>
      <c r="AA46" s="65"/>
      <c r="AB46" s="65"/>
      <c r="BQ46" s="336"/>
    </row>
    <row r="47" spans="1:126" ht="20.25" customHeight="1">
      <c r="I47" s="385" t="s">
        <v>199</v>
      </c>
      <c r="J47" s="1312">
        <f ca="1">J41/K39</f>
        <v>1268.8689320388351</v>
      </c>
      <c r="K47" s="1312"/>
      <c r="L47" s="1312">
        <f>ﾃﾞｰﾀ入力!A8</f>
        <v>1260</v>
      </c>
      <c r="M47" s="1312"/>
      <c r="N47" s="1312"/>
      <c r="O47" s="1312"/>
      <c r="P47" s="1312"/>
      <c r="Q47" s="1312"/>
      <c r="R47" s="1312"/>
      <c r="S47" s="1312"/>
      <c r="T47" s="1312"/>
      <c r="U47" s="1312"/>
      <c r="V47" s="1312"/>
      <c r="W47" s="1312"/>
      <c r="DP47" s="221"/>
      <c r="DT47" s="69"/>
      <c r="DU47" s="69"/>
      <c r="DV47" s="69"/>
    </row>
    <row r="48" spans="1:126" ht="20.25" customHeight="1">
      <c r="I48" s="905" t="s">
        <v>82</v>
      </c>
      <c r="J48" s="1316">
        <f ca="1">CW31</f>
        <v>5456</v>
      </c>
      <c r="K48" s="1317"/>
      <c r="L48" s="1314"/>
      <c r="M48" s="1314"/>
      <c r="N48" s="1314"/>
      <c r="O48" s="1314"/>
      <c r="P48" s="1314"/>
      <c r="Q48" s="1314"/>
      <c r="R48" s="1314"/>
      <c r="S48" s="1314"/>
      <c r="T48" s="1314"/>
      <c r="U48" s="1314"/>
      <c r="V48" s="1314"/>
      <c r="W48" s="1314"/>
    </row>
    <row r="49" spans="11:19" ht="20.25" customHeight="1">
      <c r="K49" s="64"/>
      <c r="L49" s="398"/>
      <c r="M49" s="398"/>
      <c r="N49" s="64"/>
      <c r="O49" s="64"/>
      <c r="P49" s="64"/>
      <c r="Q49" s="64"/>
      <c r="R49" s="64"/>
      <c r="S49" s="64"/>
    </row>
    <row r="50" spans="11:19" ht="20.25" customHeight="1">
      <c r="K50" s="64"/>
      <c r="L50" s="66"/>
      <c r="M50" s="66"/>
      <c r="N50" s="64"/>
      <c r="O50" s="64"/>
      <c r="P50" s="64"/>
      <c r="Q50" s="64"/>
      <c r="R50" s="64"/>
      <c r="S50" s="64"/>
    </row>
    <row r="51" spans="11:19" ht="20.25" customHeight="1">
      <c r="L51" s="64"/>
      <c r="M51" s="64"/>
    </row>
    <row r="52" spans="11:19" ht="20.25" customHeight="1">
      <c r="L52" s="64"/>
      <c r="M52" s="64"/>
    </row>
  </sheetData>
  <sheetProtection formatCells="0"/>
  <mergeCells count="349">
    <mergeCell ref="Z40:CH45"/>
    <mergeCell ref="BV39:CG39"/>
    <mergeCell ref="AB33:AE33"/>
    <mergeCell ref="AF33:AI33"/>
    <mergeCell ref="BH34:BU34"/>
    <mergeCell ref="BV34:CI34"/>
    <mergeCell ref="Z34:BG34"/>
    <mergeCell ref="BV35:CG35"/>
    <mergeCell ref="BH35:BS35"/>
    <mergeCell ref="BV36:CG36"/>
    <mergeCell ref="BV37:CG37"/>
    <mergeCell ref="BV38:CG38"/>
    <mergeCell ref="CH39:CI39"/>
    <mergeCell ref="CH35:CI35"/>
    <mergeCell ref="CH36:CI36"/>
    <mergeCell ref="CH37:CI37"/>
    <mergeCell ref="CH38:CI38"/>
    <mergeCell ref="BT39:BU39"/>
    <mergeCell ref="BT35:BU35"/>
    <mergeCell ref="BT36:BU36"/>
    <mergeCell ref="BT37:BU37"/>
    <mergeCell ref="BH39:BS39"/>
    <mergeCell ref="BF39:BG39"/>
    <mergeCell ref="BH36:BS36"/>
    <mergeCell ref="AZ35:BE35"/>
    <mergeCell ref="AZ36:BE36"/>
    <mergeCell ref="AZ37:BE37"/>
    <mergeCell ref="AZ38:BE38"/>
    <mergeCell ref="AZ39:BE39"/>
    <mergeCell ref="Z35:AY35"/>
    <mergeCell ref="Z36:AY36"/>
    <mergeCell ref="Z37:AY37"/>
    <mergeCell ref="BT38:BU38"/>
    <mergeCell ref="BH37:BS37"/>
    <mergeCell ref="BF38:BG38"/>
    <mergeCell ref="CJ32:CM32"/>
    <mergeCell ref="BH38:BS38"/>
    <mergeCell ref="CN4:CO4"/>
    <mergeCell ref="CN6:CO6"/>
    <mergeCell ref="CN10:CO10"/>
    <mergeCell ref="CJ4:CM4"/>
    <mergeCell ref="CN5:CO5"/>
    <mergeCell ref="CF4:CI4"/>
    <mergeCell ref="CF7:CI7"/>
    <mergeCell ref="CJ5:CM5"/>
    <mergeCell ref="BX6:CA6"/>
    <mergeCell ref="BT6:BW6"/>
    <mergeCell ref="CB4:CE4"/>
    <mergeCell ref="CF8:CI8"/>
    <mergeCell ref="CF6:CI6"/>
    <mergeCell ref="BT4:BW4"/>
    <mergeCell ref="BX4:CA4"/>
    <mergeCell ref="BL4:BO4"/>
    <mergeCell ref="BP4:BS4"/>
    <mergeCell ref="BT8:BW8"/>
    <mergeCell ref="BT5:BW5"/>
    <mergeCell ref="BX5:CA5"/>
    <mergeCell ref="BT7:BW7"/>
    <mergeCell ref="BX8:CA8"/>
    <mergeCell ref="K1:U1"/>
    <mergeCell ref="T6:W6"/>
    <mergeCell ref="X6:AA6"/>
    <mergeCell ref="P4:S4"/>
    <mergeCell ref="T4:W4"/>
    <mergeCell ref="X4:AA4"/>
    <mergeCell ref="V1:Y1"/>
    <mergeCell ref="T5:W5"/>
    <mergeCell ref="P6:S6"/>
    <mergeCell ref="L3:O3"/>
    <mergeCell ref="L4:O4"/>
    <mergeCell ref="L5:O5"/>
    <mergeCell ref="L6:O6"/>
    <mergeCell ref="P5:S5"/>
    <mergeCell ref="X5:AA5"/>
    <mergeCell ref="P3:S3"/>
    <mergeCell ref="T3:W3"/>
    <mergeCell ref="X3:AA3"/>
    <mergeCell ref="AF10:AI10"/>
    <mergeCell ref="BH10:BK10"/>
    <mergeCell ref="AJ10:AM10"/>
    <mergeCell ref="AR10:AU10"/>
    <mergeCell ref="AZ10:BC10"/>
    <mergeCell ref="AV10:AY10"/>
    <mergeCell ref="BD10:BG10"/>
    <mergeCell ref="AV8:AY8"/>
    <mergeCell ref="AV4:AY4"/>
    <mergeCell ref="AV7:AY7"/>
    <mergeCell ref="AZ4:BC4"/>
    <mergeCell ref="BD4:BG4"/>
    <mergeCell ref="AV5:AY5"/>
    <mergeCell ref="AZ5:BC5"/>
    <mergeCell ref="AR4:AU4"/>
    <mergeCell ref="AN4:AQ4"/>
    <mergeCell ref="AN8:AQ8"/>
    <mergeCell ref="AC1:AI1"/>
    <mergeCell ref="AJ1:AM1"/>
    <mergeCell ref="AB6:AE6"/>
    <mergeCell ref="AB5:AE5"/>
    <mergeCell ref="AF8:AI8"/>
    <mergeCell ref="AN6:AQ6"/>
    <mergeCell ref="AJ7:AM7"/>
    <mergeCell ref="AN7:AQ7"/>
    <mergeCell ref="BD1:BK1"/>
    <mergeCell ref="AZ1:BC1"/>
    <mergeCell ref="AV3:AY3"/>
    <mergeCell ref="BD3:BG3"/>
    <mergeCell ref="AN1:AQ1"/>
    <mergeCell ref="AR1:AU1"/>
    <mergeCell ref="AR3:AU3"/>
    <mergeCell ref="AR5:AU5"/>
    <mergeCell ref="AB3:AE3"/>
    <mergeCell ref="AR6:AU6"/>
    <mergeCell ref="AZ3:BC3"/>
    <mergeCell ref="BH3:BK3"/>
    <mergeCell ref="AV6:AY6"/>
    <mergeCell ref="AZ6:BC6"/>
    <mergeCell ref="I7:J7"/>
    <mergeCell ref="P7:S7"/>
    <mergeCell ref="I3:J4"/>
    <mergeCell ref="AN5:AQ5"/>
    <mergeCell ref="I5:J6"/>
    <mergeCell ref="AF5:AI5"/>
    <mergeCell ref="AJ5:AM5"/>
    <mergeCell ref="AF4:AI4"/>
    <mergeCell ref="AJ4:AM4"/>
    <mergeCell ref="AB4:AE4"/>
    <mergeCell ref="AF3:AI3"/>
    <mergeCell ref="AJ3:AM3"/>
    <mergeCell ref="AN3:AQ3"/>
    <mergeCell ref="AJ6:AM6"/>
    <mergeCell ref="CJ31:CM31"/>
    <mergeCell ref="CN31:CO31"/>
    <mergeCell ref="CN24:CO24"/>
    <mergeCell ref="BT11:BW11"/>
    <mergeCell ref="BP9:BS9"/>
    <mergeCell ref="BT9:BW9"/>
    <mergeCell ref="CB10:CE10"/>
    <mergeCell ref="CB6:CE6"/>
    <mergeCell ref="CF9:CI9"/>
    <mergeCell ref="CB8:CE8"/>
    <mergeCell ref="CB7:CE7"/>
    <mergeCell ref="CF11:CI11"/>
    <mergeCell ref="CJ10:CM10"/>
    <mergeCell ref="CF10:CI10"/>
    <mergeCell ref="CN8:CO8"/>
    <mergeCell ref="CJ11:CM11"/>
    <mergeCell ref="CN11:CO11"/>
    <mergeCell ref="CJ9:CM9"/>
    <mergeCell ref="CJ8:CM8"/>
    <mergeCell ref="BP8:BS8"/>
    <mergeCell ref="BP10:BS10"/>
    <mergeCell ref="BT3:BW3"/>
    <mergeCell ref="BX3:CA3"/>
    <mergeCell ref="BL5:BO5"/>
    <mergeCell ref="BP5:BS5"/>
    <mergeCell ref="BD5:BG5"/>
    <mergeCell ref="BH5:BK5"/>
    <mergeCell ref="BH8:BK8"/>
    <mergeCell ref="BH4:BK4"/>
    <mergeCell ref="BH6:BK6"/>
    <mergeCell ref="BD7:BG7"/>
    <mergeCell ref="CP24:CQ24"/>
    <mergeCell ref="CN21:CO21"/>
    <mergeCell ref="CP21:CQ21"/>
    <mergeCell ref="CN22:CO22"/>
    <mergeCell ref="CP22:CQ22"/>
    <mergeCell ref="CN23:CO23"/>
    <mergeCell ref="CP23:CQ23"/>
    <mergeCell ref="CP31:CQ31"/>
    <mergeCell ref="CP19:CQ19"/>
    <mergeCell ref="CN20:CO20"/>
    <mergeCell ref="CP20:CQ20"/>
    <mergeCell ref="CN19:CO19"/>
    <mergeCell ref="CP28:CQ28"/>
    <mergeCell ref="CP25:CQ25"/>
    <mergeCell ref="CN26:CO26"/>
    <mergeCell ref="CP26:CQ26"/>
    <mergeCell ref="CN27:CO27"/>
    <mergeCell ref="CP29:CQ29"/>
    <mergeCell ref="CP27:CQ27"/>
    <mergeCell ref="CN30:CO30"/>
    <mergeCell ref="CP30:CQ30"/>
    <mergeCell ref="CN29:CO29"/>
    <mergeCell ref="CN28:CO28"/>
    <mergeCell ref="CN25:CO25"/>
    <mergeCell ref="CP17:CQ17"/>
    <mergeCell ref="CN18:CO18"/>
    <mergeCell ref="CP18:CQ18"/>
    <mergeCell ref="CN17:CO17"/>
    <mergeCell ref="CN7:CO7"/>
    <mergeCell ref="CJ7:CM7"/>
    <mergeCell ref="CP16:CQ16"/>
    <mergeCell ref="CN16:CO16"/>
    <mergeCell ref="CN14:CO14"/>
    <mergeCell ref="CP14:CQ14"/>
    <mergeCell ref="CN15:CO15"/>
    <mergeCell ref="CP15:CQ15"/>
    <mergeCell ref="CP13:CQ13"/>
    <mergeCell ref="CN13:CO13"/>
    <mergeCell ref="AF11:AI11"/>
    <mergeCell ref="AJ11:AM11"/>
    <mergeCell ref="L9:O9"/>
    <mergeCell ref="L10:O10"/>
    <mergeCell ref="AR11:AU11"/>
    <mergeCell ref="L11:O11"/>
    <mergeCell ref="AR8:AU8"/>
    <mergeCell ref="AF7:AI7"/>
    <mergeCell ref="T7:W7"/>
    <mergeCell ref="X7:AA7"/>
    <mergeCell ref="X11:AA11"/>
    <mergeCell ref="X8:AA8"/>
    <mergeCell ref="X10:AA10"/>
    <mergeCell ref="AB7:AE7"/>
    <mergeCell ref="AB8:AE8"/>
    <mergeCell ref="AN10:AQ10"/>
    <mergeCell ref="AJ8:AM8"/>
    <mergeCell ref="X9:AA9"/>
    <mergeCell ref="AB9:AE9"/>
    <mergeCell ref="AF9:AI9"/>
    <mergeCell ref="AJ9:AM9"/>
    <mergeCell ref="AN9:AQ9"/>
    <mergeCell ref="L8:O8"/>
    <mergeCell ref="L7:O7"/>
    <mergeCell ref="L47:W47"/>
    <mergeCell ref="J34:K34"/>
    <mergeCell ref="J12:K12"/>
    <mergeCell ref="L48:W48"/>
    <mergeCell ref="BD31:BG31"/>
    <mergeCell ref="J35:W35"/>
    <mergeCell ref="J48:K48"/>
    <mergeCell ref="L42:W42"/>
    <mergeCell ref="AV31:AY31"/>
    <mergeCell ref="AZ31:BC31"/>
    <mergeCell ref="Z38:AY38"/>
    <mergeCell ref="Z39:AY39"/>
    <mergeCell ref="BF35:BG35"/>
    <mergeCell ref="BF37:BG37"/>
    <mergeCell ref="BF36:BG36"/>
    <mergeCell ref="AJ32:AM32"/>
    <mergeCell ref="J32:K32"/>
    <mergeCell ref="J47:K47"/>
    <mergeCell ref="J42:K42"/>
    <mergeCell ref="J41:K41"/>
    <mergeCell ref="L41:W41"/>
    <mergeCell ref="J38:K38"/>
    <mergeCell ref="L37:W37"/>
    <mergeCell ref="L38:W38"/>
    <mergeCell ref="J40:K40"/>
    <mergeCell ref="L39:Q39"/>
    <mergeCell ref="J37:K37"/>
    <mergeCell ref="I9:J9"/>
    <mergeCell ref="P8:S8"/>
    <mergeCell ref="P11:S11"/>
    <mergeCell ref="T11:W11"/>
    <mergeCell ref="T8:W8"/>
    <mergeCell ref="T31:W31"/>
    <mergeCell ref="T10:W10"/>
    <mergeCell ref="J36:W36"/>
    <mergeCell ref="J13:K13"/>
    <mergeCell ref="L31:O31"/>
    <mergeCell ref="I10:J10"/>
    <mergeCell ref="L40:W40"/>
    <mergeCell ref="R39:W39"/>
    <mergeCell ref="I11:J11"/>
    <mergeCell ref="P9:S9"/>
    <mergeCell ref="T9:W9"/>
    <mergeCell ref="I8:J8"/>
    <mergeCell ref="X31:AA31"/>
    <mergeCell ref="P10:S10"/>
    <mergeCell ref="AZ32:BC32"/>
    <mergeCell ref="AR32:AU32"/>
    <mergeCell ref="L34:W34"/>
    <mergeCell ref="BP31:BS31"/>
    <mergeCell ref="BL11:BO11"/>
    <mergeCell ref="P31:S31"/>
    <mergeCell ref="BH32:BK32"/>
    <mergeCell ref="BL32:BO32"/>
    <mergeCell ref="BP32:BS32"/>
    <mergeCell ref="BD32:BG32"/>
    <mergeCell ref="AF32:AI32"/>
    <mergeCell ref="X32:AA32"/>
    <mergeCell ref="P32:S32"/>
    <mergeCell ref="T32:W32"/>
    <mergeCell ref="L32:O32"/>
    <mergeCell ref="AB32:AE32"/>
    <mergeCell ref="AN32:AQ32"/>
    <mergeCell ref="BH31:BK31"/>
    <mergeCell ref="BL31:BO31"/>
    <mergeCell ref="AN31:AQ31"/>
    <mergeCell ref="AR31:AU31"/>
    <mergeCell ref="AN11:AQ11"/>
    <mergeCell ref="AV32:AY32"/>
    <mergeCell ref="CF32:CI32"/>
    <mergeCell ref="CB32:CE32"/>
    <mergeCell ref="BT32:BW32"/>
    <mergeCell ref="BX32:CA32"/>
    <mergeCell ref="BT31:BW31"/>
    <mergeCell ref="BX31:CA31"/>
    <mergeCell ref="CB11:CE11"/>
    <mergeCell ref="BX11:CA11"/>
    <mergeCell ref="AV11:AY11"/>
    <mergeCell ref="AZ11:BC11"/>
    <mergeCell ref="BD11:BG11"/>
    <mergeCell ref="BH11:BK11"/>
    <mergeCell ref="BP11:BS11"/>
    <mergeCell ref="CB31:CE31"/>
    <mergeCell ref="CF31:CI31"/>
    <mergeCell ref="BL10:BO10"/>
    <mergeCell ref="BX7:CA7"/>
    <mergeCell ref="BD6:BG6"/>
    <mergeCell ref="AZ9:BC9"/>
    <mergeCell ref="BD9:BG9"/>
    <mergeCell ref="BH9:BK9"/>
    <mergeCell ref="AV9:AY9"/>
    <mergeCell ref="AR9:AU9"/>
    <mergeCell ref="AR7:AU7"/>
    <mergeCell ref="BD8:BG8"/>
    <mergeCell ref="AZ8:BC8"/>
    <mergeCell ref="BH7:BK7"/>
    <mergeCell ref="BT10:BW10"/>
    <mergeCell ref="BL9:BO9"/>
    <mergeCell ref="AZ7:BC7"/>
    <mergeCell ref="BX10:CA10"/>
    <mergeCell ref="BL7:BO7"/>
    <mergeCell ref="BL8:BO8"/>
    <mergeCell ref="AJ31:AM31"/>
    <mergeCell ref="AF6:AI6"/>
    <mergeCell ref="AB11:AE11"/>
    <mergeCell ref="CA1:CE1"/>
    <mergeCell ref="BT1:BZ1"/>
    <mergeCell ref="CN9:CO9"/>
    <mergeCell ref="CB9:CE9"/>
    <mergeCell ref="CJ3:CM3"/>
    <mergeCell ref="CB5:CE5"/>
    <mergeCell ref="CN3:CO3"/>
    <mergeCell ref="BL3:BO3"/>
    <mergeCell ref="BP3:BS3"/>
    <mergeCell ref="CB3:CE3"/>
    <mergeCell ref="CF3:CI3"/>
    <mergeCell ref="BX9:CA9"/>
    <mergeCell ref="BP7:BS7"/>
    <mergeCell ref="BP6:BS6"/>
    <mergeCell ref="BL6:BO6"/>
    <mergeCell ref="CN2:CO2"/>
    <mergeCell ref="CF5:CI5"/>
    <mergeCell ref="CJ6:CM6"/>
    <mergeCell ref="AB31:AE31"/>
    <mergeCell ref="AF31:AI31"/>
    <mergeCell ref="AB10:AE10"/>
  </mergeCells>
  <phoneticPr fontId="41"/>
  <conditionalFormatting sqref="L31:O31">
    <cfRule type="cellIs" dxfId="760" priority="2" stopIfTrue="1" operator="greaterThan">
      <formula>$L$11</formula>
    </cfRule>
  </conditionalFormatting>
  <conditionalFormatting sqref="L32:CM32">
    <cfRule type="cellIs" dxfId="759" priority="20" stopIfTrue="1" operator="lessThan">
      <formula>0</formula>
    </cfRule>
  </conditionalFormatting>
  <conditionalFormatting sqref="P31:S31">
    <cfRule type="cellIs" dxfId="758" priority="3" stopIfTrue="1" operator="greaterThan">
      <formula>$P$11</formula>
    </cfRule>
  </conditionalFormatting>
  <conditionalFormatting sqref="T31:W31">
    <cfRule type="cellIs" dxfId="757" priority="4" stopIfTrue="1" operator="greaterThan">
      <formula>$T$11</formula>
    </cfRule>
  </conditionalFormatting>
  <conditionalFormatting sqref="X31:AA31">
    <cfRule type="cellIs" dxfId="756" priority="5" stopIfTrue="1" operator="greaterThan">
      <formula>$X$11</formula>
    </cfRule>
  </conditionalFormatting>
  <conditionalFormatting sqref="AB31:AE31">
    <cfRule type="cellIs" dxfId="755" priority="6" stopIfTrue="1" operator="greaterThan">
      <formula>$AB$11</formula>
    </cfRule>
  </conditionalFormatting>
  <conditionalFormatting sqref="AF31:AI31">
    <cfRule type="cellIs" dxfId="754" priority="7" stopIfTrue="1" operator="greaterThan">
      <formula>$AF$11</formula>
    </cfRule>
  </conditionalFormatting>
  <conditionalFormatting sqref="AJ31:AM31">
    <cfRule type="cellIs" dxfId="753" priority="8" stopIfTrue="1" operator="greaterThan">
      <formula>$AJ$11</formula>
    </cfRule>
  </conditionalFormatting>
  <conditionalFormatting sqref="AN31:AQ31">
    <cfRule type="cellIs" dxfId="752" priority="9" stopIfTrue="1" operator="greaterThan">
      <formula>$AN$11</formula>
    </cfRule>
  </conditionalFormatting>
  <conditionalFormatting sqref="AR31:AU31">
    <cfRule type="cellIs" dxfId="751" priority="10" stopIfTrue="1" operator="greaterThan">
      <formula>$AR$11</formula>
    </cfRule>
  </conditionalFormatting>
  <conditionalFormatting sqref="AV31:AY31">
    <cfRule type="cellIs" dxfId="750" priority="11" stopIfTrue="1" operator="greaterThan">
      <formula>$AV$11</formula>
    </cfRule>
  </conditionalFormatting>
  <conditionalFormatting sqref="AZ1:BC1">
    <cfRule type="expression" dxfId="749" priority="1" stopIfTrue="1">
      <formula>"WEEKDAY($AX$1)=1"</formula>
    </cfRule>
  </conditionalFormatting>
  <conditionalFormatting sqref="AZ31:BC31">
    <cfRule type="cellIs" dxfId="748" priority="12" stopIfTrue="1" operator="greaterThan">
      <formula>$AZ$11</formula>
    </cfRule>
  </conditionalFormatting>
  <conditionalFormatting sqref="BD31:BG31">
    <cfRule type="cellIs" dxfId="747" priority="13" stopIfTrue="1" operator="greaterThan">
      <formula>$BD$11</formula>
    </cfRule>
  </conditionalFormatting>
  <conditionalFormatting sqref="BH31:BK31">
    <cfRule type="cellIs" dxfId="746" priority="14" stopIfTrue="1" operator="greaterThan">
      <formula>$BH$11</formula>
    </cfRule>
  </conditionalFormatting>
  <conditionalFormatting sqref="BL31:BO31">
    <cfRule type="cellIs" dxfId="745" priority="15" stopIfTrue="1" operator="greaterThan">
      <formula>$BL$11</formula>
    </cfRule>
  </conditionalFormatting>
  <conditionalFormatting sqref="BP31:BS31">
    <cfRule type="cellIs" dxfId="744" priority="22" stopIfTrue="1" operator="greaterThan">
      <formula>$BP$11</formula>
    </cfRule>
  </conditionalFormatting>
  <conditionalFormatting sqref="BT31:BW31">
    <cfRule type="cellIs" dxfId="743" priority="16" stopIfTrue="1" operator="greaterThan">
      <formula>$BT$11</formula>
    </cfRule>
  </conditionalFormatting>
  <conditionalFormatting sqref="BX31:CA31">
    <cfRule type="cellIs" dxfId="742" priority="21" stopIfTrue="1" operator="greaterThan">
      <formula>$BX$11</formula>
    </cfRule>
  </conditionalFormatting>
  <conditionalFormatting sqref="CB31:CE31">
    <cfRule type="cellIs" dxfId="741" priority="17" stopIfTrue="1" operator="greaterThan">
      <formula>$CB$11</formula>
    </cfRule>
  </conditionalFormatting>
  <conditionalFormatting sqref="CF31:CI31">
    <cfRule type="cellIs" dxfId="740" priority="18" stopIfTrue="1" operator="greaterThan">
      <formula>$CF$11</formula>
    </cfRule>
  </conditionalFormatting>
  <conditionalFormatting sqref="CJ31:CM31">
    <cfRule type="cellIs" dxfId="739" priority="19" stopIfTrue="1" operator="greaterThan">
      <formula>$CJ$11</formula>
    </cfRule>
  </conditionalFormatting>
  <printOptions horizontalCentered="1"/>
  <pageMargins left="0.19652777777777777" right="0.19652777777777777" top="0.19652777777777777" bottom="0.19652777777777777" header="0.51180555555555562" footer="0.51180555555555562"/>
  <pageSetup paperSize="9" scale="62" orientation="landscape" useFirstPageNumber="1" errors="NA" horizontalDpi="360" verticalDpi="360" r:id="rId1"/>
  <headerFooter alignWithMargins="0"/>
  <ignoredErrors>
    <ignoredError sqref="L14:CM23 L26:CM30 L25:BI25 BJ25:CM25 L24:BP24 BQ24:CM24" unlocked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DA50"/>
  <sheetViews>
    <sheetView showGridLines="0" showZeros="0" zoomScale="70" zoomScaleNormal="70" workbookViewId="0">
      <selection activeCell="K20" sqref="K20"/>
    </sheetView>
  </sheetViews>
  <sheetFormatPr baseColWidth="10" defaultColWidth="3.83203125" defaultRowHeight="20.25" customHeight="1"/>
  <cols>
    <col min="1" max="1" width="3.5" style="64" customWidth="1"/>
    <col min="2" max="2" width="10.6640625" style="65" customWidth="1"/>
    <col min="3" max="3" width="6.6640625" style="220" customWidth="1"/>
    <col min="4" max="5" width="6.6640625" style="220" hidden="1" customWidth="1"/>
    <col min="6" max="7" width="6.6640625" style="65" hidden="1" customWidth="1"/>
    <col min="8" max="8" width="6.6640625" style="64" customWidth="1"/>
    <col min="9" max="9" width="15" style="64" bestFit="1" customWidth="1"/>
    <col min="10" max="10" width="10.6640625" style="64" customWidth="1"/>
    <col min="11" max="11" width="11.33203125" style="65" customWidth="1"/>
    <col min="12" max="19" width="1.83203125" style="65" customWidth="1"/>
    <col min="20" max="78" width="1.83203125" style="64" customWidth="1"/>
    <col min="79" max="79" width="2.33203125" style="64" customWidth="1"/>
    <col min="80" max="91" width="1.83203125" style="64" customWidth="1"/>
    <col min="92" max="93" width="4.83203125" style="64" customWidth="1"/>
    <col min="94" max="94" width="4.83203125" style="221" customWidth="1"/>
    <col min="95" max="95" width="4.83203125" style="64" customWidth="1"/>
    <col min="96" max="97" width="8.6640625" style="64" customWidth="1"/>
    <col min="98" max="98" width="8.6640625" style="69" customWidth="1"/>
    <col min="99" max="99" width="12.33203125" style="69" customWidth="1"/>
    <col min="100" max="100" width="7.6640625" style="69" hidden="1" customWidth="1"/>
    <col min="101" max="101" width="6.6640625" style="64" customWidth="1"/>
    <col min="102" max="102" width="5.5" style="64" customWidth="1"/>
    <col min="103" max="16384" width="3.83203125" style="64"/>
  </cols>
  <sheetData>
    <row r="1" spans="1:105" ht="36" customHeight="1">
      <c r="K1" s="1248" t="str">
        <f>ﾃﾞｰﾀ入力!B4</f>
        <v>新宿三丁目</v>
      </c>
      <c r="L1" s="1248"/>
      <c r="M1" s="1248"/>
      <c r="N1" s="1248"/>
      <c r="O1" s="1248"/>
      <c r="P1" s="1248"/>
      <c r="Q1" s="1248"/>
      <c r="R1" s="1248"/>
      <c r="S1" s="1248"/>
      <c r="T1" s="1248"/>
      <c r="U1" s="1248"/>
      <c r="V1" s="1343" t="s">
        <v>139</v>
      </c>
      <c r="W1" s="1343"/>
      <c r="X1" s="1343"/>
      <c r="Y1" s="1343"/>
      <c r="Z1" s="222"/>
      <c r="AC1" s="1340">
        <f>ﾃﾞｰﾀ入力!B5</f>
        <v>4</v>
      </c>
      <c r="AD1" s="1340"/>
      <c r="AE1" s="1340"/>
      <c r="AF1" s="1340"/>
      <c r="AG1" s="1340"/>
      <c r="AH1" s="1340"/>
      <c r="AI1" s="1340"/>
      <c r="AJ1" s="1340" t="s">
        <v>8</v>
      </c>
      <c r="AK1" s="1340"/>
      <c r="AL1" s="1340"/>
      <c r="AM1" s="1340"/>
      <c r="AN1" s="1340">
        <v>3</v>
      </c>
      <c r="AO1" s="1340"/>
      <c r="AP1" s="1340"/>
      <c r="AQ1" s="1340"/>
      <c r="AR1" s="1340" t="s">
        <v>120</v>
      </c>
      <c r="AS1" s="1340"/>
      <c r="AT1" s="1340"/>
      <c r="AU1" s="1340"/>
      <c r="AV1" s="605"/>
      <c r="AW1" s="605"/>
      <c r="AX1" s="605"/>
      <c r="AY1" s="605"/>
      <c r="AZ1" s="1342">
        <f>DATE(ﾃﾞｰﾀ入力!B3,ﾃﾞｰﾀ入力!B5,AN1)</f>
        <v>46115</v>
      </c>
      <c r="BA1" s="1342"/>
      <c r="BB1" s="1342"/>
      <c r="BC1" s="1342"/>
      <c r="BD1" s="1341" t="s">
        <v>148</v>
      </c>
      <c r="BE1" s="1341"/>
      <c r="BF1" s="1341"/>
      <c r="BG1" s="1341"/>
      <c r="BH1" s="1341"/>
      <c r="BI1" s="1341"/>
      <c r="BJ1" s="1341"/>
      <c r="BK1" s="1341"/>
      <c r="BL1" s="223"/>
      <c r="BM1" s="223"/>
      <c r="BN1" s="223"/>
      <c r="BO1" s="223"/>
      <c r="BP1" s="223"/>
      <c r="BQ1" s="223"/>
      <c r="BR1" s="223"/>
      <c r="BS1" s="223"/>
      <c r="BT1" s="1294" t="s">
        <v>200</v>
      </c>
      <c r="BU1" s="1294"/>
      <c r="BV1" s="1294"/>
      <c r="BW1" s="1294"/>
      <c r="BX1" s="1294"/>
      <c r="BY1" s="1294"/>
      <c r="BZ1" s="1294"/>
      <c r="CA1" s="1293">
        <v>3</v>
      </c>
      <c r="CB1" s="1293"/>
      <c r="CC1" s="1293"/>
      <c r="CD1" s="1293"/>
      <c r="CE1" s="1293"/>
      <c r="CH1" s="69"/>
      <c r="CI1" s="69"/>
      <c r="CJ1" s="69"/>
      <c r="CP1" s="64"/>
      <c r="CT1" s="64"/>
      <c r="CU1" s="64"/>
      <c r="CV1" s="64"/>
    </row>
    <row r="2" spans="1:105" ht="20.25" customHeight="1">
      <c r="B2" s="224"/>
      <c r="I2" s="225"/>
      <c r="J2" s="870"/>
      <c r="K2" s="871"/>
      <c r="L2" s="351">
        <v>0.20833333333333334</v>
      </c>
      <c r="M2" s="352"/>
      <c r="N2" s="352"/>
      <c r="O2" s="353"/>
      <c r="P2" s="354">
        <v>0.25</v>
      </c>
      <c r="Q2" s="355"/>
      <c r="R2" s="355"/>
      <c r="S2" s="355"/>
      <c r="T2" s="355" t="s">
        <v>149</v>
      </c>
      <c r="U2" s="355"/>
      <c r="V2" s="356"/>
      <c r="W2" s="356"/>
      <c r="X2" s="355" t="s">
        <v>150</v>
      </c>
      <c r="Y2" s="355"/>
      <c r="Z2" s="355"/>
      <c r="AA2" s="355"/>
      <c r="AB2" s="355" t="s">
        <v>151</v>
      </c>
      <c r="AC2" s="355"/>
      <c r="AD2" s="355"/>
      <c r="AE2" s="355"/>
      <c r="AF2" s="355" t="s">
        <v>152</v>
      </c>
      <c r="AG2" s="355"/>
      <c r="AH2" s="355"/>
      <c r="AI2" s="355"/>
      <c r="AJ2" s="355" t="s">
        <v>153</v>
      </c>
      <c r="AK2" s="355"/>
      <c r="AL2" s="355"/>
      <c r="AM2" s="355"/>
      <c r="AN2" s="355" t="s">
        <v>154</v>
      </c>
      <c r="AO2" s="355"/>
      <c r="AP2" s="355"/>
      <c r="AQ2" s="355"/>
      <c r="AR2" s="355" t="s">
        <v>155</v>
      </c>
      <c r="AS2" s="355"/>
      <c r="AT2" s="355"/>
      <c r="AU2" s="355"/>
      <c r="AV2" s="355" t="s">
        <v>156</v>
      </c>
      <c r="AW2" s="355"/>
      <c r="AX2" s="355"/>
      <c r="AY2" s="355"/>
      <c r="AZ2" s="355" t="s">
        <v>157</v>
      </c>
      <c r="BA2" s="355"/>
      <c r="BB2" s="355"/>
      <c r="BC2" s="355"/>
      <c r="BD2" s="355" t="s">
        <v>158</v>
      </c>
      <c r="BE2" s="355"/>
      <c r="BF2" s="355"/>
      <c r="BG2" s="355"/>
      <c r="BH2" s="355" t="s">
        <v>159</v>
      </c>
      <c r="BI2" s="355"/>
      <c r="BJ2" s="355"/>
      <c r="BK2" s="355"/>
      <c r="BL2" s="355" t="s">
        <v>160</v>
      </c>
      <c r="BM2" s="355"/>
      <c r="BN2" s="355"/>
      <c r="BO2" s="355"/>
      <c r="BP2" s="355" t="s">
        <v>161</v>
      </c>
      <c r="BQ2" s="355"/>
      <c r="BR2" s="355"/>
      <c r="BS2" s="355"/>
      <c r="BT2" s="355" t="s">
        <v>162</v>
      </c>
      <c r="BU2" s="355"/>
      <c r="BV2" s="355"/>
      <c r="BW2" s="355"/>
      <c r="BX2" s="355" t="s">
        <v>163</v>
      </c>
      <c r="BY2" s="355"/>
      <c r="BZ2" s="355"/>
      <c r="CA2" s="355"/>
      <c r="CB2" s="355" t="s">
        <v>164</v>
      </c>
      <c r="CC2" s="355"/>
      <c r="CD2" s="355"/>
      <c r="CE2" s="355"/>
      <c r="CF2" s="355" t="s">
        <v>165</v>
      </c>
      <c r="CG2" s="355"/>
      <c r="CH2" s="355"/>
      <c r="CI2" s="355"/>
      <c r="CJ2" s="355" t="s">
        <v>166</v>
      </c>
      <c r="CK2" s="355"/>
      <c r="CL2" s="355"/>
      <c r="CM2" s="355"/>
      <c r="CN2" s="1214"/>
      <c r="CO2" s="1214"/>
      <c r="CP2" s="64"/>
      <c r="CT2" s="221"/>
      <c r="CU2" s="64"/>
      <c r="CV2" s="64"/>
      <c r="CX2" s="69"/>
      <c r="CY2" s="69"/>
      <c r="CZ2" s="69"/>
    </row>
    <row r="3" spans="1:105" ht="20.25" customHeight="1">
      <c r="I3" s="1311" t="s">
        <v>167</v>
      </c>
      <c r="J3" s="1311"/>
      <c r="K3" s="357" t="s">
        <v>168</v>
      </c>
      <c r="L3" s="1210">
        <f>CHOOSE(CA1,ﾃﾞｰﾀ入力!X4,ﾃﾞｰﾀ入力!X5,ﾃﾞｰﾀ入力!X6,ﾃﾞｰﾀ入力!X7,ﾃﾞｰﾀ入力!X8,ﾃﾞｰﾀ入力!X9)</f>
        <v>0</v>
      </c>
      <c r="M3" s="1210"/>
      <c r="N3" s="1210"/>
      <c r="O3" s="1210"/>
      <c r="P3" s="1217">
        <f>CHOOSE($CA$1,ﾃﾞｰﾀ入力!Y$4,ﾃﾞｰﾀ入力!Y$5,ﾃﾞｰﾀ入力!Y$6,ﾃﾞｰﾀ入力!Y$7,ﾃﾞｰﾀ入力!Y$8,ﾃﾞｰﾀ入力!Y$9)</f>
        <v>0</v>
      </c>
      <c r="Q3" s="1217"/>
      <c r="R3" s="1217"/>
      <c r="S3" s="1217"/>
      <c r="T3" s="1217">
        <f>CHOOSE($CA$1,ﾃﾞｰﾀ入力!Z$4,ﾃﾞｰﾀ入力!Z$5,ﾃﾞｰﾀ入力!Z$6,ﾃﾞｰﾀ入力!Z$7,ﾃﾞｰﾀ入力!Z$8,ﾃﾞｰﾀ入力!Z$9)</f>
        <v>0</v>
      </c>
      <c r="U3" s="1217"/>
      <c r="V3" s="1217"/>
      <c r="W3" s="1217"/>
      <c r="X3" s="1217">
        <f>CHOOSE($CA$1,ﾃﾞｰﾀ入力!AA$4,ﾃﾞｰﾀ入力!AA$5,ﾃﾞｰﾀ入力!AA$6,ﾃﾞｰﾀ入力!AA$7,ﾃﾞｰﾀ入力!AA$8,ﾃﾞｰﾀ入力!AA$9)</f>
        <v>6</v>
      </c>
      <c r="Y3" s="1217"/>
      <c r="Z3" s="1217"/>
      <c r="AA3" s="1217"/>
      <c r="AB3" s="1217">
        <f>CHOOSE($CA$1,ﾃﾞｰﾀ入力!AB$4,ﾃﾞｰﾀ入力!AB$5,ﾃﾞｰﾀ入力!AB$6,ﾃﾞｰﾀ入力!AB$7,ﾃﾞｰﾀ入力!AB$8,ﾃﾞｰﾀ入力!AB$9)</f>
        <v>10</v>
      </c>
      <c r="AC3" s="1217"/>
      <c r="AD3" s="1217"/>
      <c r="AE3" s="1217"/>
      <c r="AF3" s="1217">
        <f>CHOOSE($CA$1,ﾃﾞｰﾀ入力!AC$4,ﾃﾞｰﾀ入力!AC$5,ﾃﾞｰﾀ入力!AC$6,ﾃﾞｰﾀ入力!AC$7,ﾃﾞｰﾀ入力!AC$8,ﾃﾞｰﾀ入力!AC$9)</f>
        <v>14</v>
      </c>
      <c r="AG3" s="1217"/>
      <c r="AH3" s="1217"/>
      <c r="AI3" s="1217"/>
      <c r="AJ3" s="1217">
        <f>CHOOSE($CA$1,ﾃﾞｰﾀ入力!AD$4,ﾃﾞｰﾀ入力!AD$5,ﾃﾞｰﾀ入力!AD$6,ﾃﾞｰﾀ入力!AD$7,ﾃﾞｰﾀ入力!AD$8,ﾃﾞｰﾀ入力!AD$9)</f>
        <v>20</v>
      </c>
      <c r="AK3" s="1217"/>
      <c r="AL3" s="1217"/>
      <c r="AM3" s="1217"/>
      <c r="AN3" s="1217">
        <f>CHOOSE($CA$1,ﾃﾞｰﾀ入力!AE$4,ﾃﾞｰﾀ入力!AE$5,ﾃﾞｰﾀ入力!AE$6,ﾃﾞｰﾀ入力!AE$7,ﾃﾞｰﾀ入力!AE$8,ﾃﾞｰﾀ入力!AE$9)</f>
        <v>34</v>
      </c>
      <c r="AO3" s="1217"/>
      <c r="AP3" s="1217"/>
      <c r="AQ3" s="1217"/>
      <c r="AR3" s="1217">
        <f>CHOOSE($CA$1,ﾃﾞｰﾀ入力!AF$4,ﾃﾞｰﾀ入力!AF$5,ﾃﾞｰﾀ入力!AF$6,ﾃﾞｰﾀ入力!AF$7,ﾃﾞｰﾀ入力!AF$8,ﾃﾞｰﾀ入力!AF$9)</f>
        <v>24</v>
      </c>
      <c r="AS3" s="1217"/>
      <c r="AT3" s="1217"/>
      <c r="AU3" s="1217"/>
      <c r="AV3" s="1217">
        <f>CHOOSE($CA$1,ﾃﾞｰﾀ入力!AG$4,ﾃﾞｰﾀ入力!AG$5,ﾃﾞｰﾀ入力!AG$6,ﾃﾞｰﾀ入力!AG$7,ﾃﾞｰﾀ入力!AG$8,ﾃﾞｰﾀ入力!AG$9)</f>
        <v>31</v>
      </c>
      <c r="AW3" s="1217"/>
      <c r="AX3" s="1217"/>
      <c r="AY3" s="1217"/>
      <c r="AZ3" s="1217">
        <f>CHOOSE($CA$1,ﾃﾞｰﾀ入力!AH$4,ﾃﾞｰﾀ入力!AH$5,ﾃﾞｰﾀ入力!AH$6,ﾃﾞｰﾀ入力!AH$7,ﾃﾞｰﾀ入力!AH$8,ﾃﾞｰﾀ入力!AH$9)</f>
        <v>38</v>
      </c>
      <c r="BA3" s="1217"/>
      <c r="BB3" s="1217"/>
      <c r="BC3" s="1217"/>
      <c r="BD3" s="1217">
        <f>CHOOSE($CA$1,ﾃﾞｰﾀ入力!AI$4,ﾃﾞｰﾀ入力!AI$5,ﾃﾞｰﾀ入力!AI$6,ﾃﾞｰﾀ入力!AI$7,ﾃﾞｰﾀ入力!AI$8,ﾃﾞｰﾀ入力!AI$9)</f>
        <v>26</v>
      </c>
      <c r="BE3" s="1217"/>
      <c r="BF3" s="1217"/>
      <c r="BG3" s="1217"/>
      <c r="BH3" s="1217">
        <f>CHOOSE($CA$1,ﾃﾞｰﾀ入力!AJ$4,ﾃﾞｰﾀ入力!AJ$5,ﾃﾞｰﾀ入力!AJ$6,ﾃﾞｰﾀ入力!AJ$7,ﾃﾞｰﾀ入力!AJ$8,ﾃﾞｰﾀ入力!AJ$9)</f>
        <v>27</v>
      </c>
      <c r="BI3" s="1217"/>
      <c r="BJ3" s="1217"/>
      <c r="BK3" s="1217"/>
      <c r="BL3" s="1217">
        <f>CHOOSE($CA$1,ﾃﾞｰﾀ入力!AK$4,ﾃﾞｰﾀ入力!AK$5,ﾃﾞｰﾀ入力!AK$6,ﾃﾞｰﾀ入力!AK$7,ﾃﾞｰﾀ入力!AK$8,ﾃﾞｰﾀ入力!AK$9)</f>
        <v>17</v>
      </c>
      <c r="BM3" s="1217"/>
      <c r="BN3" s="1217"/>
      <c r="BO3" s="1217"/>
      <c r="BP3" s="1217">
        <f>CHOOSE($CA$1,ﾃﾞｰﾀ入力!AL$4,ﾃﾞｰﾀ入力!AL$5,ﾃﾞｰﾀ入力!AL$6,ﾃﾞｰﾀ入力!AL$7,ﾃﾞｰﾀ入力!AL$8,ﾃﾞｰﾀ入力!AL$9)</f>
        <v>20</v>
      </c>
      <c r="BQ3" s="1217"/>
      <c r="BR3" s="1217"/>
      <c r="BS3" s="1217"/>
      <c r="BT3" s="1217">
        <f>CHOOSE($CA$1,ﾃﾞｰﾀ入力!AM$4,ﾃﾞｰﾀ入力!AM$5,ﾃﾞｰﾀ入力!AM$6,ﾃﾞｰﾀ入力!AM$7,ﾃﾞｰﾀ入力!AM$8,ﾃﾞｰﾀ入力!AM$9)</f>
        <v>19</v>
      </c>
      <c r="BU3" s="1217"/>
      <c r="BV3" s="1217"/>
      <c r="BW3" s="1217"/>
      <c r="BX3" s="1217">
        <f>CHOOSE($CA$1,ﾃﾞｰﾀ入力!AN4,ﾃﾞｰﾀ入力!AN$5,ﾃﾞｰﾀ入力!AN$6,ﾃﾞｰﾀ入力!AN$7,ﾃﾞｰﾀ入力!AN$8,ﾃﾞｰﾀ入力!AN$9)</f>
        <v>14</v>
      </c>
      <c r="BY3" s="1217"/>
      <c r="BZ3" s="1217"/>
      <c r="CA3" s="1217"/>
      <c r="CB3" s="1217">
        <f>CHOOSE($CA$1,ﾃﾞｰﾀ入力!AO$4,ﾃﾞｰﾀ入力!AO$5,ﾃﾞｰﾀ入力!AO$6,ﾃﾞｰﾀ入力!AO$7,ﾃﾞｰﾀ入力!AO$8,ﾃﾞｰﾀ入力!AO$9)</f>
        <v>0</v>
      </c>
      <c r="CC3" s="1217"/>
      <c r="CD3" s="1217"/>
      <c r="CE3" s="1217"/>
      <c r="CF3" s="1217">
        <f>CHOOSE($CA$1,ﾃﾞｰﾀ入力!AP$4,ﾃﾞｰﾀ入力!AP$5,ﾃﾞｰﾀ入力!AP$6,ﾃﾞｰﾀ入力!AP$7,ﾃﾞｰﾀ入力!AP$8,ﾃﾞｰﾀ入力!AP$9)</f>
        <v>0</v>
      </c>
      <c r="CG3" s="1217"/>
      <c r="CH3" s="1217"/>
      <c r="CI3" s="1217"/>
      <c r="CJ3" s="1217">
        <f>CHOOSE($CA$1,ﾃﾞｰﾀ入力!AQ$4,ﾃﾞｰﾀ入力!AQ$5,ﾃﾞｰﾀ入力!AQ$6,ﾃﾞｰﾀ入力!AQ$7,ﾃﾞｰﾀ入力!AQ$8,ﾃﾞｰﾀ入力!AQ$9)</f>
        <v>0</v>
      </c>
      <c r="CK3" s="1217"/>
      <c r="CL3" s="1217"/>
      <c r="CM3" s="1295"/>
      <c r="CN3" s="1215">
        <f>CHOOSE(CA1,ﾃﾞｰﾀ入力!V4,ﾃﾞｰﾀ入力!V5,ﾃﾞｰﾀ入力!V6,ﾃﾞｰﾀ入力!V7,ﾃﾞｰﾀ入力!V8,ﾃﾞｰﾀ入力!V9)</f>
        <v>300</v>
      </c>
      <c r="CO3" s="1216"/>
      <c r="CP3" s="64"/>
      <c r="CT3" s="221"/>
      <c r="CU3" s="64"/>
      <c r="CV3" s="64"/>
      <c r="CX3" s="69"/>
      <c r="CY3" s="69"/>
      <c r="CZ3" s="69"/>
    </row>
    <row r="4" spans="1:105" ht="20.25" customHeight="1">
      <c r="I4" s="1311"/>
      <c r="J4" s="1311"/>
      <c r="K4" s="358" t="s">
        <v>169</v>
      </c>
      <c r="L4" s="1344">
        <f>L3</f>
        <v>0</v>
      </c>
      <c r="M4" s="1345"/>
      <c r="N4" s="1345"/>
      <c r="O4" s="1346"/>
      <c r="P4" s="1333">
        <f>L4+P3</f>
        <v>0</v>
      </c>
      <c r="Q4" s="1333"/>
      <c r="R4" s="1333"/>
      <c r="S4" s="1333"/>
      <c r="T4" s="1126">
        <f>P4+T3</f>
        <v>0</v>
      </c>
      <c r="U4" s="1127"/>
      <c r="V4" s="1127"/>
      <c r="W4" s="1127"/>
      <c r="X4" s="1333">
        <f>T4+X3</f>
        <v>6</v>
      </c>
      <c r="Y4" s="1333"/>
      <c r="Z4" s="1333"/>
      <c r="AA4" s="1333"/>
      <c r="AB4" s="1333">
        <f>X4+AB3</f>
        <v>16</v>
      </c>
      <c r="AC4" s="1333"/>
      <c r="AD4" s="1333"/>
      <c r="AE4" s="1333"/>
      <c r="AF4" s="1333">
        <f>AB4+AF3</f>
        <v>30</v>
      </c>
      <c r="AG4" s="1333"/>
      <c r="AH4" s="1333"/>
      <c r="AI4" s="1333"/>
      <c r="AJ4" s="1333">
        <f>AF4+AJ3</f>
        <v>50</v>
      </c>
      <c r="AK4" s="1333"/>
      <c r="AL4" s="1333"/>
      <c r="AM4" s="1333"/>
      <c r="AN4" s="1333">
        <f>AJ4+AN3</f>
        <v>84</v>
      </c>
      <c r="AO4" s="1333"/>
      <c r="AP4" s="1333"/>
      <c r="AQ4" s="1333"/>
      <c r="AR4" s="1333">
        <f>AN4+AR3</f>
        <v>108</v>
      </c>
      <c r="AS4" s="1333"/>
      <c r="AT4" s="1333"/>
      <c r="AU4" s="1333"/>
      <c r="AV4" s="1333">
        <f>AR4+AV3</f>
        <v>139</v>
      </c>
      <c r="AW4" s="1333"/>
      <c r="AX4" s="1333"/>
      <c r="AY4" s="1333"/>
      <c r="AZ4" s="1333">
        <f>AV4+AZ3</f>
        <v>177</v>
      </c>
      <c r="BA4" s="1333"/>
      <c r="BB4" s="1333"/>
      <c r="BC4" s="1333"/>
      <c r="BD4" s="1333">
        <f>AZ4+BD3</f>
        <v>203</v>
      </c>
      <c r="BE4" s="1333"/>
      <c r="BF4" s="1333"/>
      <c r="BG4" s="1333"/>
      <c r="BH4" s="1333">
        <f>BD4+BH3</f>
        <v>230</v>
      </c>
      <c r="BI4" s="1333"/>
      <c r="BJ4" s="1333"/>
      <c r="BK4" s="1333"/>
      <c r="BL4" s="1333">
        <f>BH4+BL3</f>
        <v>247</v>
      </c>
      <c r="BM4" s="1333"/>
      <c r="BN4" s="1333"/>
      <c r="BO4" s="1333"/>
      <c r="BP4" s="1333">
        <f>BL4+BP3</f>
        <v>267</v>
      </c>
      <c r="BQ4" s="1333"/>
      <c r="BR4" s="1333"/>
      <c r="BS4" s="1333"/>
      <c r="BT4" s="1333">
        <f>BP4+BT3</f>
        <v>286</v>
      </c>
      <c r="BU4" s="1333"/>
      <c r="BV4" s="1333"/>
      <c r="BW4" s="1333"/>
      <c r="BX4" s="1333">
        <f>BT4+BX3</f>
        <v>300</v>
      </c>
      <c r="BY4" s="1333"/>
      <c r="BZ4" s="1333"/>
      <c r="CA4" s="1333"/>
      <c r="CB4" s="1333">
        <f>BX4+CB3</f>
        <v>300</v>
      </c>
      <c r="CC4" s="1333"/>
      <c r="CD4" s="1333"/>
      <c r="CE4" s="1333"/>
      <c r="CF4" s="1333">
        <f>CB4+CF3</f>
        <v>300</v>
      </c>
      <c r="CG4" s="1333"/>
      <c r="CH4" s="1333"/>
      <c r="CI4" s="1333"/>
      <c r="CJ4" s="1333">
        <f>CF4+CJ3</f>
        <v>300</v>
      </c>
      <c r="CK4" s="1333"/>
      <c r="CL4" s="1333"/>
      <c r="CM4" s="1353"/>
      <c r="CN4" s="1210">
        <f t="shared" ref="CN4:CN11" si="0">SUM(P4:CM4)</f>
        <v>3043</v>
      </c>
      <c r="CO4" s="1211"/>
      <c r="CP4" s="64"/>
      <c r="CT4" s="221"/>
      <c r="CU4" s="64"/>
      <c r="CV4" s="64"/>
      <c r="CX4" s="69"/>
      <c r="CY4" s="69"/>
      <c r="CZ4" s="69"/>
    </row>
    <row r="5" spans="1:105" ht="20.25" customHeight="1">
      <c r="I5" s="1311" t="s">
        <v>170</v>
      </c>
      <c r="J5" s="1311"/>
      <c r="K5" s="359" t="s">
        <v>171</v>
      </c>
      <c r="L5" s="1239"/>
      <c r="M5" s="1240"/>
      <c r="N5" s="1240"/>
      <c r="O5" s="1241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126"/>
      <c r="AK5" s="1126"/>
      <c r="AL5" s="1126"/>
      <c r="AM5" s="1126"/>
      <c r="AN5" s="1126"/>
      <c r="AO5" s="1126"/>
      <c r="AP5" s="1126"/>
      <c r="AQ5" s="1126"/>
      <c r="AR5" s="1126"/>
      <c r="AS5" s="1126"/>
      <c r="AT5" s="1126"/>
      <c r="AU5" s="1126"/>
      <c r="AV5" s="1126"/>
      <c r="AW5" s="1126"/>
      <c r="AX5" s="1126"/>
      <c r="AY5" s="1126"/>
      <c r="AZ5" s="1126"/>
      <c r="BA5" s="1126"/>
      <c r="BB5" s="1126"/>
      <c r="BC5" s="1126"/>
      <c r="BD5" s="1126"/>
      <c r="BE5" s="1126"/>
      <c r="BF5" s="1126"/>
      <c r="BG5" s="1126"/>
      <c r="BH5" s="1126"/>
      <c r="BI5" s="1126"/>
      <c r="BJ5" s="1126"/>
      <c r="BK5" s="1126"/>
      <c r="BL5" s="1126"/>
      <c r="BM5" s="1126"/>
      <c r="BN5" s="1126"/>
      <c r="BO5" s="1126"/>
      <c r="BP5" s="1126"/>
      <c r="BQ5" s="1126"/>
      <c r="BR5" s="1126"/>
      <c r="BS5" s="1126"/>
      <c r="BT5" s="1126"/>
      <c r="BU5" s="1126"/>
      <c r="BV5" s="1126"/>
      <c r="BW5" s="1126"/>
      <c r="BX5" s="1126"/>
      <c r="BY5" s="1126"/>
      <c r="BZ5" s="1126"/>
      <c r="CA5" s="1126"/>
      <c r="CB5" s="1126"/>
      <c r="CC5" s="1126"/>
      <c r="CD5" s="1126"/>
      <c r="CE5" s="1126"/>
      <c r="CF5" s="1297"/>
      <c r="CG5" s="1297"/>
      <c r="CH5" s="1297"/>
      <c r="CI5" s="1297"/>
      <c r="CJ5" s="1297"/>
      <c r="CK5" s="1297"/>
      <c r="CL5" s="1297"/>
      <c r="CM5" s="1354"/>
      <c r="CN5" s="1210">
        <f t="shared" si="0"/>
        <v>0</v>
      </c>
      <c r="CO5" s="1211"/>
      <c r="CP5" s="64"/>
      <c r="CT5" s="221"/>
      <c r="CU5" s="64"/>
      <c r="CV5" s="64"/>
      <c r="CX5" s="69"/>
      <c r="CY5" s="69"/>
      <c r="CZ5" s="69"/>
    </row>
    <row r="6" spans="1:105" ht="20.25" customHeight="1">
      <c r="I6" s="1339"/>
      <c r="J6" s="1339"/>
      <c r="K6" s="360" t="s">
        <v>169</v>
      </c>
      <c r="L6" s="1242"/>
      <c r="M6" s="1243"/>
      <c r="N6" s="1243"/>
      <c r="O6" s="1244"/>
      <c r="P6" s="1131"/>
      <c r="Q6" s="1131"/>
      <c r="R6" s="1131"/>
      <c r="S6" s="1131"/>
      <c r="T6" s="1131"/>
      <c r="U6" s="1131"/>
      <c r="V6" s="1131"/>
      <c r="W6" s="1131"/>
      <c r="X6" s="1131"/>
      <c r="Y6" s="1131"/>
      <c r="Z6" s="1131"/>
      <c r="AA6" s="1131"/>
      <c r="AB6" s="1131"/>
      <c r="AC6" s="1131"/>
      <c r="AD6" s="1131"/>
      <c r="AE6" s="1131"/>
      <c r="AF6" s="1131"/>
      <c r="AG6" s="1131"/>
      <c r="AH6" s="1131"/>
      <c r="AI6" s="1131"/>
      <c r="AJ6" s="1131"/>
      <c r="AK6" s="1131"/>
      <c r="AL6" s="1131"/>
      <c r="AM6" s="1131"/>
      <c r="AN6" s="1131"/>
      <c r="AO6" s="1131"/>
      <c r="AP6" s="1131"/>
      <c r="AQ6" s="1131"/>
      <c r="AR6" s="1131"/>
      <c r="AS6" s="1131"/>
      <c r="AT6" s="1131"/>
      <c r="AU6" s="1131"/>
      <c r="AV6" s="1131"/>
      <c r="AW6" s="1131"/>
      <c r="AX6" s="1131"/>
      <c r="AY6" s="1131"/>
      <c r="AZ6" s="1131"/>
      <c r="BA6" s="1131"/>
      <c r="BB6" s="1131"/>
      <c r="BC6" s="1131"/>
      <c r="BD6" s="1131"/>
      <c r="BE6" s="1131"/>
      <c r="BF6" s="1131"/>
      <c r="BG6" s="1131"/>
      <c r="BH6" s="1131"/>
      <c r="BI6" s="1131"/>
      <c r="BJ6" s="1131"/>
      <c r="BK6" s="1131"/>
      <c r="BL6" s="1131"/>
      <c r="BM6" s="1131"/>
      <c r="BN6" s="1131"/>
      <c r="BO6" s="1131"/>
      <c r="BP6" s="1131"/>
      <c r="BQ6" s="1131"/>
      <c r="BR6" s="1131"/>
      <c r="BS6" s="1131"/>
      <c r="BT6" s="1131"/>
      <c r="BU6" s="1131"/>
      <c r="BV6" s="1131"/>
      <c r="BW6" s="1131"/>
      <c r="BX6" s="1131"/>
      <c r="BY6" s="1131"/>
      <c r="BZ6" s="1131"/>
      <c r="CA6" s="1131"/>
      <c r="CB6" s="1131"/>
      <c r="CC6" s="1131"/>
      <c r="CD6" s="1131"/>
      <c r="CE6" s="1131"/>
      <c r="CF6" s="1298"/>
      <c r="CG6" s="1298"/>
      <c r="CH6" s="1298"/>
      <c r="CI6" s="1298"/>
      <c r="CJ6" s="1298"/>
      <c r="CK6" s="1298"/>
      <c r="CL6" s="1298"/>
      <c r="CM6" s="1299"/>
      <c r="CN6" s="1256">
        <f t="shared" si="0"/>
        <v>0</v>
      </c>
      <c r="CO6" s="1257"/>
      <c r="CP6" s="64"/>
      <c r="CT6" s="221"/>
      <c r="CU6" s="64"/>
      <c r="CV6" s="64"/>
      <c r="CX6" s="69"/>
      <c r="CY6" s="69"/>
      <c r="CZ6" s="69"/>
    </row>
    <row r="7" spans="1:105" ht="20.25" customHeight="1">
      <c r="I7" s="1338" t="s">
        <v>172</v>
      </c>
      <c r="J7" s="1338"/>
      <c r="K7" s="361" t="s">
        <v>168</v>
      </c>
      <c r="L7" s="1250">
        <f>IF(L3=0,0,LOOKUP(L3,ﾃﾞｰﾀ入力!$AU$12:$AU$32,ﾃﾞｰﾀ入力!$AV$12:$AV$32))</f>
        <v>0</v>
      </c>
      <c r="M7" s="1251"/>
      <c r="N7" s="1251"/>
      <c r="O7" s="1252"/>
      <c r="P7" s="1130">
        <f>IF(P3=0,0,LOOKUP(P3,ﾃﾞｰﾀ入力!$AU$12:$AU$32,ﾃﾞｰﾀ入力!$AV$12:$AV$32))</f>
        <v>0</v>
      </c>
      <c r="Q7" s="1130"/>
      <c r="R7" s="1130"/>
      <c r="S7" s="1130"/>
      <c r="T7" s="1130">
        <f>IF(T3=0,0,LOOKUP(T3,ﾃﾞｰﾀ入力!$AU$12:$AU$32,ﾃﾞｰﾀ入力!$AV$12:$AV$32))</f>
        <v>0</v>
      </c>
      <c r="U7" s="1130"/>
      <c r="V7" s="1130"/>
      <c r="W7" s="1130"/>
      <c r="X7" s="1130">
        <f>IF(X3=0,0,LOOKUP(X3,ﾃﾞｰﾀ入力!$AU$12:$AU$32,ﾃﾞｰﾀ入力!$AV$12:$AV$32))</f>
        <v>2</v>
      </c>
      <c r="Y7" s="1130"/>
      <c r="Z7" s="1130"/>
      <c r="AA7" s="1130"/>
      <c r="AB7" s="1130">
        <f>IF(AB3=0,0,LOOKUP(AB3,ﾃﾞｰﾀ入力!$AU$12:$AU$32,ﾃﾞｰﾀ入力!$AV$12:$AV$32))</f>
        <v>2</v>
      </c>
      <c r="AC7" s="1130"/>
      <c r="AD7" s="1130"/>
      <c r="AE7" s="1130"/>
      <c r="AF7" s="1130">
        <f>IF(AF3=0,0,LOOKUP(AF3,ﾃﾞｰﾀ入力!$AU$12:$AU$32,ﾃﾞｰﾀ入力!$AV$12:$AV$32))</f>
        <v>2</v>
      </c>
      <c r="AG7" s="1130"/>
      <c r="AH7" s="1130"/>
      <c r="AI7" s="1130"/>
      <c r="AJ7" s="1130">
        <f>IF(AJ3=0,0,LOOKUP(AJ3,ﾃﾞｰﾀ入力!$AU$12:$AU$32,ﾃﾞｰﾀ入力!$AV$12:$AV$32))</f>
        <v>3</v>
      </c>
      <c r="AK7" s="1130"/>
      <c r="AL7" s="1130"/>
      <c r="AM7" s="1130"/>
      <c r="AN7" s="1130">
        <f>IF(AN3=0,0,LOOKUP(AN3,ﾃﾞｰﾀ入力!$AU$12:$AU$32,ﾃﾞｰﾀ入力!$AV$12:$AV$32))</f>
        <v>4</v>
      </c>
      <c r="AO7" s="1130"/>
      <c r="AP7" s="1130"/>
      <c r="AQ7" s="1130"/>
      <c r="AR7" s="1130">
        <f>IF(AR3=0,0,LOOKUP(AR3,ﾃﾞｰﾀ入力!$AU$12:$AU$32,ﾃﾞｰﾀ入力!$AV$12:$AV$32))</f>
        <v>3</v>
      </c>
      <c r="AS7" s="1130"/>
      <c r="AT7" s="1130"/>
      <c r="AU7" s="1130"/>
      <c r="AV7" s="1130">
        <f>IF(AV3=0,0,LOOKUP(AV3,ﾃﾞｰﾀ入力!$AU$12:$AU$32,ﾃﾞｰﾀ入力!$AV$12:$AV$32))</f>
        <v>4</v>
      </c>
      <c r="AW7" s="1130"/>
      <c r="AX7" s="1130"/>
      <c r="AY7" s="1130"/>
      <c r="AZ7" s="1130">
        <f>IF(AZ3=0,0,LOOKUP(AZ3,ﾃﾞｰﾀ入力!$AU$12:$AU$32,ﾃﾞｰﾀ入力!$AV$12:$AV$32))</f>
        <v>5</v>
      </c>
      <c r="BA7" s="1130"/>
      <c r="BB7" s="1130"/>
      <c r="BC7" s="1130"/>
      <c r="BD7" s="1130">
        <f>IF(BD3=0,0,LOOKUP(BD3,ﾃﾞｰﾀ入力!$AU$12:$AU$32,ﾃﾞｰﾀ入力!$AV$12:$AV$32))</f>
        <v>4</v>
      </c>
      <c r="BE7" s="1130"/>
      <c r="BF7" s="1130"/>
      <c r="BG7" s="1130"/>
      <c r="BH7" s="1130">
        <f>IF(BH3=0,0,LOOKUP(BH3,ﾃﾞｰﾀ入力!$AU$12:$AU$32,ﾃﾞｰﾀ入力!$AV$12:$AV$32))</f>
        <v>4</v>
      </c>
      <c r="BI7" s="1130"/>
      <c r="BJ7" s="1130"/>
      <c r="BK7" s="1130"/>
      <c r="BL7" s="1130">
        <f>IF(BL3=0,0,LOOKUP(BL3,ﾃﾞｰﾀ入力!$AU$12:$AU$32,ﾃﾞｰﾀ入力!$AV$12:$AV$32))</f>
        <v>2</v>
      </c>
      <c r="BM7" s="1130"/>
      <c r="BN7" s="1130"/>
      <c r="BO7" s="1130"/>
      <c r="BP7" s="1130">
        <f>IF(BP3=0,0,LOOKUP(BP3,ﾃﾞｰﾀ入力!$AU$12:$AU$32,ﾃﾞｰﾀ入力!$AV$12:$AV$32))</f>
        <v>3</v>
      </c>
      <c r="BQ7" s="1130"/>
      <c r="BR7" s="1130"/>
      <c r="BS7" s="1130"/>
      <c r="BT7" s="1130">
        <f>IF(BT3=0,0,LOOKUP(BT3,ﾃﾞｰﾀ入力!$AU$12:$AU$32,ﾃﾞｰﾀ入力!$AV$12:$AV$32))</f>
        <v>2</v>
      </c>
      <c r="BU7" s="1130"/>
      <c r="BV7" s="1130"/>
      <c r="BW7" s="1130"/>
      <c r="BX7" s="1130">
        <f>IF(BX3=0,0,LOOKUP(BX3,ﾃﾞｰﾀ入力!$AU$12:$AU$32,ﾃﾞｰﾀ入力!$AV$12:$AV$32))</f>
        <v>2</v>
      </c>
      <c r="BY7" s="1130"/>
      <c r="BZ7" s="1130"/>
      <c r="CA7" s="1130"/>
      <c r="CB7" s="1130">
        <f>IF(CB3=0,0,LOOKUP(CB3,ﾃﾞｰﾀ入力!$AU$12:$AU$32,ﾃﾞｰﾀ入力!$AV$12:$AV$32))</f>
        <v>0</v>
      </c>
      <c r="CC7" s="1130"/>
      <c r="CD7" s="1130"/>
      <c r="CE7" s="1130"/>
      <c r="CF7" s="1201">
        <f>IF(CF3=0,0,LOOKUP(CF3,ﾃﾞｰﾀ入力!$AU$12:$AU$32,ﾃﾞｰﾀ入力!$AV$12:$AV$32))</f>
        <v>0</v>
      </c>
      <c r="CG7" s="1201"/>
      <c r="CH7" s="1201"/>
      <c r="CI7" s="1201"/>
      <c r="CJ7" s="1201">
        <f>IF(CJ3=0,0,LOOKUP(CJ3,ﾃﾞｰﾀ入力!$AU$12:$AU$32,ﾃﾞｰﾀ入力!$AV$12:$AV$32))</f>
        <v>0</v>
      </c>
      <c r="CK7" s="1201"/>
      <c r="CL7" s="1201"/>
      <c r="CM7" s="1202"/>
      <c r="CN7" s="1134">
        <f t="shared" si="0"/>
        <v>42</v>
      </c>
      <c r="CO7" s="1135"/>
      <c r="CP7" s="64"/>
      <c r="CT7" s="221"/>
      <c r="CU7" s="64"/>
      <c r="CV7" s="64"/>
      <c r="CX7" s="69"/>
      <c r="CY7" s="69"/>
      <c r="CZ7" s="69"/>
    </row>
    <row r="8" spans="1:105" ht="20.25" customHeight="1">
      <c r="I8" s="1311" t="s">
        <v>173</v>
      </c>
      <c r="J8" s="1311"/>
      <c r="K8" s="357" t="s">
        <v>168</v>
      </c>
      <c r="L8" s="1233">
        <f>CHOOSE($CA$1,ﾃﾞｰﾀ入力!W13,ﾃﾞｰﾀ入力!W16,ﾃﾞｰﾀ入力!W19,ﾃﾞｰﾀ入力!W22,ﾃﾞｰﾀ入力!W25,ﾃﾞｰﾀ入力!W28)</f>
        <v>0</v>
      </c>
      <c r="M8" s="1234"/>
      <c r="N8" s="1234"/>
      <c r="O8" s="1235"/>
      <c r="P8" s="1156">
        <f>CHOOSE($CA$1,ﾃﾞｰﾀ入力!$X13,ﾃﾞｰﾀ入力!$X16,ﾃﾞｰﾀ入力!$X19,ﾃﾞｰﾀ入力!$X22,ﾃﾞｰﾀ入力!$X25,ﾃﾞｰﾀ入力!$X28)</f>
        <v>0</v>
      </c>
      <c r="Q8" s="1156"/>
      <c r="R8" s="1156"/>
      <c r="S8" s="1156"/>
      <c r="T8" s="1156">
        <f>CHOOSE($CA$1,ﾃﾞｰﾀ入力!$Y13,ﾃﾞｰﾀ入力!$Y16,ﾃﾞｰﾀ入力!$Y19,ﾃﾞｰﾀ入力!$Y22,ﾃﾞｰﾀ入力!$Y25,ﾃﾞｰﾀ入力!$Y28)</f>
        <v>0</v>
      </c>
      <c r="U8" s="1156"/>
      <c r="V8" s="1156"/>
      <c r="W8" s="1156"/>
      <c r="X8" s="1156">
        <f>CHOOSE($CA$1,ﾃﾞｰﾀ入力!$Z13,ﾃﾞｰﾀ入力!$Z16,ﾃﾞｰﾀ入力!$Z19,ﾃﾞｰﾀ入力!$Z22,ﾃﾞｰﾀ入力!$Z25,ﾃﾞｰﾀ入力!$Z28)</f>
        <v>0</v>
      </c>
      <c r="Y8" s="1156"/>
      <c r="Z8" s="1156"/>
      <c r="AA8" s="1156"/>
      <c r="AB8" s="1156">
        <f>CHOOSE($CA$1,ﾃﾞｰﾀ入力!$AA13,ﾃﾞｰﾀ入力!$AA16,ﾃﾞｰﾀ入力!$AA19,ﾃﾞｰﾀ入力!$AA22,ﾃﾞｰﾀ入力!$AA25,ﾃﾞｰﾀ入力!$AA28)</f>
        <v>0</v>
      </c>
      <c r="AC8" s="1156"/>
      <c r="AD8" s="1156"/>
      <c r="AE8" s="1156"/>
      <c r="AF8" s="1156">
        <f>CHOOSE($CA$1,ﾃﾞｰﾀ入力!$AB13,ﾃﾞｰﾀ入力!$AB16,ﾃﾞｰﾀ入力!$AB19,ﾃﾞｰﾀ入力!$AB22,ﾃﾞｰﾀ入力!$AB25,ﾃﾞｰﾀ入力!$AB28)</f>
        <v>0</v>
      </c>
      <c r="AG8" s="1156"/>
      <c r="AH8" s="1156"/>
      <c r="AI8" s="1156"/>
      <c r="AJ8" s="1156">
        <f>CHOOSE($CA$1,ﾃﾞｰﾀ入力!$AC13,ﾃﾞｰﾀ入力!$AC16,ﾃﾞｰﾀ入力!$AC19,ﾃﾞｰﾀ入力!$AC22,ﾃﾞｰﾀ入力!$AC25,ﾃﾞｰﾀ入力!$AC28)</f>
        <v>0</v>
      </c>
      <c r="AK8" s="1156"/>
      <c r="AL8" s="1156"/>
      <c r="AM8" s="1156"/>
      <c r="AN8" s="1156">
        <f>CHOOSE($CA$1,ﾃﾞｰﾀ入力!$AD13,ﾃﾞｰﾀ入力!$AD16,ﾃﾞｰﾀ入力!$AD19,ﾃﾞｰﾀ入力!$AD22,ﾃﾞｰﾀ入力!$AD25,ﾃﾞｰﾀ入力!$AD28)</f>
        <v>0</v>
      </c>
      <c r="AO8" s="1156"/>
      <c r="AP8" s="1156"/>
      <c r="AQ8" s="1156"/>
      <c r="AR8" s="1156">
        <f>CHOOSE($CA$1,ﾃﾞｰﾀ入力!$AE13,ﾃﾞｰﾀ入力!$AE16,ﾃﾞｰﾀ入力!$AE19,ﾃﾞｰﾀ入力!$AE22,ﾃﾞｰﾀ入力!$AE25,ﾃﾞｰﾀ入力!$AE28)</f>
        <v>0</v>
      </c>
      <c r="AS8" s="1156"/>
      <c r="AT8" s="1156"/>
      <c r="AU8" s="1156"/>
      <c r="AV8" s="1156">
        <f>CHOOSE($CA$1,ﾃﾞｰﾀ入力!$AF13,ﾃﾞｰﾀ入力!$AF16,ﾃﾞｰﾀ入力!$AF19,ﾃﾞｰﾀ入力!$AF22,ﾃﾞｰﾀ入力!$AF25,ﾃﾞｰﾀ入力!$AF28)</f>
        <v>0</v>
      </c>
      <c r="AW8" s="1156"/>
      <c r="AX8" s="1156"/>
      <c r="AY8" s="1156"/>
      <c r="AZ8" s="1156">
        <f>CHOOSE($CA$1,ﾃﾞｰﾀ入力!$AG13,ﾃﾞｰﾀ入力!$AG16,ﾃﾞｰﾀ入力!$AG19,ﾃﾞｰﾀ入力!$AG22,ﾃﾞｰﾀ入力!$AG25,ﾃﾞｰﾀ入力!$AG28)</f>
        <v>0</v>
      </c>
      <c r="BA8" s="1156"/>
      <c r="BB8" s="1156"/>
      <c r="BC8" s="1156"/>
      <c r="BD8" s="1156">
        <f>CHOOSE($CA$1,ﾃﾞｰﾀ入力!$AH13,ﾃﾞｰﾀ入力!$AH16,ﾃﾞｰﾀ入力!$AH19,ﾃﾞｰﾀ入力!$AH22,ﾃﾞｰﾀ入力!$AH25,ﾃﾞｰﾀ入力!$AH28)</f>
        <v>0</v>
      </c>
      <c r="BE8" s="1156"/>
      <c r="BF8" s="1156"/>
      <c r="BG8" s="1156"/>
      <c r="BH8" s="1156">
        <f>CHOOSE($CA$1,ﾃﾞｰﾀ入力!$AI13,ﾃﾞｰﾀ入力!$AI16,ﾃﾞｰﾀ入力!$AI19,ﾃﾞｰﾀ入力!$AI22,ﾃﾞｰﾀ入力!$AI25,ﾃﾞｰﾀ入力!$AI28)</f>
        <v>0</v>
      </c>
      <c r="BI8" s="1156"/>
      <c r="BJ8" s="1156"/>
      <c r="BK8" s="1156"/>
      <c r="BL8" s="1156">
        <f>CHOOSE($CA$1,ﾃﾞｰﾀ入力!$AJ13,ﾃﾞｰﾀ入力!$AJ16,ﾃﾞｰﾀ入力!$AJ19,ﾃﾞｰﾀ入力!$AJ22,ﾃﾞｰﾀ入力!$AJ25,ﾃﾞｰﾀ入力!$AJ28)</f>
        <v>0</v>
      </c>
      <c r="BM8" s="1156"/>
      <c r="BN8" s="1156"/>
      <c r="BO8" s="1156"/>
      <c r="BP8" s="1156">
        <f>CHOOSE($CA$1,ﾃﾞｰﾀ入力!$AK13,ﾃﾞｰﾀ入力!$AK16,ﾃﾞｰﾀ入力!$AK19,ﾃﾞｰﾀ入力!$AK22,ﾃﾞｰﾀ入力!$AK25,ﾃﾞｰﾀ入力!$AK28)</f>
        <v>0</v>
      </c>
      <c r="BQ8" s="1156"/>
      <c r="BR8" s="1156"/>
      <c r="BS8" s="1156"/>
      <c r="BT8" s="1156">
        <f>CHOOSE($CA$1,ﾃﾞｰﾀ入力!$AL13,ﾃﾞｰﾀ入力!$AL16,ﾃﾞｰﾀ入力!$AL19,ﾃﾞｰﾀ入力!$AL22,ﾃﾞｰﾀ入力!$AL25,ﾃﾞｰﾀ入力!$AL28)</f>
        <v>0</v>
      </c>
      <c r="BU8" s="1156"/>
      <c r="BV8" s="1156"/>
      <c r="BW8" s="1156"/>
      <c r="BX8" s="1156">
        <f>CHOOSE($CA$1,ﾃﾞｰﾀ入力!$AM13,ﾃﾞｰﾀ入力!$AM16,ﾃﾞｰﾀ入力!$AM19,ﾃﾞｰﾀ入力!$AM22,ﾃﾞｰﾀ入力!$AM25,ﾃﾞｰﾀ入力!$AM28)</f>
        <v>0</v>
      </c>
      <c r="BY8" s="1156"/>
      <c r="BZ8" s="1156"/>
      <c r="CA8" s="1156"/>
      <c r="CB8" s="1156">
        <f>CHOOSE($CA$1,ﾃﾞｰﾀ入力!$AN13,ﾃﾞｰﾀ入力!$AN16,ﾃﾞｰﾀ入力!$AN19,ﾃﾞｰﾀ入力!$AN22,ﾃﾞｰﾀ入力!$AN25,ﾃﾞｰﾀ入力!$AN28)</f>
        <v>0</v>
      </c>
      <c r="CC8" s="1156"/>
      <c r="CD8" s="1156"/>
      <c r="CE8" s="1156"/>
      <c r="CF8" s="1156">
        <f>CHOOSE($CA$1,ﾃﾞｰﾀ入力!$AO13,ﾃﾞｰﾀ入力!$AO16,ﾃﾞｰﾀ入力!$AO19,ﾃﾞｰﾀ入力!$AO22,ﾃﾞｰﾀ入力!$AO25,ﾃﾞｰﾀ入力!$AO28)</f>
        <v>0</v>
      </c>
      <c r="CG8" s="1156"/>
      <c r="CH8" s="1156"/>
      <c r="CI8" s="1156"/>
      <c r="CJ8" s="1156">
        <f>CHOOSE($CA$1,ﾃﾞｰﾀ入力!$AP13,ﾃﾞｰﾀ入力!$AP16,ﾃﾞｰﾀ入力!$AP19,ﾃﾞｰﾀ入力!$AP22,ﾃﾞｰﾀ入力!$AP25,ﾃﾞｰﾀ入力!$AP28)</f>
        <v>0</v>
      </c>
      <c r="CK8" s="1156"/>
      <c r="CL8" s="1156"/>
      <c r="CM8" s="1203"/>
      <c r="CN8" s="1136">
        <f t="shared" si="0"/>
        <v>0</v>
      </c>
      <c r="CO8" s="1137"/>
      <c r="CP8" s="64"/>
      <c r="CT8" s="221"/>
      <c r="CU8" s="64"/>
      <c r="CV8" s="64"/>
      <c r="CX8" s="69"/>
      <c r="CY8" s="69"/>
      <c r="CZ8" s="69"/>
    </row>
    <row r="9" spans="1:105" ht="20.25" customHeight="1">
      <c r="I9" s="1304" t="s">
        <v>174</v>
      </c>
      <c r="J9" s="1305"/>
      <c r="K9" s="357" t="s">
        <v>168</v>
      </c>
      <c r="L9" s="1233">
        <f>CHOOSE($CA$1,ﾃﾞｰﾀ入力!W14,ﾃﾞｰﾀ入力!W17,ﾃﾞｰﾀ入力!W20,ﾃﾞｰﾀ入力!W23,ﾃﾞｰﾀ入力!W26,ﾃﾞｰﾀ入力!W29)</f>
        <v>0</v>
      </c>
      <c r="M9" s="1234"/>
      <c r="N9" s="1234"/>
      <c r="O9" s="1235"/>
      <c r="P9" s="1138">
        <f>CHOOSE($CA$1,ﾃﾞｰﾀ入力!$X14,ﾃﾞｰﾀ入力!$X17,ﾃﾞｰﾀ入力!$X20,ﾃﾞｰﾀ入力!$X23,ﾃﾞｰﾀ入力!$X26,ﾃﾞｰﾀ入力!$X29)</f>
        <v>0</v>
      </c>
      <c r="Q9" s="1164"/>
      <c r="R9" s="1164"/>
      <c r="S9" s="1165"/>
      <c r="T9" s="1138">
        <f>CHOOSE($CA$1,ﾃﾞｰﾀ入力!$Y14,ﾃﾞｰﾀ入力!$Y17,ﾃﾞｰﾀ入力!$Y20,ﾃﾞｰﾀ入力!$Y23,ﾃﾞｰﾀ入力!$Y26,ﾃﾞｰﾀ入力!$Y29)</f>
        <v>0</v>
      </c>
      <c r="U9" s="1164"/>
      <c r="V9" s="1164"/>
      <c r="W9" s="1165"/>
      <c r="X9" s="1138">
        <f>CHOOSE($CA$1,ﾃﾞｰﾀ入力!$Z14,ﾃﾞｰﾀ入力!$Z17,ﾃﾞｰﾀ入力!$Z20,ﾃﾞｰﾀ入力!$Z23,ﾃﾞｰﾀ入力!$Z26,ﾃﾞｰﾀ入力!$Z29)</f>
        <v>0</v>
      </c>
      <c r="Y9" s="1164"/>
      <c r="Z9" s="1164"/>
      <c r="AA9" s="1165"/>
      <c r="AB9" s="1138">
        <f>CHOOSE($CA$1,ﾃﾞｰﾀ入力!$AA14,ﾃﾞｰﾀ入力!$AA17,ﾃﾞｰﾀ入力!$AA20,ﾃﾞｰﾀ入力!$AA23,ﾃﾞｰﾀ入力!$AA26,ﾃﾞｰﾀ入力!$AA29)</f>
        <v>0</v>
      </c>
      <c r="AC9" s="1164"/>
      <c r="AD9" s="1164"/>
      <c r="AE9" s="1165"/>
      <c r="AF9" s="1138">
        <f>CHOOSE($CA$1,ﾃﾞｰﾀ入力!$AB14,ﾃﾞｰﾀ入力!$AB17,ﾃﾞｰﾀ入力!$AB20,ﾃﾞｰﾀ入力!$AB23,ﾃﾞｰﾀ入力!$AB26,ﾃﾞｰﾀ入力!$AB29)</f>
        <v>0</v>
      </c>
      <c r="AG9" s="1164"/>
      <c r="AH9" s="1164"/>
      <c r="AI9" s="1165"/>
      <c r="AJ9" s="1138">
        <f>CHOOSE($CA$1,ﾃﾞｰﾀ入力!$AC14,ﾃﾞｰﾀ入力!$AC17,ﾃﾞｰﾀ入力!$AC20,ﾃﾞｰﾀ入力!$AC23,ﾃﾞｰﾀ入力!$AC26,ﾃﾞｰﾀ入力!$AC29)</f>
        <v>0</v>
      </c>
      <c r="AK9" s="1164"/>
      <c r="AL9" s="1164"/>
      <c r="AM9" s="1165"/>
      <c r="AN9" s="1138">
        <f>CHOOSE($CA$1,ﾃﾞｰﾀ入力!$AD14,ﾃﾞｰﾀ入力!$AD17,ﾃﾞｰﾀ入力!$AD20,ﾃﾞｰﾀ入力!$AD23,ﾃﾞｰﾀ入力!$AD26,ﾃﾞｰﾀ入力!$AD29)</f>
        <v>0</v>
      </c>
      <c r="AO9" s="1164"/>
      <c r="AP9" s="1164"/>
      <c r="AQ9" s="1165"/>
      <c r="AR9" s="1138">
        <f>CHOOSE($CA$1,ﾃﾞｰﾀ入力!$AE14,ﾃﾞｰﾀ入力!$AE17,ﾃﾞｰﾀ入力!$AE20,ﾃﾞｰﾀ入力!$AE23,ﾃﾞｰﾀ入力!$AE26,ﾃﾞｰﾀ入力!$AE29)</f>
        <v>0</v>
      </c>
      <c r="AS9" s="1164"/>
      <c r="AT9" s="1164"/>
      <c r="AU9" s="1165"/>
      <c r="AV9" s="1138">
        <f>CHOOSE($CA$1,ﾃﾞｰﾀ入力!$AF14,ﾃﾞｰﾀ入力!$AF17,ﾃﾞｰﾀ入力!$AF20,ﾃﾞｰﾀ入力!$AF23,ﾃﾞｰﾀ入力!$AF26,ﾃﾞｰﾀ入力!$AF29)</f>
        <v>0</v>
      </c>
      <c r="AW9" s="1164"/>
      <c r="AX9" s="1164"/>
      <c r="AY9" s="1165"/>
      <c r="AZ9" s="1138">
        <f>CHOOSE($CA$1,ﾃﾞｰﾀ入力!$AG14,ﾃﾞｰﾀ入力!$AG17,ﾃﾞｰﾀ入力!$AG20,ﾃﾞｰﾀ入力!$AG23,ﾃﾞｰﾀ入力!$AG26,ﾃﾞｰﾀ入力!$AG29)</f>
        <v>0</v>
      </c>
      <c r="BA9" s="1164"/>
      <c r="BB9" s="1164"/>
      <c r="BC9" s="1165"/>
      <c r="BD9" s="1138">
        <f>CHOOSE($CA$1,ﾃﾞｰﾀ入力!$AH14,ﾃﾞｰﾀ入力!$AH17,ﾃﾞｰﾀ入力!$AH20,ﾃﾞｰﾀ入力!$AH23,ﾃﾞｰﾀ入力!$AH26,ﾃﾞｰﾀ入力!$AH29)</f>
        <v>0</v>
      </c>
      <c r="BE9" s="1164"/>
      <c r="BF9" s="1164"/>
      <c r="BG9" s="1165"/>
      <c r="BH9" s="1138">
        <f>CHOOSE($CA$1,ﾃﾞｰﾀ入力!$AI14,ﾃﾞｰﾀ入力!$AI17,ﾃﾞｰﾀ入力!$AI20,ﾃﾞｰﾀ入力!$AI23,ﾃﾞｰﾀ入力!$AI26,ﾃﾞｰﾀ入力!$AI29)</f>
        <v>0</v>
      </c>
      <c r="BI9" s="1164"/>
      <c r="BJ9" s="1164"/>
      <c r="BK9" s="1165"/>
      <c r="BL9" s="1138">
        <f>CHOOSE($CA$1,ﾃﾞｰﾀ入力!$AJ14,ﾃﾞｰﾀ入力!$AJ17,ﾃﾞｰﾀ入力!$AJ20,ﾃﾞｰﾀ入力!$AJ23,ﾃﾞｰﾀ入力!$AJ26,ﾃﾞｰﾀ入力!$AJ29)</f>
        <v>0</v>
      </c>
      <c r="BM9" s="1164"/>
      <c r="BN9" s="1164"/>
      <c r="BO9" s="1165"/>
      <c r="BP9" s="1138">
        <f>CHOOSE($CA$1,ﾃﾞｰﾀ入力!$AK14,ﾃﾞｰﾀ入力!$AK17,ﾃﾞｰﾀ入力!$AK20,ﾃﾞｰﾀ入力!$AK23,ﾃﾞｰﾀ入力!$AK26,ﾃﾞｰﾀ入力!$AK29)</f>
        <v>0</v>
      </c>
      <c r="BQ9" s="1164"/>
      <c r="BR9" s="1164"/>
      <c r="BS9" s="1165"/>
      <c r="BT9" s="1138">
        <f>CHOOSE($CA$1,ﾃﾞｰﾀ入力!$AL14,ﾃﾞｰﾀ入力!$AL17,ﾃﾞｰﾀ入力!$AL20,ﾃﾞｰﾀ入力!$AL23,ﾃﾞｰﾀ入力!$AL26,ﾃﾞｰﾀ入力!$AL29)</f>
        <v>0</v>
      </c>
      <c r="BU9" s="1164"/>
      <c r="BV9" s="1164"/>
      <c r="BW9" s="1165"/>
      <c r="BX9" s="1138">
        <f>CHOOSE($CA$1,ﾃﾞｰﾀ入力!$AM14,ﾃﾞｰﾀ入力!$AM17,ﾃﾞｰﾀ入力!$AM20,ﾃﾞｰﾀ入力!$AM23,ﾃﾞｰﾀ入力!$AM26,ﾃﾞｰﾀ入力!$AM29)</f>
        <v>0</v>
      </c>
      <c r="BY9" s="1164"/>
      <c r="BZ9" s="1164"/>
      <c r="CA9" s="1165"/>
      <c r="CB9" s="1138">
        <f>CHOOSE($CA$1,ﾃﾞｰﾀ入力!$AN14,ﾃﾞｰﾀ入力!$AN17,ﾃﾞｰﾀ入力!$AN20,ﾃﾞｰﾀ入力!$AN23,ﾃﾞｰﾀ入力!$AN26,ﾃﾞｰﾀ入力!$AN29)</f>
        <v>0</v>
      </c>
      <c r="CC9" s="1164"/>
      <c r="CD9" s="1164"/>
      <c r="CE9" s="1165"/>
      <c r="CF9" s="1138">
        <f>CHOOSE($CA$1,ﾃﾞｰﾀ入力!$AO14,ﾃﾞｰﾀ入力!$AO17,ﾃﾞｰﾀ入力!$AO20,ﾃﾞｰﾀ入力!$AO23,ﾃﾞｰﾀ入力!$AO26,ﾃﾞｰﾀ入力!$AO29)</f>
        <v>0</v>
      </c>
      <c r="CG9" s="1164"/>
      <c r="CH9" s="1164"/>
      <c r="CI9" s="1165"/>
      <c r="CJ9" s="1138">
        <f>CHOOSE($CA$1,ﾃﾞｰﾀ入力!$AP14,ﾃﾞｰﾀ入力!$AP17,ﾃﾞｰﾀ入力!$AP20,ﾃﾞｰﾀ入力!$AP23,ﾃﾞｰﾀ入力!$AP26,ﾃﾞｰﾀ入力!$AP29)</f>
        <v>0</v>
      </c>
      <c r="CK9" s="1164"/>
      <c r="CL9" s="1164"/>
      <c r="CM9" s="1164"/>
      <c r="CN9" s="1136">
        <f t="shared" si="0"/>
        <v>0</v>
      </c>
      <c r="CO9" s="1137"/>
      <c r="CP9" s="64"/>
      <c r="CT9" s="221"/>
      <c r="CU9" s="64"/>
      <c r="CV9" s="64"/>
      <c r="CX9" s="69"/>
      <c r="CY9" s="69"/>
      <c r="CZ9" s="69"/>
    </row>
    <row r="10" spans="1:105" ht="20.25" customHeight="1">
      <c r="I10" s="1308" t="s">
        <v>175</v>
      </c>
      <c r="J10" s="1309"/>
      <c r="K10" s="362" t="s">
        <v>168</v>
      </c>
      <c r="L10" s="1325">
        <f>CHOOSE($CA$1,ﾃﾞｰﾀ入力!W15,ﾃﾞｰﾀ入力!W18,ﾃﾞｰﾀ入力!W21,ﾃﾞｰﾀ入力!W24,ﾃﾞｰﾀ入力!W27,ﾃﾞｰﾀ入力!W30)</f>
        <v>0</v>
      </c>
      <c r="M10" s="1326"/>
      <c r="N10" s="1326"/>
      <c r="O10" s="1327"/>
      <c r="P10" s="1163">
        <f>CHOOSE($CA$1,ﾃﾞｰﾀ入力!$X15,ﾃﾞｰﾀ入力!$X18,ﾃﾞｰﾀ入力!$X21,ﾃﾞｰﾀ入力!$X24,ﾃﾞｰﾀ入力!$X27,ﾃﾞｰﾀ入力!$X30)</f>
        <v>0</v>
      </c>
      <c r="Q10" s="1163"/>
      <c r="R10" s="1163"/>
      <c r="S10" s="1163"/>
      <c r="T10" s="1163">
        <f>CHOOSE($CA$1,ﾃﾞｰﾀ入力!$Y15,ﾃﾞｰﾀ入力!$Y18,ﾃﾞｰﾀ入力!$Y21,ﾃﾞｰﾀ入力!$Y24,ﾃﾞｰﾀ入力!$Y27,ﾃﾞｰﾀ入力!$Y30)</f>
        <v>0</v>
      </c>
      <c r="U10" s="1163"/>
      <c r="V10" s="1163"/>
      <c r="W10" s="1163"/>
      <c r="X10" s="1163">
        <f>CHOOSE($CA$1,ﾃﾞｰﾀ入力!$Z15,ﾃﾞｰﾀ入力!$Z18,ﾃﾞｰﾀ入力!$Z21,ﾃﾞｰﾀ入力!$Z24,ﾃﾞｰﾀ入力!$Z27,ﾃﾞｰﾀ入力!$Z30)</f>
        <v>0</v>
      </c>
      <c r="Y10" s="1163"/>
      <c r="Z10" s="1163"/>
      <c r="AA10" s="1163"/>
      <c r="AB10" s="1163">
        <f>CHOOSE($CA$1,ﾃﾞｰﾀ入力!$AA15,ﾃﾞｰﾀ入力!$AA18,ﾃﾞｰﾀ入力!$AA21,ﾃﾞｰﾀ入力!$AA24,ﾃﾞｰﾀ入力!$AA27,ﾃﾞｰﾀ入力!$AA30)</f>
        <v>0</v>
      </c>
      <c r="AC10" s="1163"/>
      <c r="AD10" s="1163"/>
      <c r="AE10" s="1163"/>
      <c r="AF10" s="1163">
        <f>CHOOSE($CA$1,ﾃﾞｰﾀ入力!$AB15,ﾃﾞｰﾀ入力!$AB18,ﾃﾞｰﾀ入力!$AB21,ﾃﾞｰﾀ入力!$AB24,ﾃﾞｰﾀ入力!$AB27,ﾃﾞｰﾀ入力!$AB30)</f>
        <v>0</v>
      </c>
      <c r="AG10" s="1163"/>
      <c r="AH10" s="1163"/>
      <c r="AI10" s="1163"/>
      <c r="AJ10" s="1163">
        <f>CHOOSE($CA$1,ﾃﾞｰﾀ入力!$AC15,ﾃﾞｰﾀ入力!$AC18,ﾃﾞｰﾀ入力!$AC21,ﾃﾞｰﾀ入力!$AC24,ﾃﾞｰﾀ入力!$AC27,ﾃﾞｰﾀ入力!$AC30)</f>
        <v>0</v>
      </c>
      <c r="AK10" s="1163"/>
      <c r="AL10" s="1163"/>
      <c r="AM10" s="1163"/>
      <c r="AN10" s="1163">
        <f>CHOOSE($CA$1,ﾃﾞｰﾀ入力!$AD15,ﾃﾞｰﾀ入力!$AD18,ﾃﾞｰﾀ入力!$AD21,ﾃﾞｰﾀ入力!$AD24,ﾃﾞｰﾀ入力!$AD27,ﾃﾞｰﾀ入力!$AD30)</f>
        <v>0</v>
      </c>
      <c r="AO10" s="1163"/>
      <c r="AP10" s="1163"/>
      <c r="AQ10" s="1163"/>
      <c r="AR10" s="1163">
        <f>CHOOSE($CA$1,ﾃﾞｰﾀ入力!$AE15,ﾃﾞｰﾀ入力!$AE18,ﾃﾞｰﾀ入力!$AE21,ﾃﾞｰﾀ入力!$AE24,ﾃﾞｰﾀ入力!$AE27,ﾃﾞｰﾀ入力!$AE30)</f>
        <v>0</v>
      </c>
      <c r="AS10" s="1163"/>
      <c r="AT10" s="1163"/>
      <c r="AU10" s="1163"/>
      <c r="AV10" s="1163">
        <f>CHOOSE($CA$1,ﾃﾞｰﾀ入力!$AF15,ﾃﾞｰﾀ入力!$AF18,ﾃﾞｰﾀ入力!$AF21,ﾃﾞｰﾀ入力!$AF24,ﾃﾞｰﾀ入力!$AF27,ﾃﾞｰﾀ入力!$AF30)</f>
        <v>0</v>
      </c>
      <c r="AW10" s="1163"/>
      <c r="AX10" s="1163"/>
      <c r="AY10" s="1163"/>
      <c r="AZ10" s="1163">
        <f>CHOOSE($CA$1,ﾃﾞｰﾀ入力!$AG15,ﾃﾞｰﾀ入力!$AG18,ﾃﾞｰﾀ入力!$AG21,ﾃﾞｰﾀ入力!$AG24,ﾃﾞｰﾀ入力!$AG27,ﾃﾞｰﾀ入力!$AG30)</f>
        <v>0</v>
      </c>
      <c r="BA10" s="1163"/>
      <c r="BB10" s="1163"/>
      <c r="BC10" s="1163"/>
      <c r="BD10" s="1163">
        <f>CHOOSE($CA$1,ﾃﾞｰﾀ入力!$AH15,ﾃﾞｰﾀ入力!$AH18,ﾃﾞｰﾀ入力!$AH21,ﾃﾞｰﾀ入力!$AH24,ﾃﾞｰﾀ入力!$AH27,ﾃﾞｰﾀ入力!$AH30)</f>
        <v>0</v>
      </c>
      <c r="BE10" s="1163"/>
      <c r="BF10" s="1163"/>
      <c r="BG10" s="1163"/>
      <c r="BH10" s="1163">
        <f>CHOOSE($CA$1,ﾃﾞｰﾀ入力!$AI15,ﾃﾞｰﾀ入力!$AI18,ﾃﾞｰﾀ入力!$AI21,ﾃﾞｰﾀ入力!$AI24,ﾃﾞｰﾀ入力!$AI27,ﾃﾞｰﾀ入力!$AI30)</f>
        <v>0</v>
      </c>
      <c r="BI10" s="1163"/>
      <c r="BJ10" s="1163"/>
      <c r="BK10" s="1163"/>
      <c r="BL10" s="1163">
        <f>CHOOSE($CA$1,ﾃﾞｰﾀ入力!$AJ15,ﾃﾞｰﾀ入力!$AJ18,ﾃﾞｰﾀ入力!$AJ21,ﾃﾞｰﾀ入力!$AJ24,ﾃﾞｰﾀ入力!$AJ27,ﾃﾞｰﾀ入力!$AJ30)</f>
        <v>0</v>
      </c>
      <c r="BM10" s="1163"/>
      <c r="BN10" s="1163"/>
      <c r="BO10" s="1163"/>
      <c r="BP10" s="1163">
        <f>CHOOSE($CA$1,ﾃﾞｰﾀ入力!$AK15,ﾃﾞｰﾀ入力!$AK18,ﾃﾞｰﾀ入力!$AK21,ﾃﾞｰﾀ入力!$AK24,ﾃﾞｰﾀ入力!$AK27,ﾃﾞｰﾀ入力!$AK30)</f>
        <v>0</v>
      </c>
      <c r="BQ10" s="1163"/>
      <c r="BR10" s="1163"/>
      <c r="BS10" s="1163"/>
      <c r="BT10" s="1163">
        <f>CHOOSE($CA$1,ﾃﾞｰﾀ入力!$AL15,ﾃﾞｰﾀ入力!$AL18,ﾃﾞｰﾀ入力!$AL21,ﾃﾞｰﾀ入力!$AL24,ﾃﾞｰﾀ入力!$AL27,ﾃﾞｰﾀ入力!$AL30)</f>
        <v>0</v>
      </c>
      <c r="BU10" s="1163"/>
      <c r="BV10" s="1163"/>
      <c r="BW10" s="1163"/>
      <c r="BX10" s="1163">
        <f>CHOOSE($CA$1,ﾃﾞｰﾀ入力!$AM15,ﾃﾞｰﾀ入力!$AM18,ﾃﾞｰﾀ入力!$AM21,ﾃﾞｰﾀ入力!$AM24,ﾃﾞｰﾀ入力!$AM27,ﾃﾞｰﾀ入力!$AM30)</f>
        <v>0</v>
      </c>
      <c r="BY10" s="1163"/>
      <c r="BZ10" s="1163"/>
      <c r="CA10" s="1163"/>
      <c r="CB10" s="1163">
        <f>CHOOSE($CA$1,ﾃﾞｰﾀ入力!$AN15,ﾃﾞｰﾀ入力!$AN18,ﾃﾞｰﾀ入力!$AN21,ﾃﾞｰﾀ入力!$AN24,ﾃﾞｰﾀ入力!$AN27,ﾃﾞｰﾀ入力!$AN30)</f>
        <v>0</v>
      </c>
      <c r="CC10" s="1163"/>
      <c r="CD10" s="1163"/>
      <c r="CE10" s="1163"/>
      <c r="CF10" s="1334">
        <f>CHOOSE($CA$1,ﾃﾞｰﾀ入力!$AO15,ﾃﾞｰﾀ入力!$AO18,ﾃﾞｰﾀ入力!$AO21,ﾃﾞｰﾀ入力!$AO24,ﾃﾞｰﾀ入力!$AO27,ﾃﾞｰﾀ入力!$AO30)</f>
        <v>0</v>
      </c>
      <c r="CG10" s="1334"/>
      <c r="CH10" s="1334"/>
      <c r="CI10" s="1334"/>
      <c r="CJ10" s="1334">
        <f>CHOOSE($CA$1,ﾃﾞｰﾀ入力!$AP15,ﾃﾞｰﾀ入力!$AP18,ﾃﾞｰﾀ入力!$AP21,ﾃﾞｰﾀ入力!$AP24,ﾃﾞｰﾀ入力!$AP27,ﾃﾞｰﾀ入力!$AP30)</f>
        <v>0</v>
      </c>
      <c r="CK10" s="1334"/>
      <c r="CL10" s="1334"/>
      <c r="CM10" s="1335"/>
      <c r="CN10" s="1223">
        <f t="shared" si="0"/>
        <v>0</v>
      </c>
      <c r="CO10" s="1224"/>
      <c r="CP10" s="64"/>
      <c r="CT10" s="221"/>
      <c r="CU10" s="64"/>
      <c r="CV10" s="64"/>
      <c r="CX10" s="69"/>
      <c r="CY10" s="69"/>
      <c r="CZ10" s="69"/>
    </row>
    <row r="11" spans="1:105" ht="15.75" customHeight="1">
      <c r="I11" s="1310" t="s">
        <v>176</v>
      </c>
      <c r="J11" s="1310"/>
      <c r="K11" s="363" t="s">
        <v>168</v>
      </c>
      <c r="L11" s="1250">
        <f>SUM(L7:O10)</f>
        <v>0</v>
      </c>
      <c r="M11" s="1251"/>
      <c r="N11" s="1251"/>
      <c r="O11" s="1252"/>
      <c r="P11" s="1292">
        <f>SUM(P7:S10)</f>
        <v>0</v>
      </c>
      <c r="Q11" s="1292"/>
      <c r="R11" s="1292"/>
      <c r="S11" s="1292"/>
      <c r="T11" s="1292">
        <f>SUM(T7:W10)</f>
        <v>0</v>
      </c>
      <c r="U11" s="1292"/>
      <c r="V11" s="1292"/>
      <c r="W11" s="1292"/>
      <c r="X11" s="1292">
        <f>SUM(X7:AA10)</f>
        <v>2</v>
      </c>
      <c r="Y11" s="1292"/>
      <c r="Z11" s="1292"/>
      <c r="AA11" s="1292"/>
      <c r="AB11" s="1292">
        <f>SUM(AB7:AE10)</f>
        <v>2</v>
      </c>
      <c r="AC11" s="1292"/>
      <c r="AD11" s="1292"/>
      <c r="AE11" s="1292"/>
      <c r="AF11" s="1292">
        <f>SUM(AF7:AI10)</f>
        <v>2</v>
      </c>
      <c r="AG11" s="1292"/>
      <c r="AH11" s="1292"/>
      <c r="AI11" s="1292"/>
      <c r="AJ11" s="1292">
        <f>SUM(AJ7:AM10)</f>
        <v>3</v>
      </c>
      <c r="AK11" s="1292"/>
      <c r="AL11" s="1292"/>
      <c r="AM11" s="1292"/>
      <c r="AN11" s="1292">
        <f>SUM(AN7:AQ10)</f>
        <v>4</v>
      </c>
      <c r="AO11" s="1292"/>
      <c r="AP11" s="1292"/>
      <c r="AQ11" s="1292"/>
      <c r="AR11" s="1292">
        <f>SUM(AR7:AU10)</f>
        <v>3</v>
      </c>
      <c r="AS11" s="1292"/>
      <c r="AT11" s="1292"/>
      <c r="AU11" s="1292"/>
      <c r="AV11" s="1292">
        <f>SUM(AV7:AY10)</f>
        <v>4</v>
      </c>
      <c r="AW11" s="1292"/>
      <c r="AX11" s="1292"/>
      <c r="AY11" s="1292"/>
      <c r="AZ11" s="1292">
        <f>SUM(AZ7:BC10)</f>
        <v>5</v>
      </c>
      <c r="BA11" s="1292"/>
      <c r="BB11" s="1292"/>
      <c r="BC11" s="1292"/>
      <c r="BD11" s="1292">
        <f>SUM(BD7:BG10)</f>
        <v>4</v>
      </c>
      <c r="BE11" s="1292"/>
      <c r="BF11" s="1292"/>
      <c r="BG11" s="1292"/>
      <c r="BH11" s="1292">
        <f>SUM(BH7:BK10)</f>
        <v>4</v>
      </c>
      <c r="BI11" s="1292"/>
      <c r="BJ11" s="1292"/>
      <c r="BK11" s="1292"/>
      <c r="BL11" s="1292">
        <f>SUM(BL7:BO10)</f>
        <v>2</v>
      </c>
      <c r="BM11" s="1292"/>
      <c r="BN11" s="1292"/>
      <c r="BO11" s="1292"/>
      <c r="BP11" s="1292">
        <f>SUM(BP7:BS10)</f>
        <v>3</v>
      </c>
      <c r="BQ11" s="1292"/>
      <c r="BR11" s="1292"/>
      <c r="BS11" s="1292"/>
      <c r="BT11" s="1292">
        <f>SUM(BT7:BW10)</f>
        <v>2</v>
      </c>
      <c r="BU11" s="1292"/>
      <c r="BV11" s="1292"/>
      <c r="BW11" s="1292"/>
      <c r="BX11" s="1292">
        <f>SUM(BX7:CA10)</f>
        <v>2</v>
      </c>
      <c r="BY11" s="1292"/>
      <c r="BZ11" s="1292"/>
      <c r="CA11" s="1292"/>
      <c r="CB11" s="1292">
        <f>SUM(CB7:CE10)</f>
        <v>0</v>
      </c>
      <c r="CC11" s="1292"/>
      <c r="CD11" s="1292"/>
      <c r="CE11" s="1292"/>
      <c r="CF11" s="1292">
        <f>SUM(CF7:CI10)</f>
        <v>0</v>
      </c>
      <c r="CG11" s="1292"/>
      <c r="CH11" s="1292"/>
      <c r="CI11" s="1292"/>
      <c r="CJ11" s="1336">
        <f>SUM(CJ7:CM10)</f>
        <v>0</v>
      </c>
      <c r="CK11" s="1336"/>
      <c r="CL11" s="1336"/>
      <c r="CM11" s="1337"/>
      <c r="CN11" s="1259">
        <f t="shared" si="0"/>
        <v>42</v>
      </c>
      <c r="CO11" s="1260"/>
      <c r="CP11" s="64"/>
      <c r="CT11" s="221"/>
      <c r="CU11" s="64"/>
      <c r="CV11" s="64"/>
      <c r="CX11" s="69"/>
      <c r="CY11" s="69"/>
      <c r="CZ11" s="69"/>
    </row>
    <row r="12" spans="1:105" ht="17.25" customHeight="1">
      <c r="C12" s="364"/>
      <c r="D12" s="364"/>
      <c r="E12" s="364"/>
      <c r="F12" s="64"/>
      <c r="G12" s="64"/>
      <c r="I12" s="248"/>
      <c r="J12" s="1313"/>
      <c r="K12" s="1313"/>
      <c r="L12" s="365">
        <v>5</v>
      </c>
      <c r="M12" s="365">
        <v>5.25</v>
      </c>
      <c r="N12" s="365">
        <v>5.5</v>
      </c>
      <c r="O12" s="365">
        <v>5.75</v>
      </c>
      <c r="P12" s="249">
        <v>6</v>
      </c>
      <c r="Q12" s="249">
        <v>6.25</v>
      </c>
      <c r="R12" s="249">
        <v>6.5</v>
      </c>
      <c r="S12" s="250">
        <v>6.75</v>
      </c>
      <c r="T12" s="250">
        <v>7</v>
      </c>
      <c r="U12" s="250">
        <v>7.25</v>
      </c>
      <c r="V12" s="250">
        <v>7.5</v>
      </c>
      <c r="W12" s="250">
        <v>7.75</v>
      </c>
      <c r="X12" s="250">
        <v>8</v>
      </c>
      <c r="Y12" s="250">
        <v>8.25</v>
      </c>
      <c r="Z12" s="250">
        <v>8.5</v>
      </c>
      <c r="AA12" s="250">
        <v>8.75</v>
      </c>
      <c r="AB12" s="251">
        <v>9</v>
      </c>
      <c r="AC12" s="251">
        <v>9.25</v>
      </c>
      <c r="AD12" s="251">
        <v>9.5</v>
      </c>
      <c r="AE12" s="251">
        <v>9.75</v>
      </c>
      <c r="AF12" s="251">
        <v>10</v>
      </c>
      <c r="AG12" s="251">
        <v>10.25</v>
      </c>
      <c r="AH12" s="251">
        <v>10.5</v>
      </c>
      <c r="AI12" s="251">
        <v>10.75</v>
      </c>
      <c r="AJ12" s="251">
        <v>11</v>
      </c>
      <c r="AK12" s="251">
        <v>11.25</v>
      </c>
      <c r="AL12" s="251">
        <v>11.5</v>
      </c>
      <c r="AM12" s="251">
        <v>11.75</v>
      </c>
      <c r="AN12" s="250">
        <v>12</v>
      </c>
      <c r="AO12" s="250">
        <v>12.25</v>
      </c>
      <c r="AP12" s="250">
        <v>12.5</v>
      </c>
      <c r="AQ12" s="250">
        <v>12.75</v>
      </c>
      <c r="AR12" s="251">
        <v>13</v>
      </c>
      <c r="AS12" s="251">
        <v>13.25</v>
      </c>
      <c r="AT12" s="251">
        <v>13.5</v>
      </c>
      <c r="AU12" s="251">
        <v>13.75</v>
      </c>
      <c r="AV12" s="251">
        <v>14</v>
      </c>
      <c r="AW12" s="251">
        <v>14.25</v>
      </c>
      <c r="AX12" s="251">
        <v>14.5</v>
      </c>
      <c r="AY12" s="251">
        <v>14.75</v>
      </c>
      <c r="AZ12" s="251">
        <v>15</v>
      </c>
      <c r="BA12" s="251">
        <v>15.25</v>
      </c>
      <c r="BB12" s="251">
        <v>15.5</v>
      </c>
      <c r="BC12" s="251">
        <v>15.75</v>
      </c>
      <c r="BD12" s="251">
        <v>16</v>
      </c>
      <c r="BE12" s="251">
        <v>16.25</v>
      </c>
      <c r="BF12" s="251">
        <v>16.5</v>
      </c>
      <c r="BG12" s="251">
        <v>16.75</v>
      </c>
      <c r="BH12" s="251">
        <v>17</v>
      </c>
      <c r="BI12" s="251">
        <v>17.25</v>
      </c>
      <c r="BJ12" s="251">
        <v>17.5</v>
      </c>
      <c r="BK12" s="251">
        <v>17.75</v>
      </c>
      <c r="BL12" s="251">
        <v>18</v>
      </c>
      <c r="BM12" s="251">
        <v>18.25</v>
      </c>
      <c r="BN12" s="251">
        <v>18.5</v>
      </c>
      <c r="BO12" s="251">
        <v>18.75</v>
      </c>
      <c r="BP12" s="251">
        <v>19</v>
      </c>
      <c r="BQ12" s="251">
        <v>19.25</v>
      </c>
      <c r="BR12" s="251">
        <v>19.5</v>
      </c>
      <c r="BS12" s="251">
        <v>19.75</v>
      </c>
      <c r="BT12" s="251">
        <v>20</v>
      </c>
      <c r="BU12" s="251">
        <v>20.25</v>
      </c>
      <c r="BV12" s="251">
        <v>20.5</v>
      </c>
      <c r="BW12" s="251">
        <v>20.75</v>
      </c>
      <c r="BX12" s="251">
        <v>21</v>
      </c>
      <c r="BY12" s="251">
        <v>21.25</v>
      </c>
      <c r="BZ12" s="251">
        <v>21.5</v>
      </c>
      <c r="CA12" s="251">
        <v>21.75</v>
      </c>
      <c r="CB12" s="251">
        <v>22</v>
      </c>
      <c r="CC12" s="251">
        <v>22.25</v>
      </c>
      <c r="CD12" s="251">
        <v>22.5</v>
      </c>
      <c r="CE12" s="251">
        <v>22.75</v>
      </c>
      <c r="CF12" s="251">
        <v>23</v>
      </c>
      <c r="CG12" s="251">
        <v>23.25</v>
      </c>
      <c r="CH12" s="251">
        <v>23.5</v>
      </c>
      <c r="CI12" s="251">
        <v>23.75</v>
      </c>
      <c r="CJ12" s="251">
        <v>24</v>
      </c>
      <c r="CK12" s="251">
        <v>24.25</v>
      </c>
      <c r="CL12" s="251">
        <v>24.5</v>
      </c>
      <c r="CM12" s="251">
        <v>24.75</v>
      </c>
      <c r="CN12" s="251"/>
      <c r="CO12" s="251"/>
      <c r="CP12" s="251"/>
      <c r="CR12" s="65"/>
      <c r="CS12" s="65"/>
      <c r="CT12" s="66"/>
      <c r="CU12" s="65"/>
      <c r="CV12" s="65"/>
      <c r="CX12" s="69"/>
      <c r="CY12" s="69"/>
      <c r="CZ12" s="69"/>
    </row>
    <row r="13" spans="1:105" ht="22.5" customHeight="1" thickBot="1">
      <c r="C13" s="220" t="s">
        <v>177</v>
      </c>
      <c r="D13" s="220" t="s">
        <v>203</v>
      </c>
      <c r="E13" s="220" t="s">
        <v>204</v>
      </c>
      <c r="F13" s="65" t="s">
        <v>178</v>
      </c>
      <c r="G13" s="65" t="s">
        <v>179</v>
      </c>
      <c r="H13" s="65" t="s">
        <v>79</v>
      </c>
      <c r="I13" s="872" t="s">
        <v>61</v>
      </c>
      <c r="J13" s="1306" t="s">
        <v>180</v>
      </c>
      <c r="K13" s="1307"/>
      <c r="L13" s="366">
        <v>0.20833333333333334</v>
      </c>
      <c r="M13" s="256"/>
      <c r="N13" s="256"/>
      <c r="O13" s="261"/>
      <c r="P13" s="257">
        <v>0.25</v>
      </c>
      <c r="Q13" s="258"/>
      <c r="R13" s="258"/>
      <c r="S13" s="259"/>
      <c r="T13" s="260" t="s">
        <v>149</v>
      </c>
      <c r="U13" s="258"/>
      <c r="V13" s="261"/>
      <c r="W13" s="256"/>
      <c r="X13" s="260" t="s">
        <v>150</v>
      </c>
      <c r="Y13" s="258"/>
      <c r="Z13" s="259"/>
      <c r="AA13" s="258"/>
      <c r="AB13" s="260" t="s">
        <v>151</v>
      </c>
      <c r="AC13" s="258"/>
      <c r="AD13" s="259"/>
      <c r="AE13" s="258"/>
      <c r="AF13" s="260" t="s">
        <v>152</v>
      </c>
      <c r="AG13" s="258"/>
      <c r="AH13" s="259"/>
      <c r="AI13" s="258"/>
      <c r="AJ13" s="260" t="s">
        <v>153</v>
      </c>
      <c r="AK13" s="258"/>
      <c r="AL13" s="259"/>
      <c r="AM13" s="258"/>
      <c r="AN13" s="260" t="s">
        <v>154</v>
      </c>
      <c r="AO13" s="258"/>
      <c r="AP13" s="259"/>
      <c r="AQ13" s="258"/>
      <c r="AR13" s="260" t="s">
        <v>155</v>
      </c>
      <c r="AS13" s="258"/>
      <c r="AT13" s="259"/>
      <c r="AU13" s="258"/>
      <c r="AV13" s="260" t="s">
        <v>156</v>
      </c>
      <c r="AW13" s="258"/>
      <c r="AX13" s="259"/>
      <c r="AY13" s="258"/>
      <c r="AZ13" s="260" t="s">
        <v>157</v>
      </c>
      <c r="BA13" s="258"/>
      <c r="BB13" s="259"/>
      <c r="BC13" s="258"/>
      <c r="BD13" s="260" t="s">
        <v>158</v>
      </c>
      <c r="BE13" s="258"/>
      <c r="BF13" s="259"/>
      <c r="BG13" s="258"/>
      <c r="BH13" s="260" t="s">
        <v>159</v>
      </c>
      <c r="BI13" s="258"/>
      <c r="BJ13" s="259"/>
      <c r="BK13" s="258"/>
      <c r="BL13" s="260" t="s">
        <v>160</v>
      </c>
      <c r="BM13" s="258"/>
      <c r="BN13" s="259"/>
      <c r="BO13" s="258"/>
      <c r="BP13" s="260" t="s">
        <v>161</v>
      </c>
      <c r="BQ13" s="258"/>
      <c r="BR13" s="259"/>
      <c r="BS13" s="258"/>
      <c r="BT13" s="260" t="s">
        <v>162</v>
      </c>
      <c r="BU13" s="258"/>
      <c r="BV13" s="259"/>
      <c r="BW13" s="258"/>
      <c r="BX13" s="260" t="s">
        <v>163</v>
      </c>
      <c r="BY13" s="258"/>
      <c r="BZ13" s="259"/>
      <c r="CA13" s="258"/>
      <c r="CB13" s="260" t="s">
        <v>164</v>
      </c>
      <c r="CC13" s="258"/>
      <c r="CD13" s="259"/>
      <c r="CE13" s="258"/>
      <c r="CF13" s="260" t="s">
        <v>165</v>
      </c>
      <c r="CG13" s="258"/>
      <c r="CH13" s="259"/>
      <c r="CI13" s="259"/>
      <c r="CJ13" s="258" t="s">
        <v>166</v>
      </c>
      <c r="CK13" s="258"/>
      <c r="CL13" s="258"/>
      <c r="CM13" s="262"/>
      <c r="CN13" s="1332" t="s">
        <v>181</v>
      </c>
      <c r="CO13" s="1331"/>
      <c r="CP13" s="1331" t="s">
        <v>182</v>
      </c>
      <c r="CQ13" s="1331"/>
      <c r="CR13" s="367" t="s">
        <v>183</v>
      </c>
      <c r="CS13" s="367" t="s">
        <v>184</v>
      </c>
      <c r="CT13" s="368" t="s">
        <v>185</v>
      </c>
      <c r="CU13" s="369" t="s">
        <v>186</v>
      </c>
      <c r="CV13" s="370" t="s">
        <v>81</v>
      </c>
      <c r="CW13" s="371" t="s">
        <v>82</v>
      </c>
      <c r="CY13" s="69"/>
      <c r="CZ13" s="267"/>
      <c r="DA13" s="268"/>
    </row>
    <row r="14" spans="1:105" ht="22.5" customHeight="1" thickTop="1">
      <c r="A14" s="441">
        <v>1</v>
      </c>
      <c r="B14" s="868" t="str">
        <f>ｼﾌﾄ原本!C5</f>
        <v>K.M</v>
      </c>
      <c r="C14" s="781" t="str">
        <f>ｼﾌﾄ原本!G5</f>
        <v>F</v>
      </c>
      <c r="D14" s="433">
        <f>IF(COUNTIF($H$14:$H$30,1),VLOOKUP(1,$H$14:$CU$30,3,FALSE),0)</f>
        <v>6.75</v>
      </c>
      <c r="E14" s="427">
        <f>IF(COUNTIF($H$14:$H$30,1),VLOOKUP(1,$H$14:$CU$30,4,FALSE),0)</f>
        <v>16</v>
      </c>
      <c r="F14" s="428">
        <f ca="1">IF(COUNTIF($H$14:$H$30,1),VLOOKUP(1,$H$14:$CU$30,92,FALSE),0)</f>
        <v>16000</v>
      </c>
      <c r="G14" s="434">
        <f ca="1">IF(COUNTIF($H$14:$H$30,1),VLOOKUP(1,$H$14:$CW$30,94,FALSE),0)</f>
        <v>1</v>
      </c>
      <c r="H14" s="432">
        <v>8</v>
      </c>
      <c r="I14" s="873" t="str">
        <f>IF(H14=0,0,LOOKUP(H14,ﾃﾞｰﾀ入力!$C$3:'ﾃﾞｰﾀ入力'!$C$40,ﾃﾞｰﾀ入力!$D$3:'ﾃﾞｰﾀ入力'!$D$40))</f>
        <v>M.K</v>
      </c>
      <c r="J14" s="273">
        <v>6.75</v>
      </c>
      <c r="K14" s="274">
        <v>13</v>
      </c>
      <c r="L14" s="372">
        <f t="shared" ref="L14:AQ14" si="1">IF(AND(L12&gt;=$J$14,L12&lt;$K$14),"*",0)</f>
        <v>0</v>
      </c>
      <c r="M14" s="618">
        <f t="shared" si="1"/>
        <v>0</v>
      </c>
      <c r="N14" s="619">
        <f t="shared" si="1"/>
        <v>0</v>
      </c>
      <c r="O14" s="620">
        <f t="shared" si="1"/>
        <v>0</v>
      </c>
      <c r="P14" s="621">
        <f t="shared" si="1"/>
        <v>0</v>
      </c>
      <c r="Q14" s="823">
        <f t="shared" si="1"/>
        <v>0</v>
      </c>
      <c r="R14" s="824">
        <f t="shared" si="1"/>
        <v>0</v>
      </c>
      <c r="S14" s="823" t="str">
        <f t="shared" si="1"/>
        <v>*</v>
      </c>
      <c r="T14" s="825" t="str">
        <f t="shared" si="1"/>
        <v>*</v>
      </c>
      <c r="U14" s="826" t="str">
        <f t="shared" si="1"/>
        <v>*</v>
      </c>
      <c r="V14" s="823" t="str">
        <f t="shared" si="1"/>
        <v>*</v>
      </c>
      <c r="W14" s="583" t="str">
        <f t="shared" si="1"/>
        <v>*</v>
      </c>
      <c r="X14" s="823" t="str">
        <f t="shared" si="1"/>
        <v>*</v>
      </c>
      <c r="Y14" s="823" t="str">
        <f t="shared" si="1"/>
        <v>*</v>
      </c>
      <c r="Z14" s="824" t="str">
        <f t="shared" si="1"/>
        <v>*</v>
      </c>
      <c r="AA14" s="823" t="str">
        <f t="shared" si="1"/>
        <v>*</v>
      </c>
      <c r="AB14" s="825" t="str">
        <f t="shared" si="1"/>
        <v>*</v>
      </c>
      <c r="AC14" s="826" t="str">
        <f t="shared" si="1"/>
        <v>*</v>
      </c>
      <c r="AD14" s="823" t="str">
        <f t="shared" si="1"/>
        <v>*</v>
      </c>
      <c r="AE14" s="583" t="str">
        <f t="shared" si="1"/>
        <v>*</v>
      </c>
      <c r="AF14" s="977" t="str">
        <f t="shared" si="1"/>
        <v>*</v>
      </c>
      <c r="AG14" s="977" t="str">
        <f t="shared" si="1"/>
        <v>*</v>
      </c>
      <c r="AH14" s="978" t="str">
        <f t="shared" si="1"/>
        <v>*</v>
      </c>
      <c r="AI14" s="823" t="str">
        <f t="shared" si="1"/>
        <v>*</v>
      </c>
      <c r="AJ14" s="825" t="str">
        <f t="shared" si="1"/>
        <v>*</v>
      </c>
      <c r="AK14" s="826" t="str">
        <f t="shared" si="1"/>
        <v>*</v>
      </c>
      <c r="AL14" s="823" t="str">
        <f t="shared" si="1"/>
        <v>*</v>
      </c>
      <c r="AM14" s="583" t="str">
        <f t="shared" si="1"/>
        <v>*</v>
      </c>
      <c r="AN14" s="823" t="str">
        <f t="shared" si="1"/>
        <v>*</v>
      </c>
      <c r="AO14" s="823" t="str">
        <f t="shared" si="1"/>
        <v>*</v>
      </c>
      <c r="AP14" s="824" t="str">
        <f t="shared" si="1"/>
        <v>*</v>
      </c>
      <c r="AQ14" s="823" t="str">
        <f t="shared" si="1"/>
        <v>*</v>
      </c>
      <c r="AR14" s="825">
        <f t="shared" ref="AR14:BW14" si="2">IF(AND(AR12&gt;=$J$14,AR12&lt;$K$14),"*",0)</f>
        <v>0</v>
      </c>
      <c r="AS14" s="826">
        <f t="shared" si="2"/>
        <v>0</v>
      </c>
      <c r="AT14" s="823">
        <f t="shared" si="2"/>
        <v>0</v>
      </c>
      <c r="AU14" s="583">
        <f t="shared" si="2"/>
        <v>0</v>
      </c>
      <c r="AV14" s="823">
        <f t="shared" si="2"/>
        <v>0</v>
      </c>
      <c r="AW14" s="823">
        <f t="shared" si="2"/>
        <v>0</v>
      </c>
      <c r="AX14" s="824">
        <f t="shared" si="2"/>
        <v>0</v>
      </c>
      <c r="AY14" s="823">
        <f t="shared" si="2"/>
        <v>0</v>
      </c>
      <c r="AZ14" s="825">
        <f t="shared" si="2"/>
        <v>0</v>
      </c>
      <c r="BA14" s="826">
        <f t="shared" si="2"/>
        <v>0</v>
      </c>
      <c r="BB14" s="823">
        <f t="shared" si="2"/>
        <v>0</v>
      </c>
      <c r="BC14" s="583">
        <f t="shared" si="2"/>
        <v>0</v>
      </c>
      <c r="BD14" s="823">
        <f t="shared" si="2"/>
        <v>0</v>
      </c>
      <c r="BE14" s="823">
        <f t="shared" si="2"/>
        <v>0</v>
      </c>
      <c r="BF14" s="824">
        <f t="shared" si="2"/>
        <v>0</v>
      </c>
      <c r="BG14" s="823">
        <f t="shared" si="2"/>
        <v>0</v>
      </c>
      <c r="BH14" s="825">
        <f t="shared" si="2"/>
        <v>0</v>
      </c>
      <c r="BI14" s="826">
        <f t="shared" si="2"/>
        <v>0</v>
      </c>
      <c r="BJ14" s="823">
        <f t="shared" si="2"/>
        <v>0</v>
      </c>
      <c r="BK14" s="583">
        <f t="shared" si="2"/>
        <v>0</v>
      </c>
      <c r="BL14" s="823">
        <f t="shared" si="2"/>
        <v>0</v>
      </c>
      <c r="BM14" s="823">
        <f t="shared" si="2"/>
        <v>0</v>
      </c>
      <c r="BN14" s="824">
        <f t="shared" si="2"/>
        <v>0</v>
      </c>
      <c r="BO14" s="823">
        <f t="shared" si="2"/>
        <v>0</v>
      </c>
      <c r="BP14" s="825">
        <f t="shared" si="2"/>
        <v>0</v>
      </c>
      <c r="BQ14" s="826">
        <f t="shared" si="2"/>
        <v>0</v>
      </c>
      <c r="BR14" s="823">
        <f t="shared" si="2"/>
        <v>0</v>
      </c>
      <c r="BS14" s="583">
        <f t="shared" si="2"/>
        <v>0</v>
      </c>
      <c r="BT14" s="823">
        <f t="shared" si="2"/>
        <v>0</v>
      </c>
      <c r="BU14" s="823">
        <f t="shared" si="2"/>
        <v>0</v>
      </c>
      <c r="BV14" s="824">
        <f t="shared" si="2"/>
        <v>0</v>
      </c>
      <c r="BW14" s="823">
        <f t="shared" si="2"/>
        <v>0</v>
      </c>
      <c r="BX14" s="825">
        <f t="shared" ref="BX14:CM14" si="3">IF(AND(BX12&gt;=$J$14,BX12&lt;$K$14),"*",0)</f>
        <v>0</v>
      </c>
      <c r="BY14" s="826">
        <f t="shared" si="3"/>
        <v>0</v>
      </c>
      <c r="BZ14" s="823">
        <f t="shared" si="3"/>
        <v>0</v>
      </c>
      <c r="CA14" s="583">
        <f t="shared" si="3"/>
        <v>0</v>
      </c>
      <c r="CB14" s="823">
        <f t="shared" si="3"/>
        <v>0</v>
      </c>
      <c r="CC14" s="823">
        <f t="shared" si="3"/>
        <v>0</v>
      </c>
      <c r="CD14" s="824">
        <f t="shared" si="3"/>
        <v>0</v>
      </c>
      <c r="CE14" s="823">
        <f t="shared" si="3"/>
        <v>0</v>
      </c>
      <c r="CF14" s="825">
        <f t="shared" si="3"/>
        <v>0</v>
      </c>
      <c r="CG14" s="826">
        <f t="shared" si="3"/>
        <v>0</v>
      </c>
      <c r="CH14" s="823">
        <f t="shared" si="3"/>
        <v>0</v>
      </c>
      <c r="CI14" s="583">
        <f t="shared" si="3"/>
        <v>0</v>
      </c>
      <c r="CJ14" s="823">
        <f t="shared" si="3"/>
        <v>0</v>
      </c>
      <c r="CK14" s="823">
        <f t="shared" si="3"/>
        <v>0</v>
      </c>
      <c r="CL14" s="824">
        <f t="shared" si="3"/>
        <v>0</v>
      </c>
      <c r="CM14" s="823">
        <f t="shared" si="3"/>
        <v>0</v>
      </c>
      <c r="CN14" s="1385">
        <f t="shared" ref="CN14:CN30" si="4">(80-COUNT(L14:CM14))/4</f>
        <v>6.25</v>
      </c>
      <c r="CO14" s="1386"/>
      <c r="CP14" s="1330">
        <f>IF(CN14=0,0,LOOKUP(CN14,ﾃﾞｰﾀ入力!$AR$13:'ﾃﾞｰﾀ入力'!$AR$34,ﾃﾞｰﾀ入力!$AS$13:'ﾃﾞｰﾀ入力'!$AS$34))</f>
        <v>5.75</v>
      </c>
      <c r="CQ14" s="1330"/>
      <c r="CR14" s="373">
        <f t="shared" ref="CR14:CR30" si="5">IF(CP14&gt;8,CP14-8,0)</f>
        <v>0</v>
      </c>
      <c r="CS14" s="373">
        <f t="shared" ref="CS14:CS30" si="6">IF(CB14="*",(12-COUNT(CB14:CM14))/4,0)</f>
        <v>0</v>
      </c>
      <c r="CT14" s="373">
        <f t="shared" ref="CT14:CT30" si="7">IF(CR14&gt;CS14,CS14,CR14)</f>
        <v>0</v>
      </c>
      <c r="CU14" s="374">
        <f ca="1">CV14*CP14+(CV14*0.25*CR14)+(CV14*0.25*CS14)+(CV14*CT14*0.5)</f>
        <v>7049.5</v>
      </c>
      <c r="CV14" s="375">
        <f ca="1">IF(H14=0,0,LOOKUP(H14,ﾃﾞｰﾀ入力!$C$3:'ﾃﾞｰﾀ入力'!$C$52,ﾃﾞｰﾀ入力!$E$3:'ﾃﾞｰﾀ入力'!$E$51))</f>
        <v>1226</v>
      </c>
      <c r="CW14" s="376">
        <f ca="1">IF(H14=0,0,LOOKUP(H14,ﾃﾞｰﾀ入力!$C$3:'ﾃﾞｰﾀ入力'!$C$52,ﾃﾞｰﾀ入力!$F$3:'ﾃﾞｰﾀ入力'!$F$51))</f>
        <v>1430</v>
      </c>
      <c r="CY14" s="69"/>
      <c r="CZ14" s="69"/>
      <c r="DA14" s="69"/>
    </row>
    <row r="15" spans="1:105" ht="22.5" customHeight="1">
      <c r="A15" s="443">
        <f t="shared" ref="A15:A46" si="8">A14+1</f>
        <v>2</v>
      </c>
      <c r="B15" s="855" t="str">
        <f>ｼﾌﾄ原本!C6</f>
        <v>S.S</v>
      </c>
      <c r="C15" s="785" t="str">
        <f>ｼﾌﾄ原本!G6</f>
        <v>F</v>
      </c>
      <c r="D15" s="435">
        <f>IF(COUNTIF($H$14:$H$30,2),VLOOKUP(2,$H$14:$CU$30,3,FALSE),0)</f>
        <v>12</v>
      </c>
      <c r="E15" s="423">
        <f>IF(COUNTIF($H$14:$H$30,2),VLOOKUP(2,$H$14:$CU$30,4,FALSE),0)</f>
        <v>21</v>
      </c>
      <c r="F15" s="430">
        <f ca="1">IF(COUNTIF($H$14:$H$30,2),VLOOKUP(2,$H$14:$CU$30,92,FALSE),0)</f>
        <v>12000</v>
      </c>
      <c r="G15" s="431">
        <f ca="1">IF(COUNTIF($H$14:$H$30,2),VLOOKUP(2,$H$14:$CW$30,94,FALSE),0)</f>
        <v>1</v>
      </c>
      <c r="H15" s="432">
        <v>21</v>
      </c>
      <c r="I15" s="874" t="str">
        <f>IF(H15=0,0,LOOKUP(H15,ﾃﾞｰﾀ入力!$C$3:'ﾃﾞｰﾀ入力'!$C$40,ﾃﾞｰﾀ入力!$D$3:'ﾃﾞｰﾀ入力'!$D$40))</f>
        <v>S.K</v>
      </c>
      <c r="J15" s="285">
        <v>6.75</v>
      </c>
      <c r="K15" s="286">
        <v>12</v>
      </c>
      <c r="L15" s="275">
        <f t="shared" ref="L15:AQ15" si="9">IF(AND(L12&gt;=$J$15,L12&lt;$K$15),"*",0)</f>
        <v>0</v>
      </c>
      <c r="M15" s="626">
        <f t="shared" si="9"/>
        <v>0</v>
      </c>
      <c r="N15" s="627">
        <f t="shared" si="9"/>
        <v>0</v>
      </c>
      <c r="O15" s="628">
        <f t="shared" si="9"/>
        <v>0</v>
      </c>
      <c r="P15" s="537">
        <f t="shared" si="9"/>
        <v>0</v>
      </c>
      <c r="Q15" s="723">
        <f t="shared" si="9"/>
        <v>0</v>
      </c>
      <c r="R15" s="724">
        <f t="shared" si="9"/>
        <v>0</v>
      </c>
      <c r="S15" s="1049" t="str">
        <f t="shared" si="9"/>
        <v>*</v>
      </c>
      <c r="T15" s="1051" t="str">
        <f t="shared" si="9"/>
        <v>*</v>
      </c>
      <c r="U15" s="1052" t="str">
        <f t="shared" si="9"/>
        <v>*</v>
      </c>
      <c r="V15" s="1049" t="str">
        <f t="shared" si="9"/>
        <v>*</v>
      </c>
      <c r="W15" s="1053" t="str">
        <f t="shared" si="9"/>
        <v>*</v>
      </c>
      <c r="X15" s="1049" t="str">
        <f t="shared" si="9"/>
        <v>*</v>
      </c>
      <c r="Y15" s="1049" t="str">
        <f t="shared" si="9"/>
        <v>*</v>
      </c>
      <c r="Z15" s="1050" t="str">
        <f t="shared" si="9"/>
        <v>*</v>
      </c>
      <c r="AA15" s="1049" t="str">
        <f t="shared" si="9"/>
        <v>*</v>
      </c>
      <c r="AB15" s="1051" t="str">
        <f t="shared" si="9"/>
        <v>*</v>
      </c>
      <c r="AC15" s="1052" t="str">
        <f t="shared" si="9"/>
        <v>*</v>
      </c>
      <c r="AD15" s="979" t="str">
        <f t="shared" si="9"/>
        <v>*</v>
      </c>
      <c r="AE15" s="1053" t="str">
        <f t="shared" si="9"/>
        <v>*</v>
      </c>
      <c r="AF15" s="1049" t="str">
        <f t="shared" si="9"/>
        <v>*</v>
      </c>
      <c r="AG15" s="1049" t="str">
        <f t="shared" si="9"/>
        <v>*</v>
      </c>
      <c r="AH15" s="1050" t="str">
        <f t="shared" si="9"/>
        <v>*</v>
      </c>
      <c r="AI15" s="1049" t="str">
        <f t="shared" si="9"/>
        <v>*</v>
      </c>
      <c r="AJ15" s="1051" t="str">
        <f t="shared" si="9"/>
        <v>*</v>
      </c>
      <c r="AK15" s="1052" t="str">
        <f t="shared" si="9"/>
        <v>*</v>
      </c>
      <c r="AL15" s="1049" t="str">
        <f t="shared" si="9"/>
        <v>*</v>
      </c>
      <c r="AM15" s="1053" t="str">
        <f t="shared" si="9"/>
        <v>*</v>
      </c>
      <c r="AN15" s="723">
        <f t="shared" si="9"/>
        <v>0</v>
      </c>
      <c r="AO15" s="723">
        <f t="shared" si="9"/>
        <v>0</v>
      </c>
      <c r="AP15" s="724">
        <f t="shared" si="9"/>
        <v>0</v>
      </c>
      <c r="AQ15" s="723">
        <f t="shared" si="9"/>
        <v>0</v>
      </c>
      <c r="AR15" s="721">
        <f t="shared" ref="AR15:BW15" si="10">IF(AND(AR12&gt;=$J$15,AR12&lt;$K$15),"*",0)</f>
        <v>0</v>
      </c>
      <c r="AS15" s="722">
        <f t="shared" si="10"/>
        <v>0</v>
      </c>
      <c r="AT15" s="723">
        <f t="shared" si="10"/>
        <v>0</v>
      </c>
      <c r="AU15" s="562">
        <f t="shared" si="10"/>
        <v>0</v>
      </c>
      <c r="AV15" s="723">
        <f t="shared" si="10"/>
        <v>0</v>
      </c>
      <c r="AW15" s="723">
        <f t="shared" si="10"/>
        <v>0</v>
      </c>
      <c r="AX15" s="724">
        <f t="shared" si="10"/>
        <v>0</v>
      </c>
      <c r="AY15" s="723">
        <f t="shared" si="10"/>
        <v>0</v>
      </c>
      <c r="AZ15" s="721">
        <f t="shared" si="10"/>
        <v>0</v>
      </c>
      <c r="BA15" s="722">
        <f t="shared" si="10"/>
        <v>0</v>
      </c>
      <c r="BB15" s="723">
        <f t="shared" si="10"/>
        <v>0</v>
      </c>
      <c r="BC15" s="562">
        <f t="shared" si="10"/>
        <v>0</v>
      </c>
      <c r="BD15" s="723">
        <f t="shared" si="10"/>
        <v>0</v>
      </c>
      <c r="BE15" s="723">
        <f t="shared" si="10"/>
        <v>0</v>
      </c>
      <c r="BF15" s="724">
        <f t="shared" si="10"/>
        <v>0</v>
      </c>
      <c r="BG15" s="723">
        <f t="shared" si="10"/>
        <v>0</v>
      </c>
      <c r="BH15" s="721">
        <f t="shared" si="10"/>
        <v>0</v>
      </c>
      <c r="BI15" s="722">
        <f t="shared" si="10"/>
        <v>0</v>
      </c>
      <c r="BJ15" s="723">
        <f t="shared" si="10"/>
        <v>0</v>
      </c>
      <c r="BK15" s="562">
        <f t="shared" si="10"/>
        <v>0</v>
      </c>
      <c r="BL15" s="723">
        <f t="shared" si="10"/>
        <v>0</v>
      </c>
      <c r="BM15" s="723">
        <f t="shared" si="10"/>
        <v>0</v>
      </c>
      <c r="BN15" s="724">
        <f t="shared" si="10"/>
        <v>0</v>
      </c>
      <c r="BO15" s="723">
        <f t="shared" si="10"/>
        <v>0</v>
      </c>
      <c r="BP15" s="721">
        <f t="shared" si="10"/>
        <v>0</v>
      </c>
      <c r="BQ15" s="722">
        <f t="shared" si="10"/>
        <v>0</v>
      </c>
      <c r="BR15" s="723">
        <f t="shared" si="10"/>
        <v>0</v>
      </c>
      <c r="BS15" s="562">
        <f t="shared" si="10"/>
        <v>0</v>
      </c>
      <c r="BT15" s="723">
        <f t="shared" si="10"/>
        <v>0</v>
      </c>
      <c r="BU15" s="723">
        <f t="shared" si="10"/>
        <v>0</v>
      </c>
      <c r="BV15" s="724">
        <f t="shared" si="10"/>
        <v>0</v>
      </c>
      <c r="BW15" s="723">
        <f t="shared" si="10"/>
        <v>0</v>
      </c>
      <c r="BX15" s="721">
        <f t="shared" ref="BX15:CM15" si="11">IF(AND(BX12&gt;=$J$15,BX12&lt;$K$15),"*",0)</f>
        <v>0</v>
      </c>
      <c r="BY15" s="722">
        <f t="shared" si="11"/>
        <v>0</v>
      </c>
      <c r="BZ15" s="723">
        <f t="shared" si="11"/>
        <v>0</v>
      </c>
      <c r="CA15" s="562">
        <f t="shared" si="11"/>
        <v>0</v>
      </c>
      <c r="CB15" s="723">
        <f t="shared" si="11"/>
        <v>0</v>
      </c>
      <c r="CC15" s="723">
        <f t="shared" si="11"/>
        <v>0</v>
      </c>
      <c r="CD15" s="724">
        <f t="shared" si="11"/>
        <v>0</v>
      </c>
      <c r="CE15" s="723">
        <f t="shared" si="11"/>
        <v>0</v>
      </c>
      <c r="CF15" s="721">
        <f t="shared" si="11"/>
        <v>0</v>
      </c>
      <c r="CG15" s="722">
        <f t="shared" si="11"/>
        <v>0</v>
      </c>
      <c r="CH15" s="723">
        <f t="shared" si="11"/>
        <v>0</v>
      </c>
      <c r="CI15" s="562">
        <f t="shared" si="11"/>
        <v>0</v>
      </c>
      <c r="CJ15" s="723">
        <f t="shared" si="11"/>
        <v>0</v>
      </c>
      <c r="CK15" s="723">
        <f t="shared" si="11"/>
        <v>0</v>
      </c>
      <c r="CL15" s="724">
        <f t="shared" si="11"/>
        <v>0</v>
      </c>
      <c r="CM15" s="723">
        <f t="shared" si="11"/>
        <v>0</v>
      </c>
      <c r="CN15" s="1383">
        <f t="shared" si="4"/>
        <v>5.25</v>
      </c>
      <c r="CO15" s="1384"/>
      <c r="CP15" s="1123">
        <f>IF(CN15=0,0,LOOKUP(CN15,ﾃﾞｰﾀ入力!$AR$13:'ﾃﾞｰﾀ入力'!$AR$34,ﾃﾞｰﾀ入力!$AS$13:'ﾃﾞｰﾀ入力'!$AS$34))</f>
        <v>5</v>
      </c>
      <c r="CQ15" s="1123"/>
      <c r="CR15" s="294">
        <f t="shared" si="5"/>
        <v>0</v>
      </c>
      <c r="CS15" s="294">
        <f t="shared" si="6"/>
        <v>0</v>
      </c>
      <c r="CT15" s="294">
        <f t="shared" si="7"/>
        <v>0</v>
      </c>
      <c r="CU15" s="295">
        <f t="shared" ref="CU15:CU30" ca="1" si="12">CV15*CP15+(CV15*0.25*CR15)+(CV15*0.25*CS15)+(CV15*CT15*0.5)</f>
        <v>6130</v>
      </c>
      <c r="CV15" s="296">
        <f ca="1">IF(H15=0,0,LOOKUP(H15,ﾃﾞｰﾀ入力!$C$3:'ﾃﾞｰﾀ入力'!$C$52,ﾃﾞｰﾀ入力!$E$3:'ﾃﾞｰﾀ入力'!$E$51))</f>
        <v>1226</v>
      </c>
      <c r="CW15" s="297">
        <f ca="1">IF(H15=0,0,LOOKUP(H15,ﾃﾞｰﾀ入力!$C$3:'ﾃﾞｰﾀ入力'!$C$52,ﾃﾞｰﾀ入力!$F$3:'ﾃﾞｰﾀ入力'!$F$51))</f>
        <v>682</v>
      </c>
      <c r="CY15" s="69"/>
      <c r="CZ15" s="69"/>
      <c r="DA15" s="69"/>
    </row>
    <row r="16" spans="1:105" ht="22.5" customHeight="1">
      <c r="A16" s="443">
        <f t="shared" si="8"/>
        <v>3</v>
      </c>
      <c r="B16" s="855" t="str">
        <f>ｼﾌﾄ原本!C7</f>
        <v>Y.I</v>
      </c>
      <c r="C16" s="785" t="str">
        <f>ｼﾌﾄ原本!G7</f>
        <v>X</v>
      </c>
      <c r="D16" s="435">
        <f>IF(COUNTIF($H$14:$H$30,3),VLOOKUP(3,$H$14:$CU$30,3,FALSE),0)</f>
        <v>0</v>
      </c>
      <c r="E16" s="423">
        <f>IF(COUNTIF($H$14:$H$30,3),VLOOKUP(3,$H$14:$CU$30,4,FALSE),0)</f>
        <v>0</v>
      </c>
      <c r="F16" s="430">
        <f>IF(COUNTIF($H$14:$H$30,3),VLOOKUP(3,$H$14:$CU$30,92,FALSE),0)</f>
        <v>0</v>
      </c>
      <c r="G16" s="431">
        <f>IF(COUNTIF($H$14:$H$30,3),VLOOKUP(3,$H$14:$CW$30,94,FALSE),0)</f>
        <v>0</v>
      </c>
      <c r="H16" s="432">
        <v>1</v>
      </c>
      <c r="I16" s="874" t="str">
        <f>IF(H16=0,0,LOOKUP(H16,ﾃﾞｰﾀ入力!$C$3:'ﾃﾞｰﾀ入力'!$C$40,ﾃﾞｰﾀ入力!$D$3:'ﾃﾞｰﾀ入力'!$D$40))</f>
        <v>K.M</v>
      </c>
      <c r="J16" s="285">
        <v>6.75</v>
      </c>
      <c r="K16" s="286">
        <v>16</v>
      </c>
      <c r="L16" s="275">
        <f t="shared" ref="L16:AQ16" si="13">IF(AND(L12&gt;=$J$16,L12&lt;$K$16),"*",0)</f>
        <v>0</v>
      </c>
      <c r="M16" s="626">
        <f t="shared" si="13"/>
        <v>0</v>
      </c>
      <c r="N16" s="627">
        <f t="shared" si="13"/>
        <v>0</v>
      </c>
      <c r="O16" s="628">
        <f t="shared" si="13"/>
        <v>0</v>
      </c>
      <c r="P16" s="537">
        <f t="shared" si="13"/>
        <v>0</v>
      </c>
      <c r="Q16" s="723">
        <f t="shared" si="13"/>
        <v>0</v>
      </c>
      <c r="R16" s="724">
        <f t="shared" si="13"/>
        <v>0</v>
      </c>
      <c r="S16" s="723" t="str">
        <f t="shared" si="13"/>
        <v>*</v>
      </c>
      <c r="T16" s="721" t="str">
        <f t="shared" si="13"/>
        <v>*</v>
      </c>
      <c r="U16" s="722" t="str">
        <f t="shared" si="13"/>
        <v>*</v>
      </c>
      <c r="V16" s="723" t="str">
        <f t="shared" si="13"/>
        <v>*</v>
      </c>
      <c r="W16" s="562" t="str">
        <f t="shared" si="13"/>
        <v>*</v>
      </c>
      <c r="X16" s="723" t="str">
        <f t="shared" si="13"/>
        <v>*</v>
      </c>
      <c r="Y16" s="723" t="str">
        <f t="shared" si="13"/>
        <v>*</v>
      </c>
      <c r="Z16" s="724" t="str">
        <f t="shared" si="13"/>
        <v>*</v>
      </c>
      <c r="AA16" s="723" t="str">
        <f t="shared" si="13"/>
        <v>*</v>
      </c>
      <c r="AB16" s="721" t="str">
        <f t="shared" si="13"/>
        <v>*</v>
      </c>
      <c r="AC16" s="722" t="str">
        <f t="shared" si="13"/>
        <v>*</v>
      </c>
      <c r="AD16" s="723" t="str">
        <f t="shared" si="13"/>
        <v>*</v>
      </c>
      <c r="AE16" s="562" t="str">
        <f t="shared" si="13"/>
        <v>*</v>
      </c>
      <c r="AF16" s="723" t="str">
        <f t="shared" si="13"/>
        <v>*</v>
      </c>
      <c r="AG16" s="723" t="str">
        <f t="shared" si="13"/>
        <v>*</v>
      </c>
      <c r="AH16" s="724" t="str">
        <f t="shared" si="13"/>
        <v>*</v>
      </c>
      <c r="AI16" s="723" t="str">
        <f t="shared" si="13"/>
        <v>*</v>
      </c>
      <c r="AJ16" s="721" t="str">
        <f t="shared" si="13"/>
        <v>*</v>
      </c>
      <c r="AK16" s="722" t="str">
        <f t="shared" si="13"/>
        <v>*</v>
      </c>
      <c r="AL16" s="723" t="str">
        <f t="shared" si="13"/>
        <v>*</v>
      </c>
      <c r="AM16" s="562" t="str">
        <f t="shared" si="13"/>
        <v>*</v>
      </c>
      <c r="AN16" s="723" t="str">
        <f t="shared" si="13"/>
        <v>*</v>
      </c>
      <c r="AO16" s="723" t="str">
        <f t="shared" si="13"/>
        <v>*</v>
      </c>
      <c r="AP16" s="724" t="str">
        <f t="shared" si="13"/>
        <v>*</v>
      </c>
      <c r="AQ16" s="723" t="str">
        <f t="shared" si="13"/>
        <v>*</v>
      </c>
      <c r="AR16" s="980" t="str">
        <f t="shared" ref="AR16:BW16" si="14">IF(AND(AR12&gt;=$J$16,AR12&lt;$K$16),"*",0)</f>
        <v>*</v>
      </c>
      <c r="AS16" s="981" t="str">
        <f t="shared" si="14"/>
        <v>*</v>
      </c>
      <c r="AT16" s="979" t="str">
        <f t="shared" si="14"/>
        <v>*</v>
      </c>
      <c r="AU16" s="998" t="str">
        <f t="shared" si="14"/>
        <v>*</v>
      </c>
      <c r="AV16" s="723" t="str">
        <f t="shared" si="14"/>
        <v>*</v>
      </c>
      <c r="AW16" s="723" t="str">
        <f t="shared" si="14"/>
        <v>*</v>
      </c>
      <c r="AX16" s="724" t="str">
        <f t="shared" si="14"/>
        <v>*</v>
      </c>
      <c r="AY16" s="723" t="str">
        <f t="shared" si="14"/>
        <v>*</v>
      </c>
      <c r="AZ16" s="721" t="str">
        <f t="shared" si="14"/>
        <v>*</v>
      </c>
      <c r="BA16" s="722" t="str">
        <f t="shared" si="14"/>
        <v>*</v>
      </c>
      <c r="BB16" s="723" t="str">
        <f t="shared" si="14"/>
        <v>*</v>
      </c>
      <c r="BC16" s="562" t="str">
        <f t="shared" si="14"/>
        <v>*</v>
      </c>
      <c r="BD16" s="723">
        <f t="shared" si="14"/>
        <v>0</v>
      </c>
      <c r="BE16" s="723">
        <f t="shared" si="14"/>
        <v>0</v>
      </c>
      <c r="BF16" s="724">
        <f t="shared" si="14"/>
        <v>0</v>
      </c>
      <c r="BG16" s="723">
        <f t="shared" si="14"/>
        <v>0</v>
      </c>
      <c r="BH16" s="721">
        <f t="shared" si="14"/>
        <v>0</v>
      </c>
      <c r="BI16" s="722">
        <f t="shared" si="14"/>
        <v>0</v>
      </c>
      <c r="BJ16" s="723">
        <f t="shared" si="14"/>
        <v>0</v>
      </c>
      <c r="BK16" s="562">
        <f t="shared" si="14"/>
        <v>0</v>
      </c>
      <c r="BL16" s="723">
        <f t="shared" si="14"/>
        <v>0</v>
      </c>
      <c r="BM16" s="723">
        <f t="shared" si="14"/>
        <v>0</v>
      </c>
      <c r="BN16" s="724">
        <f t="shared" si="14"/>
        <v>0</v>
      </c>
      <c r="BO16" s="723">
        <f t="shared" si="14"/>
        <v>0</v>
      </c>
      <c r="BP16" s="721">
        <f t="shared" si="14"/>
        <v>0</v>
      </c>
      <c r="BQ16" s="722">
        <f t="shared" si="14"/>
        <v>0</v>
      </c>
      <c r="BR16" s="723">
        <f t="shared" si="14"/>
        <v>0</v>
      </c>
      <c r="BS16" s="562">
        <f t="shared" si="14"/>
        <v>0</v>
      </c>
      <c r="BT16" s="723">
        <f t="shared" si="14"/>
        <v>0</v>
      </c>
      <c r="BU16" s="723">
        <f t="shared" si="14"/>
        <v>0</v>
      </c>
      <c r="BV16" s="724">
        <f t="shared" si="14"/>
        <v>0</v>
      </c>
      <c r="BW16" s="723">
        <f t="shared" si="14"/>
        <v>0</v>
      </c>
      <c r="BX16" s="721">
        <f t="shared" ref="BX16:CM16" si="15">IF(AND(BX12&gt;=$J$16,BX12&lt;$K$16),"*",0)</f>
        <v>0</v>
      </c>
      <c r="BY16" s="722">
        <f t="shared" si="15"/>
        <v>0</v>
      </c>
      <c r="BZ16" s="723">
        <f t="shared" si="15"/>
        <v>0</v>
      </c>
      <c r="CA16" s="562">
        <f t="shared" si="15"/>
        <v>0</v>
      </c>
      <c r="CB16" s="723">
        <f t="shared" si="15"/>
        <v>0</v>
      </c>
      <c r="CC16" s="723">
        <f t="shared" si="15"/>
        <v>0</v>
      </c>
      <c r="CD16" s="724">
        <f t="shared" si="15"/>
        <v>0</v>
      </c>
      <c r="CE16" s="723">
        <f t="shared" si="15"/>
        <v>0</v>
      </c>
      <c r="CF16" s="721">
        <f t="shared" si="15"/>
        <v>0</v>
      </c>
      <c r="CG16" s="722">
        <f t="shared" si="15"/>
        <v>0</v>
      </c>
      <c r="CH16" s="723">
        <f t="shared" si="15"/>
        <v>0</v>
      </c>
      <c r="CI16" s="562">
        <f t="shared" si="15"/>
        <v>0</v>
      </c>
      <c r="CJ16" s="723">
        <f t="shared" si="15"/>
        <v>0</v>
      </c>
      <c r="CK16" s="723">
        <f t="shared" si="15"/>
        <v>0</v>
      </c>
      <c r="CL16" s="724">
        <f t="shared" si="15"/>
        <v>0</v>
      </c>
      <c r="CM16" s="723">
        <f t="shared" si="15"/>
        <v>0</v>
      </c>
      <c r="CN16" s="1383">
        <f t="shared" si="4"/>
        <v>9.25</v>
      </c>
      <c r="CO16" s="1384"/>
      <c r="CP16" s="1123">
        <f>IF(CN16=0,0,LOOKUP(CN16,ﾃﾞｰﾀ入力!$AR$13:'ﾃﾞｰﾀ入力'!$AR$34,ﾃﾞｰﾀ入力!$AS$13:'ﾃﾞｰﾀ入力'!$AS$34))</f>
        <v>8</v>
      </c>
      <c r="CQ16" s="1123"/>
      <c r="CR16" s="294">
        <f t="shared" si="5"/>
        <v>0</v>
      </c>
      <c r="CS16" s="294">
        <f t="shared" si="6"/>
        <v>0</v>
      </c>
      <c r="CT16" s="294">
        <f t="shared" si="7"/>
        <v>0</v>
      </c>
      <c r="CU16" s="295">
        <f t="shared" ca="1" si="12"/>
        <v>16000</v>
      </c>
      <c r="CV16" s="296">
        <f ca="1">IF(H16=0,0,LOOKUP(H16,ﾃﾞｰﾀ入力!$C$3:'ﾃﾞｰﾀ入力'!$C$52,ﾃﾞｰﾀ入力!$E$3:'ﾃﾞｰﾀ入力'!$E$51))</f>
        <v>2000</v>
      </c>
      <c r="CW16" s="297">
        <f ca="1">IF(H16=0,0,LOOKUP(H16,ﾃﾞｰﾀ入力!$C$3:'ﾃﾞｰﾀ入力'!$C$52,ﾃﾞｰﾀ入力!$F$3:'ﾃﾞｰﾀ入力'!$F$51))</f>
        <v>1</v>
      </c>
      <c r="CY16" s="69"/>
      <c r="CZ16" s="69"/>
      <c r="DA16" s="69"/>
    </row>
    <row r="17" spans="1:105" ht="22.5" customHeight="1">
      <c r="A17" s="443">
        <f t="shared" si="8"/>
        <v>4</v>
      </c>
      <c r="B17" s="855" t="str">
        <f>ｼﾌﾄ原本!C8</f>
        <v>I.Y</v>
      </c>
      <c r="C17" s="785" t="str">
        <f>ｼﾌﾄ原本!G8</f>
        <v>X</v>
      </c>
      <c r="D17" s="435">
        <f>IF(COUNTIF($H$14:$H$30,4),VLOOKUP(4,$H$14:$CU$30,3,FALSE),0)</f>
        <v>0</v>
      </c>
      <c r="E17" s="423">
        <f>IF(COUNTIF($H$14:$H$30,4),VLOOKUP(4,$H$14:$CU$30,4,FALSE),0)</f>
        <v>0</v>
      </c>
      <c r="F17" s="430">
        <f>IF(COUNTIF($H$14:$H$30,4),VLOOKUP(4,$H$14:$CU$30,92,FALSE),0)</f>
        <v>0</v>
      </c>
      <c r="G17" s="431">
        <f>IF(COUNTIF($H$14:$H$30,4),VLOOKUP(4,$H$14:$CW$30,94,FALSE),0)</f>
        <v>0</v>
      </c>
      <c r="H17" s="432">
        <v>13</v>
      </c>
      <c r="I17" s="874" t="str">
        <f>IF(H17=0,0,LOOKUP(H17,ﾃﾞｰﾀ入力!$C$3:'ﾃﾞｰﾀ入力'!$C$40,ﾃﾞｰﾀ入力!$D$3:'ﾃﾞｰﾀ入力'!$D$40))</f>
        <v>T.R</v>
      </c>
      <c r="J17" s="285">
        <v>10</v>
      </c>
      <c r="K17" s="286">
        <v>19</v>
      </c>
      <c r="L17" s="275">
        <f t="shared" ref="L17:AQ17" si="16">IF(AND(L12&gt;=$J$17,L12&lt;$K$17),"*",0)</f>
        <v>0</v>
      </c>
      <c r="M17" s="626">
        <f t="shared" si="16"/>
        <v>0</v>
      </c>
      <c r="N17" s="627">
        <f t="shared" si="16"/>
        <v>0</v>
      </c>
      <c r="O17" s="628">
        <f t="shared" si="16"/>
        <v>0</v>
      </c>
      <c r="P17" s="537">
        <f t="shared" si="16"/>
        <v>0</v>
      </c>
      <c r="Q17" s="723">
        <f t="shared" si="16"/>
        <v>0</v>
      </c>
      <c r="R17" s="724">
        <f t="shared" si="16"/>
        <v>0</v>
      </c>
      <c r="S17" s="723">
        <f t="shared" si="16"/>
        <v>0</v>
      </c>
      <c r="T17" s="721">
        <f t="shared" si="16"/>
        <v>0</v>
      </c>
      <c r="U17" s="722">
        <f t="shared" si="16"/>
        <v>0</v>
      </c>
      <c r="V17" s="723">
        <f t="shared" si="16"/>
        <v>0</v>
      </c>
      <c r="W17" s="562">
        <f t="shared" si="16"/>
        <v>0</v>
      </c>
      <c r="X17" s="723">
        <f t="shared" si="16"/>
        <v>0</v>
      </c>
      <c r="Y17" s="723">
        <f t="shared" si="16"/>
        <v>0</v>
      </c>
      <c r="Z17" s="724">
        <f t="shared" si="16"/>
        <v>0</v>
      </c>
      <c r="AA17" s="723">
        <f t="shared" si="16"/>
        <v>0</v>
      </c>
      <c r="AB17" s="721">
        <f t="shared" si="16"/>
        <v>0</v>
      </c>
      <c r="AC17" s="722">
        <f t="shared" si="16"/>
        <v>0</v>
      </c>
      <c r="AD17" s="723">
        <f t="shared" si="16"/>
        <v>0</v>
      </c>
      <c r="AE17" s="562">
        <f t="shared" si="16"/>
        <v>0</v>
      </c>
      <c r="AF17" s="723" t="str">
        <f t="shared" si="16"/>
        <v>*</v>
      </c>
      <c r="AG17" s="723" t="str">
        <f t="shared" si="16"/>
        <v>*</v>
      </c>
      <c r="AH17" s="724" t="str">
        <f t="shared" si="16"/>
        <v>*</v>
      </c>
      <c r="AI17" s="723" t="str">
        <f t="shared" si="16"/>
        <v>*</v>
      </c>
      <c r="AJ17" s="721" t="str">
        <f t="shared" si="16"/>
        <v>*</v>
      </c>
      <c r="AK17" s="722" t="str">
        <f t="shared" si="16"/>
        <v>*</v>
      </c>
      <c r="AL17" s="723" t="str">
        <f t="shared" si="16"/>
        <v>*</v>
      </c>
      <c r="AM17" s="562" t="str">
        <f t="shared" si="16"/>
        <v>*</v>
      </c>
      <c r="AN17" s="723" t="str">
        <f t="shared" si="16"/>
        <v>*</v>
      </c>
      <c r="AO17" s="723" t="str">
        <f t="shared" si="16"/>
        <v>*</v>
      </c>
      <c r="AP17" s="724" t="str">
        <f t="shared" si="16"/>
        <v>*</v>
      </c>
      <c r="AQ17" s="723" t="str">
        <f t="shared" si="16"/>
        <v>*</v>
      </c>
      <c r="AR17" s="721" t="str">
        <f t="shared" ref="AR17:BW17" si="17">IF(AND(AR12&gt;=$J$17,AR12&lt;$K$17),"*",0)</f>
        <v>*</v>
      </c>
      <c r="AS17" s="722" t="str">
        <f t="shared" si="17"/>
        <v>*</v>
      </c>
      <c r="AT17" s="723" t="str">
        <f t="shared" si="17"/>
        <v>*</v>
      </c>
      <c r="AU17" s="562" t="str">
        <f t="shared" si="17"/>
        <v>*</v>
      </c>
      <c r="AV17" s="979" t="str">
        <f t="shared" si="17"/>
        <v>*</v>
      </c>
      <c r="AW17" s="979" t="str">
        <f t="shared" si="17"/>
        <v>*</v>
      </c>
      <c r="AX17" s="983" t="str">
        <f t="shared" si="17"/>
        <v>*</v>
      </c>
      <c r="AY17" s="979" t="str">
        <f t="shared" si="17"/>
        <v>*</v>
      </c>
      <c r="AZ17" s="721" t="str">
        <f t="shared" si="17"/>
        <v>*</v>
      </c>
      <c r="BA17" s="722" t="str">
        <f t="shared" si="17"/>
        <v>*</v>
      </c>
      <c r="BB17" s="723" t="str">
        <f t="shared" si="17"/>
        <v>*</v>
      </c>
      <c r="BC17" s="562" t="str">
        <f t="shared" si="17"/>
        <v>*</v>
      </c>
      <c r="BD17" s="723" t="str">
        <f t="shared" si="17"/>
        <v>*</v>
      </c>
      <c r="BE17" s="723" t="str">
        <f t="shared" si="17"/>
        <v>*</v>
      </c>
      <c r="BF17" s="724" t="str">
        <f t="shared" si="17"/>
        <v>*</v>
      </c>
      <c r="BG17" s="723" t="str">
        <f t="shared" si="17"/>
        <v>*</v>
      </c>
      <c r="BH17" s="721" t="str">
        <f t="shared" si="17"/>
        <v>*</v>
      </c>
      <c r="BI17" s="722" t="str">
        <f t="shared" si="17"/>
        <v>*</v>
      </c>
      <c r="BJ17" s="723" t="str">
        <f t="shared" si="17"/>
        <v>*</v>
      </c>
      <c r="BK17" s="562" t="str">
        <f t="shared" si="17"/>
        <v>*</v>
      </c>
      <c r="BL17" s="723" t="str">
        <f t="shared" si="17"/>
        <v>*</v>
      </c>
      <c r="BM17" s="723" t="str">
        <f t="shared" si="17"/>
        <v>*</v>
      </c>
      <c r="BN17" s="724" t="str">
        <f t="shared" si="17"/>
        <v>*</v>
      </c>
      <c r="BO17" s="723" t="str">
        <f t="shared" si="17"/>
        <v>*</v>
      </c>
      <c r="BP17" s="721">
        <f t="shared" si="17"/>
        <v>0</v>
      </c>
      <c r="BQ17" s="722">
        <f t="shared" si="17"/>
        <v>0</v>
      </c>
      <c r="BR17" s="723">
        <f t="shared" si="17"/>
        <v>0</v>
      </c>
      <c r="BS17" s="562">
        <f t="shared" si="17"/>
        <v>0</v>
      </c>
      <c r="BT17" s="723">
        <f t="shared" si="17"/>
        <v>0</v>
      </c>
      <c r="BU17" s="723">
        <f t="shared" si="17"/>
        <v>0</v>
      </c>
      <c r="BV17" s="724">
        <f t="shared" si="17"/>
        <v>0</v>
      </c>
      <c r="BW17" s="723">
        <f t="shared" si="17"/>
        <v>0</v>
      </c>
      <c r="BX17" s="721">
        <f t="shared" ref="BX17:CM17" si="18">IF(AND(BX12&gt;=$J$17,BX12&lt;$K$17),"*",0)</f>
        <v>0</v>
      </c>
      <c r="BY17" s="722">
        <f t="shared" si="18"/>
        <v>0</v>
      </c>
      <c r="BZ17" s="723">
        <f t="shared" si="18"/>
        <v>0</v>
      </c>
      <c r="CA17" s="562">
        <f t="shared" si="18"/>
        <v>0</v>
      </c>
      <c r="CB17" s="723">
        <f t="shared" si="18"/>
        <v>0</v>
      </c>
      <c r="CC17" s="723">
        <f t="shared" si="18"/>
        <v>0</v>
      </c>
      <c r="CD17" s="724">
        <f t="shared" si="18"/>
        <v>0</v>
      </c>
      <c r="CE17" s="723">
        <f t="shared" si="18"/>
        <v>0</v>
      </c>
      <c r="CF17" s="721">
        <f t="shared" si="18"/>
        <v>0</v>
      </c>
      <c r="CG17" s="722">
        <f t="shared" si="18"/>
        <v>0</v>
      </c>
      <c r="CH17" s="723">
        <f t="shared" si="18"/>
        <v>0</v>
      </c>
      <c r="CI17" s="562">
        <f t="shared" si="18"/>
        <v>0</v>
      </c>
      <c r="CJ17" s="723">
        <f t="shared" si="18"/>
        <v>0</v>
      </c>
      <c r="CK17" s="723">
        <f t="shared" si="18"/>
        <v>0</v>
      </c>
      <c r="CL17" s="724">
        <f t="shared" si="18"/>
        <v>0</v>
      </c>
      <c r="CM17" s="723">
        <f t="shared" si="18"/>
        <v>0</v>
      </c>
      <c r="CN17" s="1383">
        <f t="shared" si="4"/>
        <v>9</v>
      </c>
      <c r="CO17" s="1384"/>
      <c r="CP17" s="1123">
        <f>IF(CN17=0,0,LOOKUP(CN17,ﾃﾞｰﾀ入力!$AR$13:'ﾃﾞｰﾀ入力'!$AR$34,ﾃﾞｰﾀ入力!$AS$13:'ﾃﾞｰﾀ入力'!$AS$34))</f>
        <v>8</v>
      </c>
      <c r="CQ17" s="1123"/>
      <c r="CR17" s="294">
        <f t="shared" si="5"/>
        <v>0</v>
      </c>
      <c r="CS17" s="294">
        <f t="shared" si="6"/>
        <v>0</v>
      </c>
      <c r="CT17" s="294">
        <f t="shared" si="7"/>
        <v>0</v>
      </c>
      <c r="CU17" s="295">
        <f t="shared" ca="1" si="12"/>
        <v>9808</v>
      </c>
      <c r="CV17" s="296">
        <f ca="1">IF(H17=0,0,LOOKUP(H17,ﾃﾞｰﾀ入力!$C$3:'ﾃﾞｰﾀ入力'!$C$52,ﾃﾞｰﾀ入力!$E$3:'ﾃﾞｰﾀ入力'!$E$51))</f>
        <v>1226</v>
      </c>
      <c r="CW17" s="297">
        <f ca="1">IF(H17=0,0,LOOKUP(H17,ﾃﾞｰﾀ入力!$C$3:'ﾃﾞｰﾀ入力'!$C$52,ﾃﾞｰﾀ入力!$F$3:'ﾃﾞｰﾀ入力'!$F$51))</f>
        <v>900</v>
      </c>
      <c r="CY17" s="69"/>
      <c r="CZ17" s="69"/>
      <c r="DA17" s="69"/>
    </row>
    <row r="18" spans="1:105" ht="22.5" customHeight="1">
      <c r="A18" s="443">
        <f t="shared" si="8"/>
        <v>5</v>
      </c>
      <c r="B18" s="855" t="str">
        <f>ｼﾌﾄ原本!C9</f>
        <v>S.S</v>
      </c>
      <c r="C18" s="785" t="str">
        <f>ｼﾌﾄ原本!G9</f>
        <v>13-L</v>
      </c>
      <c r="D18" s="435">
        <f>IF(COUNTIF($H$14:$H$30,5),VLOOKUP(5,$H$14:$CU$30,3,FALSE),0)</f>
        <v>13</v>
      </c>
      <c r="E18" s="423">
        <f>IF(COUNTIF($H$14:$H$30,5),VLOOKUP(5,$H$14:$CU$30,4,FALSE),0)</f>
        <v>22.75</v>
      </c>
      <c r="F18" s="430">
        <f ca="1">IF(COUNTIF($H$14:$H$30,5),VLOOKUP(5,$H$14:$CU$30,92,FALSE),0)</f>
        <v>11246.5625</v>
      </c>
      <c r="G18" s="431">
        <f ca="1">IF(COUNTIF($H$14:$H$30,5),VLOOKUP(5,$H$14:$CW$30,94,FALSE),0)</f>
        <v>682</v>
      </c>
      <c r="H18" s="432">
        <v>2</v>
      </c>
      <c r="I18" s="874" t="str">
        <f>IF(H18=0,0,LOOKUP(H18,ﾃﾞｰﾀ入力!$C$3:'ﾃﾞｰﾀ入力'!$C$40,ﾃﾞｰﾀ入力!$D$3:'ﾃﾞｰﾀ入力'!$D$40))</f>
        <v>S.S</v>
      </c>
      <c r="J18" s="285">
        <v>12</v>
      </c>
      <c r="K18" s="286">
        <v>21</v>
      </c>
      <c r="L18" s="275">
        <f t="shared" ref="L18:AQ18" si="19">IF(AND(L12&gt;=$J$18,L12&lt;$K$18),"*",0)</f>
        <v>0</v>
      </c>
      <c r="M18" s="626">
        <f t="shared" si="19"/>
        <v>0</v>
      </c>
      <c r="N18" s="627">
        <f t="shared" si="19"/>
        <v>0</v>
      </c>
      <c r="O18" s="628">
        <f t="shared" si="19"/>
        <v>0</v>
      </c>
      <c r="P18" s="537">
        <f t="shared" si="19"/>
        <v>0</v>
      </c>
      <c r="Q18" s="723">
        <f t="shared" si="19"/>
        <v>0</v>
      </c>
      <c r="R18" s="724">
        <f t="shared" si="19"/>
        <v>0</v>
      </c>
      <c r="S18" s="723">
        <f t="shared" si="19"/>
        <v>0</v>
      </c>
      <c r="T18" s="721">
        <f t="shared" si="19"/>
        <v>0</v>
      </c>
      <c r="U18" s="722">
        <f t="shared" si="19"/>
        <v>0</v>
      </c>
      <c r="V18" s="723">
        <f t="shared" si="19"/>
        <v>0</v>
      </c>
      <c r="W18" s="562">
        <f t="shared" si="19"/>
        <v>0</v>
      </c>
      <c r="X18" s="723">
        <f t="shared" si="19"/>
        <v>0</v>
      </c>
      <c r="Y18" s="723">
        <f t="shared" si="19"/>
        <v>0</v>
      </c>
      <c r="Z18" s="724">
        <f t="shared" si="19"/>
        <v>0</v>
      </c>
      <c r="AA18" s="723">
        <f t="shared" si="19"/>
        <v>0</v>
      </c>
      <c r="AB18" s="721">
        <f t="shared" si="19"/>
        <v>0</v>
      </c>
      <c r="AC18" s="722">
        <f t="shared" si="19"/>
        <v>0</v>
      </c>
      <c r="AD18" s="723">
        <f t="shared" si="19"/>
        <v>0</v>
      </c>
      <c r="AE18" s="562">
        <f t="shared" si="19"/>
        <v>0</v>
      </c>
      <c r="AF18" s="723">
        <f t="shared" si="19"/>
        <v>0</v>
      </c>
      <c r="AG18" s="723">
        <f t="shared" si="19"/>
        <v>0</v>
      </c>
      <c r="AH18" s="724">
        <f t="shared" si="19"/>
        <v>0</v>
      </c>
      <c r="AI18" s="723">
        <f t="shared" si="19"/>
        <v>0</v>
      </c>
      <c r="AJ18" s="721">
        <f t="shared" si="19"/>
        <v>0</v>
      </c>
      <c r="AK18" s="722">
        <f t="shared" si="19"/>
        <v>0</v>
      </c>
      <c r="AL18" s="723">
        <f t="shared" si="19"/>
        <v>0</v>
      </c>
      <c r="AM18" s="562">
        <f t="shared" si="19"/>
        <v>0</v>
      </c>
      <c r="AN18" s="723" t="str">
        <f t="shared" si="19"/>
        <v>*</v>
      </c>
      <c r="AO18" s="723" t="str">
        <f t="shared" si="19"/>
        <v>*</v>
      </c>
      <c r="AP18" s="724" t="str">
        <f t="shared" si="19"/>
        <v>*</v>
      </c>
      <c r="AQ18" s="723" t="str">
        <f t="shared" si="19"/>
        <v>*</v>
      </c>
      <c r="AR18" s="721" t="str">
        <f t="shared" ref="AR18:BW18" si="20">IF(AND(AR12&gt;=$J$18,AR12&lt;$K$18),"*",0)</f>
        <v>*</v>
      </c>
      <c r="AS18" s="722" t="str">
        <f t="shared" si="20"/>
        <v>*</v>
      </c>
      <c r="AT18" s="723" t="str">
        <f t="shared" si="20"/>
        <v>*</v>
      </c>
      <c r="AU18" s="562" t="str">
        <f t="shared" si="20"/>
        <v>*</v>
      </c>
      <c r="AV18" s="723" t="str">
        <f t="shared" si="20"/>
        <v>*</v>
      </c>
      <c r="AW18" s="723" t="str">
        <f t="shared" si="20"/>
        <v>*</v>
      </c>
      <c r="AX18" s="724" t="str">
        <f t="shared" si="20"/>
        <v>*</v>
      </c>
      <c r="AY18" s="723" t="str">
        <f t="shared" si="20"/>
        <v>*</v>
      </c>
      <c r="AZ18" s="980" t="str">
        <f t="shared" si="20"/>
        <v>*</v>
      </c>
      <c r="BA18" s="981" t="str">
        <f t="shared" si="20"/>
        <v>*</v>
      </c>
      <c r="BB18" s="979" t="str">
        <f t="shared" si="20"/>
        <v>*</v>
      </c>
      <c r="BC18" s="562" t="str">
        <f t="shared" si="20"/>
        <v>*</v>
      </c>
      <c r="BD18" s="723" t="str">
        <f t="shared" si="20"/>
        <v>*</v>
      </c>
      <c r="BE18" s="723" t="str">
        <f t="shared" si="20"/>
        <v>*</v>
      </c>
      <c r="BF18" s="724" t="str">
        <f t="shared" si="20"/>
        <v>*</v>
      </c>
      <c r="BG18" s="723" t="str">
        <f t="shared" si="20"/>
        <v>*</v>
      </c>
      <c r="BH18" s="721" t="str">
        <f t="shared" si="20"/>
        <v>*</v>
      </c>
      <c r="BI18" s="722" t="str">
        <f t="shared" si="20"/>
        <v>*</v>
      </c>
      <c r="BJ18" s="723" t="str">
        <f t="shared" si="20"/>
        <v>*</v>
      </c>
      <c r="BK18" s="562" t="str">
        <f t="shared" si="20"/>
        <v>*</v>
      </c>
      <c r="BL18" s="723" t="str">
        <f t="shared" si="20"/>
        <v>*</v>
      </c>
      <c r="BM18" s="723" t="str">
        <f t="shared" si="20"/>
        <v>*</v>
      </c>
      <c r="BN18" s="724" t="str">
        <f t="shared" si="20"/>
        <v>*</v>
      </c>
      <c r="BO18" s="723" t="str">
        <f t="shared" si="20"/>
        <v>*</v>
      </c>
      <c r="BP18" s="721" t="str">
        <f t="shared" si="20"/>
        <v>*</v>
      </c>
      <c r="BQ18" s="981" t="str">
        <f t="shared" si="20"/>
        <v>*</v>
      </c>
      <c r="BR18" s="723" t="str">
        <f t="shared" si="20"/>
        <v>*</v>
      </c>
      <c r="BS18" s="562" t="str">
        <f t="shared" si="20"/>
        <v>*</v>
      </c>
      <c r="BT18" s="723" t="str">
        <f t="shared" si="20"/>
        <v>*</v>
      </c>
      <c r="BU18" s="723" t="str">
        <f t="shared" si="20"/>
        <v>*</v>
      </c>
      <c r="BV18" s="724" t="str">
        <f t="shared" si="20"/>
        <v>*</v>
      </c>
      <c r="BW18" s="723" t="str">
        <f t="shared" si="20"/>
        <v>*</v>
      </c>
      <c r="BX18" s="721">
        <f t="shared" ref="BX18:CM18" si="21">IF(AND(BX12&gt;=$J$18,BX12&lt;$K$18),"*",0)</f>
        <v>0</v>
      </c>
      <c r="BY18" s="722">
        <f t="shared" si="21"/>
        <v>0</v>
      </c>
      <c r="BZ18" s="723">
        <f t="shared" si="21"/>
        <v>0</v>
      </c>
      <c r="CA18" s="562">
        <f t="shared" si="21"/>
        <v>0</v>
      </c>
      <c r="CB18" s="723">
        <f t="shared" si="21"/>
        <v>0</v>
      </c>
      <c r="CC18" s="723">
        <f t="shared" si="21"/>
        <v>0</v>
      </c>
      <c r="CD18" s="724">
        <f t="shared" si="21"/>
        <v>0</v>
      </c>
      <c r="CE18" s="723">
        <f t="shared" si="21"/>
        <v>0</v>
      </c>
      <c r="CF18" s="721">
        <f t="shared" si="21"/>
        <v>0</v>
      </c>
      <c r="CG18" s="722">
        <f t="shared" si="21"/>
        <v>0</v>
      </c>
      <c r="CH18" s="723">
        <f t="shared" si="21"/>
        <v>0</v>
      </c>
      <c r="CI18" s="562">
        <f t="shared" si="21"/>
        <v>0</v>
      </c>
      <c r="CJ18" s="723">
        <f t="shared" si="21"/>
        <v>0</v>
      </c>
      <c r="CK18" s="723">
        <f t="shared" si="21"/>
        <v>0</v>
      </c>
      <c r="CL18" s="724">
        <f t="shared" si="21"/>
        <v>0</v>
      </c>
      <c r="CM18" s="723">
        <f t="shared" si="21"/>
        <v>0</v>
      </c>
      <c r="CN18" s="1383">
        <f t="shared" si="4"/>
        <v>9</v>
      </c>
      <c r="CO18" s="1384"/>
      <c r="CP18" s="1123">
        <f>IF(CN18=0,0,LOOKUP(CN18,ﾃﾞｰﾀ入力!$AR$13:'ﾃﾞｰﾀ入力'!$AR$34,ﾃﾞｰﾀ入力!$AS$13:'ﾃﾞｰﾀ入力'!$AS$34))</f>
        <v>8</v>
      </c>
      <c r="CQ18" s="1123"/>
      <c r="CR18" s="294">
        <f t="shared" si="5"/>
        <v>0</v>
      </c>
      <c r="CS18" s="294">
        <f t="shared" si="6"/>
        <v>0</v>
      </c>
      <c r="CT18" s="294">
        <f t="shared" si="7"/>
        <v>0</v>
      </c>
      <c r="CU18" s="295">
        <f t="shared" ca="1" si="12"/>
        <v>12000</v>
      </c>
      <c r="CV18" s="296">
        <f ca="1">IF(H18=0,0,LOOKUP(H18,ﾃﾞｰﾀ入力!$C$3:'ﾃﾞｰﾀ入力'!$C$52,ﾃﾞｰﾀ入力!$E$3:'ﾃﾞｰﾀ入力'!$E$51))</f>
        <v>1500</v>
      </c>
      <c r="CW18" s="297">
        <f ca="1">IF(H18=0,0,LOOKUP(H18,ﾃﾞｰﾀ入力!$C$3:'ﾃﾞｰﾀ入力'!$C$52,ﾃﾞｰﾀ入力!$F$3:'ﾃﾞｰﾀ入力'!$F$51))</f>
        <v>1</v>
      </c>
      <c r="CY18" s="69"/>
      <c r="CZ18" s="69"/>
      <c r="DA18" s="69"/>
    </row>
    <row r="19" spans="1:105" ht="22.5" customHeight="1">
      <c r="A19" s="443">
        <f t="shared" si="8"/>
        <v>6</v>
      </c>
      <c r="B19" s="855" t="str">
        <f>ｼﾌﾄ原本!C10</f>
        <v>S.M</v>
      </c>
      <c r="C19" s="785" t="str">
        <f>ｼﾌﾄ原本!G10</f>
        <v>X</v>
      </c>
      <c r="D19" s="435">
        <f>IF(COUNTIF($H$14:$H$30,6),VLOOKUP(6,$H$14:$CU$30,3,FALSE),0)</f>
        <v>0</v>
      </c>
      <c r="E19" s="429">
        <f>IF(COUNTIF($H$14:$H$30,6),VLOOKUP(6,$H$14:$CU$30,4,FALSE),0)</f>
        <v>0</v>
      </c>
      <c r="F19" s="430">
        <f>IF(COUNTIF($H$14:$H$30,6),VLOOKUP(6,$H$14:$CU$30,92,FALSE),0)</f>
        <v>0</v>
      </c>
      <c r="G19" s="431">
        <f>IF(COUNTIF($H$14:$H$30,6),VLOOKUP(6,$H$14:$CW$30,94,FALSE),0)</f>
        <v>0</v>
      </c>
      <c r="H19" s="432">
        <v>5</v>
      </c>
      <c r="I19" s="874" t="str">
        <f>IF(H19=0,0,LOOKUP(H19,ﾃﾞｰﾀ入力!$C$3:'ﾃﾞｰﾀ入力'!$C$40,ﾃﾞｰﾀ入力!$D$3:'ﾃﾞｰﾀ入力'!$D$40))</f>
        <v>S.S</v>
      </c>
      <c r="J19" s="285">
        <v>13</v>
      </c>
      <c r="K19" s="286">
        <v>22.75</v>
      </c>
      <c r="L19" s="275">
        <f t="shared" ref="L19:AQ19" si="22">IF(AND(L12&gt;=$J$19,L12&lt;$K$19),"*",0)</f>
        <v>0</v>
      </c>
      <c r="M19" s="626">
        <f t="shared" si="22"/>
        <v>0</v>
      </c>
      <c r="N19" s="627">
        <f t="shared" si="22"/>
        <v>0</v>
      </c>
      <c r="O19" s="628">
        <f t="shared" si="22"/>
        <v>0</v>
      </c>
      <c r="P19" s="537">
        <f t="shared" si="22"/>
        <v>0</v>
      </c>
      <c r="Q19" s="723">
        <f t="shared" si="22"/>
        <v>0</v>
      </c>
      <c r="R19" s="724">
        <f t="shared" si="22"/>
        <v>0</v>
      </c>
      <c r="S19" s="723">
        <f t="shared" si="22"/>
        <v>0</v>
      </c>
      <c r="T19" s="721">
        <f t="shared" si="22"/>
        <v>0</v>
      </c>
      <c r="U19" s="722">
        <f t="shared" si="22"/>
        <v>0</v>
      </c>
      <c r="V19" s="723">
        <f t="shared" si="22"/>
        <v>0</v>
      </c>
      <c r="W19" s="562">
        <f t="shared" si="22"/>
        <v>0</v>
      </c>
      <c r="X19" s="723">
        <f t="shared" si="22"/>
        <v>0</v>
      </c>
      <c r="Y19" s="723">
        <f t="shared" si="22"/>
        <v>0</v>
      </c>
      <c r="Z19" s="724">
        <f t="shared" si="22"/>
        <v>0</v>
      </c>
      <c r="AA19" s="723">
        <f t="shared" si="22"/>
        <v>0</v>
      </c>
      <c r="AB19" s="721">
        <f t="shared" si="22"/>
        <v>0</v>
      </c>
      <c r="AC19" s="722">
        <f t="shared" si="22"/>
        <v>0</v>
      </c>
      <c r="AD19" s="723">
        <f t="shared" si="22"/>
        <v>0</v>
      </c>
      <c r="AE19" s="562">
        <f t="shared" si="22"/>
        <v>0</v>
      </c>
      <c r="AF19" s="723">
        <f t="shared" si="22"/>
        <v>0</v>
      </c>
      <c r="AG19" s="723">
        <f t="shared" si="22"/>
        <v>0</v>
      </c>
      <c r="AH19" s="724">
        <f t="shared" si="22"/>
        <v>0</v>
      </c>
      <c r="AI19" s="723">
        <f t="shared" si="22"/>
        <v>0</v>
      </c>
      <c r="AJ19" s="721">
        <f t="shared" si="22"/>
        <v>0</v>
      </c>
      <c r="AK19" s="722">
        <f t="shared" si="22"/>
        <v>0</v>
      </c>
      <c r="AL19" s="723">
        <f t="shared" si="22"/>
        <v>0</v>
      </c>
      <c r="AM19" s="562">
        <f t="shared" si="22"/>
        <v>0</v>
      </c>
      <c r="AN19" s="723">
        <f t="shared" si="22"/>
        <v>0</v>
      </c>
      <c r="AO19" s="723">
        <f t="shared" si="22"/>
        <v>0</v>
      </c>
      <c r="AP19" s="724">
        <f t="shared" si="22"/>
        <v>0</v>
      </c>
      <c r="AQ19" s="723">
        <f t="shared" si="22"/>
        <v>0</v>
      </c>
      <c r="AR19" s="721" t="str">
        <f t="shared" ref="AR19:BW19" si="23">IF(AND(AR12&gt;=$J$19,AR12&lt;$K$19),"*",0)</f>
        <v>*</v>
      </c>
      <c r="AS19" s="722" t="str">
        <f t="shared" si="23"/>
        <v>*</v>
      </c>
      <c r="AT19" s="723" t="str">
        <f t="shared" si="23"/>
        <v>*</v>
      </c>
      <c r="AU19" s="562" t="str">
        <f t="shared" si="23"/>
        <v>*</v>
      </c>
      <c r="AV19" s="723" t="str">
        <f t="shared" si="23"/>
        <v>*</v>
      </c>
      <c r="AW19" s="723" t="str">
        <f t="shared" si="23"/>
        <v>*</v>
      </c>
      <c r="AX19" s="724" t="str">
        <f t="shared" si="23"/>
        <v>*</v>
      </c>
      <c r="AY19" s="723" t="str">
        <f t="shared" si="23"/>
        <v>*</v>
      </c>
      <c r="AZ19" s="721" t="str">
        <f t="shared" si="23"/>
        <v>*</v>
      </c>
      <c r="BA19" s="722" t="str">
        <f t="shared" si="23"/>
        <v>*</v>
      </c>
      <c r="BB19" s="723" t="str">
        <f t="shared" si="23"/>
        <v>*</v>
      </c>
      <c r="BC19" s="562" t="str">
        <f t="shared" si="23"/>
        <v>*</v>
      </c>
      <c r="BD19" s="723" t="str">
        <f t="shared" si="23"/>
        <v>*</v>
      </c>
      <c r="BE19" s="723" t="str">
        <f t="shared" si="23"/>
        <v>*</v>
      </c>
      <c r="BF19" s="724" t="str">
        <f t="shared" si="23"/>
        <v>*</v>
      </c>
      <c r="BG19" s="723" t="str">
        <f t="shared" si="23"/>
        <v>*</v>
      </c>
      <c r="BH19" s="721" t="str">
        <f t="shared" si="23"/>
        <v>*</v>
      </c>
      <c r="BI19" s="722" t="str">
        <f t="shared" si="23"/>
        <v>*</v>
      </c>
      <c r="BJ19" s="723" t="str">
        <f t="shared" si="23"/>
        <v>*</v>
      </c>
      <c r="BK19" s="562" t="str">
        <f t="shared" si="23"/>
        <v>*</v>
      </c>
      <c r="BL19" s="979" t="str">
        <f t="shared" si="23"/>
        <v>*</v>
      </c>
      <c r="BM19" s="979" t="str">
        <f t="shared" si="23"/>
        <v>*</v>
      </c>
      <c r="BN19" s="983" t="str">
        <f t="shared" si="23"/>
        <v>*</v>
      </c>
      <c r="BO19" s="979" t="str">
        <f t="shared" si="23"/>
        <v>*</v>
      </c>
      <c r="BP19" s="721" t="str">
        <f t="shared" si="23"/>
        <v>*</v>
      </c>
      <c r="BQ19" s="722" t="str">
        <f t="shared" si="23"/>
        <v>*</v>
      </c>
      <c r="BR19" s="723" t="str">
        <f t="shared" si="23"/>
        <v>*</v>
      </c>
      <c r="BS19" s="562" t="str">
        <f t="shared" si="23"/>
        <v>*</v>
      </c>
      <c r="BT19" s="723" t="str">
        <f t="shared" si="23"/>
        <v>*</v>
      </c>
      <c r="BU19" s="723" t="str">
        <f t="shared" si="23"/>
        <v>*</v>
      </c>
      <c r="BV19" s="724" t="str">
        <f t="shared" si="23"/>
        <v>*</v>
      </c>
      <c r="BW19" s="723" t="str">
        <f t="shared" si="23"/>
        <v>*</v>
      </c>
      <c r="BX19" s="721" t="str">
        <f t="shared" ref="BX19:CM19" si="24">IF(AND(BX12&gt;=$J$19,BX12&lt;$K$19),"*",0)</f>
        <v>*</v>
      </c>
      <c r="BY19" s="722" t="str">
        <f t="shared" si="24"/>
        <v>*</v>
      </c>
      <c r="BZ19" s="723" t="str">
        <f t="shared" si="24"/>
        <v>*</v>
      </c>
      <c r="CA19" s="562" t="str">
        <f t="shared" si="24"/>
        <v>*</v>
      </c>
      <c r="CB19" s="723" t="str">
        <f t="shared" si="24"/>
        <v>*</v>
      </c>
      <c r="CC19" s="723" t="str">
        <f t="shared" si="24"/>
        <v>*</v>
      </c>
      <c r="CD19" s="724" t="str">
        <f t="shared" si="24"/>
        <v>*</v>
      </c>
      <c r="CE19" s="723">
        <f t="shared" si="24"/>
        <v>0</v>
      </c>
      <c r="CF19" s="721">
        <f t="shared" si="24"/>
        <v>0</v>
      </c>
      <c r="CG19" s="722">
        <f t="shared" si="24"/>
        <v>0</v>
      </c>
      <c r="CH19" s="723">
        <f t="shared" si="24"/>
        <v>0</v>
      </c>
      <c r="CI19" s="562">
        <f t="shared" si="24"/>
        <v>0</v>
      </c>
      <c r="CJ19" s="723">
        <f t="shared" si="24"/>
        <v>0</v>
      </c>
      <c r="CK19" s="723">
        <f t="shared" si="24"/>
        <v>0</v>
      </c>
      <c r="CL19" s="724">
        <f t="shared" si="24"/>
        <v>0</v>
      </c>
      <c r="CM19" s="723">
        <f t="shared" si="24"/>
        <v>0</v>
      </c>
      <c r="CN19" s="1383">
        <f t="shared" si="4"/>
        <v>9.75</v>
      </c>
      <c r="CO19" s="1384"/>
      <c r="CP19" s="1123">
        <f>IF(CN19=0,0,LOOKUP(CN19,ﾃﾞｰﾀ入力!$AR$13:'ﾃﾞｰﾀ入力'!$AR$34,ﾃﾞｰﾀ入力!$AS$13:'ﾃﾞｰﾀ入力'!$AS$34))</f>
        <v>8.5</v>
      </c>
      <c r="CQ19" s="1123"/>
      <c r="CR19" s="294">
        <f t="shared" si="5"/>
        <v>0.5</v>
      </c>
      <c r="CS19" s="294">
        <f t="shared" si="6"/>
        <v>0.75</v>
      </c>
      <c r="CT19" s="294">
        <f t="shared" si="7"/>
        <v>0.5</v>
      </c>
      <c r="CU19" s="295">
        <f t="shared" ca="1" si="12"/>
        <v>11246.5625</v>
      </c>
      <c r="CV19" s="296">
        <f ca="1">IF(H19=0,0,LOOKUP(H19,ﾃﾞｰﾀ入力!$C$3:'ﾃﾞｰﾀ入力'!$C$52,ﾃﾞｰﾀ入力!$E$3:'ﾃﾞｰﾀ入力'!$E$51))</f>
        <v>1241</v>
      </c>
      <c r="CW19" s="297">
        <f ca="1">IF(H19=0,0,LOOKUP(H19,ﾃﾞｰﾀ入力!$C$3:'ﾃﾞｰﾀ入力'!$C$52,ﾃﾞｰﾀ入力!$F$3:'ﾃﾞｰﾀ入力'!$F$51))</f>
        <v>682</v>
      </c>
      <c r="CY19" s="69"/>
      <c r="CZ19" s="69"/>
      <c r="DA19" s="69"/>
    </row>
    <row r="20" spans="1:105" ht="22.5" customHeight="1">
      <c r="A20" s="443">
        <f t="shared" si="8"/>
        <v>7</v>
      </c>
      <c r="B20" s="855" t="str">
        <f>ｼﾌﾄ原本!C11</f>
        <v>N.D</v>
      </c>
      <c r="C20" s="785" t="str">
        <f>ｼﾌﾄ原本!G11</f>
        <v>X</v>
      </c>
      <c r="D20" s="435">
        <f>IF(COUNTIF($H$14:$H$30,7),VLOOKUP(7,$H$14:$CU$30,3,FALSE),0)</f>
        <v>0</v>
      </c>
      <c r="E20" s="423">
        <f>IF(COUNTIF($H$14:$H$30,7),VLOOKUP(7,$H$14:$CU$30,4,FALSE),0)</f>
        <v>0</v>
      </c>
      <c r="F20" s="430">
        <f>IF(COUNTIF($H$14:$H$30,7),VLOOKUP(7,$H$14:$CU$30,92,FALSE),0)</f>
        <v>0</v>
      </c>
      <c r="G20" s="431">
        <f>IF(COUNTIF($H$14:$H$30,7),VLOOKUP(7,$H$14:$CW$30,94,FALSE),0)</f>
        <v>0</v>
      </c>
      <c r="H20" s="432">
        <v>9</v>
      </c>
      <c r="I20" s="874" t="str">
        <f>IF(H20=0,0,LOOKUP(H20,ﾃﾞｰﾀ入力!$C$3:'ﾃﾞｰﾀ入力'!$C$40,ﾃﾞｰﾀ入力!$D$3:'ﾃﾞｰﾀ入力'!$D$40))</f>
        <v>H.S</v>
      </c>
      <c r="J20" s="285">
        <v>13</v>
      </c>
      <c r="K20" s="286">
        <v>22.75</v>
      </c>
      <c r="L20" s="275">
        <f t="shared" ref="L20:AQ20" si="25">IF(AND(L12&gt;=$J$20,L12&lt;$K$20),"*",0)</f>
        <v>0</v>
      </c>
      <c r="M20" s="626">
        <f t="shared" si="25"/>
        <v>0</v>
      </c>
      <c r="N20" s="627">
        <f t="shared" si="25"/>
        <v>0</v>
      </c>
      <c r="O20" s="628">
        <f t="shared" si="25"/>
        <v>0</v>
      </c>
      <c r="P20" s="537">
        <f t="shared" si="25"/>
        <v>0</v>
      </c>
      <c r="Q20" s="723">
        <f t="shared" si="25"/>
        <v>0</v>
      </c>
      <c r="R20" s="724">
        <f t="shared" si="25"/>
        <v>0</v>
      </c>
      <c r="S20" s="723">
        <f t="shared" si="25"/>
        <v>0</v>
      </c>
      <c r="T20" s="721">
        <f t="shared" si="25"/>
        <v>0</v>
      </c>
      <c r="U20" s="722">
        <f t="shared" si="25"/>
        <v>0</v>
      </c>
      <c r="V20" s="723">
        <f t="shared" si="25"/>
        <v>0</v>
      </c>
      <c r="W20" s="562">
        <f t="shared" si="25"/>
        <v>0</v>
      </c>
      <c r="X20" s="723">
        <f t="shared" si="25"/>
        <v>0</v>
      </c>
      <c r="Y20" s="723">
        <f t="shared" si="25"/>
        <v>0</v>
      </c>
      <c r="Z20" s="724">
        <f t="shared" si="25"/>
        <v>0</v>
      </c>
      <c r="AA20" s="723">
        <f t="shared" si="25"/>
        <v>0</v>
      </c>
      <c r="AB20" s="721">
        <f t="shared" si="25"/>
        <v>0</v>
      </c>
      <c r="AC20" s="722">
        <f t="shared" si="25"/>
        <v>0</v>
      </c>
      <c r="AD20" s="723">
        <f t="shared" si="25"/>
        <v>0</v>
      </c>
      <c r="AE20" s="562">
        <f t="shared" si="25"/>
        <v>0</v>
      </c>
      <c r="AF20" s="723">
        <f t="shared" si="25"/>
        <v>0</v>
      </c>
      <c r="AG20" s="723">
        <f t="shared" si="25"/>
        <v>0</v>
      </c>
      <c r="AH20" s="724">
        <f t="shared" si="25"/>
        <v>0</v>
      </c>
      <c r="AI20" s="723">
        <f t="shared" si="25"/>
        <v>0</v>
      </c>
      <c r="AJ20" s="721">
        <f t="shared" si="25"/>
        <v>0</v>
      </c>
      <c r="AK20" s="722">
        <f t="shared" si="25"/>
        <v>0</v>
      </c>
      <c r="AL20" s="723">
        <f t="shared" si="25"/>
        <v>0</v>
      </c>
      <c r="AM20" s="562">
        <f t="shared" si="25"/>
        <v>0</v>
      </c>
      <c r="AN20" s="723">
        <f t="shared" si="25"/>
        <v>0</v>
      </c>
      <c r="AO20" s="723">
        <f t="shared" si="25"/>
        <v>0</v>
      </c>
      <c r="AP20" s="724">
        <f t="shared" si="25"/>
        <v>0</v>
      </c>
      <c r="AQ20" s="723">
        <f t="shared" si="25"/>
        <v>0</v>
      </c>
      <c r="AR20" s="721" t="str">
        <f t="shared" ref="AR20:BW20" si="26">IF(AND(AR12&gt;=$J$20,AR12&lt;$K$20),"*",0)</f>
        <v>*</v>
      </c>
      <c r="AS20" s="722" t="str">
        <f t="shared" si="26"/>
        <v>*</v>
      </c>
      <c r="AT20" s="723" t="str">
        <f t="shared" si="26"/>
        <v>*</v>
      </c>
      <c r="AU20" s="562" t="str">
        <f t="shared" si="26"/>
        <v>*</v>
      </c>
      <c r="AV20" s="723" t="str">
        <f t="shared" si="26"/>
        <v>*</v>
      </c>
      <c r="AW20" s="723" t="str">
        <f t="shared" si="26"/>
        <v>*</v>
      </c>
      <c r="AX20" s="724" t="str">
        <f t="shared" si="26"/>
        <v>*</v>
      </c>
      <c r="AY20" s="723" t="str">
        <f t="shared" si="26"/>
        <v>*</v>
      </c>
      <c r="AZ20" s="721" t="str">
        <f t="shared" si="26"/>
        <v>*</v>
      </c>
      <c r="BA20" s="722" t="str">
        <f t="shared" si="26"/>
        <v>*</v>
      </c>
      <c r="BB20" s="723" t="str">
        <f t="shared" si="26"/>
        <v>*</v>
      </c>
      <c r="BC20" s="562" t="str">
        <f t="shared" si="26"/>
        <v>*</v>
      </c>
      <c r="BD20" s="723" t="str">
        <f t="shared" si="26"/>
        <v>*</v>
      </c>
      <c r="BE20" s="723" t="str">
        <f t="shared" si="26"/>
        <v>*</v>
      </c>
      <c r="BF20" s="724" t="str">
        <f t="shared" si="26"/>
        <v>*</v>
      </c>
      <c r="BG20" s="723" t="str">
        <f t="shared" si="26"/>
        <v>*</v>
      </c>
      <c r="BH20" s="980" t="str">
        <f t="shared" si="26"/>
        <v>*</v>
      </c>
      <c r="BI20" s="981" t="str">
        <f t="shared" si="26"/>
        <v>*</v>
      </c>
      <c r="BJ20" s="979" t="str">
        <f t="shared" si="26"/>
        <v>*</v>
      </c>
      <c r="BK20" s="982" t="str">
        <f t="shared" si="26"/>
        <v>*</v>
      </c>
      <c r="BL20" s="723" t="str">
        <f t="shared" si="26"/>
        <v>*</v>
      </c>
      <c r="BM20" s="723" t="str">
        <f t="shared" si="26"/>
        <v>*</v>
      </c>
      <c r="BN20" s="724" t="str">
        <f t="shared" si="26"/>
        <v>*</v>
      </c>
      <c r="BO20" s="723" t="str">
        <f t="shared" si="26"/>
        <v>*</v>
      </c>
      <c r="BP20" s="721" t="str">
        <f t="shared" si="26"/>
        <v>*</v>
      </c>
      <c r="BQ20" s="722" t="str">
        <f t="shared" si="26"/>
        <v>*</v>
      </c>
      <c r="BR20" s="723" t="str">
        <f t="shared" si="26"/>
        <v>*</v>
      </c>
      <c r="BS20" s="562" t="str">
        <f t="shared" si="26"/>
        <v>*</v>
      </c>
      <c r="BT20" s="723" t="str">
        <f t="shared" si="26"/>
        <v>*</v>
      </c>
      <c r="BU20" s="723" t="str">
        <f t="shared" si="26"/>
        <v>*</v>
      </c>
      <c r="BV20" s="724" t="str">
        <f t="shared" si="26"/>
        <v>*</v>
      </c>
      <c r="BW20" s="723" t="str">
        <f t="shared" si="26"/>
        <v>*</v>
      </c>
      <c r="BX20" s="721" t="str">
        <f t="shared" ref="BX20:CM20" si="27">IF(AND(BX12&gt;=$J$20,BX12&lt;$K$20),"*",0)</f>
        <v>*</v>
      </c>
      <c r="BY20" s="722" t="str">
        <f t="shared" si="27"/>
        <v>*</v>
      </c>
      <c r="BZ20" s="723" t="str">
        <f t="shared" si="27"/>
        <v>*</v>
      </c>
      <c r="CA20" s="562" t="str">
        <f t="shared" si="27"/>
        <v>*</v>
      </c>
      <c r="CB20" s="723" t="str">
        <f t="shared" si="27"/>
        <v>*</v>
      </c>
      <c r="CC20" s="723" t="str">
        <f t="shared" si="27"/>
        <v>*</v>
      </c>
      <c r="CD20" s="724" t="str">
        <f t="shared" si="27"/>
        <v>*</v>
      </c>
      <c r="CE20" s="723">
        <f t="shared" si="27"/>
        <v>0</v>
      </c>
      <c r="CF20" s="721">
        <f t="shared" si="27"/>
        <v>0</v>
      </c>
      <c r="CG20" s="722">
        <f t="shared" si="27"/>
        <v>0</v>
      </c>
      <c r="CH20" s="723">
        <f t="shared" si="27"/>
        <v>0</v>
      </c>
      <c r="CI20" s="562">
        <f t="shared" si="27"/>
        <v>0</v>
      </c>
      <c r="CJ20" s="723">
        <f t="shared" si="27"/>
        <v>0</v>
      </c>
      <c r="CK20" s="723">
        <f t="shared" si="27"/>
        <v>0</v>
      </c>
      <c r="CL20" s="724">
        <f t="shared" si="27"/>
        <v>0</v>
      </c>
      <c r="CM20" s="723">
        <f t="shared" si="27"/>
        <v>0</v>
      </c>
      <c r="CN20" s="1383">
        <f t="shared" si="4"/>
        <v>9.75</v>
      </c>
      <c r="CO20" s="1384"/>
      <c r="CP20" s="1123">
        <f>IF(CN20=0,0,LOOKUP(CN20,ﾃﾞｰﾀ入力!$AR$13:'ﾃﾞｰﾀ入力'!$AR$34,ﾃﾞｰﾀ入力!$AS$13:'ﾃﾞｰﾀ入力'!$AS$34))</f>
        <v>8.5</v>
      </c>
      <c r="CQ20" s="1123"/>
      <c r="CR20" s="294">
        <f t="shared" si="5"/>
        <v>0.5</v>
      </c>
      <c r="CS20" s="294">
        <f t="shared" si="6"/>
        <v>0.75</v>
      </c>
      <c r="CT20" s="294">
        <f t="shared" si="7"/>
        <v>0.5</v>
      </c>
      <c r="CU20" s="295">
        <f t="shared" ca="1" si="12"/>
        <v>11310</v>
      </c>
      <c r="CV20" s="296">
        <f ca="1">IF(H20=0,0,LOOKUP(H20,ﾃﾞｰﾀ入力!$C$3:'ﾃﾞｰﾀ入力'!$C$52,ﾃﾞｰﾀ入力!$E$3:'ﾃﾞｰﾀ入力'!$E$51))</f>
        <v>1248</v>
      </c>
      <c r="CW20" s="297">
        <f ca="1">IF(H20=0,0,LOOKUP(H20,ﾃﾞｰﾀ入力!$C$3:'ﾃﾞｰﾀ入力'!$C$52,ﾃﾞｰﾀ入力!$F$3:'ﾃﾞｰﾀ入力'!$F$51))</f>
        <v>648</v>
      </c>
      <c r="CY20" s="69"/>
      <c r="CZ20" s="69"/>
      <c r="DA20" s="69"/>
    </row>
    <row r="21" spans="1:105" ht="22.5" customHeight="1">
      <c r="A21" s="443">
        <f t="shared" si="8"/>
        <v>8</v>
      </c>
      <c r="B21" s="855" t="str">
        <f>ｼﾌﾄ原本!C12</f>
        <v>M.K</v>
      </c>
      <c r="C21" s="785" t="str">
        <f>ｼﾌﾄ原本!G12</f>
        <v>O-14</v>
      </c>
      <c r="D21" s="435">
        <f>IF(COUNTIF($H$14:$H$30,8),VLOOKUP(8,$H$14:$CU$30,3,FALSE),0)</f>
        <v>6.75</v>
      </c>
      <c r="E21" s="423">
        <f>IF(COUNTIF($H$14:$H$30,8),VLOOKUP(8,$H$14:$CU$30,4,FALSE),0)</f>
        <v>13</v>
      </c>
      <c r="F21" s="430">
        <f ca="1">IF(COUNTIF($H$14:$H$30,8),VLOOKUP(8,$H$14:$CU$30,92,FALSE),0)</f>
        <v>7049.5</v>
      </c>
      <c r="G21" s="431">
        <f ca="1">IF(COUNTIF($H$14:$H$30,8),VLOOKUP(8,$H$14:$CW$30,94,FALSE),0)</f>
        <v>1430</v>
      </c>
      <c r="H21" s="432">
        <v>17</v>
      </c>
      <c r="I21" s="874" t="str">
        <f>IF(H21=0,0,LOOKUP(H21,ﾃﾞｰﾀ入力!$C$3:'ﾃﾞｰﾀ入力'!$C$40,ﾃﾞｰﾀ入力!$D$3:'ﾃﾞｰﾀ入力'!$D$40))</f>
        <v>S.U</v>
      </c>
      <c r="J21" s="285">
        <v>17</v>
      </c>
      <c r="K21" s="286">
        <v>22.75</v>
      </c>
      <c r="L21" s="275">
        <f t="shared" ref="L21:AQ21" si="28">IF(AND(L12&gt;=$J$21,L12&lt;$K$21),"*",0)</f>
        <v>0</v>
      </c>
      <c r="M21" s="626">
        <f t="shared" si="28"/>
        <v>0</v>
      </c>
      <c r="N21" s="627">
        <f t="shared" si="28"/>
        <v>0</v>
      </c>
      <c r="O21" s="628">
        <f t="shared" si="28"/>
        <v>0</v>
      </c>
      <c r="P21" s="537">
        <f t="shared" si="28"/>
        <v>0</v>
      </c>
      <c r="Q21" s="723">
        <f t="shared" si="28"/>
        <v>0</v>
      </c>
      <c r="R21" s="724">
        <f t="shared" si="28"/>
        <v>0</v>
      </c>
      <c r="S21" s="723">
        <f t="shared" si="28"/>
        <v>0</v>
      </c>
      <c r="T21" s="721">
        <f t="shared" si="28"/>
        <v>0</v>
      </c>
      <c r="U21" s="722">
        <f t="shared" si="28"/>
        <v>0</v>
      </c>
      <c r="V21" s="723">
        <f t="shared" si="28"/>
        <v>0</v>
      </c>
      <c r="W21" s="562">
        <f t="shared" si="28"/>
        <v>0</v>
      </c>
      <c r="X21" s="723">
        <f t="shared" si="28"/>
        <v>0</v>
      </c>
      <c r="Y21" s="723">
        <f t="shared" si="28"/>
        <v>0</v>
      </c>
      <c r="Z21" s="724">
        <f t="shared" si="28"/>
        <v>0</v>
      </c>
      <c r="AA21" s="723">
        <f t="shared" si="28"/>
        <v>0</v>
      </c>
      <c r="AB21" s="721">
        <f t="shared" si="28"/>
        <v>0</v>
      </c>
      <c r="AC21" s="722">
        <f t="shared" si="28"/>
        <v>0</v>
      </c>
      <c r="AD21" s="723">
        <f t="shared" si="28"/>
        <v>0</v>
      </c>
      <c r="AE21" s="562">
        <f t="shared" si="28"/>
        <v>0</v>
      </c>
      <c r="AF21" s="723">
        <f t="shared" si="28"/>
        <v>0</v>
      </c>
      <c r="AG21" s="723">
        <f t="shared" si="28"/>
        <v>0</v>
      </c>
      <c r="AH21" s="724">
        <f t="shared" si="28"/>
        <v>0</v>
      </c>
      <c r="AI21" s="723">
        <f t="shared" si="28"/>
        <v>0</v>
      </c>
      <c r="AJ21" s="721">
        <f t="shared" si="28"/>
        <v>0</v>
      </c>
      <c r="AK21" s="722">
        <f t="shared" si="28"/>
        <v>0</v>
      </c>
      <c r="AL21" s="723">
        <f t="shared" si="28"/>
        <v>0</v>
      </c>
      <c r="AM21" s="562">
        <f t="shared" si="28"/>
        <v>0</v>
      </c>
      <c r="AN21" s="723">
        <f t="shared" si="28"/>
        <v>0</v>
      </c>
      <c r="AO21" s="723">
        <f t="shared" si="28"/>
        <v>0</v>
      </c>
      <c r="AP21" s="724">
        <f t="shared" si="28"/>
        <v>0</v>
      </c>
      <c r="AQ21" s="723">
        <f t="shared" si="28"/>
        <v>0</v>
      </c>
      <c r="AR21" s="721">
        <f t="shared" ref="AR21:BW21" si="29">IF(AND(AR12&gt;=$J$21,AR12&lt;$K$21),"*",0)</f>
        <v>0</v>
      </c>
      <c r="AS21" s="722">
        <f t="shared" si="29"/>
        <v>0</v>
      </c>
      <c r="AT21" s="723">
        <f t="shared" si="29"/>
        <v>0</v>
      </c>
      <c r="AU21" s="562">
        <f t="shared" si="29"/>
        <v>0</v>
      </c>
      <c r="AV21" s="723">
        <f t="shared" si="29"/>
        <v>0</v>
      </c>
      <c r="AW21" s="723">
        <f t="shared" si="29"/>
        <v>0</v>
      </c>
      <c r="AX21" s="724">
        <f t="shared" si="29"/>
        <v>0</v>
      </c>
      <c r="AY21" s="723">
        <f t="shared" si="29"/>
        <v>0</v>
      </c>
      <c r="AZ21" s="721">
        <f t="shared" si="29"/>
        <v>0</v>
      </c>
      <c r="BA21" s="722">
        <f t="shared" si="29"/>
        <v>0</v>
      </c>
      <c r="BB21" s="723">
        <f t="shared" si="29"/>
        <v>0</v>
      </c>
      <c r="BC21" s="562">
        <f t="shared" si="29"/>
        <v>0</v>
      </c>
      <c r="BD21" s="723">
        <f t="shared" si="29"/>
        <v>0</v>
      </c>
      <c r="BE21" s="723">
        <f t="shared" si="29"/>
        <v>0</v>
      </c>
      <c r="BF21" s="724">
        <f t="shared" si="29"/>
        <v>0</v>
      </c>
      <c r="BG21" s="723">
        <f t="shared" si="29"/>
        <v>0</v>
      </c>
      <c r="BH21" s="721" t="str">
        <f t="shared" si="29"/>
        <v>*</v>
      </c>
      <c r="BI21" s="722" t="str">
        <f t="shared" si="29"/>
        <v>*</v>
      </c>
      <c r="BJ21" s="723" t="str">
        <f t="shared" si="29"/>
        <v>*</v>
      </c>
      <c r="BK21" s="562" t="str">
        <f t="shared" si="29"/>
        <v>*</v>
      </c>
      <c r="BL21" s="723" t="str">
        <f t="shared" si="29"/>
        <v>*</v>
      </c>
      <c r="BM21" s="723" t="str">
        <f t="shared" si="29"/>
        <v>*</v>
      </c>
      <c r="BN21" s="724" t="str">
        <f t="shared" si="29"/>
        <v>*</v>
      </c>
      <c r="BO21" s="723" t="str">
        <f t="shared" si="29"/>
        <v>*</v>
      </c>
      <c r="BP21" s="980" t="str">
        <f t="shared" si="29"/>
        <v>*</v>
      </c>
      <c r="BQ21" s="722" t="str">
        <f t="shared" si="29"/>
        <v>*</v>
      </c>
      <c r="BR21" s="723" t="str">
        <f t="shared" si="29"/>
        <v>*</v>
      </c>
      <c r="BS21" s="562" t="str">
        <f t="shared" si="29"/>
        <v>*</v>
      </c>
      <c r="BT21" s="723" t="str">
        <f t="shared" si="29"/>
        <v>*</v>
      </c>
      <c r="BU21" s="723" t="str">
        <f t="shared" si="29"/>
        <v>*</v>
      </c>
      <c r="BV21" s="724" t="str">
        <f t="shared" si="29"/>
        <v>*</v>
      </c>
      <c r="BW21" s="723" t="str">
        <f t="shared" si="29"/>
        <v>*</v>
      </c>
      <c r="BX21" s="721" t="str">
        <f t="shared" ref="BX21:CM21" si="30">IF(AND(BX12&gt;=$J$21,BX12&lt;$K$21),"*",0)</f>
        <v>*</v>
      </c>
      <c r="BY21" s="722" t="str">
        <f t="shared" si="30"/>
        <v>*</v>
      </c>
      <c r="BZ21" s="723" t="str">
        <f t="shared" si="30"/>
        <v>*</v>
      </c>
      <c r="CA21" s="562" t="str">
        <f t="shared" si="30"/>
        <v>*</v>
      </c>
      <c r="CB21" s="723" t="str">
        <f t="shared" si="30"/>
        <v>*</v>
      </c>
      <c r="CC21" s="723" t="str">
        <f t="shared" si="30"/>
        <v>*</v>
      </c>
      <c r="CD21" s="724" t="str">
        <f t="shared" si="30"/>
        <v>*</v>
      </c>
      <c r="CE21" s="723">
        <f t="shared" si="30"/>
        <v>0</v>
      </c>
      <c r="CF21" s="721">
        <f t="shared" si="30"/>
        <v>0</v>
      </c>
      <c r="CG21" s="722">
        <f t="shared" si="30"/>
        <v>0</v>
      </c>
      <c r="CH21" s="723">
        <f t="shared" si="30"/>
        <v>0</v>
      </c>
      <c r="CI21" s="562">
        <f t="shared" si="30"/>
        <v>0</v>
      </c>
      <c r="CJ21" s="723">
        <f t="shared" si="30"/>
        <v>0</v>
      </c>
      <c r="CK21" s="723">
        <f t="shared" si="30"/>
        <v>0</v>
      </c>
      <c r="CL21" s="724">
        <f t="shared" si="30"/>
        <v>0</v>
      </c>
      <c r="CM21" s="723">
        <f t="shared" si="30"/>
        <v>0</v>
      </c>
      <c r="CN21" s="1383">
        <f t="shared" si="4"/>
        <v>5.75</v>
      </c>
      <c r="CO21" s="1384"/>
      <c r="CP21" s="1123">
        <f>IF(CN21=0,0,LOOKUP(CN21,ﾃﾞｰﾀ入力!$AR$13:'ﾃﾞｰﾀ入力'!$AR$34,ﾃﾞｰﾀ入力!$AS$13:'ﾃﾞｰﾀ入力'!$AS$34))</f>
        <v>5.25</v>
      </c>
      <c r="CQ21" s="1123"/>
      <c r="CR21" s="294">
        <f t="shared" si="5"/>
        <v>0</v>
      </c>
      <c r="CS21" s="294">
        <f t="shared" si="6"/>
        <v>0.75</v>
      </c>
      <c r="CT21" s="294">
        <f t="shared" si="7"/>
        <v>0</v>
      </c>
      <c r="CU21" s="295">
        <f t="shared" ca="1" si="12"/>
        <v>6666.375</v>
      </c>
      <c r="CV21" s="296">
        <f ca="1">IF(H21=0,0,LOOKUP(H21,ﾃﾞｰﾀ入力!$C$3:'ﾃﾞｰﾀ入力'!$C$52,ﾃﾞｰﾀ入力!$E$3:'ﾃﾞｰﾀ入力'!$E$51))</f>
        <v>1226</v>
      </c>
      <c r="CW21" s="297">
        <f ca="1">IF(H21=0,0,LOOKUP(H21,ﾃﾞｰﾀ入力!$C$3:'ﾃﾞｰﾀ入力'!$C$52,ﾃﾞｰﾀ入力!$F$3:'ﾃﾞｰﾀ入力'!$F$51))</f>
        <v>418</v>
      </c>
      <c r="CY21" s="69"/>
      <c r="CZ21" s="69"/>
      <c r="DA21" s="69"/>
    </row>
    <row r="22" spans="1:105" ht="22.5" customHeight="1">
      <c r="A22" s="443">
        <f t="shared" si="8"/>
        <v>9</v>
      </c>
      <c r="B22" s="855" t="str">
        <f>ｼﾌﾄ原本!C13</f>
        <v>H.S</v>
      </c>
      <c r="C22" s="785" t="str">
        <f>ｼﾌﾄ原本!G13</f>
        <v>13-L</v>
      </c>
      <c r="D22" s="435">
        <f>IF(COUNTIF($H$14:$H$30,9),VLOOKUP(9,$H$14:$CU$30,3,FALSE),0)</f>
        <v>13</v>
      </c>
      <c r="E22" s="423">
        <f>IF(COUNTIF($H$14:$H$30,9),VLOOKUP(9,$H$14:$CU$30,4,FALSE),0)</f>
        <v>22.75</v>
      </c>
      <c r="F22" s="430">
        <f ca="1">IF(COUNTIF($H$14:$H$30,9),VLOOKUP(9,$H$14:$CU$30,92,FALSE),0)</f>
        <v>11310</v>
      </c>
      <c r="G22" s="431">
        <f ca="1">IF(COUNTIF($H$14:$H$30,9),VLOOKUP(9,$H$14:$CW$30,94,FALSE),0)</f>
        <v>648</v>
      </c>
      <c r="H22" s="432"/>
      <c r="I22" s="874">
        <f>IF(H22=0,0,LOOKUP(H22,ﾃﾞｰﾀ入力!$C$3:'ﾃﾞｰﾀ入力'!$C$40,ﾃﾞｰﾀ入力!$D$3:'ﾃﾞｰﾀ入力'!$D$40))</f>
        <v>0</v>
      </c>
      <c r="J22" s="285"/>
      <c r="K22" s="286"/>
      <c r="L22" s="275">
        <f t="shared" ref="L22:AQ22" si="31">IF(AND(L12&gt;=$J$22,L12&lt;$K$22),"*",0)</f>
        <v>0</v>
      </c>
      <c r="M22" s="626">
        <f t="shared" si="31"/>
        <v>0</v>
      </c>
      <c r="N22" s="627">
        <f t="shared" si="31"/>
        <v>0</v>
      </c>
      <c r="O22" s="628">
        <f t="shared" si="31"/>
        <v>0</v>
      </c>
      <c r="P22" s="537">
        <f t="shared" si="31"/>
        <v>0</v>
      </c>
      <c r="Q22" s="723">
        <f t="shared" si="31"/>
        <v>0</v>
      </c>
      <c r="R22" s="724">
        <f t="shared" si="31"/>
        <v>0</v>
      </c>
      <c r="S22" s="723">
        <f t="shared" si="31"/>
        <v>0</v>
      </c>
      <c r="T22" s="721">
        <f t="shared" si="31"/>
        <v>0</v>
      </c>
      <c r="U22" s="722">
        <f t="shared" si="31"/>
        <v>0</v>
      </c>
      <c r="V22" s="723">
        <f t="shared" si="31"/>
        <v>0</v>
      </c>
      <c r="W22" s="562">
        <f t="shared" si="31"/>
        <v>0</v>
      </c>
      <c r="X22" s="723">
        <f t="shared" si="31"/>
        <v>0</v>
      </c>
      <c r="Y22" s="723">
        <f t="shared" si="31"/>
        <v>0</v>
      </c>
      <c r="Z22" s="724">
        <f t="shared" si="31"/>
        <v>0</v>
      </c>
      <c r="AA22" s="723">
        <f t="shared" si="31"/>
        <v>0</v>
      </c>
      <c r="AB22" s="721">
        <f t="shared" si="31"/>
        <v>0</v>
      </c>
      <c r="AC22" s="722">
        <f t="shared" si="31"/>
        <v>0</v>
      </c>
      <c r="AD22" s="723">
        <f t="shared" si="31"/>
        <v>0</v>
      </c>
      <c r="AE22" s="562">
        <f t="shared" si="31"/>
        <v>0</v>
      </c>
      <c r="AF22" s="723">
        <f t="shared" si="31"/>
        <v>0</v>
      </c>
      <c r="AG22" s="723">
        <f t="shared" si="31"/>
        <v>0</v>
      </c>
      <c r="AH22" s="1045">
        <f t="shared" si="31"/>
        <v>0</v>
      </c>
      <c r="AI22" s="968">
        <f t="shared" si="31"/>
        <v>0</v>
      </c>
      <c r="AJ22" s="1046">
        <f t="shared" si="31"/>
        <v>0</v>
      </c>
      <c r="AK22" s="1047">
        <f t="shared" si="31"/>
        <v>0</v>
      </c>
      <c r="AL22" s="968">
        <f t="shared" si="31"/>
        <v>0</v>
      </c>
      <c r="AM22" s="1048">
        <f t="shared" si="31"/>
        <v>0</v>
      </c>
      <c r="AN22" s="968">
        <f t="shared" si="31"/>
        <v>0</v>
      </c>
      <c r="AO22" s="968">
        <f t="shared" si="31"/>
        <v>0</v>
      </c>
      <c r="AP22" s="1045">
        <f t="shared" si="31"/>
        <v>0</v>
      </c>
      <c r="AQ22" s="968">
        <f t="shared" si="31"/>
        <v>0</v>
      </c>
      <c r="AR22" s="1046">
        <f t="shared" ref="AR22:BW22" si="32">IF(AND(AR12&gt;=$J$22,AR12&lt;$K$22),"*",0)</f>
        <v>0</v>
      </c>
      <c r="AS22" s="1047">
        <f t="shared" si="32"/>
        <v>0</v>
      </c>
      <c r="AT22" s="968">
        <f t="shared" si="32"/>
        <v>0</v>
      </c>
      <c r="AU22" s="1048">
        <f t="shared" si="32"/>
        <v>0</v>
      </c>
      <c r="AV22" s="723">
        <f t="shared" si="32"/>
        <v>0</v>
      </c>
      <c r="AW22" s="723">
        <f t="shared" si="32"/>
        <v>0</v>
      </c>
      <c r="AX22" s="724">
        <f t="shared" si="32"/>
        <v>0</v>
      </c>
      <c r="AY22" s="723">
        <f t="shared" si="32"/>
        <v>0</v>
      </c>
      <c r="AZ22" s="721">
        <f t="shared" si="32"/>
        <v>0</v>
      </c>
      <c r="BA22" s="722">
        <f t="shared" si="32"/>
        <v>0</v>
      </c>
      <c r="BB22" s="723">
        <f t="shared" si="32"/>
        <v>0</v>
      </c>
      <c r="BC22" s="562">
        <f t="shared" si="32"/>
        <v>0</v>
      </c>
      <c r="BD22" s="723">
        <f t="shared" si="32"/>
        <v>0</v>
      </c>
      <c r="BE22" s="723">
        <f t="shared" si="32"/>
        <v>0</v>
      </c>
      <c r="BF22" s="724">
        <f t="shared" si="32"/>
        <v>0</v>
      </c>
      <c r="BG22" s="723">
        <f t="shared" si="32"/>
        <v>0</v>
      </c>
      <c r="BH22" s="721">
        <f t="shared" si="32"/>
        <v>0</v>
      </c>
      <c r="BI22" s="722">
        <f t="shared" si="32"/>
        <v>0</v>
      </c>
      <c r="BJ22" s="723">
        <f t="shared" si="32"/>
        <v>0</v>
      </c>
      <c r="BK22" s="562">
        <f t="shared" si="32"/>
        <v>0</v>
      </c>
      <c r="BL22" s="723">
        <f t="shared" si="32"/>
        <v>0</v>
      </c>
      <c r="BM22" s="723">
        <f t="shared" si="32"/>
        <v>0</v>
      </c>
      <c r="BN22" s="724">
        <f t="shared" si="32"/>
        <v>0</v>
      </c>
      <c r="BO22" s="723">
        <f t="shared" si="32"/>
        <v>0</v>
      </c>
      <c r="BP22" s="721">
        <f t="shared" si="32"/>
        <v>0</v>
      </c>
      <c r="BQ22" s="722">
        <f t="shared" si="32"/>
        <v>0</v>
      </c>
      <c r="BR22" s="723">
        <f t="shared" si="32"/>
        <v>0</v>
      </c>
      <c r="BS22" s="562">
        <f t="shared" si="32"/>
        <v>0</v>
      </c>
      <c r="BT22" s="723">
        <f t="shared" si="32"/>
        <v>0</v>
      </c>
      <c r="BU22" s="723">
        <f t="shared" si="32"/>
        <v>0</v>
      </c>
      <c r="BV22" s="724">
        <f t="shared" si="32"/>
        <v>0</v>
      </c>
      <c r="BW22" s="723">
        <f t="shared" si="32"/>
        <v>0</v>
      </c>
      <c r="BX22" s="721">
        <f t="shared" ref="BX22:CM22" si="33">IF(AND(BX12&gt;=$J$22,BX12&lt;$K$22),"*",0)</f>
        <v>0</v>
      </c>
      <c r="BY22" s="722">
        <f t="shared" si="33"/>
        <v>0</v>
      </c>
      <c r="BZ22" s="723">
        <f t="shared" si="33"/>
        <v>0</v>
      </c>
      <c r="CA22" s="562">
        <f t="shared" si="33"/>
        <v>0</v>
      </c>
      <c r="CB22" s="723">
        <f t="shared" si="33"/>
        <v>0</v>
      </c>
      <c r="CC22" s="723">
        <f t="shared" si="33"/>
        <v>0</v>
      </c>
      <c r="CD22" s="724">
        <f t="shared" si="33"/>
        <v>0</v>
      </c>
      <c r="CE22" s="723">
        <f t="shared" si="33"/>
        <v>0</v>
      </c>
      <c r="CF22" s="721">
        <f t="shared" si="33"/>
        <v>0</v>
      </c>
      <c r="CG22" s="722">
        <f t="shared" si="33"/>
        <v>0</v>
      </c>
      <c r="CH22" s="723">
        <f t="shared" si="33"/>
        <v>0</v>
      </c>
      <c r="CI22" s="562">
        <f t="shared" si="33"/>
        <v>0</v>
      </c>
      <c r="CJ22" s="723">
        <f t="shared" si="33"/>
        <v>0</v>
      </c>
      <c r="CK22" s="723">
        <f t="shared" si="33"/>
        <v>0</v>
      </c>
      <c r="CL22" s="724">
        <f t="shared" si="33"/>
        <v>0</v>
      </c>
      <c r="CM22" s="723">
        <f t="shared" si="33"/>
        <v>0</v>
      </c>
      <c r="CN22" s="1383">
        <f t="shared" si="4"/>
        <v>0</v>
      </c>
      <c r="CO22" s="1384"/>
      <c r="CP22" s="1123">
        <f>IF(CN22=0,0,LOOKUP(CN22,ﾃﾞｰﾀ入力!$AR$13:'ﾃﾞｰﾀ入力'!$AR$34,ﾃﾞｰﾀ入力!$AS$13:'ﾃﾞｰﾀ入力'!$AS$34))</f>
        <v>0</v>
      </c>
      <c r="CQ22" s="1123"/>
      <c r="CR22" s="294">
        <f t="shared" si="5"/>
        <v>0</v>
      </c>
      <c r="CS22" s="294">
        <f t="shared" si="6"/>
        <v>0</v>
      </c>
      <c r="CT22" s="294">
        <f t="shared" si="7"/>
        <v>0</v>
      </c>
      <c r="CU22" s="295">
        <f t="shared" si="12"/>
        <v>0</v>
      </c>
      <c r="CV22" s="296">
        <f>IF(H22=0,0,LOOKUP(H22,ﾃﾞｰﾀ入力!$C$3:'ﾃﾞｰﾀ入力'!$C$52,ﾃﾞｰﾀ入力!$E$3:'ﾃﾞｰﾀ入力'!$E$51))</f>
        <v>0</v>
      </c>
      <c r="CW22" s="297">
        <f>IF(H22=0,0,LOOKUP(H22,ﾃﾞｰﾀ入力!$C$3:'ﾃﾞｰﾀ入力'!$C$52,ﾃﾞｰﾀ入力!$F$3:'ﾃﾞｰﾀ入力'!$F$51))</f>
        <v>0</v>
      </c>
      <c r="CY22" s="69"/>
      <c r="CZ22" s="69"/>
      <c r="DA22" s="69"/>
    </row>
    <row r="23" spans="1:105" ht="22.5" customHeight="1">
      <c r="A23" s="443">
        <f t="shared" si="8"/>
        <v>10</v>
      </c>
      <c r="B23" s="855" t="str">
        <f>ｼﾌﾄ原本!C14</f>
        <v>C.E</v>
      </c>
      <c r="C23" s="785" t="str">
        <f>ｼﾌﾄ原本!G14</f>
        <v>X</v>
      </c>
      <c r="D23" s="435">
        <f>IF(COUNTIF($H$14:$H$30,10),VLOOKUP(10,$H$14:$CU$30,3,FALSE),0)</f>
        <v>0</v>
      </c>
      <c r="E23" s="423">
        <f>IF(COUNTIF($H$14:$H$30,10),VLOOKUP(10,$H$14:$CU$30,4,FALSE),0)</f>
        <v>0</v>
      </c>
      <c r="F23" s="430">
        <f>IF(COUNTIF($H$14:$H$30,10),VLOOKUP(10,$H$14:$CU$30,92,FALSE),0)</f>
        <v>0</v>
      </c>
      <c r="G23" s="431">
        <f>IF(COUNTIF($H$14:$H$30,10),VLOOKUP(10,$H$14:$CW$30,94,FALSE),0)</f>
        <v>0</v>
      </c>
      <c r="H23" s="432"/>
      <c r="I23" s="874">
        <f>IF(H23=0,0,LOOKUP(H23,ﾃﾞｰﾀ入力!$C$3:'ﾃﾞｰﾀ入力'!$C$40,ﾃﾞｰﾀ入力!$D$3:'ﾃﾞｰﾀ入力'!$D$40))</f>
        <v>0</v>
      </c>
      <c r="J23" s="285"/>
      <c r="K23" s="286"/>
      <c r="L23" s="275">
        <f t="shared" ref="L23:AQ23" si="34">IF(AND(L12&gt;=$J$23,L12&lt;$K$23),"*",0)</f>
        <v>0</v>
      </c>
      <c r="M23" s="626">
        <f t="shared" si="34"/>
        <v>0</v>
      </c>
      <c r="N23" s="627">
        <f t="shared" si="34"/>
        <v>0</v>
      </c>
      <c r="O23" s="628">
        <f t="shared" si="34"/>
        <v>0</v>
      </c>
      <c r="P23" s="537">
        <f t="shared" si="34"/>
        <v>0</v>
      </c>
      <c r="Q23" s="723">
        <f t="shared" si="34"/>
        <v>0</v>
      </c>
      <c r="R23" s="724">
        <f t="shared" si="34"/>
        <v>0</v>
      </c>
      <c r="S23" s="723">
        <f t="shared" si="34"/>
        <v>0</v>
      </c>
      <c r="T23" s="721">
        <f t="shared" si="34"/>
        <v>0</v>
      </c>
      <c r="U23" s="722">
        <f t="shared" si="34"/>
        <v>0</v>
      </c>
      <c r="V23" s="723">
        <f t="shared" si="34"/>
        <v>0</v>
      </c>
      <c r="W23" s="562">
        <f t="shared" si="34"/>
        <v>0</v>
      </c>
      <c r="X23" s="723">
        <f t="shared" si="34"/>
        <v>0</v>
      </c>
      <c r="Y23" s="723">
        <f t="shared" si="34"/>
        <v>0</v>
      </c>
      <c r="Z23" s="724">
        <f t="shared" si="34"/>
        <v>0</v>
      </c>
      <c r="AA23" s="723">
        <f t="shared" si="34"/>
        <v>0</v>
      </c>
      <c r="AB23" s="721">
        <f t="shared" si="34"/>
        <v>0</v>
      </c>
      <c r="AC23" s="722">
        <f t="shared" si="34"/>
        <v>0</v>
      </c>
      <c r="AD23" s="723">
        <f t="shared" si="34"/>
        <v>0</v>
      </c>
      <c r="AE23" s="562">
        <f t="shared" si="34"/>
        <v>0</v>
      </c>
      <c r="AF23" s="723">
        <f t="shared" si="34"/>
        <v>0</v>
      </c>
      <c r="AG23" s="723">
        <f t="shared" si="34"/>
        <v>0</v>
      </c>
      <c r="AH23" s="724">
        <f t="shared" si="34"/>
        <v>0</v>
      </c>
      <c r="AI23" s="723">
        <f t="shared" si="34"/>
        <v>0</v>
      </c>
      <c r="AJ23" s="721">
        <f t="shared" si="34"/>
        <v>0</v>
      </c>
      <c r="AK23" s="722">
        <f t="shared" si="34"/>
        <v>0</v>
      </c>
      <c r="AL23" s="723">
        <f t="shared" si="34"/>
        <v>0</v>
      </c>
      <c r="AM23" s="562">
        <f t="shared" si="34"/>
        <v>0</v>
      </c>
      <c r="AN23" s="723">
        <f t="shared" si="34"/>
        <v>0</v>
      </c>
      <c r="AO23" s="723">
        <f t="shared" si="34"/>
        <v>0</v>
      </c>
      <c r="AP23" s="724">
        <f t="shared" si="34"/>
        <v>0</v>
      </c>
      <c r="AQ23" s="723">
        <f t="shared" si="34"/>
        <v>0</v>
      </c>
      <c r="AR23" s="721">
        <f t="shared" ref="AR23:BW23" si="35">IF(AND(AR12&gt;=$J$23,AR12&lt;$K$23),"*",0)</f>
        <v>0</v>
      </c>
      <c r="AS23" s="722">
        <f t="shared" si="35"/>
        <v>0</v>
      </c>
      <c r="AT23" s="723">
        <f t="shared" si="35"/>
        <v>0</v>
      </c>
      <c r="AU23" s="562">
        <f t="shared" si="35"/>
        <v>0</v>
      </c>
      <c r="AV23" s="723">
        <f t="shared" si="35"/>
        <v>0</v>
      </c>
      <c r="AW23" s="723">
        <f t="shared" si="35"/>
        <v>0</v>
      </c>
      <c r="AX23" s="724">
        <f t="shared" si="35"/>
        <v>0</v>
      </c>
      <c r="AY23" s="723">
        <f t="shared" si="35"/>
        <v>0</v>
      </c>
      <c r="AZ23" s="721">
        <f t="shared" si="35"/>
        <v>0</v>
      </c>
      <c r="BA23" s="722">
        <f t="shared" si="35"/>
        <v>0</v>
      </c>
      <c r="BB23" s="723">
        <f t="shared" si="35"/>
        <v>0</v>
      </c>
      <c r="BC23" s="562">
        <f t="shared" si="35"/>
        <v>0</v>
      </c>
      <c r="BD23" s="723">
        <f t="shared" si="35"/>
        <v>0</v>
      </c>
      <c r="BE23" s="723">
        <f t="shared" si="35"/>
        <v>0</v>
      </c>
      <c r="BF23" s="724">
        <f t="shared" si="35"/>
        <v>0</v>
      </c>
      <c r="BG23" s="723">
        <f t="shared" si="35"/>
        <v>0</v>
      </c>
      <c r="BH23" s="721">
        <f t="shared" si="35"/>
        <v>0</v>
      </c>
      <c r="BI23" s="722">
        <f t="shared" si="35"/>
        <v>0</v>
      </c>
      <c r="BJ23" s="723">
        <f t="shared" si="35"/>
        <v>0</v>
      </c>
      <c r="BK23" s="562">
        <f t="shared" si="35"/>
        <v>0</v>
      </c>
      <c r="BL23" s="723">
        <f t="shared" si="35"/>
        <v>0</v>
      </c>
      <c r="BM23" s="723">
        <f t="shared" si="35"/>
        <v>0</v>
      </c>
      <c r="BN23" s="724">
        <f t="shared" si="35"/>
        <v>0</v>
      </c>
      <c r="BO23" s="723">
        <f t="shared" si="35"/>
        <v>0</v>
      </c>
      <c r="BP23" s="721">
        <f t="shared" si="35"/>
        <v>0</v>
      </c>
      <c r="BQ23" s="722">
        <f t="shared" si="35"/>
        <v>0</v>
      </c>
      <c r="BR23" s="723">
        <f t="shared" si="35"/>
        <v>0</v>
      </c>
      <c r="BS23" s="562">
        <f t="shared" si="35"/>
        <v>0</v>
      </c>
      <c r="BT23" s="723">
        <f t="shared" si="35"/>
        <v>0</v>
      </c>
      <c r="BU23" s="723">
        <f t="shared" si="35"/>
        <v>0</v>
      </c>
      <c r="BV23" s="724">
        <f t="shared" si="35"/>
        <v>0</v>
      </c>
      <c r="BW23" s="723">
        <f t="shared" si="35"/>
        <v>0</v>
      </c>
      <c r="BX23" s="721">
        <f t="shared" ref="BX23:CM23" si="36">IF(AND(BX12&gt;=$J$23,BX12&lt;$K$23),"*",0)</f>
        <v>0</v>
      </c>
      <c r="BY23" s="722">
        <f t="shared" si="36"/>
        <v>0</v>
      </c>
      <c r="BZ23" s="723">
        <f t="shared" si="36"/>
        <v>0</v>
      </c>
      <c r="CA23" s="562">
        <f t="shared" si="36"/>
        <v>0</v>
      </c>
      <c r="CB23" s="723">
        <f t="shared" si="36"/>
        <v>0</v>
      </c>
      <c r="CC23" s="723">
        <f t="shared" si="36"/>
        <v>0</v>
      </c>
      <c r="CD23" s="724">
        <f t="shared" si="36"/>
        <v>0</v>
      </c>
      <c r="CE23" s="723">
        <f t="shared" si="36"/>
        <v>0</v>
      </c>
      <c r="CF23" s="721">
        <f t="shared" si="36"/>
        <v>0</v>
      </c>
      <c r="CG23" s="722">
        <f t="shared" si="36"/>
        <v>0</v>
      </c>
      <c r="CH23" s="723">
        <f t="shared" si="36"/>
        <v>0</v>
      </c>
      <c r="CI23" s="562">
        <f t="shared" si="36"/>
        <v>0</v>
      </c>
      <c r="CJ23" s="723">
        <f t="shared" si="36"/>
        <v>0</v>
      </c>
      <c r="CK23" s="723">
        <f t="shared" si="36"/>
        <v>0</v>
      </c>
      <c r="CL23" s="724">
        <f t="shared" si="36"/>
        <v>0</v>
      </c>
      <c r="CM23" s="723">
        <f t="shared" si="36"/>
        <v>0</v>
      </c>
      <c r="CN23" s="1383">
        <f t="shared" si="4"/>
        <v>0</v>
      </c>
      <c r="CO23" s="1384"/>
      <c r="CP23" s="1123">
        <f>IF(CN23=0,0,LOOKUP(CN23,ﾃﾞｰﾀ入力!$AR$13:'ﾃﾞｰﾀ入力'!$AR$34,ﾃﾞｰﾀ入力!$AS$13:'ﾃﾞｰﾀ入力'!$AS$34))</f>
        <v>0</v>
      </c>
      <c r="CQ23" s="1123"/>
      <c r="CR23" s="294">
        <f t="shared" si="5"/>
        <v>0</v>
      </c>
      <c r="CS23" s="294">
        <f t="shared" si="6"/>
        <v>0</v>
      </c>
      <c r="CT23" s="294">
        <f t="shared" si="7"/>
        <v>0</v>
      </c>
      <c r="CU23" s="295">
        <f t="shared" si="12"/>
        <v>0</v>
      </c>
      <c r="CV23" s="296">
        <f>IF(H23=0,0,LOOKUP(H23,ﾃﾞｰﾀ入力!$C$3:'ﾃﾞｰﾀ入力'!$C$52,ﾃﾞｰﾀ入力!$E$3:'ﾃﾞｰﾀ入力'!$E$51))</f>
        <v>0</v>
      </c>
      <c r="CW23" s="297">
        <f>IF(H23=0,0,LOOKUP(H23,ﾃﾞｰﾀ入力!$C$3:'ﾃﾞｰﾀ入力'!$C$52,ﾃﾞｰﾀ入力!$F$3:'ﾃﾞｰﾀ入力'!$F$51))</f>
        <v>0</v>
      </c>
      <c r="CY23" s="69"/>
      <c r="CZ23" s="69"/>
      <c r="DA23" s="69"/>
    </row>
    <row r="24" spans="1:105" ht="22.5" customHeight="1">
      <c r="A24" s="443">
        <f t="shared" si="8"/>
        <v>11</v>
      </c>
      <c r="B24" s="855" t="str">
        <f>ｼﾌﾄ原本!C15</f>
        <v>K.J</v>
      </c>
      <c r="C24" s="785" t="str">
        <f>ｼﾌﾄ原本!G15</f>
        <v>X</v>
      </c>
      <c r="D24" s="435">
        <f>IF(COUNTIF($H$14:$H$30,11),VLOOKUP(11,$H$14:$CU$30,3,FALSE),0)</f>
        <v>0</v>
      </c>
      <c r="E24" s="423">
        <f>IF(COUNTIF($H$14:$H$30,11),VLOOKUP(11,$H$14:$CU$30,4,FALSE),0)</f>
        <v>0</v>
      </c>
      <c r="F24" s="430">
        <f>IF(COUNTIF($H$14:$H$30,11),VLOOKUP(11,$H$14:$CU$30,92,FALSE),0)</f>
        <v>0</v>
      </c>
      <c r="G24" s="431">
        <f>IF(COUNTIF($H$14:$H$30,11),VLOOKUP(11,$H$14:$CW$30,94,FALSE),0)</f>
        <v>0</v>
      </c>
      <c r="H24" s="432"/>
      <c r="I24" s="874">
        <f>IF(H24=0,0,LOOKUP(H24,ﾃﾞｰﾀ入力!$C$3:'ﾃﾞｰﾀ入力'!$C$40,ﾃﾞｰﾀ入力!$D$3:'ﾃﾞｰﾀ入力'!$D$40))</f>
        <v>0</v>
      </c>
      <c r="J24" s="285"/>
      <c r="K24" s="286"/>
      <c r="L24" s="275">
        <f t="shared" ref="L24:AQ24" si="37">IF(AND(L12&gt;=$J$24,L12&lt;$K$24),"*",0)</f>
        <v>0</v>
      </c>
      <c r="M24" s="626">
        <f t="shared" si="37"/>
        <v>0</v>
      </c>
      <c r="N24" s="627">
        <f t="shared" si="37"/>
        <v>0</v>
      </c>
      <c r="O24" s="628">
        <f t="shared" si="37"/>
        <v>0</v>
      </c>
      <c r="P24" s="537">
        <f t="shared" si="37"/>
        <v>0</v>
      </c>
      <c r="Q24" s="539">
        <f t="shared" si="37"/>
        <v>0</v>
      </c>
      <c r="R24" s="541">
        <f t="shared" si="37"/>
        <v>0</v>
      </c>
      <c r="S24" s="539">
        <f t="shared" si="37"/>
        <v>0</v>
      </c>
      <c r="T24" s="537">
        <f t="shared" si="37"/>
        <v>0</v>
      </c>
      <c r="U24" s="722">
        <f t="shared" si="37"/>
        <v>0</v>
      </c>
      <c r="V24" s="723">
        <f t="shared" si="37"/>
        <v>0</v>
      </c>
      <c r="W24" s="562">
        <f t="shared" si="37"/>
        <v>0</v>
      </c>
      <c r="X24" s="723">
        <f t="shared" si="37"/>
        <v>0</v>
      </c>
      <c r="Y24" s="723">
        <f t="shared" si="37"/>
        <v>0</v>
      </c>
      <c r="Z24" s="724">
        <f t="shared" si="37"/>
        <v>0</v>
      </c>
      <c r="AA24" s="723">
        <f t="shared" si="37"/>
        <v>0</v>
      </c>
      <c r="AB24" s="721">
        <f t="shared" si="37"/>
        <v>0</v>
      </c>
      <c r="AC24" s="722">
        <f t="shared" si="37"/>
        <v>0</v>
      </c>
      <c r="AD24" s="723">
        <f t="shared" si="37"/>
        <v>0</v>
      </c>
      <c r="AE24" s="562">
        <f t="shared" si="37"/>
        <v>0</v>
      </c>
      <c r="AF24" s="723">
        <f t="shared" si="37"/>
        <v>0</v>
      </c>
      <c r="AG24" s="723">
        <f t="shared" si="37"/>
        <v>0</v>
      </c>
      <c r="AH24" s="724">
        <f t="shared" si="37"/>
        <v>0</v>
      </c>
      <c r="AI24" s="723">
        <f t="shared" si="37"/>
        <v>0</v>
      </c>
      <c r="AJ24" s="721">
        <f t="shared" si="37"/>
        <v>0</v>
      </c>
      <c r="AK24" s="722">
        <f t="shared" si="37"/>
        <v>0</v>
      </c>
      <c r="AL24" s="723">
        <f t="shared" si="37"/>
        <v>0</v>
      </c>
      <c r="AM24" s="562">
        <f t="shared" si="37"/>
        <v>0</v>
      </c>
      <c r="AN24" s="723">
        <f t="shared" si="37"/>
        <v>0</v>
      </c>
      <c r="AO24" s="723">
        <f t="shared" si="37"/>
        <v>0</v>
      </c>
      <c r="AP24" s="724">
        <f t="shared" si="37"/>
        <v>0</v>
      </c>
      <c r="AQ24" s="723">
        <f t="shared" si="37"/>
        <v>0</v>
      </c>
      <c r="AR24" s="721">
        <f t="shared" ref="AR24:BW24" si="38">IF(AND(AR12&gt;=$J$24,AR12&lt;$K$24),"*",0)</f>
        <v>0</v>
      </c>
      <c r="AS24" s="722">
        <f t="shared" si="38"/>
        <v>0</v>
      </c>
      <c r="AT24" s="723">
        <f t="shared" si="38"/>
        <v>0</v>
      </c>
      <c r="AU24" s="562">
        <f t="shared" si="38"/>
        <v>0</v>
      </c>
      <c r="AV24" s="723">
        <f t="shared" si="38"/>
        <v>0</v>
      </c>
      <c r="AW24" s="723">
        <f t="shared" si="38"/>
        <v>0</v>
      </c>
      <c r="AX24" s="724">
        <f t="shared" si="38"/>
        <v>0</v>
      </c>
      <c r="AY24" s="723">
        <f t="shared" si="38"/>
        <v>0</v>
      </c>
      <c r="AZ24" s="721">
        <f t="shared" si="38"/>
        <v>0</v>
      </c>
      <c r="BA24" s="722">
        <f t="shared" si="38"/>
        <v>0</v>
      </c>
      <c r="BB24" s="723">
        <f t="shared" si="38"/>
        <v>0</v>
      </c>
      <c r="BC24" s="562">
        <f t="shared" si="38"/>
        <v>0</v>
      </c>
      <c r="BD24" s="723">
        <f t="shared" si="38"/>
        <v>0</v>
      </c>
      <c r="BE24" s="723">
        <f t="shared" si="38"/>
        <v>0</v>
      </c>
      <c r="BF24" s="724">
        <f t="shared" si="38"/>
        <v>0</v>
      </c>
      <c r="BG24" s="723">
        <f t="shared" si="38"/>
        <v>0</v>
      </c>
      <c r="BH24" s="721">
        <f t="shared" si="38"/>
        <v>0</v>
      </c>
      <c r="BI24" s="722">
        <f t="shared" si="38"/>
        <v>0</v>
      </c>
      <c r="BJ24" s="723">
        <f t="shared" si="38"/>
        <v>0</v>
      </c>
      <c r="BK24" s="562">
        <f t="shared" si="38"/>
        <v>0</v>
      </c>
      <c r="BL24" s="723">
        <f t="shared" si="38"/>
        <v>0</v>
      </c>
      <c r="BM24" s="723">
        <f t="shared" si="38"/>
        <v>0</v>
      </c>
      <c r="BN24" s="724">
        <f t="shared" si="38"/>
        <v>0</v>
      </c>
      <c r="BO24" s="723">
        <f t="shared" si="38"/>
        <v>0</v>
      </c>
      <c r="BP24" s="721">
        <f t="shared" si="38"/>
        <v>0</v>
      </c>
      <c r="BQ24" s="722">
        <f t="shared" si="38"/>
        <v>0</v>
      </c>
      <c r="BR24" s="723">
        <f t="shared" si="38"/>
        <v>0</v>
      </c>
      <c r="BS24" s="562">
        <f t="shared" si="38"/>
        <v>0</v>
      </c>
      <c r="BT24" s="723">
        <f t="shared" si="38"/>
        <v>0</v>
      </c>
      <c r="BU24" s="723">
        <f t="shared" si="38"/>
        <v>0</v>
      </c>
      <c r="BV24" s="724">
        <f t="shared" si="38"/>
        <v>0</v>
      </c>
      <c r="BW24" s="723">
        <f t="shared" si="38"/>
        <v>0</v>
      </c>
      <c r="BX24" s="721">
        <f t="shared" ref="BX24:CM24" si="39">IF(AND(BX12&gt;=$J$24,BX12&lt;$K$24),"*",0)</f>
        <v>0</v>
      </c>
      <c r="BY24" s="722">
        <f t="shared" si="39"/>
        <v>0</v>
      </c>
      <c r="BZ24" s="723">
        <f t="shared" si="39"/>
        <v>0</v>
      </c>
      <c r="CA24" s="562">
        <f t="shared" si="39"/>
        <v>0</v>
      </c>
      <c r="CB24" s="723">
        <f t="shared" si="39"/>
        <v>0</v>
      </c>
      <c r="CC24" s="723">
        <f t="shared" si="39"/>
        <v>0</v>
      </c>
      <c r="CD24" s="724">
        <f t="shared" si="39"/>
        <v>0</v>
      </c>
      <c r="CE24" s="723">
        <f t="shared" si="39"/>
        <v>0</v>
      </c>
      <c r="CF24" s="721">
        <f t="shared" si="39"/>
        <v>0</v>
      </c>
      <c r="CG24" s="722">
        <f t="shared" si="39"/>
        <v>0</v>
      </c>
      <c r="CH24" s="723">
        <f t="shared" si="39"/>
        <v>0</v>
      </c>
      <c r="CI24" s="562">
        <f t="shared" si="39"/>
        <v>0</v>
      </c>
      <c r="CJ24" s="539">
        <f t="shared" si="39"/>
        <v>0</v>
      </c>
      <c r="CK24" s="539">
        <f t="shared" si="39"/>
        <v>0</v>
      </c>
      <c r="CL24" s="541">
        <f t="shared" si="39"/>
        <v>0</v>
      </c>
      <c r="CM24" s="539">
        <f t="shared" si="39"/>
        <v>0</v>
      </c>
      <c r="CN24" s="1128">
        <f t="shared" si="4"/>
        <v>0</v>
      </c>
      <c r="CO24" s="1129"/>
      <c r="CP24" s="1123">
        <f>IF(CN24=0,0,LOOKUP(CN24,ﾃﾞｰﾀ入力!$AR$13:'ﾃﾞｰﾀ入力'!$AR$34,ﾃﾞｰﾀ入力!$AS$13:'ﾃﾞｰﾀ入力'!$AS$34))</f>
        <v>0</v>
      </c>
      <c r="CQ24" s="1123"/>
      <c r="CR24" s="294">
        <f t="shared" si="5"/>
        <v>0</v>
      </c>
      <c r="CS24" s="294">
        <f t="shared" si="6"/>
        <v>0</v>
      </c>
      <c r="CT24" s="294">
        <f t="shared" si="7"/>
        <v>0</v>
      </c>
      <c r="CU24" s="295">
        <f t="shared" si="12"/>
        <v>0</v>
      </c>
      <c r="CV24" s="296">
        <f>IF(H24=0,0,LOOKUP(H24,ﾃﾞｰﾀ入力!$C$3:'ﾃﾞｰﾀ入力'!$C$52,ﾃﾞｰﾀ入力!$E$3:'ﾃﾞｰﾀ入力'!$E$51))</f>
        <v>0</v>
      </c>
      <c r="CW24" s="297">
        <f>IF(H24=0,0,LOOKUP(H24,ﾃﾞｰﾀ入力!$C$3:'ﾃﾞｰﾀ入力'!$C$52,ﾃﾞｰﾀ入力!$F$3:'ﾃﾞｰﾀ入力'!$F$51))</f>
        <v>0</v>
      </c>
      <c r="CY24" s="69"/>
      <c r="CZ24" s="69"/>
      <c r="DA24" s="69"/>
    </row>
    <row r="25" spans="1:105" ht="22.5" customHeight="1">
      <c r="A25" s="443">
        <f t="shared" si="8"/>
        <v>12</v>
      </c>
      <c r="B25" s="855" t="str">
        <f>ｼﾌﾄ原本!C16</f>
        <v>Y.K</v>
      </c>
      <c r="C25" s="785" t="str">
        <f>ｼﾌﾄ原本!G16</f>
        <v>X</v>
      </c>
      <c r="D25" s="435">
        <f>IF(COUNTIF($H$14:$H$30,12),VLOOKUP(12,$H$14:$CU$30,3,FALSE),0)</f>
        <v>0</v>
      </c>
      <c r="E25" s="423">
        <f>IF(COUNTIF($H$14:$H$30,12),VLOOKUP(12,$H$14:$CU$30,4,FALSE),0)</f>
        <v>0</v>
      </c>
      <c r="F25" s="430">
        <f>IF(COUNTIF($H$14:$H$30,12),VLOOKUP(12,$H$14:$CU$30,92,FALSE),0)</f>
        <v>0</v>
      </c>
      <c r="G25" s="431">
        <f>IF(COUNTIF($H$14:$H$30,12),VLOOKUP(12,$H$14:$CW$30,94,FALSE),0)</f>
        <v>0</v>
      </c>
      <c r="H25" s="432"/>
      <c r="I25" s="874">
        <f>IF(H25=0,0,LOOKUP(H25,ﾃﾞｰﾀ入力!$C$3:'ﾃﾞｰﾀ入力'!$C$40,ﾃﾞｰﾀ入力!$D$3:'ﾃﾞｰﾀ入力'!$D$40))</f>
        <v>0</v>
      </c>
      <c r="J25" s="285"/>
      <c r="K25" s="286"/>
      <c r="L25" s="275">
        <f t="shared" ref="L25:AQ25" si="40">IF(AND(L12&gt;=$J$25,L12&lt;$K$25),"*",0)</f>
        <v>0</v>
      </c>
      <c r="M25" s="626">
        <f t="shared" si="40"/>
        <v>0</v>
      </c>
      <c r="N25" s="627">
        <f t="shared" si="40"/>
        <v>0</v>
      </c>
      <c r="O25" s="628">
        <f t="shared" si="40"/>
        <v>0</v>
      </c>
      <c r="P25" s="537">
        <f t="shared" si="40"/>
        <v>0</v>
      </c>
      <c r="Q25" s="539">
        <f t="shared" si="40"/>
        <v>0</v>
      </c>
      <c r="R25" s="541">
        <f t="shared" si="40"/>
        <v>0</v>
      </c>
      <c r="S25" s="539">
        <f t="shared" si="40"/>
        <v>0</v>
      </c>
      <c r="T25" s="537">
        <f t="shared" si="40"/>
        <v>0</v>
      </c>
      <c r="U25" s="722">
        <f t="shared" si="40"/>
        <v>0</v>
      </c>
      <c r="V25" s="723">
        <f t="shared" si="40"/>
        <v>0</v>
      </c>
      <c r="W25" s="562">
        <f t="shared" si="40"/>
        <v>0</v>
      </c>
      <c r="X25" s="723">
        <f t="shared" si="40"/>
        <v>0</v>
      </c>
      <c r="Y25" s="723">
        <f t="shared" si="40"/>
        <v>0</v>
      </c>
      <c r="Z25" s="724">
        <f t="shared" si="40"/>
        <v>0</v>
      </c>
      <c r="AA25" s="723">
        <f t="shared" si="40"/>
        <v>0</v>
      </c>
      <c r="AB25" s="721">
        <f t="shared" si="40"/>
        <v>0</v>
      </c>
      <c r="AC25" s="722">
        <f t="shared" si="40"/>
        <v>0</v>
      </c>
      <c r="AD25" s="723">
        <f t="shared" si="40"/>
        <v>0</v>
      </c>
      <c r="AE25" s="562">
        <f t="shared" si="40"/>
        <v>0</v>
      </c>
      <c r="AF25" s="723">
        <f t="shared" si="40"/>
        <v>0</v>
      </c>
      <c r="AG25" s="723">
        <f t="shared" si="40"/>
        <v>0</v>
      </c>
      <c r="AH25" s="724">
        <f t="shared" si="40"/>
        <v>0</v>
      </c>
      <c r="AI25" s="723">
        <f t="shared" si="40"/>
        <v>0</v>
      </c>
      <c r="AJ25" s="721">
        <f t="shared" si="40"/>
        <v>0</v>
      </c>
      <c r="AK25" s="722">
        <f t="shared" si="40"/>
        <v>0</v>
      </c>
      <c r="AL25" s="723">
        <f t="shared" si="40"/>
        <v>0</v>
      </c>
      <c r="AM25" s="562">
        <f t="shared" si="40"/>
        <v>0</v>
      </c>
      <c r="AN25" s="723">
        <f t="shared" si="40"/>
        <v>0</v>
      </c>
      <c r="AO25" s="723">
        <f t="shared" si="40"/>
        <v>0</v>
      </c>
      <c r="AP25" s="724">
        <f t="shared" si="40"/>
        <v>0</v>
      </c>
      <c r="AQ25" s="723">
        <f t="shared" si="40"/>
        <v>0</v>
      </c>
      <c r="AR25" s="721">
        <f t="shared" ref="AR25:BW25" si="41">IF(AND(AR12&gt;=$J$25,AR12&lt;$K$25),"*",0)</f>
        <v>0</v>
      </c>
      <c r="AS25" s="722">
        <f t="shared" si="41"/>
        <v>0</v>
      </c>
      <c r="AT25" s="723">
        <f t="shared" si="41"/>
        <v>0</v>
      </c>
      <c r="AU25" s="562">
        <f t="shared" si="41"/>
        <v>0</v>
      </c>
      <c r="AV25" s="723">
        <f t="shared" si="41"/>
        <v>0</v>
      </c>
      <c r="AW25" s="723">
        <f t="shared" si="41"/>
        <v>0</v>
      </c>
      <c r="AX25" s="724">
        <f t="shared" si="41"/>
        <v>0</v>
      </c>
      <c r="AY25" s="723">
        <f t="shared" si="41"/>
        <v>0</v>
      </c>
      <c r="AZ25" s="721">
        <f t="shared" si="41"/>
        <v>0</v>
      </c>
      <c r="BA25" s="722">
        <f t="shared" si="41"/>
        <v>0</v>
      </c>
      <c r="BB25" s="723">
        <f t="shared" si="41"/>
        <v>0</v>
      </c>
      <c r="BC25" s="562">
        <f t="shared" si="41"/>
        <v>0</v>
      </c>
      <c r="BD25" s="723">
        <f t="shared" si="41"/>
        <v>0</v>
      </c>
      <c r="BE25" s="723">
        <f t="shared" si="41"/>
        <v>0</v>
      </c>
      <c r="BF25" s="724">
        <f t="shared" si="41"/>
        <v>0</v>
      </c>
      <c r="BG25" s="723">
        <f t="shared" si="41"/>
        <v>0</v>
      </c>
      <c r="BH25" s="721">
        <f t="shared" si="41"/>
        <v>0</v>
      </c>
      <c r="BI25" s="722">
        <f t="shared" si="41"/>
        <v>0</v>
      </c>
      <c r="BJ25" s="723">
        <f t="shared" si="41"/>
        <v>0</v>
      </c>
      <c r="BK25" s="562">
        <f t="shared" si="41"/>
        <v>0</v>
      </c>
      <c r="BL25" s="723">
        <f t="shared" si="41"/>
        <v>0</v>
      </c>
      <c r="BM25" s="723">
        <f t="shared" si="41"/>
        <v>0</v>
      </c>
      <c r="BN25" s="724">
        <f t="shared" si="41"/>
        <v>0</v>
      </c>
      <c r="BO25" s="723">
        <f t="shared" si="41"/>
        <v>0</v>
      </c>
      <c r="BP25" s="721">
        <f t="shared" si="41"/>
        <v>0</v>
      </c>
      <c r="BQ25" s="722">
        <f t="shared" si="41"/>
        <v>0</v>
      </c>
      <c r="BR25" s="723">
        <f t="shared" si="41"/>
        <v>0</v>
      </c>
      <c r="BS25" s="562">
        <f t="shared" si="41"/>
        <v>0</v>
      </c>
      <c r="BT25" s="723">
        <f t="shared" si="41"/>
        <v>0</v>
      </c>
      <c r="BU25" s="723">
        <f t="shared" si="41"/>
        <v>0</v>
      </c>
      <c r="BV25" s="724">
        <f t="shared" si="41"/>
        <v>0</v>
      </c>
      <c r="BW25" s="723">
        <f t="shared" si="41"/>
        <v>0</v>
      </c>
      <c r="BX25" s="721">
        <f t="shared" ref="BX25:CM25" si="42">IF(AND(BX12&gt;=$J$25,BX12&lt;$K$25),"*",0)</f>
        <v>0</v>
      </c>
      <c r="BY25" s="722">
        <f t="shared" si="42"/>
        <v>0</v>
      </c>
      <c r="BZ25" s="723">
        <f t="shared" si="42"/>
        <v>0</v>
      </c>
      <c r="CA25" s="562">
        <f t="shared" si="42"/>
        <v>0</v>
      </c>
      <c r="CB25" s="723">
        <f t="shared" si="42"/>
        <v>0</v>
      </c>
      <c r="CC25" s="723">
        <f t="shared" si="42"/>
        <v>0</v>
      </c>
      <c r="CD25" s="724">
        <f t="shared" si="42"/>
        <v>0</v>
      </c>
      <c r="CE25" s="539">
        <f t="shared" si="42"/>
        <v>0</v>
      </c>
      <c r="CF25" s="537">
        <f t="shared" si="42"/>
        <v>0</v>
      </c>
      <c r="CG25" s="538">
        <f t="shared" si="42"/>
        <v>0</v>
      </c>
      <c r="CH25" s="539">
        <f t="shared" si="42"/>
        <v>0</v>
      </c>
      <c r="CI25" s="540">
        <f t="shared" si="42"/>
        <v>0</v>
      </c>
      <c r="CJ25" s="539">
        <f t="shared" si="42"/>
        <v>0</v>
      </c>
      <c r="CK25" s="539">
        <f t="shared" si="42"/>
        <v>0</v>
      </c>
      <c r="CL25" s="541">
        <f t="shared" si="42"/>
        <v>0</v>
      </c>
      <c r="CM25" s="539">
        <f t="shared" si="42"/>
        <v>0</v>
      </c>
      <c r="CN25" s="1128">
        <f t="shared" si="4"/>
        <v>0</v>
      </c>
      <c r="CO25" s="1129"/>
      <c r="CP25" s="1123">
        <f>IF(CN25=0,0,LOOKUP(CN25,ﾃﾞｰﾀ入力!$AR$13:'ﾃﾞｰﾀ入力'!$AR$34,ﾃﾞｰﾀ入力!$AS$13:'ﾃﾞｰﾀ入力'!$AS$34))</f>
        <v>0</v>
      </c>
      <c r="CQ25" s="1123"/>
      <c r="CR25" s="294">
        <f t="shared" si="5"/>
        <v>0</v>
      </c>
      <c r="CS25" s="294">
        <f t="shared" si="6"/>
        <v>0</v>
      </c>
      <c r="CT25" s="294">
        <f t="shared" si="7"/>
        <v>0</v>
      </c>
      <c r="CU25" s="295">
        <f t="shared" si="12"/>
        <v>0</v>
      </c>
      <c r="CV25" s="296">
        <f>IF(H25=0,0,LOOKUP(H25,ﾃﾞｰﾀ入力!$C$3:'ﾃﾞｰﾀ入力'!$C$52,ﾃﾞｰﾀ入力!$E$3:'ﾃﾞｰﾀ入力'!$E$51))</f>
        <v>0</v>
      </c>
      <c r="CW25" s="297">
        <f>IF(H25=0,0,LOOKUP(H25,ﾃﾞｰﾀ入力!$C$3:'ﾃﾞｰﾀ入力'!$C$52,ﾃﾞｰﾀ入力!$F$3:'ﾃﾞｰﾀ入力'!$F$51))</f>
        <v>0</v>
      </c>
      <c r="CY25" s="69"/>
      <c r="CZ25" s="69"/>
      <c r="DA25" s="69"/>
    </row>
    <row r="26" spans="1:105" ht="22.5" customHeight="1">
      <c r="A26" s="443">
        <f t="shared" si="8"/>
        <v>13</v>
      </c>
      <c r="B26" s="855" t="str">
        <f>ｼﾌﾄ原本!C17</f>
        <v>T.R</v>
      </c>
      <c r="C26" s="785" t="str">
        <f>ｼﾌﾄ原本!G17</f>
        <v>10-20</v>
      </c>
      <c r="D26" s="435">
        <f>IF(COUNTIF($H$14:$H$30,13),VLOOKUP(13,$H$14:$CU$30,3,FALSE),0)</f>
        <v>10</v>
      </c>
      <c r="E26" s="423">
        <f>IF(COUNTIF($H$14:$H$30,13),VLOOKUP(13,$H$14:$CU$30,4,FALSE),0)</f>
        <v>19</v>
      </c>
      <c r="F26" s="430">
        <f ca="1">IF(COUNTIF($H$14:$H$30,13),VLOOKUP(13,$H$14:$CU$30,92,FALSE),0)</f>
        <v>9808</v>
      </c>
      <c r="G26" s="431">
        <f ca="1">IF(COUNTIF($H$14:$H$30,13),VLOOKUP(13,$H$14:$CW$30,94,FALSE),0)</f>
        <v>900</v>
      </c>
      <c r="H26" s="432"/>
      <c r="I26" s="874">
        <f>IF(H26=0,0,LOOKUP(H26,ﾃﾞｰﾀ入力!$C$3:'ﾃﾞｰﾀ入力'!$C$40,ﾃﾞｰﾀ入力!$D$3:'ﾃﾞｰﾀ入力'!$D$40))</f>
        <v>0</v>
      </c>
      <c r="J26" s="285"/>
      <c r="K26" s="286"/>
      <c r="L26" s="275">
        <f t="shared" ref="L26:AQ26" si="43">IF(AND(L12&gt;=$J$26,L12&lt;$K$26),"*",0)</f>
        <v>0</v>
      </c>
      <c r="M26" s="626">
        <f t="shared" si="43"/>
        <v>0</v>
      </c>
      <c r="N26" s="627">
        <f t="shared" si="43"/>
        <v>0</v>
      </c>
      <c r="O26" s="628">
        <f t="shared" si="43"/>
        <v>0</v>
      </c>
      <c r="P26" s="537">
        <f t="shared" si="43"/>
        <v>0</v>
      </c>
      <c r="Q26" s="539">
        <f t="shared" si="43"/>
        <v>0</v>
      </c>
      <c r="R26" s="541">
        <f t="shared" si="43"/>
        <v>0</v>
      </c>
      <c r="S26" s="539">
        <f t="shared" si="43"/>
        <v>0</v>
      </c>
      <c r="T26" s="537">
        <f t="shared" si="43"/>
        <v>0</v>
      </c>
      <c r="U26" s="538">
        <f t="shared" si="43"/>
        <v>0</v>
      </c>
      <c r="V26" s="723">
        <f t="shared" si="43"/>
        <v>0</v>
      </c>
      <c r="W26" s="562">
        <f t="shared" si="43"/>
        <v>0</v>
      </c>
      <c r="X26" s="723">
        <f t="shared" si="43"/>
        <v>0</v>
      </c>
      <c r="Y26" s="723">
        <f t="shared" si="43"/>
        <v>0</v>
      </c>
      <c r="Z26" s="724">
        <f t="shared" si="43"/>
        <v>0</v>
      </c>
      <c r="AA26" s="723">
        <f t="shared" si="43"/>
        <v>0</v>
      </c>
      <c r="AB26" s="721">
        <f t="shared" si="43"/>
        <v>0</v>
      </c>
      <c r="AC26" s="722">
        <f t="shared" si="43"/>
        <v>0</v>
      </c>
      <c r="AD26" s="723">
        <f t="shared" si="43"/>
        <v>0</v>
      </c>
      <c r="AE26" s="562">
        <f t="shared" si="43"/>
        <v>0</v>
      </c>
      <c r="AF26" s="723">
        <f t="shared" si="43"/>
        <v>0</v>
      </c>
      <c r="AG26" s="723">
        <f t="shared" si="43"/>
        <v>0</v>
      </c>
      <c r="AH26" s="724">
        <f t="shared" si="43"/>
        <v>0</v>
      </c>
      <c r="AI26" s="723">
        <f t="shared" si="43"/>
        <v>0</v>
      </c>
      <c r="AJ26" s="721">
        <f t="shared" si="43"/>
        <v>0</v>
      </c>
      <c r="AK26" s="722">
        <f t="shared" si="43"/>
        <v>0</v>
      </c>
      <c r="AL26" s="723">
        <f t="shared" si="43"/>
        <v>0</v>
      </c>
      <c r="AM26" s="562">
        <f t="shared" si="43"/>
        <v>0</v>
      </c>
      <c r="AN26" s="723">
        <f t="shared" si="43"/>
        <v>0</v>
      </c>
      <c r="AO26" s="723">
        <f t="shared" si="43"/>
        <v>0</v>
      </c>
      <c r="AP26" s="724">
        <f t="shared" si="43"/>
        <v>0</v>
      </c>
      <c r="AQ26" s="723">
        <f t="shared" si="43"/>
        <v>0</v>
      </c>
      <c r="AR26" s="721">
        <f t="shared" ref="AR26:BW26" si="44">IF(AND(AR12&gt;=$J$26,AR12&lt;$K$26),"*",0)</f>
        <v>0</v>
      </c>
      <c r="AS26" s="722">
        <f t="shared" si="44"/>
        <v>0</v>
      </c>
      <c r="AT26" s="723">
        <f t="shared" si="44"/>
        <v>0</v>
      </c>
      <c r="AU26" s="562">
        <f t="shared" si="44"/>
        <v>0</v>
      </c>
      <c r="AV26" s="723">
        <f t="shared" si="44"/>
        <v>0</v>
      </c>
      <c r="AW26" s="723">
        <f t="shared" si="44"/>
        <v>0</v>
      </c>
      <c r="AX26" s="724">
        <f t="shared" si="44"/>
        <v>0</v>
      </c>
      <c r="AY26" s="723">
        <f t="shared" si="44"/>
        <v>0</v>
      </c>
      <c r="AZ26" s="721">
        <f t="shared" si="44"/>
        <v>0</v>
      </c>
      <c r="BA26" s="722">
        <f t="shared" si="44"/>
        <v>0</v>
      </c>
      <c r="BB26" s="723">
        <f t="shared" si="44"/>
        <v>0</v>
      </c>
      <c r="BC26" s="562">
        <f t="shared" si="44"/>
        <v>0</v>
      </c>
      <c r="BD26" s="723">
        <f t="shared" si="44"/>
        <v>0</v>
      </c>
      <c r="BE26" s="723">
        <f t="shared" si="44"/>
        <v>0</v>
      </c>
      <c r="BF26" s="724">
        <f t="shared" si="44"/>
        <v>0</v>
      </c>
      <c r="BG26" s="723">
        <f t="shared" si="44"/>
        <v>0</v>
      </c>
      <c r="BH26" s="721">
        <f t="shared" si="44"/>
        <v>0</v>
      </c>
      <c r="BI26" s="722">
        <f t="shared" si="44"/>
        <v>0</v>
      </c>
      <c r="BJ26" s="723">
        <f t="shared" si="44"/>
        <v>0</v>
      </c>
      <c r="BK26" s="562">
        <f t="shared" si="44"/>
        <v>0</v>
      </c>
      <c r="BL26" s="723">
        <f t="shared" si="44"/>
        <v>0</v>
      </c>
      <c r="BM26" s="723">
        <f t="shared" si="44"/>
        <v>0</v>
      </c>
      <c r="BN26" s="724">
        <f t="shared" si="44"/>
        <v>0</v>
      </c>
      <c r="BO26" s="723">
        <f t="shared" si="44"/>
        <v>0</v>
      </c>
      <c r="BP26" s="721">
        <f t="shared" si="44"/>
        <v>0</v>
      </c>
      <c r="BQ26" s="722">
        <f t="shared" si="44"/>
        <v>0</v>
      </c>
      <c r="BR26" s="723">
        <f t="shared" si="44"/>
        <v>0</v>
      </c>
      <c r="BS26" s="562">
        <f t="shared" si="44"/>
        <v>0</v>
      </c>
      <c r="BT26" s="723">
        <f t="shared" si="44"/>
        <v>0</v>
      </c>
      <c r="BU26" s="723">
        <f t="shared" si="44"/>
        <v>0</v>
      </c>
      <c r="BV26" s="724">
        <f t="shared" si="44"/>
        <v>0</v>
      </c>
      <c r="BW26" s="723">
        <f t="shared" si="44"/>
        <v>0</v>
      </c>
      <c r="BX26" s="721">
        <f t="shared" ref="BX26:CM26" si="45">IF(AND(BX12&gt;=$J$26,BX12&lt;$K$26),"*",0)</f>
        <v>0</v>
      </c>
      <c r="BY26" s="722">
        <f t="shared" si="45"/>
        <v>0</v>
      </c>
      <c r="BZ26" s="723">
        <f t="shared" si="45"/>
        <v>0</v>
      </c>
      <c r="CA26" s="562">
        <f t="shared" si="45"/>
        <v>0</v>
      </c>
      <c r="CB26" s="539">
        <f t="shared" si="45"/>
        <v>0</v>
      </c>
      <c r="CC26" s="539">
        <f t="shared" si="45"/>
        <v>0</v>
      </c>
      <c r="CD26" s="541">
        <f t="shared" si="45"/>
        <v>0</v>
      </c>
      <c r="CE26" s="539">
        <f t="shared" si="45"/>
        <v>0</v>
      </c>
      <c r="CF26" s="537">
        <f t="shared" si="45"/>
        <v>0</v>
      </c>
      <c r="CG26" s="538">
        <f t="shared" si="45"/>
        <v>0</v>
      </c>
      <c r="CH26" s="539">
        <f t="shared" si="45"/>
        <v>0</v>
      </c>
      <c r="CI26" s="540">
        <f t="shared" si="45"/>
        <v>0</v>
      </c>
      <c r="CJ26" s="539">
        <f t="shared" si="45"/>
        <v>0</v>
      </c>
      <c r="CK26" s="539">
        <f t="shared" si="45"/>
        <v>0</v>
      </c>
      <c r="CL26" s="541">
        <f t="shared" si="45"/>
        <v>0</v>
      </c>
      <c r="CM26" s="539">
        <f t="shared" si="45"/>
        <v>0</v>
      </c>
      <c r="CN26" s="1128">
        <f t="shared" si="4"/>
        <v>0</v>
      </c>
      <c r="CO26" s="1129"/>
      <c r="CP26" s="1123">
        <f>IF(CN26=0,0,LOOKUP(CN26,ﾃﾞｰﾀ入力!$AR$13:'ﾃﾞｰﾀ入力'!$AR$34,ﾃﾞｰﾀ入力!$AS$13:'ﾃﾞｰﾀ入力'!$AS$34))</f>
        <v>0</v>
      </c>
      <c r="CQ26" s="1123"/>
      <c r="CR26" s="294">
        <f t="shared" si="5"/>
        <v>0</v>
      </c>
      <c r="CS26" s="294">
        <f t="shared" si="6"/>
        <v>0</v>
      </c>
      <c r="CT26" s="294">
        <f t="shared" si="7"/>
        <v>0</v>
      </c>
      <c r="CU26" s="295">
        <f t="shared" si="12"/>
        <v>0</v>
      </c>
      <c r="CV26" s="296">
        <f>IF(H26=0,0,LOOKUP(H26,ﾃﾞｰﾀ入力!$C$3:'ﾃﾞｰﾀ入力'!$C$52,ﾃﾞｰﾀ入力!$E$3:'ﾃﾞｰﾀ入力'!$E$51))</f>
        <v>0</v>
      </c>
      <c r="CW26" s="297">
        <f>IF(H26=0,0,LOOKUP(H26,ﾃﾞｰﾀ入力!$C$3:'ﾃﾞｰﾀ入力'!$C$52,ﾃﾞｰﾀ入力!$F$3:'ﾃﾞｰﾀ入力'!$F$51))</f>
        <v>0</v>
      </c>
      <c r="CY26" s="69"/>
      <c r="CZ26" s="69"/>
      <c r="DA26" s="69"/>
    </row>
    <row r="27" spans="1:105" ht="22.5" customHeight="1">
      <c r="A27" s="443">
        <f t="shared" si="8"/>
        <v>14</v>
      </c>
      <c r="B27" s="855" t="str">
        <f>ｼﾌﾄ原本!C18</f>
        <v>I.N</v>
      </c>
      <c r="C27" s="785" t="str">
        <f>ｼﾌﾄ原本!G18</f>
        <v>X</v>
      </c>
      <c r="D27" s="435">
        <f>IF(COUNTIF($H$14:$H$30,14),VLOOKUP(14,$H$14:$CU$30,3,FALSE),0)</f>
        <v>0</v>
      </c>
      <c r="E27" s="423">
        <f>IF(COUNTIF($H$14:$H$30,14),VLOOKUP(14,$H$14:$CU$30,4,FALSE),0)</f>
        <v>0</v>
      </c>
      <c r="F27" s="430">
        <f>IF(COUNTIF($H$14:$H$30,14),VLOOKUP(14,$H$14:$CU$30,92,FALSE),0)</f>
        <v>0</v>
      </c>
      <c r="G27" s="431">
        <f>IF(COUNTIF($H$14:$H$30,14),VLOOKUP(14,$H$14:$CW$30,94,FALSE),0)</f>
        <v>0</v>
      </c>
      <c r="H27" s="432"/>
      <c r="I27" s="874">
        <f>IF(H27=0,0,LOOKUP(H27,ﾃﾞｰﾀ入力!$C$3:'ﾃﾞｰﾀ入力'!$C$40,ﾃﾞｰﾀ入力!$D$3:'ﾃﾞｰﾀ入力'!$D$40))</f>
        <v>0</v>
      </c>
      <c r="J27" s="285"/>
      <c r="K27" s="286"/>
      <c r="L27" s="275">
        <f>IF(AND(L$12&gt;=$J$27,L$12&lt;$K$27),"*",0)</f>
        <v>0</v>
      </c>
      <c r="M27" s="626">
        <f>IF(AND(M$12&gt;=$J$27,M$12&lt;$K$27),"*",0)</f>
        <v>0</v>
      </c>
      <c r="N27" s="627">
        <f>IF(AND(N$12&gt;=$J$27,N$12&lt;$K$27),"*",0)</f>
        <v>0</v>
      </c>
      <c r="O27" s="628">
        <f>IF(AND(O$12&gt;=$J$27,O$12&lt;$K$27),"*",0)</f>
        <v>0</v>
      </c>
      <c r="P27" s="537">
        <f>IF(AND(P$12&gt;=$J$27,P$12&lt;$K$27),"*",0)</f>
        <v>0</v>
      </c>
      <c r="Q27" s="539">
        <f t="shared" ref="Q27:AV27" si="46">IF(AND(Q12&gt;=$J$27,Q12&lt;$K$27),"*",0)</f>
        <v>0</v>
      </c>
      <c r="R27" s="541">
        <f t="shared" si="46"/>
        <v>0</v>
      </c>
      <c r="S27" s="539">
        <f t="shared" si="46"/>
        <v>0</v>
      </c>
      <c r="T27" s="537">
        <f t="shared" si="46"/>
        <v>0</v>
      </c>
      <c r="U27" s="538">
        <f t="shared" si="46"/>
        <v>0</v>
      </c>
      <c r="V27" s="539">
        <f t="shared" si="46"/>
        <v>0</v>
      </c>
      <c r="W27" s="540">
        <f t="shared" si="46"/>
        <v>0</v>
      </c>
      <c r="X27" s="539">
        <f t="shared" si="46"/>
        <v>0</v>
      </c>
      <c r="Y27" s="539">
        <f t="shared" si="46"/>
        <v>0</v>
      </c>
      <c r="Z27" s="724">
        <f t="shared" si="46"/>
        <v>0</v>
      </c>
      <c r="AA27" s="723">
        <f t="shared" si="46"/>
        <v>0</v>
      </c>
      <c r="AB27" s="721">
        <f t="shared" si="46"/>
        <v>0</v>
      </c>
      <c r="AC27" s="722">
        <f t="shared" si="46"/>
        <v>0</v>
      </c>
      <c r="AD27" s="723">
        <f t="shared" si="46"/>
        <v>0</v>
      </c>
      <c r="AE27" s="562">
        <f t="shared" si="46"/>
        <v>0</v>
      </c>
      <c r="AF27" s="723">
        <f t="shared" si="46"/>
        <v>0</v>
      </c>
      <c r="AG27" s="723">
        <f t="shared" si="46"/>
        <v>0</v>
      </c>
      <c r="AH27" s="724">
        <f t="shared" si="46"/>
        <v>0</v>
      </c>
      <c r="AI27" s="723">
        <f t="shared" si="46"/>
        <v>0</v>
      </c>
      <c r="AJ27" s="721">
        <f t="shared" si="46"/>
        <v>0</v>
      </c>
      <c r="AK27" s="722">
        <f t="shared" si="46"/>
        <v>0</v>
      </c>
      <c r="AL27" s="723">
        <f t="shared" si="46"/>
        <v>0</v>
      </c>
      <c r="AM27" s="562">
        <f t="shared" si="46"/>
        <v>0</v>
      </c>
      <c r="AN27" s="723">
        <f t="shared" si="46"/>
        <v>0</v>
      </c>
      <c r="AO27" s="723">
        <f t="shared" si="46"/>
        <v>0</v>
      </c>
      <c r="AP27" s="724">
        <f t="shared" si="46"/>
        <v>0</v>
      </c>
      <c r="AQ27" s="723">
        <f t="shared" si="46"/>
        <v>0</v>
      </c>
      <c r="AR27" s="721">
        <f t="shared" si="46"/>
        <v>0</v>
      </c>
      <c r="AS27" s="722">
        <f t="shared" si="46"/>
        <v>0</v>
      </c>
      <c r="AT27" s="723">
        <f t="shared" si="46"/>
        <v>0</v>
      </c>
      <c r="AU27" s="562">
        <f t="shared" si="46"/>
        <v>0</v>
      </c>
      <c r="AV27" s="723">
        <f t="shared" si="46"/>
        <v>0</v>
      </c>
      <c r="AW27" s="723">
        <f t="shared" ref="AW27:CB27" si="47">IF(AND(AW12&gt;=$J$27,AW12&lt;$K$27),"*",0)</f>
        <v>0</v>
      </c>
      <c r="AX27" s="724">
        <f t="shared" si="47"/>
        <v>0</v>
      </c>
      <c r="AY27" s="723">
        <f t="shared" si="47"/>
        <v>0</v>
      </c>
      <c r="AZ27" s="721">
        <f t="shared" si="47"/>
        <v>0</v>
      </c>
      <c r="BA27" s="722">
        <f t="shared" si="47"/>
        <v>0</v>
      </c>
      <c r="BB27" s="723">
        <f t="shared" si="47"/>
        <v>0</v>
      </c>
      <c r="BC27" s="562">
        <f t="shared" si="47"/>
        <v>0</v>
      </c>
      <c r="BD27" s="723">
        <f t="shared" si="47"/>
        <v>0</v>
      </c>
      <c r="BE27" s="723">
        <f t="shared" si="47"/>
        <v>0</v>
      </c>
      <c r="BF27" s="724">
        <f t="shared" si="47"/>
        <v>0</v>
      </c>
      <c r="BG27" s="723">
        <f t="shared" si="47"/>
        <v>0</v>
      </c>
      <c r="BH27" s="721">
        <f t="shared" si="47"/>
        <v>0</v>
      </c>
      <c r="BI27" s="722">
        <f t="shared" si="47"/>
        <v>0</v>
      </c>
      <c r="BJ27" s="723">
        <f t="shared" si="47"/>
        <v>0</v>
      </c>
      <c r="BK27" s="562">
        <f t="shared" si="47"/>
        <v>0</v>
      </c>
      <c r="BL27" s="723">
        <f t="shared" si="47"/>
        <v>0</v>
      </c>
      <c r="BM27" s="723">
        <f t="shared" si="47"/>
        <v>0</v>
      </c>
      <c r="BN27" s="724">
        <f t="shared" si="47"/>
        <v>0</v>
      </c>
      <c r="BO27" s="723">
        <f t="shared" si="47"/>
        <v>0</v>
      </c>
      <c r="BP27" s="721">
        <f t="shared" si="47"/>
        <v>0</v>
      </c>
      <c r="BQ27" s="722">
        <f t="shared" si="47"/>
        <v>0</v>
      </c>
      <c r="BR27" s="723">
        <f t="shared" si="47"/>
        <v>0</v>
      </c>
      <c r="BS27" s="562">
        <f t="shared" si="47"/>
        <v>0</v>
      </c>
      <c r="BT27" s="723">
        <f t="shared" si="47"/>
        <v>0</v>
      </c>
      <c r="BU27" s="723">
        <f t="shared" si="47"/>
        <v>0</v>
      </c>
      <c r="BV27" s="724">
        <f t="shared" si="47"/>
        <v>0</v>
      </c>
      <c r="BW27" s="723">
        <f t="shared" si="47"/>
        <v>0</v>
      </c>
      <c r="BX27" s="721">
        <f t="shared" si="47"/>
        <v>0</v>
      </c>
      <c r="BY27" s="722">
        <f t="shared" si="47"/>
        <v>0</v>
      </c>
      <c r="BZ27" s="723">
        <f t="shared" si="47"/>
        <v>0</v>
      </c>
      <c r="CA27" s="562">
        <f t="shared" si="47"/>
        <v>0</v>
      </c>
      <c r="CB27" s="539">
        <f t="shared" si="47"/>
        <v>0</v>
      </c>
      <c r="CC27" s="539">
        <f t="shared" ref="CC27:CM27" si="48">IF(AND(CC12&gt;=$J$27,CC12&lt;$K$27),"*",0)</f>
        <v>0</v>
      </c>
      <c r="CD27" s="541">
        <f t="shared" si="48"/>
        <v>0</v>
      </c>
      <c r="CE27" s="539">
        <f t="shared" si="48"/>
        <v>0</v>
      </c>
      <c r="CF27" s="537">
        <f t="shared" si="48"/>
        <v>0</v>
      </c>
      <c r="CG27" s="538">
        <f t="shared" si="48"/>
        <v>0</v>
      </c>
      <c r="CH27" s="539">
        <f t="shared" si="48"/>
        <v>0</v>
      </c>
      <c r="CI27" s="540">
        <f t="shared" si="48"/>
        <v>0</v>
      </c>
      <c r="CJ27" s="539">
        <f t="shared" si="48"/>
        <v>0</v>
      </c>
      <c r="CK27" s="539">
        <f t="shared" si="48"/>
        <v>0</v>
      </c>
      <c r="CL27" s="541">
        <f t="shared" si="48"/>
        <v>0</v>
      </c>
      <c r="CM27" s="539">
        <f t="shared" si="48"/>
        <v>0</v>
      </c>
      <c r="CN27" s="1128">
        <f t="shared" si="4"/>
        <v>0</v>
      </c>
      <c r="CO27" s="1129"/>
      <c r="CP27" s="1123">
        <f>IF(CN27=0,0,LOOKUP(CN27,ﾃﾞｰﾀ入力!$AR$13:'ﾃﾞｰﾀ入力'!$AR$34,ﾃﾞｰﾀ入力!$AS$13:'ﾃﾞｰﾀ入力'!$AS$34))</f>
        <v>0</v>
      </c>
      <c r="CQ27" s="1123"/>
      <c r="CR27" s="294">
        <f t="shared" si="5"/>
        <v>0</v>
      </c>
      <c r="CS27" s="294">
        <f t="shared" si="6"/>
        <v>0</v>
      </c>
      <c r="CT27" s="294">
        <f t="shared" si="7"/>
        <v>0</v>
      </c>
      <c r="CU27" s="295">
        <f t="shared" si="12"/>
        <v>0</v>
      </c>
      <c r="CV27" s="296">
        <f>IF(H27=0,0,LOOKUP(H27,ﾃﾞｰﾀ入力!$C$3:'ﾃﾞｰﾀ入力'!$C$52,ﾃﾞｰﾀ入力!$E$3:'ﾃﾞｰﾀ入力'!$E$51))</f>
        <v>0</v>
      </c>
      <c r="CW27" s="297">
        <f>IF(H27=0,0,LOOKUP(H27,ﾃﾞｰﾀ入力!$C$3:'ﾃﾞｰﾀ入力'!$C$52,ﾃﾞｰﾀ入力!$F$3:'ﾃﾞｰﾀ入力'!$F$51))</f>
        <v>0</v>
      </c>
      <c r="CY27" s="69"/>
      <c r="CZ27" s="69"/>
      <c r="DA27" s="69"/>
    </row>
    <row r="28" spans="1:105" ht="22.5" customHeight="1">
      <c r="A28" s="443">
        <f t="shared" si="8"/>
        <v>15</v>
      </c>
      <c r="B28" s="855" t="str">
        <f>ｼﾌﾄ原本!C19</f>
        <v>W.M</v>
      </c>
      <c r="C28" s="785" t="str">
        <f>ｼﾌﾄ原本!G19</f>
        <v>X</v>
      </c>
      <c r="D28" s="435">
        <f>IF(COUNTIF($H$14:$H$30,15),VLOOKUP(15,$H$14:$CU$30,3,FALSE),0)</f>
        <v>0</v>
      </c>
      <c r="E28" s="423">
        <f>IF(COUNTIF($H$14:$H$30,15),VLOOKUP(15,$H$14:$CU$30,4,FALSE),0)</f>
        <v>0</v>
      </c>
      <c r="F28" s="426">
        <f>IF(COUNTIF($H$14:$H$30,15),VLOOKUP(15,$H$14:$CU$30,92,FALSE),0)</f>
        <v>0</v>
      </c>
      <c r="G28" s="436">
        <f>IF(COUNTIF($H$14:$H$30,15),VLOOKUP(15,$H$14:$CW$30,94,FALSE),0)</f>
        <v>0</v>
      </c>
      <c r="H28" s="432"/>
      <c r="I28" s="874">
        <f>IF(H28=0,0,LOOKUP(H28,ﾃﾞｰﾀ入力!$C$3:'ﾃﾞｰﾀ入力'!$C$40,ﾃﾞｰﾀ入力!$D$3:'ﾃﾞｰﾀ入力'!$D$40))</f>
        <v>0</v>
      </c>
      <c r="J28" s="298"/>
      <c r="K28" s="299"/>
      <c r="L28" s="275">
        <f t="shared" ref="L28:AQ28" si="49">IF(AND(L$12&gt;=$J$28,L$12&lt;$K$28),"*",0)</f>
        <v>0</v>
      </c>
      <c r="M28" s="626">
        <f t="shared" si="49"/>
        <v>0</v>
      </c>
      <c r="N28" s="627">
        <f t="shared" si="49"/>
        <v>0</v>
      </c>
      <c r="O28" s="628">
        <f t="shared" si="49"/>
        <v>0</v>
      </c>
      <c r="P28" s="537">
        <f t="shared" si="49"/>
        <v>0</v>
      </c>
      <c r="Q28" s="539">
        <f t="shared" si="49"/>
        <v>0</v>
      </c>
      <c r="R28" s="541">
        <f t="shared" si="49"/>
        <v>0</v>
      </c>
      <c r="S28" s="539">
        <f t="shared" si="49"/>
        <v>0</v>
      </c>
      <c r="T28" s="537">
        <f t="shared" si="49"/>
        <v>0</v>
      </c>
      <c r="U28" s="538">
        <f t="shared" si="49"/>
        <v>0</v>
      </c>
      <c r="V28" s="539">
        <f t="shared" si="49"/>
        <v>0</v>
      </c>
      <c r="W28" s="540">
        <f t="shared" si="49"/>
        <v>0</v>
      </c>
      <c r="X28" s="539">
        <f t="shared" si="49"/>
        <v>0</v>
      </c>
      <c r="Y28" s="539">
        <f t="shared" si="49"/>
        <v>0</v>
      </c>
      <c r="Z28" s="541">
        <f t="shared" si="49"/>
        <v>0</v>
      </c>
      <c r="AA28" s="539">
        <f t="shared" si="49"/>
        <v>0</v>
      </c>
      <c r="AB28" s="721">
        <f t="shared" si="49"/>
        <v>0</v>
      </c>
      <c r="AC28" s="722">
        <f t="shared" si="49"/>
        <v>0</v>
      </c>
      <c r="AD28" s="723">
        <f t="shared" si="49"/>
        <v>0</v>
      </c>
      <c r="AE28" s="562">
        <f t="shared" si="49"/>
        <v>0</v>
      </c>
      <c r="AF28" s="723">
        <f t="shared" si="49"/>
        <v>0</v>
      </c>
      <c r="AG28" s="723">
        <f t="shared" si="49"/>
        <v>0</v>
      </c>
      <c r="AH28" s="724">
        <f t="shared" si="49"/>
        <v>0</v>
      </c>
      <c r="AI28" s="723">
        <f t="shared" si="49"/>
        <v>0</v>
      </c>
      <c r="AJ28" s="721">
        <f t="shared" si="49"/>
        <v>0</v>
      </c>
      <c r="AK28" s="722">
        <f t="shared" si="49"/>
        <v>0</v>
      </c>
      <c r="AL28" s="723">
        <f t="shared" si="49"/>
        <v>0</v>
      </c>
      <c r="AM28" s="562">
        <f t="shared" si="49"/>
        <v>0</v>
      </c>
      <c r="AN28" s="723">
        <f t="shared" si="49"/>
        <v>0</v>
      </c>
      <c r="AO28" s="723">
        <f t="shared" si="49"/>
        <v>0</v>
      </c>
      <c r="AP28" s="724">
        <f t="shared" si="49"/>
        <v>0</v>
      </c>
      <c r="AQ28" s="723">
        <f t="shared" si="49"/>
        <v>0</v>
      </c>
      <c r="AR28" s="721">
        <f t="shared" ref="AR28:BW28" si="50">IF(AND(AR$12&gt;=$J$28,AR$12&lt;$K$28),"*",0)</f>
        <v>0</v>
      </c>
      <c r="AS28" s="722">
        <f t="shared" si="50"/>
        <v>0</v>
      </c>
      <c r="AT28" s="723">
        <f t="shared" si="50"/>
        <v>0</v>
      </c>
      <c r="AU28" s="562">
        <f t="shared" si="50"/>
        <v>0</v>
      </c>
      <c r="AV28" s="723">
        <f t="shared" si="50"/>
        <v>0</v>
      </c>
      <c r="AW28" s="723">
        <f t="shared" si="50"/>
        <v>0</v>
      </c>
      <c r="AX28" s="724">
        <f t="shared" si="50"/>
        <v>0</v>
      </c>
      <c r="AY28" s="723">
        <f t="shared" si="50"/>
        <v>0</v>
      </c>
      <c r="AZ28" s="721">
        <f t="shared" si="50"/>
        <v>0</v>
      </c>
      <c r="BA28" s="722">
        <f t="shared" si="50"/>
        <v>0</v>
      </c>
      <c r="BB28" s="723">
        <f t="shared" si="50"/>
        <v>0</v>
      </c>
      <c r="BC28" s="562">
        <f t="shared" si="50"/>
        <v>0</v>
      </c>
      <c r="BD28" s="723">
        <f t="shared" si="50"/>
        <v>0</v>
      </c>
      <c r="BE28" s="723">
        <f t="shared" si="50"/>
        <v>0</v>
      </c>
      <c r="BF28" s="724">
        <f t="shared" si="50"/>
        <v>0</v>
      </c>
      <c r="BG28" s="723">
        <f t="shared" si="50"/>
        <v>0</v>
      </c>
      <c r="BH28" s="721">
        <f t="shared" si="50"/>
        <v>0</v>
      </c>
      <c r="BI28" s="722">
        <f t="shared" si="50"/>
        <v>0</v>
      </c>
      <c r="BJ28" s="723">
        <f t="shared" si="50"/>
        <v>0</v>
      </c>
      <c r="BK28" s="562">
        <f t="shared" si="50"/>
        <v>0</v>
      </c>
      <c r="BL28" s="723">
        <f t="shared" si="50"/>
        <v>0</v>
      </c>
      <c r="BM28" s="723">
        <f t="shared" si="50"/>
        <v>0</v>
      </c>
      <c r="BN28" s="724">
        <f t="shared" si="50"/>
        <v>0</v>
      </c>
      <c r="BO28" s="723">
        <f t="shared" si="50"/>
        <v>0</v>
      </c>
      <c r="BP28" s="721">
        <f t="shared" si="50"/>
        <v>0</v>
      </c>
      <c r="BQ28" s="722">
        <f t="shared" si="50"/>
        <v>0</v>
      </c>
      <c r="BR28" s="723">
        <f t="shared" si="50"/>
        <v>0</v>
      </c>
      <c r="BS28" s="562">
        <f t="shared" si="50"/>
        <v>0</v>
      </c>
      <c r="BT28" s="723">
        <f t="shared" si="50"/>
        <v>0</v>
      </c>
      <c r="BU28" s="723">
        <f t="shared" si="50"/>
        <v>0</v>
      </c>
      <c r="BV28" s="724">
        <f t="shared" si="50"/>
        <v>0</v>
      </c>
      <c r="BW28" s="723">
        <f t="shared" si="50"/>
        <v>0</v>
      </c>
      <c r="BX28" s="721">
        <f t="shared" ref="BX28:CM28" si="51">IF(AND(BX$12&gt;=$J$28,BX$12&lt;$K$28),"*",0)</f>
        <v>0</v>
      </c>
      <c r="BY28" s="722">
        <f t="shared" si="51"/>
        <v>0</v>
      </c>
      <c r="BZ28" s="723">
        <f t="shared" si="51"/>
        <v>0</v>
      </c>
      <c r="CA28" s="562">
        <f t="shared" si="51"/>
        <v>0</v>
      </c>
      <c r="CB28" s="539">
        <f t="shared" si="51"/>
        <v>0</v>
      </c>
      <c r="CC28" s="539">
        <f t="shared" si="51"/>
        <v>0</v>
      </c>
      <c r="CD28" s="541">
        <f t="shared" si="51"/>
        <v>0</v>
      </c>
      <c r="CE28" s="539">
        <f t="shared" si="51"/>
        <v>0</v>
      </c>
      <c r="CF28" s="537">
        <f t="shared" si="51"/>
        <v>0</v>
      </c>
      <c r="CG28" s="538">
        <f t="shared" si="51"/>
        <v>0</v>
      </c>
      <c r="CH28" s="539">
        <f t="shared" si="51"/>
        <v>0</v>
      </c>
      <c r="CI28" s="540">
        <f t="shared" si="51"/>
        <v>0</v>
      </c>
      <c r="CJ28" s="539">
        <f t="shared" si="51"/>
        <v>0</v>
      </c>
      <c r="CK28" s="539">
        <f t="shared" si="51"/>
        <v>0</v>
      </c>
      <c r="CL28" s="541">
        <f t="shared" si="51"/>
        <v>0</v>
      </c>
      <c r="CM28" s="539">
        <f t="shared" si="51"/>
        <v>0</v>
      </c>
      <c r="CN28" s="1128">
        <f t="shared" si="4"/>
        <v>0</v>
      </c>
      <c r="CO28" s="1129"/>
      <c r="CP28" s="1123">
        <f>IF(CN28=0,0,LOOKUP(CN28,ﾃﾞｰﾀ入力!$AR$13:'ﾃﾞｰﾀ入力'!$AR$34,ﾃﾞｰﾀ入力!$AS$13:'ﾃﾞｰﾀ入力'!$AS$34))</f>
        <v>0</v>
      </c>
      <c r="CQ28" s="1123"/>
      <c r="CR28" s="294">
        <f t="shared" si="5"/>
        <v>0</v>
      </c>
      <c r="CS28" s="294">
        <f t="shared" si="6"/>
        <v>0</v>
      </c>
      <c r="CT28" s="294">
        <f t="shared" si="7"/>
        <v>0</v>
      </c>
      <c r="CU28" s="295">
        <f t="shared" si="12"/>
        <v>0</v>
      </c>
      <c r="CV28" s="296">
        <f>IF(H28=0,0,LOOKUP(H28,ﾃﾞｰﾀ入力!$C$3:'ﾃﾞｰﾀ入力'!$C$52,ﾃﾞｰﾀ入力!$E$3:'ﾃﾞｰﾀ入力'!$E$51))</f>
        <v>0</v>
      </c>
      <c r="CW28" s="297">
        <f>IF(H28=0,0,LOOKUP(H28,ﾃﾞｰﾀ入力!$C$3:'ﾃﾞｰﾀ入力'!$C$52,ﾃﾞｰﾀ入力!$F$3:'ﾃﾞｰﾀ入力'!$F$51))</f>
        <v>0</v>
      </c>
      <c r="CY28" s="69"/>
      <c r="CZ28" s="69"/>
      <c r="DA28" s="69"/>
    </row>
    <row r="29" spans="1:105" ht="22.5" customHeight="1">
      <c r="A29" s="443">
        <f t="shared" si="8"/>
        <v>16</v>
      </c>
      <c r="B29" s="855" t="str">
        <f>ｼﾌﾄ原本!C20</f>
        <v>Y.Y</v>
      </c>
      <c r="C29" s="785" t="str">
        <f>ｼﾌﾄ原本!G20</f>
        <v>X</v>
      </c>
      <c r="D29" s="435">
        <f>IF(COUNTIF($H$14:$H$30,16),VLOOKUP(16,$H$14:$CU$30,3,FALSE),0)</f>
        <v>0</v>
      </c>
      <c r="E29" s="423">
        <f>IF(COUNTIF($H$14:$H$30,16),VLOOKUP(16,$H$14:$CU$30,4,FALSE),0)</f>
        <v>0</v>
      </c>
      <c r="F29" s="426">
        <f>IF(COUNTIF($H$14:$H$30,16),VLOOKUP(16,$H$14:$CU$30,92,FALSE),0)</f>
        <v>0</v>
      </c>
      <c r="G29" s="436">
        <f>IF(COUNTIF($H$14:$H$30,16),VLOOKUP(16,$H$14:$CW$30,94,FALSE),0)</f>
        <v>0</v>
      </c>
      <c r="H29" s="432"/>
      <c r="I29" s="874">
        <f>IF(H29=0,0,LOOKUP(H29,ﾃﾞｰﾀ入力!$C$3:'ﾃﾞｰﾀ入力'!$C$40,ﾃﾞｰﾀ入力!$D$3:'ﾃﾞｰﾀ入力'!$D$40))</f>
        <v>0</v>
      </c>
      <c r="J29" s="298"/>
      <c r="K29" s="299"/>
      <c r="L29" s="275">
        <f t="shared" ref="L29:AQ29" si="52">IF(AND(L$12&gt;=$J$29,L$12&lt;$K$29),"*",0)</f>
        <v>0</v>
      </c>
      <c r="M29" s="626">
        <f t="shared" si="52"/>
        <v>0</v>
      </c>
      <c r="N29" s="627">
        <f t="shared" si="52"/>
        <v>0</v>
      </c>
      <c r="O29" s="628">
        <f t="shared" si="52"/>
        <v>0</v>
      </c>
      <c r="P29" s="537">
        <f t="shared" si="52"/>
        <v>0</v>
      </c>
      <c r="Q29" s="539">
        <f t="shared" si="52"/>
        <v>0</v>
      </c>
      <c r="R29" s="541">
        <f t="shared" si="52"/>
        <v>0</v>
      </c>
      <c r="S29" s="539">
        <f t="shared" si="52"/>
        <v>0</v>
      </c>
      <c r="T29" s="537">
        <f t="shared" si="52"/>
        <v>0</v>
      </c>
      <c r="U29" s="538">
        <f t="shared" si="52"/>
        <v>0</v>
      </c>
      <c r="V29" s="539">
        <f t="shared" si="52"/>
        <v>0</v>
      </c>
      <c r="W29" s="540">
        <f t="shared" si="52"/>
        <v>0</v>
      </c>
      <c r="X29" s="539">
        <f t="shared" si="52"/>
        <v>0</v>
      </c>
      <c r="Y29" s="539">
        <f t="shared" si="52"/>
        <v>0</v>
      </c>
      <c r="Z29" s="541">
        <f t="shared" si="52"/>
        <v>0</v>
      </c>
      <c r="AA29" s="539">
        <f t="shared" si="52"/>
        <v>0</v>
      </c>
      <c r="AB29" s="537">
        <f t="shared" si="52"/>
        <v>0</v>
      </c>
      <c r="AC29" s="538">
        <f t="shared" si="52"/>
        <v>0</v>
      </c>
      <c r="AD29" s="539">
        <f t="shared" si="52"/>
        <v>0</v>
      </c>
      <c r="AE29" s="540">
        <f t="shared" si="52"/>
        <v>0</v>
      </c>
      <c r="AF29" s="539">
        <f t="shared" si="52"/>
        <v>0</v>
      </c>
      <c r="AG29" s="539">
        <f t="shared" si="52"/>
        <v>0</v>
      </c>
      <c r="AH29" s="541">
        <f t="shared" si="52"/>
        <v>0</v>
      </c>
      <c r="AI29" s="539">
        <f t="shared" si="52"/>
        <v>0</v>
      </c>
      <c r="AJ29" s="537">
        <f t="shared" si="52"/>
        <v>0</v>
      </c>
      <c r="AK29" s="538">
        <f t="shared" si="52"/>
        <v>0</v>
      </c>
      <c r="AL29" s="539">
        <f t="shared" si="52"/>
        <v>0</v>
      </c>
      <c r="AM29" s="540">
        <f t="shared" si="52"/>
        <v>0</v>
      </c>
      <c r="AN29" s="539">
        <f t="shared" si="52"/>
        <v>0</v>
      </c>
      <c r="AO29" s="539">
        <f t="shared" si="52"/>
        <v>0</v>
      </c>
      <c r="AP29" s="541">
        <f t="shared" si="52"/>
        <v>0</v>
      </c>
      <c r="AQ29" s="539">
        <f t="shared" si="52"/>
        <v>0</v>
      </c>
      <c r="AR29" s="537">
        <f t="shared" ref="AR29:BW29" si="53">IF(AND(AR$12&gt;=$J$29,AR$12&lt;$K$29),"*",0)</f>
        <v>0</v>
      </c>
      <c r="AS29" s="538">
        <f t="shared" si="53"/>
        <v>0</v>
      </c>
      <c r="AT29" s="539">
        <f t="shared" si="53"/>
        <v>0</v>
      </c>
      <c r="AU29" s="540">
        <f t="shared" si="53"/>
        <v>0</v>
      </c>
      <c r="AV29" s="539">
        <f t="shared" si="53"/>
        <v>0</v>
      </c>
      <c r="AW29" s="539">
        <f t="shared" si="53"/>
        <v>0</v>
      </c>
      <c r="AX29" s="541">
        <f t="shared" si="53"/>
        <v>0</v>
      </c>
      <c r="AY29" s="539">
        <f t="shared" si="53"/>
        <v>0</v>
      </c>
      <c r="AZ29" s="537">
        <f t="shared" si="53"/>
        <v>0</v>
      </c>
      <c r="BA29" s="538">
        <f t="shared" si="53"/>
        <v>0</v>
      </c>
      <c r="BB29" s="539">
        <f t="shared" si="53"/>
        <v>0</v>
      </c>
      <c r="BC29" s="540">
        <f t="shared" si="53"/>
        <v>0</v>
      </c>
      <c r="BD29" s="539">
        <f t="shared" si="53"/>
        <v>0</v>
      </c>
      <c r="BE29" s="539">
        <f t="shared" si="53"/>
        <v>0</v>
      </c>
      <c r="BF29" s="541">
        <f t="shared" si="53"/>
        <v>0</v>
      </c>
      <c r="BG29" s="539">
        <f t="shared" si="53"/>
        <v>0</v>
      </c>
      <c r="BH29" s="537">
        <f t="shared" si="53"/>
        <v>0</v>
      </c>
      <c r="BI29" s="538">
        <f t="shared" si="53"/>
        <v>0</v>
      </c>
      <c r="BJ29" s="539">
        <f t="shared" si="53"/>
        <v>0</v>
      </c>
      <c r="BK29" s="540">
        <f t="shared" si="53"/>
        <v>0</v>
      </c>
      <c r="BL29" s="539">
        <f t="shared" si="53"/>
        <v>0</v>
      </c>
      <c r="BM29" s="539">
        <f t="shared" si="53"/>
        <v>0</v>
      </c>
      <c r="BN29" s="541">
        <f t="shared" si="53"/>
        <v>0</v>
      </c>
      <c r="BO29" s="539">
        <f t="shared" si="53"/>
        <v>0</v>
      </c>
      <c r="BP29" s="537">
        <f t="shared" si="53"/>
        <v>0</v>
      </c>
      <c r="BQ29" s="538">
        <f t="shared" si="53"/>
        <v>0</v>
      </c>
      <c r="BR29" s="539">
        <f t="shared" si="53"/>
        <v>0</v>
      </c>
      <c r="BS29" s="540">
        <f t="shared" si="53"/>
        <v>0</v>
      </c>
      <c r="BT29" s="539">
        <f t="shared" si="53"/>
        <v>0</v>
      </c>
      <c r="BU29" s="539">
        <f t="shared" si="53"/>
        <v>0</v>
      </c>
      <c r="BV29" s="541">
        <f t="shared" si="53"/>
        <v>0</v>
      </c>
      <c r="BW29" s="539">
        <f t="shared" si="53"/>
        <v>0</v>
      </c>
      <c r="BX29" s="537">
        <f t="shared" ref="BX29:CM29" si="54">IF(AND(BX$12&gt;=$J$29,BX$12&lt;$K$29),"*",0)</f>
        <v>0</v>
      </c>
      <c r="BY29" s="538">
        <f t="shared" si="54"/>
        <v>0</v>
      </c>
      <c r="BZ29" s="539">
        <f t="shared" si="54"/>
        <v>0</v>
      </c>
      <c r="CA29" s="540">
        <f t="shared" si="54"/>
        <v>0</v>
      </c>
      <c r="CB29" s="539">
        <f t="shared" si="54"/>
        <v>0</v>
      </c>
      <c r="CC29" s="539">
        <f t="shared" si="54"/>
        <v>0</v>
      </c>
      <c r="CD29" s="541">
        <f t="shared" si="54"/>
        <v>0</v>
      </c>
      <c r="CE29" s="539">
        <f t="shared" si="54"/>
        <v>0</v>
      </c>
      <c r="CF29" s="537">
        <f t="shared" si="54"/>
        <v>0</v>
      </c>
      <c r="CG29" s="538">
        <f t="shared" si="54"/>
        <v>0</v>
      </c>
      <c r="CH29" s="539">
        <f t="shared" si="54"/>
        <v>0</v>
      </c>
      <c r="CI29" s="540">
        <f t="shared" si="54"/>
        <v>0</v>
      </c>
      <c r="CJ29" s="539">
        <f t="shared" si="54"/>
        <v>0</v>
      </c>
      <c r="CK29" s="539">
        <f t="shared" si="54"/>
        <v>0</v>
      </c>
      <c r="CL29" s="541">
        <f t="shared" si="54"/>
        <v>0</v>
      </c>
      <c r="CM29" s="539">
        <f t="shared" si="54"/>
        <v>0</v>
      </c>
      <c r="CN29" s="1128">
        <f t="shared" si="4"/>
        <v>0</v>
      </c>
      <c r="CO29" s="1129"/>
      <c r="CP29" s="1123">
        <f>IF(CN29=0,0,LOOKUP(CN29,ﾃﾞｰﾀ入力!$AR$13:'ﾃﾞｰﾀ入力'!$AR$34,ﾃﾞｰﾀ入力!$AS$13:'ﾃﾞｰﾀ入力'!$AS$34))</f>
        <v>0</v>
      </c>
      <c r="CQ29" s="1123"/>
      <c r="CR29" s="294">
        <f t="shared" si="5"/>
        <v>0</v>
      </c>
      <c r="CS29" s="294">
        <f t="shared" si="6"/>
        <v>0</v>
      </c>
      <c r="CT29" s="294">
        <f t="shared" si="7"/>
        <v>0</v>
      </c>
      <c r="CU29" s="295">
        <f t="shared" si="12"/>
        <v>0</v>
      </c>
      <c r="CV29" s="296">
        <f>IF(H29=0,0,LOOKUP(H29,ﾃﾞｰﾀ入力!$C$3:'ﾃﾞｰﾀ入力'!$C$52,ﾃﾞｰﾀ入力!$E$3:'ﾃﾞｰﾀ入力'!$E$51))</f>
        <v>0</v>
      </c>
      <c r="CW29" s="297">
        <f>IF(H29=0,0,LOOKUP(H29,ﾃﾞｰﾀ入力!$C$3:'ﾃﾞｰﾀ入力'!$C$52,ﾃﾞｰﾀ入力!$F$3:'ﾃﾞｰﾀ入力'!$F$51))</f>
        <v>0</v>
      </c>
      <c r="CY29" s="69"/>
      <c r="CZ29" s="69"/>
      <c r="DA29" s="69"/>
    </row>
    <row r="30" spans="1:105" ht="22.5" customHeight="1" thickBot="1">
      <c r="A30" s="443">
        <f t="shared" si="8"/>
        <v>17</v>
      </c>
      <c r="B30" s="855" t="str">
        <f>ｼﾌﾄ原本!C21</f>
        <v>S.U</v>
      </c>
      <c r="C30" s="785" t="str">
        <f>ｼﾌﾄ原本!G21</f>
        <v>11-L</v>
      </c>
      <c r="D30" s="435">
        <f>IF(COUNTIF($H$14:$H$30,17),VLOOKUP(17,$H$14:$CU$30,3,FALSE),0)</f>
        <v>17</v>
      </c>
      <c r="E30" s="423">
        <f>IF(COUNTIF($H$14:$H$30,17),VLOOKUP(17,$H$14:$CU$30,4,FALSE),0)</f>
        <v>22.75</v>
      </c>
      <c r="F30" s="426">
        <f ca="1">IF(COUNTIF($H$14:$H$30,17),VLOOKUP(17,$H$14:$CU$30,92,FALSE),0)</f>
        <v>6666.375</v>
      </c>
      <c r="G30" s="436">
        <f ca="1">IF(COUNTIF($H$14:$H$30,17),VLOOKUP(17,$H$14:$CW$30,94,FALSE),0)</f>
        <v>418</v>
      </c>
      <c r="H30" s="920"/>
      <c r="I30" s="875">
        <f>IF(H30=0,0,LOOKUP(H30,ﾃﾞｰﾀ入力!$C$3:'ﾃﾞｰﾀ入力'!$C$40,ﾃﾞｰﾀ入力!$D$3:'ﾃﾞｰﾀ入力'!$D$40))</f>
        <v>0</v>
      </c>
      <c r="J30" s="900"/>
      <c r="K30" s="901"/>
      <c r="L30" s="377">
        <f t="shared" ref="L30:AQ30" si="55">IF(AND(L12&gt;=$J$30,L12&lt;$K$30),"*",0)</f>
        <v>0</v>
      </c>
      <c r="M30" s="658">
        <f t="shared" si="55"/>
        <v>0</v>
      </c>
      <c r="N30" s="659">
        <f t="shared" si="55"/>
        <v>0</v>
      </c>
      <c r="O30" s="660">
        <f t="shared" si="55"/>
        <v>0</v>
      </c>
      <c r="P30" s="552">
        <f t="shared" si="55"/>
        <v>0</v>
      </c>
      <c r="Q30" s="550">
        <f t="shared" si="55"/>
        <v>0</v>
      </c>
      <c r="R30" s="551">
        <f t="shared" si="55"/>
        <v>0</v>
      </c>
      <c r="S30" s="550">
        <f t="shared" si="55"/>
        <v>0</v>
      </c>
      <c r="T30" s="552">
        <f t="shared" si="55"/>
        <v>0</v>
      </c>
      <c r="U30" s="553">
        <f t="shared" si="55"/>
        <v>0</v>
      </c>
      <c r="V30" s="550">
        <f t="shared" si="55"/>
        <v>0</v>
      </c>
      <c r="W30" s="554">
        <f t="shared" si="55"/>
        <v>0</v>
      </c>
      <c r="X30" s="550">
        <f t="shared" si="55"/>
        <v>0</v>
      </c>
      <c r="Y30" s="550">
        <f t="shared" si="55"/>
        <v>0</v>
      </c>
      <c r="Z30" s="551">
        <f t="shared" si="55"/>
        <v>0</v>
      </c>
      <c r="AA30" s="550">
        <f t="shared" si="55"/>
        <v>0</v>
      </c>
      <c r="AB30" s="552">
        <f t="shared" si="55"/>
        <v>0</v>
      </c>
      <c r="AC30" s="553">
        <f t="shared" si="55"/>
        <v>0</v>
      </c>
      <c r="AD30" s="550">
        <f t="shared" si="55"/>
        <v>0</v>
      </c>
      <c r="AE30" s="554">
        <f t="shared" si="55"/>
        <v>0</v>
      </c>
      <c r="AF30" s="550">
        <f t="shared" si="55"/>
        <v>0</v>
      </c>
      <c r="AG30" s="550">
        <f t="shared" si="55"/>
        <v>0</v>
      </c>
      <c r="AH30" s="551">
        <f t="shared" si="55"/>
        <v>0</v>
      </c>
      <c r="AI30" s="550">
        <f t="shared" si="55"/>
        <v>0</v>
      </c>
      <c r="AJ30" s="552">
        <f t="shared" si="55"/>
        <v>0</v>
      </c>
      <c r="AK30" s="553">
        <f t="shared" si="55"/>
        <v>0</v>
      </c>
      <c r="AL30" s="550">
        <f t="shared" si="55"/>
        <v>0</v>
      </c>
      <c r="AM30" s="554">
        <f t="shared" si="55"/>
        <v>0</v>
      </c>
      <c r="AN30" s="550">
        <f t="shared" si="55"/>
        <v>0</v>
      </c>
      <c r="AO30" s="550">
        <f t="shared" si="55"/>
        <v>0</v>
      </c>
      <c r="AP30" s="551">
        <f t="shared" si="55"/>
        <v>0</v>
      </c>
      <c r="AQ30" s="550">
        <f t="shared" si="55"/>
        <v>0</v>
      </c>
      <c r="AR30" s="552">
        <f t="shared" ref="AR30:BW30" si="56">IF(AND(AR12&gt;=$J$30,AR12&lt;$K$30),"*",0)</f>
        <v>0</v>
      </c>
      <c r="AS30" s="553">
        <f t="shared" si="56"/>
        <v>0</v>
      </c>
      <c r="AT30" s="550">
        <f t="shared" si="56"/>
        <v>0</v>
      </c>
      <c r="AU30" s="554">
        <f t="shared" si="56"/>
        <v>0</v>
      </c>
      <c r="AV30" s="550">
        <f t="shared" si="56"/>
        <v>0</v>
      </c>
      <c r="AW30" s="550">
        <f t="shared" si="56"/>
        <v>0</v>
      </c>
      <c r="AX30" s="551">
        <f t="shared" si="56"/>
        <v>0</v>
      </c>
      <c r="AY30" s="550">
        <f t="shared" si="56"/>
        <v>0</v>
      </c>
      <c r="AZ30" s="552">
        <f t="shared" si="56"/>
        <v>0</v>
      </c>
      <c r="BA30" s="553">
        <f t="shared" si="56"/>
        <v>0</v>
      </c>
      <c r="BB30" s="550">
        <f t="shared" si="56"/>
        <v>0</v>
      </c>
      <c r="BC30" s="554">
        <f t="shared" si="56"/>
        <v>0</v>
      </c>
      <c r="BD30" s="550">
        <f t="shared" si="56"/>
        <v>0</v>
      </c>
      <c r="BE30" s="550">
        <f t="shared" si="56"/>
        <v>0</v>
      </c>
      <c r="BF30" s="551">
        <f t="shared" si="56"/>
        <v>0</v>
      </c>
      <c r="BG30" s="550">
        <f t="shared" si="56"/>
        <v>0</v>
      </c>
      <c r="BH30" s="552">
        <f t="shared" si="56"/>
        <v>0</v>
      </c>
      <c r="BI30" s="553">
        <f t="shared" si="56"/>
        <v>0</v>
      </c>
      <c r="BJ30" s="550">
        <f t="shared" si="56"/>
        <v>0</v>
      </c>
      <c r="BK30" s="554">
        <f t="shared" si="56"/>
        <v>0</v>
      </c>
      <c r="BL30" s="550">
        <f t="shared" si="56"/>
        <v>0</v>
      </c>
      <c r="BM30" s="550">
        <f t="shared" si="56"/>
        <v>0</v>
      </c>
      <c r="BN30" s="551">
        <f t="shared" si="56"/>
        <v>0</v>
      </c>
      <c r="BO30" s="550">
        <f t="shared" si="56"/>
        <v>0</v>
      </c>
      <c r="BP30" s="552">
        <f t="shared" si="56"/>
        <v>0</v>
      </c>
      <c r="BQ30" s="553">
        <f t="shared" si="56"/>
        <v>0</v>
      </c>
      <c r="BR30" s="550">
        <f t="shared" si="56"/>
        <v>0</v>
      </c>
      <c r="BS30" s="554">
        <f t="shared" si="56"/>
        <v>0</v>
      </c>
      <c r="BT30" s="550">
        <f t="shared" si="56"/>
        <v>0</v>
      </c>
      <c r="BU30" s="550">
        <f t="shared" si="56"/>
        <v>0</v>
      </c>
      <c r="BV30" s="551">
        <f t="shared" si="56"/>
        <v>0</v>
      </c>
      <c r="BW30" s="550">
        <f t="shared" si="56"/>
        <v>0</v>
      </c>
      <c r="BX30" s="552">
        <f t="shared" ref="BX30:CM30" si="57">IF(AND(BX12&gt;=$J$30,BX12&lt;$K$30),"*",0)</f>
        <v>0</v>
      </c>
      <c r="BY30" s="553">
        <f t="shared" si="57"/>
        <v>0</v>
      </c>
      <c r="BZ30" s="550">
        <f t="shared" si="57"/>
        <v>0</v>
      </c>
      <c r="CA30" s="554">
        <f t="shared" si="57"/>
        <v>0</v>
      </c>
      <c r="CB30" s="550">
        <f t="shared" si="57"/>
        <v>0</v>
      </c>
      <c r="CC30" s="550">
        <f t="shared" si="57"/>
        <v>0</v>
      </c>
      <c r="CD30" s="551">
        <f t="shared" si="57"/>
        <v>0</v>
      </c>
      <c r="CE30" s="550">
        <f t="shared" si="57"/>
        <v>0</v>
      </c>
      <c r="CF30" s="552">
        <f t="shared" si="57"/>
        <v>0</v>
      </c>
      <c r="CG30" s="553">
        <f t="shared" si="57"/>
        <v>0</v>
      </c>
      <c r="CH30" s="550">
        <f t="shared" si="57"/>
        <v>0</v>
      </c>
      <c r="CI30" s="554">
        <f t="shared" si="57"/>
        <v>0</v>
      </c>
      <c r="CJ30" s="550">
        <f t="shared" si="57"/>
        <v>0</v>
      </c>
      <c r="CK30" s="550">
        <f t="shared" si="57"/>
        <v>0</v>
      </c>
      <c r="CL30" s="551">
        <f t="shared" si="57"/>
        <v>0</v>
      </c>
      <c r="CM30" s="661">
        <f t="shared" si="57"/>
        <v>0</v>
      </c>
      <c r="CN30" s="1128">
        <f t="shared" si="4"/>
        <v>0</v>
      </c>
      <c r="CO30" s="1129"/>
      <c r="CP30" s="1123">
        <f>IF(CN30=0,0,LOOKUP(CN30,ﾃﾞｰﾀ入力!$AR$13:'ﾃﾞｰﾀ入力'!$AR$34,ﾃﾞｰﾀ入力!$AS$13:'ﾃﾞｰﾀ入力'!$AS$34))</f>
        <v>0</v>
      </c>
      <c r="CQ30" s="1123"/>
      <c r="CR30" s="294">
        <f t="shared" si="5"/>
        <v>0</v>
      </c>
      <c r="CS30" s="294">
        <f t="shared" si="6"/>
        <v>0</v>
      </c>
      <c r="CT30" s="294">
        <f t="shared" si="7"/>
        <v>0</v>
      </c>
      <c r="CU30" s="295">
        <f t="shared" si="12"/>
        <v>0</v>
      </c>
      <c r="CV30" s="296">
        <f>IF(H30=0,0,LOOKUP(H30,ﾃﾞｰﾀ入力!$C$3:'ﾃﾞｰﾀ入力'!$C$52,ﾃﾞｰﾀ入力!$E$3:'ﾃﾞｰﾀ入力'!$E$51))</f>
        <v>0</v>
      </c>
      <c r="CW30" s="297">
        <f>IF(H30=0,0,LOOKUP(H30,ﾃﾞｰﾀ入力!$C$3:'ﾃﾞｰﾀ入力'!$C$52,ﾃﾞｰﾀ入力!$F$3:'ﾃﾞｰﾀ入力'!$F$51))</f>
        <v>0</v>
      </c>
      <c r="CY30" s="69"/>
      <c r="CZ30" s="69"/>
      <c r="DA30" s="69"/>
    </row>
    <row r="31" spans="1:105" ht="22.5" customHeight="1" thickBot="1">
      <c r="A31" s="443">
        <f t="shared" si="8"/>
        <v>18</v>
      </c>
      <c r="B31" s="855" t="str">
        <f>ｼﾌﾄ原本!C22</f>
        <v>A.A</v>
      </c>
      <c r="C31" s="785" t="str">
        <f>ｼﾌﾄ原本!G22</f>
        <v>X</v>
      </c>
      <c r="D31" s="435">
        <f>IF(COUNTIF($H$14:$H$30,18),VLOOKUP(18,$H$14:$CU$30,3,FALSE),0)</f>
        <v>0</v>
      </c>
      <c r="E31" s="429">
        <f>IF(COUNTIF($H$14:$H$30,18),VLOOKUP(18,$H$14:$CU$30,4,FALSE),0)</f>
        <v>0</v>
      </c>
      <c r="F31" s="430">
        <f>IF(COUNTIF($H$14:$H$30,18),VLOOKUP(18,$H$14:$CU$30,92,FALSE),0)</f>
        <v>0</v>
      </c>
      <c r="G31" s="431">
        <f>IF(COUNTIF($H$14:$H$30,18),VLOOKUP(18,$H$14:$CW$30,94,FALSE),0)</f>
        <v>0</v>
      </c>
      <c r="I31" s="902">
        <f>COUNT(H14:H30)</f>
        <v>8</v>
      </c>
      <c r="J31" s="903" t="s">
        <v>187</v>
      </c>
      <c r="K31" s="904"/>
      <c r="L31" s="1142">
        <f>(68-COUNT(L$14:O$30))/4</f>
        <v>0</v>
      </c>
      <c r="M31" s="1142"/>
      <c r="N31" s="1142"/>
      <c r="O31" s="1142"/>
      <c r="P31" s="1142">
        <f>(68-COUNT(P$14:S$30))/4</f>
        <v>0.75</v>
      </c>
      <c r="Q31" s="1142"/>
      <c r="R31" s="1142"/>
      <c r="S31" s="1142"/>
      <c r="T31" s="1142">
        <f>(68-COUNT(T$14:W$30))/4</f>
        <v>3</v>
      </c>
      <c r="U31" s="1142"/>
      <c r="V31" s="1142"/>
      <c r="W31" s="1142"/>
      <c r="X31" s="1142">
        <f>(68-COUNT(X$14:AA$30))/4</f>
        <v>3</v>
      </c>
      <c r="Y31" s="1142"/>
      <c r="Z31" s="1142"/>
      <c r="AA31" s="1142"/>
      <c r="AB31" s="1142">
        <f>(68-COUNT(AB$14:AE$30))/4</f>
        <v>3</v>
      </c>
      <c r="AC31" s="1142"/>
      <c r="AD31" s="1142"/>
      <c r="AE31" s="1142"/>
      <c r="AF31" s="1142">
        <f>(68-COUNT(AF$14:AI$30))/4</f>
        <v>4</v>
      </c>
      <c r="AG31" s="1142"/>
      <c r="AH31" s="1142"/>
      <c r="AI31" s="1142"/>
      <c r="AJ31" s="1142">
        <f>(68-COUNT(AJ$14:AM$30))/4</f>
        <v>4</v>
      </c>
      <c r="AK31" s="1142"/>
      <c r="AL31" s="1142"/>
      <c r="AM31" s="1142"/>
      <c r="AN31" s="1142">
        <f>(68-COUNT(AN$14:AQ$30))/4</f>
        <v>4</v>
      </c>
      <c r="AO31" s="1142"/>
      <c r="AP31" s="1142"/>
      <c r="AQ31" s="1142"/>
      <c r="AR31" s="1142">
        <f>(68-COUNT(AR$14:AU$30))/4</f>
        <v>5</v>
      </c>
      <c r="AS31" s="1142"/>
      <c r="AT31" s="1142"/>
      <c r="AU31" s="1142"/>
      <c r="AV31" s="1142">
        <f>(68-COUNT(AV$14:AY$30))/4</f>
        <v>5</v>
      </c>
      <c r="AW31" s="1142"/>
      <c r="AX31" s="1142"/>
      <c r="AY31" s="1142"/>
      <c r="AZ31" s="1142">
        <f>(68-COUNT(AZ$14:BC$30))/4</f>
        <v>5</v>
      </c>
      <c r="BA31" s="1142"/>
      <c r="BB31" s="1142"/>
      <c r="BC31" s="1142"/>
      <c r="BD31" s="1142">
        <f>(68-COUNT(BD$14:BG$30))/4</f>
        <v>4</v>
      </c>
      <c r="BE31" s="1142"/>
      <c r="BF31" s="1142"/>
      <c r="BG31" s="1142"/>
      <c r="BH31" s="1142">
        <f>(68-COUNT(BH$14:BK$30))/4</f>
        <v>5</v>
      </c>
      <c r="BI31" s="1142"/>
      <c r="BJ31" s="1142"/>
      <c r="BK31" s="1142"/>
      <c r="BL31" s="1142">
        <f>(68-COUNT(BL$14:BO$30))/4</f>
        <v>5</v>
      </c>
      <c r="BM31" s="1142"/>
      <c r="BN31" s="1142"/>
      <c r="BO31" s="1142"/>
      <c r="BP31" s="1142">
        <f>(68-COUNT(BP$14:BS$30))/4</f>
        <v>4</v>
      </c>
      <c r="BQ31" s="1142"/>
      <c r="BR31" s="1142"/>
      <c r="BS31" s="1142"/>
      <c r="BT31" s="1142">
        <f>(68-COUNT(BT$14:BW$30))/4</f>
        <v>4</v>
      </c>
      <c r="BU31" s="1142"/>
      <c r="BV31" s="1142"/>
      <c r="BW31" s="1142"/>
      <c r="BX31" s="1142">
        <f>(68-COUNT(BX$14:CA$30))/4</f>
        <v>3</v>
      </c>
      <c r="BY31" s="1142"/>
      <c r="BZ31" s="1142"/>
      <c r="CA31" s="1142"/>
      <c r="CB31" s="1142">
        <f>(68-COUNT(CB$14:CE$30))/4</f>
        <v>2.25</v>
      </c>
      <c r="CC31" s="1142"/>
      <c r="CD31" s="1142"/>
      <c r="CE31" s="1142"/>
      <c r="CF31" s="1142">
        <f>(68-COUNT(CF$14:CI$30))/4</f>
        <v>0</v>
      </c>
      <c r="CG31" s="1142"/>
      <c r="CH31" s="1142"/>
      <c r="CI31" s="1142"/>
      <c r="CJ31" s="1142">
        <f>(68-COUNT(CJ$14:CM$30))/4</f>
        <v>0</v>
      </c>
      <c r="CK31" s="1142"/>
      <c r="CL31" s="1142"/>
      <c r="CM31" s="1161"/>
      <c r="CN31" s="1159">
        <f>SUM(CN14:CN30)</f>
        <v>64</v>
      </c>
      <c r="CO31" s="1160"/>
      <c r="CP31" s="1141">
        <f>SUM(CP14:CP30)</f>
        <v>57</v>
      </c>
      <c r="CQ31" s="1141"/>
      <c r="CR31" s="312">
        <f t="shared" ref="CR31:CW31" si="58">SUM(CR14:CR30)</f>
        <v>1</v>
      </c>
      <c r="CS31" s="312">
        <f t="shared" si="58"/>
        <v>2.25</v>
      </c>
      <c r="CT31" s="312">
        <f t="shared" si="58"/>
        <v>1</v>
      </c>
      <c r="CU31" s="312">
        <f t="shared" ca="1" si="58"/>
        <v>80210.4375</v>
      </c>
      <c r="CV31" s="312">
        <f t="shared" ca="1" si="58"/>
        <v>10893</v>
      </c>
      <c r="CW31" s="312">
        <f t="shared" ca="1" si="58"/>
        <v>4762</v>
      </c>
      <c r="CZ31" s="69"/>
      <c r="DA31" s="69"/>
    </row>
    <row r="32" spans="1:105" ht="22.5" customHeight="1" thickBot="1">
      <c r="A32" s="443">
        <f t="shared" si="8"/>
        <v>19</v>
      </c>
      <c r="B32" s="855" t="str">
        <f>ｼﾌﾄ原本!C23</f>
        <v>E.U</v>
      </c>
      <c r="C32" s="785" t="str">
        <f>ｼﾌﾄ原本!G23</f>
        <v>X</v>
      </c>
      <c r="D32" s="435">
        <f>IF(COUNTIF($H$14:$H$30,19),VLOOKUP(19,$H$14:$CU$30,3,FALSE),0)</f>
        <v>0</v>
      </c>
      <c r="E32" s="429">
        <f>IF(COUNTIF($H$14:$H$30,19),VLOOKUP(19,$H$14:$CU$30,4,FALSE),0)</f>
        <v>0</v>
      </c>
      <c r="F32" s="430">
        <f>IF(COUNTIF($H$14:$H$30,19),VLOOKUP(19,$H$14:$CU$30,92,FALSE),0)</f>
        <v>0</v>
      </c>
      <c r="G32" s="431">
        <f>IF(COUNTIF($H$14:$H$30,19),VLOOKUP(19,$H$14:$CW$30,94,FALSE),0)</f>
        <v>0</v>
      </c>
      <c r="I32" s="316"/>
      <c r="J32" s="1190" t="s">
        <v>188</v>
      </c>
      <c r="K32" s="1191"/>
      <c r="L32" s="1300" t="str">
        <f>IF(ISERROR(L3*1000/(L31-L8-L10)),"",(L3*1000/(L31-L8-L10)))</f>
        <v/>
      </c>
      <c r="M32" s="1300"/>
      <c r="N32" s="1300"/>
      <c r="O32" s="1300"/>
      <c r="P32" s="1300">
        <f>IF(ISERROR(P3*1000/(P31-P8-P10)),"",(P3*1000/(P31-P8-P10)))</f>
        <v>0</v>
      </c>
      <c r="Q32" s="1300"/>
      <c r="R32" s="1300"/>
      <c r="S32" s="1300"/>
      <c r="T32" s="1300">
        <f>IF(ISERROR(T3*1000/(T31-T8-T10)),"",(T3*1000/(T31-T8-T10)))</f>
        <v>0</v>
      </c>
      <c r="U32" s="1300"/>
      <c r="V32" s="1300"/>
      <c r="W32" s="1300"/>
      <c r="X32" s="1300">
        <f>IF(ISERROR(X3*1000/(X31-X8-X10)),"",X3*1000/(X31-X8-X10))</f>
        <v>2000</v>
      </c>
      <c r="Y32" s="1300"/>
      <c r="Z32" s="1300"/>
      <c r="AA32" s="1300"/>
      <c r="AB32" s="1300">
        <f>IF(ISERROR(AB3*1000/(AB31-AB8-AB10)),"",AB3*1000/(AB31-AB8-AB10))</f>
        <v>3333.3333333333335</v>
      </c>
      <c r="AC32" s="1300"/>
      <c r="AD32" s="1300"/>
      <c r="AE32" s="1300"/>
      <c r="AF32" s="1300">
        <f>IF(ISERROR(AF3*1000/(AF31-AF8-AF10)),"",AF3*1000/(AF31-AF8-AF10))</f>
        <v>3500</v>
      </c>
      <c r="AG32" s="1300"/>
      <c r="AH32" s="1300"/>
      <c r="AI32" s="1300"/>
      <c r="AJ32" s="1300">
        <f>IF(ISERROR(AJ3*1000/(AJ31-AJ8-AJ10)),"",AJ3*1000/(AJ31-AJ8-AJ10))</f>
        <v>5000</v>
      </c>
      <c r="AK32" s="1300"/>
      <c r="AL32" s="1300"/>
      <c r="AM32" s="1300"/>
      <c r="AN32" s="1300">
        <f>IF(ISERROR(AN3*1000/(AN31-AN8-AN10)),"",AN3*1000/(AN31-AN8-AN10))</f>
        <v>8500</v>
      </c>
      <c r="AO32" s="1300"/>
      <c r="AP32" s="1300"/>
      <c r="AQ32" s="1300"/>
      <c r="AR32" s="1300">
        <f>IF(ISERROR(AR3*1000/(AR31-AR8-AR10)),"",AR3*1000/(AR31-AR8-AR10))</f>
        <v>4800</v>
      </c>
      <c r="AS32" s="1300"/>
      <c r="AT32" s="1300"/>
      <c r="AU32" s="1300"/>
      <c r="AV32" s="1300">
        <f>IF(ISERROR(AV3*1000/(AV31-AV8-AV10)),"",AV3*1000/(AV31-AV8-AV10))</f>
        <v>6200</v>
      </c>
      <c r="AW32" s="1300"/>
      <c r="AX32" s="1300"/>
      <c r="AY32" s="1300"/>
      <c r="AZ32" s="1300">
        <f>IF(ISERROR(AZ3*1000/(AZ31-AZ8-AZ10)),"",AZ3*1000/(AZ31-AZ8-AZ10))</f>
        <v>7600</v>
      </c>
      <c r="BA32" s="1300"/>
      <c r="BB32" s="1300"/>
      <c r="BC32" s="1300"/>
      <c r="BD32" s="1300">
        <f>IF(ISERROR(BD3*1000/(BD31-BD8-BD10)),"",BD3*1000/(BD31-BD8-BD10))</f>
        <v>6500</v>
      </c>
      <c r="BE32" s="1300"/>
      <c r="BF32" s="1300"/>
      <c r="BG32" s="1300"/>
      <c r="BH32" s="1300">
        <f>IF(ISERROR(BH3*1000/(BH31-BH8-BH10)),"",BH3*1000/(BH31-BH8-BH10))</f>
        <v>5400</v>
      </c>
      <c r="BI32" s="1300"/>
      <c r="BJ32" s="1300"/>
      <c r="BK32" s="1300"/>
      <c r="BL32" s="1300">
        <f>IF(ISERROR(BL3*1000/(BL31-BL8-BL10)),"",BL3*1000/(BL31-BL8-BL10))</f>
        <v>3400</v>
      </c>
      <c r="BM32" s="1300"/>
      <c r="BN32" s="1300"/>
      <c r="BO32" s="1300"/>
      <c r="BP32" s="1300">
        <f>IF(ISERROR(BP3*1000/(BP31-BP8-BP10)),"",BP3*1000/(BP31-BP8-BP10))</f>
        <v>5000</v>
      </c>
      <c r="BQ32" s="1300"/>
      <c r="BR32" s="1300"/>
      <c r="BS32" s="1300"/>
      <c r="BT32" s="1300">
        <f>IF(ISERROR(BT3*1000/(BT31-BT8-BT10)),"",BT3*1000/(BT31-BT8-BT10))</f>
        <v>4750</v>
      </c>
      <c r="BU32" s="1300"/>
      <c r="BV32" s="1300"/>
      <c r="BW32" s="1300"/>
      <c r="BX32" s="1300">
        <f>IF(ISERROR(BX3*1000/(BX31-BX8-BX10)),"",BX3*1000/(BX31-BX8-BX10))</f>
        <v>4666.666666666667</v>
      </c>
      <c r="BY32" s="1300"/>
      <c r="BZ32" s="1300"/>
      <c r="CA32" s="1300"/>
      <c r="CB32" s="1300">
        <f>IF(ISERROR(CB3*1000/(CB31-CB8-CB10)),"",CB3*1000/(CB31-CB8-CB10))</f>
        <v>0</v>
      </c>
      <c r="CC32" s="1300"/>
      <c r="CD32" s="1300"/>
      <c r="CE32" s="1300"/>
      <c r="CF32" s="1300" t="str">
        <f>IF(ISERROR(CF3*1000/(CF31-CF8-CF10)),"",(CF3*1000/(CF31-CF8-CF10)))</f>
        <v/>
      </c>
      <c r="CG32" s="1300"/>
      <c r="CH32" s="1300"/>
      <c r="CI32" s="1300"/>
      <c r="CJ32" s="1300" t="str">
        <f>IF(ISERROR(CJ3*1000/(CJ31-CJ8-CJ10)),"",(CJ3*1000/(CJ31-CJ8-CJ10)))</f>
        <v/>
      </c>
      <c r="CK32" s="1300"/>
      <c r="CL32" s="1300"/>
      <c r="CM32" s="1347"/>
      <c r="CN32" s="238"/>
      <c r="CO32" s="238"/>
      <c r="CP32" s="64"/>
      <c r="CT32" s="64"/>
      <c r="CU32" s="64"/>
      <c r="CV32" s="64"/>
    </row>
    <row r="33" spans="1:100" ht="22.5" customHeight="1" thickBot="1">
      <c r="A33" s="443">
        <f t="shared" si="8"/>
        <v>20</v>
      </c>
      <c r="B33" s="855" t="str">
        <f>ｼﾌﾄ原本!C24</f>
        <v>S.S</v>
      </c>
      <c r="C33" s="785" t="str">
        <f>ｼﾌﾄ原本!G24</f>
        <v>X</v>
      </c>
      <c r="D33" s="435">
        <f>IF(COUNTIF($H$14:$H$30,20),VLOOKUP(20,$H$14:$CU$30,3,FALSE),0)</f>
        <v>0</v>
      </c>
      <c r="E33" s="429">
        <f>IF(COUNTIF($H$14:$H$30,20),VLOOKUP(20,$H$14:$CU$30,4,FALSE),0)</f>
        <v>0</v>
      </c>
      <c r="F33" s="430">
        <f>IF(COUNTIF($H$14:$H$30,20),VLOOKUP(20,$H$14:$CU$30,92,FALSE),0)</f>
        <v>0</v>
      </c>
      <c r="G33" s="431">
        <f>IF(COUNTIF($H$14:$H$30,20),VLOOKUP(20,$H$14:$CW$30,94,FALSE),0)</f>
        <v>0</v>
      </c>
      <c r="I33" s="225"/>
      <c r="J33" s="870"/>
      <c r="K33" s="871"/>
      <c r="L33" s="384"/>
      <c r="M33" s="172"/>
      <c r="N33" s="64"/>
      <c r="O33" s="64"/>
      <c r="P33" s="64"/>
      <c r="Q33" s="69"/>
      <c r="R33" s="69"/>
      <c r="S33" s="69"/>
      <c r="AB33" s="1360">
        <v>1</v>
      </c>
      <c r="AC33" s="1360"/>
      <c r="AD33" s="1360"/>
      <c r="AE33" s="1360"/>
      <c r="AF33" s="1361" t="s">
        <v>60</v>
      </c>
      <c r="AG33" s="1361"/>
      <c r="AH33" s="1361"/>
      <c r="AI33" s="1361"/>
      <c r="CP33" s="64"/>
      <c r="CT33" s="64"/>
      <c r="CU33" s="64"/>
      <c r="CV33" s="64"/>
    </row>
    <row r="34" spans="1:100" ht="22.5" customHeight="1" thickBot="1">
      <c r="A34" s="443">
        <f t="shared" si="8"/>
        <v>21</v>
      </c>
      <c r="B34" s="855" t="str">
        <f>ｼﾌﾄ原本!C25</f>
        <v>S.K</v>
      </c>
      <c r="C34" s="785" t="str">
        <f>ｼﾌﾄ原本!G25</f>
        <v>F</v>
      </c>
      <c r="D34" s="435">
        <f>IF(COUNTIF($H$14:$H$30,21),VLOOKUP(21,$H$14:$CU$30,3,FALSE),0)</f>
        <v>6.75</v>
      </c>
      <c r="E34" s="429">
        <f>IF(COUNTIF($H$14:$H$30,21),VLOOKUP(21,$H$14:$CU$30,4,FALSE),0)</f>
        <v>12</v>
      </c>
      <c r="F34" s="430">
        <f ca="1">IF(COUNTIF($H$14:$H$30,21),VLOOKUP(21,$H$14:$CU$30,92,FALSE),0)</f>
        <v>6130</v>
      </c>
      <c r="G34" s="431">
        <f ca="1">IF(COUNTIF($H$14:$H$30,21),VLOOKUP(21,$H$14:$CW$30,94,FALSE),0)</f>
        <v>682</v>
      </c>
      <c r="I34" s="317"/>
      <c r="J34" s="1195" t="s">
        <v>189</v>
      </c>
      <c r="K34" s="1196"/>
      <c r="L34" s="1197" t="s">
        <v>190</v>
      </c>
      <c r="M34" s="1197"/>
      <c r="N34" s="1197"/>
      <c r="O34" s="1197"/>
      <c r="P34" s="1197"/>
      <c r="Q34" s="1197"/>
      <c r="R34" s="1197"/>
      <c r="S34" s="1197"/>
      <c r="T34" s="1197"/>
      <c r="U34" s="1197"/>
      <c r="V34" s="1197"/>
      <c r="W34" s="1197"/>
      <c r="Z34" s="1193" t="s">
        <v>59</v>
      </c>
      <c r="AA34" s="1153"/>
      <c r="AB34" s="1153"/>
      <c r="AC34" s="1153"/>
      <c r="AD34" s="1153"/>
      <c r="AE34" s="1153"/>
      <c r="AF34" s="1153"/>
      <c r="AG34" s="1153"/>
      <c r="AH34" s="1153"/>
      <c r="AI34" s="1153"/>
      <c r="AJ34" s="1153"/>
      <c r="AK34" s="1153"/>
      <c r="AL34" s="1153"/>
      <c r="AM34" s="1153"/>
      <c r="AN34" s="1153"/>
      <c r="AO34" s="1153"/>
      <c r="AP34" s="1153"/>
      <c r="AQ34" s="1153"/>
      <c r="AR34" s="1153"/>
      <c r="AS34" s="1153"/>
      <c r="AT34" s="1153"/>
      <c r="AU34" s="1153"/>
      <c r="AV34" s="1153"/>
      <c r="AW34" s="1153"/>
      <c r="AX34" s="1153"/>
      <c r="AY34" s="1153"/>
      <c r="AZ34" s="1153"/>
      <c r="BA34" s="1153"/>
      <c r="BB34" s="1153"/>
      <c r="BC34" s="1153"/>
      <c r="BD34" s="1153"/>
      <c r="BE34" s="1153"/>
      <c r="BF34" s="1153"/>
      <c r="BG34" s="1154"/>
      <c r="BH34" s="1152" t="s">
        <v>1</v>
      </c>
      <c r="BI34" s="1153"/>
      <c r="BJ34" s="1153"/>
      <c r="BK34" s="1153"/>
      <c r="BL34" s="1153"/>
      <c r="BM34" s="1153"/>
      <c r="BN34" s="1153"/>
      <c r="BO34" s="1153"/>
      <c r="BP34" s="1153"/>
      <c r="BQ34" s="1153"/>
      <c r="BR34" s="1153"/>
      <c r="BS34" s="1153"/>
      <c r="BT34" s="1153"/>
      <c r="BU34" s="1154"/>
      <c r="BV34" s="1152" t="s">
        <v>11</v>
      </c>
      <c r="BW34" s="1153"/>
      <c r="BX34" s="1153"/>
      <c r="BY34" s="1153"/>
      <c r="BZ34" s="1153"/>
      <c r="CA34" s="1153"/>
      <c r="CB34" s="1153"/>
      <c r="CC34" s="1153"/>
      <c r="CD34" s="1153"/>
      <c r="CE34" s="1153"/>
      <c r="CF34" s="1153"/>
      <c r="CG34" s="1153"/>
      <c r="CH34" s="1153"/>
      <c r="CI34" s="1154"/>
      <c r="CP34" s="64"/>
      <c r="CT34" s="64"/>
      <c r="CU34" s="64"/>
      <c r="CV34" s="64"/>
    </row>
    <row r="35" spans="1:100" ht="22.5" customHeight="1">
      <c r="A35" s="443">
        <f t="shared" si="8"/>
        <v>22</v>
      </c>
      <c r="B35" s="855">
        <f>ｼﾌﾄ原本!C26</f>
        <v>0</v>
      </c>
      <c r="C35" s="785">
        <f>ｼﾌﾄ原本!G26</f>
        <v>0</v>
      </c>
      <c r="D35" s="435">
        <f>IF(COUNTIF($H$14:$H$30,22),VLOOKUP(22,$H$14:$CU$30,3,FALSE),0)</f>
        <v>0</v>
      </c>
      <c r="E35" s="429">
        <f>IF(COUNTIF($H$14:$H$30,22),VLOOKUP(22,$H$14:$CU$30,4,FALSE),0)</f>
        <v>0</v>
      </c>
      <c r="F35" s="430">
        <f>IF(COUNTIF($H$14:$H$30,22),VLOOKUP(22,$H$14:$CU$30,92,FALSE),0)</f>
        <v>0</v>
      </c>
      <c r="G35" s="431">
        <f>IF(COUNTIF($H$14:$H$30,22),VLOOKUP(22,$H$14:$CW$30,94,FALSE),0)</f>
        <v>0</v>
      </c>
      <c r="I35" s="385" t="s">
        <v>89</v>
      </c>
      <c r="J35" s="1315">
        <f>CN3*1000</f>
        <v>300000</v>
      </c>
      <c r="K35" s="1315"/>
      <c r="L35" s="1315"/>
      <c r="M35" s="1315"/>
      <c r="N35" s="1315"/>
      <c r="O35" s="1315"/>
      <c r="P35" s="1315"/>
      <c r="Q35" s="1315"/>
      <c r="R35" s="1315"/>
      <c r="S35" s="1315"/>
      <c r="T35" s="1315"/>
      <c r="U35" s="1315"/>
      <c r="V35" s="1315"/>
      <c r="W35" s="1315"/>
      <c r="Z35" s="1356">
        <f>CHOOSE($AB$33,'セールスアクション '!B5,'セールスアクション '!B13,'セールスアクション '!B21,'セールスアクション '!B29,'セールスアクション '!B37)</f>
        <v>0</v>
      </c>
      <c r="AA35" s="1355"/>
      <c r="AB35" s="1355"/>
      <c r="AC35" s="1355"/>
      <c r="AD35" s="1355"/>
      <c r="AE35" s="1355"/>
      <c r="AF35" s="1355"/>
      <c r="AG35" s="1355"/>
      <c r="AH35" s="1355"/>
      <c r="AI35" s="1355"/>
      <c r="AJ35" s="1355"/>
      <c r="AK35" s="1355"/>
      <c r="AL35" s="1355"/>
      <c r="AM35" s="1355"/>
      <c r="AN35" s="1355"/>
      <c r="AO35" s="1355"/>
      <c r="AP35" s="1355"/>
      <c r="AQ35" s="1355"/>
      <c r="AR35" s="1355"/>
      <c r="AS35" s="1355"/>
      <c r="AT35" s="1355"/>
      <c r="AU35" s="1355"/>
      <c r="AV35" s="1355"/>
      <c r="AW35" s="1355"/>
      <c r="AX35" s="1355"/>
      <c r="AY35" s="1355"/>
      <c r="AZ35" s="1355">
        <f>CHOOSE($AB$33,'セールスアクション '!I5,'セールスアクション '!I13,'セールスアクション '!I21,'セールスアクション '!I29,'セールスアクション '!I37)</f>
        <v>0</v>
      </c>
      <c r="BA35" s="1355"/>
      <c r="BB35" s="1355"/>
      <c r="BC35" s="1355"/>
      <c r="BD35" s="1355"/>
      <c r="BE35" s="1355"/>
      <c r="BF35" s="1322"/>
      <c r="BG35" s="1322"/>
      <c r="BH35" s="1365">
        <f>CHOOSE($CA$1,PMC.D!D6,PMC.D!D15,PMC.D!D24,PMC.D!D33,PMC.D!D42,PMC.D!D51)</f>
        <v>0</v>
      </c>
      <c r="BI35" s="1366"/>
      <c r="BJ35" s="1366"/>
      <c r="BK35" s="1366"/>
      <c r="BL35" s="1366"/>
      <c r="BM35" s="1366"/>
      <c r="BN35" s="1366"/>
      <c r="BO35" s="1366"/>
      <c r="BP35" s="1366"/>
      <c r="BQ35" s="1366"/>
      <c r="BR35" s="1366"/>
      <c r="BS35" s="1367"/>
      <c r="BT35" s="1322"/>
      <c r="BU35" s="1322"/>
      <c r="BV35" s="1362">
        <f>CHOOSE($CA$1,PMC.D!J6,PMC.D!J15,PMC.D!J24,PMC.D!J33,PMC.D!J42,PMC.D!J51)</f>
        <v>0</v>
      </c>
      <c r="BW35" s="1363"/>
      <c r="BX35" s="1363"/>
      <c r="BY35" s="1363"/>
      <c r="BZ35" s="1363"/>
      <c r="CA35" s="1363"/>
      <c r="CB35" s="1363"/>
      <c r="CC35" s="1363"/>
      <c r="CD35" s="1363"/>
      <c r="CE35" s="1363"/>
      <c r="CF35" s="1363"/>
      <c r="CG35" s="1364"/>
      <c r="CH35" s="1322"/>
      <c r="CI35" s="1370"/>
      <c r="CP35" s="64"/>
      <c r="CT35" s="64"/>
      <c r="CU35" s="64"/>
      <c r="CV35" s="64"/>
    </row>
    <row r="36" spans="1:100" ht="22.5" customHeight="1">
      <c r="A36" s="443">
        <f t="shared" si="8"/>
        <v>23</v>
      </c>
      <c r="B36" s="855">
        <f>ｼﾌﾄ原本!C27</f>
        <v>0</v>
      </c>
      <c r="C36" s="783">
        <f>ｼﾌﾄ原本!G27</f>
        <v>0</v>
      </c>
      <c r="D36" s="435">
        <f>IF(COUNTIF($H$14:$H$30,23),VLOOKUP(23,$H$14:$CU$30,3,FALSE),0)</f>
        <v>0</v>
      </c>
      <c r="E36" s="429">
        <f>IF(COUNTIF($H$14:$H$30,23),VLOOKUP(23,$H$14:$CU$30,4,FALSE),0)</f>
        <v>0</v>
      </c>
      <c r="F36" s="430">
        <f>IF(COUNTIF($H$14:$H$30,23),VLOOKUP(23,$H$14:$CU$30,92,FALSE),0)</f>
        <v>0</v>
      </c>
      <c r="G36" s="431">
        <f>IF(COUNTIF($H$14:$H$30,23),VLOOKUP(23,$H$14:$CW$30,94,FALSE),0)</f>
        <v>0</v>
      </c>
      <c r="I36" s="385" t="s">
        <v>191</v>
      </c>
      <c r="J36" s="1155">
        <f>CHOOSE(CA1,ﾃﾞｰﾀ入力!W4,ﾃﾞｰﾀ入力!W5,ﾃﾞｰﾀ入力!W6,ﾃﾞｰﾀ入力!W7,ﾃﾞｰﾀ入力!W8,ﾃﾞｰﾀ入力!W9)</f>
        <v>417</v>
      </c>
      <c r="K36" s="1155"/>
      <c r="L36" s="1155"/>
      <c r="M36" s="1155"/>
      <c r="N36" s="1155"/>
      <c r="O36" s="1155"/>
      <c r="P36" s="1155"/>
      <c r="Q36" s="1155"/>
      <c r="R36" s="1155"/>
      <c r="S36" s="1155"/>
      <c r="T36" s="1155"/>
      <c r="U36" s="1155"/>
      <c r="V36" s="1155"/>
      <c r="W36" s="1155"/>
      <c r="Z36" s="1318">
        <f>CHOOSE($AB$33,'セールスアクション '!B6,'セールスアクション '!B14,'セールスアクション '!B22,'セールスアクション '!B30,'セールスアクション '!B38)</f>
        <v>0</v>
      </c>
      <c r="AA36" s="1319"/>
      <c r="AB36" s="1319"/>
      <c r="AC36" s="1319"/>
      <c r="AD36" s="1319"/>
      <c r="AE36" s="1319"/>
      <c r="AF36" s="1319"/>
      <c r="AG36" s="1319"/>
      <c r="AH36" s="1319"/>
      <c r="AI36" s="1319"/>
      <c r="AJ36" s="1319"/>
      <c r="AK36" s="1319"/>
      <c r="AL36" s="1319"/>
      <c r="AM36" s="1319"/>
      <c r="AN36" s="1319"/>
      <c r="AO36" s="1319"/>
      <c r="AP36" s="1319"/>
      <c r="AQ36" s="1319"/>
      <c r="AR36" s="1319"/>
      <c r="AS36" s="1319"/>
      <c r="AT36" s="1319"/>
      <c r="AU36" s="1319"/>
      <c r="AV36" s="1319"/>
      <c r="AW36" s="1319"/>
      <c r="AX36" s="1319"/>
      <c r="AY36" s="1319"/>
      <c r="AZ36" s="1319">
        <f>CHOOSE($AB$33,'セールスアクション '!I6,'セールスアクション '!I14,'セールスアクション '!I22,'セールスアクション '!I30,'セールスアクション '!I38)</f>
        <v>0</v>
      </c>
      <c r="BA36" s="1319"/>
      <c r="BB36" s="1319"/>
      <c r="BC36" s="1319"/>
      <c r="BD36" s="1319"/>
      <c r="BE36" s="1319"/>
      <c r="BF36" s="1127"/>
      <c r="BG36" s="1127"/>
      <c r="BH36" s="1348">
        <f>CHOOSE($CA$1,PMC.D!D7,PMC.D!D16,PMC.D!D25,PMC.D!D34,PMC.D!D43,PMC.D!D52)</f>
        <v>0</v>
      </c>
      <c r="BI36" s="1349"/>
      <c r="BJ36" s="1349"/>
      <c r="BK36" s="1349"/>
      <c r="BL36" s="1349"/>
      <c r="BM36" s="1349"/>
      <c r="BN36" s="1349"/>
      <c r="BO36" s="1349"/>
      <c r="BP36" s="1349"/>
      <c r="BQ36" s="1349"/>
      <c r="BR36" s="1349"/>
      <c r="BS36" s="1350"/>
      <c r="BT36" s="1127"/>
      <c r="BU36" s="1127"/>
      <c r="BV36" s="1348">
        <f>CHOOSE($CA$1,PMC.D!J7,PMC.D!J16,PMC.D!J25,PMC.D!J34,PMC.D!J43,PMC.D!J52)</f>
        <v>0</v>
      </c>
      <c r="BW36" s="1349"/>
      <c r="BX36" s="1349"/>
      <c r="BY36" s="1349"/>
      <c r="BZ36" s="1349"/>
      <c r="CA36" s="1349"/>
      <c r="CB36" s="1349"/>
      <c r="CC36" s="1349"/>
      <c r="CD36" s="1349"/>
      <c r="CE36" s="1349"/>
      <c r="CF36" s="1349"/>
      <c r="CG36" s="1350"/>
      <c r="CH36" s="1127"/>
      <c r="CI36" s="1371"/>
      <c r="CP36" s="64"/>
      <c r="CT36" s="64"/>
      <c r="CU36" s="64"/>
      <c r="CV36" s="64"/>
    </row>
    <row r="37" spans="1:100" ht="22.5" customHeight="1">
      <c r="A37" s="443">
        <f t="shared" si="8"/>
        <v>24</v>
      </c>
      <c r="B37" s="855">
        <f>ｼﾌﾄ原本!C28</f>
        <v>0</v>
      </c>
      <c r="C37" s="783">
        <f>ｼﾌﾄ原本!G28</f>
        <v>0</v>
      </c>
      <c r="D37" s="435">
        <f>IF(COUNTIF($H$14:$H$30,24),VLOOKUP(24,$H$14:$CU$30,3,FALSE),0)</f>
        <v>0</v>
      </c>
      <c r="E37" s="429">
        <f>IF(COUNTIF($H$14:$H$30,24),VLOOKUP(24,$H$14:$CU$30,4,FALSE),0)</f>
        <v>0</v>
      </c>
      <c r="F37" s="430">
        <f>IF(COUNTIF($H$14:$H$30,24),VLOOKUP(24,$H$14:$CU$30,92,FALSE),0)</f>
        <v>0</v>
      </c>
      <c r="G37" s="431">
        <f>IF(COUNTIF($H$14:$H$30,24),VLOOKUP(24,$H$14:$CW$30,94,FALSE),0)</f>
        <v>0</v>
      </c>
      <c r="I37" s="385" t="s">
        <v>192</v>
      </c>
      <c r="J37" s="1303">
        <f ca="1">J35/J40</f>
        <v>5263.1578947368425</v>
      </c>
      <c r="K37" s="1303"/>
      <c r="L37" s="1169">
        <f>J35/L40</f>
        <v>7142.8571428571431</v>
      </c>
      <c r="M37" s="1169"/>
      <c r="N37" s="1169"/>
      <c r="O37" s="1169"/>
      <c r="P37" s="1169"/>
      <c r="Q37" s="1169"/>
      <c r="R37" s="1169"/>
      <c r="S37" s="1169"/>
      <c r="T37" s="1169"/>
      <c r="U37" s="1169"/>
      <c r="V37" s="1169"/>
      <c r="W37" s="1169"/>
      <c r="Z37" s="1318">
        <f>CHOOSE($AB$33,'セールスアクション '!B7,'セールスアクション '!B15,'セールスアクション '!B23,'セールスアクション '!B31,'セールスアクション '!B39)</f>
        <v>0</v>
      </c>
      <c r="AA37" s="1319"/>
      <c r="AB37" s="1319"/>
      <c r="AC37" s="1319"/>
      <c r="AD37" s="1319"/>
      <c r="AE37" s="1319"/>
      <c r="AF37" s="1319"/>
      <c r="AG37" s="1319"/>
      <c r="AH37" s="1319"/>
      <c r="AI37" s="1319"/>
      <c r="AJ37" s="1319"/>
      <c r="AK37" s="1319"/>
      <c r="AL37" s="1319"/>
      <c r="AM37" s="1319"/>
      <c r="AN37" s="1319"/>
      <c r="AO37" s="1319"/>
      <c r="AP37" s="1319"/>
      <c r="AQ37" s="1319"/>
      <c r="AR37" s="1319"/>
      <c r="AS37" s="1319"/>
      <c r="AT37" s="1319"/>
      <c r="AU37" s="1319"/>
      <c r="AV37" s="1319"/>
      <c r="AW37" s="1319"/>
      <c r="AX37" s="1319"/>
      <c r="AY37" s="1319"/>
      <c r="AZ37" s="1319">
        <f>CHOOSE($AB$33,'セールスアクション '!I7,'セールスアクション '!I15,'セールスアクション '!I23,'セールスアクション '!I31,'セールスアクション '!I39)</f>
        <v>0</v>
      </c>
      <c r="BA37" s="1319"/>
      <c r="BB37" s="1319"/>
      <c r="BC37" s="1319"/>
      <c r="BD37" s="1319"/>
      <c r="BE37" s="1319"/>
      <c r="BF37" s="1127"/>
      <c r="BG37" s="1127"/>
      <c r="BH37" s="1348">
        <f>CHOOSE($CA$1,PMC.D!D8,PMC.D!D17,PMC.D!D26,PMC.D!D35,PMC.D!D44,PMC.D!D53)</f>
        <v>0</v>
      </c>
      <c r="BI37" s="1349"/>
      <c r="BJ37" s="1349"/>
      <c r="BK37" s="1349"/>
      <c r="BL37" s="1349"/>
      <c r="BM37" s="1349"/>
      <c r="BN37" s="1349"/>
      <c r="BO37" s="1349"/>
      <c r="BP37" s="1349"/>
      <c r="BQ37" s="1349"/>
      <c r="BR37" s="1349"/>
      <c r="BS37" s="1350"/>
      <c r="BT37" s="1127"/>
      <c r="BU37" s="1127"/>
      <c r="BV37" s="1348">
        <f>CHOOSE($CA$1,PMC.D!J8,PMC.D!J17,PMC.D!J26,PMC.D!J35,PMC.D!J44,PMC.D!J53)</f>
        <v>0</v>
      </c>
      <c r="BW37" s="1349"/>
      <c r="BX37" s="1349"/>
      <c r="BY37" s="1349"/>
      <c r="BZ37" s="1349"/>
      <c r="CA37" s="1349"/>
      <c r="CB37" s="1349"/>
      <c r="CC37" s="1349"/>
      <c r="CD37" s="1349"/>
      <c r="CE37" s="1349"/>
      <c r="CF37" s="1349"/>
      <c r="CG37" s="1350"/>
      <c r="CH37" s="1127"/>
      <c r="CI37" s="1371"/>
      <c r="CP37" s="64"/>
      <c r="CT37" s="64"/>
      <c r="CU37" s="64"/>
      <c r="CV37" s="64"/>
    </row>
    <row r="38" spans="1:100" ht="22.5" customHeight="1">
      <c r="A38" s="443">
        <f t="shared" si="8"/>
        <v>25</v>
      </c>
      <c r="B38" s="855">
        <f>ｼﾌﾄ原本!C29</f>
        <v>0</v>
      </c>
      <c r="C38" s="783">
        <f>ｼﾌﾄ原本!G29</f>
        <v>0</v>
      </c>
      <c r="D38" s="435">
        <f>IF(COUNTIF($H$14:$H$30,25),VLOOKUP(25,$H$14:$CU$30,3,FALSE),0)</f>
        <v>0</v>
      </c>
      <c r="E38" s="429">
        <f>IF(COUNTIF($H$14:$H$30,25),VLOOKUP(25,$H$14:$CU$30,4,FALSE),0)</f>
        <v>0</v>
      </c>
      <c r="F38" s="430">
        <f>IF(COUNTIF($H$14:$H$30,25),VLOOKUP(25,$H$14:$CU$30,92,FALSE),0)</f>
        <v>0</v>
      </c>
      <c r="G38" s="431">
        <f>IF(COUNTIF($H$14:$H$30,25),VLOOKUP(25,$H$14:$CW$30,94,FALSE),0)</f>
        <v>0</v>
      </c>
      <c r="I38" s="385" t="s">
        <v>193</v>
      </c>
      <c r="J38" s="1189">
        <f ca="1">J36/J40</f>
        <v>7.3157894736842106</v>
      </c>
      <c r="K38" s="1189"/>
      <c r="L38" s="1194">
        <f>J36/L40</f>
        <v>9.9285714285714288</v>
      </c>
      <c r="M38" s="1194"/>
      <c r="N38" s="1194"/>
      <c r="O38" s="1194"/>
      <c r="P38" s="1194"/>
      <c r="Q38" s="1194"/>
      <c r="R38" s="1194"/>
      <c r="S38" s="1194"/>
      <c r="T38" s="1194"/>
      <c r="U38" s="1194"/>
      <c r="V38" s="1194"/>
      <c r="W38" s="1194"/>
      <c r="Z38" s="1318">
        <f>CHOOSE($AB$33,'セールスアクション '!B8,'セールスアクション '!B16,'セールスアクション '!B24,'セールスアクション '!B32,'セールスアクション '!B40)</f>
        <v>0</v>
      </c>
      <c r="AA38" s="1319"/>
      <c r="AB38" s="1319"/>
      <c r="AC38" s="1319"/>
      <c r="AD38" s="1319"/>
      <c r="AE38" s="1319"/>
      <c r="AF38" s="1319"/>
      <c r="AG38" s="1319"/>
      <c r="AH38" s="1319"/>
      <c r="AI38" s="1319"/>
      <c r="AJ38" s="1319"/>
      <c r="AK38" s="1319"/>
      <c r="AL38" s="1319"/>
      <c r="AM38" s="1319"/>
      <c r="AN38" s="1319"/>
      <c r="AO38" s="1319"/>
      <c r="AP38" s="1319"/>
      <c r="AQ38" s="1319"/>
      <c r="AR38" s="1319"/>
      <c r="AS38" s="1319"/>
      <c r="AT38" s="1319"/>
      <c r="AU38" s="1319"/>
      <c r="AV38" s="1319"/>
      <c r="AW38" s="1319"/>
      <c r="AX38" s="1319"/>
      <c r="AY38" s="1319"/>
      <c r="AZ38" s="1319">
        <f>CHOOSE($AB$33,'セールスアクション '!I8,'セールスアクション '!I16,'セールスアクション '!I24,'セールスアクション '!I32,'セールスアクション '!I40)</f>
        <v>0</v>
      </c>
      <c r="BA38" s="1319"/>
      <c r="BB38" s="1319"/>
      <c r="BC38" s="1319"/>
      <c r="BD38" s="1319"/>
      <c r="BE38" s="1319"/>
      <c r="BF38" s="1127"/>
      <c r="BG38" s="1127"/>
      <c r="BH38" s="1348">
        <f>CHOOSE($CA$1,PMC.D!D9,PMC.D!D18,PMC.D!D27,PMC.D!D36,PMC.D!D45,PMC.D!D54)</f>
        <v>0</v>
      </c>
      <c r="BI38" s="1349"/>
      <c r="BJ38" s="1349"/>
      <c r="BK38" s="1349"/>
      <c r="BL38" s="1349"/>
      <c r="BM38" s="1349"/>
      <c r="BN38" s="1349"/>
      <c r="BO38" s="1349"/>
      <c r="BP38" s="1349"/>
      <c r="BQ38" s="1349"/>
      <c r="BR38" s="1349"/>
      <c r="BS38" s="1350"/>
      <c r="BT38" s="1127"/>
      <c r="BU38" s="1127"/>
      <c r="BV38" s="1348">
        <f>CHOOSE($CA$1,PMC.D!J9,PMC.D!J18,PMC.D!J27,PMC.D!J36,PMC.D!J45,PMC.D!J54)</f>
        <v>0</v>
      </c>
      <c r="BW38" s="1349"/>
      <c r="BX38" s="1349"/>
      <c r="BY38" s="1349"/>
      <c r="BZ38" s="1349"/>
      <c r="CA38" s="1349"/>
      <c r="CB38" s="1349"/>
      <c r="CC38" s="1349"/>
      <c r="CD38" s="1349"/>
      <c r="CE38" s="1349"/>
      <c r="CF38" s="1349"/>
      <c r="CG38" s="1350"/>
      <c r="CH38" s="1127"/>
      <c r="CI38" s="1371"/>
      <c r="CP38" s="64"/>
      <c r="CT38" s="64"/>
      <c r="CU38" s="64"/>
      <c r="CV38" s="64"/>
    </row>
    <row r="39" spans="1:100" ht="22.5" customHeight="1" thickBot="1">
      <c r="A39" s="443">
        <f t="shared" si="8"/>
        <v>26</v>
      </c>
      <c r="B39" s="855">
        <f>ｼﾌﾄ原本!C30</f>
        <v>0</v>
      </c>
      <c r="C39" s="783">
        <f>ｼﾌﾄ原本!G30</f>
        <v>0</v>
      </c>
      <c r="D39" s="435">
        <f>IF(COUNTIF($H$14:$H$30,26),VLOOKUP(26,$H$14:$CU$30,3,FALSE),0)</f>
        <v>0</v>
      </c>
      <c r="E39" s="429">
        <f>IF(COUNTIF($H$14:$H$30,26),VLOOKUP(26,$H$14:$CU$30,4,FALSE),0)</f>
        <v>0</v>
      </c>
      <c r="F39" s="430">
        <f>IF(COUNTIF($H$14:$H$30,26),VLOOKUP(26,$H$14:$CU$30,92,FALSE),0)</f>
        <v>0</v>
      </c>
      <c r="G39" s="431">
        <f>IF(COUNTIF($H$14:$H$30,26),VLOOKUP(26,$H$14:$CW$30,94,FALSE),0)</f>
        <v>0</v>
      </c>
      <c r="I39" s="385" t="s">
        <v>194</v>
      </c>
      <c r="J39" s="878">
        <f ca="1">SUMIF(CV14:CV30,"&gt;1500",CP14:CQ30)</f>
        <v>8</v>
      </c>
      <c r="K39" s="879">
        <f ca="1">SUMIF(CV14:CV30,"&lt;2000",CP14:CQ30)</f>
        <v>49</v>
      </c>
      <c r="L39" s="1302">
        <f ca="1">SUMIF(CV14:CV30,"&gt;1500",CP14:CQ30)</f>
        <v>8</v>
      </c>
      <c r="M39" s="1302"/>
      <c r="N39" s="1302"/>
      <c r="O39" s="1302"/>
      <c r="P39" s="1302"/>
      <c r="Q39" s="1302"/>
      <c r="R39" s="1302">
        <f ca="1">L40-L39</f>
        <v>34</v>
      </c>
      <c r="S39" s="1302"/>
      <c r="T39" s="1302"/>
      <c r="U39" s="1302"/>
      <c r="V39" s="1302"/>
      <c r="W39" s="1302"/>
      <c r="X39" s="65"/>
      <c r="Y39" s="65"/>
      <c r="Z39" s="1320">
        <f>CHOOSE($AB$33,'セールスアクション '!B9,'セールスアクション '!B17,'セールスアクション '!B25,'セールスアクション '!B33,'セールスアクション '!B41)</f>
        <v>0</v>
      </c>
      <c r="AA39" s="1321"/>
      <c r="AB39" s="1321"/>
      <c r="AC39" s="1321"/>
      <c r="AD39" s="1321"/>
      <c r="AE39" s="1321"/>
      <c r="AF39" s="1321"/>
      <c r="AG39" s="1321"/>
      <c r="AH39" s="1321"/>
      <c r="AI39" s="1321"/>
      <c r="AJ39" s="1321"/>
      <c r="AK39" s="1321"/>
      <c r="AL39" s="1321"/>
      <c r="AM39" s="1321"/>
      <c r="AN39" s="1321"/>
      <c r="AO39" s="1321"/>
      <c r="AP39" s="1321"/>
      <c r="AQ39" s="1321"/>
      <c r="AR39" s="1321"/>
      <c r="AS39" s="1321"/>
      <c r="AT39" s="1321"/>
      <c r="AU39" s="1321"/>
      <c r="AV39" s="1321"/>
      <c r="AW39" s="1321"/>
      <c r="AX39" s="1321"/>
      <c r="AY39" s="1321"/>
      <c r="AZ39" s="1321">
        <f>CHOOSE($AB$33,'セールスアクション '!I9,'セールスアクション '!I17,'セールスアクション '!I25,'セールスアクション '!I33,'セールスアクション '!I41)</f>
        <v>0</v>
      </c>
      <c r="BA39" s="1321"/>
      <c r="BB39" s="1321"/>
      <c r="BC39" s="1321"/>
      <c r="BD39" s="1321"/>
      <c r="BE39" s="1321"/>
      <c r="BF39" s="1368"/>
      <c r="BG39" s="1368"/>
      <c r="BH39" s="1357">
        <f>CHOOSE($CA$1,PMC.D!D10,PMC.D!D19,PMC.D!D28,PMC.D!D37,PMC.D!D46,PMC.D!D55)</f>
        <v>0</v>
      </c>
      <c r="BI39" s="1358"/>
      <c r="BJ39" s="1358"/>
      <c r="BK39" s="1358"/>
      <c r="BL39" s="1358"/>
      <c r="BM39" s="1358"/>
      <c r="BN39" s="1358"/>
      <c r="BO39" s="1358"/>
      <c r="BP39" s="1358"/>
      <c r="BQ39" s="1358"/>
      <c r="BR39" s="1358"/>
      <c r="BS39" s="1359"/>
      <c r="BT39" s="1368"/>
      <c r="BU39" s="1368"/>
      <c r="BV39" s="1357">
        <f>CHOOSE($CA$1,PMC.D!J10,PMC.D!J19,PMC.D!J28,PMC.D!J37,PMC.D!J46,PMC.D!J55)</f>
        <v>0</v>
      </c>
      <c r="BW39" s="1358"/>
      <c r="BX39" s="1358"/>
      <c r="BY39" s="1358"/>
      <c r="BZ39" s="1358"/>
      <c r="CA39" s="1358"/>
      <c r="CB39" s="1358"/>
      <c r="CC39" s="1358"/>
      <c r="CD39" s="1358"/>
      <c r="CE39" s="1358"/>
      <c r="CF39" s="1358"/>
      <c r="CG39" s="1359"/>
      <c r="CH39" s="1368"/>
      <c r="CI39" s="1369"/>
      <c r="CP39" s="64"/>
      <c r="CT39" s="64"/>
      <c r="CU39" s="64"/>
      <c r="CV39" s="64"/>
    </row>
    <row r="40" spans="1:100" ht="22.5" customHeight="1">
      <c r="A40" s="443">
        <f t="shared" si="8"/>
        <v>27</v>
      </c>
      <c r="B40" s="855">
        <f>ｼﾌﾄ原本!C31</f>
        <v>0</v>
      </c>
      <c r="C40" s="783">
        <f>ｼﾌﾄ原本!G31</f>
        <v>0</v>
      </c>
      <c r="D40" s="435">
        <f>IF(COUNTIF($H$14:$H$30,27),VLOOKUP(27,$H$14:$CU$30,3,FALSE),0)</f>
        <v>0</v>
      </c>
      <c r="E40" s="429">
        <f>IF(COUNTIF($H$14:$H$30,27),VLOOKUP(27,$H$14:$CU$30,4,FALSE),0)</f>
        <v>0</v>
      </c>
      <c r="F40" s="430">
        <f>IF(COUNTIF($H$14:$H$30,27),VLOOKUP(27,$H$14:$CU$30,92,FALSE),0)</f>
        <v>0</v>
      </c>
      <c r="G40" s="431">
        <f>IF(COUNTIF($H$14:$H$30,27),VLOOKUP(27,$H$14:$CW$30,94,FALSE),0)</f>
        <v>0</v>
      </c>
      <c r="I40" s="385" t="s">
        <v>195</v>
      </c>
      <c r="J40" s="1301">
        <f ca="1">J39+K39</f>
        <v>57</v>
      </c>
      <c r="K40" s="1301"/>
      <c r="L40" s="1302">
        <f>CN11-CN8</f>
        <v>42</v>
      </c>
      <c r="M40" s="1302"/>
      <c r="N40" s="1302"/>
      <c r="O40" s="1302"/>
      <c r="P40" s="1302"/>
      <c r="Q40" s="1302"/>
      <c r="R40" s="1302"/>
      <c r="S40" s="1302"/>
      <c r="T40" s="1302"/>
      <c r="U40" s="1302"/>
      <c r="V40" s="1302"/>
      <c r="W40" s="1302"/>
      <c r="X40" s="386"/>
      <c r="Y40" s="387"/>
      <c r="Z40" s="1372"/>
      <c r="AA40" s="1373"/>
      <c r="AB40" s="1373"/>
      <c r="AC40" s="1373"/>
      <c r="AD40" s="1373"/>
      <c r="AE40" s="1373"/>
      <c r="AF40" s="1373"/>
      <c r="AG40" s="1373"/>
      <c r="AH40" s="1373"/>
      <c r="AI40" s="1373"/>
      <c r="AJ40" s="1373"/>
      <c r="AK40" s="1373"/>
      <c r="AL40" s="1373"/>
      <c r="AM40" s="1373"/>
      <c r="AN40" s="1373"/>
      <c r="AO40" s="1373"/>
      <c r="AP40" s="1373"/>
      <c r="AQ40" s="1373"/>
      <c r="AR40" s="1373"/>
      <c r="AS40" s="1373"/>
      <c r="AT40" s="1373"/>
      <c r="AU40" s="1373"/>
      <c r="AV40" s="1373"/>
      <c r="AW40" s="1373"/>
      <c r="AX40" s="1373"/>
      <c r="AY40" s="1373"/>
      <c r="AZ40" s="1373"/>
      <c r="BA40" s="1373"/>
      <c r="BB40" s="1373"/>
      <c r="BC40" s="1373"/>
      <c r="BD40" s="1373"/>
      <c r="BE40" s="1373"/>
      <c r="BF40" s="1373"/>
      <c r="BG40" s="1373"/>
      <c r="BH40" s="1373"/>
      <c r="BI40" s="1373"/>
      <c r="BJ40" s="1373"/>
      <c r="BK40" s="1373"/>
      <c r="BL40" s="1373"/>
      <c r="BM40" s="1373"/>
      <c r="BN40" s="1373"/>
      <c r="BO40" s="1373"/>
      <c r="BP40" s="1373"/>
      <c r="BQ40" s="1373"/>
      <c r="BR40" s="1373"/>
      <c r="BS40" s="1373"/>
      <c r="BT40" s="1373"/>
      <c r="BU40" s="1373"/>
      <c r="BV40" s="1373"/>
      <c r="BW40" s="1373"/>
      <c r="BX40" s="1373"/>
      <c r="BY40" s="1373"/>
      <c r="BZ40" s="1373"/>
      <c r="CA40" s="1373"/>
      <c r="CB40" s="1373"/>
      <c r="CC40" s="1373"/>
      <c r="CD40" s="1373"/>
      <c r="CE40" s="1373"/>
      <c r="CF40" s="1373"/>
      <c r="CG40" s="1373"/>
      <c r="CH40" s="1373"/>
      <c r="CI40" s="1374"/>
      <c r="CP40" s="64"/>
      <c r="CT40" s="64"/>
      <c r="CU40" s="64"/>
      <c r="CV40" s="64"/>
    </row>
    <row r="41" spans="1:100" ht="22.5" customHeight="1">
      <c r="A41" s="443">
        <f t="shared" si="8"/>
        <v>28</v>
      </c>
      <c r="B41" s="855" t="str">
        <f>ｼﾌﾄ原本!C32</f>
        <v>A.M（本部）</v>
      </c>
      <c r="C41" s="783">
        <f>ｼﾌﾄ原本!G32</f>
        <v>0</v>
      </c>
      <c r="D41" s="435">
        <f>IF(COUNTIF($H$14:$H$30,28),VLOOKUP(28,$H$14:$CU$30,3,FALSE),0)</f>
        <v>0</v>
      </c>
      <c r="E41" s="429">
        <f>IF(COUNTIF($H$14:$H$30,28),VLOOKUP(28,$H$14:$CU$30,4,FALSE),0)</f>
        <v>0</v>
      </c>
      <c r="F41" s="430">
        <f>IF(COUNTIF($H$14:$H$30,28),VLOOKUP(28,$H$14:$CU$30,92,FALSE),0)</f>
        <v>0</v>
      </c>
      <c r="G41" s="431">
        <f>IF(COUNTIF($H$14:$H$30,28),VLOOKUP(28,$H$14:$CW$30,94,FALSE),0)</f>
        <v>0</v>
      </c>
      <c r="I41" s="385" t="s">
        <v>197</v>
      </c>
      <c r="J41" s="1324">
        <f ca="1">SUMIF(CV14:CV30,"&lt;2000",CU14:CU30)</f>
        <v>64210.4375</v>
      </c>
      <c r="K41" s="1324"/>
      <c r="L41" s="1169">
        <f ca="1">R39*ﾃﾞｰﾀ入力!A8</f>
        <v>42840</v>
      </c>
      <c r="M41" s="1169"/>
      <c r="N41" s="1169"/>
      <c r="O41" s="1169"/>
      <c r="P41" s="1169"/>
      <c r="Q41" s="1169"/>
      <c r="R41" s="1169"/>
      <c r="S41" s="1169"/>
      <c r="T41" s="1169"/>
      <c r="U41" s="1169"/>
      <c r="V41" s="1169"/>
      <c r="W41" s="1169"/>
      <c r="X41" s="389"/>
      <c r="Y41" s="390"/>
      <c r="Z41" s="1375"/>
      <c r="AA41" s="1376"/>
      <c r="AB41" s="1376"/>
      <c r="AC41" s="1376"/>
      <c r="AD41" s="1376"/>
      <c r="AE41" s="1376"/>
      <c r="AF41" s="1376"/>
      <c r="AG41" s="1376"/>
      <c r="AH41" s="1376"/>
      <c r="AI41" s="1376"/>
      <c r="AJ41" s="1376"/>
      <c r="AK41" s="1376"/>
      <c r="AL41" s="1376"/>
      <c r="AM41" s="1376"/>
      <c r="AN41" s="1376"/>
      <c r="AO41" s="1376"/>
      <c r="AP41" s="1376"/>
      <c r="AQ41" s="1376"/>
      <c r="AR41" s="1376"/>
      <c r="AS41" s="1376"/>
      <c r="AT41" s="1376"/>
      <c r="AU41" s="1376"/>
      <c r="AV41" s="1376"/>
      <c r="AW41" s="1376"/>
      <c r="AX41" s="1376"/>
      <c r="AY41" s="1376"/>
      <c r="AZ41" s="1376"/>
      <c r="BA41" s="1376"/>
      <c r="BB41" s="1376"/>
      <c r="BC41" s="1376"/>
      <c r="BD41" s="1376"/>
      <c r="BE41" s="1376"/>
      <c r="BF41" s="1376"/>
      <c r="BG41" s="1376"/>
      <c r="BH41" s="1376"/>
      <c r="BI41" s="1376"/>
      <c r="BJ41" s="1376"/>
      <c r="BK41" s="1376"/>
      <c r="BL41" s="1376"/>
      <c r="BM41" s="1376"/>
      <c r="BN41" s="1376"/>
      <c r="BO41" s="1376"/>
      <c r="BP41" s="1376"/>
      <c r="BQ41" s="1376"/>
      <c r="BR41" s="1376"/>
      <c r="BS41" s="1376"/>
      <c r="BT41" s="1376"/>
      <c r="BU41" s="1376"/>
      <c r="BV41" s="1376"/>
      <c r="BW41" s="1376"/>
      <c r="BX41" s="1376"/>
      <c r="BY41" s="1376"/>
      <c r="BZ41" s="1376"/>
      <c r="CA41" s="1376"/>
      <c r="CB41" s="1376"/>
      <c r="CC41" s="1376"/>
      <c r="CD41" s="1376"/>
      <c r="CE41" s="1376"/>
      <c r="CF41" s="1376"/>
      <c r="CG41" s="1376"/>
      <c r="CH41" s="1376"/>
      <c r="CI41" s="1377"/>
      <c r="CP41" s="64"/>
      <c r="CT41" s="64"/>
      <c r="CU41" s="64"/>
      <c r="CV41" s="64"/>
    </row>
    <row r="42" spans="1:100" ht="22.5" customHeight="1">
      <c r="A42" s="443">
        <f t="shared" si="8"/>
        <v>29</v>
      </c>
      <c r="B42" s="855" t="str">
        <f>ｼﾌﾄ原本!C33</f>
        <v>S.I（本部</v>
      </c>
      <c r="C42" s="783">
        <f>ｼﾌﾄ原本!G33</f>
        <v>0</v>
      </c>
      <c r="D42" s="435">
        <f>IF(COUNTIF($H$14:$H$30,29),VLOOKUP(29,$H$14:$CU$30,3,FALSE),0)</f>
        <v>0</v>
      </c>
      <c r="E42" s="429">
        <f>IF(COUNTIF($H$14:$H$30,29),VLOOKUP(29,$H$14:$CU$30,4,FALSE),0)</f>
        <v>0</v>
      </c>
      <c r="F42" s="430">
        <f>IF(COUNTIF($H$14:$H$30,29),VLOOKUP(29,$H$14:$CU$30,92,FALSE),0)</f>
        <v>0</v>
      </c>
      <c r="G42" s="431">
        <f>IF(COUNTIF($H$14:$H$30,29),VLOOKUP(29,$H$14:$CW$30,94,FALSE),0)</f>
        <v>0</v>
      </c>
      <c r="I42" s="385" t="s">
        <v>201</v>
      </c>
      <c r="J42" s="1323">
        <f ca="1">(J41)/J35</f>
        <v>0.21403479166666667</v>
      </c>
      <c r="K42" s="1323"/>
      <c r="L42" s="1187">
        <f ca="1">L41/J35</f>
        <v>0.14280000000000001</v>
      </c>
      <c r="M42" s="1187"/>
      <c r="N42" s="1187"/>
      <c r="O42" s="1187"/>
      <c r="P42" s="1187"/>
      <c r="Q42" s="1187"/>
      <c r="R42" s="1187"/>
      <c r="S42" s="1187"/>
      <c r="T42" s="1187"/>
      <c r="U42" s="1187"/>
      <c r="V42" s="1187"/>
      <c r="W42" s="1187"/>
      <c r="X42" s="392"/>
      <c r="Y42" s="393"/>
      <c r="Z42" s="1375"/>
      <c r="AA42" s="1376"/>
      <c r="AB42" s="1376"/>
      <c r="AC42" s="1376"/>
      <c r="AD42" s="1376"/>
      <c r="AE42" s="1376"/>
      <c r="AF42" s="1376"/>
      <c r="AG42" s="1376"/>
      <c r="AH42" s="1376"/>
      <c r="AI42" s="1376"/>
      <c r="AJ42" s="1376"/>
      <c r="AK42" s="1376"/>
      <c r="AL42" s="1376"/>
      <c r="AM42" s="1376"/>
      <c r="AN42" s="1376"/>
      <c r="AO42" s="1376"/>
      <c r="AP42" s="1376"/>
      <c r="AQ42" s="1376"/>
      <c r="AR42" s="1376"/>
      <c r="AS42" s="1376"/>
      <c r="AT42" s="1376"/>
      <c r="AU42" s="1376"/>
      <c r="AV42" s="1376"/>
      <c r="AW42" s="1376"/>
      <c r="AX42" s="1376"/>
      <c r="AY42" s="1376"/>
      <c r="AZ42" s="1376"/>
      <c r="BA42" s="1376"/>
      <c r="BB42" s="1376"/>
      <c r="BC42" s="1376"/>
      <c r="BD42" s="1376"/>
      <c r="BE42" s="1376"/>
      <c r="BF42" s="1376"/>
      <c r="BG42" s="1376"/>
      <c r="BH42" s="1376"/>
      <c r="BI42" s="1376"/>
      <c r="BJ42" s="1376"/>
      <c r="BK42" s="1376"/>
      <c r="BL42" s="1376"/>
      <c r="BM42" s="1376"/>
      <c r="BN42" s="1376"/>
      <c r="BO42" s="1376"/>
      <c r="BP42" s="1376"/>
      <c r="BQ42" s="1376"/>
      <c r="BR42" s="1376"/>
      <c r="BS42" s="1376"/>
      <c r="BT42" s="1376"/>
      <c r="BU42" s="1376"/>
      <c r="BV42" s="1376"/>
      <c r="BW42" s="1376"/>
      <c r="BX42" s="1376"/>
      <c r="BY42" s="1376"/>
      <c r="BZ42" s="1376"/>
      <c r="CA42" s="1376"/>
      <c r="CB42" s="1376"/>
      <c r="CC42" s="1376"/>
      <c r="CD42" s="1376"/>
      <c r="CE42" s="1376"/>
      <c r="CF42" s="1376"/>
      <c r="CG42" s="1376"/>
      <c r="CH42" s="1376"/>
      <c r="CI42" s="1377"/>
      <c r="CP42" s="64"/>
      <c r="CT42" s="64"/>
      <c r="CU42" s="64"/>
      <c r="CV42" s="64"/>
    </row>
    <row r="43" spans="1:100" ht="22.5" customHeight="1">
      <c r="A43" s="443">
        <f t="shared" si="8"/>
        <v>30</v>
      </c>
      <c r="B43" s="855" t="str">
        <f>ｼﾌﾄ原本!C34</f>
        <v>不足①</v>
      </c>
      <c r="C43" s="783">
        <f>ｼﾌﾄ原本!G34</f>
        <v>0</v>
      </c>
      <c r="D43" s="435">
        <f>IF(COUNTIF($H$14:$H$30,30),VLOOKUP(30,$H$14:$CU$30,3,FALSE),0)</f>
        <v>0</v>
      </c>
      <c r="E43" s="429">
        <f>IF(COUNTIF($H$14:$H$30,30),VLOOKUP(30,$H$14:$CU$30,4,FALSE),0)</f>
        <v>0</v>
      </c>
      <c r="F43" s="430">
        <f>IF(COUNTIF($H$14:$H$30,30),VLOOKUP(30,$H$14:$CU$30,92,FALSE),0)</f>
        <v>0</v>
      </c>
      <c r="G43" s="431">
        <f>IF(COUNTIF($H$14:$H$30,30),VLOOKUP(30,$H$14:$CW$30,94,FALSE),0)</f>
        <v>0</v>
      </c>
      <c r="I43" s="395"/>
      <c r="J43" s="396"/>
      <c r="K43" s="396"/>
      <c r="L43" s="396"/>
      <c r="M43" s="396"/>
      <c r="N43" s="396"/>
      <c r="O43" s="396"/>
      <c r="P43" s="396"/>
      <c r="Q43" s="396"/>
      <c r="R43" s="396"/>
      <c r="S43" s="396"/>
      <c r="T43" s="396"/>
      <c r="U43" s="396"/>
      <c r="V43" s="396"/>
      <c r="W43" s="396"/>
      <c r="Z43" s="1375"/>
      <c r="AA43" s="1376"/>
      <c r="AB43" s="1376"/>
      <c r="AC43" s="1376"/>
      <c r="AD43" s="1376"/>
      <c r="AE43" s="1376"/>
      <c r="AF43" s="1376"/>
      <c r="AG43" s="1376"/>
      <c r="AH43" s="1376"/>
      <c r="AI43" s="1376"/>
      <c r="AJ43" s="1376"/>
      <c r="AK43" s="1376"/>
      <c r="AL43" s="1376"/>
      <c r="AM43" s="1376"/>
      <c r="AN43" s="1376"/>
      <c r="AO43" s="1376"/>
      <c r="AP43" s="1376"/>
      <c r="AQ43" s="1376"/>
      <c r="AR43" s="1376"/>
      <c r="AS43" s="1376"/>
      <c r="AT43" s="1376"/>
      <c r="AU43" s="1376"/>
      <c r="AV43" s="1376"/>
      <c r="AW43" s="1376"/>
      <c r="AX43" s="1376"/>
      <c r="AY43" s="1376"/>
      <c r="AZ43" s="1376"/>
      <c r="BA43" s="1376"/>
      <c r="BB43" s="1376"/>
      <c r="BC43" s="1376"/>
      <c r="BD43" s="1376"/>
      <c r="BE43" s="1376"/>
      <c r="BF43" s="1376"/>
      <c r="BG43" s="1376"/>
      <c r="BH43" s="1376"/>
      <c r="BI43" s="1376"/>
      <c r="BJ43" s="1376"/>
      <c r="BK43" s="1376"/>
      <c r="BL43" s="1376"/>
      <c r="BM43" s="1376"/>
      <c r="BN43" s="1376"/>
      <c r="BO43" s="1376"/>
      <c r="BP43" s="1376"/>
      <c r="BQ43" s="1376"/>
      <c r="BR43" s="1376"/>
      <c r="BS43" s="1376"/>
      <c r="BT43" s="1376"/>
      <c r="BU43" s="1376"/>
      <c r="BV43" s="1376"/>
      <c r="BW43" s="1376"/>
      <c r="BX43" s="1376"/>
      <c r="BY43" s="1376"/>
      <c r="BZ43" s="1376"/>
      <c r="CA43" s="1376"/>
      <c r="CB43" s="1376"/>
      <c r="CC43" s="1376"/>
      <c r="CD43" s="1376"/>
      <c r="CE43" s="1376"/>
      <c r="CF43" s="1376"/>
      <c r="CG43" s="1376"/>
      <c r="CH43" s="1376"/>
      <c r="CI43" s="1377"/>
      <c r="CP43" s="64"/>
      <c r="CT43" s="64"/>
      <c r="CU43" s="64"/>
      <c r="CV43" s="64"/>
    </row>
    <row r="44" spans="1:100" ht="22.5" customHeight="1">
      <c r="A44" s="443">
        <f t="shared" si="8"/>
        <v>31</v>
      </c>
      <c r="B44" s="855">
        <f>ｼﾌﾄ原本!C35</f>
        <v>0</v>
      </c>
      <c r="C44" s="785">
        <f>ｼﾌﾄ原本!E35</f>
        <v>0</v>
      </c>
      <c r="D44" s="435">
        <f>IF(COUNTIF($H$14:$H$30,31),VLOOKUP(31,$H$14:$CU$30,3,FALSE),0)</f>
        <v>0</v>
      </c>
      <c r="E44" s="429">
        <f>IF(COUNTIF($H$14:$H$30,31),VLOOKUP(31,$H$14:$CU$30,4,FALSE),0)</f>
        <v>0</v>
      </c>
      <c r="F44" s="430">
        <f>IF(COUNTIF($H$14:$H$30,31),VLOOKUP(31,$H$14:$CU$30,92,FALSE),0)</f>
        <v>0</v>
      </c>
      <c r="G44" s="431">
        <f>IF(COUNTIF($H$14:$H$30,31),VLOOKUP(31,$H$14:$CW$30,94,FALSE),0)</f>
        <v>0</v>
      </c>
      <c r="I44" s="395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Z44" s="1375"/>
      <c r="AA44" s="1376"/>
      <c r="AB44" s="1376"/>
      <c r="AC44" s="1376"/>
      <c r="AD44" s="1376"/>
      <c r="AE44" s="1376"/>
      <c r="AF44" s="1376"/>
      <c r="AG44" s="1376"/>
      <c r="AH44" s="1376"/>
      <c r="AI44" s="1376"/>
      <c r="AJ44" s="1376"/>
      <c r="AK44" s="1376"/>
      <c r="AL44" s="1376"/>
      <c r="AM44" s="1376"/>
      <c r="AN44" s="1376"/>
      <c r="AO44" s="1376"/>
      <c r="AP44" s="1376"/>
      <c r="AQ44" s="1376"/>
      <c r="AR44" s="1376"/>
      <c r="AS44" s="1376"/>
      <c r="AT44" s="1376"/>
      <c r="AU44" s="1376"/>
      <c r="AV44" s="1376"/>
      <c r="AW44" s="1376"/>
      <c r="AX44" s="1376"/>
      <c r="AY44" s="1376"/>
      <c r="AZ44" s="1376"/>
      <c r="BA44" s="1376"/>
      <c r="BB44" s="1376"/>
      <c r="BC44" s="1376"/>
      <c r="BD44" s="1376"/>
      <c r="BE44" s="1376"/>
      <c r="BF44" s="1376"/>
      <c r="BG44" s="1376"/>
      <c r="BH44" s="1376"/>
      <c r="BI44" s="1376"/>
      <c r="BJ44" s="1376"/>
      <c r="BK44" s="1376"/>
      <c r="BL44" s="1376"/>
      <c r="BM44" s="1376"/>
      <c r="BN44" s="1376"/>
      <c r="BO44" s="1376"/>
      <c r="BP44" s="1376"/>
      <c r="BQ44" s="1376"/>
      <c r="BR44" s="1376"/>
      <c r="BS44" s="1376"/>
      <c r="BT44" s="1376"/>
      <c r="BU44" s="1376"/>
      <c r="BV44" s="1376"/>
      <c r="BW44" s="1376"/>
      <c r="BX44" s="1376"/>
      <c r="BY44" s="1376"/>
      <c r="BZ44" s="1376"/>
      <c r="CA44" s="1376"/>
      <c r="CB44" s="1376"/>
      <c r="CC44" s="1376"/>
      <c r="CD44" s="1376"/>
      <c r="CE44" s="1376"/>
      <c r="CF44" s="1376"/>
      <c r="CG44" s="1376"/>
      <c r="CH44" s="1376"/>
      <c r="CI44" s="1377"/>
    </row>
    <row r="45" spans="1:100" ht="22.5" customHeight="1" thickBot="1">
      <c r="A45" s="443">
        <f t="shared" si="8"/>
        <v>32</v>
      </c>
      <c r="B45" s="855">
        <f>ｼﾌﾄ原本!C36</f>
        <v>0</v>
      </c>
      <c r="C45" s="785">
        <f>ｼﾌﾄ原本!E36</f>
        <v>0</v>
      </c>
      <c r="D45" s="435">
        <f>IF(COUNTIF($H$14:$H$30,32),VLOOKUP(32,$H$14:$CU$30,3,FALSE),0)</f>
        <v>0</v>
      </c>
      <c r="E45" s="429">
        <f>IF(COUNTIF($H$14:$H$30,32),VLOOKUP(32,$H$14:$CU$30,4,FALSE),0)</f>
        <v>0</v>
      </c>
      <c r="F45" s="430">
        <f>IF(COUNTIF($H$14:$H$30,32),VLOOKUP(32,$H$14:$CU$30,92,FALSE),0)</f>
        <v>0</v>
      </c>
      <c r="G45" s="431">
        <f>IF(COUNTIF($H$14:$H$30,32),VLOOKUP(32,$H$14:$CW$30,94,FALSE),0)</f>
        <v>0</v>
      </c>
      <c r="I45" s="395"/>
      <c r="J45" s="396"/>
      <c r="K45" s="396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6"/>
      <c r="Z45" s="1378"/>
      <c r="AA45" s="1379"/>
      <c r="AB45" s="1379"/>
      <c r="AC45" s="1379"/>
      <c r="AD45" s="1379"/>
      <c r="AE45" s="1379"/>
      <c r="AF45" s="1379"/>
      <c r="AG45" s="1379"/>
      <c r="AH45" s="1379"/>
      <c r="AI45" s="1379"/>
      <c r="AJ45" s="1379"/>
      <c r="AK45" s="1379"/>
      <c r="AL45" s="1379"/>
      <c r="AM45" s="1379"/>
      <c r="AN45" s="1379"/>
      <c r="AO45" s="1379"/>
      <c r="AP45" s="1379"/>
      <c r="AQ45" s="1379"/>
      <c r="AR45" s="1379"/>
      <c r="AS45" s="1379"/>
      <c r="AT45" s="1379"/>
      <c r="AU45" s="1379"/>
      <c r="AV45" s="1379"/>
      <c r="AW45" s="1379"/>
      <c r="AX45" s="1379"/>
      <c r="AY45" s="1379"/>
      <c r="AZ45" s="1379"/>
      <c r="BA45" s="1379"/>
      <c r="BB45" s="1379"/>
      <c r="BC45" s="1379"/>
      <c r="BD45" s="1379"/>
      <c r="BE45" s="1379"/>
      <c r="BF45" s="1379"/>
      <c r="BG45" s="1379"/>
      <c r="BH45" s="1379"/>
      <c r="BI45" s="1379"/>
      <c r="BJ45" s="1379"/>
      <c r="BK45" s="1379"/>
      <c r="BL45" s="1379"/>
      <c r="BM45" s="1379"/>
      <c r="BN45" s="1379"/>
      <c r="BO45" s="1379"/>
      <c r="BP45" s="1379"/>
      <c r="BQ45" s="1379"/>
      <c r="BR45" s="1379"/>
      <c r="BS45" s="1379"/>
      <c r="BT45" s="1379"/>
      <c r="BU45" s="1379"/>
      <c r="BV45" s="1379"/>
      <c r="BW45" s="1379"/>
      <c r="BX45" s="1379"/>
      <c r="BY45" s="1379"/>
      <c r="BZ45" s="1379"/>
      <c r="CA45" s="1379"/>
      <c r="CB45" s="1379"/>
      <c r="CC45" s="1379"/>
      <c r="CD45" s="1379"/>
      <c r="CE45" s="1379"/>
      <c r="CF45" s="1379"/>
      <c r="CG45" s="1379"/>
      <c r="CH45" s="1379"/>
      <c r="CI45" s="1380"/>
    </row>
    <row r="46" spans="1:100" ht="22.5" customHeight="1" thickBot="1">
      <c r="A46" s="444">
        <f t="shared" si="8"/>
        <v>33</v>
      </c>
      <c r="B46" s="869">
        <f>ｼﾌﾄ原本!C37</f>
        <v>0</v>
      </c>
      <c r="C46" s="786">
        <f>ｼﾌﾄ原本!E37</f>
        <v>0</v>
      </c>
      <c r="D46" s="437">
        <f>IF(COUNTIF($H$14:$H$30,33),VLOOKUP(33,$H$14:$CU$30,3,FALSE),0)</f>
        <v>0</v>
      </c>
      <c r="E46" s="438">
        <f>IF(COUNTIF($H$14:$H$30,33),VLOOKUP(33,$H$14:$CU$30,4,FALSE),0)</f>
        <v>0</v>
      </c>
      <c r="F46" s="439">
        <f>IF(COUNTIF($H$14:$H$30,33),VLOOKUP(33,$H$14:$CU$30,92,FALSE),0)</f>
        <v>0</v>
      </c>
      <c r="G46" s="440">
        <f>IF(COUNTIF($H$14:$H$30,33),VLOOKUP(33,$H$14:$CW$30,94,FALSE),0)</f>
        <v>0</v>
      </c>
      <c r="I46" s="395"/>
      <c r="J46" s="396"/>
      <c r="K46" s="396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6"/>
    </row>
    <row r="47" spans="1:100" ht="20.25" customHeight="1">
      <c r="I47" s="385" t="s">
        <v>199</v>
      </c>
      <c r="J47" s="1312">
        <f ca="1">J41/K39</f>
        <v>1310.4170918367347</v>
      </c>
      <c r="K47" s="1312"/>
      <c r="L47" s="1382">
        <f>ﾃﾞｰﾀ入力!A8</f>
        <v>1260</v>
      </c>
      <c r="M47" s="1382"/>
      <c r="N47" s="1382"/>
      <c r="O47" s="1382"/>
      <c r="P47" s="1382"/>
      <c r="Q47" s="1382"/>
      <c r="R47" s="1382"/>
      <c r="S47" s="1382"/>
      <c r="T47" s="1382"/>
      <c r="U47" s="1382"/>
      <c r="V47" s="1382"/>
      <c r="W47" s="1382"/>
    </row>
    <row r="48" spans="1:100" ht="20.25" customHeight="1">
      <c r="I48" s="385" t="s">
        <v>82</v>
      </c>
      <c r="J48" s="1140">
        <f ca="1">CW31</f>
        <v>4762</v>
      </c>
      <c r="K48" s="1140"/>
      <c r="L48" s="1381"/>
      <c r="M48" s="1381"/>
      <c r="N48" s="1381"/>
      <c r="O48" s="1381"/>
      <c r="P48" s="1381"/>
      <c r="Q48" s="1381"/>
      <c r="R48" s="1381"/>
      <c r="S48" s="1381"/>
      <c r="T48" s="1381"/>
      <c r="U48" s="1381"/>
      <c r="V48" s="1381"/>
      <c r="W48" s="1381"/>
    </row>
    <row r="49" spans="11:19" ht="20.25" customHeight="1">
      <c r="K49" s="64"/>
      <c r="L49" s="398"/>
      <c r="M49" s="398"/>
      <c r="N49" s="64"/>
      <c r="O49" s="64"/>
      <c r="P49" s="64"/>
      <c r="Q49" s="64"/>
      <c r="R49" s="64"/>
      <c r="S49" s="64"/>
    </row>
    <row r="50" spans="11:19" ht="20.25" customHeight="1">
      <c r="K50" s="64"/>
      <c r="L50" s="66"/>
      <c r="M50" s="66"/>
      <c r="N50" s="64"/>
      <c r="O50" s="64"/>
      <c r="P50" s="64"/>
      <c r="Q50" s="64"/>
      <c r="R50" s="64"/>
      <c r="S50" s="64"/>
    </row>
  </sheetData>
  <sheetProtection formatCells="0"/>
  <mergeCells count="349">
    <mergeCell ref="CH38:CI38"/>
    <mergeCell ref="CH39:CI39"/>
    <mergeCell ref="Z36:AY36"/>
    <mergeCell ref="X32:AA32"/>
    <mergeCell ref="BV39:CG39"/>
    <mergeCell ref="BV35:CG35"/>
    <mergeCell ref="BV36:CG36"/>
    <mergeCell ref="BV38:CG38"/>
    <mergeCell ref="BT39:BU39"/>
    <mergeCell ref="BF38:BG38"/>
    <mergeCell ref="BT36:BU36"/>
    <mergeCell ref="BT37:BU37"/>
    <mergeCell ref="BT38:BU38"/>
    <mergeCell ref="AZ37:BE37"/>
    <mergeCell ref="Z38:AY38"/>
    <mergeCell ref="Z39:AY39"/>
    <mergeCell ref="BH35:BS35"/>
    <mergeCell ref="CH35:CI35"/>
    <mergeCell ref="BH37:BS37"/>
    <mergeCell ref="BH38:BS38"/>
    <mergeCell ref="BH39:BS39"/>
    <mergeCell ref="BH32:BK32"/>
    <mergeCell ref="BL32:BO32"/>
    <mergeCell ref="BP32:BS32"/>
    <mergeCell ref="CJ31:CM31"/>
    <mergeCell ref="CF32:CI32"/>
    <mergeCell ref="BT35:BU35"/>
    <mergeCell ref="CJ32:CM32"/>
    <mergeCell ref="BV37:CG37"/>
    <mergeCell ref="BX32:CA32"/>
    <mergeCell ref="CB32:CE32"/>
    <mergeCell ref="BT31:BW31"/>
    <mergeCell ref="CB31:CE31"/>
    <mergeCell ref="BT32:BW32"/>
    <mergeCell ref="CF31:CI31"/>
    <mergeCell ref="CH36:CI36"/>
    <mergeCell ref="CH37:CI37"/>
    <mergeCell ref="BV34:CI34"/>
    <mergeCell ref="BX31:CA31"/>
    <mergeCell ref="BL31:BO31"/>
    <mergeCell ref="BP31:BS31"/>
    <mergeCell ref="BH36:BS36"/>
    <mergeCell ref="BF35:BG35"/>
    <mergeCell ref="BH34:BU34"/>
    <mergeCell ref="BF39:BG39"/>
    <mergeCell ref="CJ4:CM4"/>
    <mergeCell ref="CJ7:CM7"/>
    <mergeCell ref="CF7:CI7"/>
    <mergeCell ref="BH10:BK10"/>
    <mergeCell ref="BT6:BW6"/>
    <mergeCell ref="CF10:CI10"/>
    <mergeCell ref="BP10:BS10"/>
    <mergeCell ref="CB8:CE8"/>
    <mergeCell ref="BX7:CA7"/>
    <mergeCell ref="BX10:CA10"/>
    <mergeCell ref="BT8:BW8"/>
    <mergeCell ref="BH8:BK8"/>
    <mergeCell ref="BL7:BO7"/>
    <mergeCell ref="BP7:BS7"/>
    <mergeCell ref="BT4:BW4"/>
    <mergeCell ref="BL5:BO5"/>
    <mergeCell ref="BP5:BS5"/>
    <mergeCell ref="BH6:BK6"/>
    <mergeCell ref="K1:U1"/>
    <mergeCell ref="V1:Y1"/>
    <mergeCell ref="AZ6:BC6"/>
    <mergeCell ref="BD6:BG6"/>
    <mergeCell ref="AZ7:BC7"/>
    <mergeCell ref="BD7:BG7"/>
    <mergeCell ref="AN5:AQ5"/>
    <mergeCell ref="AR5:AU5"/>
    <mergeCell ref="AR1:AU1"/>
    <mergeCell ref="BD5:BG5"/>
    <mergeCell ref="AZ5:BC5"/>
    <mergeCell ref="AZ1:BC1"/>
    <mergeCell ref="AZ3:BC3"/>
    <mergeCell ref="AV5:AY5"/>
    <mergeCell ref="AC1:AI1"/>
    <mergeCell ref="AJ1:AM1"/>
    <mergeCell ref="L3:O3"/>
    <mergeCell ref="L4:O4"/>
    <mergeCell ref="AJ6:AM6"/>
    <mergeCell ref="AJ5:AM5"/>
    <mergeCell ref="AF5:AI5"/>
    <mergeCell ref="BD1:BK1"/>
    <mergeCell ref="BD3:BG3"/>
    <mergeCell ref="P6:S6"/>
    <mergeCell ref="CN2:CO2"/>
    <mergeCell ref="CN4:CO4"/>
    <mergeCell ref="CN6:CO6"/>
    <mergeCell ref="CN7:CO7"/>
    <mergeCell ref="CN3:CO3"/>
    <mergeCell ref="AB4:AE4"/>
    <mergeCell ref="CF6:CI6"/>
    <mergeCell ref="CJ6:CM6"/>
    <mergeCell ref="BX4:CA4"/>
    <mergeCell ref="BX3:CA3"/>
    <mergeCell ref="BL3:BO3"/>
    <mergeCell ref="BP3:BS3"/>
    <mergeCell ref="CB7:CE7"/>
    <mergeCell ref="CJ5:CM5"/>
    <mergeCell ref="CB5:CE5"/>
    <mergeCell ref="CB6:CE6"/>
    <mergeCell ref="AN6:AQ6"/>
    <mergeCell ref="AR6:AU6"/>
    <mergeCell ref="AJ3:AM3"/>
    <mergeCell ref="AN3:AQ3"/>
    <mergeCell ref="BP4:BS4"/>
    <mergeCell ref="BP6:BS6"/>
    <mergeCell ref="BH7:BK7"/>
    <mergeCell ref="BX5:CA5"/>
    <mergeCell ref="CJ3:CM3"/>
    <mergeCell ref="CN9:CO9"/>
    <mergeCell ref="CN14:CO14"/>
    <mergeCell ref="CN8:CO8"/>
    <mergeCell ref="CP13:CQ13"/>
    <mergeCell ref="CP14:CQ14"/>
    <mergeCell ref="CN13:CO13"/>
    <mergeCell ref="CN11:CO11"/>
    <mergeCell ref="CN10:CO10"/>
    <mergeCell ref="CJ11:CM11"/>
    <mergeCell ref="CN5:CO5"/>
    <mergeCell ref="CJ8:CM8"/>
    <mergeCell ref="CJ9:CM9"/>
    <mergeCell ref="CF8:CI8"/>
    <mergeCell ref="CF5:CI5"/>
    <mergeCell ref="BT7:BW7"/>
    <mergeCell ref="BH9:BK9"/>
    <mergeCell ref="BP9:BS9"/>
    <mergeCell ref="BT5:BW5"/>
    <mergeCell ref="BH5:BK5"/>
    <mergeCell ref="BL6:BO6"/>
    <mergeCell ref="BX6:CA6"/>
    <mergeCell ref="CF9:CI9"/>
    <mergeCell ref="BX8:CA8"/>
    <mergeCell ref="BH11:BK11"/>
    <mergeCell ref="AF6:AI6"/>
    <mergeCell ref="AR7:AU7"/>
    <mergeCell ref="CP28:CQ28"/>
    <mergeCell ref="CP19:CQ19"/>
    <mergeCell ref="CN22:CO22"/>
    <mergeCell ref="CP23:CQ23"/>
    <mergeCell ref="CN20:CO20"/>
    <mergeCell ref="CP26:CQ26"/>
    <mergeCell ref="CP16:CQ16"/>
    <mergeCell ref="CN17:CO17"/>
    <mergeCell ref="CP17:CQ17"/>
    <mergeCell ref="CN18:CO18"/>
    <mergeCell ref="CP18:CQ18"/>
    <mergeCell ref="CN16:CO16"/>
    <mergeCell ref="CP15:CQ15"/>
    <mergeCell ref="CN15:CO15"/>
    <mergeCell ref="BX9:CA9"/>
    <mergeCell ref="BT9:BW9"/>
    <mergeCell ref="CJ10:CM10"/>
    <mergeCell ref="BT10:BW10"/>
    <mergeCell ref="BL9:BO9"/>
    <mergeCell ref="BL8:BO8"/>
    <mergeCell ref="BP8:BS8"/>
    <mergeCell ref="CP29:CQ29"/>
    <mergeCell ref="CP31:CQ31"/>
    <mergeCell ref="CN29:CO29"/>
    <mergeCell ref="CP30:CQ30"/>
    <mergeCell ref="CN31:CO31"/>
    <mergeCell ref="CN25:CO25"/>
    <mergeCell ref="CP24:CQ24"/>
    <mergeCell ref="CN19:CO19"/>
    <mergeCell ref="CN28:CO28"/>
    <mergeCell ref="CP27:CQ27"/>
    <mergeCell ref="CN30:CO30"/>
    <mergeCell ref="CN26:CO26"/>
    <mergeCell ref="CP20:CQ20"/>
    <mergeCell ref="CN21:CO21"/>
    <mergeCell ref="CP21:CQ21"/>
    <mergeCell ref="CP22:CQ22"/>
    <mergeCell ref="CP25:CQ25"/>
    <mergeCell ref="CN24:CO24"/>
    <mergeCell ref="CN27:CO27"/>
    <mergeCell ref="CN23:CO23"/>
    <mergeCell ref="CF11:CI11"/>
    <mergeCell ref="CB10:CE10"/>
    <mergeCell ref="CB11:CE11"/>
    <mergeCell ref="BL10:BO10"/>
    <mergeCell ref="BL11:BO11"/>
    <mergeCell ref="BP11:BS11"/>
    <mergeCell ref="BX11:CA11"/>
    <mergeCell ref="BT11:BW11"/>
    <mergeCell ref="CB9:CE9"/>
    <mergeCell ref="CB3:CE3"/>
    <mergeCell ref="BD4:BG4"/>
    <mergeCell ref="AF4:AI4"/>
    <mergeCell ref="AJ4:AM4"/>
    <mergeCell ref="CA1:CE1"/>
    <mergeCell ref="BT1:BZ1"/>
    <mergeCell ref="CF3:CI3"/>
    <mergeCell ref="CB4:CE4"/>
    <mergeCell ref="CF4:CI4"/>
    <mergeCell ref="BH4:BK4"/>
    <mergeCell ref="BH3:BK3"/>
    <mergeCell ref="AV3:AY3"/>
    <mergeCell ref="BL4:BO4"/>
    <mergeCell ref="AV4:AY4"/>
    <mergeCell ref="BT3:BW3"/>
    <mergeCell ref="AR3:AU3"/>
    <mergeCell ref="AF3:AI3"/>
    <mergeCell ref="AN1:AQ1"/>
    <mergeCell ref="AN4:AQ4"/>
    <mergeCell ref="AR4:AU4"/>
    <mergeCell ref="AZ4:BC4"/>
    <mergeCell ref="L41:W41"/>
    <mergeCell ref="L39:Q39"/>
    <mergeCell ref="L9:O9"/>
    <mergeCell ref="AJ32:AM32"/>
    <mergeCell ref="AZ39:BE39"/>
    <mergeCell ref="Z35:AY35"/>
    <mergeCell ref="BF36:BG36"/>
    <mergeCell ref="AZ36:BE36"/>
    <mergeCell ref="AJ31:AM31"/>
    <mergeCell ref="AZ38:BE38"/>
    <mergeCell ref="BF37:BG37"/>
    <mergeCell ref="AR32:AU32"/>
    <mergeCell ref="AV32:AY32"/>
    <mergeCell ref="AZ32:BC32"/>
    <mergeCell ref="AB32:AE32"/>
    <mergeCell ref="AV9:AY9"/>
    <mergeCell ref="BD9:BG9"/>
    <mergeCell ref="AR9:AU9"/>
    <mergeCell ref="AJ9:AM9"/>
    <mergeCell ref="Z37:AY37"/>
    <mergeCell ref="AJ10:AM10"/>
    <mergeCell ref="AN10:AQ10"/>
    <mergeCell ref="AN9:AQ9"/>
    <mergeCell ref="AJ11:AM11"/>
    <mergeCell ref="X9:AA9"/>
    <mergeCell ref="AB9:AE9"/>
    <mergeCell ref="AF9:AI9"/>
    <mergeCell ref="I9:J9"/>
    <mergeCell ref="P9:S9"/>
    <mergeCell ref="L32:O32"/>
    <mergeCell ref="AF32:AI32"/>
    <mergeCell ref="AN32:AQ32"/>
    <mergeCell ref="AB11:AE11"/>
    <mergeCell ref="AF11:AI11"/>
    <mergeCell ref="P10:S10"/>
    <mergeCell ref="T10:W10"/>
    <mergeCell ref="X10:AA10"/>
    <mergeCell ref="X11:AA11"/>
    <mergeCell ref="T9:W9"/>
    <mergeCell ref="J32:K32"/>
    <mergeCell ref="P32:S32"/>
    <mergeCell ref="T32:W32"/>
    <mergeCell ref="J12:K12"/>
    <mergeCell ref="J13:K13"/>
    <mergeCell ref="AV31:AY31"/>
    <mergeCell ref="AZ35:BE35"/>
    <mergeCell ref="AZ31:BC31"/>
    <mergeCell ref="BD31:BG31"/>
    <mergeCell ref="AZ11:BC11"/>
    <mergeCell ref="AV10:AY10"/>
    <mergeCell ref="AV11:AY11"/>
    <mergeCell ref="AN31:AQ31"/>
    <mergeCell ref="AR31:AU31"/>
    <mergeCell ref="J48:K48"/>
    <mergeCell ref="L48:W48"/>
    <mergeCell ref="L42:W42"/>
    <mergeCell ref="I11:J11"/>
    <mergeCell ref="J41:K41"/>
    <mergeCell ref="J34:K34"/>
    <mergeCell ref="L34:W34"/>
    <mergeCell ref="I10:J10"/>
    <mergeCell ref="L31:O31"/>
    <mergeCell ref="L10:O10"/>
    <mergeCell ref="L11:O11"/>
    <mergeCell ref="P11:S11"/>
    <mergeCell ref="T11:W11"/>
    <mergeCell ref="R39:W39"/>
    <mergeCell ref="J40:K40"/>
    <mergeCell ref="L40:W40"/>
    <mergeCell ref="J38:K38"/>
    <mergeCell ref="J37:K37"/>
    <mergeCell ref="L47:W47"/>
    <mergeCell ref="J47:K47"/>
    <mergeCell ref="J42:K42"/>
    <mergeCell ref="P31:S31"/>
    <mergeCell ref="T31:W31"/>
    <mergeCell ref="L38:W38"/>
    <mergeCell ref="I3:J4"/>
    <mergeCell ref="T5:W5"/>
    <mergeCell ref="I5:J6"/>
    <mergeCell ref="T7:W7"/>
    <mergeCell ref="P8:S8"/>
    <mergeCell ref="P5:S5"/>
    <mergeCell ref="L5:O5"/>
    <mergeCell ref="L6:O6"/>
    <mergeCell ref="T6:W6"/>
    <mergeCell ref="T8:W8"/>
    <mergeCell ref="P3:S3"/>
    <mergeCell ref="T3:W3"/>
    <mergeCell ref="P4:S4"/>
    <mergeCell ref="T4:W4"/>
    <mergeCell ref="L8:O8"/>
    <mergeCell ref="X3:AA3"/>
    <mergeCell ref="AB6:AE6"/>
    <mergeCell ref="AZ8:BC8"/>
    <mergeCell ref="AV6:AY6"/>
    <mergeCell ref="X5:AA5"/>
    <mergeCell ref="AB5:AE5"/>
    <mergeCell ref="BD8:BG8"/>
    <mergeCell ref="AZ9:BC9"/>
    <mergeCell ref="AF31:AI31"/>
    <mergeCell ref="X31:AA31"/>
    <mergeCell ref="AB10:AE10"/>
    <mergeCell ref="AF10:AI10"/>
    <mergeCell ref="AB3:AE3"/>
    <mergeCell ref="X4:AA4"/>
    <mergeCell ref="AV7:AY7"/>
    <mergeCell ref="AR11:AU11"/>
    <mergeCell ref="AN11:AQ11"/>
    <mergeCell ref="BD10:BG10"/>
    <mergeCell ref="AF8:AI8"/>
    <mergeCell ref="AJ8:AM8"/>
    <mergeCell ref="X8:AA8"/>
    <mergeCell ref="X7:AA7"/>
    <mergeCell ref="AB7:AE7"/>
    <mergeCell ref="AV8:AY8"/>
    <mergeCell ref="Z40:CI45"/>
    <mergeCell ref="BD11:BG11"/>
    <mergeCell ref="AZ10:BC10"/>
    <mergeCell ref="AR10:AU10"/>
    <mergeCell ref="AN8:AQ8"/>
    <mergeCell ref="AB8:AE8"/>
    <mergeCell ref="X6:AA6"/>
    <mergeCell ref="P7:S7"/>
    <mergeCell ref="I8:J8"/>
    <mergeCell ref="L7:O7"/>
    <mergeCell ref="I7:J7"/>
    <mergeCell ref="AF7:AI7"/>
    <mergeCell ref="AJ7:AM7"/>
    <mergeCell ref="AN7:AQ7"/>
    <mergeCell ref="BH31:BK31"/>
    <mergeCell ref="J36:W36"/>
    <mergeCell ref="L37:W37"/>
    <mergeCell ref="J35:W35"/>
    <mergeCell ref="AR8:AU8"/>
    <mergeCell ref="Z34:BG34"/>
    <mergeCell ref="AB33:AE33"/>
    <mergeCell ref="AF33:AI33"/>
    <mergeCell ref="BD32:BG32"/>
    <mergeCell ref="AB31:AE31"/>
  </mergeCells>
  <phoneticPr fontId="41"/>
  <conditionalFormatting sqref="L31:O31">
    <cfRule type="cellIs" dxfId="738" priority="2" stopIfTrue="1" operator="greaterThan">
      <formula>$L$11</formula>
    </cfRule>
  </conditionalFormatting>
  <conditionalFormatting sqref="L32:CM32">
    <cfRule type="cellIs" dxfId="737" priority="20" stopIfTrue="1" operator="lessThan">
      <formula>0</formula>
    </cfRule>
  </conditionalFormatting>
  <conditionalFormatting sqref="P31:S31">
    <cfRule type="cellIs" dxfId="736" priority="3" stopIfTrue="1" operator="greaterThan">
      <formula>$P$11</formula>
    </cfRule>
  </conditionalFormatting>
  <conditionalFormatting sqref="T31:W31">
    <cfRule type="cellIs" dxfId="735" priority="4" stopIfTrue="1" operator="greaterThan">
      <formula>$T$11</formula>
    </cfRule>
  </conditionalFormatting>
  <conditionalFormatting sqref="X31:AA31">
    <cfRule type="cellIs" dxfId="734" priority="5" stopIfTrue="1" operator="greaterThan">
      <formula>$X$11</formula>
    </cfRule>
  </conditionalFormatting>
  <conditionalFormatting sqref="AB31:AE31">
    <cfRule type="cellIs" dxfId="733" priority="6" stopIfTrue="1" operator="greaterThan">
      <formula>$AB$11</formula>
    </cfRule>
  </conditionalFormatting>
  <conditionalFormatting sqref="AF31:AI31">
    <cfRule type="cellIs" dxfId="732" priority="7" stopIfTrue="1" operator="greaterThan">
      <formula>$AF$11</formula>
    </cfRule>
  </conditionalFormatting>
  <conditionalFormatting sqref="AJ31:AM31">
    <cfRule type="cellIs" dxfId="731" priority="8" stopIfTrue="1" operator="greaterThan">
      <formula>$AJ$11</formula>
    </cfRule>
  </conditionalFormatting>
  <conditionalFormatting sqref="AN31:AQ31">
    <cfRule type="cellIs" dxfId="730" priority="9" stopIfTrue="1" operator="greaterThan">
      <formula>$AN$11</formula>
    </cfRule>
  </conditionalFormatting>
  <conditionalFormatting sqref="AR31:AU31">
    <cfRule type="cellIs" dxfId="729" priority="10" stopIfTrue="1" operator="greaterThan">
      <formula>$AR$11</formula>
    </cfRule>
  </conditionalFormatting>
  <conditionalFormatting sqref="AV31:AY31">
    <cfRule type="cellIs" dxfId="728" priority="11" stopIfTrue="1" operator="greaterThan">
      <formula>$AV$11</formula>
    </cfRule>
  </conditionalFormatting>
  <conditionalFormatting sqref="AZ1:BC1">
    <cfRule type="expression" dxfId="727" priority="1" stopIfTrue="1">
      <formula>"WEEKDAY($AX$1)=1"</formula>
    </cfRule>
  </conditionalFormatting>
  <conditionalFormatting sqref="AZ31:BC31">
    <cfRule type="cellIs" dxfId="726" priority="12" stopIfTrue="1" operator="greaterThan">
      <formula>$AZ$11</formula>
    </cfRule>
  </conditionalFormatting>
  <conditionalFormatting sqref="BD31:BG31">
    <cfRule type="cellIs" dxfId="725" priority="13" stopIfTrue="1" operator="greaterThan">
      <formula>$BD$11</formula>
    </cfRule>
  </conditionalFormatting>
  <conditionalFormatting sqref="BH31:BK31">
    <cfRule type="cellIs" dxfId="724" priority="14" stopIfTrue="1" operator="greaterThan">
      <formula>$BH$11</formula>
    </cfRule>
  </conditionalFormatting>
  <conditionalFormatting sqref="BL31:BO31">
    <cfRule type="cellIs" dxfId="723" priority="15" stopIfTrue="1" operator="greaterThan">
      <formula>$BL$11</formula>
    </cfRule>
  </conditionalFormatting>
  <conditionalFormatting sqref="BP31:BS31">
    <cfRule type="cellIs" dxfId="722" priority="22" stopIfTrue="1" operator="greaterThan">
      <formula>$BP$11</formula>
    </cfRule>
  </conditionalFormatting>
  <conditionalFormatting sqref="BT31:BW31">
    <cfRule type="cellIs" dxfId="721" priority="16" stopIfTrue="1" operator="greaterThan">
      <formula>$BT$11</formula>
    </cfRule>
  </conditionalFormatting>
  <conditionalFormatting sqref="BX31:CA31">
    <cfRule type="cellIs" dxfId="720" priority="21" stopIfTrue="1" operator="greaterThan">
      <formula>$BX$11</formula>
    </cfRule>
  </conditionalFormatting>
  <conditionalFormatting sqref="CB31:CE31">
    <cfRule type="cellIs" dxfId="719" priority="17" stopIfTrue="1" operator="greaterThan">
      <formula>$CB$11</formula>
    </cfRule>
  </conditionalFormatting>
  <conditionalFormatting sqref="CF31:CI31">
    <cfRule type="cellIs" dxfId="718" priority="18" stopIfTrue="1" operator="greaterThan">
      <formula>$CF$11</formula>
    </cfRule>
  </conditionalFormatting>
  <conditionalFormatting sqref="CJ31:CM31">
    <cfRule type="cellIs" dxfId="717" priority="19" stopIfTrue="1" operator="greaterThan">
      <formula>$CJ$11</formula>
    </cfRule>
  </conditionalFormatting>
  <printOptions horizontalCentered="1"/>
  <pageMargins left="0.19652777777777777" right="0.19652777777777777" top="0.19652777777777777" bottom="0.19652777777777777" header="0.51180555555555562" footer="0.51180555555555562"/>
  <pageSetup paperSize="9" scale="62" orientation="landscape" useFirstPageNumber="1" errors="NA" horizontalDpi="360" verticalDpi="360" r:id="rId1"/>
  <headerFooter alignWithMargins="0"/>
  <ignoredErrors>
    <ignoredError sqref="L14:CM30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V52"/>
  <sheetViews>
    <sheetView showGridLines="0" showZeros="0" zoomScale="70" zoomScaleNormal="70" workbookViewId="0">
      <selection activeCell="BA18" sqref="BA18"/>
    </sheetView>
  </sheetViews>
  <sheetFormatPr baseColWidth="10" defaultColWidth="3.83203125" defaultRowHeight="20.25" customHeight="1"/>
  <cols>
    <col min="1" max="1" width="3.5" style="64" customWidth="1"/>
    <col min="2" max="2" width="10.6640625" style="65" customWidth="1"/>
    <col min="3" max="3" width="6.6640625" style="220" customWidth="1"/>
    <col min="4" max="5" width="6.6640625" style="220" hidden="1" customWidth="1"/>
    <col min="6" max="7" width="6.6640625" style="65" hidden="1" customWidth="1"/>
    <col min="8" max="8" width="6.6640625" style="64" customWidth="1"/>
    <col min="9" max="9" width="15" style="64" bestFit="1" customWidth="1"/>
    <col min="10" max="10" width="10.6640625" style="64" customWidth="1"/>
    <col min="11" max="11" width="11.33203125" style="65" customWidth="1"/>
    <col min="12" max="19" width="1.83203125" style="65" customWidth="1"/>
    <col min="20" max="78" width="1.83203125" style="64" customWidth="1"/>
    <col min="79" max="79" width="2.33203125" style="64" customWidth="1"/>
    <col min="80" max="91" width="1.83203125" style="64" customWidth="1"/>
    <col min="92" max="93" width="4.83203125" style="64" customWidth="1"/>
    <col min="94" max="94" width="4.83203125" style="221" customWidth="1"/>
    <col min="95" max="95" width="4.83203125" style="64" customWidth="1"/>
    <col min="96" max="97" width="8.6640625" style="64" customWidth="1"/>
    <col min="98" max="98" width="8.6640625" style="69" customWidth="1"/>
    <col min="99" max="99" width="12.33203125" style="69" customWidth="1"/>
    <col min="100" max="100" width="7.6640625" style="69" hidden="1" customWidth="1"/>
    <col min="101" max="101" width="6.6640625" style="64" customWidth="1"/>
    <col min="102" max="102" width="5.5" style="64" customWidth="1"/>
    <col min="103" max="16384" width="3.83203125" style="64"/>
  </cols>
  <sheetData>
    <row r="1" spans="1:105" ht="36" customHeight="1">
      <c r="K1" s="1248" t="str">
        <f>ﾃﾞｰﾀ入力!B4</f>
        <v>新宿三丁目</v>
      </c>
      <c r="L1" s="1248"/>
      <c r="M1" s="1248"/>
      <c r="N1" s="1248"/>
      <c r="O1" s="1248"/>
      <c r="P1" s="1248"/>
      <c r="Q1" s="1248"/>
      <c r="R1" s="1248"/>
      <c r="S1" s="1248"/>
      <c r="T1" s="1248"/>
      <c r="U1" s="1248"/>
      <c r="V1" s="1343" t="s">
        <v>139</v>
      </c>
      <c r="W1" s="1343"/>
      <c r="X1" s="1343"/>
      <c r="Y1" s="1343"/>
      <c r="Z1" s="222"/>
      <c r="AC1" s="1340">
        <f>ﾃﾞｰﾀ入力!B5</f>
        <v>4</v>
      </c>
      <c r="AD1" s="1340"/>
      <c r="AE1" s="1340"/>
      <c r="AF1" s="1340"/>
      <c r="AG1" s="1340"/>
      <c r="AH1" s="1340"/>
      <c r="AI1" s="1340"/>
      <c r="AJ1" s="1340" t="s">
        <v>8</v>
      </c>
      <c r="AK1" s="1340"/>
      <c r="AL1" s="1340"/>
      <c r="AM1" s="1340"/>
      <c r="AN1" s="1340">
        <v>4</v>
      </c>
      <c r="AO1" s="1340"/>
      <c r="AP1" s="1340"/>
      <c r="AQ1" s="1340"/>
      <c r="AR1" s="1340" t="s">
        <v>120</v>
      </c>
      <c r="AS1" s="1340"/>
      <c r="AT1" s="1340"/>
      <c r="AU1" s="1340"/>
      <c r="AV1" s="605"/>
      <c r="AW1" s="605"/>
      <c r="AX1" s="605"/>
      <c r="AY1" s="605"/>
      <c r="AZ1" s="1342">
        <f>DATE(ﾃﾞｰﾀ入力!B3,ﾃﾞｰﾀ入力!B5,AN1)</f>
        <v>46116</v>
      </c>
      <c r="BA1" s="1342"/>
      <c r="BB1" s="1342"/>
      <c r="BC1" s="1342"/>
      <c r="BD1" s="1341" t="s">
        <v>148</v>
      </c>
      <c r="BE1" s="1341"/>
      <c r="BF1" s="1341"/>
      <c r="BG1" s="1341"/>
      <c r="BH1" s="1341"/>
      <c r="BI1" s="1341"/>
      <c r="BJ1" s="1341"/>
      <c r="BK1" s="1341"/>
      <c r="BL1" s="223"/>
      <c r="BM1" s="223"/>
      <c r="BN1" s="223"/>
      <c r="BO1" s="223"/>
      <c r="BP1" s="223"/>
      <c r="BQ1" s="223"/>
      <c r="BR1" s="223"/>
      <c r="BS1" s="223"/>
      <c r="BT1" s="1294" t="s">
        <v>200</v>
      </c>
      <c r="BU1" s="1294"/>
      <c r="BV1" s="1294"/>
      <c r="BW1" s="1294"/>
      <c r="BX1" s="1294"/>
      <c r="BY1" s="1294"/>
      <c r="BZ1" s="1294"/>
      <c r="CA1" s="1293">
        <v>4</v>
      </c>
      <c r="CB1" s="1293"/>
      <c r="CC1" s="1293"/>
      <c r="CD1" s="1293"/>
      <c r="CE1" s="1293"/>
      <c r="CH1" s="69"/>
      <c r="CI1" s="69"/>
      <c r="CJ1" s="69"/>
      <c r="CP1" s="64"/>
      <c r="CT1" s="64"/>
      <c r="CU1" s="64"/>
      <c r="CV1" s="64"/>
    </row>
    <row r="2" spans="1:105" ht="20.25" customHeight="1">
      <c r="B2" s="224"/>
      <c r="I2" s="225"/>
      <c r="J2" s="870"/>
      <c r="K2" s="871"/>
      <c r="L2" s="351">
        <v>0.20833333333333334</v>
      </c>
      <c r="M2" s="352"/>
      <c r="N2" s="352"/>
      <c r="O2" s="353"/>
      <c r="P2" s="354">
        <v>0.25</v>
      </c>
      <c r="Q2" s="355"/>
      <c r="R2" s="355"/>
      <c r="S2" s="355"/>
      <c r="T2" s="355" t="s">
        <v>149</v>
      </c>
      <c r="U2" s="355"/>
      <c r="V2" s="356"/>
      <c r="W2" s="356"/>
      <c r="X2" s="355" t="s">
        <v>150</v>
      </c>
      <c r="Y2" s="355"/>
      <c r="Z2" s="355"/>
      <c r="AA2" s="355"/>
      <c r="AB2" s="355" t="s">
        <v>151</v>
      </c>
      <c r="AC2" s="355"/>
      <c r="AD2" s="355"/>
      <c r="AE2" s="355"/>
      <c r="AF2" s="355" t="s">
        <v>152</v>
      </c>
      <c r="AG2" s="355"/>
      <c r="AH2" s="355"/>
      <c r="AI2" s="355"/>
      <c r="AJ2" s="355" t="s">
        <v>153</v>
      </c>
      <c r="AK2" s="355"/>
      <c r="AL2" s="355"/>
      <c r="AM2" s="355"/>
      <c r="AN2" s="355" t="s">
        <v>154</v>
      </c>
      <c r="AO2" s="355"/>
      <c r="AP2" s="355"/>
      <c r="AQ2" s="355"/>
      <c r="AR2" s="355" t="s">
        <v>155</v>
      </c>
      <c r="AS2" s="355"/>
      <c r="AT2" s="355"/>
      <c r="AU2" s="355"/>
      <c r="AV2" s="355" t="s">
        <v>156</v>
      </c>
      <c r="AW2" s="355"/>
      <c r="AX2" s="355"/>
      <c r="AY2" s="355"/>
      <c r="AZ2" s="355" t="s">
        <v>157</v>
      </c>
      <c r="BA2" s="355"/>
      <c r="BB2" s="355"/>
      <c r="BC2" s="355"/>
      <c r="BD2" s="355" t="s">
        <v>158</v>
      </c>
      <c r="BE2" s="355"/>
      <c r="BF2" s="355"/>
      <c r="BG2" s="355"/>
      <c r="BH2" s="355" t="s">
        <v>159</v>
      </c>
      <c r="BI2" s="355"/>
      <c r="BJ2" s="355"/>
      <c r="BK2" s="355"/>
      <c r="BL2" s="355" t="s">
        <v>160</v>
      </c>
      <c r="BM2" s="355"/>
      <c r="BN2" s="355"/>
      <c r="BO2" s="355"/>
      <c r="BP2" s="355" t="s">
        <v>161</v>
      </c>
      <c r="BQ2" s="355"/>
      <c r="BR2" s="355"/>
      <c r="BS2" s="355"/>
      <c r="BT2" s="355" t="s">
        <v>162</v>
      </c>
      <c r="BU2" s="355"/>
      <c r="BV2" s="355"/>
      <c r="BW2" s="355"/>
      <c r="BX2" s="355" t="s">
        <v>163</v>
      </c>
      <c r="BY2" s="355"/>
      <c r="BZ2" s="355"/>
      <c r="CA2" s="355"/>
      <c r="CB2" s="355" t="s">
        <v>164</v>
      </c>
      <c r="CC2" s="355"/>
      <c r="CD2" s="355"/>
      <c r="CE2" s="355"/>
      <c r="CF2" s="355" t="s">
        <v>165</v>
      </c>
      <c r="CG2" s="355"/>
      <c r="CH2" s="355"/>
      <c r="CI2" s="355"/>
      <c r="CJ2" s="355" t="s">
        <v>166</v>
      </c>
      <c r="CK2" s="355"/>
      <c r="CL2" s="355"/>
      <c r="CM2" s="355"/>
      <c r="CN2" s="1214"/>
      <c r="CO2" s="1214"/>
      <c r="CP2" s="64"/>
      <c r="CT2" s="221"/>
      <c r="CU2" s="64"/>
      <c r="CV2" s="64"/>
      <c r="CX2" s="69"/>
      <c r="CY2" s="69"/>
      <c r="CZ2" s="69"/>
    </row>
    <row r="3" spans="1:105" ht="20.25" customHeight="1">
      <c r="I3" s="1311" t="s">
        <v>167</v>
      </c>
      <c r="J3" s="1311"/>
      <c r="K3" s="357" t="s">
        <v>168</v>
      </c>
      <c r="L3" s="1210">
        <f>CHOOSE(CA1,ﾃﾞｰﾀ入力!X4,ﾃﾞｰﾀ入力!X5,ﾃﾞｰﾀ入力!X6,ﾃﾞｰﾀ入力!X7,ﾃﾞｰﾀ入力!X8,ﾃﾞｰﾀ入力!X9)</f>
        <v>0</v>
      </c>
      <c r="M3" s="1210"/>
      <c r="N3" s="1210"/>
      <c r="O3" s="1210"/>
      <c r="P3" s="1217">
        <f>CHOOSE($CA$1,ﾃﾞｰﾀ入力!Y$4,ﾃﾞｰﾀ入力!Y$5,ﾃﾞｰﾀ入力!Y$6,ﾃﾞｰﾀ入力!Y$7,ﾃﾞｰﾀ入力!Y$8,ﾃﾞｰﾀ入力!Y$9)</f>
        <v>0</v>
      </c>
      <c r="Q3" s="1217"/>
      <c r="R3" s="1217"/>
      <c r="S3" s="1217"/>
      <c r="T3" s="1217">
        <f>CHOOSE($CA$1,ﾃﾞｰﾀ入力!Z$4,ﾃﾞｰﾀ入力!Z$5,ﾃﾞｰﾀ入力!Z$6,ﾃﾞｰﾀ入力!Z$7,ﾃﾞｰﾀ入力!Z$8,ﾃﾞｰﾀ入力!Z$9)</f>
        <v>0</v>
      </c>
      <c r="U3" s="1217"/>
      <c r="V3" s="1217"/>
      <c r="W3" s="1217"/>
      <c r="X3" s="1217">
        <f>CHOOSE($CA$1,ﾃﾞｰﾀ入力!AA$4,ﾃﾞｰﾀ入力!AA$5,ﾃﾞｰﾀ入力!AA$6,ﾃﾞｰﾀ入力!AA$7,ﾃﾞｰﾀ入力!AA$8,ﾃﾞｰﾀ入力!AA$9)</f>
        <v>0</v>
      </c>
      <c r="Y3" s="1217"/>
      <c r="Z3" s="1217"/>
      <c r="AA3" s="1217"/>
      <c r="AB3" s="1217">
        <f>CHOOSE($CA$1,ﾃﾞｰﾀ入力!AB$4,ﾃﾞｰﾀ入力!AB$5,ﾃﾞｰﾀ入力!AB$6,ﾃﾞｰﾀ入力!AB$7,ﾃﾞｰﾀ入力!AB$8,ﾃﾞｰﾀ入力!AB$9)</f>
        <v>20</v>
      </c>
      <c r="AC3" s="1217"/>
      <c r="AD3" s="1217"/>
      <c r="AE3" s="1217"/>
      <c r="AF3" s="1217">
        <f>CHOOSE($CA$1,ﾃﾞｰﾀ入力!AC$4,ﾃﾞｰﾀ入力!AC$5,ﾃﾞｰﾀ入力!AC$6,ﾃﾞｰﾀ入力!AC$7,ﾃﾞｰﾀ入力!AC$8,ﾃﾞｰﾀ入力!AC$9)</f>
        <v>20</v>
      </c>
      <c r="AG3" s="1217"/>
      <c r="AH3" s="1217"/>
      <c r="AI3" s="1217"/>
      <c r="AJ3" s="1217">
        <f>CHOOSE($CA$1,ﾃﾞｰﾀ入力!AD$4,ﾃﾞｰﾀ入力!AD$5,ﾃﾞｰﾀ入力!AD$6,ﾃﾞｰﾀ入力!AD$7,ﾃﾞｰﾀ入力!AD$8,ﾃﾞｰﾀ入力!AD$9)</f>
        <v>20</v>
      </c>
      <c r="AK3" s="1217"/>
      <c r="AL3" s="1217"/>
      <c r="AM3" s="1217"/>
      <c r="AN3" s="1217">
        <f>CHOOSE($CA$1,ﾃﾞｰﾀ入力!AE$4,ﾃﾞｰﾀ入力!AE$5,ﾃﾞｰﾀ入力!AE$6,ﾃﾞｰﾀ入力!AE$7,ﾃﾞｰﾀ入力!AE$8,ﾃﾞｰﾀ入力!AE$9)</f>
        <v>32</v>
      </c>
      <c r="AO3" s="1217"/>
      <c r="AP3" s="1217"/>
      <c r="AQ3" s="1217"/>
      <c r="AR3" s="1217">
        <f>CHOOSE($CA$1,ﾃﾞｰﾀ入力!AF$4,ﾃﾞｰﾀ入力!AF$5,ﾃﾞｰﾀ入力!AF$6,ﾃﾞｰﾀ入力!AF$7,ﾃﾞｰﾀ入力!AF$8,ﾃﾞｰﾀ入力!AF$9)</f>
        <v>45</v>
      </c>
      <c r="AS3" s="1217"/>
      <c r="AT3" s="1217"/>
      <c r="AU3" s="1217"/>
      <c r="AV3" s="1217">
        <f>CHOOSE($CA$1,ﾃﾞｰﾀ入力!AG$4,ﾃﾞｰﾀ入力!AG$5,ﾃﾞｰﾀ入力!AG$6,ﾃﾞｰﾀ入力!AG$7,ﾃﾞｰﾀ入力!AG$8,ﾃﾞｰﾀ入力!AG$9)</f>
        <v>47</v>
      </c>
      <c r="AW3" s="1217"/>
      <c r="AX3" s="1217"/>
      <c r="AY3" s="1217"/>
      <c r="AZ3" s="1217">
        <f>CHOOSE($CA$1,ﾃﾞｰﾀ入力!AH$4,ﾃﾞｰﾀ入力!AH$5,ﾃﾞｰﾀ入力!AH$6,ﾃﾞｰﾀ入力!AH$7,ﾃﾞｰﾀ入力!AH$8,ﾃﾞｰﾀ入力!AH$9)</f>
        <v>50</v>
      </c>
      <c r="BA3" s="1217"/>
      <c r="BB3" s="1217"/>
      <c r="BC3" s="1217"/>
      <c r="BD3" s="1217">
        <f>CHOOSE($CA$1,ﾃﾞｰﾀ入力!AI$4,ﾃﾞｰﾀ入力!AI$5,ﾃﾞｰﾀ入力!AI$6,ﾃﾞｰﾀ入力!AI$7,ﾃﾞｰﾀ入力!AI$8,ﾃﾞｰﾀ入力!AI$9)</f>
        <v>50</v>
      </c>
      <c r="BE3" s="1217"/>
      <c r="BF3" s="1217"/>
      <c r="BG3" s="1217"/>
      <c r="BH3" s="1217">
        <f>CHOOSE($CA$1,ﾃﾞｰﾀ入力!AJ$4,ﾃﾞｰﾀ入力!AJ$5,ﾃﾞｰﾀ入力!AJ$6,ﾃﾞｰﾀ入力!AJ$7,ﾃﾞｰﾀ入力!AJ$8,ﾃﾞｰﾀ入力!AJ$9)</f>
        <v>36</v>
      </c>
      <c r="BI3" s="1217"/>
      <c r="BJ3" s="1217"/>
      <c r="BK3" s="1217"/>
      <c r="BL3" s="1217">
        <f>CHOOSE($CA$1,ﾃﾞｰﾀ入力!AK$4,ﾃﾞｰﾀ入力!AK$5,ﾃﾞｰﾀ入力!AK$6,ﾃﾞｰﾀ入力!AK$7,ﾃﾞｰﾀ入力!AK$8,ﾃﾞｰﾀ入力!AK$9)</f>
        <v>26</v>
      </c>
      <c r="BM3" s="1217"/>
      <c r="BN3" s="1217"/>
      <c r="BO3" s="1217"/>
      <c r="BP3" s="1217">
        <f>CHOOSE($CA$1,ﾃﾞｰﾀ入力!AL$4,ﾃﾞｰﾀ入力!AL$5,ﾃﾞｰﾀ入力!AL$6,ﾃﾞｰﾀ入力!AL$7,ﾃﾞｰﾀ入力!AL$8,ﾃﾞｰﾀ入力!AL$9)</f>
        <v>21</v>
      </c>
      <c r="BQ3" s="1217"/>
      <c r="BR3" s="1217"/>
      <c r="BS3" s="1217"/>
      <c r="BT3" s="1217">
        <f>CHOOSE($CA$1,ﾃﾞｰﾀ入力!AM$4,ﾃﾞｰﾀ入力!AM$5,ﾃﾞｰﾀ入力!AM$6,ﾃﾞｰﾀ入力!AM$7,ﾃﾞｰﾀ入力!AM$8,ﾃﾞｰﾀ入力!AM$9)</f>
        <v>24</v>
      </c>
      <c r="BU3" s="1217"/>
      <c r="BV3" s="1217"/>
      <c r="BW3" s="1217"/>
      <c r="BX3" s="1217">
        <f>CHOOSE($CA$1,ﾃﾞｰﾀ入力!AN4,ﾃﾞｰﾀ入力!AN$5,ﾃﾞｰﾀ入力!AN$6,ﾃﾞｰﾀ入力!AN$7,ﾃﾞｰﾀ入力!AN$8,ﾃﾞｰﾀ入力!AN$9)</f>
        <v>9</v>
      </c>
      <c r="BY3" s="1217"/>
      <c r="BZ3" s="1217"/>
      <c r="CA3" s="1217"/>
      <c r="CB3" s="1217">
        <f>CHOOSE($CA$1,ﾃﾞｰﾀ入力!AO$4,ﾃﾞｰﾀ入力!AO$5,ﾃﾞｰﾀ入力!AO$6,ﾃﾞｰﾀ入力!AO$7,ﾃﾞｰﾀ入力!AO$8,ﾃﾞｰﾀ入力!AO$9)</f>
        <v>0</v>
      </c>
      <c r="CC3" s="1217"/>
      <c r="CD3" s="1217"/>
      <c r="CE3" s="1217"/>
      <c r="CF3" s="1217">
        <f>CHOOSE($CA$1,ﾃﾞｰﾀ入力!AP$4,ﾃﾞｰﾀ入力!AP$5,ﾃﾞｰﾀ入力!AP$6,ﾃﾞｰﾀ入力!AP$7,ﾃﾞｰﾀ入力!AP$8,ﾃﾞｰﾀ入力!AP$9)</f>
        <v>0</v>
      </c>
      <c r="CG3" s="1217"/>
      <c r="CH3" s="1217"/>
      <c r="CI3" s="1217"/>
      <c r="CJ3" s="1217">
        <f>CHOOSE($CA$1,ﾃﾞｰﾀ入力!AQ$4,ﾃﾞｰﾀ入力!AQ$5,ﾃﾞｰﾀ入力!AQ$6,ﾃﾞｰﾀ入力!AQ$7,ﾃﾞｰﾀ入力!AQ$8,ﾃﾞｰﾀ入力!AQ$9)</f>
        <v>0</v>
      </c>
      <c r="CK3" s="1217"/>
      <c r="CL3" s="1217"/>
      <c r="CM3" s="1295"/>
      <c r="CN3" s="1215">
        <f>CHOOSE(CA1,ﾃﾞｰﾀ入力!V4,ﾃﾞｰﾀ入力!V5,ﾃﾞｰﾀ入力!V6,ﾃﾞｰﾀ入力!V7,ﾃﾞｰﾀ入力!V8,ﾃﾞｰﾀ入力!V9)</f>
        <v>400</v>
      </c>
      <c r="CO3" s="1216"/>
      <c r="CP3" s="64"/>
      <c r="CT3" s="221"/>
      <c r="CU3" s="64"/>
      <c r="CV3" s="64"/>
      <c r="CX3" s="69"/>
      <c r="CY3" s="69"/>
      <c r="CZ3" s="69"/>
    </row>
    <row r="4" spans="1:105" ht="20.25" customHeight="1">
      <c r="I4" s="1311"/>
      <c r="J4" s="1311"/>
      <c r="K4" s="358" t="s">
        <v>169</v>
      </c>
      <c r="L4" s="1344">
        <f>L3</f>
        <v>0</v>
      </c>
      <c r="M4" s="1345"/>
      <c r="N4" s="1345"/>
      <c r="O4" s="1346"/>
      <c r="P4" s="1333">
        <f>L4+P3</f>
        <v>0</v>
      </c>
      <c r="Q4" s="1333"/>
      <c r="R4" s="1333"/>
      <c r="S4" s="1333"/>
      <c r="T4" s="1126">
        <f>P4+T3</f>
        <v>0</v>
      </c>
      <c r="U4" s="1127"/>
      <c r="V4" s="1127"/>
      <c r="W4" s="1127"/>
      <c r="X4" s="1333">
        <f>T4+X3</f>
        <v>0</v>
      </c>
      <c r="Y4" s="1333"/>
      <c r="Z4" s="1333"/>
      <c r="AA4" s="1333"/>
      <c r="AB4" s="1333">
        <f>X4+AB3</f>
        <v>20</v>
      </c>
      <c r="AC4" s="1333"/>
      <c r="AD4" s="1333"/>
      <c r="AE4" s="1333"/>
      <c r="AF4" s="1333">
        <f>AB4+AF3</f>
        <v>40</v>
      </c>
      <c r="AG4" s="1333"/>
      <c r="AH4" s="1333"/>
      <c r="AI4" s="1333"/>
      <c r="AJ4" s="1333">
        <f>AF4+AJ3</f>
        <v>60</v>
      </c>
      <c r="AK4" s="1333"/>
      <c r="AL4" s="1333"/>
      <c r="AM4" s="1333"/>
      <c r="AN4" s="1333">
        <f>AJ4+AN3</f>
        <v>92</v>
      </c>
      <c r="AO4" s="1333"/>
      <c r="AP4" s="1333"/>
      <c r="AQ4" s="1333"/>
      <c r="AR4" s="1333">
        <f>AN4+AR3</f>
        <v>137</v>
      </c>
      <c r="AS4" s="1333"/>
      <c r="AT4" s="1333"/>
      <c r="AU4" s="1333"/>
      <c r="AV4" s="1333">
        <f>AR4+AV3</f>
        <v>184</v>
      </c>
      <c r="AW4" s="1333"/>
      <c r="AX4" s="1333"/>
      <c r="AY4" s="1333"/>
      <c r="AZ4" s="1333">
        <f>AV4+AZ3</f>
        <v>234</v>
      </c>
      <c r="BA4" s="1333"/>
      <c r="BB4" s="1333"/>
      <c r="BC4" s="1333"/>
      <c r="BD4" s="1333">
        <f>AZ4+BD3</f>
        <v>284</v>
      </c>
      <c r="BE4" s="1333"/>
      <c r="BF4" s="1333"/>
      <c r="BG4" s="1333"/>
      <c r="BH4" s="1333">
        <f>BD4+BH3</f>
        <v>320</v>
      </c>
      <c r="BI4" s="1333"/>
      <c r="BJ4" s="1333"/>
      <c r="BK4" s="1333"/>
      <c r="BL4" s="1333">
        <f>BH4+BL3</f>
        <v>346</v>
      </c>
      <c r="BM4" s="1333"/>
      <c r="BN4" s="1333"/>
      <c r="BO4" s="1333"/>
      <c r="BP4" s="1333">
        <f>BL4+BP3</f>
        <v>367</v>
      </c>
      <c r="BQ4" s="1333"/>
      <c r="BR4" s="1333"/>
      <c r="BS4" s="1333"/>
      <c r="BT4" s="1333">
        <f>BP4+BT3</f>
        <v>391</v>
      </c>
      <c r="BU4" s="1333"/>
      <c r="BV4" s="1333"/>
      <c r="BW4" s="1333"/>
      <c r="BX4" s="1333">
        <f>BT4+BX3</f>
        <v>400</v>
      </c>
      <c r="BY4" s="1333"/>
      <c r="BZ4" s="1333"/>
      <c r="CA4" s="1333"/>
      <c r="CB4" s="1333">
        <f>BX4+CB3</f>
        <v>400</v>
      </c>
      <c r="CC4" s="1333"/>
      <c r="CD4" s="1333"/>
      <c r="CE4" s="1333"/>
      <c r="CF4" s="1333">
        <f>CB4+CF3</f>
        <v>400</v>
      </c>
      <c r="CG4" s="1333"/>
      <c r="CH4" s="1333"/>
      <c r="CI4" s="1333"/>
      <c r="CJ4" s="1333">
        <f>CF4+CJ3</f>
        <v>400</v>
      </c>
      <c r="CK4" s="1333"/>
      <c r="CL4" s="1333"/>
      <c r="CM4" s="1353"/>
      <c r="CN4" s="1210">
        <f t="shared" ref="CN4:CN11" si="0">SUM(P4:CM4)</f>
        <v>4075</v>
      </c>
      <c r="CO4" s="1211"/>
      <c r="CP4" s="64"/>
      <c r="CT4" s="221"/>
      <c r="CU4" s="64"/>
      <c r="CV4" s="64"/>
      <c r="CX4" s="69"/>
      <c r="CY4" s="69"/>
      <c r="CZ4" s="69"/>
    </row>
    <row r="5" spans="1:105" ht="20.25" customHeight="1">
      <c r="I5" s="1311" t="s">
        <v>170</v>
      </c>
      <c r="J5" s="1311"/>
      <c r="K5" s="359" t="s">
        <v>171</v>
      </c>
      <c r="L5" s="1239"/>
      <c r="M5" s="1240"/>
      <c r="N5" s="1240"/>
      <c r="O5" s="1241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126"/>
      <c r="AK5" s="1126"/>
      <c r="AL5" s="1126"/>
      <c r="AM5" s="1126"/>
      <c r="AN5" s="1126"/>
      <c r="AO5" s="1126"/>
      <c r="AP5" s="1126"/>
      <c r="AQ5" s="1126"/>
      <c r="AR5" s="1126"/>
      <c r="AS5" s="1126"/>
      <c r="AT5" s="1126"/>
      <c r="AU5" s="1126"/>
      <c r="AV5" s="1126"/>
      <c r="AW5" s="1126"/>
      <c r="AX5" s="1126"/>
      <c r="AY5" s="1126"/>
      <c r="AZ5" s="1126"/>
      <c r="BA5" s="1126"/>
      <c r="BB5" s="1126"/>
      <c r="BC5" s="1126"/>
      <c r="BD5" s="1126"/>
      <c r="BE5" s="1126"/>
      <c r="BF5" s="1126"/>
      <c r="BG5" s="1126"/>
      <c r="BH5" s="1126"/>
      <c r="BI5" s="1126"/>
      <c r="BJ5" s="1126"/>
      <c r="BK5" s="1126"/>
      <c r="BL5" s="1126"/>
      <c r="BM5" s="1126"/>
      <c r="BN5" s="1126"/>
      <c r="BO5" s="1126"/>
      <c r="BP5" s="1126"/>
      <c r="BQ5" s="1126"/>
      <c r="BR5" s="1126"/>
      <c r="BS5" s="1126"/>
      <c r="BT5" s="1126"/>
      <c r="BU5" s="1126"/>
      <c r="BV5" s="1126"/>
      <c r="BW5" s="1126"/>
      <c r="BX5" s="1126"/>
      <c r="BY5" s="1126"/>
      <c r="BZ5" s="1126"/>
      <c r="CA5" s="1126"/>
      <c r="CB5" s="1126"/>
      <c r="CC5" s="1126"/>
      <c r="CD5" s="1126"/>
      <c r="CE5" s="1126"/>
      <c r="CF5" s="1297"/>
      <c r="CG5" s="1297"/>
      <c r="CH5" s="1297"/>
      <c r="CI5" s="1297"/>
      <c r="CJ5" s="1297"/>
      <c r="CK5" s="1297"/>
      <c r="CL5" s="1297"/>
      <c r="CM5" s="1354"/>
      <c r="CN5" s="1210">
        <f t="shared" si="0"/>
        <v>0</v>
      </c>
      <c r="CO5" s="1211"/>
      <c r="CP5" s="64"/>
      <c r="CT5" s="221"/>
      <c r="CU5" s="64"/>
      <c r="CV5" s="64"/>
      <c r="CX5" s="69"/>
      <c r="CY5" s="69"/>
      <c r="CZ5" s="69"/>
    </row>
    <row r="6" spans="1:105" ht="20.25" customHeight="1">
      <c r="I6" s="1339"/>
      <c r="J6" s="1339"/>
      <c r="K6" s="360" t="s">
        <v>169</v>
      </c>
      <c r="L6" s="1242"/>
      <c r="M6" s="1243"/>
      <c r="N6" s="1243"/>
      <c r="O6" s="1244"/>
      <c r="P6" s="1131"/>
      <c r="Q6" s="1131"/>
      <c r="R6" s="1131"/>
      <c r="S6" s="1131"/>
      <c r="T6" s="1131"/>
      <c r="U6" s="1131"/>
      <c r="V6" s="1131"/>
      <c r="W6" s="1131"/>
      <c r="X6" s="1131"/>
      <c r="Y6" s="1131"/>
      <c r="Z6" s="1131"/>
      <c r="AA6" s="1131"/>
      <c r="AB6" s="1131"/>
      <c r="AC6" s="1131"/>
      <c r="AD6" s="1131"/>
      <c r="AE6" s="1131"/>
      <c r="AF6" s="1131"/>
      <c r="AG6" s="1131"/>
      <c r="AH6" s="1131"/>
      <c r="AI6" s="1131"/>
      <c r="AJ6" s="1131"/>
      <c r="AK6" s="1131"/>
      <c r="AL6" s="1131"/>
      <c r="AM6" s="1131"/>
      <c r="AN6" s="1131"/>
      <c r="AO6" s="1131"/>
      <c r="AP6" s="1131"/>
      <c r="AQ6" s="1131"/>
      <c r="AR6" s="1131"/>
      <c r="AS6" s="1131"/>
      <c r="AT6" s="1131"/>
      <c r="AU6" s="1131"/>
      <c r="AV6" s="1131"/>
      <c r="AW6" s="1131"/>
      <c r="AX6" s="1131"/>
      <c r="AY6" s="1131"/>
      <c r="AZ6" s="1131"/>
      <c r="BA6" s="1131"/>
      <c r="BB6" s="1131"/>
      <c r="BC6" s="1131"/>
      <c r="BD6" s="1131"/>
      <c r="BE6" s="1131"/>
      <c r="BF6" s="1131"/>
      <c r="BG6" s="1131"/>
      <c r="BH6" s="1131"/>
      <c r="BI6" s="1131"/>
      <c r="BJ6" s="1131"/>
      <c r="BK6" s="1131"/>
      <c r="BL6" s="1131"/>
      <c r="BM6" s="1131"/>
      <c r="BN6" s="1131"/>
      <c r="BO6" s="1131"/>
      <c r="BP6" s="1131"/>
      <c r="BQ6" s="1131"/>
      <c r="BR6" s="1131"/>
      <c r="BS6" s="1131"/>
      <c r="BT6" s="1131"/>
      <c r="BU6" s="1131"/>
      <c r="BV6" s="1131"/>
      <c r="BW6" s="1131"/>
      <c r="BX6" s="1131"/>
      <c r="BY6" s="1131"/>
      <c r="BZ6" s="1131"/>
      <c r="CA6" s="1131"/>
      <c r="CB6" s="1131"/>
      <c r="CC6" s="1131"/>
      <c r="CD6" s="1131"/>
      <c r="CE6" s="1131"/>
      <c r="CF6" s="1298"/>
      <c r="CG6" s="1298"/>
      <c r="CH6" s="1298"/>
      <c r="CI6" s="1298"/>
      <c r="CJ6" s="1298"/>
      <c r="CK6" s="1298"/>
      <c r="CL6" s="1298"/>
      <c r="CM6" s="1299"/>
      <c r="CN6" s="1256">
        <f t="shared" si="0"/>
        <v>0</v>
      </c>
      <c r="CO6" s="1257"/>
      <c r="CP6" s="64"/>
      <c r="CT6" s="221"/>
      <c r="CU6" s="64"/>
      <c r="CV6" s="64"/>
      <c r="CX6" s="69"/>
      <c r="CY6" s="69"/>
      <c r="CZ6" s="69"/>
    </row>
    <row r="7" spans="1:105" ht="20.25" customHeight="1">
      <c r="I7" s="1338" t="s">
        <v>172</v>
      </c>
      <c r="J7" s="1338"/>
      <c r="K7" s="361" t="s">
        <v>168</v>
      </c>
      <c r="L7" s="1250">
        <f>IF(L3=0,0,LOOKUP(L3,ﾃﾞｰﾀ入力!$AU$12:$AU$32,ﾃﾞｰﾀ入力!$AV$12:$AV$32))</f>
        <v>0</v>
      </c>
      <c r="M7" s="1251"/>
      <c r="N7" s="1251"/>
      <c r="O7" s="1252"/>
      <c r="P7" s="1130">
        <f>IF(P3=0,0,LOOKUP(P3,ﾃﾞｰﾀ入力!$AU$12:$AU$32,ﾃﾞｰﾀ入力!$AV$12:$AV$32))</f>
        <v>0</v>
      </c>
      <c r="Q7" s="1130"/>
      <c r="R7" s="1130"/>
      <c r="S7" s="1130"/>
      <c r="T7" s="1130">
        <f>IF(T3=0,0,LOOKUP(T3,ﾃﾞｰﾀ入力!$AU$12:$AU$32,ﾃﾞｰﾀ入力!$AV$12:$AV$32))</f>
        <v>0</v>
      </c>
      <c r="U7" s="1130"/>
      <c r="V7" s="1130"/>
      <c r="W7" s="1130"/>
      <c r="X7" s="1130">
        <f>IF(X3=0,0,LOOKUP(X3,ﾃﾞｰﾀ入力!$AU$12:$AU$32,ﾃﾞｰﾀ入力!$AV$12:$AV$32))</f>
        <v>0</v>
      </c>
      <c r="Y7" s="1130"/>
      <c r="Z7" s="1130"/>
      <c r="AA7" s="1130"/>
      <c r="AB7" s="1130">
        <f>IF(AB3=0,0,LOOKUP(AB3,ﾃﾞｰﾀ入力!$AU$12:$AU$32,ﾃﾞｰﾀ入力!$AV$12:$AV$32))</f>
        <v>3</v>
      </c>
      <c r="AC7" s="1130"/>
      <c r="AD7" s="1130"/>
      <c r="AE7" s="1130"/>
      <c r="AF7" s="1130">
        <f>IF(AF3=0,0,LOOKUP(AF3,ﾃﾞｰﾀ入力!$AU$12:$AU$32,ﾃﾞｰﾀ入力!$AV$12:$AV$32))</f>
        <v>3</v>
      </c>
      <c r="AG7" s="1130"/>
      <c r="AH7" s="1130"/>
      <c r="AI7" s="1130"/>
      <c r="AJ7" s="1130">
        <f>IF(AJ3=0,0,LOOKUP(AJ3,ﾃﾞｰﾀ入力!$AU$12:$AU$32,ﾃﾞｰﾀ入力!$AV$12:$AV$32))</f>
        <v>3</v>
      </c>
      <c r="AK7" s="1130"/>
      <c r="AL7" s="1130"/>
      <c r="AM7" s="1130"/>
      <c r="AN7" s="1130">
        <f>IF(AN3=0,0,LOOKUP(AN3,ﾃﾞｰﾀ入力!$AU$12:$AU$32,ﾃﾞｰﾀ入力!$AV$12:$AV$32))</f>
        <v>4</v>
      </c>
      <c r="AO7" s="1130"/>
      <c r="AP7" s="1130"/>
      <c r="AQ7" s="1130"/>
      <c r="AR7" s="1130">
        <f>IF(AR3=0,0,LOOKUP(AR3,ﾃﾞｰﾀ入力!$AU$12:$AU$32,ﾃﾞｰﾀ入力!$AV$12:$AV$32))</f>
        <v>7</v>
      </c>
      <c r="AS7" s="1130"/>
      <c r="AT7" s="1130"/>
      <c r="AU7" s="1130"/>
      <c r="AV7" s="1130">
        <f>IF(AV3=0,0,LOOKUP(AV3,ﾃﾞｰﾀ入力!$AU$12:$AU$32,ﾃﾞｰﾀ入力!$AV$12:$AV$32))</f>
        <v>7</v>
      </c>
      <c r="AW7" s="1130"/>
      <c r="AX7" s="1130"/>
      <c r="AY7" s="1130"/>
      <c r="AZ7" s="1130">
        <f>IF(AZ3=0,0,LOOKUP(AZ3,ﾃﾞｰﾀ入力!$AU$12:$AU$32,ﾃﾞｰﾀ入力!$AV$12:$AV$32))</f>
        <v>8</v>
      </c>
      <c r="BA7" s="1130"/>
      <c r="BB7" s="1130"/>
      <c r="BC7" s="1130"/>
      <c r="BD7" s="1130">
        <f>IF(BD3=0,0,LOOKUP(BD3,ﾃﾞｰﾀ入力!$AU$12:$AU$32,ﾃﾞｰﾀ入力!$AV$12:$AV$32))</f>
        <v>8</v>
      </c>
      <c r="BE7" s="1130"/>
      <c r="BF7" s="1130"/>
      <c r="BG7" s="1130"/>
      <c r="BH7" s="1130">
        <f>IF(BH3=0,0,LOOKUP(BH3,ﾃﾞｰﾀ入力!$AU$12:$AU$32,ﾃﾞｰﾀ入力!$AV$12:$AV$32))</f>
        <v>5</v>
      </c>
      <c r="BI7" s="1130"/>
      <c r="BJ7" s="1130"/>
      <c r="BK7" s="1130"/>
      <c r="BL7" s="1130">
        <f>IF(BL3=0,0,LOOKUP(BL3,ﾃﾞｰﾀ入力!$AU$12:$AU$32,ﾃﾞｰﾀ入力!$AV$12:$AV$32))</f>
        <v>4</v>
      </c>
      <c r="BM7" s="1130"/>
      <c r="BN7" s="1130"/>
      <c r="BO7" s="1130"/>
      <c r="BP7" s="1130">
        <f>IF(BP3=0,0,LOOKUP(BP3,ﾃﾞｰﾀ入力!$AU$12:$AU$32,ﾃﾞｰﾀ入力!$AV$12:$AV$32))</f>
        <v>3</v>
      </c>
      <c r="BQ7" s="1130"/>
      <c r="BR7" s="1130"/>
      <c r="BS7" s="1130"/>
      <c r="BT7" s="1130">
        <f>IF(BT3=0,0,LOOKUP(BT3,ﾃﾞｰﾀ入力!$AU$12:$AU$32,ﾃﾞｰﾀ入力!$AV$12:$AV$32))</f>
        <v>3</v>
      </c>
      <c r="BU7" s="1130"/>
      <c r="BV7" s="1130"/>
      <c r="BW7" s="1130"/>
      <c r="BX7" s="1130">
        <f>IF(BX3=0,0,LOOKUP(BX3,ﾃﾞｰﾀ入力!$AU$12:$AU$32,ﾃﾞｰﾀ入力!$AV$12:$AV$32))</f>
        <v>2</v>
      </c>
      <c r="BY7" s="1130"/>
      <c r="BZ7" s="1130"/>
      <c r="CA7" s="1130"/>
      <c r="CB7" s="1130">
        <f>IF(CB3=0,0,LOOKUP(CB3,ﾃﾞｰﾀ入力!$AU$12:$AU$32,ﾃﾞｰﾀ入力!$AV$12:$AV$32))</f>
        <v>0</v>
      </c>
      <c r="CC7" s="1130"/>
      <c r="CD7" s="1130"/>
      <c r="CE7" s="1130"/>
      <c r="CF7" s="1201">
        <f>IF(CF3=0,0,LOOKUP(CF3,ﾃﾞｰﾀ入力!$AU$12:$AU$32,ﾃﾞｰﾀ入力!$AV$12:$AV$32))</f>
        <v>0</v>
      </c>
      <c r="CG7" s="1201"/>
      <c r="CH7" s="1201"/>
      <c r="CI7" s="1201"/>
      <c r="CJ7" s="1201">
        <f>IF(CJ3=0,0,LOOKUP(CJ3,ﾃﾞｰﾀ入力!$AU$12:$AU$32,ﾃﾞｰﾀ入力!$AV$12:$AV$32))</f>
        <v>0</v>
      </c>
      <c r="CK7" s="1201"/>
      <c r="CL7" s="1201"/>
      <c r="CM7" s="1202"/>
      <c r="CN7" s="1134">
        <f t="shared" si="0"/>
        <v>60</v>
      </c>
      <c r="CO7" s="1135"/>
      <c r="CP7" s="64"/>
      <c r="CT7" s="221"/>
      <c r="CU7" s="64"/>
      <c r="CV7" s="64"/>
      <c r="CX7" s="69"/>
      <c r="CY7" s="69"/>
      <c r="CZ7" s="69"/>
    </row>
    <row r="8" spans="1:105" ht="20.25" customHeight="1">
      <c r="I8" s="1311" t="s">
        <v>173</v>
      </c>
      <c r="J8" s="1311"/>
      <c r="K8" s="357" t="s">
        <v>168</v>
      </c>
      <c r="L8" s="1233">
        <f>CHOOSE($CA$1,ﾃﾞｰﾀ入力!W13,ﾃﾞｰﾀ入力!W16,ﾃﾞｰﾀ入力!W19,ﾃﾞｰﾀ入力!W22,ﾃﾞｰﾀ入力!W25,ﾃﾞｰﾀ入力!W28)</f>
        <v>0</v>
      </c>
      <c r="M8" s="1234"/>
      <c r="N8" s="1234"/>
      <c r="O8" s="1235"/>
      <c r="P8" s="1156">
        <f>CHOOSE($CA$1,ﾃﾞｰﾀ入力!$X13,ﾃﾞｰﾀ入力!$X16,ﾃﾞｰﾀ入力!$X19,ﾃﾞｰﾀ入力!$X22,ﾃﾞｰﾀ入力!$X25,ﾃﾞｰﾀ入力!$X28)</f>
        <v>0</v>
      </c>
      <c r="Q8" s="1156"/>
      <c r="R8" s="1156"/>
      <c r="S8" s="1156"/>
      <c r="T8" s="1156">
        <f>CHOOSE($CA$1,ﾃﾞｰﾀ入力!$Y13,ﾃﾞｰﾀ入力!$Y16,ﾃﾞｰﾀ入力!$Y19,ﾃﾞｰﾀ入力!$Y22,ﾃﾞｰﾀ入力!$Y25,ﾃﾞｰﾀ入力!$Y28)</f>
        <v>0</v>
      </c>
      <c r="U8" s="1156"/>
      <c r="V8" s="1156"/>
      <c r="W8" s="1156"/>
      <c r="X8" s="1156">
        <f>CHOOSE($CA$1,ﾃﾞｰﾀ入力!$Z13,ﾃﾞｰﾀ入力!$Z16,ﾃﾞｰﾀ入力!$Z19,ﾃﾞｰﾀ入力!$Z22,ﾃﾞｰﾀ入力!$Z25,ﾃﾞｰﾀ入力!$Z28)</f>
        <v>0</v>
      </c>
      <c r="Y8" s="1156"/>
      <c r="Z8" s="1156"/>
      <c r="AA8" s="1156"/>
      <c r="AB8" s="1156">
        <f>CHOOSE($CA$1,ﾃﾞｰﾀ入力!$AA13,ﾃﾞｰﾀ入力!$AA16,ﾃﾞｰﾀ入力!$AA19,ﾃﾞｰﾀ入力!$AA22,ﾃﾞｰﾀ入力!$AA25,ﾃﾞｰﾀ入力!$AA28)</f>
        <v>0</v>
      </c>
      <c r="AC8" s="1156"/>
      <c r="AD8" s="1156"/>
      <c r="AE8" s="1156"/>
      <c r="AF8" s="1156">
        <f>CHOOSE($CA$1,ﾃﾞｰﾀ入力!$AB13,ﾃﾞｰﾀ入力!$AB16,ﾃﾞｰﾀ入力!$AB19,ﾃﾞｰﾀ入力!$AB22,ﾃﾞｰﾀ入力!$AB25,ﾃﾞｰﾀ入力!$AB28)</f>
        <v>0</v>
      </c>
      <c r="AG8" s="1156"/>
      <c r="AH8" s="1156"/>
      <c r="AI8" s="1156"/>
      <c r="AJ8" s="1156">
        <f>CHOOSE($CA$1,ﾃﾞｰﾀ入力!$AC13,ﾃﾞｰﾀ入力!$AC16,ﾃﾞｰﾀ入力!$AC19,ﾃﾞｰﾀ入力!$AC22,ﾃﾞｰﾀ入力!$AC25,ﾃﾞｰﾀ入力!$AC28)</f>
        <v>0</v>
      </c>
      <c r="AK8" s="1156"/>
      <c r="AL8" s="1156"/>
      <c r="AM8" s="1156"/>
      <c r="AN8" s="1156">
        <f>CHOOSE($CA$1,ﾃﾞｰﾀ入力!$AD13,ﾃﾞｰﾀ入力!$AD16,ﾃﾞｰﾀ入力!$AD19,ﾃﾞｰﾀ入力!$AD22,ﾃﾞｰﾀ入力!$AD25,ﾃﾞｰﾀ入力!$AD28)</f>
        <v>0</v>
      </c>
      <c r="AO8" s="1156"/>
      <c r="AP8" s="1156"/>
      <c r="AQ8" s="1156"/>
      <c r="AR8" s="1203">
        <f>CHOOSE($CA$1,ﾃﾞｰﾀ入力!$AE13,ﾃﾞｰﾀ入力!$AE16,ﾃﾞｰﾀ入力!$AE19,ﾃﾞｰﾀ入力!$AE22,ﾃﾞｰﾀ入力!$AE25,ﾃﾞｰﾀ入力!$AE28)</f>
        <v>0</v>
      </c>
      <c r="AS8" s="1388"/>
      <c r="AT8" s="1388"/>
      <c r="AU8" s="1389"/>
      <c r="AV8" s="1156">
        <f>CHOOSE($CA$1,ﾃﾞｰﾀ入力!$AF13,ﾃﾞｰﾀ入力!$AF16,ﾃﾞｰﾀ入力!$AF19,ﾃﾞｰﾀ入力!$AF22,ﾃﾞｰﾀ入力!$AF25,ﾃﾞｰﾀ入力!$AF28)</f>
        <v>0</v>
      </c>
      <c r="AW8" s="1156"/>
      <c r="AX8" s="1156"/>
      <c r="AY8" s="1156"/>
      <c r="AZ8" s="1156">
        <f>CHOOSE($CA$1,ﾃﾞｰﾀ入力!$AG13,ﾃﾞｰﾀ入力!$AG16,ﾃﾞｰﾀ入力!$AG19,ﾃﾞｰﾀ入力!$AG22,ﾃﾞｰﾀ入力!$AG25,ﾃﾞｰﾀ入力!$AG28)</f>
        <v>0</v>
      </c>
      <c r="BA8" s="1156"/>
      <c r="BB8" s="1156"/>
      <c r="BC8" s="1156"/>
      <c r="BD8" s="1156">
        <f>CHOOSE($CA$1,ﾃﾞｰﾀ入力!$AH13,ﾃﾞｰﾀ入力!$AH16,ﾃﾞｰﾀ入力!$AH19,ﾃﾞｰﾀ入力!$AH22,ﾃﾞｰﾀ入力!$AH25,ﾃﾞｰﾀ入力!$AH28)</f>
        <v>0</v>
      </c>
      <c r="BE8" s="1156"/>
      <c r="BF8" s="1156"/>
      <c r="BG8" s="1156"/>
      <c r="BH8" s="1156">
        <f>CHOOSE($CA$1,ﾃﾞｰﾀ入力!$AI13,ﾃﾞｰﾀ入力!$AI16,ﾃﾞｰﾀ入力!$AI19,ﾃﾞｰﾀ入力!$AI22,ﾃﾞｰﾀ入力!$AI25,ﾃﾞｰﾀ入力!$AI28)</f>
        <v>0</v>
      </c>
      <c r="BI8" s="1156"/>
      <c r="BJ8" s="1156"/>
      <c r="BK8" s="1156"/>
      <c r="BL8" s="1156">
        <f>CHOOSE($CA$1,ﾃﾞｰﾀ入力!$AJ13,ﾃﾞｰﾀ入力!$AJ16,ﾃﾞｰﾀ入力!$AJ19,ﾃﾞｰﾀ入力!$AJ22,ﾃﾞｰﾀ入力!$AJ25,ﾃﾞｰﾀ入力!$AJ28)</f>
        <v>0</v>
      </c>
      <c r="BM8" s="1156"/>
      <c r="BN8" s="1156"/>
      <c r="BO8" s="1156"/>
      <c r="BP8" s="1156">
        <f>CHOOSE($CA$1,ﾃﾞｰﾀ入力!$AK13,ﾃﾞｰﾀ入力!$AK16,ﾃﾞｰﾀ入力!$AK19,ﾃﾞｰﾀ入力!$AK22,ﾃﾞｰﾀ入力!$AK25,ﾃﾞｰﾀ入力!$AK28)</f>
        <v>0</v>
      </c>
      <c r="BQ8" s="1156"/>
      <c r="BR8" s="1156"/>
      <c r="BS8" s="1156"/>
      <c r="BT8" s="1156">
        <f>CHOOSE($CA$1,ﾃﾞｰﾀ入力!$AL13,ﾃﾞｰﾀ入力!$AL16,ﾃﾞｰﾀ入力!$AL19,ﾃﾞｰﾀ入力!$AL22,ﾃﾞｰﾀ入力!$AL25,ﾃﾞｰﾀ入力!$AL28)</f>
        <v>0</v>
      </c>
      <c r="BU8" s="1156"/>
      <c r="BV8" s="1156"/>
      <c r="BW8" s="1156"/>
      <c r="BX8" s="1156">
        <f>CHOOSE($CA$1,ﾃﾞｰﾀ入力!$AM13,ﾃﾞｰﾀ入力!$AM16,ﾃﾞｰﾀ入力!$AM19,ﾃﾞｰﾀ入力!$AM22,ﾃﾞｰﾀ入力!$AM25,ﾃﾞｰﾀ入力!$AM28)</f>
        <v>0</v>
      </c>
      <c r="BY8" s="1156"/>
      <c r="BZ8" s="1156"/>
      <c r="CA8" s="1156"/>
      <c r="CB8" s="1156">
        <f>CHOOSE($CA$1,ﾃﾞｰﾀ入力!$AN13,ﾃﾞｰﾀ入力!$AN16,ﾃﾞｰﾀ入力!$AN19,ﾃﾞｰﾀ入力!$AN22,ﾃﾞｰﾀ入力!$AN25,ﾃﾞｰﾀ入力!$AN28)</f>
        <v>0</v>
      </c>
      <c r="CC8" s="1156"/>
      <c r="CD8" s="1156"/>
      <c r="CE8" s="1156"/>
      <c r="CF8" s="1156">
        <f>CHOOSE($CA$1,ﾃﾞｰﾀ入力!$AO13,ﾃﾞｰﾀ入力!$AO16,ﾃﾞｰﾀ入力!$AO19,ﾃﾞｰﾀ入力!$AO22,ﾃﾞｰﾀ入力!$AO25,ﾃﾞｰﾀ入力!$AO28)</f>
        <v>0</v>
      </c>
      <c r="CG8" s="1156"/>
      <c r="CH8" s="1156"/>
      <c r="CI8" s="1156"/>
      <c r="CJ8" s="1203">
        <f>CHOOSE($CA$1,ﾃﾞｰﾀ入力!$AP13,ﾃﾞｰﾀ入力!$AP16,ﾃﾞｰﾀ入力!$AP19,ﾃﾞｰﾀ入力!$AP22,ﾃﾞｰﾀ入力!$AP25,ﾃﾞｰﾀ入力!$AP28)</f>
        <v>0</v>
      </c>
      <c r="CK8" s="1388"/>
      <c r="CL8" s="1388"/>
      <c r="CM8" s="1389"/>
      <c r="CN8" s="1136">
        <f t="shared" si="0"/>
        <v>0</v>
      </c>
      <c r="CO8" s="1137"/>
      <c r="CP8" s="64"/>
      <c r="CT8" s="221"/>
      <c r="CU8" s="64"/>
      <c r="CV8" s="64"/>
      <c r="CX8" s="69"/>
      <c r="CY8" s="69"/>
      <c r="CZ8" s="69"/>
    </row>
    <row r="9" spans="1:105" ht="20.25" customHeight="1">
      <c r="I9" s="1304" t="s">
        <v>174</v>
      </c>
      <c r="J9" s="1305"/>
      <c r="K9" s="357" t="s">
        <v>168</v>
      </c>
      <c r="L9" s="1233">
        <f>CHOOSE($CA$1,ﾃﾞｰﾀ入力!W14,ﾃﾞｰﾀ入力!W17,ﾃﾞｰﾀ入力!W20,ﾃﾞｰﾀ入力!W23,ﾃﾞｰﾀ入力!W26,ﾃﾞｰﾀ入力!W29)</f>
        <v>0</v>
      </c>
      <c r="M9" s="1234"/>
      <c r="N9" s="1234"/>
      <c r="O9" s="1235"/>
      <c r="P9" s="1138">
        <f>CHOOSE($CA$1,ﾃﾞｰﾀ入力!$X14,ﾃﾞｰﾀ入力!$X17,ﾃﾞｰﾀ入力!$X20,ﾃﾞｰﾀ入力!$X23,ﾃﾞｰﾀ入力!$X26,ﾃﾞｰﾀ入力!$X29)</f>
        <v>0</v>
      </c>
      <c r="Q9" s="1164"/>
      <c r="R9" s="1164"/>
      <c r="S9" s="1165"/>
      <c r="T9" s="1138">
        <f>CHOOSE($CA$1,ﾃﾞｰﾀ入力!$Y14,ﾃﾞｰﾀ入力!$Y17,ﾃﾞｰﾀ入力!$Y20,ﾃﾞｰﾀ入力!$Y23,ﾃﾞｰﾀ入力!$Y26,ﾃﾞｰﾀ入力!$Y29)</f>
        <v>0</v>
      </c>
      <c r="U9" s="1164"/>
      <c r="V9" s="1164"/>
      <c r="W9" s="1165"/>
      <c r="X9" s="1138">
        <f>CHOOSE($CA$1,ﾃﾞｰﾀ入力!$Z14,ﾃﾞｰﾀ入力!$Z17,ﾃﾞｰﾀ入力!$Z20,ﾃﾞｰﾀ入力!$Z23,ﾃﾞｰﾀ入力!$Z26,ﾃﾞｰﾀ入力!$Z29)</f>
        <v>0</v>
      </c>
      <c r="Y9" s="1164"/>
      <c r="Z9" s="1164"/>
      <c r="AA9" s="1165"/>
      <c r="AB9" s="1138">
        <f>CHOOSE($CA$1,ﾃﾞｰﾀ入力!$AA14,ﾃﾞｰﾀ入力!$AA17,ﾃﾞｰﾀ入力!$AA20,ﾃﾞｰﾀ入力!$AA23,ﾃﾞｰﾀ入力!$AA26,ﾃﾞｰﾀ入力!$AA29)</f>
        <v>0</v>
      </c>
      <c r="AC9" s="1164"/>
      <c r="AD9" s="1164"/>
      <c r="AE9" s="1165"/>
      <c r="AF9" s="1138">
        <f>CHOOSE($CA$1,ﾃﾞｰﾀ入力!$AB14,ﾃﾞｰﾀ入力!$AB17,ﾃﾞｰﾀ入力!$AB20,ﾃﾞｰﾀ入力!$AB23,ﾃﾞｰﾀ入力!$AB26,ﾃﾞｰﾀ入力!$AB29)</f>
        <v>0</v>
      </c>
      <c r="AG9" s="1164"/>
      <c r="AH9" s="1164"/>
      <c r="AI9" s="1165"/>
      <c r="AJ9" s="1138">
        <f>CHOOSE($CA$1,ﾃﾞｰﾀ入力!$AC14,ﾃﾞｰﾀ入力!$AC17,ﾃﾞｰﾀ入力!$AC20,ﾃﾞｰﾀ入力!$AC23,ﾃﾞｰﾀ入力!$AC26,ﾃﾞｰﾀ入力!$AC29)</f>
        <v>0</v>
      </c>
      <c r="AK9" s="1164"/>
      <c r="AL9" s="1164"/>
      <c r="AM9" s="1165"/>
      <c r="AN9" s="1138">
        <f>CHOOSE($CA$1,ﾃﾞｰﾀ入力!$AD14,ﾃﾞｰﾀ入力!$AD17,ﾃﾞｰﾀ入力!$AD20,ﾃﾞｰﾀ入力!$AD23,ﾃﾞｰﾀ入力!$AD26,ﾃﾞｰﾀ入力!$AD29)</f>
        <v>0</v>
      </c>
      <c r="AO9" s="1164"/>
      <c r="AP9" s="1164"/>
      <c r="AQ9" s="1165"/>
      <c r="AR9" s="1138">
        <f>CHOOSE($CA$1,ﾃﾞｰﾀ入力!$AE14,ﾃﾞｰﾀ入力!$AE17,ﾃﾞｰﾀ入力!$AE20,ﾃﾞｰﾀ入力!$AE23,ﾃﾞｰﾀ入力!$AE26,ﾃﾞｰﾀ入力!$AE29)</f>
        <v>0</v>
      </c>
      <c r="AS9" s="1164"/>
      <c r="AT9" s="1164"/>
      <c r="AU9" s="1165"/>
      <c r="AV9" s="1138">
        <f>CHOOSE($CA$1,ﾃﾞｰﾀ入力!$AF14,ﾃﾞｰﾀ入力!$AF17,ﾃﾞｰﾀ入力!$AF20,ﾃﾞｰﾀ入力!$AF23,ﾃﾞｰﾀ入力!$AF26,ﾃﾞｰﾀ入力!$AF29)</f>
        <v>0</v>
      </c>
      <c r="AW9" s="1164"/>
      <c r="AX9" s="1164"/>
      <c r="AY9" s="1165"/>
      <c r="AZ9" s="1138">
        <f>CHOOSE($CA$1,ﾃﾞｰﾀ入力!$AG14,ﾃﾞｰﾀ入力!$AG17,ﾃﾞｰﾀ入力!$AG20,ﾃﾞｰﾀ入力!$AG23,ﾃﾞｰﾀ入力!$AG26,ﾃﾞｰﾀ入力!$AG29)</f>
        <v>0</v>
      </c>
      <c r="BA9" s="1164"/>
      <c r="BB9" s="1164"/>
      <c r="BC9" s="1165"/>
      <c r="BD9" s="1138">
        <f>CHOOSE($CA$1,ﾃﾞｰﾀ入力!$AH14,ﾃﾞｰﾀ入力!$AH17,ﾃﾞｰﾀ入力!$AH20,ﾃﾞｰﾀ入力!$AH23,ﾃﾞｰﾀ入力!$AH26,ﾃﾞｰﾀ入力!$AH29)</f>
        <v>0</v>
      </c>
      <c r="BE9" s="1164"/>
      <c r="BF9" s="1164"/>
      <c r="BG9" s="1165"/>
      <c r="BH9" s="1138">
        <f>CHOOSE($CA$1,ﾃﾞｰﾀ入力!$AI14,ﾃﾞｰﾀ入力!$AI17,ﾃﾞｰﾀ入力!$AI20,ﾃﾞｰﾀ入力!$AI23,ﾃﾞｰﾀ入力!$AI26,ﾃﾞｰﾀ入力!$AI29)</f>
        <v>0</v>
      </c>
      <c r="BI9" s="1164"/>
      <c r="BJ9" s="1164"/>
      <c r="BK9" s="1165"/>
      <c r="BL9" s="1138">
        <f>CHOOSE($CA$1,ﾃﾞｰﾀ入力!$AJ14,ﾃﾞｰﾀ入力!$AJ17,ﾃﾞｰﾀ入力!$AJ20,ﾃﾞｰﾀ入力!$AJ23,ﾃﾞｰﾀ入力!$AJ26,ﾃﾞｰﾀ入力!$AJ29)</f>
        <v>0</v>
      </c>
      <c r="BM9" s="1164"/>
      <c r="BN9" s="1164"/>
      <c r="BO9" s="1165"/>
      <c r="BP9" s="1138">
        <f>CHOOSE($CA$1,ﾃﾞｰﾀ入力!$AK14,ﾃﾞｰﾀ入力!$AK17,ﾃﾞｰﾀ入力!$AK20,ﾃﾞｰﾀ入力!$AK23,ﾃﾞｰﾀ入力!$AK26,ﾃﾞｰﾀ入力!$AK29)</f>
        <v>0</v>
      </c>
      <c r="BQ9" s="1164"/>
      <c r="BR9" s="1164"/>
      <c r="BS9" s="1165"/>
      <c r="BT9" s="1138">
        <f>CHOOSE($CA$1,ﾃﾞｰﾀ入力!$AL14,ﾃﾞｰﾀ入力!$AL17,ﾃﾞｰﾀ入力!$AL20,ﾃﾞｰﾀ入力!$AL23,ﾃﾞｰﾀ入力!$AL26,ﾃﾞｰﾀ入力!$AL29)</f>
        <v>0</v>
      </c>
      <c r="BU9" s="1164"/>
      <c r="BV9" s="1164"/>
      <c r="BW9" s="1165"/>
      <c r="BX9" s="1138">
        <f>CHOOSE($CA$1,ﾃﾞｰﾀ入力!$AM14,ﾃﾞｰﾀ入力!$AM17,ﾃﾞｰﾀ入力!$AM20,ﾃﾞｰﾀ入力!$AM23,ﾃﾞｰﾀ入力!$AM26,ﾃﾞｰﾀ入力!$AM29)</f>
        <v>0</v>
      </c>
      <c r="BY9" s="1164"/>
      <c r="BZ9" s="1164"/>
      <c r="CA9" s="1165"/>
      <c r="CB9" s="1138">
        <f>CHOOSE($CA$1,ﾃﾞｰﾀ入力!$AN14,ﾃﾞｰﾀ入力!$AN17,ﾃﾞｰﾀ入力!$AN20,ﾃﾞｰﾀ入力!$AN23,ﾃﾞｰﾀ入力!$AN26,ﾃﾞｰﾀ入力!$AN29)</f>
        <v>0</v>
      </c>
      <c r="CC9" s="1164"/>
      <c r="CD9" s="1164"/>
      <c r="CE9" s="1165"/>
      <c r="CF9" s="1138">
        <f>CHOOSE($CA$1,ﾃﾞｰﾀ入力!$AO14,ﾃﾞｰﾀ入力!$AO17,ﾃﾞｰﾀ入力!$AO20,ﾃﾞｰﾀ入力!$AO23,ﾃﾞｰﾀ入力!$AO26,ﾃﾞｰﾀ入力!$AO29)</f>
        <v>0</v>
      </c>
      <c r="CG9" s="1164"/>
      <c r="CH9" s="1164"/>
      <c r="CI9" s="1165"/>
      <c r="CJ9" s="1138">
        <f>CHOOSE($CA$1,ﾃﾞｰﾀ入力!$AP14,ﾃﾞｰﾀ入力!$AP17,ﾃﾞｰﾀ入力!$AP20,ﾃﾞｰﾀ入力!$AP23,ﾃﾞｰﾀ入力!$AP26,ﾃﾞｰﾀ入力!$AP29)</f>
        <v>0</v>
      </c>
      <c r="CK9" s="1164"/>
      <c r="CL9" s="1164"/>
      <c r="CM9" s="1164"/>
      <c r="CN9" s="1136">
        <f t="shared" si="0"/>
        <v>0</v>
      </c>
      <c r="CO9" s="1137"/>
      <c r="CP9" s="64"/>
      <c r="CT9" s="221"/>
      <c r="CU9" s="64"/>
      <c r="CV9" s="64"/>
      <c r="CX9" s="69"/>
      <c r="CY9" s="69"/>
      <c r="CZ9" s="69"/>
    </row>
    <row r="10" spans="1:105" ht="20.25" customHeight="1">
      <c r="I10" s="1308" t="s">
        <v>175</v>
      </c>
      <c r="J10" s="1309"/>
      <c r="K10" s="362" t="s">
        <v>168</v>
      </c>
      <c r="L10" s="1325">
        <f>CHOOSE($CA$1,ﾃﾞｰﾀ入力!W15,ﾃﾞｰﾀ入力!W18,ﾃﾞｰﾀ入力!W21,ﾃﾞｰﾀ入力!W24,ﾃﾞｰﾀ入力!W27,ﾃﾞｰﾀ入力!W30)</f>
        <v>0</v>
      </c>
      <c r="M10" s="1326"/>
      <c r="N10" s="1326"/>
      <c r="O10" s="1327"/>
      <c r="P10" s="1163">
        <f>CHOOSE($CA$1,ﾃﾞｰﾀ入力!$X15,ﾃﾞｰﾀ入力!$X18,ﾃﾞｰﾀ入力!$X21,ﾃﾞｰﾀ入力!$X24,ﾃﾞｰﾀ入力!$X27,ﾃﾞｰﾀ入力!$X30)</f>
        <v>0</v>
      </c>
      <c r="Q10" s="1163"/>
      <c r="R10" s="1163"/>
      <c r="S10" s="1163"/>
      <c r="T10" s="1163">
        <f>CHOOSE($CA$1,ﾃﾞｰﾀ入力!$Y15,ﾃﾞｰﾀ入力!$Y18,ﾃﾞｰﾀ入力!$Y21,ﾃﾞｰﾀ入力!$Y24,ﾃﾞｰﾀ入力!$Y27,ﾃﾞｰﾀ入力!$Y30)</f>
        <v>0</v>
      </c>
      <c r="U10" s="1163"/>
      <c r="V10" s="1163"/>
      <c r="W10" s="1163"/>
      <c r="X10" s="1163">
        <f>CHOOSE($CA$1,ﾃﾞｰﾀ入力!$Z15,ﾃﾞｰﾀ入力!$Z18,ﾃﾞｰﾀ入力!$Z21,ﾃﾞｰﾀ入力!$Z24,ﾃﾞｰﾀ入力!$Z27,ﾃﾞｰﾀ入力!$Z30)</f>
        <v>0</v>
      </c>
      <c r="Y10" s="1163"/>
      <c r="Z10" s="1163"/>
      <c r="AA10" s="1163"/>
      <c r="AB10" s="1163">
        <f>CHOOSE($CA$1,ﾃﾞｰﾀ入力!$AA15,ﾃﾞｰﾀ入力!$AA18,ﾃﾞｰﾀ入力!$AA21,ﾃﾞｰﾀ入力!$AA24,ﾃﾞｰﾀ入力!$AA27,ﾃﾞｰﾀ入力!$AA30)</f>
        <v>0</v>
      </c>
      <c r="AC10" s="1163"/>
      <c r="AD10" s="1163"/>
      <c r="AE10" s="1163"/>
      <c r="AF10" s="1163">
        <f>CHOOSE($CA$1,ﾃﾞｰﾀ入力!$AB15,ﾃﾞｰﾀ入力!$AB18,ﾃﾞｰﾀ入力!$AB21,ﾃﾞｰﾀ入力!$AB24,ﾃﾞｰﾀ入力!$AB27,ﾃﾞｰﾀ入力!$AB30)</f>
        <v>0</v>
      </c>
      <c r="AG10" s="1163"/>
      <c r="AH10" s="1163"/>
      <c r="AI10" s="1163"/>
      <c r="AJ10" s="1163">
        <f>CHOOSE($CA$1,ﾃﾞｰﾀ入力!$AC15,ﾃﾞｰﾀ入力!$AC18,ﾃﾞｰﾀ入力!$AC21,ﾃﾞｰﾀ入力!$AC24,ﾃﾞｰﾀ入力!$AC27,ﾃﾞｰﾀ入力!$AC30)</f>
        <v>0</v>
      </c>
      <c r="AK10" s="1163"/>
      <c r="AL10" s="1163"/>
      <c r="AM10" s="1163"/>
      <c r="AN10" s="1163">
        <f>CHOOSE($CA$1,ﾃﾞｰﾀ入力!$AD15,ﾃﾞｰﾀ入力!$AD18,ﾃﾞｰﾀ入力!$AD21,ﾃﾞｰﾀ入力!$AD24,ﾃﾞｰﾀ入力!$AD27,ﾃﾞｰﾀ入力!$AD30)</f>
        <v>0</v>
      </c>
      <c r="AO10" s="1163"/>
      <c r="AP10" s="1163"/>
      <c r="AQ10" s="1163"/>
      <c r="AR10" s="1163">
        <f>CHOOSE($CA$1,ﾃﾞｰﾀ入力!$AE15,ﾃﾞｰﾀ入力!$AE18,ﾃﾞｰﾀ入力!$AE21,ﾃﾞｰﾀ入力!$AE24,ﾃﾞｰﾀ入力!$AE27,ﾃﾞｰﾀ入力!$AE30)</f>
        <v>0</v>
      </c>
      <c r="AS10" s="1163"/>
      <c r="AT10" s="1163"/>
      <c r="AU10" s="1163"/>
      <c r="AV10" s="1163">
        <f>CHOOSE($CA$1,ﾃﾞｰﾀ入力!$AF15,ﾃﾞｰﾀ入力!$AF18,ﾃﾞｰﾀ入力!$AF21,ﾃﾞｰﾀ入力!$AF24,ﾃﾞｰﾀ入力!$AF27,ﾃﾞｰﾀ入力!$AF30)</f>
        <v>0</v>
      </c>
      <c r="AW10" s="1163"/>
      <c r="AX10" s="1163"/>
      <c r="AY10" s="1163"/>
      <c r="AZ10" s="1163">
        <f>CHOOSE($CA$1,ﾃﾞｰﾀ入力!$AG15,ﾃﾞｰﾀ入力!$AG18,ﾃﾞｰﾀ入力!$AG21,ﾃﾞｰﾀ入力!$AG24,ﾃﾞｰﾀ入力!$AG27,ﾃﾞｰﾀ入力!$AG30)</f>
        <v>0</v>
      </c>
      <c r="BA10" s="1163"/>
      <c r="BB10" s="1163"/>
      <c r="BC10" s="1163"/>
      <c r="BD10" s="1163">
        <f>CHOOSE($CA$1,ﾃﾞｰﾀ入力!$AH15,ﾃﾞｰﾀ入力!$AH18,ﾃﾞｰﾀ入力!$AH21,ﾃﾞｰﾀ入力!$AH24,ﾃﾞｰﾀ入力!$AH27,ﾃﾞｰﾀ入力!$AH30)</f>
        <v>0</v>
      </c>
      <c r="BE10" s="1163"/>
      <c r="BF10" s="1163"/>
      <c r="BG10" s="1163"/>
      <c r="BH10" s="1163">
        <f>CHOOSE($CA$1,ﾃﾞｰﾀ入力!$AI15,ﾃﾞｰﾀ入力!$AI18,ﾃﾞｰﾀ入力!$AI21,ﾃﾞｰﾀ入力!$AI24,ﾃﾞｰﾀ入力!$AI27,ﾃﾞｰﾀ入力!$AI30)</f>
        <v>0</v>
      </c>
      <c r="BI10" s="1163"/>
      <c r="BJ10" s="1163"/>
      <c r="BK10" s="1163"/>
      <c r="BL10" s="1163">
        <f>CHOOSE($CA$1,ﾃﾞｰﾀ入力!$AJ15,ﾃﾞｰﾀ入力!$AJ18,ﾃﾞｰﾀ入力!$AJ21,ﾃﾞｰﾀ入力!$AJ24,ﾃﾞｰﾀ入力!$AJ27,ﾃﾞｰﾀ入力!$AJ30)</f>
        <v>0</v>
      </c>
      <c r="BM10" s="1163"/>
      <c r="BN10" s="1163"/>
      <c r="BO10" s="1163"/>
      <c r="BP10" s="1163">
        <f>CHOOSE($CA$1,ﾃﾞｰﾀ入力!$AK15,ﾃﾞｰﾀ入力!$AK18,ﾃﾞｰﾀ入力!$AK21,ﾃﾞｰﾀ入力!$AK24,ﾃﾞｰﾀ入力!$AK27,ﾃﾞｰﾀ入力!$AK30)</f>
        <v>0</v>
      </c>
      <c r="BQ10" s="1163"/>
      <c r="BR10" s="1163"/>
      <c r="BS10" s="1163"/>
      <c r="BT10" s="1163">
        <f>CHOOSE($CA$1,ﾃﾞｰﾀ入力!$AL15,ﾃﾞｰﾀ入力!$AL18,ﾃﾞｰﾀ入力!$AL21,ﾃﾞｰﾀ入力!$AL24,ﾃﾞｰﾀ入力!$AL27,ﾃﾞｰﾀ入力!$AL30)</f>
        <v>0</v>
      </c>
      <c r="BU10" s="1163"/>
      <c r="BV10" s="1163"/>
      <c r="BW10" s="1163"/>
      <c r="BX10" s="1163">
        <f>CHOOSE($CA$1,ﾃﾞｰﾀ入力!$AM15,ﾃﾞｰﾀ入力!$AM18,ﾃﾞｰﾀ入力!$AM21,ﾃﾞｰﾀ入力!$AM24,ﾃﾞｰﾀ入力!$AM27,ﾃﾞｰﾀ入力!$AM30)</f>
        <v>0</v>
      </c>
      <c r="BY10" s="1163"/>
      <c r="BZ10" s="1163"/>
      <c r="CA10" s="1163"/>
      <c r="CB10" s="1163">
        <f>CHOOSE($CA$1,ﾃﾞｰﾀ入力!$AN15,ﾃﾞｰﾀ入力!$AN18,ﾃﾞｰﾀ入力!$AN21,ﾃﾞｰﾀ入力!$AN24,ﾃﾞｰﾀ入力!$AN27,ﾃﾞｰﾀ入力!$AN30)</f>
        <v>0</v>
      </c>
      <c r="CC10" s="1163"/>
      <c r="CD10" s="1163"/>
      <c r="CE10" s="1163"/>
      <c r="CF10" s="1334">
        <f>CHOOSE($CA$1,ﾃﾞｰﾀ入力!$AO15,ﾃﾞｰﾀ入力!$AO18,ﾃﾞｰﾀ入力!$AO21,ﾃﾞｰﾀ入力!$AO24,ﾃﾞｰﾀ入力!$AO27,ﾃﾞｰﾀ入力!$AO30)</f>
        <v>0</v>
      </c>
      <c r="CG10" s="1334"/>
      <c r="CH10" s="1334"/>
      <c r="CI10" s="1334"/>
      <c r="CJ10" s="1334">
        <f>CHOOSE($CA$1,ﾃﾞｰﾀ入力!$AP15,ﾃﾞｰﾀ入力!$AP18,ﾃﾞｰﾀ入力!$AP21,ﾃﾞｰﾀ入力!$AP24,ﾃﾞｰﾀ入力!$AP27,ﾃﾞｰﾀ入力!$AP30)</f>
        <v>0</v>
      </c>
      <c r="CK10" s="1334"/>
      <c r="CL10" s="1334"/>
      <c r="CM10" s="1335"/>
      <c r="CN10" s="1223">
        <f t="shared" si="0"/>
        <v>0</v>
      </c>
      <c r="CO10" s="1224"/>
      <c r="CP10" s="64"/>
      <c r="CT10" s="221"/>
      <c r="CU10" s="64"/>
      <c r="CV10" s="64"/>
      <c r="CX10" s="69"/>
      <c r="CY10" s="69"/>
      <c r="CZ10" s="69"/>
    </row>
    <row r="11" spans="1:105" ht="15.75" customHeight="1">
      <c r="I11" s="1310" t="s">
        <v>176</v>
      </c>
      <c r="J11" s="1310"/>
      <c r="K11" s="363" t="s">
        <v>168</v>
      </c>
      <c r="L11" s="1250">
        <f>SUM(L7:O10)</f>
        <v>0</v>
      </c>
      <c r="M11" s="1251"/>
      <c r="N11" s="1251"/>
      <c r="O11" s="1252"/>
      <c r="P11" s="1292">
        <f>SUM(P7:S10)</f>
        <v>0</v>
      </c>
      <c r="Q11" s="1292"/>
      <c r="R11" s="1292"/>
      <c r="S11" s="1292"/>
      <c r="T11" s="1292">
        <f>SUM(T7:W10)</f>
        <v>0</v>
      </c>
      <c r="U11" s="1292"/>
      <c r="V11" s="1292"/>
      <c r="W11" s="1292"/>
      <c r="X11" s="1292">
        <f>SUM(X7:AA10)</f>
        <v>0</v>
      </c>
      <c r="Y11" s="1292"/>
      <c r="Z11" s="1292"/>
      <c r="AA11" s="1292"/>
      <c r="AB11" s="1292">
        <f>SUM(AB7:AE10)</f>
        <v>3</v>
      </c>
      <c r="AC11" s="1292"/>
      <c r="AD11" s="1292"/>
      <c r="AE11" s="1292"/>
      <c r="AF11" s="1292">
        <f>SUM(AF7:AI10)</f>
        <v>3</v>
      </c>
      <c r="AG11" s="1292"/>
      <c r="AH11" s="1292"/>
      <c r="AI11" s="1292"/>
      <c r="AJ11" s="1292">
        <f>SUM(AJ7:AM10)</f>
        <v>3</v>
      </c>
      <c r="AK11" s="1292"/>
      <c r="AL11" s="1292"/>
      <c r="AM11" s="1292"/>
      <c r="AN11" s="1292">
        <f>SUM(AN7:AQ10)</f>
        <v>4</v>
      </c>
      <c r="AO11" s="1292"/>
      <c r="AP11" s="1292"/>
      <c r="AQ11" s="1292"/>
      <c r="AR11" s="1292">
        <f>SUM(AR7:AU10)</f>
        <v>7</v>
      </c>
      <c r="AS11" s="1292"/>
      <c r="AT11" s="1292"/>
      <c r="AU11" s="1292"/>
      <c r="AV11" s="1292">
        <f>SUM(AV7:AY10)</f>
        <v>7</v>
      </c>
      <c r="AW11" s="1292"/>
      <c r="AX11" s="1292"/>
      <c r="AY11" s="1292"/>
      <c r="AZ11" s="1292">
        <f>SUM(AZ7:BC10)</f>
        <v>8</v>
      </c>
      <c r="BA11" s="1292"/>
      <c r="BB11" s="1292"/>
      <c r="BC11" s="1292"/>
      <c r="BD11" s="1292">
        <f>SUM(BD7:BG10)</f>
        <v>8</v>
      </c>
      <c r="BE11" s="1292"/>
      <c r="BF11" s="1292"/>
      <c r="BG11" s="1292"/>
      <c r="BH11" s="1292">
        <f>SUM(BH7:BK10)</f>
        <v>5</v>
      </c>
      <c r="BI11" s="1292"/>
      <c r="BJ11" s="1292"/>
      <c r="BK11" s="1292"/>
      <c r="BL11" s="1292">
        <f>SUM(BL7:BO10)</f>
        <v>4</v>
      </c>
      <c r="BM11" s="1292"/>
      <c r="BN11" s="1292"/>
      <c r="BO11" s="1292"/>
      <c r="BP11" s="1292">
        <f>SUM(BP7:BS10)</f>
        <v>3</v>
      </c>
      <c r="BQ11" s="1292"/>
      <c r="BR11" s="1292"/>
      <c r="BS11" s="1292"/>
      <c r="BT11" s="1292">
        <f>SUM(BT7:BW10)</f>
        <v>3</v>
      </c>
      <c r="BU11" s="1292"/>
      <c r="BV11" s="1292"/>
      <c r="BW11" s="1292"/>
      <c r="BX11" s="1292">
        <f>SUM(BX7:CA10)</f>
        <v>2</v>
      </c>
      <c r="BY11" s="1292"/>
      <c r="BZ11" s="1292"/>
      <c r="CA11" s="1292"/>
      <c r="CB11" s="1292">
        <f>SUM(CB7:CE10)</f>
        <v>0</v>
      </c>
      <c r="CC11" s="1292"/>
      <c r="CD11" s="1292"/>
      <c r="CE11" s="1292"/>
      <c r="CF11" s="1292">
        <f>SUM(CF7:CI10)</f>
        <v>0</v>
      </c>
      <c r="CG11" s="1292"/>
      <c r="CH11" s="1292"/>
      <c r="CI11" s="1292"/>
      <c r="CJ11" s="1336">
        <f>SUM(CJ7:CM10)</f>
        <v>0</v>
      </c>
      <c r="CK11" s="1336"/>
      <c r="CL11" s="1336"/>
      <c r="CM11" s="1337"/>
      <c r="CN11" s="1259">
        <f t="shared" si="0"/>
        <v>60</v>
      </c>
      <c r="CO11" s="1260"/>
      <c r="CP11" s="64"/>
      <c r="CT11" s="221"/>
      <c r="CU11" s="64"/>
      <c r="CV11" s="64"/>
      <c r="CX11" s="69"/>
      <c r="CY11" s="69"/>
      <c r="CZ11" s="69"/>
    </row>
    <row r="12" spans="1:105" ht="17.25" customHeight="1">
      <c r="C12" s="364"/>
      <c r="D12" s="364"/>
      <c r="E12" s="364"/>
      <c r="F12" s="64"/>
      <c r="G12" s="64"/>
      <c r="I12" s="248"/>
      <c r="J12" s="1313"/>
      <c r="K12" s="1313"/>
      <c r="L12" s="365">
        <v>5</v>
      </c>
      <c r="M12" s="365">
        <v>5.25</v>
      </c>
      <c r="N12" s="365">
        <v>5.5</v>
      </c>
      <c r="O12" s="365">
        <v>5.75</v>
      </c>
      <c r="P12" s="249">
        <v>6</v>
      </c>
      <c r="Q12" s="249">
        <v>6.25</v>
      </c>
      <c r="R12" s="249">
        <v>6.5</v>
      </c>
      <c r="S12" s="250">
        <v>6.75</v>
      </c>
      <c r="T12" s="250">
        <v>7</v>
      </c>
      <c r="U12" s="250">
        <v>7.25</v>
      </c>
      <c r="V12" s="250">
        <v>7.5</v>
      </c>
      <c r="W12" s="250">
        <v>7.75</v>
      </c>
      <c r="X12" s="250">
        <v>8</v>
      </c>
      <c r="Y12" s="250">
        <v>8.25</v>
      </c>
      <c r="Z12" s="250">
        <v>8.5</v>
      </c>
      <c r="AA12" s="250">
        <v>8.75</v>
      </c>
      <c r="AB12" s="251">
        <v>9</v>
      </c>
      <c r="AC12" s="251">
        <v>9.25</v>
      </c>
      <c r="AD12" s="251">
        <v>9.5</v>
      </c>
      <c r="AE12" s="251">
        <v>9.75</v>
      </c>
      <c r="AF12" s="251">
        <v>10</v>
      </c>
      <c r="AG12" s="251">
        <v>10.25</v>
      </c>
      <c r="AH12" s="251">
        <v>10.5</v>
      </c>
      <c r="AI12" s="251">
        <v>10.75</v>
      </c>
      <c r="AJ12" s="251">
        <v>11</v>
      </c>
      <c r="AK12" s="251">
        <v>11.25</v>
      </c>
      <c r="AL12" s="251">
        <v>11.5</v>
      </c>
      <c r="AM12" s="251">
        <v>11.75</v>
      </c>
      <c r="AN12" s="250">
        <v>12</v>
      </c>
      <c r="AO12" s="250">
        <v>12.25</v>
      </c>
      <c r="AP12" s="250">
        <v>12.5</v>
      </c>
      <c r="AQ12" s="250">
        <v>12.75</v>
      </c>
      <c r="AR12" s="251">
        <v>13</v>
      </c>
      <c r="AS12" s="251">
        <v>13.25</v>
      </c>
      <c r="AT12" s="251">
        <v>13.5</v>
      </c>
      <c r="AU12" s="251">
        <v>13.75</v>
      </c>
      <c r="AV12" s="251">
        <v>14</v>
      </c>
      <c r="AW12" s="251">
        <v>14.25</v>
      </c>
      <c r="AX12" s="251">
        <v>14.5</v>
      </c>
      <c r="AY12" s="251">
        <v>14.75</v>
      </c>
      <c r="AZ12" s="251">
        <v>15</v>
      </c>
      <c r="BA12" s="251">
        <v>15.25</v>
      </c>
      <c r="BB12" s="251">
        <v>15.5</v>
      </c>
      <c r="BC12" s="251">
        <v>15.75</v>
      </c>
      <c r="BD12" s="251">
        <v>16</v>
      </c>
      <c r="BE12" s="251">
        <v>16.25</v>
      </c>
      <c r="BF12" s="251">
        <v>16.5</v>
      </c>
      <c r="BG12" s="251">
        <v>16.75</v>
      </c>
      <c r="BH12" s="251">
        <v>17</v>
      </c>
      <c r="BI12" s="251">
        <v>17.25</v>
      </c>
      <c r="BJ12" s="251">
        <v>17.5</v>
      </c>
      <c r="BK12" s="251">
        <v>17.75</v>
      </c>
      <c r="BL12" s="251">
        <v>18</v>
      </c>
      <c r="BM12" s="251">
        <v>18.25</v>
      </c>
      <c r="BN12" s="251">
        <v>18.5</v>
      </c>
      <c r="BO12" s="251">
        <v>18.75</v>
      </c>
      <c r="BP12" s="251">
        <v>19</v>
      </c>
      <c r="BQ12" s="251">
        <v>19.25</v>
      </c>
      <c r="BR12" s="251">
        <v>19.5</v>
      </c>
      <c r="BS12" s="251">
        <v>19.75</v>
      </c>
      <c r="BT12" s="251">
        <v>20</v>
      </c>
      <c r="BU12" s="251">
        <v>20.25</v>
      </c>
      <c r="BV12" s="251">
        <v>20.5</v>
      </c>
      <c r="BW12" s="251">
        <v>20.75</v>
      </c>
      <c r="BX12" s="251">
        <v>21</v>
      </c>
      <c r="BY12" s="251">
        <v>21.25</v>
      </c>
      <c r="BZ12" s="251">
        <v>21.5</v>
      </c>
      <c r="CA12" s="251">
        <v>21.75</v>
      </c>
      <c r="CB12" s="251">
        <v>22</v>
      </c>
      <c r="CC12" s="251">
        <v>22.25</v>
      </c>
      <c r="CD12" s="251">
        <v>22.5</v>
      </c>
      <c r="CE12" s="251">
        <v>22.75</v>
      </c>
      <c r="CF12" s="251">
        <v>23</v>
      </c>
      <c r="CG12" s="251">
        <v>23.25</v>
      </c>
      <c r="CH12" s="251">
        <v>23.5</v>
      </c>
      <c r="CI12" s="251">
        <v>23.75</v>
      </c>
      <c r="CJ12" s="251">
        <v>24</v>
      </c>
      <c r="CK12" s="251">
        <v>24.25</v>
      </c>
      <c r="CL12" s="251">
        <v>24.5</v>
      </c>
      <c r="CM12" s="251">
        <v>24.75</v>
      </c>
      <c r="CN12" s="251"/>
      <c r="CO12" s="251"/>
      <c r="CP12" s="251"/>
      <c r="CR12" s="65"/>
      <c r="CS12" s="65"/>
      <c r="CT12" s="66"/>
      <c r="CU12" s="65"/>
      <c r="CV12" s="65"/>
      <c r="CX12" s="69"/>
      <c r="CY12" s="69"/>
      <c r="CZ12" s="69"/>
    </row>
    <row r="13" spans="1:105" ht="22.5" customHeight="1" thickBot="1">
      <c r="C13" s="220" t="s">
        <v>177</v>
      </c>
      <c r="D13" s="220" t="s">
        <v>203</v>
      </c>
      <c r="E13" s="220" t="s">
        <v>204</v>
      </c>
      <c r="F13" s="65" t="s">
        <v>178</v>
      </c>
      <c r="G13" s="65" t="s">
        <v>179</v>
      </c>
      <c r="H13" s="65" t="s">
        <v>79</v>
      </c>
      <c r="I13" s="872" t="s">
        <v>61</v>
      </c>
      <c r="J13" s="1306" t="s">
        <v>180</v>
      </c>
      <c r="K13" s="1307"/>
      <c r="L13" s="366">
        <v>0.20833333333333334</v>
      </c>
      <c r="M13" s="256"/>
      <c r="N13" s="256"/>
      <c r="O13" s="261"/>
      <c r="P13" s="257">
        <v>0.25</v>
      </c>
      <c r="Q13" s="258"/>
      <c r="R13" s="258"/>
      <c r="S13" s="259"/>
      <c r="T13" s="260" t="s">
        <v>149</v>
      </c>
      <c r="U13" s="258"/>
      <c r="V13" s="261"/>
      <c r="W13" s="256"/>
      <c r="X13" s="260" t="s">
        <v>150</v>
      </c>
      <c r="Y13" s="258"/>
      <c r="Z13" s="259"/>
      <c r="AA13" s="258"/>
      <c r="AB13" s="260" t="s">
        <v>151</v>
      </c>
      <c r="AC13" s="258"/>
      <c r="AD13" s="259"/>
      <c r="AE13" s="258"/>
      <c r="AF13" s="260" t="s">
        <v>152</v>
      </c>
      <c r="AG13" s="258"/>
      <c r="AH13" s="259"/>
      <c r="AI13" s="258"/>
      <c r="AJ13" s="260" t="s">
        <v>153</v>
      </c>
      <c r="AK13" s="258"/>
      <c r="AL13" s="259"/>
      <c r="AM13" s="258"/>
      <c r="AN13" s="260" t="s">
        <v>154</v>
      </c>
      <c r="AO13" s="258"/>
      <c r="AP13" s="259"/>
      <c r="AQ13" s="258"/>
      <c r="AR13" s="260" t="s">
        <v>155</v>
      </c>
      <c r="AS13" s="258"/>
      <c r="AT13" s="259"/>
      <c r="AU13" s="258"/>
      <c r="AV13" s="260" t="s">
        <v>156</v>
      </c>
      <c r="AW13" s="258"/>
      <c r="AX13" s="259"/>
      <c r="AY13" s="258"/>
      <c r="AZ13" s="260" t="s">
        <v>157</v>
      </c>
      <c r="BA13" s="258"/>
      <c r="BB13" s="259"/>
      <c r="BC13" s="258"/>
      <c r="BD13" s="260" t="s">
        <v>158</v>
      </c>
      <c r="BE13" s="258"/>
      <c r="BF13" s="259"/>
      <c r="BG13" s="258"/>
      <c r="BH13" s="260" t="s">
        <v>159</v>
      </c>
      <c r="BI13" s="258"/>
      <c r="BJ13" s="259"/>
      <c r="BK13" s="258"/>
      <c r="BL13" s="260" t="s">
        <v>160</v>
      </c>
      <c r="BM13" s="258"/>
      <c r="BN13" s="259"/>
      <c r="BO13" s="258"/>
      <c r="BP13" s="260" t="s">
        <v>161</v>
      </c>
      <c r="BQ13" s="258"/>
      <c r="BR13" s="259"/>
      <c r="BS13" s="258"/>
      <c r="BT13" s="260" t="s">
        <v>162</v>
      </c>
      <c r="BU13" s="258"/>
      <c r="BV13" s="259"/>
      <c r="BW13" s="258"/>
      <c r="BX13" s="260" t="s">
        <v>163</v>
      </c>
      <c r="BY13" s="258"/>
      <c r="BZ13" s="259"/>
      <c r="CA13" s="258"/>
      <c r="CB13" s="260" t="s">
        <v>164</v>
      </c>
      <c r="CC13" s="258"/>
      <c r="CD13" s="259"/>
      <c r="CE13" s="258"/>
      <c r="CF13" s="260" t="s">
        <v>165</v>
      </c>
      <c r="CG13" s="258"/>
      <c r="CH13" s="259"/>
      <c r="CI13" s="259"/>
      <c r="CJ13" s="258" t="s">
        <v>166</v>
      </c>
      <c r="CK13" s="258"/>
      <c r="CL13" s="258"/>
      <c r="CM13" s="262"/>
      <c r="CN13" s="1332" t="s">
        <v>181</v>
      </c>
      <c r="CO13" s="1331"/>
      <c r="CP13" s="1331" t="s">
        <v>182</v>
      </c>
      <c r="CQ13" s="1331"/>
      <c r="CR13" s="367" t="s">
        <v>183</v>
      </c>
      <c r="CS13" s="367" t="s">
        <v>184</v>
      </c>
      <c r="CT13" s="368" t="s">
        <v>185</v>
      </c>
      <c r="CU13" s="369" t="s">
        <v>186</v>
      </c>
      <c r="CV13" s="370" t="s">
        <v>81</v>
      </c>
      <c r="CW13" s="371" t="s">
        <v>82</v>
      </c>
      <c r="CY13" s="69"/>
      <c r="CZ13" s="267"/>
      <c r="DA13" s="268"/>
    </row>
    <row r="14" spans="1:105" ht="22.5" customHeight="1" thickTop="1">
      <c r="A14" s="441">
        <v>1</v>
      </c>
      <c r="B14" s="868" t="str">
        <f>ｼﾌﾄ原本!C5</f>
        <v>K.M</v>
      </c>
      <c r="C14" s="781" t="str">
        <f>ｼﾌﾄ原本!H5</f>
        <v>F</v>
      </c>
      <c r="D14" s="433">
        <f>IF(COUNTIF($H$14:$H$30,1),VLOOKUP(1,$H$14:$CU$30,3,FALSE),0)</f>
        <v>11</v>
      </c>
      <c r="E14" s="427">
        <f>IF(COUNTIF($H$14:$H$30,1),VLOOKUP(1,$H$14:$CU$30,4,FALSE),0)</f>
        <v>19</v>
      </c>
      <c r="F14" s="428">
        <f ca="1">IF(COUNTIF($H$14:$H$30,1),VLOOKUP(1,$H$14:$CU$30,92,FALSE),0)</f>
        <v>14500</v>
      </c>
      <c r="G14" s="434">
        <f ca="1">IF(COUNTIF($H$14:$H$30,1),VLOOKUP(1,$H$14:$CW$30,94,FALSE),0)</f>
        <v>1</v>
      </c>
      <c r="H14" s="432">
        <v>7</v>
      </c>
      <c r="I14" s="873" t="str">
        <f>IF(H14=0,0,LOOKUP(H14,ﾃﾞｰﾀ入力!$C$3:'ﾃﾞｰﾀ入力'!$C$40,ﾃﾞｰﾀ入力!$D$3:'ﾃﾞｰﾀ入力'!$D$40))</f>
        <v>N.D</v>
      </c>
      <c r="J14" s="273">
        <v>7.75</v>
      </c>
      <c r="K14" s="274">
        <v>13</v>
      </c>
      <c r="L14" s="633">
        <f t="shared" ref="L14:AQ14" si="1">IF(AND(L12&gt;=$J$14,L12&lt;$K$14),"*",0)</f>
        <v>0</v>
      </c>
      <c r="M14" s="618">
        <f t="shared" si="1"/>
        <v>0</v>
      </c>
      <c r="N14" s="619">
        <f t="shared" si="1"/>
        <v>0</v>
      </c>
      <c r="O14" s="933">
        <f t="shared" si="1"/>
        <v>0</v>
      </c>
      <c r="P14" s="825">
        <f t="shared" si="1"/>
        <v>0</v>
      </c>
      <c r="Q14" s="823">
        <f t="shared" si="1"/>
        <v>0</v>
      </c>
      <c r="R14" s="824">
        <f t="shared" si="1"/>
        <v>0</v>
      </c>
      <c r="S14" s="823">
        <f t="shared" si="1"/>
        <v>0</v>
      </c>
      <c r="T14" s="825">
        <f t="shared" si="1"/>
        <v>0</v>
      </c>
      <c r="U14" s="826">
        <f t="shared" si="1"/>
        <v>0</v>
      </c>
      <c r="V14" s="823">
        <f t="shared" si="1"/>
        <v>0</v>
      </c>
      <c r="W14" s="583" t="str">
        <f t="shared" si="1"/>
        <v>*</v>
      </c>
      <c r="X14" s="823" t="str">
        <f t="shared" si="1"/>
        <v>*</v>
      </c>
      <c r="Y14" s="823" t="str">
        <f t="shared" si="1"/>
        <v>*</v>
      </c>
      <c r="Z14" s="824" t="str">
        <f t="shared" si="1"/>
        <v>*</v>
      </c>
      <c r="AA14" s="823" t="str">
        <f t="shared" si="1"/>
        <v>*</v>
      </c>
      <c r="AB14" s="825" t="str">
        <f t="shared" si="1"/>
        <v>*</v>
      </c>
      <c r="AC14" s="826" t="str">
        <f t="shared" si="1"/>
        <v>*</v>
      </c>
      <c r="AD14" s="823" t="str">
        <f t="shared" si="1"/>
        <v>*</v>
      </c>
      <c r="AE14" s="583" t="str">
        <f t="shared" si="1"/>
        <v>*</v>
      </c>
      <c r="AF14" s="823" t="str">
        <f t="shared" si="1"/>
        <v>*</v>
      </c>
      <c r="AG14" s="977" t="str">
        <f t="shared" si="1"/>
        <v>*</v>
      </c>
      <c r="AH14" s="824" t="str">
        <f t="shared" si="1"/>
        <v>*</v>
      </c>
      <c r="AI14" s="823" t="str">
        <f t="shared" si="1"/>
        <v>*</v>
      </c>
      <c r="AJ14" s="825" t="str">
        <f t="shared" si="1"/>
        <v>*</v>
      </c>
      <c r="AK14" s="826" t="str">
        <f t="shared" si="1"/>
        <v>*</v>
      </c>
      <c r="AL14" s="823" t="str">
        <f t="shared" si="1"/>
        <v>*</v>
      </c>
      <c r="AM14" s="583" t="str">
        <f t="shared" si="1"/>
        <v>*</v>
      </c>
      <c r="AN14" s="823" t="str">
        <f t="shared" si="1"/>
        <v>*</v>
      </c>
      <c r="AO14" s="823" t="str">
        <f t="shared" si="1"/>
        <v>*</v>
      </c>
      <c r="AP14" s="824" t="str">
        <f t="shared" si="1"/>
        <v>*</v>
      </c>
      <c r="AQ14" s="823" t="str">
        <f t="shared" si="1"/>
        <v>*</v>
      </c>
      <c r="AR14" s="825">
        <f t="shared" ref="AR14:BW14" si="2">IF(AND(AR12&gt;=$J$14,AR12&lt;$K$14),"*",0)</f>
        <v>0</v>
      </c>
      <c r="AS14" s="826">
        <f t="shared" si="2"/>
        <v>0</v>
      </c>
      <c r="AT14" s="823">
        <f t="shared" si="2"/>
        <v>0</v>
      </c>
      <c r="AU14" s="583">
        <f t="shared" si="2"/>
        <v>0</v>
      </c>
      <c r="AV14" s="823">
        <f t="shared" si="2"/>
        <v>0</v>
      </c>
      <c r="AW14" s="823">
        <f t="shared" si="2"/>
        <v>0</v>
      </c>
      <c r="AX14" s="824">
        <f t="shared" si="2"/>
        <v>0</v>
      </c>
      <c r="AY14" s="823">
        <f t="shared" si="2"/>
        <v>0</v>
      </c>
      <c r="AZ14" s="825">
        <f t="shared" si="2"/>
        <v>0</v>
      </c>
      <c r="BA14" s="826">
        <f t="shared" si="2"/>
        <v>0</v>
      </c>
      <c r="BB14" s="823">
        <f t="shared" si="2"/>
        <v>0</v>
      </c>
      <c r="BC14" s="583">
        <f t="shared" si="2"/>
        <v>0</v>
      </c>
      <c r="BD14" s="823">
        <f t="shared" si="2"/>
        <v>0</v>
      </c>
      <c r="BE14" s="823">
        <f t="shared" si="2"/>
        <v>0</v>
      </c>
      <c r="BF14" s="824">
        <f t="shared" si="2"/>
        <v>0</v>
      </c>
      <c r="BG14" s="823">
        <f t="shared" si="2"/>
        <v>0</v>
      </c>
      <c r="BH14" s="825">
        <f t="shared" si="2"/>
        <v>0</v>
      </c>
      <c r="BI14" s="826">
        <f t="shared" si="2"/>
        <v>0</v>
      </c>
      <c r="BJ14" s="823">
        <f t="shared" si="2"/>
        <v>0</v>
      </c>
      <c r="BK14" s="583">
        <f t="shared" si="2"/>
        <v>0</v>
      </c>
      <c r="BL14" s="823">
        <f t="shared" si="2"/>
        <v>0</v>
      </c>
      <c r="BM14" s="823">
        <f t="shared" si="2"/>
        <v>0</v>
      </c>
      <c r="BN14" s="824">
        <f t="shared" si="2"/>
        <v>0</v>
      </c>
      <c r="BO14" s="823">
        <f t="shared" si="2"/>
        <v>0</v>
      </c>
      <c r="BP14" s="825">
        <f t="shared" si="2"/>
        <v>0</v>
      </c>
      <c r="BQ14" s="826">
        <f t="shared" si="2"/>
        <v>0</v>
      </c>
      <c r="BR14" s="823">
        <f t="shared" si="2"/>
        <v>0</v>
      </c>
      <c r="BS14" s="583">
        <f t="shared" si="2"/>
        <v>0</v>
      </c>
      <c r="BT14" s="823">
        <f t="shared" si="2"/>
        <v>0</v>
      </c>
      <c r="BU14" s="823">
        <f t="shared" si="2"/>
        <v>0</v>
      </c>
      <c r="BV14" s="824">
        <f t="shared" si="2"/>
        <v>0</v>
      </c>
      <c r="BW14" s="823">
        <f t="shared" si="2"/>
        <v>0</v>
      </c>
      <c r="BX14" s="825">
        <f t="shared" ref="BX14:CM14" si="3">IF(AND(BX12&gt;=$J$14,BX12&lt;$K$14),"*",0)</f>
        <v>0</v>
      </c>
      <c r="BY14" s="826">
        <f t="shared" si="3"/>
        <v>0</v>
      </c>
      <c r="BZ14" s="823">
        <f t="shared" si="3"/>
        <v>0</v>
      </c>
      <c r="CA14" s="583">
        <f t="shared" si="3"/>
        <v>0</v>
      </c>
      <c r="CB14" s="823">
        <f t="shared" si="3"/>
        <v>0</v>
      </c>
      <c r="CC14" s="823">
        <f t="shared" si="3"/>
        <v>0</v>
      </c>
      <c r="CD14" s="824">
        <f t="shared" si="3"/>
        <v>0</v>
      </c>
      <c r="CE14" s="823">
        <f t="shared" si="3"/>
        <v>0</v>
      </c>
      <c r="CF14" s="825">
        <f t="shared" si="3"/>
        <v>0</v>
      </c>
      <c r="CG14" s="826">
        <f t="shared" si="3"/>
        <v>0</v>
      </c>
      <c r="CH14" s="823">
        <f t="shared" si="3"/>
        <v>0</v>
      </c>
      <c r="CI14" s="583">
        <f t="shared" si="3"/>
        <v>0</v>
      </c>
      <c r="CJ14" s="622">
        <f t="shared" si="3"/>
        <v>0</v>
      </c>
      <c r="CK14" s="622">
        <f t="shared" si="3"/>
        <v>0</v>
      </c>
      <c r="CL14" s="623">
        <f t="shared" si="3"/>
        <v>0</v>
      </c>
      <c r="CM14" s="622">
        <f t="shared" si="3"/>
        <v>0</v>
      </c>
      <c r="CN14" s="1328">
        <f t="shared" ref="CN14:CN30" si="4">(80-COUNT(L14:CM14))/4</f>
        <v>5.25</v>
      </c>
      <c r="CO14" s="1329"/>
      <c r="CP14" s="1330">
        <f>IF(CN14=0,0,LOOKUP(CN14,ﾃﾞｰﾀ入力!$AR$13:'ﾃﾞｰﾀ入力'!$AR$34,ﾃﾞｰﾀ入力!$AS$13:'ﾃﾞｰﾀ入力'!$AS$34))</f>
        <v>5</v>
      </c>
      <c r="CQ14" s="1330"/>
      <c r="CR14" s="373">
        <f t="shared" ref="CR14:CR30" si="5">IF(CP14&gt;8,CP14-8,0)</f>
        <v>0</v>
      </c>
      <c r="CS14" s="373">
        <f t="shared" ref="CS14:CS30" si="6">IF(CB14="*",(12-COUNT(CB14:CM14))/4,0)</f>
        <v>0</v>
      </c>
      <c r="CT14" s="373">
        <f t="shared" ref="CT14:CT30" si="7">IF(CR14&gt;CS14,CS14,CR14)</f>
        <v>0</v>
      </c>
      <c r="CU14" s="374">
        <f ca="1">CV14*CP14+(CV14*0.25*CR14)+(CV14*0.25*CS14)+(CV14*CT14*0.5)</f>
        <v>6130</v>
      </c>
      <c r="CV14" s="375">
        <f ca="1">IF(H14=0,0,LOOKUP(H14,ﾃﾞｰﾀ入力!$C$3:'ﾃﾞｰﾀ入力'!$C$52,ﾃﾞｰﾀ入力!$E$3:'ﾃﾞｰﾀ入力'!$E$51))</f>
        <v>1226</v>
      </c>
      <c r="CW14" s="376">
        <f ca="1">IF(H14=0,0,LOOKUP(H14,ﾃﾞｰﾀ入力!$C$3:'ﾃﾞｰﾀ入力'!$C$52,ﾃﾞｰﾀ入力!$F$3:'ﾃﾞｰﾀ入力'!$F$51))</f>
        <v>420</v>
      </c>
      <c r="CY14" s="69"/>
      <c r="CZ14" s="69"/>
      <c r="DA14" s="69"/>
    </row>
    <row r="15" spans="1:105" ht="22.5" customHeight="1">
      <c r="A15" s="443">
        <f t="shared" ref="A15:A46" si="8">A14+1</f>
        <v>2</v>
      </c>
      <c r="B15" s="855" t="str">
        <f>ｼﾌﾄ原本!C6</f>
        <v>S.S</v>
      </c>
      <c r="C15" s="785" t="str">
        <f>ｼﾌﾄ原本!H6</f>
        <v>F</v>
      </c>
      <c r="D15" s="435">
        <f>IF(COUNTIF($H$14:$H$30,2),VLOOKUP(2,$H$14:$CU$30,3,FALSE),0)</f>
        <v>0</v>
      </c>
      <c r="E15" s="423">
        <f>IF(COUNTIF($H$14:$H$30,2),VLOOKUP(2,$H$14:$CU$30,4,FALSE),0)</f>
        <v>0</v>
      </c>
      <c r="F15" s="430">
        <f>IF(COUNTIF($H$14:$H$30,2),VLOOKUP(2,$H$14:$CU$30,92,FALSE),0)</f>
        <v>0</v>
      </c>
      <c r="G15" s="431">
        <f>IF(COUNTIF($H$14:$H$30,2),VLOOKUP(2,$H$14:$CW$30,94,FALSE),0)</f>
        <v>0</v>
      </c>
      <c r="H15" s="432">
        <v>8</v>
      </c>
      <c r="I15" s="874" t="str">
        <f>IF(H15=0,0,LOOKUP(H15,ﾃﾞｰﾀ入力!$C$3:'ﾃﾞｰﾀ入力'!$C$40,ﾃﾞｰﾀ入力!$D$3:'ﾃﾞｰﾀ入力'!$D$40))</f>
        <v>M.K</v>
      </c>
      <c r="J15" s="285">
        <v>7.75</v>
      </c>
      <c r="K15" s="286">
        <v>14</v>
      </c>
      <c r="L15" s="632">
        <f t="shared" ref="L15:AQ15" si="9">IF(AND(L12&gt;=$J$15,L12&lt;$K$15),"*",0)</f>
        <v>0</v>
      </c>
      <c r="M15" s="626">
        <f t="shared" si="9"/>
        <v>0</v>
      </c>
      <c r="N15" s="627">
        <f t="shared" si="9"/>
        <v>0</v>
      </c>
      <c r="O15" s="628">
        <f t="shared" si="9"/>
        <v>0</v>
      </c>
      <c r="P15" s="537">
        <f t="shared" si="9"/>
        <v>0</v>
      </c>
      <c r="Q15" s="539">
        <f t="shared" si="9"/>
        <v>0</v>
      </c>
      <c r="R15" s="541">
        <f t="shared" si="9"/>
        <v>0</v>
      </c>
      <c r="S15" s="539">
        <f t="shared" si="9"/>
        <v>0</v>
      </c>
      <c r="T15" s="537">
        <f t="shared" si="9"/>
        <v>0</v>
      </c>
      <c r="U15" s="538">
        <f t="shared" si="9"/>
        <v>0</v>
      </c>
      <c r="V15" s="723">
        <f t="shared" si="9"/>
        <v>0</v>
      </c>
      <c r="W15" s="562" t="str">
        <f t="shared" si="9"/>
        <v>*</v>
      </c>
      <c r="X15" s="723" t="str">
        <f t="shared" si="9"/>
        <v>*</v>
      </c>
      <c r="Y15" s="723" t="str">
        <f t="shared" si="9"/>
        <v>*</v>
      </c>
      <c r="Z15" s="724" t="str">
        <f t="shared" si="9"/>
        <v>*</v>
      </c>
      <c r="AA15" s="723" t="str">
        <f t="shared" si="9"/>
        <v>*</v>
      </c>
      <c r="AB15" s="721" t="str">
        <f t="shared" si="9"/>
        <v>*</v>
      </c>
      <c r="AC15" s="722" t="str">
        <f t="shared" si="9"/>
        <v>*</v>
      </c>
      <c r="AD15" s="723" t="str">
        <f t="shared" si="9"/>
        <v>*</v>
      </c>
      <c r="AE15" s="562" t="str">
        <f t="shared" si="9"/>
        <v>*</v>
      </c>
      <c r="AF15" s="723" t="str">
        <f t="shared" si="9"/>
        <v>*</v>
      </c>
      <c r="AG15" s="723" t="str">
        <f t="shared" si="9"/>
        <v>*</v>
      </c>
      <c r="AH15" s="983" t="str">
        <f t="shared" si="9"/>
        <v>*</v>
      </c>
      <c r="AI15" s="979" t="str">
        <f t="shared" si="9"/>
        <v>*</v>
      </c>
      <c r="AJ15" s="980" t="str">
        <f t="shared" si="9"/>
        <v>*</v>
      </c>
      <c r="AK15" s="722" t="str">
        <f t="shared" si="9"/>
        <v>*</v>
      </c>
      <c r="AL15" s="723" t="str">
        <f t="shared" si="9"/>
        <v>*</v>
      </c>
      <c r="AM15" s="562" t="str">
        <f t="shared" si="9"/>
        <v>*</v>
      </c>
      <c r="AN15" s="723" t="str">
        <f t="shared" si="9"/>
        <v>*</v>
      </c>
      <c r="AO15" s="723" t="str">
        <f t="shared" si="9"/>
        <v>*</v>
      </c>
      <c r="AP15" s="724" t="str">
        <f t="shared" si="9"/>
        <v>*</v>
      </c>
      <c r="AQ15" s="723" t="str">
        <f t="shared" si="9"/>
        <v>*</v>
      </c>
      <c r="AR15" s="721" t="str">
        <f t="shared" ref="AR15:BW15" si="10">IF(AND(AR12&gt;=$J$15,AR12&lt;$K$15),"*",0)</f>
        <v>*</v>
      </c>
      <c r="AS15" s="722" t="str">
        <f t="shared" si="10"/>
        <v>*</v>
      </c>
      <c r="AT15" s="723" t="str">
        <f t="shared" si="10"/>
        <v>*</v>
      </c>
      <c r="AU15" s="562" t="str">
        <f t="shared" si="10"/>
        <v>*</v>
      </c>
      <c r="AV15" s="723">
        <f t="shared" si="10"/>
        <v>0</v>
      </c>
      <c r="AW15" s="723">
        <f t="shared" si="10"/>
        <v>0</v>
      </c>
      <c r="AX15" s="724">
        <f t="shared" si="10"/>
        <v>0</v>
      </c>
      <c r="AY15" s="723">
        <f t="shared" si="10"/>
        <v>0</v>
      </c>
      <c r="AZ15" s="721">
        <f t="shared" si="10"/>
        <v>0</v>
      </c>
      <c r="BA15" s="722">
        <f t="shared" si="10"/>
        <v>0</v>
      </c>
      <c r="BB15" s="723">
        <f t="shared" si="10"/>
        <v>0</v>
      </c>
      <c r="BC15" s="562">
        <f t="shared" si="10"/>
        <v>0</v>
      </c>
      <c r="BD15" s="723">
        <f t="shared" si="10"/>
        <v>0</v>
      </c>
      <c r="BE15" s="723">
        <f t="shared" si="10"/>
        <v>0</v>
      </c>
      <c r="BF15" s="724">
        <f t="shared" si="10"/>
        <v>0</v>
      </c>
      <c r="BG15" s="723">
        <f t="shared" si="10"/>
        <v>0</v>
      </c>
      <c r="BH15" s="721">
        <f t="shared" si="10"/>
        <v>0</v>
      </c>
      <c r="BI15" s="722">
        <f t="shared" si="10"/>
        <v>0</v>
      </c>
      <c r="BJ15" s="723">
        <f t="shared" si="10"/>
        <v>0</v>
      </c>
      <c r="BK15" s="562">
        <f t="shared" si="10"/>
        <v>0</v>
      </c>
      <c r="BL15" s="723">
        <f t="shared" si="10"/>
        <v>0</v>
      </c>
      <c r="BM15" s="723">
        <f t="shared" si="10"/>
        <v>0</v>
      </c>
      <c r="BN15" s="724">
        <f t="shared" si="10"/>
        <v>0</v>
      </c>
      <c r="BO15" s="723">
        <f t="shared" si="10"/>
        <v>0</v>
      </c>
      <c r="BP15" s="721">
        <f t="shared" si="10"/>
        <v>0</v>
      </c>
      <c r="BQ15" s="722">
        <f t="shared" si="10"/>
        <v>0</v>
      </c>
      <c r="BR15" s="723">
        <f t="shared" si="10"/>
        <v>0</v>
      </c>
      <c r="BS15" s="562">
        <f t="shared" si="10"/>
        <v>0</v>
      </c>
      <c r="BT15" s="723">
        <f t="shared" si="10"/>
        <v>0</v>
      </c>
      <c r="BU15" s="723">
        <f t="shared" si="10"/>
        <v>0</v>
      </c>
      <c r="BV15" s="724">
        <f t="shared" si="10"/>
        <v>0</v>
      </c>
      <c r="BW15" s="723">
        <f t="shared" si="10"/>
        <v>0</v>
      </c>
      <c r="BX15" s="721">
        <f t="shared" ref="BX15:CM15" si="11">IF(AND(BX12&gt;=$J$15,BX12&lt;$K$15),"*",0)</f>
        <v>0</v>
      </c>
      <c r="BY15" s="722">
        <f t="shared" si="11"/>
        <v>0</v>
      </c>
      <c r="BZ15" s="723">
        <f t="shared" si="11"/>
        <v>0</v>
      </c>
      <c r="CA15" s="562">
        <f t="shared" si="11"/>
        <v>0</v>
      </c>
      <c r="CB15" s="723">
        <f t="shared" si="11"/>
        <v>0</v>
      </c>
      <c r="CC15" s="723">
        <f t="shared" si="11"/>
        <v>0</v>
      </c>
      <c r="CD15" s="724">
        <f t="shared" si="11"/>
        <v>0</v>
      </c>
      <c r="CE15" s="723">
        <f t="shared" si="11"/>
        <v>0</v>
      </c>
      <c r="CF15" s="721">
        <f t="shared" si="11"/>
        <v>0</v>
      </c>
      <c r="CG15" s="722">
        <f t="shared" si="11"/>
        <v>0</v>
      </c>
      <c r="CH15" s="723">
        <f t="shared" si="11"/>
        <v>0</v>
      </c>
      <c r="CI15" s="562">
        <f t="shared" si="11"/>
        <v>0</v>
      </c>
      <c r="CJ15" s="539">
        <f t="shared" si="11"/>
        <v>0</v>
      </c>
      <c r="CK15" s="539">
        <f t="shared" si="11"/>
        <v>0</v>
      </c>
      <c r="CL15" s="541">
        <f t="shared" si="11"/>
        <v>0</v>
      </c>
      <c r="CM15" s="539">
        <f t="shared" si="11"/>
        <v>0</v>
      </c>
      <c r="CN15" s="1128">
        <f t="shared" si="4"/>
        <v>6.25</v>
      </c>
      <c r="CO15" s="1129"/>
      <c r="CP15" s="1123">
        <f>IF(CN15=0,0,LOOKUP(CN15,ﾃﾞｰﾀ入力!$AR$13:'ﾃﾞｰﾀ入力'!$AR$34,ﾃﾞｰﾀ入力!$AS$13:'ﾃﾞｰﾀ入力'!$AS$34))</f>
        <v>5.75</v>
      </c>
      <c r="CQ15" s="1123"/>
      <c r="CR15" s="294">
        <f t="shared" si="5"/>
        <v>0</v>
      </c>
      <c r="CS15" s="294">
        <f t="shared" si="6"/>
        <v>0</v>
      </c>
      <c r="CT15" s="294">
        <f t="shared" si="7"/>
        <v>0</v>
      </c>
      <c r="CU15" s="295">
        <f t="shared" ref="CU15:CU30" ca="1" si="12">CV15*CP15+(CV15*0.25*CR15)+(CV15*0.25*CS15)+(CV15*CT15*0.5)</f>
        <v>7049.5</v>
      </c>
      <c r="CV15" s="296">
        <f ca="1">IF(H15=0,0,LOOKUP(H15,ﾃﾞｰﾀ入力!$C$3:'ﾃﾞｰﾀ入力'!$C$52,ﾃﾞｰﾀ入力!$E$3:'ﾃﾞｰﾀ入力'!$E$51))</f>
        <v>1226</v>
      </c>
      <c r="CW15" s="297">
        <f ca="1">IF(H15=0,0,LOOKUP(H15,ﾃﾞｰﾀ入力!$C$3:'ﾃﾞｰﾀ入力'!$C$52,ﾃﾞｰﾀ入力!$F$3:'ﾃﾞｰﾀ入力'!$F$51))</f>
        <v>1430</v>
      </c>
      <c r="CY15" s="69"/>
      <c r="CZ15" s="69"/>
      <c r="DA15" s="69"/>
    </row>
    <row r="16" spans="1:105" ht="22.5" customHeight="1">
      <c r="A16" s="443">
        <f t="shared" si="8"/>
        <v>3</v>
      </c>
      <c r="B16" s="855" t="str">
        <f>ｼﾌﾄ原本!C7</f>
        <v>Y.I</v>
      </c>
      <c r="C16" s="785" t="str">
        <f>ｼﾌﾄ原本!H7</f>
        <v>X</v>
      </c>
      <c r="D16" s="435">
        <f>IF(COUNTIF($H$14:$H$30,3),VLOOKUP(3,$H$14:$CU$30,3,FALSE),0)</f>
        <v>0</v>
      </c>
      <c r="E16" s="423">
        <f>IF(COUNTIF($H$14:$H$30,3),VLOOKUP(3,$H$14:$CU$30,4,FALSE),0)</f>
        <v>0</v>
      </c>
      <c r="F16" s="430">
        <f>IF(COUNTIF($H$14:$H$30,3),VLOOKUP(3,$H$14:$CU$30,92,FALSE),0)</f>
        <v>0</v>
      </c>
      <c r="G16" s="431">
        <f>IF(COUNTIF($H$14:$H$30,3),VLOOKUP(3,$H$14:$CW$30,94,FALSE),0)</f>
        <v>0</v>
      </c>
      <c r="H16" s="432">
        <v>6</v>
      </c>
      <c r="I16" s="874" t="str">
        <f>IF(H16=0,0,LOOKUP(H16,ﾃﾞｰﾀ入力!$C$3:'ﾃﾞｰﾀ入力'!$C$40,ﾃﾞｰﾀ入力!$D$3:'ﾃﾞｰﾀ入力'!$D$40))</f>
        <v>S.M</v>
      </c>
      <c r="J16" s="285">
        <v>7.75</v>
      </c>
      <c r="K16" s="286">
        <v>18</v>
      </c>
      <c r="L16" s="632">
        <f t="shared" ref="L16:AQ16" si="13">IF(AND(L12&gt;=$J$16,L12&lt;$K$16),"*",0)</f>
        <v>0</v>
      </c>
      <c r="M16" s="626">
        <f t="shared" si="13"/>
        <v>0</v>
      </c>
      <c r="N16" s="627">
        <f t="shared" si="13"/>
        <v>0</v>
      </c>
      <c r="O16" s="628">
        <f t="shared" si="13"/>
        <v>0</v>
      </c>
      <c r="P16" s="537">
        <f t="shared" si="13"/>
        <v>0</v>
      </c>
      <c r="Q16" s="539">
        <f t="shared" si="13"/>
        <v>0</v>
      </c>
      <c r="R16" s="541">
        <f t="shared" si="13"/>
        <v>0</v>
      </c>
      <c r="S16" s="539">
        <f t="shared" si="13"/>
        <v>0</v>
      </c>
      <c r="T16" s="537">
        <f t="shared" si="13"/>
        <v>0</v>
      </c>
      <c r="U16" s="538">
        <f t="shared" si="13"/>
        <v>0</v>
      </c>
      <c r="V16" s="723">
        <f t="shared" si="13"/>
        <v>0</v>
      </c>
      <c r="W16" s="562" t="str">
        <f t="shared" si="13"/>
        <v>*</v>
      </c>
      <c r="X16" s="723" t="str">
        <f t="shared" si="13"/>
        <v>*</v>
      </c>
      <c r="Y16" s="723" t="str">
        <f t="shared" si="13"/>
        <v>*</v>
      </c>
      <c r="Z16" s="724" t="str">
        <f t="shared" si="13"/>
        <v>*</v>
      </c>
      <c r="AA16" s="723" t="str">
        <f t="shared" si="13"/>
        <v>*</v>
      </c>
      <c r="AB16" s="721" t="str">
        <f t="shared" si="13"/>
        <v>*</v>
      </c>
      <c r="AC16" s="722" t="str">
        <f t="shared" si="13"/>
        <v>*</v>
      </c>
      <c r="AD16" s="723" t="str">
        <f t="shared" si="13"/>
        <v>*</v>
      </c>
      <c r="AE16" s="562" t="str">
        <f t="shared" si="13"/>
        <v>*</v>
      </c>
      <c r="AF16" s="723" t="str">
        <f t="shared" si="13"/>
        <v>*</v>
      </c>
      <c r="AG16" s="723" t="str">
        <f t="shared" si="13"/>
        <v>*</v>
      </c>
      <c r="AH16" s="724" t="str">
        <f t="shared" si="13"/>
        <v>*</v>
      </c>
      <c r="AI16" s="723" t="str">
        <f t="shared" si="13"/>
        <v>*</v>
      </c>
      <c r="AJ16" s="721" t="str">
        <f t="shared" si="13"/>
        <v>*</v>
      </c>
      <c r="AK16" s="975" t="str">
        <f t="shared" si="13"/>
        <v>*</v>
      </c>
      <c r="AL16" s="976" t="str">
        <f t="shared" si="13"/>
        <v>*</v>
      </c>
      <c r="AM16" s="987" t="str">
        <f t="shared" si="13"/>
        <v>*</v>
      </c>
      <c r="AN16" s="979" t="str">
        <f t="shared" si="13"/>
        <v>*</v>
      </c>
      <c r="AO16" s="979" t="str">
        <f t="shared" si="13"/>
        <v>*</v>
      </c>
      <c r="AP16" s="983" t="str">
        <f t="shared" si="13"/>
        <v>*</v>
      </c>
      <c r="AQ16" s="979" t="str">
        <f t="shared" si="13"/>
        <v>*</v>
      </c>
      <c r="AR16" s="721" t="str">
        <f t="shared" ref="AR16:BW16" si="14">IF(AND(AR12&gt;=$J$16,AR12&lt;$K$16),"*",0)</f>
        <v>*</v>
      </c>
      <c r="AS16" s="722" t="str">
        <f t="shared" si="14"/>
        <v>*</v>
      </c>
      <c r="AT16" s="723" t="str">
        <f t="shared" si="14"/>
        <v>*</v>
      </c>
      <c r="AU16" s="562" t="str">
        <f t="shared" si="14"/>
        <v>*</v>
      </c>
      <c r="AV16" s="723" t="str">
        <f t="shared" si="14"/>
        <v>*</v>
      </c>
      <c r="AW16" s="723" t="str">
        <f t="shared" si="14"/>
        <v>*</v>
      </c>
      <c r="AX16" s="724" t="str">
        <f t="shared" si="14"/>
        <v>*</v>
      </c>
      <c r="AY16" s="723" t="str">
        <f t="shared" si="14"/>
        <v>*</v>
      </c>
      <c r="AZ16" s="721" t="str">
        <f t="shared" si="14"/>
        <v>*</v>
      </c>
      <c r="BA16" s="722" t="str">
        <f t="shared" si="14"/>
        <v>*</v>
      </c>
      <c r="BB16" s="723" t="str">
        <f t="shared" si="14"/>
        <v>*</v>
      </c>
      <c r="BC16" s="562" t="str">
        <f t="shared" si="14"/>
        <v>*</v>
      </c>
      <c r="BD16" s="723" t="str">
        <f t="shared" si="14"/>
        <v>*</v>
      </c>
      <c r="BE16" s="723" t="str">
        <f t="shared" si="14"/>
        <v>*</v>
      </c>
      <c r="BF16" s="724" t="str">
        <f t="shared" si="14"/>
        <v>*</v>
      </c>
      <c r="BG16" s="723" t="str">
        <f t="shared" si="14"/>
        <v>*</v>
      </c>
      <c r="BH16" s="721" t="str">
        <f t="shared" si="14"/>
        <v>*</v>
      </c>
      <c r="BI16" s="722" t="str">
        <f t="shared" si="14"/>
        <v>*</v>
      </c>
      <c r="BJ16" s="723" t="str">
        <f t="shared" si="14"/>
        <v>*</v>
      </c>
      <c r="BK16" s="562" t="str">
        <f t="shared" si="14"/>
        <v>*</v>
      </c>
      <c r="BL16" s="723">
        <f t="shared" si="14"/>
        <v>0</v>
      </c>
      <c r="BM16" s="723">
        <f t="shared" si="14"/>
        <v>0</v>
      </c>
      <c r="BN16" s="724">
        <f t="shared" si="14"/>
        <v>0</v>
      </c>
      <c r="BO16" s="723">
        <f t="shared" si="14"/>
        <v>0</v>
      </c>
      <c r="BP16" s="721">
        <f t="shared" si="14"/>
        <v>0</v>
      </c>
      <c r="BQ16" s="722">
        <f t="shared" si="14"/>
        <v>0</v>
      </c>
      <c r="BR16" s="723">
        <f t="shared" si="14"/>
        <v>0</v>
      </c>
      <c r="BS16" s="562">
        <f t="shared" si="14"/>
        <v>0</v>
      </c>
      <c r="BT16" s="723">
        <f t="shared" si="14"/>
        <v>0</v>
      </c>
      <c r="BU16" s="723">
        <f t="shared" si="14"/>
        <v>0</v>
      </c>
      <c r="BV16" s="724">
        <f t="shared" si="14"/>
        <v>0</v>
      </c>
      <c r="BW16" s="723">
        <f t="shared" si="14"/>
        <v>0</v>
      </c>
      <c r="BX16" s="721">
        <f t="shared" ref="BX16:CM16" si="15">IF(AND(BX12&gt;=$J$16,BX12&lt;$K$16),"*",0)</f>
        <v>0</v>
      </c>
      <c r="BY16" s="722">
        <f t="shared" si="15"/>
        <v>0</v>
      </c>
      <c r="BZ16" s="723">
        <f t="shared" si="15"/>
        <v>0</v>
      </c>
      <c r="CA16" s="562">
        <f t="shared" si="15"/>
        <v>0</v>
      </c>
      <c r="CB16" s="723">
        <f t="shared" si="15"/>
        <v>0</v>
      </c>
      <c r="CC16" s="723">
        <f t="shared" si="15"/>
        <v>0</v>
      </c>
      <c r="CD16" s="724">
        <f t="shared" si="15"/>
        <v>0</v>
      </c>
      <c r="CE16" s="723">
        <f t="shared" si="15"/>
        <v>0</v>
      </c>
      <c r="CF16" s="721">
        <f t="shared" si="15"/>
        <v>0</v>
      </c>
      <c r="CG16" s="722">
        <f t="shared" si="15"/>
        <v>0</v>
      </c>
      <c r="CH16" s="723">
        <f t="shared" si="15"/>
        <v>0</v>
      </c>
      <c r="CI16" s="562">
        <f t="shared" si="15"/>
        <v>0</v>
      </c>
      <c r="CJ16" s="539">
        <f t="shared" si="15"/>
        <v>0</v>
      </c>
      <c r="CK16" s="539">
        <f t="shared" si="15"/>
        <v>0</v>
      </c>
      <c r="CL16" s="541">
        <f t="shared" si="15"/>
        <v>0</v>
      </c>
      <c r="CM16" s="539">
        <f t="shared" si="15"/>
        <v>0</v>
      </c>
      <c r="CN16" s="1128">
        <f t="shared" si="4"/>
        <v>10.25</v>
      </c>
      <c r="CO16" s="1129"/>
      <c r="CP16" s="1123">
        <f>IF(CN16=0,0,LOOKUP(CN16,ﾃﾞｰﾀ入力!$AR$13:'ﾃﾞｰﾀ入力'!$AR$34,ﾃﾞｰﾀ入力!$AS$13:'ﾃﾞｰﾀ入力'!$AS$34))</f>
        <v>9</v>
      </c>
      <c r="CQ16" s="1123"/>
      <c r="CR16" s="294">
        <f t="shared" si="5"/>
        <v>1</v>
      </c>
      <c r="CS16" s="294">
        <f t="shared" si="6"/>
        <v>0</v>
      </c>
      <c r="CT16" s="294">
        <f t="shared" si="7"/>
        <v>0</v>
      </c>
      <c r="CU16" s="295">
        <f t="shared" ca="1" si="12"/>
        <v>11507</v>
      </c>
      <c r="CV16" s="296">
        <f ca="1">IF(H16=0,0,LOOKUP(H16,ﾃﾞｰﾀ入力!$C$3:'ﾃﾞｰﾀ入力'!$C$52,ﾃﾞｰﾀ入力!$E$3:'ﾃﾞｰﾀ入力'!$E$51))</f>
        <v>1244</v>
      </c>
      <c r="CW16" s="297">
        <f ca="1">IF(H16=0,0,LOOKUP(H16,ﾃﾞｰﾀ入力!$C$3:'ﾃﾞｰﾀ入力'!$C$52,ﾃﾞｰﾀ入力!$F$3:'ﾃﾞｰﾀ入力'!$F$51))</f>
        <v>1050</v>
      </c>
      <c r="CY16" s="69"/>
      <c r="CZ16" s="69"/>
      <c r="DA16" s="69"/>
    </row>
    <row r="17" spans="1:105" ht="22.5" customHeight="1">
      <c r="A17" s="443">
        <f t="shared" si="8"/>
        <v>4</v>
      </c>
      <c r="B17" s="855" t="str">
        <f>ｼﾌﾄ原本!C8</f>
        <v>I.Y</v>
      </c>
      <c r="C17" s="785" t="str">
        <f>ｼﾌﾄ原本!H8</f>
        <v>X</v>
      </c>
      <c r="D17" s="435">
        <f>IF(COUNTIF($H$14:$H$30,4),VLOOKUP(4,$H$14:$CU$30,3,FALSE),0)</f>
        <v>0</v>
      </c>
      <c r="E17" s="423">
        <f>IF(COUNTIF($H$14:$H$30,4),VLOOKUP(4,$H$14:$CU$30,4,FALSE),0)</f>
        <v>0</v>
      </c>
      <c r="F17" s="430">
        <f>IF(COUNTIF($H$14:$H$30,4),VLOOKUP(4,$H$14:$CU$30,92,FALSE),0)</f>
        <v>0</v>
      </c>
      <c r="G17" s="431">
        <f>IF(COUNTIF($H$14:$H$30,4),VLOOKUP(4,$H$14:$CW$30,94,FALSE),0)</f>
        <v>0</v>
      </c>
      <c r="H17" s="432">
        <v>14</v>
      </c>
      <c r="I17" s="874" t="str">
        <f>IF(H17=0,0,LOOKUP(H17,ﾃﾞｰﾀ入力!$C$3:'ﾃﾞｰﾀ入力'!$C$40,ﾃﾞｰﾀ入力!$D$3:'ﾃﾞｰﾀ入力'!$D$40))</f>
        <v>I.N</v>
      </c>
      <c r="J17" s="285">
        <v>9</v>
      </c>
      <c r="K17" s="286">
        <v>18</v>
      </c>
      <c r="L17" s="632">
        <f t="shared" ref="L17:AQ17" si="16">IF(AND(L12&gt;=$J$17,L12&lt;$K$17),"*",0)</f>
        <v>0</v>
      </c>
      <c r="M17" s="626">
        <f t="shared" si="16"/>
        <v>0</v>
      </c>
      <c r="N17" s="627">
        <f t="shared" si="16"/>
        <v>0</v>
      </c>
      <c r="O17" s="628">
        <f t="shared" si="16"/>
        <v>0</v>
      </c>
      <c r="P17" s="537">
        <f t="shared" si="16"/>
        <v>0</v>
      </c>
      <c r="Q17" s="539">
        <f t="shared" si="16"/>
        <v>0</v>
      </c>
      <c r="R17" s="541">
        <f t="shared" si="16"/>
        <v>0</v>
      </c>
      <c r="S17" s="539">
        <f t="shared" si="16"/>
        <v>0</v>
      </c>
      <c r="T17" s="537">
        <f t="shared" si="16"/>
        <v>0</v>
      </c>
      <c r="U17" s="538">
        <f t="shared" si="16"/>
        <v>0</v>
      </c>
      <c r="V17" s="723">
        <f t="shared" si="16"/>
        <v>0</v>
      </c>
      <c r="W17" s="562">
        <f t="shared" si="16"/>
        <v>0</v>
      </c>
      <c r="X17" s="723">
        <f t="shared" si="16"/>
        <v>0</v>
      </c>
      <c r="Y17" s="723">
        <f t="shared" si="16"/>
        <v>0</v>
      </c>
      <c r="Z17" s="724">
        <f t="shared" si="16"/>
        <v>0</v>
      </c>
      <c r="AA17" s="723">
        <f t="shared" si="16"/>
        <v>0</v>
      </c>
      <c r="AB17" s="721" t="str">
        <f t="shared" si="16"/>
        <v>*</v>
      </c>
      <c r="AC17" s="722" t="str">
        <f t="shared" si="16"/>
        <v>*</v>
      </c>
      <c r="AD17" s="723" t="str">
        <f t="shared" si="16"/>
        <v>*</v>
      </c>
      <c r="AE17" s="562" t="str">
        <f t="shared" si="16"/>
        <v>*</v>
      </c>
      <c r="AF17" s="723" t="str">
        <f t="shared" si="16"/>
        <v>*</v>
      </c>
      <c r="AG17" s="723" t="str">
        <f t="shared" si="16"/>
        <v>*</v>
      </c>
      <c r="AH17" s="724" t="str">
        <f t="shared" si="16"/>
        <v>*</v>
      </c>
      <c r="AI17" s="723" t="str">
        <f t="shared" si="16"/>
        <v>*</v>
      </c>
      <c r="AJ17" s="721" t="str">
        <f t="shared" si="16"/>
        <v>*</v>
      </c>
      <c r="AK17" s="722" t="str">
        <f t="shared" si="16"/>
        <v>*</v>
      </c>
      <c r="AL17" s="723" t="str">
        <f t="shared" si="16"/>
        <v>*</v>
      </c>
      <c r="AM17" s="562" t="str">
        <f t="shared" si="16"/>
        <v>*</v>
      </c>
      <c r="AN17" s="723" t="str">
        <f t="shared" si="16"/>
        <v>*</v>
      </c>
      <c r="AO17" s="723" t="str">
        <f t="shared" si="16"/>
        <v>*</v>
      </c>
      <c r="AP17" s="724" t="str">
        <f t="shared" si="16"/>
        <v>*</v>
      </c>
      <c r="AQ17" s="723" t="str">
        <f t="shared" si="16"/>
        <v>*</v>
      </c>
      <c r="AR17" s="721" t="str">
        <f t="shared" ref="AR17:BW17" si="17">IF(AND(AR12&gt;=$J$17,AR12&lt;$K$17),"*",0)</f>
        <v>*</v>
      </c>
      <c r="AS17" s="981" t="str">
        <f t="shared" si="17"/>
        <v>*</v>
      </c>
      <c r="AT17" s="979" t="str">
        <f t="shared" si="17"/>
        <v>*</v>
      </c>
      <c r="AU17" s="982" t="str">
        <f t="shared" si="17"/>
        <v>*</v>
      </c>
      <c r="AV17" s="979" t="str">
        <f t="shared" si="17"/>
        <v>*</v>
      </c>
      <c r="AW17" s="723" t="str">
        <f t="shared" si="17"/>
        <v>*</v>
      </c>
      <c r="AX17" s="724" t="str">
        <f t="shared" si="17"/>
        <v>*</v>
      </c>
      <c r="AY17" s="723" t="str">
        <f t="shared" si="17"/>
        <v>*</v>
      </c>
      <c r="AZ17" s="721" t="str">
        <f t="shared" si="17"/>
        <v>*</v>
      </c>
      <c r="BA17" s="722" t="str">
        <f t="shared" si="17"/>
        <v>*</v>
      </c>
      <c r="BB17" s="723" t="str">
        <f t="shared" si="17"/>
        <v>*</v>
      </c>
      <c r="BC17" s="562" t="str">
        <f t="shared" si="17"/>
        <v>*</v>
      </c>
      <c r="BD17" s="723" t="str">
        <f t="shared" si="17"/>
        <v>*</v>
      </c>
      <c r="BE17" s="723" t="str">
        <f t="shared" si="17"/>
        <v>*</v>
      </c>
      <c r="BF17" s="724" t="str">
        <f t="shared" si="17"/>
        <v>*</v>
      </c>
      <c r="BG17" s="723" t="str">
        <f t="shared" si="17"/>
        <v>*</v>
      </c>
      <c r="BH17" s="721" t="str">
        <f t="shared" si="17"/>
        <v>*</v>
      </c>
      <c r="BI17" s="722" t="str">
        <f t="shared" si="17"/>
        <v>*</v>
      </c>
      <c r="BJ17" s="723" t="str">
        <f t="shared" si="17"/>
        <v>*</v>
      </c>
      <c r="BK17" s="562" t="str">
        <f t="shared" si="17"/>
        <v>*</v>
      </c>
      <c r="BL17" s="723">
        <f t="shared" si="17"/>
        <v>0</v>
      </c>
      <c r="BM17" s="723">
        <f t="shared" si="17"/>
        <v>0</v>
      </c>
      <c r="BN17" s="724">
        <f t="shared" si="17"/>
        <v>0</v>
      </c>
      <c r="BO17" s="723">
        <f t="shared" si="17"/>
        <v>0</v>
      </c>
      <c r="BP17" s="721">
        <f t="shared" si="17"/>
        <v>0</v>
      </c>
      <c r="BQ17" s="722">
        <f t="shared" si="17"/>
        <v>0</v>
      </c>
      <c r="BR17" s="723">
        <f t="shared" si="17"/>
        <v>0</v>
      </c>
      <c r="BS17" s="562">
        <f t="shared" si="17"/>
        <v>0</v>
      </c>
      <c r="BT17" s="723">
        <f t="shared" si="17"/>
        <v>0</v>
      </c>
      <c r="BU17" s="723">
        <f t="shared" si="17"/>
        <v>0</v>
      </c>
      <c r="BV17" s="724">
        <f t="shared" si="17"/>
        <v>0</v>
      </c>
      <c r="BW17" s="723">
        <f t="shared" si="17"/>
        <v>0</v>
      </c>
      <c r="BX17" s="721">
        <f t="shared" ref="BX17:CM17" si="18">IF(AND(BX12&gt;=$J$17,BX12&lt;$K$17),"*",0)</f>
        <v>0</v>
      </c>
      <c r="BY17" s="722">
        <f t="shared" si="18"/>
        <v>0</v>
      </c>
      <c r="BZ17" s="723">
        <f t="shared" si="18"/>
        <v>0</v>
      </c>
      <c r="CA17" s="562">
        <f t="shared" si="18"/>
        <v>0</v>
      </c>
      <c r="CB17" s="723">
        <f t="shared" si="18"/>
        <v>0</v>
      </c>
      <c r="CC17" s="723">
        <f t="shared" si="18"/>
        <v>0</v>
      </c>
      <c r="CD17" s="724">
        <f t="shared" si="18"/>
        <v>0</v>
      </c>
      <c r="CE17" s="723">
        <f t="shared" si="18"/>
        <v>0</v>
      </c>
      <c r="CF17" s="721">
        <f t="shared" si="18"/>
        <v>0</v>
      </c>
      <c r="CG17" s="722">
        <f t="shared" si="18"/>
        <v>0</v>
      </c>
      <c r="CH17" s="723">
        <f t="shared" si="18"/>
        <v>0</v>
      </c>
      <c r="CI17" s="562">
        <f t="shared" si="18"/>
        <v>0</v>
      </c>
      <c r="CJ17" s="539">
        <f t="shared" si="18"/>
        <v>0</v>
      </c>
      <c r="CK17" s="539">
        <f t="shared" si="18"/>
        <v>0</v>
      </c>
      <c r="CL17" s="541">
        <f t="shared" si="18"/>
        <v>0</v>
      </c>
      <c r="CM17" s="539">
        <f t="shared" si="18"/>
        <v>0</v>
      </c>
      <c r="CN17" s="1128">
        <f t="shared" si="4"/>
        <v>9</v>
      </c>
      <c r="CO17" s="1129"/>
      <c r="CP17" s="1123">
        <f>IF(CN17=0,0,LOOKUP(CN17,ﾃﾞｰﾀ入力!$AR$13:'ﾃﾞｰﾀ入力'!$AR$34,ﾃﾞｰﾀ入力!$AS$13:'ﾃﾞｰﾀ入力'!$AS$34))</f>
        <v>8</v>
      </c>
      <c r="CQ17" s="1123"/>
      <c r="CR17" s="294">
        <f t="shared" si="5"/>
        <v>0</v>
      </c>
      <c r="CS17" s="294">
        <f t="shared" si="6"/>
        <v>0</v>
      </c>
      <c r="CT17" s="294">
        <f t="shared" si="7"/>
        <v>0</v>
      </c>
      <c r="CU17" s="295">
        <f t="shared" ca="1" si="12"/>
        <v>9808</v>
      </c>
      <c r="CV17" s="296">
        <f ca="1">IF(H17=0,0,LOOKUP(H17,ﾃﾞｰﾀ入力!$C$3:'ﾃﾞｰﾀ入力'!$C$52,ﾃﾞｰﾀ入力!$E$3:'ﾃﾞｰﾀ入力'!$E$51))</f>
        <v>1226</v>
      </c>
      <c r="CW17" s="297">
        <f ca="1">IF(H17=0,0,LOOKUP(H17,ﾃﾞｰﾀ入力!$C$3:'ﾃﾞｰﾀ入力'!$C$52,ﾃﾞｰﾀ入力!$F$3:'ﾃﾞｰﾀ入力'!$F$51))</f>
        <v>2442</v>
      </c>
      <c r="CY17" s="69"/>
      <c r="CZ17" s="69"/>
      <c r="DA17" s="69"/>
    </row>
    <row r="18" spans="1:105" ht="22.5" customHeight="1">
      <c r="A18" s="443">
        <f t="shared" si="8"/>
        <v>5</v>
      </c>
      <c r="B18" s="855" t="str">
        <f>ｼﾌﾄ原本!C9</f>
        <v>S.S</v>
      </c>
      <c r="C18" s="785" t="str">
        <f>ｼﾌﾄ原本!H9</f>
        <v>13-L</v>
      </c>
      <c r="D18" s="435">
        <f>IF(COUNTIF($H$14:$H$30,5),VLOOKUP(5,$H$14:$CU$30,3,FALSE),0)</f>
        <v>14</v>
      </c>
      <c r="E18" s="423">
        <f>IF(COUNTIF($H$14:$H$30,5),VLOOKUP(5,$H$14:$CU$30,4,FALSE),0)</f>
        <v>22.75</v>
      </c>
      <c r="F18" s="430">
        <f ca="1">IF(COUNTIF($H$14:$H$30,5),VLOOKUP(5,$H$14:$CU$30,92,FALSE),0)</f>
        <v>9540.1875</v>
      </c>
      <c r="G18" s="431">
        <f ca="1">IF(COUNTIF($H$14:$H$30,5),VLOOKUP(5,$H$14:$CW$30,94,FALSE),0)</f>
        <v>682</v>
      </c>
      <c r="H18" s="432">
        <v>12</v>
      </c>
      <c r="I18" s="874" t="str">
        <f>IF(H18=0,0,LOOKUP(H18,ﾃﾞｰﾀ入力!$C$3:'ﾃﾞｰﾀ入力'!$C$40,ﾃﾞｰﾀ入力!$D$3:'ﾃﾞｰﾀ入力'!$D$40))</f>
        <v>Y.K</v>
      </c>
      <c r="J18" s="285">
        <v>10</v>
      </c>
      <c r="K18" s="286">
        <v>16</v>
      </c>
      <c r="L18" s="632">
        <f t="shared" ref="L18:AQ18" si="19">IF(AND(L12&gt;=$J$18,L12&lt;$K$18),"*",0)</f>
        <v>0</v>
      </c>
      <c r="M18" s="626">
        <f t="shared" si="19"/>
        <v>0</v>
      </c>
      <c r="N18" s="627">
        <f t="shared" si="19"/>
        <v>0</v>
      </c>
      <c r="O18" s="628">
        <f t="shared" si="19"/>
        <v>0</v>
      </c>
      <c r="P18" s="537">
        <f t="shared" si="19"/>
        <v>0</v>
      </c>
      <c r="Q18" s="539">
        <f t="shared" si="19"/>
        <v>0</v>
      </c>
      <c r="R18" s="541">
        <f t="shared" si="19"/>
        <v>0</v>
      </c>
      <c r="S18" s="539">
        <f t="shared" si="19"/>
        <v>0</v>
      </c>
      <c r="T18" s="537">
        <f t="shared" si="19"/>
        <v>0</v>
      </c>
      <c r="U18" s="538">
        <f t="shared" si="19"/>
        <v>0</v>
      </c>
      <c r="V18" s="723">
        <f t="shared" si="19"/>
        <v>0</v>
      </c>
      <c r="W18" s="562">
        <f t="shared" si="19"/>
        <v>0</v>
      </c>
      <c r="X18" s="723">
        <f t="shared" si="19"/>
        <v>0</v>
      </c>
      <c r="Y18" s="723">
        <f t="shared" si="19"/>
        <v>0</v>
      </c>
      <c r="Z18" s="724">
        <f t="shared" si="19"/>
        <v>0</v>
      </c>
      <c r="AA18" s="723">
        <f t="shared" si="19"/>
        <v>0</v>
      </c>
      <c r="AB18" s="721">
        <f t="shared" si="19"/>
        <v>0</v>
      </c>
      <c r="AC18" s="722">
        <f t="shared" si="19"/>
        <v>0</v>
      </c>
      <c r="AD18" s="723">
        <f t="shared" si="19"/>
        <v>0</v>
      </c>
      <c r="AE18" s="562">
        <f t="shared" si="19"/>
        <v>0</v>
      </c>
      <c r="AF18" s="723" t="str">
        <f t="shared" si="19"/>
        <v>*</v>
      </c>
      <c r="AG18" s="723" t="str">
        <f t="shared" si="19"/>
        <v>*</v>
      </c>
      <c r="AH18" s="724" t="str">
        <f t="shared" si="19"/>
        <v>*</v>
      </c>
      <c r="AI18" s="723" t="str">
        <f t="shared" si="19"/>
        <v>*</v>
      </c>
      <c r="AJ18" s="721" t="str">
        <f t="shared" si="19"/>
        <v>*</v>
      </c>
      <c r="AK18" s="722" t="str">
        <f t="shared" si="19"/>
        <v>*</v>
      </c>
      <c r="AL18" s="723" t="str">
        <f t="shared" si="19"/>
        <v>*</v>
      </c>
      <c r="AM18" s="562" t="str">
        <f t="shared" si="19"/>
        <v>*</v>
      </c>
      <c r="AN18" s="723" t="str">
        <f t="shared" si="19"/>
        <v>*</v>
      </c>
      <c r="AO18" s="723" t="str">
        <f t="shared" si="19"/>
        <v>*</v>
      </c>
      <c r="AP18" s="724" t="str">
        <f t="shared" si="19"/>
        <v>*</v>
      </c>
      <c r="AQ18" s="723" t="str">
        <f t="shared" si="19"/>
        <v>*</v>
      </c>
      <c r="AR18" s="980" t="str">
        <f t="shared" ref="AR18:BW18" si="20">IF(AND(AR12&gt;=$J$18,AR12&lt;$K$18),"*",0)</f>
        <v>*</v>
      </c>
      <c r="AS18" s="722" t="str">
        <f t="shared" si="20"/>
        <v>*</v>
      </c>
      <c r="AT18" s="723" t="str">
        <f t="shared" si="20"/>
        <v>*</v>
      </c>
      <c r="AU18" s="562" t="str">
        <f t="shared" si="20"/>
        <v>*</v>
      </c>
      <c r="AV18" s="723" t="str">
        <f t="shared" si="20"/>
        <v>*</v>
      </c>
      <c r="AW18" s="723" t="str">
        <f t="shared" si="20"/>
        <v>*</v>
      </c>
      <c r="AX18" s="724" t="str">
        <f t="shared" si="20"/>
        <v>*</v>
      </c>
      <c r="AY18" s="723" t="str">
        <f t="shared" si="20"/>
        <v>*</v>
      </c>
      <c r="AZ18" s="721" t="str">
        <f t="shared" si="20"/>
        <v>*</v>
      </c>
      <c r="BA18" s="722" t="str">
        <f t="shared" si="20"/>
        <v>*</v>
      </c>
      <c r="BB18" s="723" t="str">
        <f t="shared" si="20"/>
        <v>*</v>
      </c>
      <c r="BC18" s="562" t="str">
        <f t="shared" si="20"/>
        <v>*</v>
      </c>
      <c r="BD18" s="723">
        <f t="shared" si="20"/>
        <v>0</v>
      </c>
      <c r="BE18" s="723">
        <f t="shared" si="20"/>
        <v>0</v>
      </c>
      <c r="BF18" s="724">
        <f t="shared" si="20"/>
        <v>0</v>
      </c>
      <c r="BG18" s="723">
        <f t="shared" si="20"/>
        <v>0</v>
      </c>
      <c r="BH18" s="721">
        <f t="shared" si="20"/>
        <v>0</v>
      </c>
      <c r="BI18" s="722">
        <f t="shared" si="20"/>
        <v>0</v>
      </c>
      <c r="BJ18" s="723">
        <f t="shared" si="20"/>
        <v>0</v>
      </c>
      <c r="BK18" s="562">
        <f t="shared" si="20"/>
        <v>0</v>
      </c>
      <c r="BL18" s="723">
        <f t="shared" si="20"/>
        <v>0</v>
      </c>
      <c r="BM18" s="723">
        <f t="shared" si="20"/>
        <v>0</v>
      </c>
      <c r="BN18" s="724">
        <f t="shared" si="20"/>
        <v>0</v>
      </c>
      <c r="BO18" s="723">
        <f t="shared" si="20"/>
        <v>0</v>
      </c>
      <c r="BP18" s="721">
        <f t="shared" si="20"/>
        <v>0</v>
      </c>
      <c r="BQ18" s="722">
        <f t="shared" si="20"/>
        <v>0</v>
      </c>
      <c r="BR18" s="723">
        <f t="shared" si="20"/>
        <v>0</v>
      </c>
      <c r="BS18" s="562">
        <f t="shared" si="20"/>
        <v>0</v>
      </c>
      <c r="BT18" s="723">
        <f t="shared" si="20"/>
        <v>0</v>
      </c>
      <c r="BU18" s="723">
        <f t="shared" si="20"/>
        <v>0</v>
      </c>
      <c r="BV18" s="724">
        <f t="shared" si="20"/>
        <v>0</v>
      </c>
      <c r="BW18" s="723">
        <f t="shared" si="20"/>
        <v>0</v>
      </c>
      <c r="BX18" s="721">
        <f t="shared" ref="BX18:CM18" si="21">IF(AND(BX12&gt;=$J$18,BX12&lt;$K$18),"*",0)</f>
        <v>0</v>
      </c>
      <c r="BY18" s="722">
        <f t="shared" si="21"/>
        <v>0</v>
      </c>
      <c r="BZ18" s="723">
        <f t="shared" si="21"/>
        <v>0</v>
      </c>
      <c r="CA18" s="562">
        <f t="shared" si="21"/>
        <v>0</v>
      </c>
      <c r="CB18" s="723">
        <f t="shared" si="21"/>
        <v>0</v>
      </c>
      <c r="CC18" s="723">
        <f t="shared" si="21"/>
        <v>0</v>
      </c>
      <c r="CD18" s="724">
        <f t="shared" si="21"/>
        <v>0</v>
      </c>
      <c r="CE18" s="723">
        <f t="shared" si="21"/>
        <v>0</v>
      </c>
      <c r="CF18" s="721">
        <f t="shared" si="21"/>
        <v>0</v>
      </c>
      <c r="CG18" s="722">
        <f t="shared" si="21"/>
        <v>0</v>
      </c>
      <c r="CH18" s="723">
        <f t="shared" si="21"/>
        <v>0</v>
      </c>
      <c r="CI18" s="562">
        <f t="shared" si="21"/>
        <v>0</v>
      </c>
      <c r="CJ18" s="539">
        <f t="shared" si="21"/>
        <v>0</v>
      </c>
      <c r="CK18" s="539">
        <f t="shared" si="21"/>
        <v>0</v>
      </c>
      <c r="CL18" s="541">
        <f t="shared" si="21"/>
        <v>0</v>
      </c>
      <c r="CM18" s="539">
        <f t="shared" si="21"/>
        <v>0</v>
      </c>
      <c r="CN18" s="1128">
        <f t="shared" si="4"/>
        <v>6</v>
      </c>
      <c r="CO18" s="1129"/>
      <c r="CP18" s="1123">
        <f>IF(CN18=0,0,LOOKUP(CN18,ﾃﾞｰﾀ入力!$AR$13:'ﾃﾞｰﾀ入力'!$AR$34,ﾃﾞｰﾀ入力!$AS$13:'ﾃﾞｰﾀ入力'!$AS$34))</f>
        <v>5.75</v>
      </c>
      <c r="CQ18" s="1123"/>
      <c r="CR18" s="294">
        <f t="shared" si="5"/>
        <v>0</v>
      </c>
      <c r="CS18" s="294">
        <f t="shared" si="6"/>
        <v>0</v>
      </c>
      <c r="CT18" s="294">
        <f t="shared" si="7"/>
        <v>0</v>
      </c>
      <c r="CU18" s="295">
        <f t="shared" ca="1" si="12"/>
        <v>7049.5</v>
      </c>
      <c r="CV18" s="296">
        <f ca="1">IF(H18=0,0,LOOKUP(H18,ﾃﾞｰﾀ入力!$C$3:'ﾃﾞｰﾀ入力'!$C$52,ﾃﾞｰﾀ入力!$E$3:'ﾃﾞｰﾀ入力'!$E$51))</f>
        <v>1226</v>
      </c>
      <c r="CW18" s="297">
        <f ca="1">IF(H18=0,0,LOOKUP(H18,ﾃﾞｰﾀ入力!$C$3:'ﾃﾞｰﾀ入力'!$C$52,ﾃﾞｰﾀ入力!$F$3:'ﾃﾞｰﾀ入力'!$F$51))</f>
        <v>0</v>
      </c>
      <c r="CY18" s="69"/>
      <c r="CZ18" s="69"/>
      <c r="DA18" s="69"/>
    </row>
    <row r="19" spans="1:105" ht="22.5" customHeight="1">
      <c r="A19" s="443">
        <f t="shared" si="8"/>
        <v>6</v>
      </c>
      <c r="B19" s="855" t="str">
        <f>ｼﾌﾄ原本!C10</f>
        <v>S.M</v>
      </c>
      <c r="C19" s="785" t="str">
        <f>ｼﾌﾄ原本!H10</f>
        <v>O-18</v>
      </c>
      <c r="D19" s="435">
        <f>IF(COUNTIF($H$14:$H$30,6),VLOOKUP(6,$H$14:$CU$30,3,FALSE),0)</f>
        <v>7.75</v>
      </c>
      <c r="E19" s="429">
        <f>IF(COUNTIF($H$14:$H$30,6),VLOOKUP(6,$H$14:$CU$30,4,FALSE),0)</f>
        <v>18</v>
      </c>
      <c r="F19" s="430">
        <f ca="1">IF(COUNTIF($H$14:$H$30,6),VLOOKUP(6,$H$14:$CU$30,92,FALSE),0)</f>
        <v>11507</v>
      </c>
      <c r="G19" s="431">
        <f ca="1">IF(COUNTIF($H$14:$H$30,6),VLOOKUP(6,$H$14:$CW$30,94,FALSE),0)</f>
        <v>1050</v>
      </c>
      <c r="H19" s="432">
        <v>1</v>
      </c>
      <c r="I19" s="874" t="str">
        <f>IF(H19=0,0,LOOKUP(H19,ﾃﾞｰﾀ入力!$C$3:'ﾃﾞｰﾀ入力'!$C$40,ﾃﾞｰﾀ入力!$D$3:'ﾃﾞｰﾀ入力'!$D$40))</f>
        <v>K.M</v>
      </c>
      <c r="J19" s="285">
        <v>11</v>
      </c>
      <c r="K19" s="286">
        <v>19</v>
      </c>
      <c r="L19" s="632">
        <f t="shared" ref="L19:AQ19" si="22">IF(AND(L12&gt;=$J$19,L12&lt;$K$19),"*",0)</f>
        <v>0</v>
      </c>
      <c r="M19" s="626">
        <f t="shared" si="22"/>
        <v>0</v>
      </c>
      <c r="N19" s="627">
        <f t="shared" si="22"/>
        <v>0</v>
      </c>
      <c r="O19" s="628">
        <f t="shared" si="22"/>
        <v>0</v>
      </c>
      <c r="P19" s="537">
        <f t="shared" si="22"/>
        <v>0</v>
      </c>
      <c r="Q19" s="539">
        <f t="shared" si="22"/>
        <v>0</v>
      </c>
      <c r="R19" s="541">
        <f t="shared" si="22"/>
        <v>0</v>
      </c>
      <c r="S19" s="539">
        <f t="shared" si="22"/>
        <v>0</v>
      </c>
      <c r="T19" s="537">
        <f t="shared" si="22"/>
        <v>0</v>
      </c>
      <c r="U19" s="538">
        <f t="shared" si="22"/>
        <v>0</v>
      </c>
      <c r="V19" s="723">
        <f t="shared" si="22"/>
        <v>0</v>
      </c>
      <c r="W19" s="562">
        <f t="shared" si="22"/>
        <v>0</v>
      </c>
      <c r="X19" s="723">
        <f t="shared" si="22"/>
        <v>0</v>
      </c>
      <c r="Y19" s="723">
        <f t="shared" si="22"/>
        <v>0</v>
      </c>
      <c r="Z19" s="724">
        <f t="shared" si="22"/>
        <v>0</v>
      </c>
      <c r="AA19" s="723">
        <f t="shared" si="22"/>
        <v>0</v>
      </c>
      <c r="AB19" s="721">
        <f t="shared" si="22"/>
        <v>0</v>
      </c>
      <c r="AC19" s="722">
        <f t="shared" si="22"/>
        <v>0</v>
      </c>
      <c r="AD19" s="723">
        <f t="shared" si="22"/>
        <v>0</v>
      </c>
      <c r="AE19" s="562">
        <f t="shared" si="22"/>
        <v>0</v>
      </c>
      <c r="AF19" s="723">
        <f t="shared" si="22"/>
        <v>0</v>
      </c>
      <c r="AG19" s="723">
        <f t="shared" si="22"/>
        <v>0</v>
      </c>
      <c r="AH19" s="724">
        <f t="shared" si="22"/>
        <v>0</v>
      </c>
      <c r="AI19" s="723">
        <f t="shared" si="22"/>
        <v>0</v>
      </c>
      <c r="AJ19" s="721" t="str">
        <f t="shared" si="22"/>
        <v>*</v>
      </c>
      <c r="AK19" s="722" t="str">
        <f t="shared" si="22"/>
        <v>*</v>
      </c>
      <c r="AL19" s="723" t="str">
        <f t="shared" si="22"/>
        <v>*</v>
      </c>
      <c r="AM19" s="562" t="str">
        <f t="shared" si="22"/>
        <v>*</v>
      </c>
      <c r="AN19" s="723" t="str">
        <f t="shared" si="22"/>
        <v>*</v>
      </c>
      <c r="AO19" s="723" t="str">
        <f t="shared" si="22"/>
        <v>*</v>
      </c>
      <c r="AP19" s="724" t="str">
        <f t="shared" si="22"/>
        <v>*</v>
      </c>
      <c r="AQ19" s="723" t="str">
        <f t="shared" si="22"/>
        <v>*</v>
      </c>
      <c r="AR19" s="721" t="str">
        <f t="shared" ref="AR19:BW19" si="23">IF(AND(AR12&gt;=$J$19,AR12&lt;$K$19),"*",0)</f>
        <v>*</v>
      </c>
      <c r="AS19" s="722" t="str">
        <f t="shared" si="23"/>
        <v>*</v>
      </c>
      <c r="AT19" s="723" t="str">
        <f t="shared" si="23"/>
        <v>*</v>
      </c>
      <c r="AU19" s="562" t="str">
        <f t="shared" si="23"/>
        <v>*</v>
      </c>
      <c r="AV19" s="723" t="str">
        <f t="shared" si="23"/>
        <v>*</v>
      </c>
      <c r="AW19" s="979" t="str">
        <f t="shared" si="23"/>
        <v>*</v>
      </c>
      <c r="AX19" s="983" t="str">
        <f t="shared" si="23"/>
        <v>*</v>
      </c>
      <c r="AY19" s="979" t="str">
        <f t="shared" si="23"/>
        <v>*</v>
      </c>
      <c r="AZ19" s="721" t="str">
        <f t="shared" si="23"/>
        <v>*</v>
      </c>
      <c r="BA19" s="722" t="str">
        <f t="shared" si="23"/>
        <v>*</v>
      </c>
      <c r="BB19" s="723" t="str">
        <f t="shared" si="23"/>
        <v>*</v>
      </c>
      <c r="BC19" s="562" t="str">
        <f t="shared" si="23"/>
        <v>*</v>
      </c>
      <c r="BD19" s="723" t="str">
        <f t="shared" si="23"/>
        <v>*</v>
      </c>
      <c r="BE19" s="723" t="str">
        <f t="shared" si="23"/>
        <v>*</v>
      </c>
      <c r="BF19" s="724" t="str">
        <f t="shared" si="23"/>
        <v>*</v>
      </c>
      <c r="BG19" s="723" t="str">
        <f t="shared" si="23"/>
        <v>*</v>
      </c>
      <c r="BH19" s="721" t="str">
        <f t="shared" si="23"/>
        <v>*</v>
      </c>
      <c r="BI19" s="722" t="str">
        <f t="shared" si="23"/>
        <v>*</v>
      </c>
      <c r="BJ19" s="723" t="str">
        <f t="shared" si="23"/>
        <v>*</v>
      </c>
      <c r="BK19" s="562" t="str">
        <f t="shared" si="23"/>
        <v>*</v>
      </c>
      <c r="BL19" s="723" t="str">
        <f t="shared" si="23"/>
        <v>*</v>
      </c>
      <c r="BM19" s="723" t="str">
        <f t="shared" si="23"/>
        <v>*</v>
      </c>
      <c r="BN19" s="724" t="str">
        <f t="shared" si="23"/>
        <v>*</v>
      </c>
      <c r="BO19" s="723" t="str">
        <f t="shared" si="23"/>
        <v>*</v>
      </c>
      <c r="BP19" s="721">
        <f t="shared" si="23"/>
        <v>0</v>
      </c>
      <c r="BQ19" s="722">
        <f t="shared" si="23"/>
        <v>0</v>
      </c>
      <c r="BR19" s="723">
        <f t="shared" si="23"/>
        <v>0</v>
      </c>
      <c r="BS19" s="562">
        <f t="shared" si="23"/>
        <v>0</v>
      </c>
      <c r="BT19" s="723">
        <f t="shared" si="23"/>
        <v>0</v>
      </c>
      <c r="BU19" s="723">
        <f t="shared" si="23"/>
        <v>0</v>
      </c>
      <c r="BV19" s="724">
        <f t="shared" si="23"/>
        <v>0</v>
      </c>
      <c r="BW19" s="723">
        <f t="shared" si="23"/>
        <v>0</v>
      </c>
      <c r="BX19" s="721">
        <f t="shared" ref="BX19:CM19" si="24">IF(AND(BX12&gt;=$J$19,BX12&lt;$K$19),"*",0)</f>
        <v>0</v>
      </c>
      <c r="BY19" s="722">
        <f t="shared" si="24"/>
        <v>0</v>
      </c>
      <c r="BZ19" s="723">
        <f t="shared" si="24"/>
        <v>0</v>
      </c>
      <c r="CA19" s="562">
        <f t="shared" si="24"/>
        <v>0</v>
      </c>
      <c r="CB19" s="723">
        <f t="shared" si="24"/>
        <v>0</v>
      </c>
      <c r="CC19" s="723">
        <f t="shared" si="24"/>
        <v>0</v>
      </c>
      <c r="CD19" s="724">
        <f t="shared" si="24"/>
        <v>0</v>
      </c>
      <c r="CE19" s="723">
        <f t="shared" si="24"/>
        <v>0</v>
      </c>
      <c r="CF19" s="721">
        <f t="shared" si="24"/>
        <v>0</v>
      </c>
      <c r="CG19" s="722">
        <f t="shared" si="24"/>
        <v>0</v>
      </c>
      <c r="CH19" s="723">
        <f t="shared" si="24"/>
        <v>0</v>
      </c>
      <c r="CI19" s="562">
        <f t="shared" si="24"/>
        <v>0</v>
      </c>
      <c r="CJ19" s="539">
        <f t="shared" si="24"/>
        <v>0</v>
      </c>
      <c r="CK19" s="539">
        <f t="shared" si="24"/>
        <v>0</v>
      </c>
      <c r="CL19" s="541">
        <f t="shared" si="24"/>
        <v>0</v>
      </c>
      <c r="CM19" s="539">
        <f t="shared" si="24"/>
        <v>0</v>
      </c>
      <c r="CN19" s="1128">
        <f t="shared" si="4"/>
        <v>8</v>
      </c>
      <c r="CO19" s="1129"/>
      <c r="CP19" s="1123">
        <f>IF(CN19=0,0,LOOKUP(CN19,ﾃﾞｰﾀ入力!$AR$13:'ﾃﾞｰﾀ入力'!$AR$34,ﾃﾞｰﾀ入力!$AS$13:'ﾃﾞｰﾀ入力'!$AS$34))</f>
        <v>7.25</v>
      </c>
      <c r="CQ19" s="1123"/>
      <c r="CR19" s="294">
        <f t="shared" si="5"/>
        <v>0</v>
      </c>
      <c r="CS19" s="294">
        <f t="shared" si="6"/>
        <v>0</v>
      </c>
      <c r="CT19" s="294">
        <f t="shared" si="7"/>
        <v>0</v>
      </c>
      <c r="CU19" s="295">
        <f t="shared" ca="1" si="12"/>
        <v>14500</v>
      </c>
      <c r="CV19" s="296">
        <f ca="1">IF(H19=0,0,LOOKUP(H19,ﾃﾞｰﾀ入力!$C$3:'ﾃﾞｰﾀ入力'!$C$52,ﾃﾞｰﾀ入力!$E$3:'ﾃﾞｰﾀ入力'!$E$51))</f>
        <v>2000</v>
      </c>
      <c r="CW19" s="297">
        <f ca="1">IF(H19=0,0,LOOKUP(H19,ﾃﾞｰﾀ入力!$C$3:'ﾃﾞｰﾀ入力'!$C$52,ﾃﾞｰﾀ入力!$F$3:'ﾃﾞｰﾀ入力'!$F$51))</f>
        <v>1</v>
      </c>
      <c r="CY19" s="69"/>
      <c r="CZ19" s="69"/>
      <c r="DA19" s="69"/>
    </row>
    <row r="20" spans="1:105" ht="22.5" customHeight="1">
      <c r="A20" s="443">
        <f t="shared" si="8"/>
        <v>7</v>
      </c>
      <c r="B20" s="855" t="str">
        <f>ｼﾌﾄ原本!C11</f>
        <v>N.D</v>
      </c>
      <c r="C20" s="785" t="str">
        <f>ｼﾌﾄ原本!H11</f>
        <v>O-13</v>
      </c>
      <c r="D20" s="435">
        <f>IF(COUNTIF($H$14:$H$30,7),VLOOKUP(7,$H$14:$CU$30,3,FALSE),0)</f>
        <v>7.75</v>
      </c>
      <c r="E20" s="423">
        <f>IF(COUNTIF($H$14:$H$30,7),VLOOKUP(7,$H$14:$CU$30,4,FALSE),0)</f>
        <v>13</v>
      </c>
      <c r="F20" s="430">
        <f ca="1">IF(COUNTIF($H$14:$H$30,7),VLOOKUP(7,$H$14:$CU$30,92,FALSE),0)</f>
        <v>6130</v>
      </c>
      <c r="G20" s="431">
        <f ca="1">IF(COUNTIF($H$14:$H$30,7),VLOOKUP(7,$H$14:$CW$30,94,FALSE),0)</f>
        <v>420</v>
      </c>
      <c r="H20" s="432">
        <v>9</v>
      </c>
      <c r="I20" s="874" t="str">
        <f>IF(H20=0,0,LOOKUP(H20,ﾃﾞｰﾀ入力!$C$3:'ﾃﾞｰﾀ入力'!$C$40,ﾃﾞｰﾀ入力!$D$3:'ﾃﾞｰﾀ入力'!$D$40))</f>
        <v>H.S</v>
      </c>
      <c r="J20" s="285">
        <v>13</v>
      </c>
      <c r="K20" s="286">
        <v>22.75</v>
      </c>
      <c r="L20" s="632">
        <f t="shared" ref="L20:AQ20" si="25">IF(AND(L12&gt;=$J$20,L12&lt;$K$20),"*",0)</f>
        <v>0</v>
      </c>
      <c r="M20" s="626">
        <f t="shared" si="25"/>
        <v>0</v>
      </c>
      <c r="N20" s="627">
        <f t="shared" si="25"/>
        <v>0</v>
      </c>
      <c r="O20" s="628">
        <f t="shared" si="25"/>
        <v>0</v>
      </c>
      <c r="P20" s="537">
        <f t="shared" si="25"/>
        <v>0</v>
      </c>
      <c r="Q20" s="539">
        <f t="shared" si="25"/>
        <v>0</v>
      </c>
      <c r="R20" s="541">
        <f t="shared" si="25"/>
        <v>0</v>
      </c>
      <c r="S20" s="539">
        <f t="shared" si="25"/>
        <v>0</v>
      </c>
      <c r="T20" s="537">
        <f t="shared" si="25"/>
        <v>0</v>
      </c>
      <c r="U20" s="538">
        <f t="shared" si="25"/>
        <v>0</v>
      </c>
      <c r="V20" s="723">
        <f t="shared" si="25"/>
        <v>0</v>
      </c>
      <c r="W20" s="562">
        <f t="shared" si="25"/>
        <v>0</v>
      </c>
      <c r="X20" s="723">
        <f t="shared" si="25"/>
        <v>0</v>
      </c>
      <c r="Y20" s="723">
        <f t="shared" si="25"/>
        <v>0</v>
      </c>
      <c r="Z20" s="724">
        <f t="shared" si="25"/>
        <v>0</v>
      </c>
      <c r="AA20" s="723">
        <f t="shared" si="25"/>
        <v>0</v>
      </c>
      <c r="AB20" s="721">
        <f t="shared" si="25"/>
        <v>0</v>
      </c>
      <c r="AC20" s="722">
        <f t="shared" si="25"/>
        <v>0</v>
      </c>
      <c r="AD20" s="723">
        <f t="shared" si="25"/>
        <v>0</v>
      </c>
      <c r="AE20" s="562">
        <f t="shared" si="25"/>
        <v>0</v>
      </c>
      <c r="AF20" s="723">
        <f t="shared" si="25"/>
        <v>0</v>
      </c>
      <c r="AG20" s="723">
        <f t="shared" si="25"/>
        <v>0</v>
      </c>
      <c r="AH20" s="724">
        <f t="shared" si="25"/>
        <v>0</v>
      </c>
      <c r="AI20" s="723">
        <f t="shared" si="25"/>
        <v>0</v>
      </c>
      <c r="AJ20" s="721">
        <f t="shared" si="25"/>
        <v>0</v>
      </c>
      <c r="AK20" s="722">
        <f t="shared" si="25"/>
        <v>0</v>
      </c>
      <c r="AL20" s="723">
        <f t="shared" si="25"/>
        <v>0</v>
      </c>
      <c r="AM20" s="562">
        <f t="shared" si="25"/>
        <v>0</v>
      </c>
      <c r="AN20" s="723">
        <f t="shared" si="25"/>
        <v>0</v>
      </c>
      <c r="AO20" s="723">
        <f t="shared" si="25"/>
        <v>0</v>
      </c>
      <c r="AP20" s="724">
        <f t="shared" si="25"/>
        <v>0</v>
      </c>
      <c r="AQ20" s="723">
        <f t="shared" si="25"/>
        <v>0</v>
      </c>
      <c r="AR20" s="721" t="str">
        <f t="shared" ref="AR20:BW20" si="26">IF(AND(AR12&gt;=$J$20,AR12&lt;$K$20),"*",0)</f>
        <v>*</v>
      </c>
      <c r="AS20" s="722" t="str">
        <f t="shared" si="26"/>
        <v>*</v>
      </c>
      <c r="AT20" s="723" t="str">
        <f t="shared" si="26"/>
        <v>*</v>
      </c>
      <c r="AU20" s="562" t="str">
        <f t="shared" si="26"/>
        <v>*</v>
      </c>
      <c r="AV20" s="723" t="str">
        <f t="shared" si="26"/>
        <v>*</v>
      </c>
      <c r="AW20" s="723" t="str">
        <f t="shared" si="26"/>
        <v>*</v>
      </c>
      <c r="AX20" s="724" t="str">
        <f t="shared" si="26"/>
        <v>*</v>
      </c>
      <c r="AY20" s="723" t="str">
        <f t="shared" si="26"/>
        <v>*</v>
      </c>
      <c r="AZ20" s="721" t="str">
        <f t="shared" si="26"/>
        <v>*</v>
      </c>
      <c r="BA20" s="722" t="str">
        <f t="shared" si="26"/>
        <v>*</v>
      </c>
      <c r="BB20" s="723" t="str">
        <f t="shared" si="26"/>
        <v>*</v>
      </c>
      <c r="BC20" s="562" t="str">
        <f t="shared" si="26"/>
        <v>*</v>
      </c>
      <c r="BD20" s="723" t="str">
        <f t="shared" si="26"/>
        <v>*</v>
      </c>
      <c r="BE20" s="723" t="str">
        <f t="shared" si="26"/>
        <v>*</v>
      </c>
      <c r="BF20" s="724" t="str">
        <f t="shared" si="26"/>
        <v>*</v>
      </c>
      <c r="BG20" s="723" t="str">
        <f t="shared" si="26"/>
        <v>*</v>
      </c>
      <c r="BH20" s="980" t="str">
        <f t="shared" si="26"/>
        <v>*</v>
      </c>
      <c r="BI20" s="981" t="str">
        <f t="shared" si="26"/>
        <v>*</v>
      </c>
      <c r="BJ20" s="979" t="str">
        <f t="shared" si="26"/>
        <v>*</v>
      </c>
      <c r="BK20" s="982" t="str">
        <f t="shared" si="26"/>
        <v>*</v>
      </c>
      <c r="BL20" s="723" t="str">
        <f t="shared" si="26"/>
        <v>*</v>
      </c>
      <c r="BM20" s="723" t="str">
        <f t="shared" si="26"/>
        <v>*</v>
      </c>
      <c r="BN20" s="724" t="str">
        <f t="shared" si="26"/>
        <v>*</v>
      </c>
      <c r="BO20" s="723" t="str">
        <f t="shared" si="26"/>
        <v>*</v>
      </c>
      <c r="BP20" s="721" t="str">
        <f t="shared" si="26"/>
        <v>*</v>
      </c>
      <c r="BQ20" s="722" t="str">
        <f t="shared" si="26"/>
        <v>*</v>
      </c>
      <c r="BR20" s="723" t="str">
        <f t="shared" si="26"/>
        <v>*</v>
      </c>
      <c r="BS20" s="562" t="str">
        <f t="shared" si="26"/>
        <v>*</v>
      </c>
      <c r="BT20" s="723" t="str">
        <f t="shared" si="26"/>
        <v>*</v>
      </c>
      <c r="BU20" s="723" t="str">
        <f t="shared" si="26"/>
        <v>*</v>
      </c>
      <c r="BV20" s="724" t="str">
        <f t="shared" si="26"/>
        <v>*</v>
      </c>
      <c r="BW20" s="723" t="str">
        <f t="shared" si="26"/>
        <v>*</v>
      </c>
      <c r="BX20" s="721" t="str">
        <f t="shared" ref="BX20:CM20" si="27">IF(AND(BX12&gt;=$J$20,BX12&lt;$K$20),"*",0)</f>
        <v>*</v>
      </c>
      <c r="BY20" s="722" t="str">
        <f t="shared" si="27"/>
        <v>*</v>
      </c>
      <c r="BZ20" s="723" t="str">
        <f t="shared" si="27"/>
        <v>*</v>
      </c>
      <c r="CA20" s="562" t="str">
        <f t="shared" si="27"/>
        <v>*</v>
      </c>
      <c r="CB20" s="723" t="str">
        <f t="shared" si="27"/>
        <v>*</v>
      </c>
      <c r="CC20" s="723" t="str">
        <f t="shared" si="27"/>
        <v>*</v>
      </c>
      <c r="CD20" s="724" t="str">
        <f t="shared" si="27"/>
        <v>*</v>
      </c>
      <c r="CE20" s="723">
        <f t="shared" si="27"/>
        <v>0</v>
      </c>
      <c r="CF20" s="721">
        <f t="shared" si="27"/>
        <v>0</v>
      </c>
      <c r="CG20" s="722">
        <f t="shared" si="27"/>
        <v>0</v>
      </c>
      <c r="CH20" s="723">
        <f t="shared" si="27"/>
        <v>0</v>
      </c>
      <c r="CI20" s="562">
        <f t="shared" si="27"/>
        <v>0</v>
      </c>
      <c r="CJ20" s="539">
        <f t="shared" si="27"/>
        <v>0</v>
      </c>
      <c r="CK20" s="539">
        <f t="shared" si="27"/>
        <v>0</v>
      </c>
      <c r="CL20" s="541">
        <f t="shared" si="27"/>
        <v>0</v>
      </c>
      <c r="CM20" s="539">
        <f t="shared" si="27"/>
        <v>0</v>
      </c>
      <c r="CN20" s="1128">
        <f t="shared" si="4"/>
        <v>9.75</v>
      </c>
      <c r="CO20" s="1129"/>
      <c r="CP20" s="1123">
        <f>IF(CN20=0,0,LOOKUP(CN20,ﾃﾞｰﾀ入力!$AR$13:'ﾃﾞｰﾀ入力'!$AR$34,ﾃﾞｰﾀ入力!$AS$13:'ﾃﾞｰﾀ入力'!$AS$34))</f>
        <v>8.5</v>
      </c>
      <c r="CQ20" s="1123"/>
      <c r="CR20" s="294">
        <f t="shared" si="5"/>
        <v>0.5</v>
      </c>
      <c r="CS20" s="294">
        <f t="shared" si="6"/>
        <v>0.75</v>
      </c>
      <c r="CT20" s="294">
        <f t="shared" si="7"/>
        <v>0.5</v>
      </c>
      <c r="CU20" s="295">
        <f t="shared" ca="1" si="12"/>
        <v>11310</v>
      </c>
      <c r="CV20" s="296">
        <f ca="1">IF(H20=0,0,LOOKUP(H20,ﾃﾞｰﾀ入力!$C$3:'ﾃﾞｰﾀ入力'!$C$52,ﾃﾞｰﾀ入力!$E$3:'ﾃﾞｰﾀ入力'!$E$51))</f>
        <v>1248</v>
      </c>
      <c r="CW20" s="297">
        <f ca="1">IF(H20=0,0,LOOKUP(H20,ﾃﾞｰﾀ入力!$C$3:'ﾃﾞｰﾀ入力'!$C$52,ﾃﾞｰﾀ入力!$F$3:'ﾃﾞｰﾀ入力'!$F$51))</f>
        <v>648</v>
      </c>
      <c r="CY20" s="69"/>
      <c r="CZ20" s="69"/>
      <c r="DA20" s="69"/>
    </row>
    <row r="21" spans="1:105" ht="22.5" customHeight="1">
      <c r="A21" s="443">
        <f t="shared" si="8"/>
        <v>8</v>
      </c>
      <c r="B21" s="855" t="str">
        <f>ｼﾌﾄ原本!C12</f>
        <v>M.K</v>
      </c>
      <c r="C21" s="785" t="str">
        <f>ｼﾌﾄ原本!H12</f>
        <v>O-14</v>
      </c>
      <c r="D21" s="435">
        <f>IF(COUNTIF($H$14:$H$30,8),VLOOKUP(8,$H$14:$CU$30,3,FALSE),0)</f>
        <v>7.75</v>
      </c>
      <c r="E21" s="423">
        <f>IF(COUNTIF($H$14:$H$30,8),VLOOKUP(8,$H$14:$CU$30,4,FALSE),0)</f>
        <v>14</v>
      </c>
      <c r="F21" s="430">
        <f ca="1">IF(COUNTIF($H$14:$H$30,8),VLOOKUP(8,$H$14:$CU$30,92,FALSE),0)</f>
        <v>7049.5</v>
      </c>
      <c r="G21" s="431">
        <f ca="1">IF(COUNTIF($H$14:$H$30,8),VLOOKUP(8,$H$14:$CW$30,94,FALSE),0)</f>
        <v>1430</v>
      </c>
      <c r="H21" s="432">
        <v>5</v>
      </c>
      <c r="I21" s="874" t="str">
        <f>IF(H21=0,0,LOOKUP(H21,ﾃﾞｰﾀ入力!$C$3:'ﾃﾞｰﾀ入力'!$C$40,ﾃﾞｰﾀ入力!$D$3:'ﾃﾞｰﾀ入力'!$D$40))</f>
        <v>S.S</v>
      </c>
      <c r="J21" s="285">
        <v>14</v>
      </c>
      <c r="K21" s="286">
        <v>22.75</v>
      </c>
      <c r="L21" s="632">
        <f t="shared" ref="L21:AQ21" si="28">IF(AND(L12&gt;=$J$21,L12&lt;$K$21),"*",0)</f>
        <v>0</v>
      </c>
      <c r="M21" s="626">
        <f t="shared" si="28"/>
        <v>0</v>
      </c>
      <c r="N21" s="627">
        <f t="shared" si="28"/>
        <v>0</v>
      </c>
      <c r="O21" s="628">
        <f t="shared" si="28"/>
        <v>0</v>
      </c>
      <c r="P21" s="537">
        <f t="shared" si="28"/>
        <v>0</v>
      </c>
      <c r="Q21" s="539">
        <f t="shared" si="28"/>
        <v>0</v>
      </c>
      <c r="R21" s="541">
        <f t="shared" si="28"/>
        <v>0</v>
      </c>
      <c r="S21" s="539">
        <f t="shared" si="28"/>
        <v>0</v>
      </c>
      <c r="T21" s="537">
        <f t="shared" si="28"/>
        <v>0</v>
      </c>
      <c r="U21" s="538">
        <f t="shared" si="28"/>
        <v>0</v>
      </c>
      <c r="V21" s="723">
        <f t="shared" si="28"/>
        <v>0</v>
      </c>
      <c r="W21" s="562">
        <f t="shared" si="28"/>
        <v>0</v>
      </c>
      <c r="X21" s="723">
        <f t="shared" si="28"/>
        <v>0</v>
      </c>
      <c r="Y21" s="723">
        <f t="shared" si="28"/>
        <v>0</v>
      </c>
      <c r="Z21" s="724">
        <f t="shared" si="28"/>
        <v>0</v>
      </c>
      <c r="AA21" s="723">
        <f t="shared" si="28"/>
        <v>0</v>
      </c>
      <c r="AB21" s="721">
        <f t="shared" si="28"/>
        <v>0</v>
      </c>
      <c r="AC21" s="722">
        <f t="shared" si="28"/>
        <v>0</v>
      </c>
      <c r="AD21" s="723">
        <f t="shared" si="28"/>
        <v>0</v>
      </c>
      <c r="AE21" s="562">
        <f t="shared" si="28"/>
        <v>0</v>
      </c>
      <c r="AF21" s="723">
        <f t="shared" si="28"/>
        <v>0</v>
      </c>
      <c r="AG21" s="723">
        <f t="shared" si="28"/>
        <v>0</v>
      </c>
      <c r="AH21" s="724">
        <f t="shared" si="28"/>
        <v>0</v>
      </c>
      <c r="AI21" s="723">
        <f t="shared" si="28"/>
        <v>0</v>
      </c>
      <c r="AJ21" s="721">
        <f t="shared" si="28"/>
        <v>0</v>
      </c>
      <c r="AK21" s="722">
        <f t="shared" si="28"/>
        <v>0</v>
      </c>
      <c r="AL21" s="723">
        <f t="shared" si="28"/>
        <v>0</v>
      </c>
      <c r="AM21" s="562">
        <f t="shared" si="28"/>
        <v>0</v>
      </c>
      <c r="AN21" s="723">
        <f t="shared" si="28"/>
        <v>0</v>
      </c>
      <c r="AO21" s="723">
        <f t="shared" si="28"/>
        <v>0</v>
      </c>
      <c r="AP21" s="724">
        <f t="shared" si="28"/>
        <v>0</v>
      </c>
      <c r="AQ21" s="723">
        <f t="shared" si="28"/>
        <v>0</v>
      </c>
      <c r="AR21" s="721">
        <f t="shared" ref="AR21:BW21" si="29">IF(AND(AR12&gt;=$J$21,AR12&lt;$K$21),"*",0)</f>
        <v>0</v>
      </c>
      <c r="AS21" s="722">
        <f t="shared" si="29"/>
        <v>0</v>
      </c>
      <c r="AT21" s="723">
        <f t="shared" si="29"/>
        <v>0</v>
      </c>
      <c r="AU21" s="562">
        <f t="shared" si="29"/>
        <v>0</v>
      </c>
      <c r="AV21" s="723" t="str">
        <f t="shared" si="29"/>
        <v>*</v>
      </c>
      <c r="AW21" s="723" t="str">
        <f t="shared" si="29"/>
        <v>*</v>
      </c>
      <c r="AX21" s="724" t="str">
        <f t="shared" si="29"/>
        <v>*</v>
      </c>
      <c r="AY21" s="723" t="str">
        <f t="shared" si="29"/>
        <v>*</v>
      </c>
      <c r="AZ21" s="721" t="str">
        <f t="shared" si="29"/>
        <v>*</v>
      </c>
      <c r="BA21" s="722" t="str">
        <f t="shared" si="29"/>
        <v>*</v>
      </c>
      <c r="BB21" s="723" t="str">
        <f t="shared" si="29"/>
        <v>*</v>
      </c>
      <c r="BC21" s="562" t="str">
        <f t="shared" si="29"/>
        <v>*</v>
      </c>
      <c r="BD21" s="723" t="str">
        <f t="shared" si="29"/>
        <v>*</v>
      </c>
      <c r="BE21" s="723" t="str">
        <f t="shared" si="29"/>
        <v>*</v>
      </c>
      <c r="BF21" s="724" t="str">
        <f t="shared" si="29"/>
        <v>*</v>
      </c>
      <c r="BG21" s="723" t="str">
        <f t="shared" si="29"/>
        <v>*</v>
      </c>
      <c r="BH21" s="721" t="str">
        <f t="shared" si="29"/>
        <v>*</v>
      </c>
      <c r="BI21" s="722" t="str">
        <f t="shared" si="29"/>
        <v>*</v>
      </c>
      <c r="BJ21" s="723" t="str">
        <f t="shared" si="29"/>
        <v>*</v>
      </c>
      <c r="BK21" s="562" t="str">
        <f t="shared" si="29"/>
        <v>*</v>
      </c>
      <c r="BL21" s="979" t="str">
        <f t="shared" si="29"/>
        <v>*</v>
      </c>
      <c r="BM21" s="979" t="str">
        <f t="shared" si="29"/>
        <v>*</v>
      </c>
      <c r="BN21" s="983" t="str">
        <f t="shared" si="29"/>
        <v>*</v>
      </c>
      <c r="BO21" s="979" t="str">
        <f t="shared" si="29"/>
        <v>*</v>
      </c>
      <c r="BP21" s="721" t="str">
        <f t="shared" si="29"/>
        <v>*</v>
      </c>
      <c r="BQ21" s="722" t="str">
        <f t="shared" si="29"/>
        <v>*</v>
      </c>
      <c r="BR21" s="723" t="str">
        <f t="shared" si="29"/>
        <v>*</v>
      </c>
      <c r="BS21" s="562" t="str">
        <f t="shared" si="29"/>
        <v>*</v>
      </c>
      <c r="BT21" s="723" t="str">
        <f t="shared" si="29"/>
        <v>*</v>
      </c>
      <c r="BU21" s="723" t="str">
        <f t="shared" si="29"/>
        <v>*</v>
      </c>
      <c r="BV21" s="724" t="str">
        <f t="shared" si="29"/>
        <v>*</v>
      </c>
      <c r="BW21" s="723" t="str">
        <f t="shared" si="29"/>
        <v>*</v>
      </c>
      <c r="BX21" s="721" t="str">
        <f t="shared" ref="BX21:CM21" si="30">IF(AND(BX12&gt;=$J$21,BX12&lt;$K$21),"*",0)</f>
        <v>*</v>
      </c>
      <c r="BY21" s="722" t="str">
        <f t="shared" si="30"/>
        <v>*</v>
      </c>
      <c r="BZ21" s="723" t="str">
        <f t="shared" si="30"/>
        <v>*</v>
      </c>
      <c r="CA21" s="562" t="str">
        <f t="shared" si="30"/>
        <v>*</v>
      </c>
      <c r="CB21" s="723" t="str">
        <f t="shared" si="30"/>
        <v>*</v>
      </c>
      <c r="CC21" s="723" t="str">
        <f t="shared" si="30"/>
        <v>*</v>
      </c>
      <c r="CD21" s="724" t="str">
        <f t="shared" si="30"/>
        <v>*</v>
      </c>
      <c r="CE21" s="723">
        <f t="shared" si="30"/>
        <v>0</v>
      </c>
      <c r="CF21" s="721">
        <f t="shared" si="30"/>
        <v>0</v>
      </c>
      <c r="CG21" s="722">
        <f t="shared" si="30"/>
        <v>0</v>
      </c>
      <c r="CH21" s="723">
        <f t="shared" si="30"/>
        <v>0</v>
      </c>
      <c r="CI21" s="562">
        <f t="shared" si="30"/>
        <v>0</v>
      </c>
      <c r="CJ21" s="539">
        <f t="shared" si="30"/>
        <v>0</v>
      </c>
      <c r="CK21" s="539">
        <f t="shared" si="30"/>
        <v>0</v>
      </c>
      <c r="CL21" s="541">
        <f t="shared" si="30"/>
        <v>0</v>
      </c>
      <c r="CM21" s="539">
        <f t="shared" si="30"/>
        <v>0</v>
      </c>
      <c r="CN21" s="1128">
        <f t="shared" si="4"/>
        <v>8.75</v>
      </c>
      <c r="CO21" s="1129"/>
      <c r="CP21" s="1123">
        <f>IF(CN21=0,0,LOOKUP(CN21,ﾃﾞｰﾀ入力!$AR$13:'ﾃﾞｰﾀ入力'!$AR$34,ﾃﾞｰﾀ入力!$AS$13:'ﾃﾞｰﾀ入力'!$AS$34))</f>
        <v>7.5</v>
      </c>
      <c r="CQ21" s="1123"/>
      <c r="CR21" s="294">
        <f t="shared" si="5"/>
        <v>0</v>
      </c>
      <c r="CS21" s="294">
        <f t="shared" si="6"/>
        <v>0.75</v>
      </c>
      <c r="CT21" s="294">
        <f t="shared" si="7"/>
        <v>0</v>
      </c>
      <c r="CU21" s="295">
        <f t="shared" ca="1" si="12"/>
        <v>9540.1875</v>
      </c>
      <c r="CV21" s="296">
        <f ca="1">IF(H21=0,0,LOOKUP(H21,ﾃﾞｰﾀ入力!$C$3:'ﾃﾞｰﾀ入力'!$C$52,ﾃﾞｰﾀ入力!$E$3:'ﾃﾞｰﾀ入力'!$E$51))</f>
        <v>1241</v>
      </c>
      <c r="CW21" s="297">
        <f ca="1">IF(H21=0,0,LOOKUP(H21,ﾃﾞｰﾀ入力!$C$3:'ﾃﾞｰﾀ入力'!$C$52,ﾃﾞｰﾀ入力!$F$3:'ﾃﾞｰﾀ入力'!$F$51))</f>
        <v>682</v>
      </c>
      <c r="CY21" s="69"/>
      <c r="CZ21" s="69"/>
      <c r="DA21" s="69"/>
    </row>
    <row r="22" spans="1:105" ht="22.5" customHeight="1">
      <c r="A22" s="443">
        <f t="shared" si="8"/>
        <v>9</v>
      </c>
      <c r="B22" s="855" t="str">
        <f>ｼﾌﾄ原本!C13</f>
        <v>H.S</v>
      </c>
      <c r="C22" s="785" t="str">
        <f>ｼﾌﾄ原本!H13</f>
        <v>11-L</v>
      </c>
      <c r="D22" s="435">
        <f>IF(COUNTIF($H$14:$H$30,9),VLOOKUP(9,$H$14:$CU$30,3,FALSE),0)</f>
        <v>13</v>
      </c>
      <c r="E22" s="423">
        <f>IF(COUNTIF($H$14:$H$30,9),VLOOKUP(9,$H$14:$CU$30,4,FALSE),0)</f>
        <v>22.75</v>
      </c>
      <c r="F22" s="430">
        <f ca="1">IF(COUNTIF($H$14:$H$30,9),VLOOKUP(9,$H$14:$CU$30,92,FALSE),0)</f>
        <v>11310</v>
      </c>
      <c r="G22" s="431">
        <f ca="1">IF(COUNTIF($H$14:$H$30,9),VLOOKUP(9,$H$14:$CW$30,94,FALSE),0)</f>
        <v>648</v>
      </c>
      <c r="H22" s="432">
        <v>16</v>
      </c>
      <c r="I22" s="874" t="str">
        <f>IF(H22=0,0,LOOKUP(H22,ﾃﾞｰﾀ入力!$C$3:'ﾃﾞｰﾀ入力'!$C$40,ﾃﾞｰﾀ入力!$D$3:'ﾃﾞｰﾀ入力'!$D$40))</f>
        <v>Y.Y</v>
      </c>
      <c r="J22" s="285">
        <v>17.5</v>
      </c>
      <c r="K22" s="286">
        <v>22.75</v>
      </c>
      <c r="L22" s="632">
        <f t="shared" ref="L22:AQ22" si="31">IF(AND(L12&gt;=$J$22,L12&lt;$K$22),"*",0)</f>
        <v>0</v>
      </c>
      <c r="M22" s="626">
        <f t="shared" si="31"/>
        <v>0</v>
      </c>
      <c r="N22" s="627">
        <f t="shared" si="31"/>
        <v>0</v>
      </c>
      <c r="O22" s="628">
        <f t="shared" si="31"/>
        <v>0</v>
      </c>
      <c r="P22" s="537">
        <f t="shared" si="31"/>
        <v>0</v>
      </c>
      <c r="Q22" s="539">
        <f t="shared" si="31"/>
        <v>0</v>
      </c>
      <c r="R22" s="541">
        <f t="shared" si="31"/>
        <v>0</v>
      </c>
      <c r="S22" s="539">
        <f t="shared" si="31"/>
        <v>0</v>
      </c>
      <c r="T22" s="537">
        <f t="shared" si="31"/>
        <v>0</v>
      </c>
      <c r="U22" s="538">
        <f t="shared" si="31"/>
        <v>0</v>
      </c>
      <c r="V22" s="723">
        <f t="shared" si="31"/>
        <v>0</v>
      </c>
      <c r="W22" s="562">
        <f t="shared" si="31"/>
        <v>0</v>
      </c>
      <c r="X22" s="723">
        <f t="shared" si="31"/>
        <v>0</v>
      </c>
      <c r="Y22" s="723">
        <f t="shared" si="31"/>
        <v>0</v>
      </c>
      <c r="Z22" s="724">
        <f t="shared" si="31"/>
        <v>0</v>
      </c>
      <c r="AA22" s="723">
        <f t="shared" si="31"/>
        <v>0</v>
      </c>
      <c r="AB22" s="721">
        <f t="shared" si="31"/>
        <v>0</v>
      </c>
      <c r="AC22" s="722">
        <f t="shared" si="31"/>
        <v>0</v>
      </c>
      <c r="AD22" s="723">
        <f t="shared" si="31"/>
        <v>0</v>
      </c>
      <c r="AE22" s="562">
        <f t="shared" si="31"/>
        <v>0</v>
      </c>
      <c r="AF22" s="723">
        <f t="shared" si="31"/>
        <v>0</v>
      </c>
      <c r="AG22" s="723">
        <f t="shared" si="31"/>
        <v>0</v>
      </c>
      <c r="AH22" s="724">
        <f t="shared" si="31"/>
        <v>0</v>
      </c>
      <c r="AI22" s="723">
        <f t="shared" si="31"/>
        <v>0</v>
      </c>
      <c r="AJ22" s="721">
        <f t="shared" si="31"/>
        <v>0</v>
      </c>
      <c r="AK22" s="722">
        <f t="shared" si="31"/>
        <v>0</v>
      </c>
      <c r="AL22" s="723">
        <f t="shared" si="31"/>
        <v>0</v>
      </c>
      <c r="AM22" s="562">
        <f t="shared" si="31"/>
        <v>0</v>
      </c>
      <c r="AN22" s="723">
        <f t="shared" si="31"/>
        <v>0</v>
      </c>
      <c r="AO22" s="723">
        <f t="shared" si="31"/>
        <v>0</v>
      </c>
      <c r="AP22" s="724">
        <f t="shared" si="31"/>
        <v>0</v>
      </c>
      <c r="AQ22" s="723">
        <f t="shared" si="31"/>
        <v>0</v>
      </c>
      <c r="AR22" s="721">
        <f t="shared" ref="AR22:BW22" si="32">IF(AND(AR12&gt;=$J$22,AR12&lt;$K$22),"*",0)</f>
        <v>0</v>
      </c>
      <c r="AS22" s="722">
        <f t="shared" si="32"/>
        <v>0</v>
      </c>
      <c r="AT22" s="723">
        <f t="shared" si="32"/>
        <v>0</v>
      </c>
      <c r="AU22" s="562">
        <f t="shared" si="32"/>
        <v>0</v>
      </c>
      <c r="AV22" s="723">
        <f t="shared" si="32"/>
        <v>0</v>
      </c>
      <c r="AW22" s="723">
        <f t="shared" si="32"/>
        <v>0</v>
      </c>
      <c r="AX22" s="724">
        <f t="shared" si="32"/>
        <v>0</v>
      </c>
      <c r="AY22" s="723">
        <f t="shared" si="32"/>
        <v>0</v>
      </c>
      <c r="AZ22" s="721">
        <f t="shared" si="32"/>
        <v>0</v>
      </c>
      <c r="BA22" s="722">
        <f t="shared" si="32"/>
        <v>0</v>
      </c>
      <c r="BB22" s="723">
        <f t="shared" si="32"/>
        <v>0</v>
      </c>
      <c r="BC22" s="562">
        <f t="shared" si="32"/>
        <v>0</v>
      </c>
      <c r="BD22" s="723">
        <f t="shared" si="32"/>
        <v>0</v>
      </c>
      <c r="BE22" s="723">
        <f t="shared" si="32"/>
        <v>0</v>
      </c>
      <c r="BF22" s="724">
        <f t="shared" si="32"/>
        <v>0</v>
      </c>
      <c r="BG22" s="723">
        <f t="shared" si="32"/>
        <v>0</v>
      </c>
      <c r="BH22" s="721">
        <f t="shared" si="32"/>
        <v>0</v>
      </c>
      <c r="BI22" s="722">
        <f t="shared" si="32"/>
        <v>0</v>
      </c>
      <c r="BJ22" s="723" t="str">
        <f t="shared" si="32"/>
        <v>*</v>
      </c>
      <c r="BK22" s="562" t="str">
        <f t="shared" si="32"/>
        <v>*</v>
      </c>
      <c r="BL22" s="723" t="str">
        <f t="shared" si="32"/>
        <v>*</v>
      </c>
      <c r="BM22" s="723" t="str">
        <f t="shared" si="32"/>
        <v>*</v>
      </c>
      <c r="BN22" s="724" t="str">
        <f t="shared" si="32"/>
        <v>*</v>
      </c>
      <c r="BO22" s="723" t="str">
        <f t="shared" si="32"/>
        <v>*</v>
      </c>
      <c r="BP22" s="721" t="str">
        <f t="shared" si="32"/>
        <v>*</v>
      </c>
      <c r="BQ22" s="722" t="str">
        <f t="shared" si="32"/>
        <v>*</v>
      </c>
      <c r="BR22" s="979" t="str">
        <f t="shared" si="32"/>
        <v>*</v>
      </c>
      <c r="BS22" s="562" t="str">
        <f t="shared" si="32"/>
        <v>*</v>
      </c>
      <c r="BT22" s="723" t="str">
        <f t="shared" si="32"/>
        <v>*</v>
      </c>
      <c r="BU22" s="723" t="str">
        <f t="shared" si="32"/>
        <v>*</v>
      </c>
      <c r="BV22" s="724" t="str">
        <f t="shared" si="32"/>
        <v>*</v>
      </c>
      <c r="BW22" s="723" t="str">
        <f t="shared" si="32"/>
        <v>*</v>
      </c>
      <c r="BX22" s="721" t="str">
        <f t="shared" ref="BX22:CM22" si="33">IF(AND(BX12&gt;=$J$22,BX12&lt;$K$22),"*",0)</f>
        <v>*</v>
      </c>
      <c r="BY22" s="722" t="str">
        <f t="shared" si="33"/>
        <v>*</v>
      </c>
      <c r="BZ22" s="723" t="str">
        <f t="shared" si="33"/>
        <v>*</v>
      </c>
      <c r="CA22" s="562" t="str">
        <f t="shared" si="33"/>
        <v>*</v>
      </c>
      <c r="CB22" s="723" t="str">
        <f t="shared" si="33"/>
        <v>*</v>
      </c>
      <c r="CC22" s="723" t="str">
        <f t="shared" si="33"/>
        <v>*</v>
      </c>
      <c r="CD22" s="724" t="str">
        <f t="shared" si="33"/>
        <v>*</v>
      </c>
      <c r="CE22" s="723">
        <f t="shared" si="33"/>
        <v>0</v>
      </c>
      <c r="CF22" s="721">
        <f t="shared" si="33"/>
        <v>0</v>
      </c>
      <c r="CG22" s="722">
        <f t="shared" si="33"/>
        <v>0</v>
      </c>
      <c r="CH22" s="723">
        <f t="shared" si="33"/>
        <v>0</v>
      </c>
      <c r="CI22" s="562">
        <f t="shared" si="33"/>
        <v>0</v>
      </c>
      <c r="CJ22" s="539">
        <f t="shared" si="33"/>
        <v>0</v>
      </c>
      <c r="CK22" s="539">
        <f t="shared" si="33"/>
        <v>0</v>
      </c>
      <c r="CL22" s="541">
        <f t="shared" si="33"/>
        <v>0</v>
      </c>
      <c r="CM22" s="539">
        <f t="shared" si="33"/>
        <v>0</v>
      </c>
      <c r="CN22" s="1128">
        <f t="shared" si="4"/>
        <v>5.25</v>
      </c>
      <c r="CO22" s="1129"/>
      <c r="CP22" s="1123">
        <f>IF(CN22=0,0,LOOKUP(CN22,ﾃﾞｰﾀ入力!$AR$13:'ﾃﾞｰﾀ入力'!$AR$34,ﾃﾞｰﾀ入力!$AS$13:'ﾃﾞｰﾀ入力'!$AS$34))</f>
        <v>5</v>
      </c>
      <c r="CQ22" s="1123"/>
      <c r="CR22" s="294">
        <f t="shared" si="5"/>
        <v>0</v>
      </c>
      <c r="CS22" s="294">
        <f t="shared" si="6"/>
        <v>0.75</v>
      </c>
      <c r="CT22" s="294">
        <f t="shared" si="7"/>
        <v>0</v>
      </c>
      <c r="CU22" s="295">
        <f t="shared" ca="1" si="12"/>
        <v>6359.875</v>
      </c>
      <c r="CV22" s="296">
        <f ca="1">IF(H22=0,0,LOOKUP(H22,ﾃﾞｰﾀ入力!$C$3:'ﾃﾞｰﾀ入力'!$C$52,ﾃﾞｰﾀ入力!$E$3:'ﾃﾞｰﾀ入力'!$E$51))</f>
        <v>1226</v>
      </c>
      <c r="CW22" s="297">
        <f ca="1">IF(H22=0,0,LOOKUP(H22,ﾃﾞｰﾀ入力!$C$3:'ﾃﾞｰﾀ入力'!$C$52,ﾃﾞｰﾀ入力!$F$3:'ﾃﾞｰﾀ入力'!$F$51))</f>
        <v>356</v>
      </c>
      <c r="CY22" s="69"/>
      <c r="CZ22" s="69"/>
      <c r="DA22" s="69"/>
    </row>
    <row r="23" spans="1:105" ht="22.5" customHeight="1">
      <c r="A23" s="443">
        <f t="shared" si="8"/>
        <v>10</v>
      </c>
      <c r="B23" s="855" t="str">
        <f>ｼﾌﾄ原本!C14</f>
        <v>C.E</v>
      </c>
      <c r="C23" s="785" t="str">
        <f>ｼﾌﾄ原本!H14</f>
        <v>X</v>
      </c>
      <c r="D23" s="435">
        <f>IF(COUNTIF($H$14:$H$30,10),VLOOKUP(10,$H$14:$CU$30,3,FALSE),0)</f>
        <v>0</v>
      </c>
      <c r="E23" s="423">
        <f>IF(COUNTIF($H$14:$H$30,10),VLOOKUP(10,$H$14:$CU$30,4,FALSE),0)</f>
        <v>0</v>
      </c>
      <c r="F23" s="430">
        <f>IF(COUNTIF($H$14:$H$30,10),VLOOKUP(10,$H$14:$CU$30,92,FALSE),0)</f>
        <v>0</v>
      </c>
      <c r="G23" s="431">
        <f>IF(COUNTIF($H$14:$H$30,10),VLOOKUP(10,$H$14:$CW$30,94,FALSE),0)</f>
        <v>0</v>
      </c>
      <c r="H23" s="432">
        <v>19</v>
      </c>
      <c r="I23" s="874" t="str">
        <f>IF(H23=0,0,LOOKUP(H23,ﾃﾞｰﾀ入力!$C$3:'ﾃﾞｰﾀ入力'!$C$40,ﾃﾞｰﾀ入力!$D$3:'ﾃﾞｰﾀ入力'!$D$40))</f>
        <v>E.U</v>
      </c>
      <c r="J23" s="285">
        <v>18</v>
      </c>
      <c r="K23" s="286">
        <v>22.75</v>
      </c>
      <c r="L23" s="632">
        <f t="shared" ref="L23:AQ23" si="34">IF(AND(L12&gt;=$J$23,L12&lt;$K$23),"*",0)</f>
        <v>0</v>
      </c>
      <c r="M23" s="626">
        <f t="shared" si="34"/>
        <v>0</v>
      </c>
      <c r="N23" s="627">
        <f t="shared" si="34"/>
        <v>0</v>
      </c>
      <c r="O23" s="628">
        <f t="shared" si="34"/>
        <v>0</v>
      </c>
      <c r="P23" s="537">
        <f t="shared" si="34"/>
        <v>0</v>
      </c>
      <c r="Q23" s="539">
        <f t="shared" si="34"/>
        <v>0</v>
      </c>
      <c r="R23" s="541">
        <f t="shared" si="34"/>
        <v>0</v>
      </c>
      <c r="S23" s="539">
        <f t="shared" si="34"/>
        <v>0</v>
      </c>
      <c r="T23" s="537">
        <f t="shared" si="34"/>
        <v>0</v>
      </c>
      <c r="U23" s="538">
        <f t="shared" si="34"/>
        <v>0</v>
      </c>
      <c r="V23" s="723">
        <f t="shared" si="34"/>
        <v>0</v>
      </c>
      <c r="W23" s="562">
        <f t="shared" si="34"/>
        <v>0</v>
      </c>
      <c r="X23" s="723">
        <f t="shared" si="34"/>
        <v>0</v>
      </c>
      <c r="Y23" s="723">
        <f t="shared" si="34"/>
        <v>0</v>
      </c>
      <c r="Z23" s="724">
        <f t="shared" si="34"/>
        <v>0</v>
      </c>
      <c r="AA23" s="723">
        <f t="shared" si="34"/>
        <v>0</v>
      </c>
      <c r="AB23" s="721">
        <f t="shared" si="34"/>
        <v>0</v>
      </c>
      <c r="AC23" s="722">
        <f t="shared" si="34"/>
        <v>0</v>
      </c>
      <c r="AD23" s="723">
        <f t="shared" si="34"/>
        <v>0</v>
      </c>
      <c r="AE23" s="562">
        <f t="shared" si="34"/>
        <v>0</v>
      </c>
      <c r="AF23" s="723">
        <f t="shared" si="34"/>
        <v>0</v>
      </c>
      <c r="AG23" s="723">
        <f t="shared" si="34"/>
        <v>0</v>
      </c>
      <c r="AH23" s="724">
        <f t="shared" si="34"/>
        <v>0</v>
      </c>
      <c r="AI23" s="723">
        <f t="shared" si="34"/>
        <v>0</v>
      </c>
      <c r="AJ23" s="721">
        <f t="shared" si="34"/>
        <v>0</v>
      </c>
      <c r="AK23" s="722">
        <f t="shared" si="34"/>
        <v>0</v>
      </c>
      <c r="AL23" s="723">
        <f t="shared" si="34"/>
        <v>0</v>
      </c>
      <c r="AM23" s="562">
        <f t="shared" si="34"/>
        <v>0</v>
      </c>
      <c r="AN23" s="723">
        <f t="shared" si="34"/>
        <v>0</v>
      </c>
      <c r="AO23" s="723">
        <f t="shared" si="34"/>
        <v>0</v>
      </c>
      <c r="AP23" s="724">
        <f t="shared" si="34"/>
        <v>0</v>
      </c>
      <c r="AQ23" s="723">
        <f t="shared" si="34"/>
        <v>0</v>
      </c>
      <c r="AR23" s="721">
        <f t="shared" ref="AR23:BW23" si="35">IF(AND(AR12&gt;=$J$23,AR12&lt;$K$23),"*",0)</f>
        <v>0</v>
      </c>
      <c r="AS23" s="722">
        <f t="shared" si="35"/>
        <v>0</v>
      </c>
      <c r="AT23" s="723">
        <f t="shared" si="35"/>
        <v>0</v>
      </c>
      <c r="AU23" s="562">
        <f t="shared" si="35"/>
        <v>0</v>
      </c>
      <c r="AV23" s="723">
        <f t="shared" si="35"/>
        <v>0</v>
      </c>
      <c r="AW23" s="723">
        <f t="shared" si="35"/>
        <v>0</v>
      </c>
      <c r="AX23" s="724">
        <f t="shared" si="35"/>
        <v>0</v>
      </c>
      <c r="AY23" s="723">
        <f t="shared" si="35"/>
        <v>0</v>
      </c>
      <c r="AZ23" s="721">
        <f t="shared" si="35"/>
        <v>0</v>
      </c>
      <c r="BA23" s="722">
        <f t="shared" si="35"/>
        <v>0</v>
      </c>
      <c r="BB23" s="723">
        <f t="shared" si="35"/>
        <v>0</v>
      </c>
      <c r="BC23" s="562">
        <f t="shared" si="35"/>
        <v>0</v>
      </c>
      <c r="BD23" s="723">
        <f t="shared" si="35"/>
        <v>0</v>
      </c>
      <c r="BE23" s="723">
        <f t="shared" si="35"/>
        <v>0</v>
      </c>
      <c r="BF23" s="724">
        <f t="shared" si="35"/>
        <v>0</v>
      </c>
      <c r="BG23" s="723">
        <f t="shared" si="35"/>
        <v>0</v>
      </c>
      <c r="BH23" s="721">
        <f t="shared" si="35"/>
        <v>0</v>
      </c>
      <c r="BI23" s="722">
        <f t="shared" si="35"/>
        <v>0</v>
      </c>
      <c r="BJ23" s="723">
        <f t="shared" si="35"/>
        <v>0</v>
      </c>
      <c r="BK23" s="562">
        <f t="shared" si="35"/>
        <v>0</v>
      </c>
      <c r="BL23" s="723" t="str">
        <f t="shared" si="35"/>
        <v>*</v>
      </c>
      <c r="BM23" s="723" t="str">
        <f t="shared" si="35"/>
        <v>*</v>
      </c>
      <c r="BN23" s="724" t="str">
        <f t="shared" si="35"/>
        <v>*</v>
      </c>
      <c r="BO23" s="723" t="str">
        <f t="shared" si="35"/>
        <v>*</v>
      </c>
      <c r="BP23" s="721" t="str">
        <f t="shared" si="35"/>
        <v>*</v>
      </c>
      <c r="BQ23" s="722" t="str">
        <f t="shared" si="35"/>
        <v>*</v>
      </c>
      <c r="BR23" s="723" t="str">
        <f t="shared" si="35"/>
        <v>*</v>
      </c>
      <c r="BS23" s="562" t="str">
        <f t="shared" si="35"/>
        <v>*</v>
      </c>
      <c r="BT23" s="723" t="str">
        <f t="shared" si="35"/>
        <v>*</v>
      </c>
      <c r="BU23" s="723" t="str">
        <f t="shared" si="35"/>
        <v>*</v>
      </c>
      <c r="BV23" s="724" t="str">
        <f t="shared" si="35"/>
        <v>*</v>
      </c>
      <c r="BW23" s="723" t="str">
        <f t="shared" si="35"/>
        <v>*</v>
      </c>
      <c r="BX23" s="721" t="str">
        <f t="shared" ref="BX23:CM23" si="36">IF(AND(BX12&gt;=$J$23,BX12&lt;$K$23),"*",0)</f>
        <v>*</v>
      </c>
      <c r="BY23" s="722" t="str">
        <f t="shared" si="36"/>
        <v>*</v>
      </c>
      <c r="BZ23" s="723" t="str">
        <f t="shared" si="36"/>
        <v>*</v>
      </c>
      <c r="CA23" s="562" t="str">
        <f t="shared" si="36"/>
        <v>*</v>
      </c>
      <c r="CB23" s="723" t="str">
        <f t="shared" si="36"/>
        <v>*</v>
      </c>
      <c r="CC23" s="723" t="str">
        <f t="shared" si="36"/>
        <v>*</v>
      </c>
      <c r="CD23" s="724" t="str">
        <f t="shared" si="36"/>
        <v>*</v>
      </c>
      <c r="CE23" s="723">
        <f t="shared" si="36"/>
        <v>0</v>
      </c>
      <c r="CF23" s="721">
        <f t="shared" si="36"/>
        <v>0</v>
      </c>
      <c r="CG23" s="722">
        <f t="shared" si="36"/>
        <v>0</v>
      </c>
      <c r="CH23" s="723">
        <f t="shared" si="36"/>
        <v>0</v>
      </c>
      <c r="CI23" s="562">
        <f t="shared" si="36"/>
        <v>0</v>
      </c>
      <c r="CJ23" s="539">
        <f t="shared" si="36"/>
        <v>0</v>
      </c>
      <c r="CK23" s="539">
        <f t="shared" si="36"/>
        <v>0</v>
      </c>
      <c r="CL23" s="541">
        <f t="shared" si="36"/>
        <v>0</v>
      </c>
      <c r="CM23" s="539">
        <f t="shared" si="36"/>
        <v>0</v>
      </c>
      <c r="CN23" s="1128">
        <f t="shared" si="4"/>
        <v>4.75</v>
      </c>
      <c r="CO23" s="1129"/>
      <c r="CP23" s="1123">
        <f>IF(CN23=0,0,LOOKUP(CN23,ﾃﾞｰﾀ入力!$AR$13:'ﾃﾞｰﾀ入力'!$AR$34,ﾃﾞｰﾀ入力!$AS$13:'ﾃﾞｰﾀ入力'!$AS$34))</f>
        <v>4.5</v>
      </c>
      <c r="CQ23" s="1123"/>
      <c r="CR23" s="294">
        <f t="shared" si="5"/>
        <v>0</v>
      </c>
      <c r="CS23" s="294">
        <f t="shared" si="6"/>
        <v>0.75</v>
      </c>
      <c r="CT23" s="294">
        <f t="shared" si="7"/>
        <v>0</v>
      </c>
      <c r="CU23" s="295">
        <f t="shared" ca="1" si="12"/>
        <v>5746.875</v>
      </c>
      <c r="CV23" s="296">
        <f ca="1">IF(H23=0,0,LOOKUP(H23,ﾃﾞｰﾀ入力!$C$3:'ﾃﾞｰﾀ入力'!$C$52,ﾃﾞｰﾀ入力!$E$3:'ﾃﾞｰﾀ入力'!$E$51))</f>
        <v>1226</v>
      </c>
      <c r="CW23" s="297">
        <f ca="1">IF(H23=0,0,LOOKUP(H23,ﾃﾞｰﾀ入力!$C$3:'ﾃﾞｰﾀ入力'!$C$52,ﾃﾞｰﾀ入力!$F$3:'ﾃﾞｰﾀ入力'!$F$51))</f>
        <v>816</v>
      </c>
      <c r="CY23" s="69"/>
      <c r="CZ23" s="69"/>
      <c r="DA23" s="69"/>
    </row>
    <row r="24" spans="1:105" ht="22.5" customHeight="1">
      <c r="A24" s="443">
        <f t="shared" si="8"/>
        <v>11</v>
      </c>
      <c r="B24" s="855" t="str">
        <f>ｼﾌﾄ原本!C15</f>
        <v>K.J</v>
      </c>
      <c r="C24" s="785" t="str">
        <f>ｼﾌﾄ原本!H15</f>
        <v>X</v>
      </c>
      <c r="D24" s="435">
        <f>IF(COUNTIF($H$14:$H$30,11),VLOOKUP(11,$H$14:$CU$30,3,FALSE),0)</f>
        <v>0</v>
      </c>
      <c r="E24" s="423">
        <f>IF(COUNTIF($H$14:$H$30,11),VLOOKUP(11,$H$14:$CU$30,4,FALSE),0)</f>
        <v>0</v>
      </c>
      <c r="F24" s="430">
        <f>IF(COUNTIF($H$14:$H$30,11),VLOOKUP(11,$H$14:$CU$30,92,FALSE),0)</f>
        <v>0</v>
      </c>
      <c r="G24" s="431">
        <f>IF(COUNTIF($H$14:$H$30,11),VLOOKUP(11,$H$14:$CW$30,94,FALSE),0)</f>
        <v>0</v>
      </c>
      <c r="H24" s="432"/>
      <c r="I24" s="874">
        <f>IF(H24=0,0,LOOKUP(H24,ﾃﾞｰﾀ入力!$C$3:'ﾃﾞｰﾀ入力'!$C$40,ﾃﾞｰﾀ入力!$D$3:'ﾃﾞｰﾀ入力'!$D$40))</f>
        <v>0</v>
      </c>
      <c r="J24" s="285"/>
      <c r="K24" s="286"/>
      <c r="L24" s="632">
        <f t="shared" ref="L24:AQ24" si="37">IF(AND(L12&gt;=$J$24,L12&lt;$K$24),"*",0)</f>
        <v>0</v>
      </c>
      <c r="M24" s="626">
        <f t="shared" si="37"/>
        <v>0</v>
      </c>
      <c r="N24" s="627">
        <f t="shared" si="37"/>
        <v>0</v>
      </c>
      <c r="O24" s="628">
        <f t="shared" si="37"/>
        <v>0</v>
      </c>
      <c r="P24" s="537">
        <f t="shared" si="37"/>
        <v>0</v>
      </c>
      <c r="Q24" s="539">
        <f t="shared" si="37"/>
        <v>0</v>
      </c>
      <c r="R24" s="541">
        <f t="shared" si="37"/>
        <v>0</v>
      </c>
      <c r="S24" s="539">
        <f t="shared" si="37"/>
        <v>0</v>
      </c>
      <c r="T24" s="537">
        <f t="shared" si="37"/>
        <v>0</v>
      </c>
      <c r="U24" s="538">
        <f t="shared" si="37"/>
        <v>0</v>
      </c>
      <c r="V24" s="723">
        <f t="shared" si="37"/>
        <v>0</v>
      </c>
      <c r="W24" s="562">
        <f t="shared" si="37"/>
        <v>0</v>
      </c>
      <c r="X24" s="723">
        <f t="shared" si="37"/>
        <v>0</v>
      </c>
      <c r="Y24" s="723">
        <f t="shared" si="37"/>
        <v>0</v>
      </c>
      <c r="Z24" s="724">
        <f t="shared" si="37"/>
        <v>0</v>
      </c>
      <c r="AA24" s="723">
        <f t="shared" si="37"/>
        <v>0</v>
      </c>
      <c r="AB24" s="721">
        <f t="shared" si="37"/>
        <v>0</v>
      </c>
      <c r="AC24" s="722">
        <f t="shared" si="37"/>
        <v>0</v>
      </c>
      <c r="AD24" s="723">
        <f t="shared" si="37"/>
        <v>0</v>
      </c>
      <c r="AE24" s="562">
        <f t="shared" si="37"/>
        <v>0</v>
      </c>
      <c r="AF24" s="723">
        <f t="shared" si="37"/>
        <v>0</v>
      </c>
      <c r="AG24" s="723">
        <f t="shared" si="37"/>
        <v>0</v>
      </c>
      <c r="AH24" s="724">
        <f t="shared" si="37"/>
        <v>0</v>
      </c>
      <c r="AI24" s="723">
        <f t="shared" si="37"/>
        <v>0</v>
      </c>
      <c r="AJ24" s="721">
        <f t="shared" si="37"/>
        <v>0</v>
      </c>
      <c r="AK24" s="722">
        <f t="shared" si="37"/>
        <v>0</v>
      </c>
      <c r="AL24" s="723">
        <f t="shared" si="37"/>
        <v>0</v>
      </c>
      <c r="AM24" s="562">
        <f t="shared" si="37"/>
        <v>0</v>
      </c>
      <c r="AN24" s="723">
        <f t="shared" si="37"/>
        <v>0</v>
      </c>
      <c r="AO24" s="723">
        <f t="shared" si="37"/>
        <v>0</v>
      </c>
      <c r="AP24" s="724">
        <f t="shared" si="37"/>
        <v>0</v>
      </c>
      <c r="AQ24" s="723">
        <f t="shared" si="37"/>
        <v>0</v>
      </c>
      <c r="AR24" s="721">
        <f t="shared" ref="AR24:BW24" si="38">IF(AND(AR12&gt;=$J$24,AR12&lt;$K$24),"*",0)</f>
        <v>0</v>
      </c>
      <c r="AS24" s="722">
        <f t="shared" si="38"/>
        <v>0</v>
      </c>
      <c r="AT24" s="723">
        <f t="shared" si="38"/>
        <v>0</v>
      </c>
      <c r="AU24" s="562">
        <f t="shared" si="38"/>
        <v>0</v>
      </c>
      <c r="AV24" s="723">
        <f t="shared" si="38"/>
        <v>0</v>
      </c>
      <c r="AW24" s="723">
        <f t="shared" si="38"/>
        <v>0</v>
      </c>
      <c r="AX24" s="724">
        <f t="shared" si="38"/>
        <v>0</v>
      </c>
      <c r="AY24" s="723">
        <f t="shared" si="38"/>
        <v>0</v>
      </c>
      <c r="AZ24" s="721">
        <f t="shared" si="38"/>
        <v>0</v>
      </c>
      <c r="BA24" s="722">
        <f t="shared" si="38"/>
        <v>0</v>
      </c>
      <c r="BB24" s="723">
        <f t="shared" si="38"/>
        <v>0</v>
      </c>
      <c r="BC24" s="562">
        <f t="shared" si="38"/>
        <v>0</v>
      </c>
      <c r="BD24" s="723">
        <f t="shared" si="38"/>
        <v>0</v>
      </c>
      <c r="BE24" s="723">
        <f t="shared" si="38"/>
        <v>0</v>
      </c>
      <c r="BF24" s="724">
        <f t="shared" si="38"/>
        <v>0</v>
      </c>
      <c r="BG24" s="723">
        <f t="shared" si="38"/>
        <v>0</v>
      </c>
      <c r="BH24" s="721">
        <f t="shared" si="38"/>
        <v>0</v>
      </c>
      <c r="BI24" s="722">
        <f t="shared" si="38"/>
        <v>0</v>
      </c>
      <c r="BJ24" s="723">
        <f t="shared" si="38"/>
        <v>0</v>
      </c>
      <c r="BK24" s="562">
        <f t="shared" si="38"/>
        <v>0</v>
      </c>
      <c r="BL24" s="723">
        <f t="shared" si="38"/>
        <v>0</v>
      </c>
      <c r="BM24" s="723">
        <f t="shared" si="38"/>
        <v>0</v>
      </c>
      <c r="BN24" s="724">
        <f t="shared" si="38"/>
        <v>0</v>
      </c>
      <c r="BO24" s="723">
        <f t="shared" si="38"/>
        <v>0</v>
      </c>
      <c r="BP24" s="721">
        <f t="shared" si="38"/>
        <v>0</v>
      </c>
      <c r="BQ24" s="722">
        <f t="shared" si="38"/>
        <v>0</v>
      </c>
      <c r="BR24" s="723">
        <f t="shared" si="38"/>
        <v>0</v>
      </c>
      <c r="BS24" s="562">
        <f t="shared" si="38"/>
        <v>0</v>
      </c>
      <c r="BT24" s="723">
        <f t="shared" si="38"/>
        <v>0</v>
      </c>
      <c r="BU24" s="723">
        <f t="shared" si="38"/>
        <v>0</v>
      </c>
      <c r="BV24" s="724">
        <f t="shared" si="38"/>
        <v>0</v>
      </c>
      <c r="BW24" s="723">
        <f t="shared" si="38"/>
        <v>0</v>
      </c>
      <c r="BX24" s="721">
        <f t="shared" ref="BX24:CM24" si="39">IF(AND(BX12&gt;=$J$24,BX12&lt;$K$24),"*",0)</f>
        <v>0</v>
      </c>
      <c r="BY24" s="722">
        <f t="shared" si="39"/>
        <v>0</v>
      </c>
      <c r="BZ24" s="723">
        <f t="shared" si="39"/>
        <v>0</v>
      </c>
      <c r="CA24" s="562">
        <f t="shared" si="39"/>
        <v>0</v>
      </c>
      <c r="CB24" s="723">
        <f t="shared" si="39"/>
        <v>0</v>
      </c>
      <c r="CC24" s="723">
        <f t="shared" si="39"/>
        <v>0</v>
      </c>
      <c r="CD24" s="724">
        <f t="shared" si="39"/>
        <v>0</v>
      </c>
      <c r="CE24" s="723">
        <f t="shared" si="39"/>
        <v>0</v>
      </c>
      <c r="CF24" s="721">
        <f t="shared" si="39"/>
        <v>0</v>
      </c>
      <c r="CG24" s="722">
        <f t="shared" si="39"/>
        <v>0</v>
      </c>
      <c r="CH24" s="723">
        <f t="shared" si="39"/>
        <v>0</v>
      </c>
      <c r="CI24" s="562">
        <f t="shared" si="39"/>
        <v>0</v>
      </c>
      <c r="CJ24" s="539">
        <f t="shared" si="39"/>
        <v>0</v>
      </c>
      <c r="CK24" s="539">
        <f t="shared" si="39"/>
        <v>0</v>
      </c>
      <c r="CL24" s="541">
        <f t="shared" si="39"/>
        <v>0</v>
      </c>
      <c r="CM24" s="539">
        <f t="shared" si="39"/>
        <v>0</v>
      </c>
      <c r="CN24" s="1128">
        <f t="shared" si="4"/>
        <v>0</v>
      </c>
      <c r="CO24" s="1129"/>
      <c r="CP24" s="1123">
        <f>IF(CN24=0,0,LOOKUP(CN24,ﾃﾞｰﾀ入力!$AR$13:'ﾃﾞｰﾀ入力'!$AR$34,ﾃﾞｰﾀ入力!$AS$13:'ﾃﾞｰﾀ入力'!$AS$34))</f>
        <v>0</v>
      </c>
      <c r="CQ24" s="1123"/>
      <c r="CR24" s="294">
        <f t="shared" si="5"/>
        <v>0</v>
      </c>
      <c r="CS24" s="294">
        <f t="shared" si="6"/>
        <v>0</v>
      </c>
      <c r="CT24" s="294">
        <f t="shared" si="7"/>
        <v>0</v>
      </c>
      <c r="CU24" s="295">
        <f t="shared" si="12"/>
        <v>0</v>
      </c>
      <c r="CV24" s="296">
        <f>IF(H24=0,0,LOOKUP(H24,ﾃﾞｰﾀ入力!$C$3:'ﾃﾞｰﾀ入力'!$C$52,ﾃﾞｰﾀ入力!$E$3:'ﾃﾞｰﾀ入力'!$E$51))</f>
        <v>0</v>
      </c>
      <c r="CW24" s="297">
        <f>IF(H24=0,0,LOOKUP(H24,ﾃﾞｰﾀ入力!$C$3:'ﾃﾞｰﾀ入力'!$C$52,ﾃﾞｰﾀ入力!$F$3:'ﾃﾞｰﾀ入力'!$F$51))</f>
        <v>0</v>
      </c>
      <c r="CY24" s="69"/>
      <c r="CZ24" s="69"/>
      <c r="DA24" s="69"/>
    </row>
    <row r="25" spans="1:105" ht="22.5" customHeight="1">
      <c r="A25" s="443">
        <f t="shared" si="8"/>
        <v>12</v>
      </c>
      <c r="B25" s="855" t="str">
        <f>ｼﾌﾄ原本!C16</f>
        <v>Y.K</v>
      </c>
      <c r="C25" s="785" t="str">
        <f>ｼﾌﾄ原本!H16</f>
        <v>10-16</v>
      </c>
      <c r="D25" s="435">
        <f>IF(COUNTIF($H$14:$H$30,12),VLOOKUP(12,$H$14:$CU$30,3,FALSE),0)</f>
        <v>10</v>
      </c>
      <c r="E25" s="423">
        <f>IF(COUNTIF($H$14:$H$30,12),VLOOKUP(12,$H$14:$CU$30,4,FALSE),0)</f>
        <v>16</v>
      </c>
      <c r="F25" s="430">
        <f ca="1">IF(COUNTIF($H$14:$H$30,12),VLOOKUP(12,$H$14:$CU$30,92,FALSE),0)</f>
        <v>7049.5</v>
      </c>
      <c r="G25" s="431">
        <f ca="1">IF(COUNTIF($H$14:$H$30,12),VLOOKUP(12,$H$14:$CW$30,94,FALSE),0)</f>
        <v>0</v>
      </c>
      <c r="H25" s="432"/>
      <c r="I25" s="874">
        <f>IF(H25=0,0,LOOKUP(H25,ﾃﾞｰﾀ入力!$C$3:'ﾃﾞｰﾀ入力'!$C$40,ﾃﾞｰﾀ入力!$D$3:'ﾃﾞｰﾀ入力'!$D$40))</f>
        <v>0</v>
      </c>
      <c r="J25" s="285"/>
      <c r="K25" s="286"/>
      <c r="L25" s="275">
        <f t="shared" ref="L25:AQ25" si="40">IF(AND(L12&gt;=$J$25,L12&lt;$K$25),"*",0)</f>
        <v>0</v>
      </c>
      <c r="M25" s="626">
        <f t="shared" si="40"/>
        <v>0</v>
      </c>
      <c r="N25" s="627">
        <f t="shared" si="40"/>
        <v>0</v>
      </c>
      <c r="O25" s="628">
        <f t="shared" si="40"/>
        <v>0</v>
      </c>
      <c r="P25" s="537">
        <f t="shared" si="40"/>
        <v>0</v>
      </c>
      <c r="Q25" s="539">
        <f t="shared" si="40"/>
        <v>0</v>
      </c>
      <c r="R25" s="541">
        <f t="shared" si="40"/>
        <v>0</v>
      </c>
      <c r="S25" s="539">
        <f t="shared" si="40"/>
        <v>0</v>
      </c>
      <c r="T25" s="537">
        <f t="shared" si="40"/>
        <v>0</v>
      </c>
      <c r="U25" s="538">
        <f t="shared" si="40"/>
        <v>0</v>
      </c>
      <c r="V25" s="723">
        <f t="shared" si="40"/>
        <v>0</v>
      </c>
      <c r="W25" s="562">
        <f t="shared" si="40"/>
        <v>0</v>
      </c>
      <c r="X25" s="723">
        <f t="shared" si="40"/>
        <v>0</v>
      </c>
      <c r="Y25" s="723">
        <f t="shared" si="40"/>
        <v>0</v>
      </c>
      <c r="Z25" s="724">
        <f t="shared" si="40"/>
        <v>0</v>
      </c>
      <c r="AA25" s="723">
        <f t="shared" si="40"/>
        <v>0</v>
      </c>
      <c r="AB25" s="721">
        <f t="shared" si="40"/>
        <v>0</v>
      </c>
      <c r="AC25" s="722">
        <f t="shared" si="40"/>
        <v>0</v>
      </c>
      <c r="AD25" s="723">
        <f t="shared" si="40"/>
        <v>0</v>
      </c>
      <c r="AE25" s="562">
        <f t="shared" si="40"/>
        <v>0</v>
      </c>
      <c r="AF25" s="723">
        <f t="shared" si="40"/>
        <v>0</v>
      </c>
      <c r="AG25" s="723">
        <f t="shared" si="40"/>
        <v>0</v>
      </c>
      <c r="AH25" s="724">
        <f t="shared" si="40"/>
        <v>0</v>
      </c>
      <c r="AI25" s="723">
        <f t="shared" si="40"/>
        <v>0</v>
      </c>
      <c r="AJ25" s="721">
        <f t="shared" si="40"/>
        <v>0</v>
      </c>
      <c r="AK25" s="722">
        <f t="shared" si="40"/>
        <v>0</v>
      </c>
      <c r="AL25" s="723">
        <f t="shared" si="40"/>
        <v>0</v>
      </c>
      <c r="AM25" s="562">
        <f t="shared" si="40"/>
        <v>0</v>
      </c>
      <c r="AN25" s="723">
        <f t="shared" si="40"/>
        <v>0</v>
      </c>
      <c r="AO25" s="723">
        <f t="shared" si="40"/>
        <v>0</v>
      </c>
      <c r="AP25" s="724">
        <f t="shared" si="40"/>
        <v>0</v>
      </c>
      <c r="AQ25" s="723">
        <f t="shared" si="40"/>
        <v>0</v>
      </c>
      <c r="AR25" s="721">
        <f t="shared" ref="AR25:BW25" si="41">IF(AND(AR12&gt;=$J$25,AR12&lt;$K$25),"*",0)</f>
        <v>0</v>
      </c>
      <c r="AS25" s="722">
        <f t="shared" si="41"/>
        <v>0</v>
      </c>
      <c r="AT25" s="723">
        <f t="shared" si="41"/>
        <v>0</v>
      </c>
      <c r="AU25" s="562">
        <f t="shared" si="41"/>
        <v>0</v>
      </c>
      <c r="AV25" s="723">
        <f t="shared" si="41"/>
        <v>0</v>
      </c>
      <c r="AW25" s="723">
        <f t="shared" si="41"/>
        <v>0</v>
      </c>
      <c r="AX25" s="724">
        <f t="shared" si="41"/>
        <v>0</v>
      </c>
      <c r="AY25" s="723">
        <f t="shared" si="41"/>
        <v>0</v>
      </c>
      <c r="AZ25" s="721">
        <f t="shared" si="41"/>
        <v>0</v>
      </c>
      <c r="BA25" s="722">
        <f t="shared" si="41"/>
        <v>0</v>
      </c>
      <c r="BB25" s="723">
        <f t="shared" si="41"/>
        <v>0</v>
      </c>
      <c r="BC25" s="562">
        <f t="shared" si="41"/>
        <v>0</v>
      </c>
      <c r="BD25" s="723">
        <f t="shared" si="41"/>
        <v>0</v>
      </c>
      <c r="BE25" s="723">
        <f t="shared" si="41"/>
        <v>0</v>
      </c>
      <c r="BF25" s="724">
        <f t="shared" si="41"/>
        <v>0</v>
      </c>
      <c r="BG25" s="723">
        <f t="shared" si="41"/>
        <v>0</v>
      </c>
      <c r="BH25" s="721">
        <f t="shared" si="41"/>
        <v>0</v>
      </c>
      <c r="BI25" s="722">
        <f t="shared" si="41"/>
        <v>0</v>
      </c>
      <c r="BJ25" s="723">
        <f t="shared" si="41"/>
        <v>0</v>
      </c>
      <c r="BK25" s="562">
        <f t="shared" si="41"/>
        <v>0</v>
      </c>
      <c r="BL25" s="723">
        <f t="shared" si="41"/>
        <v>0</v>
      </c>
      <c r="BM25" s="723">
        <f t="shared" si="41"/>
        <v>0</v>
      </c>
      <c r="BN25" s="724">
        <f t="shared" si="41"/>
        <v>0</v>
      </c>
      <c r="BO25" s="723">
        <f t="shared" si="41"/>
        <v>0</v>
      </c>
      <c r="BP25" s="721">
        <f t="shared" si="41"/>
        <v>0</v>
      </c>
      <c r="BQ25" s="722">
        <f t="shared" si="41"/>
        <v>0</v>
      </c>
      <c r="BR25" s="723">
        <f t="shared" si="41"/>
        <v>0</v>
      </c>
      <c r="BS25" s="562">
        <f t="shared" si="41"/>
        <v>0</v>
      </c>
      <c r="BT25" s="723">
        <f t="shared" si="41"/>
        <v>0</v>
      </c>
      <c r="BU25" s="723">
        <f t="shared" si="41"/>
        <v>0</v>
      </c>
      <c r="BV25" s="724">
        <f t="shared" si="41"/>
        <v>0</v>
      </c>
      <c r="BW25" s="723">
        <f t="shared" si="41"/>
        <v>0</v>
      </c>
      <c r="BX25" s="721">
        <f t="shared" ref="BX25:CM25" si="42">IF(AND(BX12&gt;=$J$25,BX12&lt;$K$25),"*",0)</f>
        <v>0</v>
      </c>
      <c r="BY25" s="722">
        <f t="shared" si="42"/>
        <v>0</v>
      </c>
      <c r="BZ25" s="723">
        <f t="shared" si="42"/>
        <v>0</v>
      </c>
      <c r="CA25" s="562">
        <f t="shared" si="42"/>
        <v>0</v>
      </c>
      <c r="CB25" s="723">
        <f t="shared" si="42"/>
        <v>0</v>
      </c>
      <c r="CC25" s="723">
        <f t="shared" si="42"/>
        <v>0</v>
      </c>
      <c r="CD25" s="724">
        <f t="shared" si="42"/>
        <v>0</v>
      </c>
      <c r="CE25" s="723">
        <f t="shared" si="42"/>
        <v>0</v>
      </c>
      <c r="CF25" s="721">
        <f t="shared" si="42"/>
        <v>0</v>
      </c>
      <c r="CG25" s="538">
        <f t="shared" si="42"/>
        <v>0</v>
      </c>
      <c r="CH25" s="539">
        <f t="shared" si="42"/>
        <v>0</v>
      </c>
      <c r="CI25" s="540">
        <f t="shared" si="42"/>
        <v>0</v>
      </c>
      <c r="CJ25" s="539">
        <f t="shared" si="42"/>
        <v>0</v>
      </c>
      <c r="CK25" s="539">
        <f t="shared" si="42"/>
        <v>0</v>
      </c>
      <c r="CL25" s="541">
        <f t="shared" si="42"/>
        <v>0</v>
      </c>
      <c r="CM25" s="539">
        <f t="shared" si="42"/>
        <v>0</v>
      </c>
      <c r="CN25" s="1128">
        <f t="shared" si="4"/>
        <v>0</v>
      </c>
      <c r="CO25" s="1129"/>
      <c r="CP25" s="1123">
        <f>IF(CN25=0,0,LOOKUP(CN25,ﾃﾞｰﾀ入力!$AR$13:'ﾃﾞｰﾀ入力'!$AR$34,ﾃﾞｰﾀ入力!$AS$13:'ﾃﾞｰﾀ入力'!$AS$34))</f>
        <v>0</v>
      </c>
      <c r="CQ25" s="1123"/>
      <c r="CR25" s="294">
        <f t="shared" si="5"/>
        <v>0</v>
      </c>
      <c r="CS25" s="294">
        <f t="shared" si="6"/>
        <v>0</v>
      </c>
      <c r="CT25" s="294">
        <f t="shared" si="7"/>
        <v>0</v>
      </c>
      <c r="CU25" s="295">
        <f t="shared" si="12"/>
        <v>0</v>
      </c>
      <c r="CV25" s="296">
        <f>IF(H25=0,0,LOOKUP(H25,ﾃﾞｰﾀ入力!$C$3:'ﾃﾞｰﾀ入力'!$C$52,ﾃﾞｰﾀ入力!$E$3:'ﾃﾞｰﾀ入力'!$E$51))</f>
        <v>0</v>
      </c>
      <c r="CW25" s="297">
        <f>IF(H25=0,0,LOOKUP(H25,ﾃﾞｰﾀ入力!$C$3:'ﾃﾞｰﾀ入力'!$C$52,ﾃﾞｰﾀ入力!$F$3:'ﾃﾞｰﾀ入力'!$F$51))</f>
        <v>0</v>
      </c>
      <c r="CY25" s="69"/>
      <c r="CZ25" s="69"/>
      <c r="DA25" s="69"/>
    </row>
    <row r="26" spans="1:105" ht="22.5" customHeight="1">
      <c r="A26" s="443">
        <f t="shared" si="8"/>
        <v>13</v>
      </c>
      <c r="B26" s="855" t="str">
        <f>ｼﾌﾄ原本!C17</f>
        <v>T.R</v>
      </c>
      <c r="C26" s="785" t="str">
        <f>ｼﾌﾄ原本!H17</f>
        <v>X</v>
      </c>
      <c r="D26" s="435">
        <f>IF(COUNTIF($H$14:$H$30,13),VLOOKUP(13,$H$14:$CU$30,3,FALSE),0)</f>
        <v>0</v>
      </c>
      <c r="E26" s="423">
        <f>IF(COUNTIF($H$14:$H$30,13),VLOOKUP(13,$H$14:$CU$30,4,FALSE),0)</f>
        <v>0</v>
      </c>
      <c r="F26" s="430">
        <f>IF(COUNTIF($H$14:$H$30,13),VLOOKUP(13,$H$14:$CU$30,92,FALSE),0)</f>
        <v>0</v>
      </c>
      <c r="G26" s="431">
        <f>IF(COUNTIF($H$14:$H$30,13),VLOOKUP(13,$H$14:$CW$30,94,FALSE),0)</f>
        <v>0</v>
      </c>
      <c r="H26" s="432"/>
      <c r="I26" s="874">
        <f>IF(H26=0,0,LOOKUP(H26,ﾃﾞｰﾀ入力!$C$3:'ﾃﾞｰﾀ入力'!$C$40,ﾃﾞｰﾀ入力!$D$3:'ﾃﾞｰﾀ入力'!$D$40))</f>
        <v>0</v>
      </c>
      <c r="J26" s="285"/>
      <c r="K26" s="286"/>
      <c r="L26" s="275">
        <f t="shared" ref="L26:AQ26" si="43">IF(AND(L12&gt;=$J$26,L12&lt;$K$26),"*",0)</f>
        <v>0</v>
      </c>
      <c r="M26" s="626">
        <f t="shared" si="43"/>
        <v>0</v>
      </c>
      <c r="N26" s="627">
        <f t="shared" si="43"/>
        <v>0</v>
      </c>
      <c r="O26" s="628">
        <f t="shared" si="43"/>
        <v>0</v>
      </c>
      <c r="P26" s="537">
        <f t="shared" si="43"/>
        <v>0</v>
      </c>
      <c r="Q26" s="539">
        <f t="shared" si="43"/>
        <v>0</v>
      </c>
      <c r="R26" s="541">
        <f t="shared" si="43"/>
        <v>0</v>
      </c>
      <c r="S26" s="539">
        <f t="shared" si="43"/>
        <v>0</v>
      </c>
      <c r="T26" s="537">
        <f t="shared" si="43"/>
        <v>0</v>
      </c>
      <c r="U26" s="538">
        <f t="shared" si="43"/>
        <v>0</v>
      </c>
      <c r="V26" s="723">
        <f t="shared" si="43"/>
        <v>0</v>
      </c>
      <c r="W26" s="562">
        <f t="shared" si="43"/>
        <v>0</v>
      </c>
      <c r="X26" s="723">
        <f t="shared" si="43"/>
        <v>0</v>
      </c>
      <c r="Y26" s="723">
        <f t="shared" si="43"/>
        <v>0</v>
      </c>
      <c r="Z26" s="724">
        <f t="shared" si="43"/>
        <v>0</v>
      </c>
      <c r="AA26" s="723">
        <f t="shared" si="43"/>
        <v>0</v>
      </c>
      <c r="AB26" s="721">
        <f t="shared" si="43"/>
        <v>0</v>
      </c>
      <c r="AC26" s="722">
        <f t="shared" si="43"/>
        <v>0</v>
      </c>
      <c r="AD26" s="723">
        <f t="shared" si="43"/>
        <v>0</v>
      </c>
      <c r="AE26" s="562">
        <f t="shared" si="43"/>
        <v>0</v>
      </c>
      <c r="AF26" s="723">
        <f t="shared" si="43"/>
        <v>0</v>
      </c>
      <c r="AG26" s="723">
        <f t="shared" si="43"/>
        <v>0</v>
      </c>
      <c r="AH26" s="724">
        <f t="shared" si="43"/>
        <v>0</v>
      </c>
      <c r="AI26" s="723">
        <f t="shared" si="43"/>
        <v>0</v>
      </c>
      <c r="AJ26" s="721">
        <f t="shared" si="43"/>
        <v>0</v>
      </c>
      <c r="AK26" s="722">
        <f t="shared" si="43"/>
        <v>0</v>
      </c>
      <c r="AL26" s="723">
        <f t="shared" si="43"/>
        <v>0</v>
      </c>
      <c r="AM26" s="562">
        <f t="shared" si="43"/>
        <v>0</v>
      </c>
      <c r="AN26" s="723">
        <f t="shared" si="43"/>
        <v>0</v>
      </c>
      <c r="AO26" s="723">
        <f t="shared" si="43"/>
        <v>0</v>
      </c>
      <c r="AP26" s="724">
        <f t="shared" si="43"/>
        <v>0</v>
      </c>
      <c r="AQ26" s="723">
        <f t="shared" si="43"/>
        <v>0</v>
      </c>
      <c r="AR26" s="721">
        <f t="shared" ref="AR26:BW26" si="44">IF(AND(AR12&gt;=$J$26,AR12&lt;$K$26),"*",0)</f>
        <v>0</v>
      </c>
      <c r="AS26" s="722">
        <f t="shared" si="44"/>
        <v>0</v>
      </c>
      <c r="AT26" s="723">
        <f t="shared" si="44"/>
        <v>0</v>
      </c>
      <c r="AU26" s="562">
        <f t="shared" si="44"/>
        <v>0</v>
      </c>
      <c r="AV26" s="723">
        <f t="shared" si="44"/>
        <v>0</v>
      </c>
      <c r="AW26" s="723">
        <f t="shared" si="44"/>
        <v>0</v>
      </c>
      <c r="AX26" s="724">
        <f t="shared" si="44"/>
        <v>0</v>
      </c>
      <c r="AY26" s="723">
        <f t="shared" si="44"/>
        <v>0</v>
      </c>
      <c r="AZ26" s="721">
        <f t="shared" si="44"/>
        <v>0</v>
      </c>
      <c r="BA26" s="722">
        <f t="shared" si="44"/>
        <v>0</v>
      </c>
      <c r="BB26" s="723">
        <f t="shared" si="44"/>
        <v>0</v>
      </c>
      <c r="BC26" s="562">
        <f t="shared" si="44"/>
        <v>0</v>
      </c>
      <c r="BD26" s="723">
        <f t="shared" si="44"/>
        <v>0</v>
      </c>
      <c r="BE26" s="723">
        <f t="shared" si="44"/>
        <v>0</v>
      </c>
      <c r="BF26" s="724">
        <f t="shared" si="44"/>
        <v>0</v>
      </c>
      <c r="BG26" s="723">
        <f t="shared" si="44"/>
        <v>0</v>
      </c>
      <c r="BH26" s="721">
        <f t="shared" si="44"/>
        <v>0</v>
      </c>
      <c r="BI26" s="722">
        <f t="shared" si="44"/>
        <v>0</v>
      </c>
      <c r="BJ26" s="723">
        <f t="shared" si="44"/>
        <v>0</v>
      </c>
      <c r="BK26" s="562">
        <f t="shared" si="44"/>
        <v>0</v>
      </c>
      <c r="BL26" s="723">
        <f t="shared" si="44"/>
        <v>0</v>
      </c>
      <c r="BM26" s="723">
        <f t="shared" si="44"/>
        <v>0</v>
      </c>
      <c r="BN26" s="724">
        <f t="shared" si="44"/>
        <v>0</v>
      </c>
      <c r="BO26" s="723">
        <f t="shared" si="44"/>
        <v>0</v>
      </c>
      <c r="BP26" s="721">
        <f t="shared" si="44"/>
        <v>0</v>
      </c>
      <c r="BQ26" s="722">
        <f t="shared" si="44"/>
        <v>0</v>
      </c>
      <c r="BR26" s="723">
        <f t="shared" si="44"/>
        <v>0</v>
      </c>
      <c r="BS26" s="562">
        <f t="shared" si="44"/>
        <v>0</v>
      </c>
      <c r="BT26" s="723">
        <f t="shared" si="44"/>
        <v>0</v>
      </c>
      <c r="BU26" s="723">
        <f t="shared" si="44"/>
        <v>0</v>
      </c>
      <c r="BV26" s="724">
        <f t="shared" si="44"/>
        <v>0</v>
      </c>
      <c r="BW26" s="723">
        <f t="shared" si="44"/>
        <v>0</v>
      </c>
      <c r="BX26" s="721">
        <f t="shared" ref="BX26:CM26" si="45">IF(AND(BX12&gt;=$J$26,BX12&lt;$K$26),"*",0)</f>
        <v>0</v>
      </c>
      <c r="BY26" s="722">
        <f t="shared" si="45"/>
        <v>0</v>
      </c>
      <c r="BZ26" s="723">
        <f t="shared" si="45"/>
        <v>0</v>
      </c>
      <c r="CA26" s="562">
        <f t="shared" si="45"/>
        <v>0</v>
      </c>
      <c r="CB26" s="723">
        <f t="shared" si="45"/>
        <v>0</v>
      </c>
      <c r="CC26" s="723">
        <f t="shared" si="45"/>
        <v>0</v>
      </c>
      <c r="CD26" s="724">
        <f t="shared" si="45"/>
        <v>0</v>
      </c>
      <c r="CE26" s="723">
        <f t="shared" si="45"/>
        <v>0</v>
      </c>
      <c r="CF26" s="721">
        <f t="shared" si="45"/>
        <v>0</v>
      </c>
      <c r="CG26" s="538">
        <f t="shared" si="45"/>
        <v>0</v>
      </c>
      <c r="CH26" s="539">
        <f t="shared" si="45"/>
        <v>0</v>
      </c>
      <c r="CI26" s="540">
        <f t="shared" si="45"/>
        <v>0</v>
      </c>
      <c r="CJ26" s="539">
        <f t="shared" si="45"/>
        <v>0</v>
      </c>
      <c r="CK26" s="539">
        <f t="shared" si="45"/>
        <v>0</v>
      </c>
      <c r="CL26" s="541">
        <f t="shared" si="45"/>
        <v>0</v>
      </c>
      <c r="CM26" s="539">
        <f t="shared" si="45"/>
        <v>0</v>
      </c>
      <c r="CN26" s="1128">
        <f t="shared" si="4"/>
        <v>0</v>
      </c>
      <c r="CO26" s="1129"/>
      <c r="CP26" s="1123">
        <f>IF(CN26=0,0,LOOKUP(CN26,ﾃﾞｰﾀ入力!$AR$13:'ﾃﾞｰﾀ入力'!$AR$34,ﾃﾞｰﾀ入力!$AS$13:'ﾃﾞｰﾀ入力'!$AS$34))</f>
        <v>0</v>
      </c>
      <c r="CQ26" s="1123"/>
      <c r="CR26" s="294">
        <f t="shared" si="5"/>
        <v>0</v>
      </c>
      <c r="CS26" s="294">
        <f t="shared" si="6"/>
        <v>0</v>
      </c>
      <c r="CT26" s="294">
        <f t="shared" si="7"/>
        <v>0</v>
      </c>
      <c r="CU26" s="295">
        <f t="shared" si="12"/>
        <v>0</v>
      </c>
      <c r="CV26" s="296">
        <f>IF(H26=0,0,LOOKUP(H26,ﾃﾞｰﾀ入力!$C$3:'ﾃﾞｰﾀ入力'!$C$52,ﾃﾞｰﾀ入力!$E$3:'ﾃﾞｰﾀ入力'!$E$51))</f>
        <v>0</v>
      </c>
      <c r="CW26" s="297">
        <f>IF(H26=0,0,LOOKUP(H26,ﾃﾞｰﾀ入力!$C$3:'ﾃﾞｰﾀ入力'!$C$52,ﾃﾞｰﾀ入力!$F$3:'ﾃﾞｰﾀ入力'!$F$51))</f>
        <v>0</v>
      </c>
      <c r="CY26" s="69"/>
      <c r="CZ26" s="69"/>
      <c r="DA26" s="69"/>
    </row>
    <row r="27" spans="1:105" ht="22.5" customHeight="1">
      <c r="A27" s="443">
        <f t="shared" si="8"/>
        <v>14</v>
      </c>
      <c r="B27" s="855" t="str">
        <f>ｼﾌﾄ原本!C18</f>
        <v>I.N</v>
      </c>
      <c r="C27" s="785" t="str">
        <f>ｼﾌﾄ原本!H18</f>
        <v>9-21</v>
      </c>
      <c r="D27" s="435">
        <f>IF(COUNTIF($H$14:$H$30,14),VLOOKUP(14,$H$14:$CU$30,3,FALSE),0)</f>
        <v>9</v>
      </c>
      <c r="E27" s="423">
        <f>IF(COUNTIF($H$14:$H$30,14),VLOOKUP(14,$H$14:$CU$30,4,FALSE),0)</f>
        <v>18</v>
      </c>
      <c r="F27" s="430">
        <f ca="1">IF(COUNTIF($H$14:$H$30,14),VLOOKUP(14,$H$14:$CU$30,92,FALSE),0)</f>
        <v>9808</v>
      </c>
      <c r="G27" s="431">
        <f ca="1">IF(COUNTIF($H$14:$H$30,14),VLOOKUP(14,$H$14:$CW$30,94,FALSE),0)</f>
        <v>2442</v>
      </c>
      <c r="H27" s="432"/>
      <c r="I27" s="874">
        <f>IF(H27=0,0,LOOKUP(H27,ﾃﾞｰﾀ入力!$C$3:'ﾃﾞｰﾀ入力'!$C$40,ﾃﾞｰﾀ入力!$D$3:'ﾃﾞｰﾀ入力'!$D$40))</f>
        <v>0</v>
      </c>
      <c r="J27" s="285"/>
      <c r="K27" s="286"/>
      <c r="L27" s="275">
        <f>IF(AND(L$12&gt;=$J$27,L$12&lt;$K$27),"*",0)</f>
        <v>0</v>
      </c>
      <c r="M27" s="626">
        <f>IF(AND(M$12&gt;=$J$27,M$12&lt;$K$27),"*",0)</f>
        <v>0</v>
      </c>
      <c r="N27" s="627">
        <f>IF(AND(N$12&gt;=$J$27,N$12&lt;$K$27),"*",0)</f>
        <v>0</v>
      </c>
      <c r="O27" s="628">
        <f>IF(AND(O$12&gt;=$J$27,O$12&lt;$K$27),"*",0)</f>
        <v>0</v>
      </c>
      <c r="P27" s="537">
        <f>IF(AND(P$12&gt;=$J$27,P$12&lt;$K$27),"*",0)</f>
        <v>0</v>
      </c>
      <c r="Q27" s="539">
        <f t="shared" ref="Q27:AV27" si="46">IF(AND(Q12&gt;=$J$27,Q12&lt;$K$27),"*",0)</f>
        <v>0</v>
      </c>
      <c r="R27" s="541">
        <f t="shared" si="46"/>
        <v>0</v>
      </c>
      <c r="S27" s="539">
        <f t="shared" si="46"/>
        <v>0</v>
      </c>
      <c r="T27" s="537">
        <f t="shared" si="46"/>
        <v>0</v>
      </c>
      <c r="U27" s="538">
        <f t="shared" si="46"/>
        <v>0</v>
      </c>
      <c r="V27" s="723">
        <f t="shared" si="46"/>
        <v>0</v>
      </c>
      <c r="W27" s="562">
        <f t="shared" si="46"/>
        <v>0</v>
      </c>
      <c r="X27" s="723">
        <f t="shared" si="46"/>
        <v>0</v>
      </c>
      <c r="Y27" s="723">
        <f t="shared" si="46"/>
        <v>0</v>
      </c>
      <c r="Z27" s="724">
        <f t="shared" si="46"/>
        <v>0</v>
      </c>
      <c r="AA27" s="723">
        <f t="shared" si="46"/>
        <v>0</v>
      </c>
      <c r="AB27" s="721">
        <f t="shared" si="46"/>
        <v>0</v>
      </c>
      <c r="AC27" s="722">
        <f t="shared" si="46"/>
        <v>0</v>
      </c>
      <c r="AD27" s="723">
        <f t="shared" si="46"/>
        <v>0</v>
      </c>
      <c r="AE27" s="562">
        <f t="shared" si="46"/>
        <v>0</v>
      </c>
      <c r="AF27" s="723">
        <f t="shared" si="46"/>
        <v>0</v>
      </c>
      <c r="AG27" s="723">
        <f t="shared" si="46"/>
        <v>0</v>
      </c>
      <c r="AH27" s="724">
        <f t="shared" si="46"/>
        <v>0</v>
      </c>
      <c r="AI27" s="723">
        <f t="shared" si="46"/>
        <v>0</v>
      </c>
      <c r="AJ27" s="721">
        <f t="shared" si="46"/>
        <v>0</v>
      </c>
      <c r="AK27" s="722">
        <f t="shared" si="46"/>
        <v>0</v>
      </c>
      <c r="AL27" s="723">
        <f t="shared" si="46"/>
        <v>0</v>
      </c>
      <c r="AM27" s="562">
        <f t="shared" si="46"/>
        <v>0</v>
      </c>
      <c r="AN27" s="723">
        <f t="shared" si="46"/>
        <v>0</v>
      </c>
      <c r="AO27" s="723">
        <f t="shared" si="46"/>
        <v>0</v>
      </c>
      <c r="AP27" s="724">
        <f t="shared" si="46"/>
        <v>0</v>
      </c>
      <c r="AQ27" s="723">
        <f t="shared" si="46"/>
        <v>0</v>
      </c>
      <c r="AR27" s="721">
        <f t="shared" si="46"/>
        <v>0</v>
      </c>
      <c r="AS27" s="722">
        <f t="shared" si="46"/>
        <v>0</v>
      </c>
      <c r="AT27" s="723">
        <f t="shared" si="46"/>
        <v>0</v>
      </c>
      <c r="AU27" s="562">
        <f t="shared" si="46"/>
        <v>0</v>
      </c>
      <c r="AV27" s="723">
        <f t="shared" si="46"/>
        <v>0</v>
      </c>
      <c r="AW27" s="723">
        <f t="shared" ref="AW27:CB27" si="47">IF(AND(AW12&gt;=$J$27,AW12&lt;$K$27),"*",0)</f>
        <v>0</v>
      </c>
      <c r="AX27" s="724">
        <f t="shared" si="47"/>
        <v>0</v>
      </c>
      <c r="AY27" s="723">
        <f t="shared" si="47"/>
        <v>0</v>
      </c>
      <c r="AZ27" s="721">
        <f t="shared" si="47"/>
        <v>0</v>
      </c>
      <c r="BA27" s="722">
        <f t="shared" si="47"/>
        <v>0</v>
      </c>
      <c r="BB27" s="723">
        <f t="shared" si="47"/>
        <v>0</v>
      </c>
      <c r="BC27" s="562">
        <f t="shared" si="47"/>
        <v>0</v>
      </c>
      <c r="BD27" s="723">
        <f t="shared" si="47"/>
        <v>0</v>
      </c>
      <c r="BE27" s="723">
        <f t="shared" si="47"/>
        <v>0</v>
      </c>
      <c r="BF27" s="724">
        <f t="shared" si="47"/>
        <v>0</v>
      </c>
      <c r="BG27" s="723">
        <f t="shared" si="47"/>
        <v>0</v>
      </c>
      <c r="BH27" s="721">
        <f t="shared" si="47"/>
        <v>0</v>
      </c>
      <c r="BI27" s="722">
        <f t="shared" si="47"/>
        <v>0</v>
      </c>
      <c r="BJ27" s="723">
        <f t="shared" si="47"/>
        <v>0</v>
      </c>
      <c r="BK27" s="562">
        <f t="shared" si="47"/>
        <v>0</v>
      </c>
      <c r="BL27" s="723">
        <f t="shared" si="47"/>
        <v>0</v>
      </c>
      <c r="BM27" s="723">
        <f t="shared" si="47"/>
        <v>0</v>
      </c>
      <c r="BN27" s="724">
        <f t="shared" si="47"/>
        <v>0</v>
      </c>
      <c r="BO27" s="723">
        <f t="shared" si="47"/>
        <v>0</v>
      </c>
      <c r="BP27" s="721">
        <f t="shared" si="47"/>
        <v>0</v>
      </c>
      <c r="BQ27" s="722">
        <f t="shared" si="47"/>
        <v>0</v>
      </c>
      <c r="BR27" s="723">
        <f t="shared" si="47"/>
        <v>0</v>
      </c>
      <c r="BS27" s="562">
        <f t="shared" si="47"/>
        <v>0</v>
      </c>
      <c r="BT27" s="723">
        <f t="shared" si="47"/>
        <v>0</v>
      </c>
      <c r="BU27" s="723">
        <f t="shared" si="47"/>
        <v>0</v>
      </c>
      <c r="BV27" s="724">
        <f t="shared" si="47"/>
        <v>0</v>
      </c>
      <c r="BW27" s="723">
        <f t="shared" si="47"/>
        <v>0</v>
      </c>
      <c r="BX27" s="721">
        <f t="shared" si="47"/>
        <v>0</v>
      </c>
      <c r="BY27" s="722">
        <f t="shared" si="47"/>
        <v>0</v>
      </c>
      <c r="BZ27" s="723">
        <f t="shared" si="47"/>
        <v>0</v>
      </c>
      <c r="CA27" s="562">
        <f t="shared" si="47"/>
        <v>0</v>
      </c>
      <c r="CB27" s="723">
        <f t="shared" si="47"/>
        <v>0</v>
      </c>
      <c r="CC27" s="723">
        <f t="shared" ref="CC27:CM27" si="48">IF(AND(CC12&gt;=$J$27,CC12&lt;$K$27),"*",0)</f>
        <v>0</v>
      </c>
      <c r="CD27" s="724">
        <f t="shared" si="48"/>
        <v>0</v>
      </c>
      <c r="CE27" s="723">
        <f t="shared" si="48"/>
        <v>0</v>
      </c>
      <c r="CF27" s="721">
        <f t="shared" si="48"/>
        <v>0</v>
      </c>
      <c r="CG27" s="538">
        <f t="shared" si="48"/>
        <v>0</v>
      </c>
      <c r="CH27" s="539">
        <f t="shared" si="48"/>
        <v>0</v>
      </c>
      <c r="CI27" s="540">
        <f t="shared" si="48"/>
        <v>0</v>
      </c>
      <c r="CJ27" s="539">
        <f t="shared" si="48"/>
        <v>0</v>
      </c>
      <c r="CK27" s="539">
        <f t="shared" si="48"/>
        <v>0</v>
      </c>
      <c r="CL27" s="541">
        <f t="shared" si="48"/>
        <v>0</v>
      </c>
      <c r="CM27" s="539">
        <f t="shared" si="48"/>
        <v>0</v>
      </c>
      <c r="CN27" s="1128">
        <f t="shared" si="4"/>
        <v>0</v>
      </c>
      <c r="CO27" s="1129"/>
      <c r="CP27" s="1123">
        <f>IF(CN27=0,0,LOOKUP(CN27,ﾃﾞｰﾀ入力!$AR$13:'ﾃﾞｰﾀ入力'!$AR$34,ﾃﾞｰﾀ入力!$AS$13:'ﾃﾞｰﾀ入力'!$AS$34))</f>
        <v>0</v>
      </c>
      <c r="CQ27" s="1123"/>
      <c r="CR27" s="294">
        <f t="shared" si="5"/>
        <v>0</v>
      </c>
      <c r="CS27" s="294">
        <f t="shared" si="6"/>
        <v>0</v>
      </c>
      <c r="CT27" s="294">
        <f t="shared" si="7"/>
        <v>0</v>
      </c>
      <c r="CU27" s="295">
        <f t="shared" si="12"/>
        <v>0</v>
      </c>
      <c r="CV27" s="296">
        <f>IF(H27=0,0,LOOKUP(H27,ﾃﾞｰﾀ入力!$C$3:'ﾃﾞｰﾀ入力'!$C$52,ﾃﾞｰﾀ入力!$E$3:'ﾃﾞｰﾀ入力'!$E$51))</f>
        <v>0</v>
      </c>
      <c r="CW27" s="297">
        <f>IF(H27=0,0,LOOKUP(H27,ﾃﾞｰﾀ入力!$C$3:'ﾃﾞｰﾀ入力'!$C$52,ﾃﾞｰﾀ入力!$F$3:'ﾃﾞｰﾀ入力'!$F$51))</f>
        <v>0</v>
      </c>
      <c r="CY27" s="69"/>
      <c r="CZ27" s="69"/>
      <c r="DA27" s="69"/>
    </row>
    <row r="28" spans="1:105" ht="22.5" customHeight="1">
      <c r="A28" s="443">
        <f>A27+1</f>
        <v>15</v>
      </c>
      <c r="B28" s="855" t="str">
        <f>ｼﾌﾄ原本!C19</f>
        <v>W.M</v>
      </c>
      <c r="C28" s="785" t="str">
        <f>ｼﾌﾄ原本!H19</f>
        <v>X</v>
      </c>
      <c r="D28" s="435">
        <f>IF(COUNTIF($H$14:$H$30,15),VLOOKUP(15,$H$14:$CU$30,3,FALSE),0)</f>
        <v>0</v>
      </c>
      <c r="E28" s="423">
        <f>IF(COUNTIF($H$14:$H$30,15),VLOOKUP(15,$H$14:$CU$30,4,FALSE),0)</f>
        <v>0</v>
      </c>
      <c r="F28" s="426">
        <f>IF(COUNTIF($H$14:$H$30,15),VLOOKUP(15,$H$14:$CU$30,92,FALSE),0)</f>
        <v>0</v>
      </c>
      <c r="G28" s="436">
        <f>IF(COUNTIF($H$14:$H$30,15),VLOOKUP(15,$H$14:$CW$30,94,FALSE),0)</f>
        <v>0</v>
      </c>
      <c r="H28" s="432"/>
      <c r="I28" s="874">
        <f>IF(H28=0,0,LOOKUP(H28,ﾃﾞｰﾀ入力!$C$3:'ﾃﾞｰﾀ入力'!$C$40,ﾃﾞｰﾀ入力!$D$3:'ﾃﾞｰﾀ入力'!$D$40))</f>
        <v>0</v>
      </c>
      <c r="J28" s="298"/>
      <c r="K28" s="299"/>
      <c r="L28" s="275">
        <f t="shared" ref="L28:AQ28" si="49">IF(AND(L$12&gt;=$J$28,L$12&lt;$K$28),"*",0)</f>
        <v>0</v>
      </c>
      <c r="M28" s="626">
        <f t="shared" si="49"/>
        <v>0</v>
      </c>
      <c r="N28" s="627">
        <f t="shared" si="49"/>
        <v>0</v>
      </c>
      <c r="O28" s="628">
        <f t="shared" si="49"/>
        <v>0</v>
      </c>
      <c r="P28" s="537">
        <f t="shared" si="49"/>
        <v>0</v>
      </c>
      <c r="Q28" s="539">
        <f t="shared" si="49"/>
        <v>0</v>
      </c>
      <c r="R28" s="541">
        <f t="shared" si="49"/>
        <v>0</v>
      </c>
      <c r="S28" s="539">
        <f t="shared" si="49"/>
        <v>0</v>
      </c>
      <c r="T28" s="537">
        <f t="shared" si="49"/>
        <v>0</v>
      </c>
      <c r="U28" s="538">
        <f t="shared" si="49"/>
        <v>0</v>
      </c>
      <c r="V28" s="723">
        <f t="shared" si="49"/>
        <v>0</v>
      </c>
      <c r="W28" s="562">
        <f t="shared" si="49"/>
        <v>0</v>
      </c>
      <c r="X28" s="723">
        <f t="shared" si="49"/>
        <v>0</v>
      </c>
      <c r="Y28" s="723">
        <f t="shared" si="49"/>
        <v>0</v>
      </c>
      <c r="Z28" s="724">
        <f t="shared" si="49"/>
        <v>0</v>
      </c>
      <c r="AA28" s="723">
        <f t="shared" si="49"/>
        <v>0</v>
      </c>
      <c r="AB28" s="721">
        <f t="shared" si="49"/>
        <v>0</v>
      </c>
      <c r="AC28" s="722">
        <f t="shared" si="49"/>
        <v>0</v>
      </c>
      <c r="AD28" s="723">
        <f t="shared" si="49"/>
        <v>0</v>
      </c>
      <c r="AE28" s="562">
        <f t="shared" si="49"/>
        <v>0</v>
      </c>
      <c r="AF28" s="723">
        <f t="shared" si="49"/>
        <v>0</v>
      </c>
      <c r="AG28" s="723">
        <f t="shared" si="49"/>
        <v>0</v>
      </c>
      <c r="AH28" s="724">
        <f t="shared" si="49"/>
        <v>0</v>
      </c>
      <c r="AI28" s="723">
        <f t="shared" si="49"/>
        <v>0</v>
      </c>
      <c r="AJ28" s="721">
        <f t="shared" si="49"/>
        <v>0</v>
      </c>
      <c r="AK28" s="722">
        <f t="shared" si="49"/>
        <v>0</v>
      </c>
      <c r="AL28" s="723">
        <f t="shared" si="49"/>
        <v>0</v>
      </c>
      <c r="AM28" s="562">
        <f t="shared" si="49"/>
        <v>0</v>
      </c>
      <c r="AN28" s="723">
        <f t="shared" si="49"/>
        <v>0</v>
      </c>
      <c r="AO28" s="723">
        <f t="shared" si="49"/>
        <v>0</v>
      </c>
      <c r="AP28" s="724">
        <f t="shared" si="49"/>
        <v>0</v>
      </c>
      <c r="AQ28" s="723">
        <f t="shared" si="49"/>
        <v>0</v>
      </c>
      <c r="AR28" s="721">
        <f t="shared" ref="AR28:BW28" si="50">IF(AND(AR$12&gt;=$J$28,AR$12&lt;$K$28),"*",0)</f>
        <v>0</v>
      </c>
      <c r="AS28" s="722">
        <f t="shared" si="50"/>
        <v>0</v>
      </c>
      <c r="AT28" s="723">
        <f t="shared" si="50"/>
        <v>0</v>
      </c>
      <c r="AU28" s="562">
        <f t="shared" si="50"/>
        <v>0</v>
      </c>
      <c r="AV28" s="723">
        <f t="shared" si="50"/>
        <v>0</v>
      </c>
      <c r="AW28" s="723">
        <f t="shared" si="50"/>
        <v>0</v>
      </c>
      <c r="AX28" s="724">
        <f t="shared" si="50"/>
        <v>0</v>
      </c>
      <c r="AY28" s="723">
        <f t="shared" si="50"/>
        <v>0</v>
      </c>
      <c r="AZ28" s="721">
        <f t="shared" si="50"/>
        <v>0</v>
      </c>
      <c r="BA28" s="722">
        <f t="shared" si="50"/>
        <v>0</v>
      </c>
      <c r="BB28" s="723">
        <f t="shared" si="50"/>
        <v>0</v>
      </c>
      <c r="BC28" s="562">
        <f t="shared" si="50"/>
        <v>0</v>
      </c>
      <c r="BD28" s="723">
        <f t="shared" si="50"/>
        <v>0</v>
      </c>
      <c r="BE28" s="723">
        <f t="shared" si="50"/>
        <v>0</v>
      </c>
      <c r="BF28" s="724">
        <f t="shared" si="50"/>
        <v>0</v>
      </c>
      <c r="BG28" s="723">
        <f t="shared" si="50"/>
        <v>0</v>
      </c>
      <c r="BH28" s="721">
        <f t="shared" si="50"/>
        <v>0</v>
      </c>
      <c r="BI28" s="722">
        <f t="shared" si="50"/>
        <v>0</v>
      </c>
      <c r="BJ28" s="723">
        <f t="shared" si="50"/>
        <v>0</v>
      </c>
      <c r="BK28" s="562">
        <f t="shared" si="50"/>
        <v>0</v>
      </c>
      <c r="BL28" s="723">
        <f t="shared" si="50"/>
        <v>0</v>
      </c>
      <c r="BM28" s="723">
        <f t="shared" si="50"/>
        <v>0</v>
      </c>
      <c r="BN28" s="724">
        <f t="shared" si="50"/>
        <v>0</v>
      </c>
      <c r="BO28" s="723">
        <f t="shared" si="50"/>
        <v>0</v>
      </c>
      <c r="BP28" s="721">
        <f t="shared" si="50"/>
        <v>0</v>
      </c>
      <c r="BQ28" s="722">
        <f t="shared" si="50"/>
        <v>0</v>
      </c>
      <c r="BR28" s="723">
        <f t="shared" si="50"/>
        <v>0</v>
      </c>
      <c r="BS28" s="562">
        <f t="shared" si="50"/>
        <v>0</v>
      </c>
      <c r="BT28" s="723">
        <f t="shared" si="50"/>
        <v>0</v>
      </c>
      <c r="BU28" s="723">
        <f t="shared" si="50"/>
        <v>0</v>
      </c>
      <c r="BV28" s="724">
        <f t="shared" si="50"/>
        <v>0</v>
      </c>
      <c r="BW28" s="723">
        <f t="shared" si="50"/>
        <v>0</v>
      </c>
      <c r="BX28" s="721">
        <f t="shared" ref="BX28:CM28" si="51">IF(AND(BX$12&gt;=$J$28,BX$12&lt;$K$28),"*",0)</f>
        <v>0</v>
      </c>
      <c r="BY28" s="722">
        <f t="shared" si="51"/>
        <v>0</v>
      </c>
      <c r="BZ28" s="723">
        <f t="shared" si="51"/>
        <v>0</v>
      </c>
      <c r="CA28" s="562">
        <f t="shared" si="51"/>
        <v>0</v>
      </c>
      <c r="CB28" s="723">
        <f t="shared" si="51"/>
        <v>0</v>
      </c>
      <c r="CC28" s="539">
        <f t="shared" si="51"/>
        <v>0</v>
      </c>
      <c r="CD28" s="541">
        <f t="shared" si="51"/>
        <v>0</v>
      </c>
      <c r="CE28" s="539">
        <f t="shared" si="51"/>
        <v>0</v>
      </c>
      <c r="CF28" s="537">
        <f t="shared" si="51"/>
        <v>0</v>
      </c>
      <c r="CG28" s="538">
        <f t="shared" si="51"/>
        <v>0</v>
      </c>
      <c r="CH28" s="539">
        <f t="shared" si="51"/>
        <v>0</v>
      </c>
      <c r="CI28" s="540">
        <f t="shared" si="51"/>
        <v>0</v>
      </c>
      <c r="CJ28" s="539">
        <f t="shared" si="51"/>
        <v>0</v>
      </c>
      <c r="CK28" s="539">
        <f t="shared" si="51"/>
        <v>0</v>
      </c>
      <c r="CL28" s="541">
        <f t="shared" si="51"/>
        <v>0</v>
      </c>
      <c r="CM28" s="539">
        <f t="shared" si="51"/>
        <v>0</v>
      </c>
      <c r="CN28" s="1128">
        <f t="shared" si="4"/>
        <v>0</v>
      </c>
      <c r="CO28" s="1129"/>
      <c r="CP28" s="1123">
        <f>IF(CN28=0,0,LOOKUP(CN28,ﾃﾞｰﾀ入力!$AR$13:'ﾃﾞｰﾀ入力'!$AR$34,ﾃﾞｰﾀ入力!$AS$13:'ﾃﾞｰﾀ入力'!$AS$34))</f>
        <v>0</v>
      </c>
      <c r="CQ28" s="1123"/>
      <c r="CR28" s="294">
        <f t="shared" si="5"/>
        <v>0</v>
      </c>
      <c r="CS28" s="294">
        <f t="shared" si="6"/>
        <v>0</v>
      </c>
      <c r="CT28" s="294">
        <f t="shared" si="7"/>
        <v>0</v>
      </c>
      <c r="CU28" s="295">
        <f t="shared" si="12"/>
        <v>0</v>
      </c>
      <c r="CV28" s="296">
        <f>IF(H28=0,0,LOOKUP(H28,ﾃﾞｰﾀ入力!$C$3:'ﾃﾞｰﾀ入力'!$C$52,ﾃﾞｰﾀ入力!$E$3:'ﾃﾞｰﾀ入力'!$E$51))</f>
        <v>0</v>
      </c>
      <c r="CW28" s="297">
        <f>IF(H28=0,0,LOOKUP(H28,ﾃﾞｰﾀ入力!$C$3:'ﾃﾞｰﾀ入力'!$C$52,ﾃﾞｰﾀ入力!$F$3:'ﾃﾞｰﾀ入力'!$F$51))</f>
        <v>0</v>
      </c>
      <c r="CY28" s="69"/>
      <c r="CZ28" s="69"/>
      <c r="DA28" s="69"/>
    </row>
    <row r="29" spans="1:105" ht="22.5" customHeight="1">
      <c r="A29" s="443">
        <f t="shared" si="8"/>
        <v>16</v>
      </c>
      <c r="B29" s="855" t="str">
        <f>ｼﾌﾄ原本!C20</f>
        <v>Y.Y</v>
      </c>
      <c r="C29" s="785" t="str">
        <f>ｼﾌﾄ原本!H20</f>
        <v>17.5-L</v>
      </c>
      <c r="D29" s="435">
        <f>IF(COUNTIF($H$14:$H$30,16),VLOOKUP(16,$H$14:$CU$30,3,FALSE),0)</f>
        <v>17.5</v>
      </c>
      <c r="E29" s="423">
        <f>IF(COUNTIF($H$14:$H$30,16),VLOOKUP(16,$H$14:$CU$30,4,FALSE),0)</f>
        <v>22.75</v>
      </c>
      <c r="F29" s="426">
        <f ca="1">IF(COUNTIF($H$14:$H$30,16),VLOOKUP(16,$H$14:$CU$30,92,FALSE),0)</f>
        <v>6359.875</v>
      </c>
      <c r="G29" s="436">
        <f ca="1">IF(COUNTIF($H$14:$H$30,16),VLOOKUP(16,$H$14:$CW$30,94,FALSE),0)</f>
        <v>356</v>
      </c>
      <c r="H29" s="432"/>
      <c r="I29" s="874">
        <f>IF(H29=0,0,LOOKUP(H29,ﾃﾞｰﾀ入力!$C$3:'ﾃﾞｰﾀ入力'!$C$40,ﾃﾞｰﾀ入力!$D$3:'ﾃﾞｰﾀ入力'!$D$40))</f>
        <v>0</v>
      </c>
      <c r="J29" s="298"/>
      <c r="K29" s="299"/>
      <c r="L29" s="275">
        <f t="shared" ref="L29:AQ29" si="52">IF(AND(L$12&gt;=$J$29,L$12&lt;$K$29),"*",0)</f>
        <v>0</v>
      </c>
      <c r="M29" s="626">
        <f t="shared" si="52"/>
        <v>0</v>
      </c>
      <c r="N29" s="627">
        <f t="shared" si="52"/>
        <v>0</v>
      </c>
      <c r="O29" s="628">
        <f t="shared" si="52"/>
        <v>0</v>
      </c>
      <c r="P29" s="537">
        <f t="shared" si="52"/>
        <v>0</v>
      </c>
      <c r="Q29" s="539">
        <f t="shared" si="52"/>
        <v>0</v>
      </c>
      <c r="R29" s="541">
        <f t="shared" si="52"/>
        <v>0</v>
      </c>
      <c r="S29" s="539">
        <f t="shared" si="52"/>
        <v>0</v>
      </c>
      <c r="T29" s="537">
        <f t="shared" si="52"/>
        <v>0</v>
      </c>
      <c r="U29" s="538">
        <f t="shared" si="52"/>
        <v>0</v>
      </c>
      <c r="V29" s="539">
        <f t="shared" si="52"/>
        <v>0</v>
      </c>
      <c r="W29" s="540">
        <f t="shared" si="52"/>
        <v>0</v>
      </c>
      <c r="X29" s="539">
        <f t="shared" si="52"/>
        <v>0</v>
      </c>
      <c r="Y29" s="539">
        <f t="shared" si="52"/>
        <v>0</v>
      </c>
      <c r="Z29" s="541">
        <f t="shared" si="52"/>
        <v>0</v>
      </c>
      <c r="AA29" s="539">
        <f t="shared" si="52"/>
        <v>0</v>
      </c>
      <c r="AB29" s="537">
        <f t="shared" si="52"/>
        <v>0</v>
      </c>
      <c r="AC29" s="538">
        <f t="shared" si="52"/>
        <v>0</v>
      </c>
      <c r="AD29" s="539">
        <f t="shared" si="52"/>
        <v>0</v>
      </c>
      <c r="AE29" s="540">
        <f t="shared" si="52"/>
        <v>0</v>
      </c>
      <c r="AF29" s="539">
        <f t="shared" si="52"/>
        <v>0</v>
      </c>
      <c r="AG29" s="539">
        <f t="shared" si="52"/>
        <v>0</v>
      </c>
      <c r="AH29" s="541">
        <f t="shared" si="52"/>
        <v>0</v>
      </c>
      <c r="AI29" s="539">
        <f t="shared" si="52"/>
        <v>0</v>
      </c>
      <c r="AJ29" s="537">
        <f t="shared" si="52"/>
        <v>0</v>
      </c>
      <c r="AK29" s="538">
        <f t="shared" si="52"/>
        <v>0</v>
      </c>
      <c r="AL29" s="539">
        <f t="shared" si="52"/>
        <v>0</v>
      </c>
      <c r="AM29" s="540">
        <f t="shared" si="52"/>
        <v>0</v>
      </c>
      <c r="AN29" s="539">
        <f t="shared" si="52"/>
        <v>0</v>
      </c>
      <c r="AO29" s="539">
        <f t="shared" si="52"/>
        <v>0</v>
      </c>
      <c r="AP29" s="541">
        <f t="shared" si="52"/>
        <v>0</v>
      </c>
      <c r="AQ29" s="539">
        <f t="shared" si="52"/>
        <v>0</v>
      </c>
      <c r="AR29" s="537">
        <f t="shared" ref="AR29:BW29" si="53">IF(AND(AR$12&gt;=$J$29,AR$12&lt;$K$29),"*",0)</f>
        <v>0</v>
      </c>
      <c r="AS29" s="538">
        <f t="shared" si="53"/>
        <v>0</v>
      </c>
      <c r="AT29" s="539">
        <f t="shared" si="53"/>
        <v>0</v>
      </c>
      <c r="AU29" s="540">
        <f t="shared" si="53"/>
        <v>0</v>
      </c>
      <c r="AV29" s="539">
        <f t="shared" si="53"/>
        <v>0</v>
      </c>
      <c r="AW29" s="539">
        <f t="shared" si="53"/>
        <v>0</v>
      </c>
      <c r="AX29" s="541">
        <f t="shared" si="53"/>
        <v>0</v>
      </c>
      <c r="AY29" s="539">
        <f t="shared" si="53"/>
        <v>0</v>
      </c>
      <c r="AZ29" s="537">
        <f t="shared" si="53"/>
        <v>0</v>
      </c>
      <c r="BA29" s="538">
        <f t="shared" si="53"/>
        <v>0</v>
      </c>
      <c r="BB29" s="539">
        <f t="shared" si="53"/>
        <v>0</v>
      </c>
      <c r="BC29" s="540">
        <f t="shared" si="53"/>
        <v>0</v>
      </c>
      <c r="BD29" s="539">
        <f t="shared" si="53"/>
        <v>0</v>
      </c>
      <c r="BE29" s="539">
        <f t="shared" si="53"/>
        <v>0</v>
      </c>
      <c r="BF29" s="541">
        <f t="shared" si="53"/>
        <v>0</v>
      </c>
      <c r="BG29" s="539">
        <f t="shared" si="53"/>
        <v>0</v>
      </c>
      <c r="BH29" s="537">
        <f t="shared" si="53"/>
        <v>0</v>
      </c>
      <c r="BI29" s="538">
        <f t="shared" si="53"/>
        <v>0</v>
      </c>
      <c r="BJ29" s="539">
        <f t="shared" si="53"/>
        <v>0</v>
      </c>
      <c r="BK29" s="540">
        <f t="shared" si="53"/>
        <v>0</v>
      </c>
      <c r="BL29" s="539">
        <f t="shared" si="53"/>
        <v>0</v>
      </c>
      <c r="BM29" s="539">
        <f t="shared" si="53"/>
        <v>0</v>
      </c>
      <c r="BN29" s="541">
        <f t="shared" si="53"/>
        <v>0</v>
      </c>
      <c r="BO29" s="539">
        <f t="shared" si="53"/>
        <v>0</v>
      </c>
      <c r="BP29" s="537">
        <f t="shared" si="53"/>
        <v>0</v>
      </c>
      <c r="BQ29" s="538">
        <f t="shared" si="53"/>
        <v>0</v>
      </c>
      <c r="BR29" s="539">
        <f t="shared" si="53"/>
        <v>0</v>
      </c>
      <c r="BS29" s="540">
        <f t="shared" si="53"/>
        <v>0</v>
      </c>
      <c r="BT29" s="539">
        <f t="shared" si="53"/>
        <v>0</v>
      </c>
      <c r="BU29" s="539">
        <f t="shared" si="53"/>
        <v>0</v>
      </c>
      <c r="BV29" s="541">
        <f t="shared" si="53"/>
        <v>0</v>
      </c>
      <c r="BW29" s="539">
        <f t="shared" si="53"/>
        <v>0</v>
      </c>
      <c r="BX29" s="537">
        <f t="shared" ref="BX29:CM29" si="54">IF(AND(BX$12&gt;=$J$29,BX$12&lt;$K$29),"*",0)</f>
        <v>0</v>
      </c>
      <c r="BY29" s="538">
        <f t="shared" si="54"/>
        <v>0</v>
      </c>
      <c r="BZ29" s="539">
        <f t="shared" si="54"/>
        <v>0</v>
      </c>
      <c r="CA29" s="540">
        <f t="shared" si="54"/>
        <v>0</v>
      </c>
      <c r="CB29" s="539">
        <f t="shared" si="54"/>
        <v>0</v>
      </c>
      <c r="CC29" s="539">
        <f t="shared" si="54"/>
        <v>0</v>
      </c>
      <c r="CD29" s="541">
        <f t="shared" si="54"/>
        <v>0</v>
      </c>
      <c r="CE29" s="539">
        <f t="shared" si="54"/>
        <v>0</v>
      </c>
      <c r="CF29" s="537">
        <f t="shared" si="54"/>
        <v>0</v>
      </c>
      <c r="CG29" s="538">
        <f t="shared" si="54"/>
        <v>0</v>
      </c>
      <c r="CH29" s="539">
        <f t="shared" si="54"/>
        <v>0</v>
      </c>
      <c r="CI29" s="540">
        <f t="shared" si="54"/>
        <v>0</v>
      </c>
      <c r="CJ29" s="539">
        <f t="shared" si="54"/>
        <v>0</v>
      </c>
      <c r="CK29" s="539">
        <f t="shared" si="54"/>
        <v>0</v>
      </c>
      <c r="CL29" s="541">
        <f t="shared" si="54"/>
        <v>0</v>
      </c>
      <c r="CM29" s="539">
        <f t="shared" si="54"/>
        <v>0</v>
      </c>
      <c r="CN29" s="1128">
        <f t="shared" si="4"/>
        <v>0</v>
      </c>
      <c r="CO29" s="1129"/>
      <c r="CP29" s="1123">
        <f>IF(CN29=0,0,LOOKUP(CN29,ﾃﾞｰﾀ入力!$AR$13:'ﾃﾞｰﾀ入力'!$AR$34,ﾃﾞｰﾀ入力!$AS$13:'ﾃﾞｰﾀ入力'!$AS$34))</f>
        <v>0</v>
      </c>
      <c r="CQ29" s="1123"/>
      <c r="CR29" s="294">
        <f t="shared" si="5"/>
        <v>0</v>
      </c>
      <c r="CS29" s="294">
        <f t="shared" si="6"/>
        <v>0</v>
      </c>
      <c r="CT29" s="294">
        <f t="shared" si="7"/>
        <v>0</v>
      </c>
      <c r="CU29" s="295">
        <f t="shared" si="12"/>
        <v>0</v>
      </c>
      <c r="CV29" s="296">
        <f>IF(H29=0,0,LOOKUP(H29,ﾃﾞｰﾀ入力!$C$3:'ﾃﾞｰﾀ入力'!$C$52,ﾃﾞｰﾀ入力!$E$3:'ﾃﾞｰﾀ入力'!$E$51))</f>
        <v>0</v>
      </c>
      <c r="CW29" s="297">
        <f>IF(H29=0,0,LOOKUP(H29,ﾃﾞｰﾀ入力!$C$3:'ﾃﾞｰﾀ入力'!$C$52,ﾃﾞｰﾀ入力!$F$3:'ﾃﾞｰﾀ入力'!$F$51))</f>
        <v>0</v>
      </c>
      <c r="CY29" s="69"/>
      <c r="CZ29" s="69"/>
      <c r="DA29" s="69"/>
    </row>
    <row r="30" spans="1:105" ht="22.5" customHeight="1" thickBot="1">
      <c r="A30" s="443">
        <f t="shared" si="8"/>
        <v>17</v>
      </c>
      <c r="B30" s="855" t="str">
        <f>ｼﾌﾄ原本!C21</f>
        <v>S.U</v>
      </c>
      <c r="C30" s="785" t="str">
        <f>ｼﾌﾄ原本!H21</f>
        <v>X</v>
      </c>
      <c r="D30" s="435">
        <f>IF(COUNTIF($H$14:$H$30,17),VLOOKUP(17,$H$14:$CU$30,3,FALSE),0)</f>
        <v>0</v>
      </c>
      <c r="E30" s="423">
        <f>IF(COUNTIF($H$14:$H$30,17),VLOOKUP(17,$H$14:$CU$30,4,FALSE),0)</f>
        <v>0</v>
      </c>
      <c r="F30" s="426">
        <f>IF(COUNTIF($H$14:$H$30,17),VLOOKUP(17,$H$14:$CU$30,92,FALSE),0)</f>
        <v>0</v>
      </c>
      <c r="G30" s="436">
        <f>IF(COUNTIF($H$14:$H$30,17),VLOOKUP(17,$H$14:$CW$30,94,FALSE),0)</f>
        <v>0</v>
      </c>
      <c r="H30" s="920"/>
      <c r="I30" s="875">
        <f>IF(H30=0,0,LOOKUP(H30,ﾃﾞｰﾀ入力!$C$3:'ﾃﾞｰﾀ入力'!$C$40,ﾃﾞｰﾀ入力!$D$3:'ﾃﾞｰﾀ入力'!$D$40))</f>
        <v>0</v>
      </c>
      <c r="J30" s="900"/>
      <c r="K30" s="901"/>
      <c r="L30" s="377">
        <f t="shared" ref="L30:AQ30" si="55">IF(AND(L12&gt;=$J$30,L12&lt;$K$30),"*",0)</f>
        <v>0</v>
      </c>
      <c r="M30" s="658">
        <f t="shared" si="55"/>
        <v>0</v>
      </c>
      <c r="N30" s="659">
        <f t="shared" si="55"/>
        <v>0</v>
      </c>
      <c r="O30" s="660">
        <f t="shared" si="55"/>
        <v>0</v>
      </c>
      <c r="P30" s="552">
        <f t="shared" si="55"/>
        <v>0</v>
      </c>
      <c r="Q30" s="550">
        <f t="shared" si="55"/>
        <v>0</v>
      </c>
      <c r="R30" s="551">
        <f t="shared" si="55"/>
        <v>0</v>
      </c>
      <c r="S30" s="550">
        <f t="shared" si="55"/>
        <v>0</v>
      </c>
      <c r="T30" s="552">
        <f t="shared" si="55"/>
        <v>0</v>
      </c>
      <c r="U30" s="553">
        <f t="shared" si="55"/>
        <v>0</v>
      </c>
      <c r="V30" s="550">
        <f t="shared" si="55"/>
        <v>0</v>
      </c>
      <c r="W30" s="554">
        <f t="shared" si="55"/>
        <v>0</v>
      </c>
      <c r="X30" s="550">
        <f t="shared" si="55"/>
        <v>0</v>
      </c>
      <c r="Y30" s="550">
        <f t="shared" si="55"/>
        <v>0</v>
      </c>
      <c r="Z30" s="551">
        <f t="shared" si="55"/>
        <v>0</v>
      </c>
      <c r="AA30" s="550">
        <f t="shared" si="55"/>
        <v>0</v>
      </c>
      <c r="AB30" s="552">
        <f t="shared" si="55"/>
        <v>0</v>
      </c>
      <c r="AC30" s="553">
        <f t="shared" si="55"/>
        <v>0</v>
      </c>
      <c r="AD30" s="550">
        <f t="shared" si="55"/>
        <v>0</v>
      </c>
      <c r="AE30" s="554">
        <f t="shared" si="55"/>
        <v>0</v>
      </c>
      <c r="AF30" s="550">
        <f t="shared" si="55"/>
        <v>0</v>
      </c>
      <c r="AG30" s="550">
        <f t="shared" si="55"/>
        <v>0</v>
      </c>
      <c r="AH30" s="551">
        <f t="shared" si="55"/>
        <v>0</v>
      </c>
      <c r="AI30" s="550">
        <f t="shared" si="55"/>
        <v>0</v>
      </c>
      <c r="AJ30" s="552">
        <f t="shared" si="55"/>
        <v>0</v>
      </c>
      <c r="AK30" s="553">
        <f t="shared" si="55"/>
        <v>0</v>
      </c>
      <c r="AL30" s="550">
        <f t="shared" si="55"/>
        <v>0</v>
      </c>
      <c r="AM30" s="554">
        <f t="shared" si="55"/>
        <v>0</v>
      </c>
      <c r="AN30" s="550">
        <f t="shared" si="55"/>
        <v>0</v>
      </c>
      <c r="AO30" s="550">
        <f t="shared" si="55"/>
        <v>0</v>
      </c>
      <c r="AP30" s="551">
        <f t="shared" si="55"/>
        <v>0</v>
      </c>
      <c r="AQ30" s="550">
        <f t="shared" si="55"/>
        <v>0</v>
      </c>
      <c r="AR30" s="552">
        <f t="shared" ref="AR30:BW30" si="56">IF(AND(AR12&gt;=$J$30,AR12&lt;$K$30),"*",0)</f>
        <v>0</v>
      </c>
      <c r="AS30" s="553">
        <f t="shared" si="56"/>
        <v>0</v>
      </c>
      <c r="AT30" s="550">
        <f t="shared" si="56"/>
        <v>0</v>
      </c>
      <c r="AU30" s="554">
        <f t="shared" si="56"/>
        <v>0</v>
      </c>
      <c r="AV30" s="550">
        <f t="shared" si="56"/>
        <v>0</v>
      </c>
      <c r="AW30" s="550">
        <f t="shared" si="56"/>
        <v>0</v>
      </c>
      <c r="AX30" s="551">
        <f t="shared" si="56"/>
        <v>0</v>
      </c>
      <c r="AY30" s="550">
        <f t="shared" si="56"/>
        <v>0</v>
      </c>
      <c r="AZ30" s="552">
        <f t="shared" si="56"/>
        <v>0</v>
      </c>
      <c r="BA30" s="553">
        <f t="shared" si="56"/>
        <v>0</v>
      </c>
      <c r="BB30" s="550">
        <f t="shared" si="56"/>
        <v>0</v>
      </c>
      <c r="BC30" s="554">
        <f t="shared" si="56"/>
        <v>0</v>
      </c>
      <c r="BD30" s="550">
        <f t="shared" si="56"/>
        <v>0</v>
      </c>
      <c r="BE30" s="550">
        <f t="shared" si="56"/>
        <v>0</v>
      </c>
      <c r="BF30" s="551">
        <f t="shared" si="56"/>
        <v>0</v>
      </c>
      <c r="BG30" s="550">
        <f t="shared" si="56"/>
        <v>0</v>
      </c>
      <c r="BH30" s="552">
        <f t="shared" si="56"/>
        <v>0</v>
      </c>
      <c r="BI30" s="553">
        <f t="shared" si="56"/>
        <v>0</v>
      </c>
      <c r="BJ30" s="550">
        <f t="shared" si="56"/>
        <v>0</v>
      </c>
      <c r="BK30" s="554">
        <f t="shared" si="56"/>
        <v>0</v>
      </c>
      <c r="BL30" s="550">
        <f t="shared" si="56"/>
        <v>0</v>
      </c>
      <c r="BM30" s="550">
        <f t="shared" si="56"/>
        <v>0</v>
      </c>
      <c r="BN30" s="551">
        <f t="shared" si="56"/>
        <v>0</v>
      </c>
      <c r="BO30" s="550">
        <f t="shared" si="56"/>
        <v>0</v>
      </c>
      <c r="BP30" s="552">
        <f t="shared" si="56"/>
        <v>0</v>
      </c>
      <c r="BQ30" s="553">
        <f t="shared" si="56"/>
        <v>0</v>
      </c>
      <c r="BR30" s="550">
        <f t="shared" si="56"/>
        <v>0</v>
      </c>
      <c r="BS30" s="554">
        <f t="shared" si="56"/>
        <v>0</v>
      </c>
      <c r="BT30" s="550">
        <f t="shared" si="56"/>
        <v>0</v>
      </c>
      <c r="BU30" s="550">
        <f t="shared" si="56"/>
        <v>0</v>
      </c>
      <c r="BV30" s="551">
        <f t="shared" si="56"/>
        <v>0</v>
      </c>
      <c r="BW30" s="550">
        <f t="shared" si="56"/>
        <v>0</v>
      </c>
      <c r="BX30" s="552">
        <f t="shared" ref="BX30:CM30" si="57">IF(AND(BX12&gt;=$J$30,BX12&lt;$K$30),"*",0)</f>
        <v>0</v>
      </c>
      <c r="BY30" s="553">
        <f t="shared" si="57"/>
        <v>0</v>
      </c>
      <c r="BZ30" s="550">
        <f t="shared" si="57"/>
        <v>0</v>
      </c>
      <c r="CA30" s="554">
        <f t="shared" si="57"/>
        <v>0</v>
      </c>
      <c r="CB30" s="550">
        <f t="shared" si="57"/>
        <v>0</v>
      </c>
      <c r="CC30" s="550">
        <f t="shared" si="57"/>
        <v>0</v>
      </c>
      <c r="CD30" s="551">
        <f t="shared" si="57"/>
        <v>0</v>
      </c>
      <c r="CE30" s="550">
        <f t="shared" si="57"/>
        <v>0</v>
      </c>
      <c r="CF30" s="552">
        <f t="shared" si="57"/>
        <v>0</v>
      </c>
      <c r="CG30" s="553">
        <f t="shared" si="57"/>
        <v>0</v>
      </c>
      <c r="CH30" s="550">
        <f t="shared" si="57"/>
        <v>0</v>
      </c>
      <c r="CI30" s="554">
        <f t="shared" si="57"/>
        <v>0</v>
      </c>
      <c r="CJ30" s="550">
        <f t="shared" si="57"/>
        <v>0</v>
      </c>
      <c r="CK30" s="550">
        <f t="shared" si="57"/>
        <v>0</v>
      </c>
      <c r="CL30" s="551">
        <f t="shared" si="57"/>
        <v>0</v>
      </c>
      <c r="CM30" s="661">
        <f t="shared" si="57"/>
        <v>0</v>
      </c>
      <c r="CN30" s="1128">
        <f t="shared" si="4"/>
        <v>0</v>
      </c>
      <c r="CO30" s="1129"/>
      <c r="CP30" s="1123">
        <f>IF(CN30=0,0,LOOKUP(CN30,ﾃﾞｰﾀ入力!$AR$13:'ﾃﾞｰﾀ入力'!$AR$34,ﾃﾞｰﾀ入力!$AS$13:'ﾃﾞｰﾀ入力'!$AS$34))</f>
        <v>0</v>
      </c>
      <c r="CQ30" s="1123"/>
      <c r="CR30" s="294">
        <f t="shared" si="5"/>
        <v>0</v>
      </c>
      <c r="CS30" s="294">
        <f t="shared" si="6"/>
        <v>0</v>
      </c>
      <c r="CT30" s="294">
        <f t="shared" si="7"/>
        <v>0</v>
      </c>
      <c r="CU30" s="295">
        <f t="shared" si="12"/>
        <v>0</v>
      </c>
      <c r="CV30" s="296">
        <f>IF(H30=0,0,LOOKUP(H30,ﾃﾞｰﾀ入力!$C$3:'ﾃﾞｰﾀ入力'!$C$52,ﾃﾞｰﾀ入力!$E$3:'ﾃﾞｰﾀ入力'!$E$51))</f>
        <v>0</v>
      </c>
      <c r="CW30" s="297">
        <f>IF(H30=0,0,LOOKUP(H30,ﾃﾞｰﾀ入力!$C$3:'ﾃﾞｰﾀ入力'!$C$52,ﾃﾞｰﾀ入力!$F$3:'ﾃﾞｰﾀ入力'!$F$51))</f>
        <v>0</v>
      </c>
      <c r="CY30" s="69"/>
      <c r="CZ30" s="69"/>
      <c r="DA30" s="69"/>
    </row>
    <row r="31" spans="1:105" ht="22.5" customHeight="1" thickBot="1">
      <c r="A31" s="443">
        <f t="shared" si="8"/>
        <v>18</v>
      </c>
      <c r="B31" s="855" t="str">
        <f>ｼﾌﾄ原本!C22</f>
        <v>A.A</v>
      </c>
      <c r="C31" s="785" t="str">
        <f>ｼﾌﾄ原本!H22</f>
        <v>X</v>
      </c>
      <c r="D31" s="435">
        <f>IF(COUNTIF($H$14:$H$30,18),VLOOKUP(18,$H$14:$CU$30,3,FALSE),0)</f>
        <v>0</v>
      </c>
      <c r="E31" s="429">
        <f>IF(COUNTIF($H$14:$H$30,18),VLOOKUP(18,$H$14:$CU$30,4,FALSE),0)</f>
        <v>0</v>
      </c>
      <c r="F31" s="430">
        <f>IF(COUNTIF($H$14:$H$30,18),VLOOKUP(18,$H$14:$CU$30,92,FALSE),0)</f>
        <v>0</v>
      </c>
      <c r="G31" s="431">
        <f>IF(COUNTIF($H$14:$H$30,18),VLOOKUP(18,$H$14:$CW$30,94,FALSE),0)</f>
        <v>0</v>
      </c>
      <c r="I31" s="902">
        <f>COUNT(H14:H30)</f>
        <v>10</v>
      </c>
      <c r="J31" s="903" t="s">
        <v>187</v>
      </c>
      <c r="K31" s="904"/>
      <c r="L31" s="1142">
        <f>(68-COUNT(L$14:O$30))/4</f>
        <v>0</v>
      </c>
      <c r="M31" s="1142"/>
      <c r="N31" s="1142"/>
      <c r="O31" s="1142"/>
      <c r="P31" s="1142">
        <f>(68-COUNT(P$14:S$30))/4</f>
        <v>0</v>
      </c>
      <c r="Q31" s="1142"/>
      <c r="R31" s="1142"/>
      <c r="S31" s="1142"/>
      <c r="T31" s="1142">
        <f>(68-COUNT(T$14:W$30))/4</f>
        <v>0.75</v>
      </c>
      <c r="U31" s="1142"/>
      <c r="V31" s="1142"/>
      <c r="W31" s="1142"/>
      <c r="X31" s="1142">
        <f>(68-COUNT(X$14:AA$30))/4</f>
        <v>3</v>
      </c>
      <c r="Y31" s="1142"/>
      <c r="Z31" s="1142"/>
      <c r="AA31" s="1142"/>
      <c r="AB31" s="1142">
        <f>(68-COUNT(AB$14:AE$30))/4</f>
        <v>4</v>
      </c>
      <c r="AC31" s="1142"/>
      <c r="AD31" s="1142"/>
      <c r="AE31" s="1142"/>
      <c r="AF31" s="1142">
        <f>(68-COUNT(AF$14:AI$30))/4</f>
        <v>5</v>
      </c>
      <c r="AG31" s="1142"/>
      <c r="AH31" s="1142"/>
      <c r="AI31" s="1142"/>
      <c r="AJ31" s="1142">
        <f>(68-COUNT(AJ$14:AM$30))/4</f>
        <v>6</v>
      </c>
      <c r="AK31" s="1142"/>
      <c r="AL31" s="1142"/>
      <c r="AM31" s="1142"/>
      <c r="AN31" s="1142">
        <f>(68-COUNT(AN$14:AQ$30))/4</f>
        <v>6</v>
      </c>
      <c r="AO31" s="1142"/>
      <c r="AP31" s="1142"/>
      <c r="AQ31" s="1142"/>
      <c r="AR31" s="1142">
        <f>(68-COUNT(AR$14:AU$30))/4</f>
        <v>6</v>
      </c>
      <c r="AS31" s="1142"/>
      <c r="AT31" s="1142"/>
      <c r="AU31" s="1142"/>
      <c r="AV31" s="1142">
        <f>(68-COUNT(AV$14:AY$30))/4</f>
        <v>6</v>
      </c>
      <c r="AW31" s="1142"/>
      <c r="AX31" s="1142"/>
      <c r="AY31" s="1142"/>
      <c r="AZ31" s="1142">
        <f>(68-COUNT(AZ$14:BC$30))/4</f>
        <v>6</v>
      </c>
      <c r="BA31" s="1142"/>
      <c r="BB31" s="1142"/>
      <c r="BC31" s="1142"/>
      <c r="BD31" s="1142">
        <f>(68-COUNT(BD$14:BG$30))/4</f>
        <v>5</v>
      </c>
      <c r="BE31" s="1142"/>
      <c r="BF31" s="1142"/>
      <c r="BG31" s="1142"/>
      <c r="BH31" s="1142">
        <f>(68-COUNT(BH$14:BK$30))/4</f>
        <v>5.5</v>
      </c>
      <c r="BI31" s="1142"/>
      <c r="BJ31" s="1142"/>
      <c r="BK31" s="1142"/>
      <c r="BL31" s="1142">
        <f>(68-COUNT(BL$14:BO$30))/4</f>
        <v>5</v>
      </c>
      <c r="BM31" s="1142"/>
      <c r="BN31" s="1142"/>
      <c r="BO31" s="1142"/>
      <c r="BP31" s="1142">
        <f>(68-COUNT(BP$14:BS$30))/4</f>
        <v>4</v>
      </c>
      <c r="BQ31" s="1142"/>
      <c r="BR31" s="1142"/>
      <c r="BS31" s="1142"/>
      <c r="BT31" s="1142">
        <f>(68-COUNT(BT$14:BW$30))/4</f>
        <v>4</v>
      </c>
      <c r="BU31" s="1142"/>
      <c r="BV31" s="1142"/>
      <c r="BW31" s="1142"/>
      <c r="BX31" s="1142">
        <f>(68-COUNT(BX$14:CA$30))/4</f>
        <v>4</v>
      </c>
      <c r="BY31" s="1142"/>
      <c r="BZ31" s="1142"/>
      <c r="CA31" s="1142"/>
      <c r="CB31" s="1142">
        <f>(68-COUNT(CB$14:CE$30))/4</f>
        <v>3</v>
      </c>
      <c r="CC31" s="1142"/>
      <c r="CD31" s="1142"/>
      <c r="CE31" s="1142"/>
      <c r="CF31" s="1142">
        <f>(68-COUNT(CF$14:CI$30))/4</f>
        <v>0</v>
      </c>
      <c r="CG31" s="1142"/>
      <c r="CH31" s="1142"/>
      <c r="CI31" s="1142"/>
      <c r="CJ31" s="1142">
        <f>(68-COUNT(CJ$14:CM$30))/4</f>
        <v>0</v>
      </c>
      <c r="CK31" s="1142"/>
      <c r="CL31" s="1142"/>
      <c r="CM31" s="1161"/>
      <c r="CN31" s="1159">
        <f>SUM(CN14:CN30)</f>
        <v>73.25</v>
      </c>
      <c r="CO31" s="1160"/>
      <c r="CP31" s="1141">
        <f>SUM(CP14:CP30)</f>
        <v>66.25</v>
      </c>
      <c r="CQ31" s="1141"/>
      <c r="CR31" s="312">
        <f t="shared" ref="CR31:CW31" si="58">SUM(CR14:CR30)</f>
        <v>1.5</v>
      </c>
      <c r="CS31" s="312">
        <f t="shared" si="58"/>
        <v>3</v>
      </c>
      <c r="CT31" s="312">
        <f t="shared" si="58"/>
        <v>0.5</v>
      </c>
      <c r="CU31" s="312">
        <f t="shared" ca="1" si="58"/>
        <v>89000.9375</v>
      </c>
      <c r="CV31" s="312">
        <f t="shared" ca="1" si="58"/>
        <v>13089</v>
      </c>
      <c r="CW31" s="312">
        <f t="shared" ca="1" si="58"/>
        <v>7845</v>
      </c>
      <c r="CZ31" s="69"/>
      <c r="DA31" s="69"/>
    </row>
    <row r="32" spans="1:105" ht="22.5" customHeight="1" thickBot="1">
      <c r="A32" s="443">
        <f t="shared" si="8"/>
        <v>19</v>
      </c>
      <c r="B32" s="855" t="str">
        <f>ｼﾌﾄ原本!C23</f>
        <v>E.U</v>
      </c>
      <c r="C32" s="785" t="str">
        <f>ｼﾌﾄ原本!H23</f>
        <v>18-L</v>
      </c>
      <c r="D32" s="435">
        <f>IF(COUNTIF($H$14:$H$30,19),VLOOKUP(19,$H$14:$CU$30,3,FALSE),0)</f>
        <v>18</v>
      </c>
      <c r="E32" s="429">
        <f>IF(COUNTIF($H$14:$H$30,19),VLOOKUP(19,$H$14:$CU$30,4,FALSE),0)</f>
        <v>22.75</v>
      </c>
      <c r="F32" s="430">
        <f ca="1">IF(COUNTIF($H$14:$H$30,19),VLOOKUP(19,$H$14:$CU$30,92,FALSE),0)</f>
        <v>5746.875</v>
      </c>
      <c r="G32" s="431">
        <f ca="1">IF(COUNTIF($H$14:$H$30,19),VLOOKUP(19,$H$14:$CW$30,94,FALSE),0)</f>
        <v>816</v>
      </c>
      <c r="I32" s="316"/>
      <c r="J32" s="1190" t="s">
        <v>188</v>
      </c>
      <c r="K32" s="1191"/>
      <c r="L32" s="1300" t="str">
        <f>IF(ISERROR(L3*1000/(L31-L8-L10)),"",(L3*1000/(L31-L8-L10)))</f>
        <v/>
      </c>
      <c r="M32" s="1300"/>
      <c r="N32" s="1300"/>
      <c r="O32" s="1300"/>
      <c r="P32" s="1300" t="str">
        <f>IF(ISERROR(P3*1000/(P31-P8-P10)),"",(P3*1000/(P31-P8-P10)))</f>
        <v/>
      </c>
      <c r="Q32" s="1300"/>
      <c r="R32" s="1300"/>
      <c r="S32" s="1300"/>
      <c r="T32" s="1300">
        <f>IF(ISERROR(T3*1000/(T31-T8-T10)),"",(T3*1000/(T31-T8-T10)))</f>
        <v>0</v>
      </c>
      <c r="U32" s="1300"/>
      <c r="V32" s="1300"/>
      <c r="W32" s="1300"/>
      <c r="X32" s="1300">
        <f>IF(ISERROR(X3*1000/(X31-X8-X10)),"",X3*1000/(X31-X8-X10))</f>
        <v>0</v>
      </c>
      <c r="Y32" s="1300"/>
      <c r="Z32" s="1300"/>
      <c r="AA32" s="1300"/>
      <c r="AB32" s="1300">
        <f>IF(ISERROR(AB3*1000/(AB31-AB8-AB10)),"",AB3*1000/(AB31-AB8-AB10))</f>
        <v>5000</v>
      </c>
      <c r="AC32" s="1300"/>
      <c r="AD32" s="1300"/>
      <c r="AE32" s="1300"/>
      <c r="AF32" s="1300">
        <f>IF(ISERROR(AF3*1000/(AF31-AF8-AF10)),"",AF3*1000/(AF31-AF8-AF10))</f>
        <v>4000</v>
      </c>
      <c r="AG32" s="1300"/>
      <c r="AH32" s="1300"/>
      <c r="AI32" s="1300"/>
      <c r="AJ32" s="1300">
        <f>IF(ISERROR(AJ3*1000/(AJ31-AJ8-AJ10)),"",AJ3*1000/(AJ31-AJ8-AJ10))</f>
        <v>3333.3333333333335</v>
      </c>
      <c r="AK32" s="1300"/>
      <c r="AL32" s="1300"/>
      <c r="AM32" s="1300"/>
      <c r="AN32" s="1300">
        <f>IF(ISERROR(AN3*1000/(AN31-AN8-AN10)),"",AN3*1000/(AN31-AN8-AN10))</f>
        <v>5333.333333333333</v>
      </c>
      <c r="AO32" s="1300"/>
      <c r="AP32" s="1300"/>
      <c r="AQ32" s="1300"/>
      <c r="AR32" s="1300">
        <f>IF(ISERROR(AR3*1000/(AR31-AR8-AR10)),"",AR3*1000/(AR31-AR8-AR10))</f>
        <v>7500</v>
      </c>
      <c r="AS32" s="1300"/>
      <c r="AT32" s="1300"/>
      <c r="AU32" s="1300"/>
      <c r="AV32" s="1300">
        <f>IF(ISERROR(AV3*1000/(AV31-AV8-AV10)),"",AV3*1000/(AV31-AV8-AV10))</f>
        <v>7833.333333333333</v>
      </c>
      <c r="AW32" s="1300"/>
      <c r="AX32" s="1300"/>
      <c r="AY32" s="1300"/>
      <c r="AZ32" s="1300">
        <f>IF(ISERROR(AZ3*1000/(AZ31-AZ8-AZ10)),"",AZ3*1000/(AZ31-AZ8-AZ10))</f>
        <v>8333.3333333333339</v>
      </c>
      <c r="BA32" s="1300"/>
      <c r="BB32" s="1300"/>
      <c r="BC32" s="1300"/>
      <c r="BD32" s="1300">
        <f>IF(ISERROR(BD3*1000/(BD31-BD8-BD10)),"",BD3*1000/(BD31-BD8-BD10))</f>
        <v>10000</v>
      </c>
      <c r="BE32" s="1300"/>
      <c r="BF32" s="1300"/>
      <c r="BG32" s="1300"/>
      <c r="BH32" s="1300">
        <f>IF(ISERROR(BH3*1000/(BH31-BH8-BH10)),"",BH3*1000/(BH31-BH8-BH10))</f>
        <v>6545.454545454545</v>
      </c>
      <c r="BI32" s="1300"/>
      <c r="BJ32" s="1300"/>
      <c r="BK32" s="1300"/>
      <c r="BL32" s="1300">
        <f>IF(ISERROR(BL3*1000/(BL31-BL8-BL10)),"",BL3*1000/(BL31-BL8-BL10))</f>
        <v>5200</v>
      </c>
      <c r="BM32" s="1300"/>
      <c r="BN32" s="1300"/>
      <c r="BO32" s="1300"/>
      <c r="BP32" s="1300">
        <f>IF(ISERROR(BP3*1000/(BP31-BP8-BP10)),"",BP3*1000/(BP31-BP8-BP10))</f>
        <v>5250</v>
      </c>
      <c r="BQ32" s="1300"/>
      <c r="BR32" s="1300"/>
      <c r="BS32" s="1300"/>
      <c r="BT32" s="1300">
        <f>IF(ISERROR(BT3*1000/(BT31-BT8-BT10)),"",BT3*1000/(BT31-BT8-BT10))</f>
        <v>6000</v>
      </c>
      <c r="BU32" s="1300"/>
      <c r="BV32" s="1300"/>
      <c r="BW32" s="1300"/>
      <c r="BX32" s="1300">
        <f>IF(ISERROR(BX3*1000/(BX31-BX8-BX10)),"",BX3*1000/(BX31-BX8-BX10))</f>
        <v>2250</v>
      </c>
      <c r="BY32" s="1300"/>
      <c r="BZ32" s="1300"/>
      <c r="CA32" s="1300"/>
      <c r="CB32" s="1300">
        <f>IF(ISERROR(CB3*1000/(CB31-CB8-CB10)),"",CB3*1000/(CB31-CB8-CB10))</f>
        <v>0</v>
      </c>
      <c r="CC32" s="1300"/>
      <c r="CD32" s="1300"/>
      <c r="CE32" s="1300"/>
      <c r="CF32" s="1300" t="str">
        <f>IF(ISERROR(CF3*1000/(CF31-CF8-CF10)),"",(CF3*1000/(CF31-CF8-CF10)))</f>
        <v/>
      </c>
      <c r="CG32" s="1300"/>
      <c r="CH32" s="1300"/>
      <c r="CI32" s="1300"/>
      <c r="CJ32" s="1300" t="str">
        <f>IF(ISERROR(CJ3*1000/(CJ31-CJ8-CJ10)),"",(CJ3*1000/(CJ31-CJ8-CJ10)))</f>
        <v/>
      </c>
      <c r="CK32" s="1300"/>
      <c r="CL32" s="1300"/>
      <c r="CM32" s="1347"/>
      <c r="CN32" s="238"/>
      <c r="CO32" s="238"/>
      <c r="CP32" s="64"/>
      <c r="CT32" s="64"/>
      <c r="CU32" s="64"/>
      <c r="CV32" s="64"/>
    </row>
    <row r="33" spans="1:126" ht="22.5" customHeight="1" thickBot="1">
      <c r="A33" s="443">
        <f t="shared" si="8"/>
        <v>20</v>
      </c>
      <c r="B33" s="855" t="str">
        <f>ｼﾌﾄ原本!C24</f>
        <v>S.S</v>
      </c>
      <c r="C33" s="785" t="str">
        <f>ｼﾌﾄ原本!H24</f>
        <v>X</v>
      </c>
      <c r="D33" s="435">
        <f>IF(COUNTIF($H$14:$H$30,20),VLOOKUP(20,$H$14:$CU$30,3,FALSE),0)</f>
        <v>0</v>
      </c>
      <c r="E33" s="429">
        <f>IF(COUNTIF($H$14:$H$30,20),VLOOKUP(20,$H$14:$CU$30,4,FALSE),0)</f>
        <v>0</v>
      </c>
      <c r="F33" s="430">
        <f>IF(COUNTIF($H$14:$H$30,20),VLOOKUP(20,$H$14:$CU$30,92,FALSE),0)</f>
        <v>0</v>
      </c>
      <c r="G33" s="431">
        <f>IF(COUNTIF($H$14:$H$30,20),VLOOKUP(20,$H$14:$CW$30,94,FALSE),0)</f>
        <v>0</v>
      </c>
      <c r="I33" s="225"/>
      <c r="J33" s="870"/>
      <c r="K33" s="871"/>
      <c r="L33" s="384"/>
      <c r="M33" s="172"/>
      <c r="N33" s="64"/>
      <c r="O33" s="64"/>
      <c r="P33" s="64"/>
      <c r="Q33" s="69"/>
      <c r="R33" s="69"/>
      <c r="S33" s="69"/>
      <c r="AB33" s="1360">
        <v>1</v>
      </c>
      <c r="AC33" s="1360"/>
      <c r="AD33" s="1360"/>
      <c r="AE33" s="1360"/>
      <c r="AF33" s="1361" t="s">
        <v>60</v>
      </c>
      <c r="AG33" s="1361"/>
      <c r="AH33" s="1361"/>
      <c r="AI33" s="1361"/>
      <c r="CP33" s="64"/>
      <c r="CT33" s="64"/>
      <c r="CU33" s="64"/>
      <c r="CV33" s="64"/>
    </row>
    <row r="34" spans="1:126" ht="22.5" customHeight="1" thickBot="1">
      <c r="A34" s="443">
        <f t="shared" si="8"/>
        <v>21</v>
      </c>
      <c r="B34" s="855" t="str">
        <f>ｼﾌﾄ原本!C25</f>
        <v>S.K</v>
      </c>
      <c r="C34" s="785" t="str">
        <f>ｼﾌﾄ原本!H25</f>
        <v>F</v>
      </c>
      <c r="D34" s="435">
        <f>IF(COUNTIF($H$14:$H$30,21),VLOOKUP(21,$H$14:$CU$30,3,FALSE),0)</f>
        <v>0</v>
      </c>
      <c r="E34" s="429">
        <f>IF(COUNTIF($H$14:$H$30,21),VLOOKUP(21,$H$14:$CU$30,4,FALSE),0)</f>
        <v>0</v>
      </c>
      <c r="F34" s="430">
        <f>IF(COUNTIF($H$14:$H$30,21),VLOOKUP(21,$H$14:$CU$30,92,FALSE),0)</f>
        <v>0</v>
      </c>
      <c r="G34" s="431">
        <f>IF(COUNTIF($H$14:$H$30,21),VLOOKUP(21,$H$14:$CW$30,94,FALSE),0)</f>
        <v>0</v>
      </c>
      <c r="I34" s="317"/>
      <c r="J34" s="1195" t="s">
        <v>189</v>
      </c>
      <c r="K34" s="1196"/>
      <c r="L34" s="1197" t="s">
        <v>190</v>
      </c>
      <c r="M34" s="1197"/>
      <c r="N34" s="1197"/>
      <c r="O34" s="1197"/>
      <c r="P34" s="1197"/>
      <c r="Q34" s="1197"/>
      <c r="R34" s="1197"/>
      <c r="S34" s="1197"/>
      <c r="T34" s="1197"/>
      <c r="U34" s="1197"/>
      <c r="V34" s="1197"/>
      <c r="W34" s="1197"/>
      <c r="Z34" s="1193" t="s">
        <v>59</v>
      </c>
      <c r="AA34" s="1153"/>
      <c r="AB34" s="1153"/>
      <c r="AC34" s="1153"/>
      <c r="AD34" s="1153"/>
      <c r="AE34" s="1153"/>
      <c r="AF34" s="1153"/>
      <c r="AG34" s="1153"/>
      <c r="AH34" s="1153"/>
      <c r="AI34" s="1153"/>
      <c r="AJ34" s="1153"/>
      <c r="AK34" s="1153"/>
      <c r="AL34" s="1153"/>
      <c r="AM34" s="1153"/>
      <c r="AN34" s="1153"/>
      <c r="AO34" s="1153"/>
      <c r="AP34" s="1153"/>
      <c r="AQ34" s="1153"/>
      <c r="AR34" s="1153"/>
      <c r="AS34" s="1153"/>
      <c r="AT34" s="1153"/>
      <c r="AU34" s="1153"/>
      <c r="AV34" s="1153"/>
      <c r="AW34" s="1153"/>
      <c r="AX34" s="1153"/>
      <c r="AY34" s="1153"/>
      <c r="AZ34" s="1153"/>
      <c r="BA34" s="1153"/>
      <c r="BB34" s="1153"/>
      <c r="BC34" s="1153"/>
      <c r="BD34" s="1153"/>
      <c r="BE34" s="1153"/>
      <c r="BF34" s="1153"/>
      <c r="BG34" s="1154"/>
      <c r="BH34" s="1152" t="s">
        <v>1</v>
      </c>
      <c r="BI34" s="1153"/>
      <c r="BJ34" s="1153"/>
      <c r="BK34" s="1153"/>
      <c r="BL34" s="1153"/>
      <c r="BM34" s="1153"/>
      <c r="BN34" s="1153"/>
      <c r="BO34" s="1153"/>
      <c r="BP34" s="1153"/>
      <c r="BQ34" s="1153"/>
      <c r="BR34" s="1153"/>
      <c r="BS34" s="1153"/>
      <c r="BT34" s="1153"/>
      <c r="BU34" s="1154"/>
      <c r="BV34" s="1152" t="s">
        <v>11</v>
      </c>
      <c r="BW34" s="1153"/>
      <c r="BX34" s="1153"/>
      <c r="BY34" s="1153"/>
      <c r="BZ34" s="1153"/>
      <c r="CA34" s="1153"/>
      <c r="CB34" s="1153"/>
      <c r="CC34" s="1153"/>
      <c r="CD34" s="1153"/>
      <c r="CE34" s="1153"/>
      <c r="CF34" s="1153"/>
      <c r="CG34" s="1153"/>
      <c r="CH34" s="1153"/>
      <c r="CI34" s="1154"/>
      <c r="CP34" s="64"/>
      <c r="CT34" s="64"/>
      <c r="CU34" s="64"/>
      <c r="CV34" s="64"/>
    </row>
    <row r="35" spans="1:126" ht="22.5" customHeight="1">
      <c r="A35" s="443">
        <f t="shared" si="8"/>
        <v>22</v>
      </c>
      <c r="B35" s="855">
        <f>ｼﾌﾄ原本!C26</f>
        <v>0</v>
      </c>
      <c r="C35" s="785">
        <f>ｼﾌﾄ原本!H26</f>
        <v>0</v>
      </c>
      <c r="D35" s="435">
        <f>IF(COUNTIF($H$14:$H$30,22),VLOOKUP(22,$H$14:$CU$30,3,FALSE),0)</f>
        <v>0</v>
      </c>
      <c r="E35" s="429">
        <f>IF(COUNTIF($H$14:$H$30,22),VLOOKUP(22,$H$14:$CU$30,4,FALSE),0)</f>
        <v>0</v>
      </c>
      <c r="F35" s="430">
        <f>IF(COUNTIF($H$14:$H$30,22),VLOOKUP(22,$H$14:$CU$30,92,FALSE),0)</f>
        <v>0</v>
      </c>
      <c r="G35" s="431">
        <f>IF(COUNTIF($H$14:$H$30,22),VLOOKUP(22,$H$14:$CW$30,94,FALSE),0)</f>
        <v>0</v>
      </c>
      <c r="I35" s="385" t="s">
        <v>89</v>
      </c>
      <c r="J35" s="1315">
        <f>CN3*1000</f>
        <v>400000</v>
      </c>
      <c r="K35" s="1315"/>
      <c r="L35" s="1315"/>
      <c r="M35" s="1315"/>
      <c r="N35" s="1315"/>
      <c r="O35" s="1315"/>
      <c r="P35" s="1315"/>
      <c r="Q35" s="1315"/>
      <c r="R35" s="1315"/>
      <c r="S35" s="1315"/>
      <c r="T35" s="1315"/>
      <c r="U35" s="1315"/>
      <c r="V35" s="1315"/>
      <c r="W35" s="1315"/>
      <c r="Z35" s="1356">
        <f>CHOOSE($AB$33,'セールスアクション '!B5,'セールスアクション '!B13,'セールスアクション '!B21,'セールスアクション '!B29,'セールスアクション '!B37)</f>
        <v>0</v>
      </c>
      <c r="AA35" s="1355"/>
      <c r="AB35" s="1355"/>
      <c r="AC35" s="1355"/>
      <c r="AD35" s="1355"/>
      <c r="AE35" s="1355"/>
      <c r="AF35" s="1355"/>
      <c r="AG35" s="1355"/>
      <c r="AH35" s="1355"/>
      <c r="AI35" s="1355"/>
      <c r="AJ35" s="1355"/>
      <c r="AK35" s="1355"/>
      <c r="AL35" s="1355"/>
      <c r="AM35" s="1355"/>
      <c r="AN35" s="1355"/>
      <c r="AO35" s="1355"/>
      <c r="AP35" s="1355"/>
      <c r="AQ35" s="1355"/>
      <c r="AR35" s="1355"/>
      <c r="AS35" s="1355"/>
      <c r="AT35" s="1355"/>
      <c r="AU35" s="1355"/>
      <c r="AV35" s="1355"/>
      <c r="AW35" s="1355"/>
      <c r="AX35" s="1355"/>
      <c r="AY35" s="1355"/>
      <c r="AZ35" s="1355">
        <f>CHOOSE($AB$33,'セールスアクション '!I5,'セールスアクション '!I13,'セールスアクション '!I21,'セールスアクション '!I29,'セールスアクション '!I37)</f>
        <v>0</v>
      </c>
      <c r="BA35" s="1355"/>
      <c r="BB35" s="1355"/>
      <c r="BC35" s="1355"/>
      <c r="BD35" s="1355"/>
      <c r="BE35" s="1355"/>
      <c r="BF35" s="1322"/>
      <c r="BG35" s="1322"/>
      <c r="BH35" s="1365">
        <f>CHOOSE($CA$1,PMC.D!D6,PMC.D!D15,PMC.D!D24,PMC.D!D33,PMC.D!D42,PMC.D!D51)</f>
        <v>0</v>
      </c>
      <c r="BI35" s="1366"/>
      <c r="BJ35" s="1366"/>
      <c r="BK35" s="1366"/>
      <c r="BL35" s="1366"/>
      <c r="BM35" s="1366"/>
      <c r="BN35" s="1366"/>
      <c r="BO35" s="1366"/>
      <c r="BP35" s="1366"/>
      <c r="BQ35" s="1366"/>
      <c r="BR35" s="1366"/>
      <c r="BS35" s="1367"/>
      <c r="BT35" s="1322"/>
      <c r="BU35" s="1322"/>
      <c r="BV35" s="1362">
        <f>CHOOSE($CA$1,PMC.D!J6,PMC.D!J15,PMC.D!J24,PMC.D!J33,PMC.D!J42,PMC.D!J51)</f>
        <v>0</v>
      </c>
      <c r="BW35" s="1363"/>
      <c r="BX35" s="1363"/>
      <c r="BY35" s="1363"/>
      <c r="BZ35" s="1363"/>
      <c r="CA35" s="1363"/>
      <c r="CB35" s="1363"/>
      <c r="CC35" s="1363"/>
      <c r="CD35" s="1363"/>
      <c r="CE35" s="1363"/>
      <c r="CF35" s="1363"/>
      <c r="CG35" s="1364"/>
      <c r="CH35" s="1322"/>
      <c r="CI35" s="1370"/>
      <c r="CP35" s="64"/>
      <c r="CT35" s="64"/>
      <c r="CU35" s="64"/>
      <c r="CV35" s="64"/>
    </row>
    <row r="36" spans="1:126" ht="22.5" customHeight="1">
      <c r="A36" s="443">
        <f t="shared" si="8"/>
        <v>23</v>
      </c>
      <c r="B36" s="855">
        <f>ｼﾌﾄ原本!C27</f>
        <v>0</v>
      </c>
      <c r="C36" s="785">
        <f>ｼﾌﾄ原本!H27</f>
        <v>0</v>
      </c>
      <c r="D36" s="435">
        <f>IF(COUNTIF($H$14:$H$30,23),VLOOKUP(23,$H$14:$CU$30,3,FALSE),0)</f>
        <v>0</v>
      </c>
      <c r="E36" s="429">
        <f>IF(COUNTIF($H$14:$H$30,23),VLOOKUP(23,$H$14:$CU$30,4,FALSE),0)</f>
        <v>0</v>
      </c>
      <c r="F36" s="430">
        <f>IF(COUNTIF($H$14:$H$30,23),VLOOKUP(23,$H$14:$CU$30,92,FALSE),0)</f>
        <v>0</v>
      </c>
      <c r="G36" s="431">
        <f>IF(COUNTIF($H$14:$H$30,23),VLOOKUP(23,$H$14:$CW$30,94,FALSE),0)</f>
        <v>0</v>
      </c>
      <c r="I36" s="385" t="s">
        <v>191</v>
      </c>
      <c r="J36" s="1155">
        <f>CHOOSE(CA1,ﾃﾞｰﾀ入力!W4,ﾃﾞｰﾀ入力!W5,ﾃﾞｰﾀ入力!W6,ﾃﾞｰﾀ入力!W7,ﾃﾞｰﾀ入力!W8,ﾃﾞｰﾀ入力!W9)</f>
        <v>513</v>
      </c>
      <c r="K36" s="1155"/>
      <c r="L36" s="1155"/>
      <c r="M36" s="1155"/>
      <c r="N36" s="1155"/>
      <c r="O36" s="1155"/>
      <c r="P36" s="1155"/>
      <c r="Q36" s="1155"/>
      <c r="R36" s="1155"/>
      <c r="S36" s="1155"/>
      <c r="T36" s="1155"/>
      <c r="U36" s="1155"/>
      <c r="V36" s="1155"/>
      <c r="W36" s="1155"/>
      <c r="Z36" s="1318">
        <f>CHOOSE($AB$33,'セールスアクション '!B6,'セールスアクション '!B14,'セールスアクション '!B22,'セールスアクション '!B30,'セールスアクション '!B38)</f>
        <v>0</v>
      </c>
      <c r="AA36" s="1319"/>
      <c r="AB36" s="1319"/>
      <c r="AC36" s="1319"/>
      <c r="AD36" s="1319"/>
      <c r="AE36" s="1319"/>
      <c r="AF36" s="1319"/>
      <c r="AG36" s="1319"/>
      <c r="AH36" s="1319"/>
      <c r="AI36" s="1319"/>
      <c r="AJ36" s="1319"/>
      <c r="AK36" s="1319"/>
      <c r="AL36" s="1319"/>
      <c r="AM36" s="1319"/>
      <c r="AN36" s="1319"/>
      <c r="AO36" s="1319"/>
      <c r="AP36" s="1319"/>
      <c r="AQ36" s="1319"/>
      <c r="AR36" s="1319"/>
      <c r="AS36" s="1319"/>
      <c r="AT36" s="1319"/>
      <c r="AU36" s="1319"/>
      <c r="AV36" s="1319"/>
      <c r="AW36" s="1319"/>
      <c r="AX36" s="1319"/>
      <c r="AY36" s="1319"/>
      <c r="AZ36" s="1319">
        <f>CHOOSE($AB$33,'セールスアクション '!I6,'セールスアクション '!I14,'セールスアクション '!I22,'セールスアクション '!I30,'セールスアクション '!I38)</f>
        <v>0</v>
      </c>
      <c r="BA36" s="1319"/>
      <c r="BB36" s="1319"/>
      <c r="BC36" s="1319"/>
      <c r="BD36" s="1319"/>
      <c r="BE36" s="1319"/>
      <c r="BF36" s="1127"/>
      <c r="BG36" s="1127"/>
      <c r="BH36" s="1348">
        <f>CHOOSE($CA$1,PMC.D!D7,PMC.D!D16,PMC.D!D25,PMC.D!D34,PMC.D!D43,PMC.D!D52)</f>
        <v>0</v>
      </c>
      <c r="BI36" s="1349"/>
      <c r="BJ36" s="1349"/>
      <c r="BK36" s="1349"/>
      <c r="BL36" s="1349"/>
      <c r="BM36" s="1349"/>
      <c r="BN36" s="1349"/>
      <c r="BO36" s="1349"/>
      <c r="BP36" s="1349"/>
      <c r="BQ36" s="1349"/>
      <c r="BR36" s="1349"/>
      <c r="BS36" s="1350"/>
      <c r="BT36" s="1127"/>
      <c r="BU36" s="1127"/>
      <c r="BV36" s="1348">
        <f>CHOOSE($CA$1,PMC.D!J7,PMC.D!J16,PMC.D!J25,PMC.D!J34,PMC.D!J43,PMC.D!J52)</f>
        <v>0</v>
      </c>
      <c r="BW36" s="1349"/>
      <c r="BX36" s="1349"/>
      <c r="BY36" s="1349"/>
      <c r="BZ36" s="1349"/>
      <c r="CA36" s="1349"/>
      <c r="CB36" s="1349"/>
      <c r="CC36" s="1349"/>
      <c r="CD36" s="1349"/>
      <c r="CE36" s="1349"/>
      <c r="CF36" s="1349"/>
      <c r="CG36" s="1350"/>
      <c r="CH36" s="1127"/>
      <c r="CI36" s="1371"/>
      <c r="CP36" s="64"/>
      <c r="CT36" s="64"/>
      <c r="CU36" s="64"/>
      <c r="CV36" s="64"/>
    </row>
    <row r="37" spans="1:126" ht="22.5" customHeight="1">
      <c r="A37" s="443">
        <f t="shared" si="8"/>
        <v>24</v>
      </c>
      <c r="B37" s="855">
        <f>ｼﾌﾄ原本!C28</f>
        <v>0</v>
      </c>
      <c r="C37" s="785">
        <f>ｼﾌﾄ原本!H28</f>
        <v>0</v>
      </c>
      <c r="D37" s="435">
        <f>IF(COUNTIF($H$14:$H$30,24),VLOOKUP(24,$H$14:$CU$30,3,FALSE),0)</f>
        <v>0</v>
      </c>
      <c r="E37" s="429">
        <f>IF(COUNTIF($H$14:$H$30,24),VLOOKUP(24,$H$14:$CU$30,4,FALSE),0)</f>
        <v>0</v>
      </c>
      <c r="F37" s="430">
        <f>IF(COUNTIF($H$14:$H$30,24),VLOOKUP(24,$H$14:$CU$30,92,FALSE),0)</f>
        <v>0</v>
      </c>
      <c r="G37" s="431">
        <f>IF(COUNTIF($H$14:$H$30,24),VLOOKUP(24,$H$14:$CW$30,94,FALSE),0)</f>
        <v>0</v>
      </c>
      <c r="I37" s="385" t="s">
        <v>192</v>
      </c>
      <c r="J37" s="1303">
        <f ca="1">J35/J40</f>
        <v>6037.7358490566039</v>
      </c>
      <c r="K37" s="1303"/>
      <c r="L37" s="1169">
        <f>J35/L40</f>
        <v>6666.666666666667</v>
      </c>
      <c r="M37" s="1169"/>
      <c r="N37" s="1169"/>
      <c r="O37" s="1169"/>
      <c r="P37" s="1169"/>
      <c r="Q37" s="1169"/>
      <c r="R37" s="1169"/>
      <c r="S37" s="1169"/>
      <c r="T37" s="1169"/>
      <c r="U37" s="1169"/>
      <c r="V37" s="1169"/>
      <c r="W37" s="1169"/>
      <c r="Z37" s="1318">
        <f>CHOOSE($AB$33,'セールスアクション '!B7,'セールスアクション '!B15,'セールスアクション '!B23,'セールスアクション '!B31,'セールスアクション '!B39)</f>
        <v>0</v>
      </c>
      <c r="AA37" s="1319"/>
      <c r="AB37" s="1319"/>
      <c r="AC37" s="1319"/>
      <c r="AD37" s="1319"/>
      <c r="AE37" s="1319"/>
      <c r="AF37" s="1319"/>
      <c r="AG37" s="1319"/>
      <c r="AH37" s="1319"/>
      <c r="AI37" s="1319"/>
      <c r="AJ37" s="1319"/>
      <c r="AK37" s="1319"/>
      <c r="AL37" s="1319"/>
      <c r="AM37" s="1319"/>
      <c r="AN37" s="1319"/>
      <c r="AO37" s="1319"/>
      <c r="AP37" s="1319"/>
      <c r="AQ37" s="1319"/>
      <c r="AR37" s="1319"/>
      <c r="AS37" s="1319"/>
      <c r="AT37" s="1319"/>
      <c r="AU37" s="1319"/>
      <c r="AV37" s="1319"/>
      <c r="AW37" s="1319"/>
      <c r="AX37" s="1319"/>
      <c r="AY37" s="1319"/>
      <c r="AZ37" s="1319">
        <f>CHOOSE($AB$33,'セールスアクション '!I7,'セールスアクション '!I15,'セールスアクション '!I23,'セールスアクション '!I31,'セールスアクション '!I39)</f>
        <v>0</v>
      </c>
      <c r="BA37" s="1319"/>
      <c r="BB37" s="1319"/>
      <c r="BC37" s="1319"/>
      <c r="BD37" s="1319"/>
      <c r="BE37" s="1319"/>
      <c r="BF37" s="1127"/>
      <c r="BG37" s="1127"/>
      <c r="BH37" s="1348">
        <f>CHOOSE($CA$1,PMC.D!D8,PMC.D!D17,PMC.D!D26,PMC.D!D35,PMC.D!D44,PMC.D!D53)</f>
        <v>0</v>
      </c>
      <c r="BI37" s="1349"/>
      <c r="BJ37" s="1349"/>
      <c r="BK37" s="1349"/>
      <c r="BL37" s="1349"/>
      <c r="BM37" s="1349"/>
      <c r="BN37" s="1349"/>
      <c r="BO37" s="1349"/>
      <c r="BP37" s="1349"/>
      <c r="BQ37" s="1349"/>
      <c r="BR37" s="1349"/>
      <c r="BS37" s="1350"/>
      <c r="BT37" s="1127"/>
      <c r="BU37" s="1127"/>
      <c r="BV37" s="1348">
        <f>CHOOSE($CA$1,PMC.D!J8,PMC.D!J17,PMC.D!J26,PMC.D!J35,PMC.D!J44,PMC.D!J53)</f>
        <v>0</v>
      </c>
      <c r="BW37" s="1349"/>
      <c r="BX37" s="1349"/>
      <c r="BY37" s="1349"/>
      <c r="BZ37" s="1349"/>
      <c r="CA37" s="1349"/>
      <c r="CB37" s="1349"/>
      <c r="CC37" s="1349"/>
      <c r="CD37" s="1349"/>
      <c r="CE37" s="1349"/>
      <c r="CF37" s="1349"/>
      <c r="CG37" s="1350"/>
      <c r="CH37" s="1127"/>
      <c r="CI37" s="1371"/>
      <c r="CP37" s="64"/>
      <c r="CT37" s="64"/>
      <c r="CU37" s="64"/>
      <c r="CV37" s="64"/>
    </row>
    <row r="38" spans="1:126" ht="22.5" customHeight="1">
      <c r="A38" s="443">
        <f t="shared" si="8"/>
        <v>25</v>
      </c>
      <c r="B38" s="855">
        <f>ｼﾌﾄ原本!C29</f>
        <v>0</v>
      </c>
      <c r="C38" s="783">
        <f>ｼﾌﾄ原本!H29</f>
        <v>0</v>
      </c>
      <c r="D38" s="435">
        <f>IF(COUNTIF($H$14:$H$30,25),VLOOKUP(25,$H$14:$CU$30,3,FALSE),0)</f>
        <v>0</v>
      </c>
      <c r="E38" s="429">
        <f>IF(COUNTIF($H$14:$H$30,25),VLOOKUP(25,$H$14:$CU$30,4,FALSE),0)</f>
        <v>0</v>
      </c>
      <c r="F38" s="430">
        <f>IF(COUNTIF($H$14:$H$30,25),VLOOKUP(25,$H$14:$CU$30,92,FALSE),0)</f>
        <v>0</v>
      </c>
      <c r="G38" s="431">
        <f>IF(COUNTIF($H$14:$H$30,25),VLOOKUP(25,$H$14:$CW$30,94,FALSE),0)</f>
        <v>0</v>
      </c>
      <c r="I38" s="385" t="s">
        <v>193</v>
      </c>
      <c r="J38" s="1189">
        <f ca="1">J36/J40</f>
        <v>7.7433962264150944</v>
      </c>
      <c r="K38" s="1189"/>
      <c r="L38" s="1194">
        <f>J36/L40</f>
        <v>8.5500000000000007</v>
      </c>
      <c r="M38" s="1194"/>
      <c r="N38" s="1194"/>
      <c r="O38" s="1194"/>
      <c r="P38" s="1194"/>
      <c r="Q38" s="1194"/>
      <c r="R38" s="1194"/>
      <c r="S38" s="1194"/>
      <c r="T38" s="1194"/>
      <c r="U38" s="1194"/>
      <c r="V38" s="1194"/>
      <c r="W38" s="1194"/>
      <c r="Z38" s="1318">
        <f>CHOOSE($AB$33,'セールスアクション '!B8,'セールスアクション '!B16,'セールスアクション '!B24,'セールスアクション '!B32,'セールスアクション '!B40)</f>
        <v>0</v>
      </c>
      <c r="AA38" s="1319"/>
      <c r="AB38" s="1319"/>
      <c r="AC38" s="1319"/>
      <c r="AD38" s="1319"/>
      <c r="AE38" s="1319"/>
      <c r="AF38" s="1319"/>
      <c r="AG38" s="1319"/>
      <c r="AH38" s="1319"/>
      <c r="AI38" s="1319"/>
      <c r="AJ38" s="1319"/>
      <c r="AK38" s="1319"/>
      <c r="AL38" s="1319"/>
      <c r="AM38" s="1319"/>
      <c r="AN38" s="1319"/>
      <c r="AO38" s="1319"/>
      <c r="AP38" s="1319"/>
      <c r="AQ38" s="1319"/>
      <c r="AR38" s="1319"/>
      <c r="AS38" s="1319"/>
      <c r="AT38" s="1319"/>
      <c r="AU38" s="1319"/>
      <c r="AV38" s="1319"/>
      <c r="AW38" s="1319"/>
      <c r="AX38" s="1319"/>
      <c r="AY38" s="1319"/>
      <c r="AZ38" s="1319">
        <f>CHOOSE($AB$33,'セールスアクション '!I8,'セールスアクション '!I16,'セールスアクション '!I24,'セールスアクション '!I32,'セールスアクション '!I40)</f>
        <v>0</v>
      </c>
      <c r="BA38" s="1319"/>
      <c r="BB38" s="1319"/>
      <c r="BC38" s="1319"/>
      <c r="BD38" s="1319"/>
      <c r="BE38" s="1319"/>
      <c r="BF38" s="1127"/>
      <c r="BG38" s="1127"/>
      <c r="BH38" s="1348">
        <f>CHOOSE($CA$1,PMC.D!D9,PMC.D!D18,PMC.D!D27,PMC.D!D36,PMC.D!D45,PMC.D!D54)</f>
        <v>0</v>
      </c>
      <c r="BI38" s="1349"/>
      <c r="BJ38" s="1349"/>
      <c r="BK38" s="1349"/>
      <c r="BL38" s="1349"/>
      <c r="BM38" s="1349"/>
      <c r="BN38" s="1349"/>
      <c r="BO38" s="1349"/>
      <c r="BP38" s="1349"/>
      <c r="BQ38" s="1349"/>
      <c r="BR38" s="1349"/>
      <c r="BS38" s="1350"/>
      <c r="BT38" s="1127"/>
      <c r="BU38" s="1127"/>
      <c r="BV38" s="1348">
        <f>CHOOSE($CA$1,PMC.D!J9,PMC.D!J18,PMC.D!J27,PMC.D!J36,PMC.D!J45,PMC.D!J54)</f>
        <v>0</v>
      </c>
      <c r="BW38" s="1349"/>
      <c r="BX38" s="1349"/>
      <c r="BY38" s="1349"/>
      <c r="BZ38" s="1349"/>
      <c r="CA38" s="1349"/>
      <c r="CB38" s="1349"/>
      <c r="CC38" s="1349"/>
      <c r="CD38" s="1349"/>
      <c r="CE38" s="1349"/>
      <c r="CF38" s="1349"/>
      <c r="CG38" s="1350"/>
      <c r="CH38" s="1127"/>
      <c r="CI38" s="1371"/>
      <c r="CP38" s="64"/>
      <c r="CT38" s="64"/>
      <c r="CU38" s="64"/>
      <c r="CV38" s="64"/>
    </row>
    <row r="39" spans="1:126" ht="22.5" customHeight="1" thickBot="1">
      <c r="A39" s="443">
        <f t="shared" si="8"/>
        <v>26</v>
      </c>
      <c r="B39" s="855">
        <f>ｼﾌﾄ原本!C30</f>
        <v>0</v>
      </c>
      <c r="C39" s="783">
        <f>ｼﾌﾄ原本!H30</f>
        <v>0</v>
      </c>
      <c r="D39" s="435">
        <f>IF(COUNTIF($H$14:$H$30,26),VLOOKUP(26,$H$14:$CU$30,3,FALSE),0)</f>
        <v>0</v>
      </c>
      <c r="E39" s="429">
        <f>IF(COUNTIF($H$14:$H$30,26),VLOOKUP(26,$H$14:$CU$30,4,FALSE),0)</f>
        <v>0</v>
      </c>
      <c r="F39" s="430">
        <f>IF(COUNTIF($H$14:$H$30,26),VLOOKUP(26,$H$14:$CU$30,92,FALSE),0)</f>
        <v>0</v>
      </c>
      <c r="G39" s="431">
        <f>IF(COUNTIF($H$14:$H$30,26),VLOOKUP(26,$H$14:$CW$30,94,FALSE),0)</f>
        <v>0</v>
      </c>
      <c r="I39" s="385" t="s">
        <v>194</v>
      </c>
      <c r="J39" s="878">
        <f ca="1">SUMIF(CV14:CV30,"&gt;1500",CP14:CQ30)</f>
        <v>7.25</v>
      </c>
      <c r="K39" s="879">
        <f ca="1">SUMIF(CV14:CV30,"&lt;2000",CP14:CQ30)</f>
        <v>59</v>
      </c>
      <c r="L39" s="1302">
        <f ca="1">SUMIF(CV14:CV30,"&gt;1500",CP14:CQ30)</f>
        <v>7.25</v>
      </c>
      <c r="M39" s="1302"/>
      <c r="N39" s="1302"/>
      <c r="O39" s="1302"/>
      <c r="P39" s="1302"/>
      <c r="Q39" s="1302"/>
      <c r="R39" s="1302">
        <f ca="1">L40-L39</f>
        <v>52.75</v>
      </c>
      <c r="S39" s="1302"/>
      <c r="T39" s="1302"/>
      <c r="U39" s="1302"/>
      <c r="V39" s="1302"/>
      <c r="W39" s="1302"/>
      <c r="X39" s="65"/>
      <c r="Y39" s="65"/>
      <c r="Z39" s="1320">
        <f>CHOOSE($AB$33,'セールスアクション '!B9,'セールスアクション '!B17,'セールスアクション '!B25,'セールスアクション '!B33,'セールスアクション '!B41)</f>
        <v>0</v>
      </c>
      <c r="AA39" s="1321"/>
      <c r="AB39" s="1321"/>
      <c r="AC39" s="1321"/>
      <c r="AD39" s="1321"/>
      <c r="AE39" s="1321"/>
      <c r="AF39" s="1321"/>
      <c r="AG39" s="1321"/>
      <c r="AH39" s="1321"/>
      <c r="AI39" s="1321"/>
      <c r="AJ39" s="1321"/>
      <c r="AK39" s="1321"/>
      <c r="AL39" s="1321"/>
      <c r="AM39" s="1321"/>
      <c r="AN39" s="1321"/>
      <c r="AO39" s="1321"/>
      <c r="AP39" s="1321"/>
      <c r="AQ39" s="1321"/>
      <c r="AR39" s="1321"/>
      <c r="AS39" s="1321"/>
      <c r="AT39" s="1321"/>
      <c r="AU39" s="1321"/>
      <c r="AV39" s="1321"/>
      <c r="AW39" s="1321"/>
      <c r="AX39" s="1321"/>
      <c r="AY39" s="1321"/>
      <c r="AZ39" s="1321">
        <f>CHOOSE($AB$33,'セールスアクション '!I9,'セールスアクション '!I17,'セールスアクション '!I25,'セールスアクション '!I33,'セールスアクション '!I41)</f>
        <v>0</v>
      </c>
      <c r="BA39" s="1321"/>
      <c r="BB39" s="1321"/>
      <c r="BC39" s="1321"/>
      <c r="BD39" s="1321"/>
      <c r="BE39" s="1321"/>
      <c r="BF39" s="1368"/>
      <c r="BG39" s="1368"/>
      <c r="BH39" s="1357">
        <f>CHOOSE($CA$1,PMC.D!D10,PMC.D!D19,PMC.D!D28,PMC.D!D37,PMC.D!D46,PMC.D!D55)</f>
        <v>0</v>
      </c>
      <c r="BI39" s="1358"/>
      <c r="BJ39" s="1358"/>
      <c r="BK39" s="1358"/>
      <c r="BL39" s="1358"/>
      <c r="BM39" s="1358"/>
      <c r="BN39" s="1358"/>
      <c r="BO39" s="1358"/>
      <c r="BP39" s="1358"/>
      <c r="BQ39" s="1358"/>
      <c r="BR39" s="1358"/>
      <c r="BS39" s="1359"/>
      <c r="BT39" s="1368"/>
      <c r="BU39" s="1368"/>
      <c r="BV39" s="1357">
        <f>CHOOSE($CA$1,PMC.D!J10,PMC.D!J19,PMC.D!J28,PMC.D!J37,PMC.D!J46,PMC.D!J55)</f>
        <v>0</v>
      </c>
      <c r="BW39" s="1358"/>
      <c r="BX39" s="1358"/>
      <c r="BY39" s="1358"/>
      <c r="BZ39" s="1358"/>
      <c r="CA39" s="1358"/>
      <c r="CB39" s="1358"/>
      <c r="CC39" s="1358"/>
      <c r="CD39" s="1358"/>
      <c r="CE39" s="1358"/>
      <c r="CF39" s="1358"/>
      <c r="CG39" s="1359"/>
      <c r="CH39" s="1368"/>
      <c r="CI39" s="1369"/>
      <c r="CP39" s="64"/>
      <c r="CT39" s="64"/>
      <c r="CU39" s="64"/>
      <c r="CV39" s="64"/>
    </row>
    <row r="40" spans="1:126" ht="22.5" customHeight="1">
      <c r="A40" s="443">
        <f t="shared" si="8"/>
        <v>27</v>
      </c>
      <c r="B40" s="855">
        <f>ｼﾌﾄ原本!C31</f>
        <v>0</v>
      </c>
      <c r="C40" s="785">
        <f>ｼﾌﾄ原本!H31</f>
        <v>0</v>
      </c>
      <c r="D40" s="435">
        <f>IF(COUNTIF($H$14:$H$30,27),VLOOKUP(27,$H$14:$CU$30,3,FALSE),0)</f>
        <v>0</v>
      </c>
      <c r="E40" s="429">
        <f>IF(COUNTIF($H$14:$H$30,27),VLOOKUP(27,$H$14:$CU$30,4,FALSE),0)</f>
        <v>0</v>
      </c>
      <c r="F40" s="430">
        <f>IF(COUNTIF($H$14:$H$30,27),VLOOKUP(27,$H$14:$CU$30,92,FALSE),0)</f>
        <v>0</v>
      </c>
      <c r="G40" s="431">
        <f>IF(COUNTIF($H$14:$H$30,27),VLOOKUP(27,$H$14:$CW$30,94,FALSE),0)</f>
        <v>0</v>
      </c>
      <c r="I40" s="385" t="s">
        <v>195</v>
      </c>
      <c r="J40" s="1301">
        <f ca="1">J39+K39</f>
        <v>66.25</v>
      </c>
      <c r="K40" s="1301"/>
      <c r="L40" s="1302">
        <f>CN11-CN8</f>
        <v>60</v>
      </c>
      <c r="M40" s="1302"/>
      <c r="N40" s="1302"/>
      <c r="O40" s="1302"/>
      <c r="P40" s="1302"/>
      <c r="Q40" s="1302"/>
      <c r="R40" s="1302"/>
      <c r="S40" s="1302"/>
      <c r="T40" s="1302"/>
      <c r="U40" s="1302"/>
      <c r="V40" s="1302"/>
      <c r="W40" s="1302"/>
      <c r="X40" s="386"/>
      <c r="Y40" s="387"/>
      <c r="Z40" s="1387"/>
      <c r="AA40" s="1373"/>
      <c r="AB40" s="1373"/>
      <c r="AC40" s="1373"/>
      <c r="AD40" s="1373"/>
      <c r="AE40" s="1373"/>
      <c r="AF40" s="1373"/>
      <c r="AG40" s="1373"/>
      <c r="AH40" s="1373"/>
      <c r="AI40" s="1373"/>
      <c r="AJ40" s="1373"/>
      <c r="AK40" s="1373"/>
      <c r="AL40" s="1373"/>
      <c r="AM40" s="1373"/>
      <c r="AN40" s="1373"/>
      <c r="AO40" s="1373"/>
      <c r="AP40" s="1373"/>
      <c r="AQ40" s="1373"/>
      <c r="AR40" s="1373"/>
      <c r="AS40" s="1373"/>
      <c r="AT40" s="1373"/>
      <c r="AU40" s="1373"/>
      <c r="AV40" s="1373"/>
      <c r="AW40" s="1373"/>
      <c r="AX40" s="1373"/>
      <c r="AY40" s="1373"/>
      <c r="AZ40" s="1373"/>
      <c r="BA40" s="1373"/>
      <c r="BB40" s="1373"/>
      <c r="BC40" s="1373"/>
      <c r="BD40" s="1373"/>
      <c r="BE40" s="1373"/>
      <c r="BF40" s="1373"/>
      <c r="BG40" s="1373"/>
      <c r="BH40" s="1373"/>
      <c r="BI40" s="1373"/>
      <c r="BJ40" s="1373"/>
      <c r="BK40" s="1373"/>
      <c r="BL40" s="1373"/>
      <c r="BM40" s="1373"/>
      <c r="BN40" s="1373"/>
      <c r="BO40" s="1373"/>
      <c r="BP40" s="1373"/>
      <c r="BQ40" s="1373"/>
      <c r="BR40" s="1373"/>
      <c r="BS40" s="1373"/>
      <c r="BT40" s="1373"/>
      <c r="BU40" s="1373"/>
      <c r="BV40" s="1373"/>
      <c r="BW40" s="1373"/>
      <c r="BX40" s="1373"/>
      <c r="BY40" s="1373"/>
      <c r="BZ40" s="1373"/>
      <c r="CA40" s="1373"/>
      <c r="CB40" s="1373"/>
      <c r="CC40" s="1373"/>
      <c r="CD40" s="1373"/>
      <c r="CE40" s="1373"/>
      <c r="CF40" s="1373"/>
      <c r="CG40" s="1373"/>
      <c r="CH40" s="1373"/>
      <c r="CI40" s="1374"/>
      <c r="CP40" s="64"/>
      <c r="CT40" s="64"/>
      <c r="CU40" s="64"/>
      <c r="CV40" s="64"/>
    </row>
    <row r="41" spans="1:126" ht="22.5" customHeight="1">
      <c r="A41" s="443">
        <f t="shared" si="8"/>
        <v>28</v>
      </c>
      <c r="B41" s="855" t="str">
        <f>ｼﾌﾄ原本!C32</f>
        <v>A.M（本部）</v>
      </c>
      <c r="C41" s="783">
        <f>ｼﾌﾄ原本!H32</f>
        <v>0</v>
      </c>
      <c r="D41" s="435">
        <f>IF(COUNTIF($H$14:$H$30,28),VLOOKUP(28,$H$14:$CU$30,3,FALSE),0)</f>
        <v>0</v>
      </c>
      <c r="E41" s="429">
        <f>IF(COUNTIF($H$14:$H$30,28),VLOOKUP(28,$H$14:$CU$30,4,FALSE),0)</f>
        <v>0</v>
      </c>
      <c r="F41" s="430">
        <f>IF(COUNTIF($H$14:$H$30,28),VLOOKUP(28,$H$14:$CU$30,92,FALSE),0)</f>
        <v>0</v>
      </c>
      <c r="G41" s="431">
        <f>IF(COUNTIF($H$14:$H$30,28),VLOOKUP(28,$H$14:$CW$30,94,FALSE),0)</f>
        <v>0</v>
      </c>
      <c r="I41" s="385" t="s">
        <v>197</v>
      </c>
      <c r="J41" s="1324">
        <f ca="1">SUMIF(CV14:CV30,"&lt;2000",CU14:CU30)</f>
        <v>74500.9375</v>
      </c>
      <c r="K41" s="1324"/>
      <c r="L41" s="1169">
        <f ca="1">R39*ﾃﾞｰﾀ入力!A8</f>
        <v>66465</v>
      </c>
      <c r="M41" s="1169"/>
      <c r="N41" s="1169"/>
      <c r="O41" s="1169"/>
      <c r="P41" s="1169"/>
      <c r="Q41" s="1169"/>
      <c r="R41" s="1169"/>
      <c r="S41" s="1169"/>
      <c r="T41" s="1169"/>
      <c r="U41" s="1169"/>
      <c r="V41" s="1169"/>
      <c r="W41" s="1169"/>
      <c r="X41" s="389"/>
      <c r="Y41" s="390"/>
      <c r="Z41" s="1375"/>
      <c r="AA41" s="1376"/>
      <c r="AB41" s="1376"/>
      <c r="AC41" s="1376"/>
      <c r="AD41" s="1376"/>
      <c r="AE41" s="1376"/>
      <c r="AF41" s="1376"/>
      <c r="AG41" s="1376"/>
      <c r="AH41" s="1376"/>
      <c r="AI41" s="1376"/>
      <c r="AJ41" s="1376"/>
      <c r="AK41" s="1376"/>
      <c r="AL41" s="1376"/>
      <c r="AM41" s="1376"/>
      <c r="AN41" s="1376"/>
      <c r="AO41" s="1376"/>
      <c r="AP41" s="1376"/>
      <c r="AQ41" s="1376"/>
      <c r="AR41" s="1376"/>
      <c r="AS41" s="1376"/>
      <c r="AT41" s="1376"/>
      <c r="AU41" s="1376"/>
      <c r="AV41" s="1376"/>
      <c r="AW41" s="1376"/>
      <c r="AX41" s="1376"/>
      <c r="AY41" s="1376"/>
      <c r="AZ41" s="1376"/>
      <c r="BA41" s="1376"/>
      <c r="BB41" s="1376"/>
      <c r="BC41" s="1376"/>
      <c r="BD41" s="1376"/>
      <c r="BE41" s="1376"/>
      <c r="BF41" s="1376"/>
      <c r="BG41" s="1376"/>
      <c r="BH41" s="1376"/>
      <c r="BI41" s="1376"/>
      <c r="BJ41" s="1376"/>
      <c r="BK41" s="1376"/>
      <c r="BL41" s="1376"/>
      <c r="BM41" s="1376"/>
      <c r="BN41" s="1376"/>
      <c r="BO41" s="1376"/>
      <c r="BP41" s="1376"/>
      <c r="BQ41" s="1376"/>
      <c r="BR41" s="1376"/>
      <c r="BS41" s="1376"/>
      <c r="BT41" s="1376"/>
      <c r="BU41" s="1376"/>
      <c r="BV41" s="1376"/>
      <c r="BW41" s="1376"/>
      <c r="BX41" s="1376"/>
      <c r="BY41" s="1376"/>
      <c r="BZ41" s="1376"/>
      <c r="CA41" s="1376"/>
      <c r="CB41" s="1376"/>
      <c r="CC41" s="1376"/>
      <c r="CD41" s="1376"/>
      <c r="CE41" s="1376"/>
      <c r="CF41" s="1376"/>
      <c r="CG41" s="1376"/>
      <c r="CH41" s="1376"/>
      <c r="CI41" s="1377"/>
      <c r="CP41" s="64"/>
      <c r="CT41" s="64"/>
      <c r="CU41" s="64"/>
      <c r="CV41" s="64"/>
    </row>
    <row r="42" spans="1:126" ht="22.5" customHeight="1">
      <c r="A42" s="443">
        <f t="shared" si="8"/>
        <v>29</v>
      </c>
      <c r="B42" s="855" t="str">
        <f>ｼﾌﾄ原本!C33</f>
        <v>S.I（本部</v>
      </c>
      <c r="C42" s="783">
        <f>ｼﾌﾄ原本!H33</f>
        <v>0</v>
      </c>
      <c r="D42" s="435">
        <f>IF(COUNTIF($H$14:$H$30,29),VLOOKUP(29,$H$14:$CU$30,3,FALSE),0)</f>
        <v>0</v>
      </c>
      <c r="E42" s="429">
        <f>IF(COUNTIF($H$14:$H$30,29),VLOOKUP(29,$H$14:$CU$30,4,FALSE),0)</f>
        <v>0</v>
      </c>
      <c r="F42" s="430">
        <f>IF(COUNTIF($H$14:$H$30,29),VLOOKUP(29,$H$14:$CU$30,92,FALSE),0)</f>
        <v>0</v>
      </c>
      <c r="G42" s="431">
        <f>IF(COUNTIF($H$14:$H$30,29),VLOOKUP(29,$H$14:$CW$30,94,FALSE),0)</f>
        <v>0</v>
      </c>
      <c r="I42" s="385" t="s">
        <v>201</v>
      </c>
      <c r="J42" s="1323">
        <f ca="1">(J41)/J35</f>
        <v>0.18625234374999999</v>
      </c>
      <c r="K42" s="1323"/>
      <c r="L42" s="1187">
        <f ca="1">L41/J35</f>
        <v>0.16616249999999999</v>
      </c>
      <c r="M42" s="1187"/>
      <c r="N42" s="1187"/>
      <c r="O42" s="1187"/>
      <c r="P42" s="1187"/>
      <c r="Q42" s="1187"/>
      <c r="R42" s="1187"/>
      <c r="S42" s="1187"/>
      <c r="T42" s="1187"/>
      <c r="U42" s="1187"/>
      <c r="V42" s="1187"/>
      <c r="W42" s="1187"/>
      <c r="X42" s="392"/>
      <c r="Y42" s="393"/>
      <c r="Z42" s="1375"/>
      <c r="AA42" s="1376"/>
      <c r="AB42" s="1376"/>
      <c r="AC42" s="1376"/>
      <c r="AD42" s="1376"/>
      <c r="AE42" s="1376"/>
      <c r="AF42" s="1376"/>
      <c r="AG42" s="1376"/>
      <c r="AH42" s="1376"/>
      <c r="AI42" s="1376"/>
      <c r="AJ42" s="1376"/>
      <c r="AK42" s="1376"/>
      <c r="AL42" s="1376"/>
      <c r="AM42" s="1376"/>
      <c r="AN42" s="1376"/>
      <c r="AO42" s="1376"/>
      <c r="AP42" s="1376"/>
      <c r="AQ42" s="1376"/>
      <c r="AR42" s="1376"/>
      <c r="AS42" s="1376"/>
      <c r="AT42" s="1376"/>
      <c r="AU42" s="1376"/>
      <c r="AV42" s="1376"/>
      <c r="AW42" s="1376"/>
      <c r="AX42" s="1376"/>
      <c r="AY42" s="1376"/>
      <c r="AZ42" s="1376"/>
      <c r="BA42" s="1376"/>
      <c r="BB42" s="1376"/>
      <c r="BC42" s="1376"/>
      <c r="BD42" s="1376"/>
      <c r="BE42" s="1376"/>
      <c r="BF42" s="1376"/>
      <c r="BG42" s="1376"/>
      <c r="BH42" s="1376"/>
      <c r="BI42" s="1376"/>
      <c r="BJ42" s="1376"/>
      <c r="BK42" s="1376"/>
      <c r="BL42" s="1376"/>
      <c r="BM42" s="1376"/>
      <c r="BN42" s="1376"/>
      <c r="BO42" s="1376"/>
      <c r="BP42" s="1376"/>
      <c r="BQ42" s="1376"/>
      <c r="BR42" s="1376"/>
      <c r="BS42" s="1376"/>
      <c r="BT42" s="1376"/>
      <c r="BU42" s="1376"/>
      <c r="BV42" s="1376"/>
      <c r="BW42" s="1376"/>
      <c r="BX42" s="1376"/>
      <c r="BY42" s="1376"/>
      <c r="BZ42" s="1376"/>
      <c r="CA42" s="1376"/>
      <c r="CB42" s="1376"/>
      <c r="CC42" s="1376"/>
      <c r="CD42" s="1376"/>
      <c r="CE42" s="1376"/>
      <c r="CF42" s="1376"/>
      <c r="CG42" s="1376"/>
      <c r="CH42" s="1376"/>
      <c r="CI42" s="1377"/>
      <c r="CP42" s="64"/>
      <c r="CT42" s="64"/>
      <c r="CU42" s="64"/>
      <c r="CV42" s="64"/>
    </row>
    <row r="43" spans="1:126" ht="22.5" customHeight="1">
      <c r="A43" s="443">
        <f t="shared" si="8"/>
        <v>30</v>
      </c>
      <c r="B43" s="855" t="str">
        <f>ｼﾌﾄ原本!C34</f>
        <v>不足①</v>
      </c>
      <c r="C43" s="785">
        <f>ｼﾌﾄ原本!H34</f>
        <v>0</v>
      </c>
      <c r="D43" s="435">
        <f>IF(COUNTIF($H$14:$H$30,30),VLOOKUP(30,$H$14:$CU$30,3,FALSE),0)</f>
        <v>0</v>
      </c>
      <c r="E43" s="429">
        <f>IF(COUNTIF($H$14:$H$30,30),VLOOKUP(30,$H$14:$CU$30,4,FALSE),0)</f>
        <v>0</v>
      </c>
      <c r="F43" s="430">
        <f>IF(COUNTIF($H$14:$H$30,30),VLOOKUP(30,$H$14:$CU$30,92,FALSE),0)</f>
        <v>0</v>
      </c>
      <c r="G43" s="431">
        <f>IF(COUNTIF($H$14:$H$30,30),VLOOKUP(30,$H$14:$CW$30,94,FALSE),0)</f>
        <v>0</v>
      </c>
      <c r="I43" s="395"/>
      <c r="J43" s="396"/>
      <c r="K43" s="396"/>
      <c r="L43" s="396"/>
      <c r="M43" s="396"/>
      <c r="N43" s="396"/>
      <c r="O43" s="396"/>
      <c r="P43" s="396"/>
      <c r="Q43" s="396"/>
      <c r="R43" s="396"/>
      <c r="S43" s="396"/>
      <c r="T43" s="396"/>
      <c r="U43" s="396"/>
      <c r="V43" s="396"/>
      <c r="W43" s="396"/>
      <c r="Z43" s="1375"/>
      <c r="AA43" s="1376"/>
      <c r="AB43" s="1376"/>
      <c r="AC43" s="1376"/>
      <c r="AD43" s="1376"/>
      <c r="AE43" s="1376"/>
      <c r="AF43" s="1376"/>
      <c r="AG43" s="1376"/>
      <c r="AH43" s="1376"/>
      <c r="AI43" s="1376"/>
      <c r="AJ43" s="1376"/>
      <c r="AK43" s="1376"/>
      <c r="AL43" s="1376"/>
      <c r="AM43" s="1376"/>
      <c r="AN43" s="1376"/>
      <c r="AO43" s="1376"/>
      <c r="AP43" s="1376"/>
      <c r="AQ43" s="1376"/>
      <c r="AR43" s="1376"/>
      <c r="AS43" s="1376"/>
      <c r="AT43" s="1376"/>
      <c r="AU43" s="1376"/>
      <c r="AV43" s="1376"/>
      <c r="AW43" s="1376"/>
      <c r="AX43" s="1376"/>
      <c r="AY43" s="1376"/>
      <c r="AZ43" s="1376"/>
      <c r="BA43" s="1376"/>
      <c r="BB43" s="1376"/>
      <c r="BC43" s="1376"/>
      <c r="BD43" s="1376"/>
      <c r="BE43" s="1376"/>
      <c r="BF43" s="1376"/>
      <c r="BG43" s="1376"/>
      <c r="BH43" s="1376"/>
      <c r="BI43" s="1376"/>
      <c r="BJ43" s="1376"/>
      <c r="BK43" s="1376"/>
      <c r="BL43" s="1376"/>
      <c r="BM43" s="1376"/>
      <c r="BN43" s="1376"/>
      <c r="BO43" s="1376"/>
      <c r="BP43" s="1376"/>
      <c r="BQ43" s="1376"/>
      <c r="BR43" s="1376"/>
      <c r="BS43" s="1376"/>
      <c r="BT43" s="1376"/>
      <c r="BU43" s="1376"/>
      <c r="BV43" s="1376"/>
      <c r="BW43" s="1376"/>
      <c r="BX43" s="1376"/>
      <c r="BY43" s="1376"/>
      <c r="BZ43" s="1376"/>
      <c r="CA43" s="1376"/>
      <c r="CB43" s="1376"/>
      <c r="CC43" s="1376"/>
      <c r="CD43" s="1376"/>
      <c r="CE43" s="1376"/>
      <c r="CF43" s="1376"/>
      <c r="CG43" s="1376"/>
      <c r="CH43" s="1376"/>
      <c r="CI43" s="1377"/>
      <c r="CP43" s="64"/>
      <c r="CT43" s="64"/>
      <c r="CU43" s="64"/>
      <c r="CV43" s="64"/>
    </row>
    <row r="44" spans="1:126" ht="22.5" customHeight="1">
      <c r="A44" s="443">
        <f t="shared" si="8"/>
        <v>31</v>
      </c>
      <c r="B44" s="855">
        <f>ｼﾌﾄ原本!C35</f>
        <v>0</v>
      </c>
      <c r="C44" s="785">
        <f>ｼﾌﾄ原本!E35</f>
        <v>0</v>
      </c>
      <c r="D44" s="435">
        <f>IF(COUNTIF($H$14:$H$30,31),VLOOKUP(31,$H$14:$CU$30,3,FALSE),0)</f>
        <v>0</v>
      </c>
      <c r="E44" s="429">
        <f>IF(COUNTIF($H$14:$H$30,31),VLOOKUP(31,$H$14:$CU$30,4,FALSE),0)</f>
        <v>0</v>
      </c>
      <c r="F44" s="430">
        <f>IF(COUNTIF($H$14:$H$30,31),VLOOKUP(31,$H$14:$CU$30,92,FALSE),0)</f>
        <v>0</v>
      </c>
      <c r="G44" s="431">
        <f>IF(COUNTIF($H$14:$H$30,31),VLOOKUP(31,$H$14:$CW$30,94,FALSE),0)</f>
        <v>0</v>
      </c>
      <c r="I44" s="395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Z44" s="1375"/>
      <c r="AA44" s="1376"/>
      <c r="AB44" s="1376"/>
      <c r="AC44" s="1376"/>
      <c r="AD44" s="1376"/>
      <c r="AE44" s="1376"/>
      <c r="AF44" s="1376"/>
      <c r="AG44" s="1376"/>
      <c r="AH44" s="1376"/>
      <c r="AI44" s="1376"/>
      <c r="AJ44" s="1376"/>
      <c r="AK44" s="1376"/>
      <c r="AL44" s="1376"/>
      <c r="AM44" s="1376"/>
      <c r="AN44" s="1376"/>
      <c r="AO44" s="1376"/>
      <c r="AP44" s="1376"/>
      <c r="AQ44" s="1376"/>
      <c r="AR44" s="1376"/>
      <c r="AS44" s="1376"/>
      <c r="AT44" s="1376"/>
      <c r="AU44" s="1376"/>
      <c r="AV44" s="1376"/>
      <c r="AW44" s="1376"/>
      <c r="AX44" s="1376"/>
      <c r="AY44" s="1376"/>
      <c r="AZ44" s="1376"/>
      <c r="BA44" s="1376"/>
      <c r="BB44" s="1376"/>
      <c r="BC44" s="1376"/>
      <c r="BD44" s="1376"/>
      <c r="BE44" s="1376"/>
      <c r="BF44" s="1376"/>
      <c r="BG44" s="1376"/>
      <c r="BH44" s="1376"/>
      <c r="BI44" s="1376"/>
      <c r="BJ44" s="1376"/>
      <c r="BK44" s="1376"/>
      <c r="BL44" s="1376"/>
      <c r="BM44" s="1376"/>
      <c r="BN44" s="1376"/>
      <c r="BO44" s="1376"/>
      <c r="BP44" s="1376"/>
      <c r="BQ44" s="1376"/>
      <c r="BR44" s="1376"/>
      <c r="BS44" s="1376"/>
      <c r="BT44" s="1376"/>
      <c r="BU44" s="1376"/>
      <c r="BV44" s="1376"/>
      <c r="BW44" s="1376"/>
      <c r="BX44" s="1376"/>
      <c r="BY44" s="1376"/>
      <c r="BZ44" s="1376"/>
      <c r="CA44" s="1376"/>
      <c r="CB44" s="1376"/>
      <c r="CC44" s="1376"/>
      <c r="CD44" s="1376"/>
      <c r="CE44" s="1376"/>
      <c r="CF44" s="1376"/>
      <c r="CG44" s="1376"/>
      <c r="CH44" s="1376"/>
      <c r="CI44" s="1377"/>
    </row>
    <row r="45" spans="1:126" ht="22.5" customHeight="1" thickBot="1">
      <c r="A45" s="443">
        <f t="shared" si="8"/>
        <v>32</v>
      </c>
      <c r="B45" s="855">
        <f>ｼﾌﾄ原本!C36</f>
        <v>0</v>
      </c>
      <c r="C45" s="785">
        <f>ｼﾌﾄ原本!E36</f>
        <v>0</v>
      </c>
      <c r="D45" s="435">
        <f>IF(COUNTIF($H$14:$H$30,32),VLOOKUP(32,$H$14:$CU$30,3,FALSE),0)</f>
        <v>0</v>
      </c>
      <c r="E45" s="429">
        <f>IF(COUNTIF($H$14:$H$30,32),VLOOKUP(32,$H$14:$CU$30,4,FALSE),0)</f>
        <v>0</v>
      </c>
      <c r="F45" s="430">
        <f>IF(COUNTIF($H$14:$H$30,32),VLOOKUP(32,$H$14:$CU$30,92,FALSE),0)</f>
        <v>0</v>
      </c>
      <c r="G45" s="431">
        <f>IF(COUNTIF($H$14:$H$30,32),VLOOKUP(32,$H$14:$CW$30,94,FALSE),0)</f>
        <v>0</v>
      </c>
      <c r="I45" s="395"/>
      <c r="J45" s="396"/>
      <c r="K45" s="396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6"/>
      <c r="Z45" s="1378"/>
      <c r="AA45" s="1379"/>
      <c r="AB45" s="1379"/>
      <c r="AC45" s="1379"/>
      <c r="AD45" s="1379"/>
      <c r="AE45" s="1379"/>
      <c r="AF45" s="1379"/>
      <c r="AG45" s="1379"/>
      <c r="AH45" s="1379"/>
      <c r="AI45" s="1379"/>
      <c r="AJ45" s="1379"/>
      <c r="AK45" s="1379"/>
      <c r="AL45" s="1379"/>
      <c r="AM45" s="1379"/>
      <c r="AN45" s="1379"/>
      <c r="AO45" s="1379"/>
      <c r="AP45" s="1379"/>
      <c r="AQ45" s="1379"/>
      <c r="AR45" s="1379"/>
      <c r="AS45" s="1379"/>
      <c r="AT45" s="1379"/>
      <c r="AU45" s="1379"/>
      <c r="AV45" s="1379"/>
      <c r="AW45" s="1379"/>
      <c r="AX45" s="1379"/>
      <c r="AY45" s="1379"/>
      <c r="AZ45" s="1379"/>
      <c r="BA45" s="1379"/>
      <c r="BB45" s="1379"/>
      <c r="BC45" s="1379"/>
      <c r="BD45" s="1379"/>
      <c r="BE45" s="1379"/>
      <c r="BF45" s="1379"/>
      <c r="BG45" s="1379"/>
      <c r="BH45" s="1379"/>
      <c r="BI45" s="1379"/>
      <c r="BJ45" s="1379"/>
      <c r="BK45" s="1379"/>
      <c r="BL45" s="1379"/>
      <c r="BM45" s="1379"/>
      <c r="BN45" s="1379"/>
      <c r="BO45" s="1379"/>
      <c r="BP45" s="1379"/>
      <c r="BQ45" s="1379"/>
      <c r="BR45" s="1379"/>
      <c r="BS45" s="1379"/>
      <c r="BT45" s="1379"/>
      <c r="BU45" s="1379"/>
      <c r="BV45" s="1379"/>
      <c r="BW45" s="1379"/>
      <c r="BX45" s="1379"/>
      <c r="BY45" s="1379"/>
      <c r="BZ45" s="1379"/>
      <c r="CA45" s="1379"/>
      <c r="CB45" s="1379"/>
      <c r="CC45" s="1379"/>
      <c r="CD45" s="1379"/>
      <c r="CE45" s="1379"/>
      <c r="CF45" s="1379"/>
      <c r="CG45" s="1379"/>
      <c r="CH45" s="1379"/>
      <c r="CI45" s="1380"/>
    </row>
    <row r="46" spans="1:126" ht="22.5" customHeight="1" thickBot="1">
      <c r="A46" s="444">
        <f t="shared" si="8"/>
        <v>33</v>
      </c>
      <c r="B46" s="869">
        <f>ｼﾌﾄ原本!C37</f>
        <v>0</v>
      </c>
      <c r="C46" s="786">
        <f>ｼﾌﾄ原本!E37</f>
        <v>0</v>
      </c>
      <c r="D46" s="437">
        <f>IF(COUNTIF($H$14:$H$30,33),VLOOKUP(33,$H$14:$CU$30,3,FALSE),0)</f>
        <v>0</v>
      </c>
      <c r="E46" s="438">
        <f>IF(COUNTIF($H$14:$H$30,33),VLOOKUP(33,$H$14:$CU$30,4,FALSE),0)</f>
        <v>0</v>
      </c>
      <c r="F46" s="439">
        <f>IF(COUNTIF($H$14:$H$30,33),VLOOKUP(33,$H$14:$CU$30,92,FALSE),0)</f>
        <v>0</v>
      </c>
      <c r="G46" s="440">
        <f>IF(COUNTIF($H$14:$H$30,33),VLOOKUP(33,$H$14:$CW$30,94,FALSE),0)</f>
        <v>0</v>
      </c>
      <c r="I46" s="395"/>
      <c r="J46" s="396"/>
      <c r="K46" s="396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6"/>
    </row>
    <row r="47" spans="1:126" ht="20.25" customHeight="1">
      <c r="I47" s="385" t="s">
        <v>199</v>
      </c>
      <c r="J47" s="1312">
        <f ca="1">J41/K39</f>
        <v>1262.7277542372881</v>
      </c>
      <c r="K47" s="1312"/>
      <c r="L47" s="1382">
        <f>ﾃﾞｰﾀ入力!A8</f>
        <v>1260</v>
      </c>
      <c r="M47" s="1382"/>
      <c r="N47" s="1382"/>
      <c r="O47" s="1382"/>
      <c r="P47" s="1382"/>
      <c r="Q47" s="1382"/>
      <c r="R47" s="1382"/>
      <c r="S47" s="1382"/>
      <c r="T47" s="1382"/>
      <c r="U47" s="1382"/>
      <c r="V47" s="1382"/>
      <c r="W47" s="1382"/>
      <c r="DP47" s="221"/>
      <c r="DT47" s="69"/>
      <c r="DU47" s="69"/>
      <c r="DV47" s="69"/>
    </row>
    <row r="48" spans="1:126" ht="20.25" customHeight="1">
      <c r="I48" s="385" t="s">
        <v>82</v>
      </c>
      <c r="J48" s="1140">
        <f ca="1">CW31</f>
        <v>7845</v>
      </c>
      <c r="K48" s="1140"/>
      <c r="L48" s="1381"/>
      <c r="M48" s="1381"/>
      <c r="N48" s="1381"/>
      <c r="O48" s="1381"/>
      <c r="P48" s="1381"/>
      <c r="Q48" s="1381"/>
      <c r="R48" s="1381"/>
      <c r="S48" s="1381"/>
      <c r="T48" s="1381"/>
      <c r="U48" s="1381"/>
      <c r="V48" s="1381"/>
      <c r="W48" s="1381"/>
    </row>
    <row r="49" spans="11:19" ht="20.25" customHeight="1">
      <c r="K49" s="64"/>
      <c r="L49" s="398"/>
      <c r="M49" s="398"/>
      <c r="N49" s="64"/>
      <c r="O49" s="64"/>
      <c r="P49" s="64"/>
      <c r="Q49" s="64"/>
      <c r="R49" s="64"/>
      <c r="S49" s="64"/>
    </row>
    <row r="50" spans="11:19" ht="20.25" customHeight="1">
      <c r="K50" s="64"/>
      <c r="L50" s="66"/>
      <c r="M50" s="66"/>
      <c r="N50" s="64"/>
      <c r="O50" s="64"/>
      <c r="P50" s="64"/>
      <c r="Q50" s="64"/>
      <c r="R50" s="64"/>
      <c r="S50" s="64"/>
    </row>
    <row r="51" spans="11:19" ht="20.25" customHeight="1">
      <c r="L51" s="64"/>
      <c r="M51" s="64"/>
    </row>
    <row r="52" spans="11:19" ht="20.25" customHeight="1">
      <c r="L52" s="64"/>
      <c r="M52" s="64"/>
    </row>
  </sheetData>
  <sheetProtection formatCells="0"/>
  <mergeCells count="349">
    <mergeCell ref="CH36:CI36"/>
    <mergeCell ref="CH37:CI37"/>
    <mergeCell ref="CH38:CI38"/>
    <mergeCell ref="CH39:CI39"/>
    <mergeCell ref="Z36:AY36"/>
    <mergeCell ref="X32:AA32"/>
    <mergeCell ref="BV39:CG39"/>
    <mergeCell ref="BV35:CG35"/>
    <mergeCell ref="BV36:CG36"/>
    <mergeCell ref="BV38:CG38"/>
    <mergeCell ref="BT39:BU39"/>
    <mergeCell ref="BF38:BG38"/>
    <mergeCell ref="BT36:BU36"/>
    <mergeCell ref="BT37:BU37"/>
    <mergeCell ref="BT38:BU38"/>
    <mergeCell ref="AZ37:BE37"/>
    <mergeCell ref="Z38:AY38"/>
    <mergeCell ref="Z39:AY39"/>
    <mergeCell ref="BH35:BS35"/>
    <mergeCell ref="BH37:BS37"/>
    <mergeCell ref="BH38:BS38"/>
    <mergeCell ref="BH39:BS39"/>
    <mergeCell ref="BF39:BG39"/>
    <mergeCell ref="BV34:CI34"/>
    <mergeCell ref="CH35:CI35"/>
    <mergeCell ref="CJ31:CM31"/>
    <mergeCell ref="CF32:CI32"/>
    <mergeCell ref="BT35:BU35"/>
    <mergeCell ref="CJ32:CM32"/>
    <mergeCell ref="AZ35:BE35"/>
    <mergeCell ref="AZ31:BC31"/>
    <mergeCell ref="BD31:BG31"/>
    <mergeCell ref="AB33:AE33"/>
    <mergeCell ref="AF33:AI33"/>
    <mergeCell ref="AF31:AI31"/>
    <mergeCell ref="CF31:CI31"/>
    <mergeCell ref="BP31:BS31"/>
    <mergeCell ref="AJ32:AM32"/>
    <mergeCell ref="BH32:BK32"/>
    <mergeCell ref="K1:U1"/>
    <mergeCell ref="V1:Y1"/>
    <mergeCell ref="AZ6:BC6"/>
    <mergeCell ref="BD6:BG6"/>
    <mergeCell ref="AZ7:BC7"/>
    <mergeCell ref="BD7:BG7"/>
    <mergeCell ref="AN5:AQ5"/>
    <mergeCell ref="AR5:AU5"/>
    <mergeCell ref="AR1:AU1"/>
    <mergeCell ref="BD5:BG5"/>
    <mergeCell ref="AZ5:BC5"/>
    <mergeCell ref="AZ1:BC1"/>
    <mergeCell ref="AZ3:BC3"/>
    <mergeCell ref="AV5:AY5"/>
    <mergeCell ref="AC1:AI1"/>
    <mergeCell ref="AJ1:AM1"/>
    <mergeCell ref="L3:O3"/>
    <mergeCell ref="AF6:AI6"/>
    <mergeCell ref="AR7:AU7"/>
    <mergeCell ref="AJ3:AM3"/>
    <mergeCell ref="AN3:AQ3"/>
    <mergeCell ref="AB3:AE3"/>
    <mergeCell ref="BD1:BK1"/>
    <mergeCell ref="AN1:AQ1"/>
    <mergeCell ref="CN2:CO2"/>
    <mergeCell ref="CN4:CO4"/>
    <mergeCell ref="CN6:CO6"/>
    <mergeCell ref="CN7:CO7"/>
    <mergeCell ref="CN3:CO3"/>
    <mergeCell ref="CN5:CO5"/>
    <mergeCell ref="CF8:CI8"/>
    <mergeCell ref="X4:AA4"/>
    <mergeCell ref="X5:AA5"/>
    <mergeCell ref="AB5:AE5"/>
    <mergeCell ref="AB8:AE8"/>
    <mergeCell ref="AF8:AI8"/>
    <mergeCell ref="CJ4:CM4"/>
    <mergeCell ref="CJ7:CM7"/>
    <mergeCell ref="CF7:CI7"/>
    <mergeCell ref="BT6:BW6"/>
    <mergeCell ref="CB8:CE8"/>
    <mergeCell ref="BX7:CA7"/>
    <mergeCell ref="BT8:BW8"/>
    <mergeCell ref="BH8:BK8"/>
    <mergeCell ref="BL7:BO7"/>
    <mergeCell ref="BP7:BS7"/>
    <mergeCell ref="BT4:BW4"/>
    <mergeCell ref="BL5:BO5"/>
    <mergeCell ref="AF5:AI5"/>
    <mergeCell ref="CJ3:CM3"/>
    <mergeCell ref="CF5:CI5"/>
    <mergeCell ref="BT7:BW7"/>
    <mergeCell ref="BH5:BK5"/>
    <mergeCell ref="AV7:AY7"/>
    <mergeCell ref="BP4:BS4"/>
    <mergeCell ref="AR4:AU4"/>
    <mergeCell ref="AZ4:BC4"/>
    <mergeCell ref="BP6:BS6"/>
    <mergeCell ref="BH7:BK7"/>
    <mergeCell ref="BP5:BS5"/>
    <mergeCell ref="BH6:BK6"/>
    <mergeCell ref="BD3:BG3"/>
    <mergeCell ref="CB3:CE3"/>
    <mergeCell ref="BD4:BG4"/>
    <mergeCell ref="AF4:AI4"/>
    <mergeCell ref="AJ4:AM4"/>
    <mergeCell ref="AR3:AU3"/>
    <mergeCell ref="AF3:AI3"/>
    <mergeCell ref="AN4:AQ4"/>
    <mergeCell ref="CP13:CQ13"/>
    <mergeCell ref="CP14:CQ14"/>
    <mergeCell ref="CN13:CO13"/>
    <mergeCell ref="CN11:CO11"/>
    <mergeCell ref="CN10:CO10"/>
    <mergeCell ref="CN15:CO15"/>
    <mergeCell ref="AB4:AE4"/>
    <mergeCell ref="CF6:CI6"/>
    <mergeCell ref="CJ6:CM6"/>
    <mergeCell ref="BX4:CA4"/>
    <mergeCell ref="CB7:CE7"/>
    <mergeCell ref="CJ5:CM5"/>
    <mergeCell ref="CB5:CE5"/>
    <mergeCell ref="CB6:CE6"/>
    <mergeCell ref="AN6:AQ6"/>
    <mergeCell ref="AR6:AU6"/>
    <mergeCell ref="BD8:BG8"/>
    <mergeCell ref="AR8:AU8"/>
    <mergeCell ref="BH10:BK10"/>
    <mergeCell ref="CF10:CI10"/>
    <mergeCell ref="BP10:BS10"/>
    <mergeCell ref="BX10:CA10"/>
    <mergeCell ref="CB10:CE10"/>
    <mergeCell ref="BH9:BK9"/>
    <mergeCell ref="CP15:CQ15"/>
    <mergeCell ref="CP28:CQ28"/>
    <mergeCell ref="CP19:CQ19"/>
    <mergeCell ref="CN22:CO22"/>
    <mergeCell ref="CP23:CQ23"/>
    <mergeCell ref="CN20:CO20"/>
    <mergeCell ref="CP26:CQ26"/>
    <mergeCell ref="CP29:CQ29"/>
    <mergeCell ref="CP31:CQ31"/>
    <mergeCell ref="CN29:CO29"/>
    <mergeCell ref="CP30:CQ30"/>
    <mergeCell ref="CN31:CO31"/>
    <mergeCell ref="CN25:CO25"/>
    <mergeCell ref="CP24:CQ24"/>
    <mergeCell ref="CN19:CO19"/>
    <mergeCell ref="CN28:CO28"/>
    <mergeCell ref="CP27:CQ27"/>
    <mergeCell ref="CN30:CO30"/>
    <mergeCell ref="CN26:CO26"/>
    <mergeCell ref="CN27:CO27"/>
    <mergeCell ref="CP20:CQ20"/>
    <mergeCell ref="CN21:CO21"/>
    <mergeCell ref="CP21:CQ21"/>
    <mergeCell ref="CP22:CQ22"/>
    <mergeCell ref="CP25:CQ25"/>
    <mergeCell ref="CP16:CQ16"/>
    <mergeCell ref="CN17:CO17"/>
    <mergeCell ref="CP17:CQ17"/>
    <mergeCell ref="CN18:CO18"/>
    <mergeCell ref="CP18:CQ18"/>
    <mergeCell ref="CN16:CO16"/>
    <mergeCell ref="CN24:CO24"/>
    <mergeCell ref="CN23:CO23"/>
    <mergeCell ref="BL8:BO8"/>
    <mergeCell ref="BP8:BS8"/>
    <mergeCell ref="CJ8:CM8"/>
    <mergeCell ref="CJ9:CM9"/>
    <mergeCell ref="CF9:CI9"/>
    <mergeCell ref="BT5:BW5"/>
    <mergeCell ref="BX8:CA8"/>
    <mergeCell ref="BL6:BO6"/>
    <mergeCell ref="BX6:CA6"/>
    <mergeCell ref="BX5:CA5"/>
    <mergeCell ref="CF11:CI11"/>
    <mergeCell ref="CB11:CE11"/>
    <mergeCell ref="CJ11:CM11"/>
    <mergeCell ref="CN9:CO9"/>
    <mergeCell ref="CN14:CO14"/>
    <mergeCell ref="CN8:CO8"/>
    <mergeCell ref="BP9:BS9"/>
    <mergeCell ref="BX9:CA9"/>
    <mergeCell ref="BT9:BW9"/>
    <mergeCell ref="CJ10:CM10"/>
    <mergeCell ref="CA1:CE1"/>
    <mergeCell ref="BT1:BZ1"/>
    <mergeCell ref="CF3:CI3"/>
    <mergeCell ref="CB4:CE4"/>
    <mergeCell ref="CF4:CI4"/>
    <mergeCell ref="BH4:BK4"/>
    <mergeCell ref="BH3:BK3"/>
    <mergeCell ref="AV3:AY3"/>
    <mergeCell ref="BL4:BO4"/>
    <mergeCell ref="AV4:AY4"/>
    <mergeCell ref="BT3:BW3"/>
    <mergeCell ref="BX3:CA3"/>
    <mergeCell ref="BL3:BO3"/>
    <mergeCell ref="BP3:BS3"/>
    <mergeCell ref="X3:AA3"/>
    <mergeCell ref="AZ8:BC8"/>
    <mergeCell ref="AN8:AQ8"/>
    <mergeCell ref="AR9:AU9"/>
    <mergeCell ref="AN7:AQ7"/>
    <mergeCell ref="I8:J8"/>
    <mergeCell ref="L7:O7"/>
    <mergeCell ref="L8:O8"/>
    <mergeCell ref="I9:J9"/>
    <mergeCell ref="P9:S9"/>
    <mergeCell ref="AJ9:AM9"/>
    <mergeCell ref="AV8:AY8"/>
    <mergeCell ref="AV9:AY9"/>
    <mergeCell ref="I7:J7"/>
    <mergeCell ref="P7:S7"/>
    <mergeCell ref="X8:AA8"/>
    <mergeCell ref="X7:AA7"/>
    <mergeCell ref="AB7:AE7"/>
    <mergeCell ref="AN9:AQ9"/>
    <mergeCell ref="AF7:AI7"/>
    <mergeCell ref="AJ7:AM7"/>
    <mergeCell ref="L4:O4"/>
    <mergeCell ref="AJ6:AM6"/>
    <mergeCell ref="AJ5:AM5"/>
    <mergeCell ref="I3:J4"/>
    <mergeCell ref="L47:W47"/>
    <mergeCell ref="J47:K47"/>
    <mergeCell ref="J42:K42"/>
    <mergeCell ref="T5:W5"/>
    <mergeCell ref="I5:J6"/>
    <mergeCell ref="T7:W7"/>
    <mergeCell ref="P8:S8"/>
    <mergeCell ref="P5:S5"/>
    <mergeCell ref="L5:O5"/>
    <mergeCell ref="L6:O6"/>
    <mergeCell ref="T6:W6"/>
    <mergeCell ref="T9:W9"/>
    <mergeCell ref="T8:W8"/>
    <mergeCell ref="P31:S31"/>
    <mergeCell ref="T31:W31"/>
    <mergeCell ref="P3:S3"/>
    <mergeCell ref="T3:W3"/>
    <mergeCell ref="P4:S4"/>
    <mergeCell ref="T4:W4"/>
    <mergeCell ref="J48:K48"/>
    <mergeCell ref="L48:W48"/>
    <mergeCell ref="L42:W42"/>
    <mergeCell ref="I11:J11"/>
    <mergeCell ref="J41:K41"/>
    <mergeCell ref="J34:K34"/>
    <mergeCell ref="L34:W34"/>
    <mergeCell ref="I10:J10"/>
    <mergeCell ref="L31:O31"/>
    <mergeCell ref="L10:O10"/>
    <mergeCell ref="L11:O11"/>
    <mergeCell ref="P11:S11"/>
    <mergeCell ref="T11:W11"/>
    <mergeCell ref="R39:W39"/>
    <mergeCell ref="J40:K40"/>
    <mergeCell ref="L40:W40"/>
    <mergeCell ref="J38:K38"/>
    <mergeCell ref="J37:K37"/>
    <mergeCell ref="J35:W35"/>
    <mergeCell ref="L37:W37"/>
    <mergeCell ref="AZ39:BE39"/>
    <mergeCell ref="Z35:AY35"/>
    <mergeCell ref="BF36:BG36"/>
    <mergeCell ref="AZ36:BE36"/>
    <mergeCell ref="AJ31:AM31"/>
    <mergeCell ref="P6:S6"/>
    <mergeCell ref="P10:S10"/>
    <mergeCell ref="T10:W10"/>
    <mergeCell ref="X10:AA10"/>
    <mergeCell ref="X11:AA11"/>
    <mergeCell ref="AV6:AY6"/>
    <mergeCell ref="X9:AA9"/>
    <mergeCell ref="X31:AA31"/>
    <mergeCell ref="AB31:AE31"/>
    <mergeCell ref="AV31:AY31"/>
    <mergeCell ref="X6:AA6"/>
    <mergeCell ref="AB6:AE6"/>
    <mergeCell ref="AJ8:AM8"/>
    <mergeCell ref="Z37:AY37"/>
    <mergeCell ref="AN31:AQ31"/>
    <mergeCell ref="AR31:AU31"/>
    <mergeCell ref="BD9:BG9"/>
    <mergeCell ref="BD10:BG10"/>
    <mergeCell ref="BD11:BG11"/>
    <mergeCell ref="BV37:CG37"/>
    <mergeCell ref="AZ38:BE38"/>
    <mergeCell ref="BF37:BG37"/>
    <mergeCell ref="AR11:AU11"/>
    <mergeCell ref="AN11:AQ11"/>
    <mergeCell ref="BH11:BK11"/>
    <mergeCell ref="BT32:BW32"/>
    <mergeCell ref="BH31:BK31"/>
    <mergeCell ref="L41:W41"/>
    <mergeCell ref="BX31:CA31"/>
    <mergeCell ref="BT11:BW11"/>
    <mergeCell ref="BH36:BS36"/>
    <mergeCell ref="AR32:AU32"/>
    <mergeCell ref="AV32:AY32"/>
    <mergeCell ref="AZ32:BC32"/>
    <mergeCell ref="AB32:AE32"/>
    <mergeCell ref="L38:W38"/>
    <mergeCell ref="L32:O32"/>
    <mergeCell ref="AF32:AI32"/>
    <mergeCell ref="AN32:AQ32"/>
    <mergeCell ref="AB11:AE11"/>
    <mergeCell ref="AF11:AI11"/>
    <mergeCell ref="J36:W36"/>
    <mergeCell ref="BL31:BO31"/>
    <mergeCell ref="AB9:AE9"/>
    <mergeCell ref="AR10:AU10"/>
    <mergeCell ref="AJ10:AM10"/>
    <mergeCell ref="AN10:AQ10"/>
    <mergeCell ref="AJ11:AM11"/>
    <mergeCell ref="BF35:BG35"/>
    <mergeCell ref="BH34:BU34"/>
    <mergeCell ref="AZ11:BC11"/>
    <mergeCell ref="AV10:AY10"/>
    <mergeCell ref="AV11:AY11"/>
    <mergeCell ref="BT10:BW10"/>
    <mergeCell ref="BL9:BO9"/>
    <mergeCell ref="Z34:BG34"/>
    <mergeCell ref="BL10:BO10"/>
    <mergeCell ref="Z40:CI45"/>
    <mergeCell ref="J32:K32"/>
    <mergeCell ref="P32:S32"/>
    <mergeCell ref="T32:W32"/>
    <mergeCell ref="L9:O9"/>
    <mergeCell ref="AF9:AI9"/>
    <mergeCell ref="BX11:CA11"/>
    <mergeCell ref="BD32:BG32"/>
    <mergeCell ref="BL32:BO32"/>
    <mergeCell ref="BP32:BS32"/>
    <mergeCell ref="AZ9:BC9"/>
    <mergeCell ref="J12:K12"/>
    <mergeCell ref="J13:K13"/>
    <mergeCell ref="BL11:BO11"/>
    <mergeCell ref="BP11:BS11"/>
    <mergeCell ref="AZ10:BC10"/>
    <mergeCell ref="AB10:AE10"/>
    <mergeCell ref="AF10:AI10"/>
    <mergeCell ref="L39:Q39"/>
    <mergeCell ref="CB9:CE9"/>
    <mergeCell ref="BX32:CA32"/>
    <mergeCell ref="CB32:CE32"/>
    <mergeCell ref="BT31:BW31"/>
    <mergeCell ref="CB31:CE31"/>
  </mergeCells>
  <phoneticPr fontId="41"/>
  <conditionalFormatting sqref="L31:O31">
    <cfRule type="cellIs" dxfId="716" priority="2" stopIfTrue="1" operator="greaterThan">
      <formula>$L$11</formula>
    </cfRule>
  </conditionalFormatting>
  <conditionalFormatting sqref="L32:CM32">
    <cfRule type="cellIs" dxfId="715" priority="20" stopIfTrue="1" operator="lessThan">
      <formula>0</formula>
    </cfRule>
  </conditionalFormatting>
  <conditionalFormatting sqref="P31:S31">
    <cfRule type="cellIs" dxfId="714" priority="3" stopIfTrue="1" operator="greaterThan">
      <formula>$P$11</formula>
    </cfRule>
  </conditionalFormatting>
  <conditionalFormatting sqref="T31:W31">
    <cfRule type="cellIs" dxfId="713" priority="4" stopIfTrue="1" operator="greaterThan">
      <formula>$T$11</formula>
    </cfRule>
  </conditionalFormatting>
  <conditionalFormatting sqref="X31:AA31">
    <cfRule type="cellIs" dxfId="712" priority="5" stopIfTrue="1" operator="greaterThan">
      <formula>$X$11</formula>
    </cfRule>
  </conditionalFormatting>
  <conditionalFormatting sqref="AB31:AE31">
    <cfRule type="cellIs" dxfId="711" priority="6" stopIfTrue="1" operator="greaterThan">
      <formula>$AB$11</formula>
    </cfRule>
  </conditionalFormatting>
  <conditionalFormatting sqref="AF31:AI31">
    <cfRule type="cellIs" dxfId="710" priority="7" stopIfTrue="1" operator="greaterThan">
      <formula>$AF$11</formula>
    </cfRule>
  </conditionalFormatting>
  <conditionalFormatting sqref="AJ31:AM31">
    <cfRule type="cellIs" dxfId="709" priority="8" stopIfTrue="1" operator="greaterThan">
      <formula>$AJ$11</formula>
    </cfRule>
  </conditionalFormatting>
  <conditionalFormatting sqref="AN31:AQ31">
    <cfRule type="cellIs" dxfId="708" priority="9" stopIfTrue="1" operator="greaterThan">
      <formula>$AN$11</formula>
    </cfRule>
  </conditionalFormatting>
  <conditionalFormatting sqref="AR31:AU31">
    <cfRule type="cellIs" dxfId="707" priority="10" stopIfTrue="1" operator="greaterThan">
      <formula>$AR$11</formula>
    </cfRule>
  </conditionalFormatting>
  <conditionalFormatting sqref="AV31:AY31">
    <cfRule type="cellIs" dxfId="706" priority="11" stopIfTrue="1" operator="greaterThan">
      <formula>$AV$11</formula>
    </cfRule>
  </conditionalFormatting>
  <conditionalFormatting sqref="AZ1:BC1">
    <cfRule type="expression" dxfId="705" priority="1" stopIfTrue="1">
      <formula>"WEEKDAY($AX$1)=1"</formula>
    </cfRule>
  </conditionalFormatting>
  <conditionalFormatting sqref="AZ31:BC31">
    <cfRule type="cellIs" dxfId="704" priority="12" stopIfTrue="1" operator="greaterThan">
      <formula>$AZ$11</formula>
    </cfRule>
  </conditionalFormatting>
  <conditionalFormatting sqref="BD31:BG31">
    <cfRule type="cellIs" dxfId="703" priority="13" stopIfTrue="1" operator="greaterThan">
      <formula>$BD$11</formula>
    </cfRule>
  </conditionalFormatting>
  <conditionalFormatting sqref="BH31:BK31">
    <cfRule type="cellIs" dxfId="702" priority="14" stopIfTrue="1" operator="greaterThan">
      <formula>$BH$11</formula>
    </cfRule>
  </conditionalFormatting>
  <conditionalFormatting sqref="BL31:BO31">
    <cfRule type="cellIs" dxfId="701" priority="15" stopIfTrue="1" operator="greaterThan">
      <formula>$BL$11</formula>
    </cfRule>
  </conditionalFormatting>
  <conditionalFormatting sqref="BP31:BS31">
    <cfRule type="cellIs" dxfId="700" priority="22" stopIfTrue="1" operator="greaterThan">
      <formula>$BP$11</formula>
    </cfRule>
  </conditionalFormatting>
  <conditionalFormatting sqref="BT31:BW31">
    <cfRule type="cellIs" dxfId="699" priority="16" stopIfTrue="1" operator="greaterThan">
      <formula>$BT$11</formula>
    </cfRule>
  </conditionalFormatting>
  <conditionalFormatting sqref="BX31:CA31">
    <cfRule type="cellIs" dxfId="698" priority="21" stopIfTrue="1" operator="greaterThan">
      <formula>$BX$11</formula>
    </cfRule>
  </conditionalFormatting>
  <conditionalFormatting sqref="CB31:CE31">
    <cfRule type="cellIs" dxfId="697" priority="17" stopIfTrue="1" operator="greaterThan">
      <formula>$CB$11</formula>
    </cfRule>
  </conditionalFormatting>
  <conditionalFormatting sqref="CF31:CI31">
    <cfRule type="cellIs" dxfId="696" priority="18" stopIfTrue="1" operator="greaterThan">
      <formula>$CF$11</formula>
    </cfRule>
  </conditionalFormatting>
  <conditionalFormatting sqref="CJ31:CM31">
    <cfRule type="cellIs" dxfId="695" priority="19" stopIfTrue="1" operator="greaterThan">
      <formula>$CJ$11</formula>
    </cfRule>
  </conditionalFormatting>
  <printOptions horizontalCentered="1"/>
  <pageMargins left="0.19652777777777777" right="0.19652777777777777" top="0.19652777777777777" bottom="0.19652777777777777" header="0.51180555555555562" footer="0.51180555555555562"/>
  <pageSetup paperSize="9" scale="62" orientation="landscape" useFirstPageNumber="1" errors="NA" horizontalDpi="360" verticalDpi="360" r:id="rId1"/>
  <headerFooter alignWithMargins="0"/>
  <ignoredErrors>
    <ignoredError sqref="L14:CM30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DV52"/>
  <sheetViews>
    <sheetView showGridLines="0" showZeros="0" zoomScale="70" zoomScaleNormal="70" workbookViewId="0">
      <selection activeCell="O22" sqref="O22"/>
    </sheetView>
  </sheetViews>
  <sheetFormatPr baseColWidth="10" defaultColWidth="3.83203125" defaultRowHeight="20.25" customHeight="1"/>
  <cols>
    <col min="1" max="1" width="3.5" style="64" customWidth="1"/>
    <col min="2" max="2" width="10.6640625" style="65" customWidth="1"/>
    <col min="3" max="3" width="6.6640625" style="921" customWidth="1"/>
    <col min="4" max="5" width="6.6640625" style="921" hidden="1" customWidth="1"/>
    <col min="6" max="7" width="6.6640625" style="65" hidden="1" customWidth="1"/>
    <col min="8" max="8" width="6.6640625" style="64" customWidth="1"/>
    <col min="9" max="9" width="15" style="64" bestFit="1" customWidth="1"/>
    <col min="10" max="10" width="10.6640625" style="64" customWidth="1"/>
    <col min="11" max="11" width="11.33203125" style="65" customWidth="1"/>
    <col min="12" max="19" width="1.83203125" style="65" customWidth="1"/>
    <col min="20" max="78" width="1.83203125" style="64" customWidth="1"/>
    <col min="79" max="79" width="2.33203125" style="64" customWidth="1"/>
    <col min="80" max="91" width="1.83203125" style="64" customWidth="1"/>
    <col min="92" max="93" width="4.83203125" style="64" customWidth="1"/>
    <col min="94" max="94" width="4.83203125" style="221" customWidth="1"/>
    <col min="95" max="95" width="4.83203125" style="64" customWidth="1"/>
    <col min="96" max="97" width="8.6640625" style="64" customWidth="1"/>
    <col min="98" max="98" width="8.6640625" style="69" customWidth="1"/>
    <col min="99" max="99" width="12.33203125" style="69" customWidth="1"/>
    <col min="100" max="100" width="7.6640625" style="69" hidden="1" customWidth="1"/>
    <col min="101" max="101" width="6.6640625" style="64" customWidth="1"/>
    <col min="102" max="102" width="5.5" style="64" customWidth="1"/>
    <col min="103" max="16384" width="3.83203125" style="64"/>
  </cols>
  <sheetData>
    <row r="1" spans="1:105" ht="36" customHeight="1">
      <c r="K1" s="1248" t="str">
        <f>ﾃﾞｰﾀ入力!B4</f>
        <v>新宿三丁目</v>
      </c>
      <c r="L1" s="1248"/>
      <c r="M1" s="1248"/>
      <c r="N1" s="1248"/>
      <c r="O1" s="1248"/>
      <c r="P1" s="1248"/>
      <c r="Q1" s="1248"/>
      <c r="R1" s="1248"/>
      <c r="S1" s="1248"/>
      <c r="T1" s="1248"/>
      <c r="U1" s="1248"/>
      <c r="V1" s="1343" t="s">
        <v>139</v>
      </c>
      <c r="W1" s="1343"/>
      <c r="X1" s="1343"/>
      <c r="Y1" s="1343"/>
      <c r="Z1" s="222"/>
      <c r="AC1" s="1340">
        <f>ﾃﾞｰﾀ入力!B5</f>
        <v>4</v>
      </c>
      <c r="AD1" s="1340"/>
      <c r="AE1" s="1340"/>
      <c r="AF1" s="1340"/>
      <c r="AG1" s="1340"/>
      <c r="AH1" s="1340"/>
      <c r="AI1" s="1340"/>
      <c r="AJ1" s="1340" t="s">
        <v>8</v>
      </c>
      <c r="AK1" s="1340"/>
      <c r="AL1" s="1340"/>
      <c r="AM1" s="1340"/>
      <c r="AN1" s="1340">
        <v>5</v>
      </c>
      <c r="AO1" s="1340"/>
      <c r="AP1" s="1340"/>
      <c r="AQ1" s="1340"/>
      <c r="AR1" s="1340" t="s">
        <v>120</v>
      </c>
      <c r="AS1" s="1340"/>
      <c r="AT1" s="1340"/>
      <c r="AU1" s="1340"/>
      <c r="AV1" s="605"/>
      <c r="AW1" s="605"/>
      <c r="AX1" s="605"/>
      <c r="AY1" s="605"/>
      <c r="AZ1" s="1342">
        <f>DATE(ﾃﾞｰﾀ入力!B3,ﾃﾞｰﾀ入力!B5,AN1)</f>
        <v>46117</v>
      </c>
      <c r="BA1" s="1342"/>
      <c r="BB1" s="1342"/>
      <c r="BC1" s="1342"/>
      <c r="BD1" s="1341" t="s">
        <v>148</v>
      </c>
      <c r="BE1" s="1341"/>
      <c r="BF1" s="1341"/>
      <c r="BG1" s="1341"/>
      <c r="BH1" s="1341"/>
      <c r="BI1" s="1341"/>
      <c r="BJ1" s="1341"/>
      <c r="BK1" s="1341"/>
      <c r="BL1" s="223"/>
      <c r="BM1" s="223"/>
      <c r="BN1" s="223"/>
      <c r="BO1" s="223"/>
      <c r="BP1" s="223"/>
      <c r="BQ1" s="223"/>
      <c r="BR1" s="223"/>
      <c r="BS1" s="223"/>
      <c r="BT1" s="1294" t="s">
        <v>200</v>
      </c>
      <c r="BU1" s="1294"/>
      <c r="BV1" s="1294"/>
      <c r="BW1" s="1294"/>
      <c r="BX1" s="1294"/>
      <c r="BY1" s="1294"/>
      <c r="BZ1" s="1294"/>
      <c r="CA1" s="1293">
        <v>5</v>
      </c>
      <c r="CB1" s="1293"/>
      <c r="CC1" s="1293"/>
      <c r="CD1" s="1293"/>
      <c r="CE1" s="1293"/>
      <c r="CH1" s="69"/>
      <c r="CI1" s="69"/>
      <c r="CJ1" s="69"/>
      <c r="CP1" s="64"/>
      <c r="CT1" s="64"/>
      <c r="CU1" s="64"/>
      <c r="CV1" s="64"/>
    </row>
    <row r="2" spans="1:105" ht="20.25" customHeight="1">
      <c r="B2" s="224"/>
      <c r="I2" s="225"/>
      <c r="J2" s="870"/>
      <c r="K2" s="871"/>
      <c r="L2" s="351">
        <v>0.20833333333333334</v>
      </c>
      <c r="M2" s="352"/>
      <c r="N2" s="352"/>
      <c r="O2" s="353"/>
      <c r="P2" s="354">
        <v>0.25</v>
      </c>
      <c r="Q2" s="355"/>
      <c r="R2" s="355"/>
      <c r="S2" s="355"/>
      <c r="T2" s="355" t="s">
        <v>149</v>
      </c>
      <c r="U2" s="355"/>
      <c r="V2" s="356"/>
      <c r="W2" s="356"/>
      <c r="X2" s="355" t="s">
        <v>150</v>
      </c>
      <c r="Y2" s="355"/>
      <c r="Z2" s="355"/>
      <c r="AA2" s="355"/>
      <c r="AB2" s="355" t="s">
        <v>151</v>
      </c>
      <c r="AC2" s="355"/>
      <c r="AD2" s="355"/>
      <c r="AE2" s="355"/>
      <c r="AF2" s="355" t="s">
        <v>152</v>
      </c>
      <c r="AG2" s="355"/>
      <c r="AH2" s="355"/>
      <c r="AI2" s="355"/>
      <c r="AJ2" s="355" t="s">
        <v>153</v>
      </c>
      <c r="AK2" s="355"/>
      <c r="AL2" s="355"/>
      <c r="AM2" s="355"/>
      <c r="AN2" s="355" t="s">
        <v>154</v>
      </c>
      <c r="AO2" s="355"/>
      <c r="AP2" s="355"/>
      <c r="AQ2" s="355"/>
      <c r="AR2" s="355" t="s">
        <v>155</v>
      </c>
      <c r="AS2" s="355"/>
      <c r="AT2" s="355"/>
      <c r="AU2" s="355"/>
      <c r="AV2" s="355" t="s">
        <v>156</v>
      </c>
      <c r="AW2" s="355"/>
      <c r="AX2" s="355"/>
      <c r="AY2" s="355"/>
      <c r="AZ2" s="355" t="s">
        <v>157</v>
      </c>
      <c r="BA2" s="355"/>
      <c r="BB2" s="355"/>
      <c r="BC2" s="355"/>
      <c r="BD2" s="355" t="s">
        <v>158</v>
      </c>
      <c r="BE2" s="355"/>
      <c r="BF2" s="355"/>
      <c r="BG2" s="355"/>
      <c r="BH2" s="355" t="s">
        <v>159</v>
      </c>
      <c r="BI2" s="355"/>
      <c r="BJ2" s="355"/>
      <c r="BK2" s="355"/>
      <c r="BL2" s="355" t="s">
        <v>160</v>
      </c>
      <c r="BM2" s="355"/>
      <c r="BN2" s="355"/>
      <c r="BO2" s="355"/>
      <c r="BP2" s="355" t="s">
        <v>161</v>
      </c>
      <c r="BQ2" s="355"/>
      <c r="BR2" s="355"/>
      <c r="BS2" s="355"/>
      <c r="BT2" s="355" t="s">
        <v>162</v>
      </c>
      <c r="BU2" s="355"/>
      <c r="BV2" s="355"/>
      <c r="BW2" s="355"/>
      <c r="BX2" s="355" t="s">
        <v>163</v>
      </c>
      <c r="BY2" s="355"/>
      <c r="BZ2" s="355"/>
      <c r="CA2" s="355"/>
      <c r="CB2" s="355" t="s">
        <v>164</v>
      </c>
      <c r="CC2" s="355"/>
      <c r="CD2" s="355"/>
      <c r="CE2" s="355"/>
      <c r="CF2" s="355" t="s">
        <v>165</v>
      </c>
      <c r="CG2" s="355"/>
      <c r="CH2" s="355"/>
      <c r="CI2" s="355"/>
      <c r="CJ2" s="355" t="s">
        <v>166</v>
      </c>
      <c r="CK2" s="355"/>
      <c r="CL2" s="355"/>
      <c r="CM2" s="355"/>
      <c r="CN2" s="1214"/>
      <c r="CO2" s="1214"/>
      <c r="CP2" s="64"/>
      <c r="CT2" s="221"/>
      <c r="CU2" s="64"/>
      <c r="CV2" s="64"/>
      <c r="CX2" s="69"/>
      <c r="CY2" s="69"/>
      <c r="CZ2" s="69"/>
    </row>
    <row r="3" spans="1:105" ht="20.25" customHeight="1">
      <c r="I3" s="1311" t="s">
        <v>167</v>
      </c>
      <c r="J3" s="1311"/>
      <c r="K3" s="357" t="s">
        <v>168</v>
      </c>
      <c r="L3" s="1210">
        <f>CHOOSE(CA1,ﾃﾞｰﾀ入力!X4,ﾃﾞｰﾀ入力!X5,ﾃﾞｰﾀ入力!X6,ﾃﾞｰﾀ入力!X7,ﾃﾞｰﾀ入力!X8,ﾃﾞｰﾀ入力!X9)</f>
        <v>0</v>
      </c>
      <c r="M3" s="1210"/>
      <c r="N3" s="1210"/>
      <c r="O3" s="1210"/>
      <c r="P3" s="1217">
        <f>CHOOSE($CA$1,ﾃﾞｰﾀ入力!Y$4,ﾃﾞｰﾀ入力!Y$5,ﾃﾞｰﾀ入力!Y$6,ﾃﾞｰﾀ入力!Y$7,ﾃﾞｰﾀ入力!Y$8,ﾃﾞｰﾀ入力!Y$9)</f>
        <v>0</v>
      </c>
      <c r="Q3" s="1217"/>
      <c r="R3" s="1217"/>
      <c r="S3" s="1217"/>
      <c r="T3" s="1217">
        <f>CHOOSE($CA$1,ﾃﾞｰﾀ入力!Z$4,ﾃﾞｰﾀ入力!Z$5,ﾃﾞｰﾀ入力!Z$6,ﾃﾞｰﾀ入力!Z$7,ﾃﾞｰﾀ入力!Z$8,ﾃﾞｰﾀ入力!Z$9)</f>
        <v>0</v>
      </c>
      <c r="U3" s="1217"/>
      <c r="V3" s="1217"/>
      <c r="W3" s="1217"/>
      <c r="X3" s="1217">
        <f>CHOOSE($CA$1,ﾃﾞｰﾀ入力!AA$4,ﾃﾞｰﾀ入力!AA$5,ﾃﾞｰﾀ入力!AA$6,ﾃﾞｰﾀ入力!AA$7,ﾃﾞｰﾀ入力!AA$8,ﾃﾞｰﾀ入力!AA$9)</f>
        <v>0</v>
      </c>
      <c r="Y3" s="1217"/>
      <c r="Z3" s="1217"/>
      <c r="AA3" s="1217"/>
      <c r="AB3" s="1217">
        <f>CHOOSE($CA$1,ﾃﾞｰﾀ入力!AB$4,ﾃﾞｰﾀ入力!AB$5,ﾃﾞｰﾀ入力!AB$6,ﾃﾞｰﾀ入力!AB$7,ﾃﾞｰﾀ入力!AB$8,ﾃﾞｰﾀ入力!AB$9)</f>
        <v>16</v>
      </c>
      <c r="AC3" s="1217"/>
      <c r="AD3" s="1217"/>
      <c r="AE3" s="1217"/>
      <c r="AF3" s="1217">
        <f>CHOOSE($CA$1,ﾃﾞｰﾀ入力!AC$4,ﾃﾞｰﾀ入力!AC$5,ﾃﾞｰﾀ入力!AC$6,ﾃﾞｰﾀ入力!AC$7,ﾃﾞｰﾀ入力!AC$8,ﾃﾞｰﾀ入力!AC$9)</f>
        <v>21</v>
      </c>
      <c r="AG3" s="1217"/>
      <c r="AH3" s="1217"/>
      <c r="AI3" s="1217"/>
      <c r="AJ3" s="1217">
        <f>CHOOSE($CA$1,ﾃﾞｰﾀ入力!AD$4,ﾃﾞｰﾀ入力!AD$5,ﾃﾞｰﾀ入力!AD$6,ﾃﾞｰﾀ入力!AD$7,ﾃﾞｰﾀ入力!AD$8,ﾃﾞｰﾀ入力!AD$9)</f>
        <v>25</v>
      </c>
      <c r="AK3" s="1217"/>
      <c r="AL3" s="1217"/>
      <c r="AM3" s="1217"/>
      <c r="AN3" s="1217">
        <f>CHOOSE($CA$1,ﾃﾞｰﾀ入力!AE$4,ﾃﾞｰﾀ入力!AE$5,ﾃﾞｰﾀ入力!AE$6,ﾃﾞｰﾀ入力!AE$7,ﾃﾞｰﾀ入力!AE$8,ﾃﾞｰﾀ入力!AE$9)</f>
        <v>36</v>
      </c>
      <c r="AO3" s="1217"/>
      <c r="AP3" s="1217"/>
      <c r="AQ3" s="1217"/>
      <c r="AR3" s="1217">
        <f>CHOOSE($CA$1,ﾃﾞｰﾀ入力!AF$4,ﾃﾞｰﾀ入力!AF$5,ﾃﾞｰﾀ入力!AF$6,ﾃﾞｰﾀ入力!AF$7,ﾃﾞｰﾀ入力!AF$8,ﾃﾞｰﾀ入力!AF$9)</f>
        <v>43</v>
      </c>
      <c r="AS3" s="1217"/>
      <c r="AT3" s="1217"/>
      <c r="AU3" s="1217"/>
      <c r="AV3" s="1217">
        <f>CHOOSE($CA$1,ﾃﾞｰﾀ入力!AG$4,ﾃﾞｰﾀ入力!AG$5,ﾃﾞｰﾀ入力!AG$6,ﾃﾞｰﾀ入力!AG$7,ﾃﾞｰﾀ入力!AG$8,ﾃﾞｰﾀ入力!AG$9)</f>
        <v>54</v>
      </c>
      <c r="AW3" s="1217"/>
      <c r="AX3" s="1217"/>
      <c r="AY3" s="1217"/>
      <c r="AZ3" s="1217">
        <f>CHOOSE($CA$1,ﾃﾞｰﾀ入力!AH$4,ﾃﾞｰﾀ入力!AH$5,ﾃﾞｰﾀ入力!AH$6,ﾃﾞｰﾀ入力!AH$7,ﾃﾞｰﾀ入力!AH$8,ﾃﾞｰﾀ入力!AH$9)</f>
        <v>52</v>
      </c>
      <c r="BA3" s="1217"/>
      <c r="BB3" s="1217"/>
      <c r="BC3" s="1217"/>
      <c r="BD3" s="1217">
        <f>CHOOSE($CA$1,ﾃﾞｰﾀ入力!AI$4,ﾃﾞｰﾀ入力!AI$5,ﾃﾞｰﾀ入力!AI$6,ﾃﾞｰﾀ入力!AI$7,ﾃﾞｰﾀ入力!AI$8,ﾃﾞｰﾀ入力!AI$9)</f>
        <v>52</v>
      </c>
      <c r="BE3" s="1217"/>
      <c r="BF3" s="1217"/>
      <c r="BG3" s="1217"/>
      <c r="BH3" s="1217">
        <f>CHOOSE($CA$1,ﾃﾞｰﾀ入力!AJ$4,ﾃﾞｰﾀ入力!AJ$5,ﾃﾞｰﾀ入力!AJ$6,ﾃﾞｰﾀ入力!AJ$7,ﾃﾞｰﾀ入力!AJ$8,ﾃﾞｰﾀ入力!AJ$9)</f>
        <v>32</v>
      </c>
      <c r="BI3" s="1217"/>
      <c r="BJ3" s="1217"/>
      <c r="BK3" s="1217"/>
      <c r="BL3" s="1217">
        <f>CHOOSE($CA$1,ﾃﾞｰﾀ入力!AK$4,ﾃﾞｰﾀ入力!AK$5,ﾃﾞｰﾀ入力!AK$6,ﾃﾞｰﾀ入力!AK$7,ﾃﾞｰﾀ入力!AK$8,ﾃﾞｰﾀ入力!AK$9)</f>
        <v>26</v>
      </c>
      <c r="BM3" s="1217"/>
      <c r="BN3" s="1217"/>
      <c r="BO3" s="1217"/>
      <c r="BP3" s="1217">
        <f>CHOOSE($CA$1,ﾃﾞｰﾀ入力!AL$4,ﾃﾞｰﾀ入力!AL$5,ﾃﾞｰﾀ入力!AL$6,ﾃﾞｰﾀ入力!AL$7,ﾃﾞｰﾀ入力!AL$8,ﾃﾞｰﾀ入力!AL$9)</f>
        <v>21</v>
      </c>
      <c r="BQ3" s="1217"/>
      <c r="BR3" s="1217"/>
      <c r="BS3" s="1217"/>
      <c r="BT3" s="1217">
        <f>CHOOSE($CA$1,ﾃﾞｰﾀ入力!AM$4,ﾃﾞｰﾀ入力!AM$5,ﾃﾞｰﾀ入力!AM$6,ﾃﾞｰﾀ入力!AM$7,ﾃﾞｰﾀ入力!AM$8,ﾃﾞｰﾀ入力!AM$9)</f>
        <v>15</v>
      </c>
      <c r="BU3" s="1217"/>
      <c r="BV3" s="1217"/>
      <c r="BW3" s="1217"/>
      <c r="BX3" s="1217">
        <f>CHOOSE($CA$1,ﾃﾞｰﾀ入力!AN4,ﾃﾞｰﾀ入力!AN$5,ﾃﾞｰﾀ入力!AN$6,ﾃﾞｰﾀ入力!AN$7,ﾃﾞｰﾀ入力!AN$8,ﾃﾞｰﾀ入力!AN$9)</f>
        <v>7.0000000000000009</v>
      </c>
      <c r="BY3" s="1217"/>
      <c r="BZ3" s="1217"/>
      <c r="CA3" s="1217"/>
      <c r="CB3" s="1217">
        <f>CHOOSE($CA$1,ﾃﾞｰﾀ入力!AO$4,ﾃﾞｰﾀ入力!AO$5,ﾃﾞｰﾀ入力!AO$6,ﾃﾞｰﾀ入力!AO$7,ﾃﾞｰﾀ入力!AO$8,ﾃﾞｰﾀ入力!AO$9)</f>
        <v>0</v>
      </c>
      <c r="CC3" s="1217"/>
      <c r="CD3" s="1217"/>
      <c r="CE3" s="1217"/>
      <c r="CF3" s="1217">
        <f>CHOOSE($CA$1,ﾃﾞｰﾀ入力!AP$4,ﾃﾞｰﾀ入力!AP$5,ﾃﾞｰﾀ入力!AP$6,ﾃﾞｰﾀ入力!AP$7,ﾃﾞｰﾀ入力!AP$8,ﾃﾞｰﾀ入力!AP$9)</f>
        <v>0</v>
      </c>
      <c r="CG3" s="1217"/>
      <c r="CH3" s="1217"/>
      <c r="CI3" s="1217"/>
      <c r="CJ3" s="1217">
        <f>CHOOSE($CA$1,ﾃﾞｰﾀ入力!AQ$4,ﾃﾞｰﾀ入力!AQ$5,ﾃﾞｰﾀ入力!AQ$6,ﾃﾞｰﾀ入力!AQ$7,ﾃﾞｰﾀ入力!AQ$8,ﾃﾞｰﾀ入力!AQ$9)</f>
        <v>0</v>
      </c>
      <c r="CK3" s="1217"/>
      <c r="CL3" s="1217"/>
      <c r="CM3" s="1295"/>
      <c r="CN3" s="1215">
        <f>CHOOSE(CA1,ﾃﾞｰﾀ入力!V4,ﾃﾞｰﾀ入力!V5,ﾃﾞｰﾀ入力!V6,ﾃﾞｰﾀ入力!V7,ﾃﾞｰﾀ入力!V8,ﾃﾞｰﾀ入力!V9)</f>
        <v>400</v>
      </c>
      <c r="CO3" s="1296"/>
      <c r="CP3" s="64"/>
      <c r="CT3" s="221"/>
      <c r="CU3" s="64"/>
      <c r="CV3" s="64"/>
      <c r="CX3" s="69"/>
      <c r="CY3" s="69"/>
      <c r="CZ3" s="69"/>
    </row>
    <row r="4" spans="1:105" ht="20.25" customHeight="1">
      <c r="I4" s="1311"/>
      <c r="J4" s="1311"/>
      <c r="K4" s="358" t="s">
        <v>169</v>
      </c>
      <c r="L4" s="1344">
        <f>L3</f>
        <v>0</v>
      </c>
      <c r="M4" s="1345"/>
      <c r="N4" s="1345"/>
      <c r="O4" s="1346"/>
      <c r="P4" s="1333">
        <f>L4+P3</f>
        <v>0</v>
      </c>
      <c r="Q4" s="1333"/>
      <c r="R4" s="1333"/>
      <c r="S4" s="1333"/>
      <c r="T4" s="1126">
        <f>P4+T3</f>
        <v>0</v>
      </c>
      <c r="U4" s="1127"/>
      <c r="V4" s="1127"/>
      <c r="W4" s="1127"/>
      <c r="X4" s="1333">
        <f>T4+X3</f>
        <v>0</v>
      </c>
      <c r="Y4" s="1333"/>
      <c r="Z4" s="1333"/>
      <c r="AA4" s="1333"/>
      <c r="AB4" s="1333">
        <f>X4+AB3</f>
        <v>16</v>
      </c>
      <c r="AC4" s="1333"/>
      <c r="AD4" s="1333"/>
      <c r="AE4" s="1333"/>
      <c r="AF4" s="1333">
        <f>AB4+AF3</f>
        <v>37</v>
      </c>
      <c r="AG4" s="1333"/>
      <c r="AH4" s="1333"/>
      <c r="AI4" s="1333"/>
      <c r="AJ4" s="1333">
        <f>AF4+AJ3</f>
        <v>62</v>
      </c>
      <c r="AK4" s="1333"/>
      <c r="AL4" s="1333"/>
      <c r="AM4" s="1333"/>
      <c r="AN4" s="1333">
        <f>AJ4+AN3</f>
        <v>98</v>
      </c>
      <c r="AO4" s="1333"/>
      <c r="AP4" s="1333"/>
      <c r="AQ4" s="1333"/>
      <c r="AR4" s="1333">
        <f>AN4+AR3</f>
        <v>141</v>
      </c>
      <c r="AS4" s="1333"/>
      <c r="AT4" s="1333"/>
      <c r="AU4" s="1333"/>
      <c r="AV4" s="1333">
        <f>AR4+AV3</f>
        <v>195</v>
      </c>
      <c r="AW4" s="1333"/>
      <c r="AX4" s="1333"/>
      <c r="AY4" s="1333"/>
      <c r="AZ4" s="1333">
        <f>AV4+AZ3</f>
        <v>247</v>
      </c>
      <c r="BA4" s="1333"/>
      <c r="BB4" s="1333"/>
      <c r="BC4" s="1333"/>
      <c r="BD4" s="1333">
        <f>AZ4+BD3</f>
        <v>299</v>
      </c>
      <c r="BE4" s="1333"/>
      <c r="BF4" s="1333"/>
      <c r="BG4" s="1333"/>
      <c r="BH4" s="1333">
        <f>BD4+BH3</f>
        <v>331</v>
      </c>
      <c r="BI4" s="1333"/>
      <c r="BJ4" s="1333"/>
      <c r="BK4" s="1333"/>
      <c r="BL4" s="1333">
        <f>BH4+BL3</f>
        <v>357</v>
      </c>
      <c r="BM4" s="1333"/>
      <c r="BN4" s="1333"/>
      <c r="BO4" s="1333"/>
      <c r="BP4" s="1333">
        <f>BL4+BP3</f>
        <v>378</v>
      </c>
      <c r="BQ4" s="1333"/>
      <c r="BR4" s="1333"/>
      <c r="BS4" s="1333"/>
      <c r="BT4" s="1333">
        <f>BP4+BT3</f>
        <v>393</v>
      </c>
      <c r="BU4" s="1333"/>
      <c r="BV4" s="1333"/>
      <c r="BW4" s="1333"/>
      <c r="BX4" s="1333">
        <f>BT4+BX3</f>
        <v>400</v>
      </c>
      <c r="BY4" s="1333"/>
      <c r="BZ4" s="1333"/>
      <c r="CA4" s="1333"/>
      <c r="CB4" s="1333">
        <f>BX4+CB3</f>
        <v>400</v>
      </c>
      <c r="CC4" s="1333"/>
      <c r="CD4" s="1333"/>
      <c r="CE4" s="1333"/>
      <c r="CF4" s="1333">
        <f>CB4+CF3</f>
        <v>400</v>
      </c>
      <c r="CG4" s="1333"/>
      <c r="CH4" s="1333"/>
      <c r="CI4" s="1333"/>
      <c r="CJ4" s="1333">
        <f>CF4+CJ3</f>
        <v>400</v>
      </c>
      <c r="CK4" s="1333"/>
      <c r="CL4" s="1333"/>
      <c r="CM4" s="1353"/>
      <c r="CN4" s="1210">
        <f t="shared" ref="CN4:CN11" si="0">SUM(P4:CM4)</f>
        <v>4154</v>
      </c>
      <c r="CO4" s="1351"/>
      <c r="CP4" s="64"/>
      <c r="CT4" s="221"/>
      <c r="CU4" s="64"/>
      <c r="CV4" s="64"/>
      <c r="CX4" s="69"/>
      <c r="CY4" s="69"/>
      <c r="CZ4" s="69"/>
    </row>
    <row r="5" spans="1:105" ht="20.25" customHeight="1">
      <c r="I5" s="1311" t="s">
        <v>170</v>
      </c>
      <c r="J5" s="1311"/>
      <c r="K5" s="359" t="s">
        <v>171</v>
      </c>
      <c r="L5" s="1239"/>
      <c r="M5" s="1240"/>
      <c r="N5" s="1240"/>
      <c r="O5" s="1241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126"/>
      <c r="AK5" s="1126"/>
      <c r="AL5" s="1126"/>
      <c r="AM5" s="1126"/>
      <c r="AN5" s="1126"/>
      <c r="AO5" s="1126"/>
      <c r="AP5" s="1126"/>
      <c r="AQ5" s="1126"/>
      <c r="AR5" s="1126"/>
      <c r="AS5" s="1126"/>
      <c r="AT5" s="1126"/>
      <c r="AU5" s="1126"/>
      <c r="AV5" s="1126"/>
      <c r="AW5" s="1126"/>
      <c r="AX5" s="1126"/>
      <c r="AY5" s="1126"/>
      <c r="AZ5" s="1126"/>
      <c r="BA5" s="1126"/>
      <c r="BB5" s="1126"/>
      <c r="BC5" s="1126"/>
      <c r="BD5" s="1126"/>
      <c r="BE5" s="1126"/>
      <c r="BF5" s="1126"/>
      <c r="BG5" s="1126"/>
      <c r="BH5" s="1126"/>
      <c r="BI5" s="1126"/>
      <c r="BJ5" s="1126"/>
      <c r="BK5" s="1126"/>
      <c r="BL5" s="1126"/>
      <c r="BM5" s="1126"/>
      <c r="BN5" s="1126"/>
      <c r="BO5" s="1126"/>
      <c r="BP5" s="1126"/>
      <c r="BQ5" s="1126"/>
      <c r="BR5" s="1126"/>
      <c r="BS5" s="1126"/>
      <c r="BT5" s="1126"/>
      <c r="BU5" s="1126"/>
      <c r="BV5" s="1126"/>
      <c r="BW5" s="1126"/>
      <c r="BX5" s="1126"/>
      <c r="BY5" s="1126"/>
      <c r="BZ5" s="1126"/>
      <c r="CA5" s="1126"/>
      <c r="CB5" s="1126"/>
      <c r="CC5" s="1126"/>
      <c r="CD5" s="1126"/>
      <c r="CE5" s="1126"/>
      <c r="CF5" s="1297"/>
      <c r="CG5" s="1297"/>
      <c r="CH5" s="1297"/>
      <c r="CI5" s="1297"/>
      <c r="CJ5" s="1297"/>
      <c r="CK5" s="1297"/>
      <c r="CL5" s="1297"/>
      <c r="CM5" s="1354"/>
      <c r="CN5" s="1210">
        <f t="shared" si="0"/>
        <v>0</v>
      </c>
      <c r="CO5" s="1351"/>
      <c r="CP5" s="64"/>
      <c r="CT5" s="221"/>
      <c r="CU5" s="64"/>
      <c r="CV5" s="64"/>
      <c r="CX5" s="69"/>
      <c r="CY5" s="69"/>
      <c r="CZ5" s="69"/>
    </row>
    <row r="6" spans="1:105" ht="20.25" customHeight="1">
      <c r="I6" s="1339"/>
      <c r="J6" s="1339"/>
      <c r="K6" s="360" t="s">
        <v>169</v>
      </c>
      <c r="L6" s="1242"/>
      <c r="M6" s="1243"/>
      <c r="N6" s="1243"/>
      <c r="O6" s="1244"/>
      <c r="P6" s="1131"/>
      <c r="Q6" s="1131"/>
      <c r="R6" s="1131"/>
      <c r="S6" s="1131"/>
      <c r="T6" s="1131"/>
      <c r="U6" s="1131"/>
      <c r="V6" s="1131"/>
      <c r="W6" s="1131"/>
      <c r="X6" s="1131"/>
      <c r="Y6" s="1131"/>
      <c r="Z6" s="1131"/>
      <c r="AA6" s="1131"/>
      <c r="AB6" s="1131"/>
      <c r="AC6" s="1131"/>
      <c r="AD6" s="1131"/>
      <c r="AE6" s="1131"/>
      <c r="AF6" s="1131"/>
      <c r="AG6" s="1131"/>
      <c r="AH6" s="1131"/>
      <c r="AI6" s="1131"/>
      <c r="AJ6" s="1131"/>
      <c r="AK6" s="1131"/>
      <c r="AL6" s="1131"/>
      <c r="AM6" s="1131"/>
      <c r="AN6" s="1131"/>
      <c r="AO6" s="1131"/>
      <c r="AP6" s="1131"/>
      <c r="AQ6" s="1131"/>
      <c r="AR6" s="1131"/>
      <c r="AS6" s="1131"/>
      <c r="AT6" s="1131"/>
      <c r="AU6" s="1131"/>
      <c r="AV6" s="1131"/>
      <c r="AW6" s="1131"/>
      <c r="AX6" s="1131"/>
      <c r="AY6" s="1131"/>
      <c r="AZ6" s="1131"/>
      <c r="BA6" s="1131"/>
      <c r="BB6" s="1131"/>
      <c r="BC6" s="1131"/>
      <c r="BD6" s="1131"/>
      <c r="BE6" s="1131"/>
      <c r="BF6" s="1131"/>
      <c r="BG6" s="1131"/>
      <c r="BH6" s="1131"/>
      <c r="BI6" s="1131"/>
      <c r="BJ6" s="1131"/>
      <c r="BK6" s="1131"/>
      <c r="BL6" s="1131"/>
      <c r="BM6" s="1131"/>
      <c r="BN6" s="1131"/>
      <c r="BO6" s="1131"/>
      <c r="BP6" s="1131"/>
      <c r="BQ6" s="1131"/>
      <c r="BR6" s="1131"/>
      <c r="BS6" s="1131"/>
      <c r="BT6" s="1131"/>
      <c r="BU6" s="1131"/>
      <c r="BV6" s="1131"/>
      <c r="BW6" s="1131"/>
      <c r="BX6" s="1131"/>
      <c r="BY6" s="1131"/>
      <c r="BZ6" s="1131"/>
      <c r="CA6" s="1131"/>
      <c r="CB6" s="1131"/>
      <c r="CC6" s="1131"/>
      <c r="CD6" s="1131"/>
      <c r="CE6" s="1131"/>
      <c r="CF6" s="1298"/>
      <c r="CG6" s="1298"/>
      <c r="CH6" s="1298"/>
      <c r="CI6" s="1298"/>
      <c r="CJ6" s="1298"/>
      <c r="CK6" s="1298"/>
      <c r="CL6" s="1298"/>
      <c r="CM6" s="1299"/>
      <c r="CN6" s="1256">
        <f t="shared" si="0"/>
        <v>0</v>
      </c>
      <c r="CO6" s="1352"/>
      <c r="CP6" s="64"/>
      <c r="CT6" s="221"/>
      <c r="CU6" s="64"/>
      <c r="CV6" s="64"/>
      <c r="CX6" s="69"/>
      <c r="CY6" s="69"/>
      <c r="CZ6" s="69"/>
    </row>
    <row r="7" spans="1:105" ht="20.25" customHeight="1">
      <c r="I7" s="1338" t="s">
        <v>172</v>
      </c>
      <c r="J7" s="1338"/>
      <c r="K7" s="361" t="s">
        <v>168</v>
      </c>
      <c r="L7" s="1250">
        <f>IF(L3=0,0,LOOKUP(L3,ﾃﾞｰﾀ入力!$AU$12:$AU$32,ﾃﾞｰﾀ入力!$AV$12:$AV$32))</f>
        <v>0</v>
      </c>
      <c r="M7" s="1251"/>
      <c r="N7" s="1251"/>
      <c r="O7" s="1252"/>
      <c r="P7" s="1130">
        <f>IF(P3=0,0,LOOKUP(P3,ﾃﾞｰﾀ入力!$AU$12:$AU$32,ﾃﾞｰﾀ入力!$AV$12:$AV$32))</f>
        <v>0</v>
      </c>
      <c r="Q7" s="1130"/>
      <c r="R7" s="1130"/>
      <c r="S7" s="1130"/>
      <c r="T7" s="1130">
        <f>IF(T3=0,0,LOOKUP(T3,ﾃﾞｰﾀ入力!$AU$12:$AU$32,ﾃﾞｰﾀ入力!$AV$12:$AV$32))</f>
        <v>0</v>
      </c>
      <c r="U7" s="1130"/>
      <c r="V7" s="1130"/>
      <c r="W7" s="1130"/>
      <c r="X7" s="1130">
        <f>IF(X3=0,0,LOOKUP(X3,ﾃﾞｰﾀ入力!$AU$12:$AU$32,ﾃﾞｰﾀ入力!$AV$12:$AV$32))</f>
        <v>0</v>
      </c>
      <c r="Y7" s="1130"/>
      <c r="Z7" s="1130"/>
      <c r="AA7" s="1130"/>
      <c r="AB7" s="1130">
        <f>IF(AB3=0,0,LOOKUP(AB3,ﾃﾞｰﾀ入力!$AU$12:$AU$32,ﾃﾞｰﾀ入力!$AV$12:$AV$32))</f>
        <v>2</v>
      </c>
      <c r="AC7" s="1130"/>
      <c r="AD7" s="1130"/>
      <c r="AE7" s="1130"/>
      <c r="AF7" s="1130">
        <f>IF(AF3=0,0,LOOKUP(AF3,ﾃﾞｰﾀ入力!$AU$12:$AU$32,ﾃﾞｰﾀ入力!$AV$12:$AV$32))</f>
        <v>3</v>
      </c>
      <c r="AG7" s="1130"/>
      <c r="AH7" s="1130"/>
      <c r="AI7" s="1130"/>
      <c r="AJ7" s="1130">
        <f>IF(AJ3=0,0,LOOKUP(AJ3,ﾃﾞｰﾀ入力!$AU$12:$AU$32,ﾃﾞｰﾀ入力!$AV$12:$AV$32))</f>
        <v>4</v>
      </c>
      <c r="AK7" s="1130"/>
      <c r="AL7" s="1130"/>
      <c r="AM7" s="1130"/>
      <c r="AN7" s="1130">
        <f>IF(AN3=0,0,LOOKUP(AN3,ﾃﾞｰﾀ入力!$AU$12:$AU$32,ﾃﾞｰﾀ入力!$AV$12:$AV$32))</f>
        <v>5</v>
      </c>
      <c r="AO7" s="1130"/>
      <c r="AP7" s="1130"/>
      <c r="AQ7" s="1130"/>
      <c r="AR7" s="1130">
        <f>IF(AR3=0,0,LOOKUP(AR3,ﾃﾞｰﾀ入力!$AU$12:$AU$32,ﾃﾞｰﾀ入力!$AV$12:$AV$32))</f>
        <v>6</v>
      </c>
      <c r="AS7" s="1130"/>
      <c r="AT7" s="1130"/>
      <c r="AU7" s="1130"/>
      <c r="AV7" s="1130">
        <f>IF(AV3=0,0,LOOKUP(AV3,ﾃﾞｰﾀ入力!$AU$12:$AU$32,ﾃﾞｰﾀ入力!$AV$12:$AV$32))</f>
        <v>8</v>
      </c>
      <c r="AW7" s="1130"/>
      <c r="AX7" s="1130"/>
      <c r="AY7" s="1130"/>
      <c r="AZ7" s="1130">
        <f>IF(AZ3=0,0,LOOKUP(AZ3,ﾃﾞｰﾀ入力!$AU$12:$AU$32,ﾃﾞｰﾀ入力!$AV$12:$AV$32))</f>
        <v>8</v>
      </c>
      <c r="BA7" s="1130"/>
      <c r="BB7" s="1130"/>
      <c r="BC7" s="1130"/>
      <c r="BD7" s="1130">
        <f>IF(BD3=0,0,LOOKUP(BD3,ﾃﾞｰﾀ入力!$AU$12:$AU$32,ﾃﾞｰﾀ入力!$AV$12:$AV$32))</f>
        <v>8</v>
      </c>
      <c r="BE7" s="1130"/>
      <c r="BF7" s="1130"/>
      <c r="BG7" s="1130"/>
      <c r="BH7" s="1130">
        <f>IF(BH3=0,0,LOOKUP(BH3,ﾃﾞｰﾀ入力!$AU$12:$AU$32,ﾃﾞｰﾀ入力!$AV$12:$AV$32))</f>
        <v>4</v>
      </c>
      <c r="BI7" s="1130"/>
      <c r="BJ7" s="1130"/>
      <c r="BK7" s="1130"/>
      <c r="BL7" s="1130">
        <f>IF(BL3=0,0,LOOKUP(BL3,ﾃﾞｰﾀ入力!$AU$12:$AU$32,ﾃﾞｰﾀ入力!$AV$12:$AV$32))</f>
        <v>4</v>
      </c>
      <c r="BM7" s="1130"/>
      <c r="BN7" s="1130"/>
      <c r="BO7" s="1130"/>
      <c r="BP7" s="1130">
        <f>IF(BP3=0,0,LOOKUP(BP3,ﾃﾞｰﾀ入力!$AU$12:$AU$32,ﾃﾞｰﾀ入力!$AV$12:$AV$32))</f>
        <v>3</v>
      </c>
      <c r="BQ7" s="1130"/>
      <c r="BR7" s="1130"/>
      <c r="BS7" s="1130"/>
      <c r="BT7" s="1130">
        <f>IF(BT3=0,0,LOOKUP(BT3,ﾃﾞｰﾀ入力!$AU$12:$AU$32,ﾃﾞｰﾀ入力!$AV$12:$AV$32))</f>
        <v>2</v>
      </c>
      <c r="BU7" s="1130"/>
      <c r="BV7" s="1130"/>
      <c r="BW7" s="1130"/>
      <c r="BX7" s="1130">
        <f>IF(BX3=0,0,LOOKUP(BX3,ﾃﾞｰﾀ入力!$AU$12:$AU$32,ﾃﾞｰﾀ入力!$AV$12:$AV$32))</f>
        <v>2</v>
      </c>
      <c r="BY7" s="1130"/>
      <c r="BZ7" s="1130"/>
      <c r="CA7" s="1130"/>
      <c r="CB7" s="1130">
        <f>IF(CB3=0,0,LOOKUP(CB3,ﾃﾞｰﾀ入力!$AU$12:$AU$32,ﾃﾞｰﾀ入力!$AV$12:$AV$32))</f>
        <v>0</v>
      </c>
      <c r="CC7" s="1130"/>
      <c r="CD7" s="1130"/>
      <c r="CE7" s="1130"/>
      <c r="CF7" s="1201">
        <f>IF(CF3=0,0,LOOKUP(CF3,ﾃﾞｰﾀ入力!$AU$12:$AU$32,ﾃﾞｰﾀ入力!$AV$12:$AV$32))</f>
        <v>0</v>
      </c>
      <c r="CG7" s="1201"/>
      <c r="CH7" s="1201"/>
      <c r="CI7" s="1201"/>
      <c r="CJ7" s="1201">
        <f>IF(CJ3=0,0,LOOKUP(CJ3,ﾃﾞｰﾀ入力!$AU$12:$AU$32,ﾃﾞｰﾀ入力!$AV$12:$AV$32))</f>
        <v>0</v>
      </c>
      <c r="CK7" s="1201"/>
      <c r="CL7" s="1201"/>
      <c r="CM7" s="1202"/>
      <c r="CN7" s="1134">
        <f t="shared" si="0"/>
        <v>59</v>
      </c>
      <c r="CO7" s="1135"/>
      <c r="CP7" s="64"/>
      <c r="CT7" s="221"/>
      <c r="CU7" s="64"/>
      <c r="CV7" s="64"/>
      <c r="CX7" s="69"/>
      <c r="CY7" s="69"/>
      <c r="CZ7" s="69"/>
    </row>
    <row r="8" spans="1:105" ht="20.25" customHeight="1">
      <c r="I8" s="1311" t="s">
        <v>173</v>
      </c>
      <c r="J8" s="1311"/>
      <c r="K8" s="357" t="s">
        <v>168</v>
      </c>
      <c r="L8" s="1233">
        <f>CHOOSE($CA$1,ﾃﾞｰﾀ入力!W13,ﾃﾞｰﾀ入力!W16,ﾃﾞｰﾀ入力!W19,ﾃﾞｰﾀ入力!W22,ﾃﾞｰﾀ入力!W25,ﾃﾞｰﾀ入力!W28)</f>
        <v>0</v>
      </c>
      <c r="M8" s="1234"/>
      <c r="N8" s="1234"/>
      <c r="O8" s="1235"/>
      <c r="P8" s="1156">
        <f>CHOOSE($CA$1,ﾃﾞｰﾀ入力!$X13,ﾃﾞｰﾀ入力!$X16,ﾃﾞｰﾀ入力!$X19,ﾃﾞｰﾀ入力!$X22,ﾃﾞｰﾀ入力!$X25,ﾃﾞｰﾀ入力!$X28)</f>
        <v>0</v>
      </c>
      <c r="Q8" s="1156"/>
      <c r="R8" s="1156"/>
      <c r="S8" s="1156"/>
      <c r="T8" s="1156">
        <f>CHOOSE($CA$1,ﾃﾞｰﾀ入力!$Y13,ﾃﾞｰﾀ入力!$Y16,ﾃﾞｰﾀ入力!$Y19,ﾃﾞｰﾀ入力!$Y22,ﾃﾞｰﾀ入力!$Y25,ﾃﾞｰﾀ入力!$Y28)</f>
        <v>0</v>
      </c>
      <c r="U8" s="1156"/>
      <c r="V8" s="1156"/>
      <c r="W8" s="1156"/>
      <c r="X8" s="1156">
        <f>CHOOSE($CA$1,ﾃﾞｰﾀ入力!$Z13,ﾃﾞｰﾀ入力!$Z16,ﾃﾞｰﾀ入力!$Z19,ﾃﾞｰﾀ入力!$Z22,ﾃﾞｰﾀ入力!$Z25,ﾃﾞｰﾀ入力!$Z28)</f>
        <v>0</v>
      </c>
      <c r="Y8" s="1156"/>
      <c r="Z8" s="1156"/>
      <c r="AA8" s="1156"/>
      <c r="AB8" s="1156">
        <f>CHOOSE($CA$1,ﾃﾞｰﾀ入力!$AA13,ﾃﾞｰﾀ入力!$AA16,ﾃﾞｰﾀ入力!$AA19,ﾃﾞｰﾀ入力!$AA22,ﾃﾞｰﾀ入力!$AA25,ﾃﾞｰﾀ入力!$AA28)</f>
        <v>0</v>
      </c>
      <c r="AC8" s="1156"/>
      <c r="AD8" s="1156"/>
      <c r="AE8" s="1156"/>
      <c r="AF8" s="1156">
        <f>CHOOSE($CA$1,ﾃﾞｰﾀ入力!$AB13,ﾃﾞｰﾀ入力!$AB16,ﾃﾞｰﾀ入力!$AB19,ﾃﾞｰﾀ入力!$AB22,ﾃﾞｰﾀ入力!$AB25,ﾃﾞｰﾀ入力!$AB28)</f>
        <v>0</v>
      </c>
      <c r="AG8" s="1156"/>
      <c r="AH8" s="1156"/>
      <c r="AI8" s="1156"/>
      <c r="AJ8" s="1156">
        <f>CHOOSE($CA$1,ﾃﾞｰﾀ入力!$AC13,ﾃﾞｰﾀ入力!$AC16,ﾃﾞｰﾀ入力!$AC19,ﾃﾞｰﾀ入力!$AC22,ﾃﾞｰﾀ入力!$AC25,ﾃﾞｰﾀ入力!$AC28)</f>
        <v>0</v>
      </c>
      <c r="AK8" s="1156"/>
      <c r="AL8" s="1156"/>
      <c r="AM8" s="1156"/>
      <c r="AN8" s="1156">
        <f>CHOOSE($CA$1,ﾃﾞｰﾀ入力!$AD13,ﾃﾞｰﾀ入力!$AD16,ﾃﾞｰﾀ入力!$AD19,ﾃﾞｰﾀ入力!$AD22,ﾃﾞｰﾀ入力!$AD25,ﾃﾞｰﾀ入力!$AD28)</f>
        <v>0</v>
      </c>
      <c r="AO8" s="1156"/>
      <c r="AP8" s="1156"/>
      <c r="AQ8" s="1156"/>
      <c r="AR8" s="1156">
        <f>CHOOSE($CA$1,ﾃﾞｰﾀ入力!$AE13,ﾃﾞｰﾀ入力!$AE16,ﾃﾞｰﾀ入力!$AE19,ﾃﾞｰﾀ入力!$AE22,ﾃﾞｰﾀ入力!$AE25,ﾃﾞｰﾀ入力!$AE28)</f>
        <v>0</v>
      </c>
      <c r="AS8" s="1156"/>
      <c r="AT8" s="1156"/>
      <c r="AU8" s="1156"/>
      <c r="AV8" s="1156">
        <f>CHOOSE($CA$1,ﾃﾞｰﾀ入力!$AF13,ﾃﾞｰﾀ入力!$AF16,ﾃﾞｰﾀ入力!$AF19,ﾃﾞｰﾀ入力!$AF22,ﾃﾞｰﾀ入力!$AF25,ﾃﾞｰﾀ入力!$AF28)</f>
        <v>0</v>
      </c>
      <c r="AW8" s="1156"/>
      <c r="AX8" s="1156"/>
      <c r="AY8" s="1156"/>
      <c r="AZ8" s="1156">
        <f>CHOOSE($CA$1,ﾃﾞｰﾀ入力!$AG13,ﾃﾞｰﾀ入力!$AG16,ﾃﾞｰﾀ入力!$AG19,ﾃﾞｰﾀ入力!$AG22,ﾃﾞｰﾀ入力!$AG25,ﾃﾞｰﾀ入力!$AG28)</f>
        <v>0</v>
      </c>
      <c r="BA8" s="1156"/>
      <c r="BB8" s="1156"/>
      <c r="BC8" s="1156"/>
      <c r="BD8" s="1156">
        <f>CHOOSE($CA$1,ﾃﾞｰﾀ入力!$AH13,ﾃﾞｰﾀ入力!$AH16,ﾃﾞｰﾀ入力!$AH19,ﾃﾞｰﾀ入力!$AH22,ﾃﾞｰﾀ入力!$AH25,ﾃﾞｰﾀ入力!$AH28)</f>
        <v>0</v>
      </c>
      <c r="BE8" s="1156"/>
      <c r="BF8" s="1156"/>
      <c r="BG8" s="1156"/>
      <c r="BH8" s="1156">
        <f>CHOOSE($CA$1,ﾃﾞｰﾀ入力!$AI13,ﾃﾞｰﾀ入力!$AI16,ﾃﾞｰﾀ入力!$AI19,ﾃﾞｰﾀ入力!$AI22,ﾃﾞｰﾀ入力!$AI25,ﾃﾞｰﾀ入力!$AI28)</f>
        <v>0</v>
      </c>
      <c r="BI8" s="1156"/>
      <c r="BJ8" s="1156"/>
      <c r="BK8" s="1156"/>
      <c r="BL8" s="1156">
        <f>CHOOSE($CA$1,ﾃﾞｰﾀ入力!$AJ13,ﾃﾞｰﾀ入力!$AJ16,ﾃﾞｰﾀ入力!$AJ19,ﾃﾞｰﾀ入力!$AJ22,ﾃﾞｰﾀ入力!$AJ25,ﾃﾞｰﾀ入力!$AJ28)</f>
        <v>0</v>
      </c>
      <c r="BM8" s="1156"/>
      <c r="BN8" s="1156"/>
      <c r="BO8" s="1156"/>
      <c r="BP8" s="1156">
        <f>CHOOSE($CA$1,ﾃﾞｰﾀ入力!$AK13,ﾃﾞｰﾀ入力!$AK16,ﾃﾞｰﾀ入力!$AK19,ﾃﾞｰﾀ入力!$AK22,ﾃﾞｰﾀ入力!$AK25,ﾃﾞｰﾀ入力!$AK28)</f>
        <v>0</v>
      </c>
      <c r="BQ8" s="1156"/>
      <c r="BR8" s="1156"/>
      <c r="BS8" s="1156"/>
      <c r="BT8" s="1156">
        <f>CHOOSE($CA$1,ﾃﾞｰﾀ入力!$AL13,ﾃﾞｰﾀ入力!$AL16,ﾃﾞｰﾀ入力!$AL19,ﾃﾞｰﾀ入力!$AL22,ﾃﾞｰﾀ入力!$AL25,ﾃﾞｰﾀ入力!$AL28)</f>
        <v>0</v>
      </c>
      <c r="BU8" s="1156"/>
      <c r="BV8" s="1156"/>
      <c r="BW8" s="1156"/>
      <c r="BX8" s="1156">
        <f>CHOOSE($CA$1,ﾃﾞｰﾀ入力!$AM13,ﾃﾞｰﾀ入力!$AM16,ﾃﾞｰﾀ入力!$AM19,ﾃﾞｰﾀ入力!$AM22,ﾃﾞｰﾀ入力!$AM25,ﾃﾞｰﾀ入力!$AM28)</f>
        <v>0</v>
      </c>
      <c r="BY8" s="1156"/>
      <c r="BZ8" s="1156"/>
      <c r="CA8" s="1156"/>
      <c r="CB8" s="1156">
        <f>CHOOSE($CA$1,ﾃﾞｰﾀ入力!$AN13,ﾃﾞｰﾀ入力!$AN16,ﾃﾞｰﾀ入力!$AN19,ﾃﾞｰﾀ入力!$AN22,ﾃﾞｰﾀ入力!$AN25,ﾃﾞｰﾀ入力!$AN28)</f>
        <v>0</v>
      </c>
      <c r="CC8" s="1156"/>
      <c r="CD8" s="1156"/>
      <c r="CE8" s="1156"/>
      <c r="CF8" s="1156">
        <f>CHOOSE($CA$1,ﾃﾞｰﾀ入力!$AO13,ﾃﾞｰﾀ入力!$AO16,ﾃﾞｰﾀ入力!$AO19,ﾃﾞｰﾀ入力!$AO22,ﾃﾞｰﾀ入力!$AO25,ﾃﾞｰﾀ入力!$AO28)</f>
        <v>0</v>
      </c>
      <c r="CG8" s="1156"/>
      <c r="CH8" s="1156"/>
      <c r="CI8" s="1156"/>
      <c r="CJ8" s="1156">
        <f>CHOOSE($CA$1,ﾃﾞｰﾀ入力!$AP13,ﾃﾞｰﾀ入力!$AP16,ﾃﾞｰﾀ入力!$AP19,ﾃﾞｰﾀ入力!$AP22,ﾃﾞｰﾀ入力!$AP25,ﾃﾞｰﾀ入力!$AP28)</f>
        <v>0</v>
      </c>
      <c r="CK8" s="1156"/>
      <c r="CL8" s="1156"/>
      <c r="CM8" s="1203"/>
      <c r="CN8" s="1136">
        <f t="shared" si="0"/>
        <v>0</v>
      </c>
      <c r="CO8" s="1137"/>
      <c r="CP8" s="64"/>
      <c r="CT8" s="221"/>
      <c r="CU8" s="64"/>
      <c r="CV8" s="64"/>
      <c r="CX8" s="69"/>
      <c r="CY8" s="69"/>
      <c r="CZ8" s="69"/>
    </row>
    <row r="9" spans="1:105" ht="20.25" customHeight="1">
      <c r="I9" s="1304" t="s">
        <v>174</v>
      </c>
      <c r="J9" s="1305"/>
      <c r="K9" s="357" t="s">
        <v>168</v>
      </c>
      <c r="L9" s="1233">
        <f>CHOOSE($CA$1,ﾃﾞｰﾀ入力!W14,ﾃﾞｰﾀ入力!W17,ﾃﾞｰﾀ入力!W20,ﾃﾞｰﾀ入力!W23,ﾃﾞｰﾀ入力!W26,ﾃﾞｰﾀ入力!W29)</f>
        <v>0</v>
      </c>
      <c r="M9" s="1234"/>
      <c r="N9" s="1234"/>
      <c r="O9" s="1235"/>
      <c r="P9" s="1138">
        <f>CHOOSE($CA$1,ﾃﾞｰﾀ入力!$X14,ﾃﾞｰﾀ入力!$X17,ﾃﾞｰﾀ入力!$X20,ﾃﾞｰﾀ入力!$X23,ﾃﾞｰﾀ入力!$X26,ﾃﾞｰﾀ入力!$X29)</f>
        <v>0</v>
      </c>
      <c r="Q9" s="1164"/>
      <c r="R9" s="1164"/>
      <c r="S9" s="1165"/>
      <c r="T9" s="1138">
        <f>CHOOSE($CA$1,ﾃﾞｰﾀ入力!$Y14,ﾃﾞｰﾀ入力!$Y17,ﾃﾞｰﾀ入力!$Y20,ﾃﾞｰﾀ入力!$Y23,ﾃﾞｰﾀ入力!$Y26,ﾃﾞｰﾀ入力!$Y29)</f>
        <v>0</v>
      </c>
      <c r="U9" s="1164"/>
      <c r="V9" s="1164"/>
      <c r="W9" s="1165"/>
      <c r="X9" s="1138">
        <f>CHOOSE($CA$1,ﾃﾞｰﾀ入力!$Z14,ﾃﾞｰﾀ入力!$Z17,ﾃﾞｰﾀ入力!$Z20,ﾃﾞｰﾀ入力!$Z23,ﾃﾞｰﾀ入力!$Z26,ﾃﾞｰﾀ入力!$Z29)</f>
        <v>0</v>
      </c>
      <c r="Y9" s="1164"/>
      <c r="Z9" s="1164"/>
      <c r="AA9" s="1165"/>
      <c r="AB9" s="1138">
        <f>CHOOSE($CA$1,ﾃﾞｰﾀ入力!$AA14,ﾃﾞｰﾀ入力!$AA17,ﾃﾞｰﾀ入力!$AA20,ﾃﾞｰﾀ入力!$AA23,ﾃﾞｰﾀ入力!$AA26,ﾃﾞｰﾀ入力!$AA29)</f>
        <v>0</v>
      </c>
      <c r="AC9" s="1164"/>
      <c r="AD9" s="1164"/>
      <c r="AE9" s="1165"/>
      <c r="AF9" s="1138">
        <f>CHOOSE($CA$1,ﾃﾞｰﾀ入力!$AB14,ﾃﾞｰﾀ入力!$AB17,ﾃﾞｰﾀ入力!$AB20,ﾃﾞｰﾀ入力!$AB23,ﾃﾞｰﾀ入力!$AB26,ﾃﾞｰﾀ入力!$AB29)</f>
        <v>0</v>
      </c>
      <c r="AG9" s="1164"/>
      <c r="AH9" s="1164"/>
      <c r="AI9" s="1165"/>
      <c r="AJ9" s="1138">
        <f>CHOOSE($CA$1,ﾃﾞｰﾀ入力!$AC14,ﾃﾞｰﾀ入力!$AC17,ﾃﾞｰﾀ入力!$AC20,ﾃﾞｰﾀ入力!$AC23,ﾃﾞｰﾀ入力!$AC26,ﾃﾞｰﾀ入力!$AC29)</f>
        <v>0</v>
      </c>
      <c r="AK9" s="1164"/>
      <c r="AL9" s="1164"/>
      <c r="AM9" s="1165"/>
      <c r="AN9" s="1138">
        <f>CHOOSE($CA$1,ﾃﾞｰﾀ入力!$AD14,ﾃﾞｰﾀ入力!$AD17,ﾃﾞｰﾀ入力!$AD20,ﾃﾞｰﾀ入力!$AD23,ﾃﾞｰﾀ入力!$AD26,ﾃﾞｰﾀ入力!$AD29)</f>
        <v>0</v>
      </c>
      <c r="AO9" s="1164"/>
      <c r="AP9" s="1164"/>
      <c r="AQ9" s="1165"/>
      <c r="AR9" s="1138">
        <f>CHOOSE($CA$1,ﾃﾞｰﾀ入力!$AE14,ﾃﾞｰﾀ入力!$AE17,ﾃﾞｰﾀ入力!$AE20,ﾃﾞｰﾀ入力!$AE23,ﾃﾞｰﾀ入力!$AE26,ﾃﾞｰﾀ入力!$AE29)</f>
        <v>0</v>
      </c>
      <c r="AS9" s="1164"/>
      <c r="AT9" s="1164"/>
      <c r="AU9" s="1165"/>
      <c r="AV9" s="1138">
        <f>CHOOSE($CA$1,ﾃﾞｰﾀ入力!$AF14,ﾃﾞｰﾀ入力!$AF17,ﾃﾞｰﾀ入力!$AF20,ﾃﾞｰﾀ入力!$AF23,ﾃﾞｰﾀ入力!$AF26,ﾃﾞｰﾀ入力!$AF29)</f>
        <v>0</v>
      </c>
      <c r="AW9" s="1164"/>
      <c r="AX9" s="1164"/>
      <c r="AY9" s="1165"/>
      <c r="AZ9" s="1138">
        <f>CHOOSE($CA$1,ﾃﾞｰﾀ入力!$AG14,ﾃﾞｰﾀ入力!$AG17,ﾃﾞｰﾀ入力!$AG20,ﾃﾞｰﾀ入力!$AG23,ﾃﾞｰﾀ入力!$AG26,ﾃﾞｰﾀ入力!$AG29)</f>
        <v>0</v>
      </c>
      <c r="BA9" s="1164"/>
      <c r="BB9" s="1164"/>
      <c r="BC9" s="1165"/>
      <c r="BD9" s="1138">
        <f>CHOOSE($CA$1,ﾃﾞｰﾀ入力!$AH14,ﾃﾞｰﾀ入力!$AH17,ﾃﾞｰﾀ入力!$AH20,ﾃﾞｰﾀ入力!$AH23,ﾃﾞｰﾀ入力!$AH26,ﾃﾞｰﾀ入力!$AH29)</f>
        <v>0</v>
      </c>
      <c r="BE9" s="1164"/>
      <c r="BF9" s="1164"/>
      <c r="BG9" s="1165"/>
      <c r="BH9" s="1138">
        <f>CHOOSE($CA$1,ﾃﾞｰﾀ入力!$AI14,ﾃﾞｰﾀ入力!$AI17,ﾃﾞｰﾀ入力!$AI20,ﾃﾞｰﾀ入力!$AI23,ﾃﾞｰﾀ入力!$AI26,ﾃﾞｰﾀ入力!$AI29)</f>
        <v>0</v>
      </c>
      <c r="BI9" s="1164"/>
      <c r="BJ9" s="1164"/>
      <c r="BK9" s="1165"/>
      <c r="BL9" s="1138">
        <f>CHOOSE($CA$1,ﾃﾞｰﾀ入力!$AJ14,ﾃﾞｰﾀ入力!$AJ17,ﾃﾞｰﾀ入力!$AJ20,ﾃﾞｰﾀ入力!$AJ23,ﾃﾞｰﾀ入力!$AJ26,ﾃﾞｰﾀ入力!$AJ29)</f>
        <v>0</v>
      </c>
      <c r="BM9" s="1164"/>
      <c r="BN9" s="1164"/>
      <c r="BO9" s="1165"/>
      <c r="BP9" s="1138">
        <f>CHOOSE($CA$1,ﾃﾞｰﾀ入力!$AK14,ﾃﾞｰﾀ入力!$AK17,ﾃﾞｰﾀ入力!$AK20,ﾃﾞｰﾀ入力!$AK23,ﾃﾞｰﾀ入力!$AK26,ﾃﾞｰﾀ入力!$AK29)</f>
        <v>0</v>
      </c>
      <c r="BQ9" s="1164"/>
      <c r="BR9" s="1164"/>
      <c r="BS9" s="1165"/>
      <c r="BT9" s="1138">
        <f>CHOOSE($CA$1,ﾃﾞｰﾀ入力!$AL14,ﾃﾞｰﾀ入力!$AL17,ﾃﾞｰﾀ入力!$AL20,ﾃﾞｰﾀ入力!$AL23,ﾃﾞｰﾀ入力!$AL26,ﾃﾞｰﾀ入力!$AL29)</f>
        <v>0</v>
      </c>
      <c r="BU9" s="1164"/>
      <c r="BV9" s="1164"/>
      <c r="BW9" s="1165"/>
      <c r="BX9" s="1138">
        <f>CHOOSE($CA$1,ﾃﾞｰﾀ入力!$AM14,ﾃﾞｰﾀ入力!$AM17,ﾃﾞｰﾀ入力!$AM20,ﾃﾞｰﾀ入力!$AM23,ﾃﾞｰﾀ入力!$AM26,ﾃﾞｰﾀ入力!$AM29)</f>
        <v>0</v>
      </c>
      <c r="BY9" s="1164"/>
      <c r="BZ9" s="1164"/>
      <c r="CA9" s="1165"/>
      <c r="CB9" s="1138">
        <f>CHOOSE($CA$1,ﾃﾞｰﾀ入力!$AN14,ﾃﾞｰﾀ入力!$AN17,ﾃﾞｰﾀ入力!$AN20,ﾃﾞｰﾀ入力!$AN23,ﾃﾞｰﾀ入力!$AN26,ﾃﾞｰﾀ入力!$AN29)</f>
        <v>0</v>
      </c>
      <c r="CC9" s="1164"/>
      <c r="CD9" s="1164"/>
      <c r="CE9" s="1165"/>
      <c r="CF9" s="1138">
        <f>CHOOSE($CA$1,ﾃﾞｰﾀ入力!$AO14,ﾃﾞｰﾀ入力!$AO17,ﾃﾞｰﾀ入力!$AO20,ﾃﾞｰﾀ入力!$AO23,ﾃﾞｰﾀ入力!$AO26,ﾃﾞｰﾀ入力!$AO29)</f>
        <v>0</v>
      </c>
      <c r="CG9" s="1164"/>
      <c r="CH9" s="1164"/>
      <c r="CI9" s="1165"/>
      <c r="CJ9" s="1138">
        <f>CHOOSE($CA$1,ﾃﾞｰﾀ入力!$AP14,ﾃﾞｰﾀ入力!$AP17,ﾃﾞｰﾀ入力!$AP20,ﾃﾞｰﾀ入力!$AP23,ﾃﾞｰﾀ入力!$AP26,ﾃﾞｰﾀ入力!$AP29)</f>
        <v>0</v>
      </c>
      <c r="CK9" s="1164"/>
      <c r="CL9" s="1164"/>
      <c r="CM9" s="1164"/>
      <c r="CN9" s="1136">
        <f t="shared" si="0"/>
        <v>0</v>
      </c>
      <c r="CO9" s="1137"/>
      <c r="CP9" s="64"/>
      <c r="CT9" s="221"/>
      <c r="CU9" s="64"/>
      <c r="CV9" s="64"/>
      <c r="CX9" s="69"/>
      <c r="CY9" s="69"/>
      <c r="CZ9" s="69"/>
    </row>
    <row r="10" spans="1:105" ht="20.25" customHeight="1">
      <c r="I10" s="1308" t="s">
        <v>175</v>
      </c>
      <c r="J10" s="1309"/>
      <c r="K10" s="362" t="s">
        <v>168</v>
      </c>
      <c r="L10" s="1325">
        <f>CHOOSE($CA$1,ﾃﾞｰﾀ入力!W15,ﾃﾞｰﾀ入力!W18,ﾃﾞｰﾀ入力!W21,ﾃﾞｰﾀ入力!W24,ﾃﾞｰﾀ入力!W27,ﾃﾞｰﾀ入力!W30)</f>
        <v>0</v>
      </c>
      <c r="M10" s="1326"/>
      <c r="N10" s="1326"/>
      <c r="O10" s="1327"/>
      <c r="P10" s="1163">
        <f>CHOOSE($CA$1,ﾃﾞｰﾀ入力!$X15,ﾃﾞｰﾀ入力!$X18,ﾃﾞｰﾀ入力!$X21,ﾃﾞｰﾀ入力!$X24,ﾃﾞｰﾀ入力!$X27,ﾃﾞｰﾀ入力!$X30)</f>
        <v>0</v>
      </c>
      <c r="Q10" s="1163"/>
      <c r="R10" s="1163"/>
      <c r="S10" s="1163"/>
      <c r="T10" s="1163">
        <f>CHOOSE($CA$1,ﾃﾞｰﾀ入力!$Y15,ﾃﾞｰﾀ入力!$Y18,ﾃﾞｰﾀ入力!$Y21,ﾃﾞｰﾀ入力!$Y24,ﾃﾞｰﾀ入力!$Y27,ﾃﾞｰﾀ入力!$Y30)</f>
        <v>0</v>
      </c>
      <c r="U10" s="1163"/>
      <c r="V10" s="1163"/>
      <c r="W10" s="1163"/>
      <c r="X10" s="1163">
        <f>CHOOSE($CA$1,ﾃﾞｰﾀ入力!$Z15,ﾃﾞｰﾀ入力!$Z18,ﾃﾞｰﾀ入力!$Z21,ﾃﾞｰﾀ入力!$Z24,ﾃﾞｰﾀ入力!$Z27,ﾃﾞｰﾀ入力!$Z30)</f>
        <v>0</v>
      </c>
      <c r="Y10" s="1163"/>
      <c r="Z10" s="1163"/>
      <c r="AA10" s="1163"/>
      <c r="AB10" s="1163">
        <f>CHOOSE($CA$1,ﾃﾞｰﾀ入力!$AA15,ﾃﾞｰﾀ入力!$AA18,ﾃﾞｰﾀ入力!$AA21,ﾃﾞｰﾀ入力!$AA24,ﾃﾞｰﾀ入力!$AA27,ﾃﾞｰﾀ入力!$AA30)</f>
        <v>0</v>
      </c>
      <c r="AC10" s="1163"/>
      <c r="AD10" s="1163"/>
      <c r="AE10" s="1163"/>
      <c r="AF10" s="1163">
        <f>CHOOSE($CA$1,ﾃﾞｰﾀ入力!$AB15,ﾃﾞｰﾀ入力!$AB18,ﾃﾞｰﾀ入力!$AB21,ﾃﾞｰﾀ入力!$AB24,ﾃﾞｰﾀ入力!$AB27,ﾃﾞｰﾀ入力!$AB30)</f>
        <v>0</v>
      </c>
      <c r="AG10" s="1163"/>
      <c r="AH10" s="1163"/>
      <c r="AI10" s="1163"/>
      <c r="AJ10" s="1163">
        <f>CHOOSE($CA$1,ﾃﾞｰﾀ入力!$AC15,ﾃﾞｰﾀ入力!$AC18,ﾃﾞｰﾀ入力!$AC21,ﾃﾞｰﾀ入力!$AC24,ﾃﾞｰﾀ入力!$AC27,ﾃﾞｰﾀ入力!$AC30)</f>
        <v>0</v>
      </c>
      <c r="AK10" s="1163"/>
      <c r="AL10" s="1163"/>
      <c r="AM10" s="1163"/>
      <c r="AN10" s="1163">
        <f>CHOOSE($CA$1,ﾃﾞｰﾀ入力!$AD15,ﾃﾞｰﾀ入力!$AD18,ﾃﾞｰﾀ入力!$AD21,ﾃﾞｰﾀ入力!$AD24,ﾃﾞｰﾀ入力!$AD27,ﾃﾞｰﾀ入力!$AD30)</f>
        <v>0</v>
      </c>
      <c r="AO10" s="1163"/>
      <c r="AP10" s="1163"/>
      <c r="AQ10" s="1163"/>
      <c r="AR10" s="1163">
        <f>CHOOSE($CA$1,ﾃﾞｰﾀ入力!$AE15,ﾃﾞｰﾀ入力!$AE18,ﾃﾞｰﾀ入力!$AE21,ﾃﾞｰﾀ入力!$AE24,ﾃﾞｰﾀ入力!$AE27,ﾃﾞｰﾀ入力!$AE30)</f>
        <v>0</v>
      </c>
      <c r="AS10" s="1163"/>
      <c r="AT10" s="1163"/>
      <c r="AU10" s="1163"/>
      <c r="AV10" s="1163">
        <f>CHOOSE($CA$1,ﾃﾞｰﾀ入力!$AF15,ﾃﾞｰﾀ入力!$AF18,ﾃﾞｰﾀ入力!$AF21,ﾃﾞｰﾀ入力!$AF24,ﾃﾞｰﾀ入力!$AF27,ﾃﾞｰﾀ入力!$AF30)</f>
        <v>0</v>
      </c>
      <c r="AW10" s="1163"/>
      <c r="AX10" s="1163"/>
      <c r="AY10" s="1163"/>
      <c r="AZ10" s="1163">
        <f>CHOOSE($CA$1,ﾃﾞｰﾀ入力!$AG15,ﾃﾞｰﾀ入力!$AG18,ﾃﾞｰﾀ入力!$AG21,ﾃﾞｰﾀ入力!$AG24,ﾃﾞｰﾀ入力!$AG27,ﾃﾞｰﾀ入力!$AG30)</f>
        <v>0</v>
      </c>
      <c r="BA10" s="1163"/>
      <c r="BB10" s="1163"/>
      <c r="BC10" s="1163"/>
      <c r="BD10" s="1163">
        <f>CHOOSE($CA$1,ﾃﾞｰﾀ入力!$AH15,ﾃﾞｰﾀ入力!$AH18,ﾃﾞｰﾀ入力!$AH21,ﾃﾞｰﾀ入力!$AH24,ﾃﾞｰﾀ入力!$AH27,ﾃﾞｰﾀ入力!$AH30)</f>
        <v>0</v>
      </c>
      <c r="BE10" s="1163"/>
      <c r="BF10" s="1163"/>
      <c r="BG10" s="1163"/>
      <c r="BH10" s="1163">
        <f>CHOOSE($CA$1,ﾃﾞｰﾀ入力!$AI15,ﾃﾞｰﾀ入力!$AI18,ﾃﾞｰﾀ入力!$AI21,ﾃﾞｰﾀ入力!$AI24,ﾃﾞｰﾀ入力!$AI27,ﾃﾞｰﾀ入力!$AI30)</f>
        <v>0</v>
      </c>
      <c r="BI10" s="1163"/>
      <c r="BJ10" s="1163"/>
      <c r="BK10" s="1163"/>
      <c r="BL10" s="1163">
        <f>CHOOSE($CA$1,ﾃﾞｰﾀ入力!$AJ15,ﾃﾞｰﾀ入力!$AJ18,ﾃﾞｰﾀ入力!$AJ21,ﾃﾞｰﾀ入力!$AJ24,ﾃﾞｰﾀ入力!$AJ27,ﾃﾞｰﾀ入力!$AJ30)</f>
        <v>0</v>
      </c>
      <c r="BM10" s="1163"/>
      <c r="BN10" s="1163"/>
      <c r="BO10" s="1163"/>
      <c r="BP10" s="1163">
        <f>CHOOSE($CA$1,ﾃﾞｰﾀ入力!$AK15,ﾃﾞｰﾀ入力!$AK18,ﾃﾞｰﾀ入力!$AK21,ﾃﾞｰﾀ入力!$AK24,ﾃﾞｰﾀ入力!$AK27,ﾃﾞｰﾀ入力!$AK30)</f>
        <v>0</v>
      </c>
      <c r="BQ10" s="1163"/>
      <c r="BR10" s="1163"/>
      <c r="BS10" s="1163"/>
      <c r="BT10" s="1163">
        <f>CHOOSE($CA$1,ﾃﾞｰﾀ入力!$AL15,ﾃﾞｰﾀ入力!$AL18,ﾃﾞｰﾀ入力!$AL21,ﾃﾞｰﾀ入力!$AL24,ﾃﾞｰﾀ入力!$AL27,ﾃﾞｰﾀ入力!$AL30)</f>
        <v>0</v>
      </c>
      <c r="BU10" s="1163"/>
      <c r="BV10" s="1163"/>
      <c r="BW10" s="1163"/>
      <c r="BX10" s="1163">
        <f>CHOOSE($CA$1,ﾃﾞｰﾀ入力!$AM15,ﾃﾞｰﾀ入力!$AM18,ﾃﾞｰﾀ入力!$AM21,ﾃﾞｰﾀ入力!$AM24,ﾃﾞｰﾀ入力!$AM27,ﾃﾞｰﾀ入力!$AM30)</f>
        <v>0</v>
      </c>
      <c r="BY10" s="1163"/>
      <c r="BZ10" s="1163"/>
      <c r="CA10" s="1163"/>
      <c r="CB10" s="1163">
        <f>CHOOSE($CA$1,ﾃﾞｰﾀ入力!$AN15,ﾃﾞｰﾀ入力!$AN18,ﾃﾞｰﾀ入力!$AN21,ﾃﾞｰﾀ入力!$AN24,ﾃﾞｰﾀ入力!$AN27,ﾃﾞｰﾀ入力!$AN30)</f>
        <v>0</v>
      </c>
      <c r="CC10" s="1163"/>
      <c r="CD10" s="1163"/>
      <c r="CE10" s="1163"/>
      <c r="CF10" s="1334">
        <f>CHOOSE($CA$1,ﾃﾞｰﾀ入力!$AO15,ﾃﾞｰﾀ入力!$AO18,ﾃﾞｰﾀ入力!$AO21,ﾃﾞｰﾀ入力!$AO24,ﾃﾞｰﾀ入力!$AO27,ﾃﾞｰﾀ入力!$AO30)</f>
        <v>0</v>
      </c>
      <c r="CG10" s="1334"/>
      <c r="CH10" s="1334"/>
      <c r="CI10" s="1334"/>
      <c r="CJ10" s="1334">
        <f>CHOOSE($CA$1,ﾃﾞｰﾀ入力!$AP15,ﾃﾞｰﾀ入力!$AP18,ﾃﾞｰﾀ入力!$AP21,ﾃﾞｰﾀ入力!$AP24,ﾃﾞｰﾀ入力!$AP27,ﾃﾞｰﾀ入力!$AP30)</f>
        <v>0</v>
      </c>
      <c r="CK10" s="1334"/>
      <c r="CL10" s="1334"/>
      <c r="CM10" s="1335"/>
      <c r="CN10" s="1223">
        <f t="shared" si="0"/>
        <v>0</v>
      </c>
      <c r="CO10" s="1224"/>
      <c r="CP10" s="64"/>
      <c r="CT10" s="221"/>
      <c r="CU10" s="64"/>
      <c r="CV10" s="64"/>
      <c r="CX10" s="69"/>
      <c r="CY10" s="69"/>
      <c r="CZ10" s="69"/>
    </row>
    <row r="11" spans="1:105" ht="15.75" customHeight="1">
      <c r="I11" s="1310" t="s">
        <v>176</v>
      </c>
      <c r="J11" s="1310"/>
      <c r="K11" s="363" t="s">
        <v>168</v>
      </c>
      <c r="L11" s="1250">
        <f>SUM(L7:O10)</f>
        <v>0</v>
      </c>
      <c r="M11" s="1251"/>
      <c r="N11" s="1251"/>
      <c r="O11" s="1252"/>
      <c r="P11" s="1292">
        <f>SUM(P7:S10)</f>
        <v>0</v>
      </c>
      <c r="Q11" s="1292"/>
      <c r="R11" s="1292"/>
      <c r="S11" s="1292"/>
      <c r="T11" s="1292">
        <f>SUM(T7:W10)</f>
        <v>0</v>
      </c>
      <c r="U11" s="1292"/>
      <c r="V11" s="1292"/>
      <c r="W11" s="1292"/>
      <c r="X11" s="1292">
        <f>SUM(X7:AA10)</f>
        <v>0</v>
      </c>
      <c r="Y11" s="1292"/>
      <c r="Z11" s="1292"/>
      <c r="AA11" s="1292"/>
      <c r="AB11" s="1292">
        <f>SUM(AB7:AE10)</f>
        <v>2</v>
      </c>
      <c r="AC11" s="1292"/>
      <c r="AD11" s="1292"/>
      <c r="AE11" s="1292"/>
      <c r="AF11" s="1292">
        <f>SUM(AF7:AI10)</f>
        <v>3</v>
      </c>
      <c r="AG11" s="1292"/>
      <c r="AH11" s="1292"/>
      <c r="AI11" s="1292"/>
      <c r="AJ11" s="1292">
        <f>SUM(AJ7:AM10)</f>
        <v>4</v>
      </c>
      <c r="AK11" s="1292"/>
      <c r="AL11" s="1292"/>
      <c r="AM11" s="1292"/>
      <c r="AN11" s="1292">
        <f>SUM(AN7:AQ10)</f>
        <v>5</v>
      </c>
      <c r="AO11" s="1292"/>
      <c r="AP11" s="1292"/>
      <c r="AQ11" s="1292"/>
      <c r="AR11" s="1292">
        <f>SUM(AR7:AU10)</f>
        <v>6</v>
      </c>
      <c r="AS11" s="1292"/>
      <c r="AT11" s="1292"/>
      <c r="AU11" s="1292"/>
      <c r="AV11" s="1292">
        <f>SUM(AV7:AY10)</f>
        <v>8</v>
      </c>
      <c r="AW11" s="1292"/>
      <c r="AX11" s="1292"/>
      <c r="AY11" s="1292"/>
      <c r="AZ11" s="1292">
        <f>SUM(AZ7:BC10)</f>
        <v>8</v>
      </c>
      <c r="BA11" s="1292"/>
      <c r="BB11" s="1292"/>
      <c r="BC11" s="1292"/>
      <c r="BD11" s="1292">
        <f>SUM(BD7:BG10)</f>
        <v>8</v>
      </c>
      <c r="BE11" s="1292"/>
      <c r="BF11" s="1292"/>
      <c r="BG11" s="1292"/>
      <c r="BH11" s="1292">
        <f>SUM(BH7:BK10)</f>
        <v>4</v>
      </c>
      <c r="BI11" s="1292"/>
      <c r="BJ11" s="1292"/>
      <c r="BK11" s="1292"/>
      <c r="BL11" s="1292">
        <f>SUM(BL7:BO10)</f>
        <v>4</v>
      </c>
      <c r="BM11" s="1292"/>
      <c r="BN11" s="1292"/>
      <c r="BO11" s="1292"/>
      <c r="BP11" s="1292">
        <f>SUM(BP7:BS10)</f>
        <v>3</v>
      </c>
      <c r="BQ11" s="1292"/>
      <c r="BR11" s="1292"/>
      <c r="BS11" s="1292"/>
      <c r="BT11" s="1292">
        <f>SUM(BT7:BW10)</f>
        <v>2</v>
      </c>
      <c r="BU11" s="1292"/>
      <c r="BV11" s="1292"/>
      <c r="BW11" s="1292"/>
      <c r="BX11" s="1292">
        <f>SUM(BX7:CA10)</f>
        <v>2</v>
      </c>
      <c r="BY11" s="1292"/>
      <c r="BZ11" s="1292"/>
      <c r="CA11" s="1292"/>
      <c r="CB11" s="1292">
        <f>SUM(CB7:CE10)</f>
        <v>0</v>
      </c>
      <c r="CC11" s="1292"/>
      <c r="CD11" s="1292"/>
      <c r="CE11" s="1292"/>
      <c r="CF11" s="1292">
        <f>SUM(CF7:CI10)</f>
        <v>0</v>
      </c>
      <c r="CG11" s="1292"/>
      <c r="CH11" s="1292"/>
      <c r="CI11" s="1292"/>
      <c r="CJ11" s="1336">
        <f>SUM(CJ7:CM10)</f>
        <v>0</v>
      </c>
      <c r="CK11" s="1336"/>
      <c r="CL11" s="1336"/>
      <c r="CM11" s="1337"/>
      <c r="CN11" s="1259">
        <f t="shared" si="0"/>
        <v>59</v>
      </c>
      <c r="CO11" s="1260"/>
      <c r="CP11" s="64"/>
      <c r="CT11" s="221"/>
      <c r="CU11" s="64"/>
      <c r="CV11" s="64"/>
      <c r="CX11" s="69"/>
      <c r="CY11" s="69"/>
      <c r="CZ11" s="69"/>
    </row>
    <row r="12" spans="1:105" ht="17.25" customHeight="1">
      <c r="C12" s="922"/>
      <c r="D12" s="922"/>
      <c r="E12" s="922"/>
      <c r="F12" s="64"/>
      <c r="G12" s="64"/>
      <c r="I12" s="248"/>
      <c r="J12" s="1313"/>
      <c r="K12" s="1313"/>
      <c r="L12" s="365">
        <v>5</v>
      </c>
      <c r="M12" s="365">
        <v>5.25</v>
      </c>
      <c r="N12" s="365">
        <v>5.5</v>
      </c>
      <c r="O12" s="365">
        <v>5.75</v>
      </c>
      <c r="P12" s="249">
        <v>6</v>
      </c>
      <c r="Q12" s="249">
        <v>6.25</v>
      </c>
      <c r="R12" s="249">
        <v>6.5</v>
      </c>
      <c r="S12" s="250">
        <v>6.75</v>
      </c>
      <c r="T12" s="250">
        <v>7</v>
      </c>
      <c r="U12" s="250">
        <v>7.25</v>
      </c>
      <c r="V12" s="250">
        <v>7.5</v>
      </c>
      <c r="W12" s="250">
        <v>7.75</v>
      </c>
      <c r="X12" s="250">
        <v>8</v>
      </c>
      <c r="Y12" s="250">
        <v>8.25</v>
      </c>
      <c r="Z12" s="250">
        <v>8.5</v>
      </c>
      <c r="AA12" s="250">
        <v>8.75</v>
      </c>
      <c r="AB12" s="251">
        <v>9</v>
      </c>
      <c r="AC12" s="251">
        <v>9.25</v>
      </c>
      <c r="AD12" s="251">
        <v>9.5</v>
      </c>
      <c r="AE12" s="251">
        <v>9.75</v>
      </c>
      <c r="AF12" s="251">
        <v>10</v>
      </c>
      <c r="AG12" s="251">
        <v>10.25</v>
      </c>
      <c r="AH12" s="251">
        <v>10.5</v>
      </c>
      <c r="AI12" s="251">
        <v>10.75</v>
      </c>
      <c r="AJ12" s="251">
        <v>11</v>
      </c>
      <c r="AK12" s="251">
        <v>11.25</v>
      </c>
      <c r="AL12" s="251">
        <v>11.5</v>
      </c>
      <c r="AM12" s="251">
        <v>11.75</v>
      </c>
      <c r="AN12" s="250">
        <v>12</v>
      </c>
      <c r="AO12" s="250">
        <v>12.25</v>
      </c>
      <c r="AP12" s="250">
        <v>12.5</v>
      </c>
      <c r="AQ12" s="250">
        <v>12.75</v>
      </c>
      <c r="AR12" s="251">
        <v>13</v>
      </c>
      <c r="AS12" s="251">
        <v>13.25</v>
      </c>
      <c r="AT12" s="251">
        <v>13.5</v>
      </c>
      <c r="AU12" s="251">
        <v>13.75</v>
      </c>
      <c r="AV12" s="251">
        <v>14</v>
      </c>
      <c r="AW12" s="251">
        <v>14.25</v>
      </c>
      <c r="AX12" s="251">
        <v>14.5</v>
      </c>
      <c r="AY12" s="251">
        <v>14.75</v>
      </c>
      <c r="AZ12" s="251">
        <v>15</v>
      </c>
      <c r="BA12" s="251">
        <v>15.25</v>
      </c>
      <c r="BB12" s="251">
        <v>15.5</v>
      </c>
      <c r="BC12" s="251">
        <v>15.75</v>
      </c>
      <c r="BD12" s="251">
        <v>16</v>
      </c>
      <c r="BE12" s="251">
        <v>16.25</v>
      </c>
      <c r="BF12" s="251">
        <v>16.5</v>
      </c>
      <c r="BG12" s="251">
        <v>16.75</v>
      </c>
      <c r="BH12" s="251">
        <v>17</v>
      </c>
      <c r="BI12" s="251">
        <v>17.25</v>
      </c>
      <c r="BJ12" s="251">
        <v>17.5</v>
      </c>
      <c r="BK12" s="251">
        <v>17.75</v>
      </c>
      <c r="BL12" s="251">
        <v>18</v>
      </c>
      <c r="BM12" s="251">
        <v>18.25</v>
      </c>
      <c r="BN12" s="251">
        <v>18.5</v>
      </c>
      <c r="BO12" s="251">
        <v>18.75</v>
      </c>
      <c r="BP12" s="251">
        <v>19</v>
      </c>
      <c r="BQ12" s="251">
        <v>19.25</v>
      </c>
      <c r="BR12" s="251">
        <v>19.5</v>
      </c>
      <c r="BS12" s="251">
        <v>19.75</v>
      </c>
      <c r="BT12" s="251">
        <v>20</v>
      </c>
      <c r="BU12" s="251">
        <v>20.25</v>
      </c>
      <c r="BV12" s="251">
        <v>20.5</v>
      </c>
      <c r="BW12" s="251">
        <v>20.75</v>
      </c>
      <c r="BX12" s="251">
        <v>21</v>
      </c>
      <c r="BY12" s="251">
        <v>21.25</v>
      </c>
      <c r="BZ12" s="251">
        <v>21.5</v>
      </c>
      <c r="CA12" s="251">
        <v>21.75</v>
      </c>
      <c r="CB12" s="251">
        <v>22</v>
      </c>
      <c r="CC12" s="251">
        <v>22.25</v>
      </c>
      <c r="CD12" s="251">
        <v>22.5</v>
      </c>
      <c r="CE12" s="251">
        <v>22.75</v>
      </c>
      <c r="CF12" s="251">
        <v>23</v>
      </c>
      <c r="CG12" s="251">
        <v>23.25</v>
      </c>
      <c r="CH12" s="251">
        <v>23.5</v>
      </c>
      <c r="CI12" s="251">
        <v>23.75</v>
      </c>
      <c r="CJ12" s="251">
        <v>24</v>
      </c>
      <c r="CK12" s="251">
        <v>24.25</v>
      </c>
      <c r="CL12" s="251">
        <v>24.5</v>
      </c>
      <c r="CM12" s="251">
        <v>24.75</v>
      </c>
      <c r="CN12" s="251"/>
      <c r="CO12" s="251"/>
      <c r="CP12" s="251"/>
      <c r="CR12" s="65"/>
      <c r="CS12" s="65"/>
      <c r="CT12" s="66"/>
      <c r="CU12" s="65"/>
      <c r="CV12" s="65"/>
      <c r="CX12" s="69"/>
      <c r="CY12" s="69"/>
      <c r="CZ12" s="69"/>
    </row>
    <row r="13" spans="1:105" ht="22.5" customHeight="1" thickBot="1">
      <c r="C13" s="921" t="s">
        <v>177</v>
      </c>
      <c r="D13" s="921" t="s">
        <v>203</v>
      </c>
      <c r="E13" s="921" t="s">
        <v>204</v>
      </c>
      <c r="F13" s="65" t="s">
        <v>178</v>
      </c>
      <c r="G13" s="65" t="s">
        <v>179</v>
      </c>
      <c r="H13" s="65" t="s">
        <v>79</v>
      </c>
      <c r="I13" s="872" t="s">
        <v>61</v>
      </c>
      <c r="J13" s="1306" t="s">
        <v>180</v>
      </c>
      <c r="K13" s="1307"/>
      <c r="L13" s="366">
        <v>0.20833333333333334</v>
      </c>
      <c r="M13" s="256"/>
      <c r="N13" s="256"/>
      <c r="O13" s="261"/>
      <c r="P13" s="257">
        <v>0.25</v>
      </c>
      <c r="Q13" s="258"/>
      <c r="R13" s="258"/>
      <c r="S13" s="259"/>
      <c r="T13" s="260" t="s">
        <v>149</v>
      </c>
      <c r="U13" s="258"/>
      <c r="V13" s="261"/>
      <c r="W13" s="256"/>
      <c r="X13" s="260" t="s">
        <v>150</v>
      </c>
      <c r="Y13" s="258"/>
      <c r="Z13" s="259"/>
      <c r="AA13" s="258"/>
      <c r="AB13" s="260" t="s">
        <v>151</v>
      </c>
      <c r="AC13" s="258"/>
      <c r="AD13" s="259"/>
      <c r="AE13" s="258"/>
      <c r="AF13" s="260" t="s">
        <v>152</v>
      </c>
      <c r="AG13" s="258"/>
      <c r="AH13" s="259"/>
      <c r="AI13" s="258"/>
      <c r="AJ13" s="260" t="s">
        <v>153</v>
      </c>
      <c r="AK13" s="258"/>
      <c r="AL13" s="259"/>
      <c r="AM13" s="258"/>
      <c r="AN13" s="260" t="s">
        <v>154</v>
      </c>
      <c r="AO13" s="258"/>
      <c r="AP13" s="259"/>
      <c r="AQ13" s="258"/>
      <c r="AR13" s="260" t="s">
        <v>155</v>
      </c>
      <c r="AS13" s="258"/>
      <c r="AT13" s="259"/>
      <c r="AU13" s="258"/>
      <c r="AV13" s="260" t="s">
        <v>156</v>
      </c>
      <c r="AW13" s="258"/>
      <c r="AX13" s="259"/>
      <c r="AY13" s="258"/>
      <c r="AZ13" s="260" t="s">
        <v>157</v>
      </c>
      <c r="BA13" s="258"/>
      <c r="BB13" s="259"/>
      <c r="BC13" s="258"/>
      <c r="BD13" s="260" t="s">
        <v>158</v>
      </c>
      <c r="BE13" s="258"/>
      <c r="BF13" s="259"/>
      <c r="BG13" s="258"/>
      <c r="BH13" s="260" t="s">
        <v>159</v>
      </c>
      <c r="BI13" s="258"/>
      <c r="BJ13" s="259"/>
      <c r="BK13" s="258"/>
      <c r="BL13" s="260" t="s">
        <v>160</v>
      </c>
      <c r="BM13" s="258"/>
      <c r="BN13" s="259"/>
      <c r="BO13" s="258"/>
      <c r="BP13" s="260" t="s">
        <v>161</v>
      </c>
      <c r="BQ13" s="258"/>
      <c r="BR13" s="259"/>
      <c r="BS13" s="258"/>
      <c r="BT13" s="260" t="s">
        <v>162</v>
      </c>
      <c r="BU13" s="258"/>
      <c r="BV13" s="259"/>
      <c r="BW13" s="258"/>
      <c r="BX13" s="260" t="s">
        <v>163</v>
      </c>
      <c r="BY13" s="258"/>
      <c r="BZ13" s="259"/>
      <c r="CA13" s="258"/>
      <c r="CB13" s="260" t="s">
        <v>164</v>
      </c>
      <c r="CC13" s="258"/>
      <c r="CD13" s="259"/>
      <c r="CE13" s="258"/>
      <c r="CF13" s="260" t="s">
        <v>165</v>
      </c>
      <c r="CG13" s="258"/>
      <c r="CH13" s="259"/>
      <c r="CI13" s="259"/>
      <c r="CJ13" s="258" t="s">
        <v>166</v>
      </c>
      <c r="CK13" s="258"/>
      <c r="CL13" s="258"/>
      <c r="CM13" s="262"/>
      <c r="CN13" s="1332" t="s">
        <v>181</v>
      </c>
      <c r="CO13" s="1331"/>
      <c r="CP13" s="1331" t="s">
        <v>182</v>
      </c>
      <c r="CQ13" s="1331"/>
      <c r="CR13" s="367" t="s">
        <v>183</v>
      </c>
      <c r="CS13" s="367" t="s">
        <v>184</v>
      </c>
      <c r="CT13" s="368" t="s">
        <v>185</v>
      </c>
      <c r="CU13" s="369" t="s">
        <v>186</v>
      </c>
      <c r="CV13" s="370" t="s">
        <v>81</v>
      </c>
      <c r="CW13" s="371" t="s">
        <v>82</v>
      </c>
      <c r="CY13" s="69"/>
      <c r="CZ13" s="267"/>
      <c r="DA13" s="268"/>
    </row>
    <row r="14" spans="1:105" ht="22.5" customHeight="1" thickTop="1">
      <c r="A14" s="441">
        <v>1</v>
      </c>
      <c r="B14" s="868" t="str">
        <f>ｼﾌﾄ原本!C5</f>
        <v>K.M</v>
      </c>
      <c r="C14" s="923" t="str">
        <f>ｼﾌﾄ原本!I5</f>
        <v>F</v>
      </c>
      <c r="D14" s="433">
        <f>IF(COUNTIF($H$14:$H$30,1),VLOOKUP(1,$H$14:$CU$30,3,FALSE),0)</f>
        <v>12</v>
      </c>
      <c r="E14" s="427">
        <f>IF(COUNTIF($H$14:$H$30,1),VLOOKUP(1,$H$14:$CU$30,4,FALSE),0)</f>
        <v>19</v>
      </c>
      <c r="F14" s="428">
        <f ca="1">IF(COUNTIF($H$14:$H$30,1),VLOOKUP(1,$H$14:$CU$30,92,FALSE),0)</f>
        <v>12500</v>
      </c>
      <c r="G14" s="434">
        <f ca="1">IF(COUNTIF($H$14:$H$30,1),VLOOKUP(1,$H$14:$CW$30,94,FALSE),0)</f>
        <v>1</v>
      </c>
      <c r="H14" s="432">
        <v>12</v>
      </c>
      <c r="I14" s="873" t="str">
        <f>IF(H14=0,0,LOOKUP(H14,ﾃﾞｰﾀ入力!$C$3:'ﾃﾞｰﾀ入力'!$C$40,ﾃﾞｰﾀ入力!$D$3:'ﾃﾞｰﾀ入力'!$D$40))</f>
        <v>Y.K</v>
      </c>
      <c r="J14" s="273">
        <v>8</v>
      </c>
      <c r="K14" s="274">
        <v>14</v>
      </c>
      <c r="L14" s="633">
        <f t="shared" ref="L14:AQ14" si="1">IF(AND(L12&gt;=$J$14,L12&lt;$K$14),"*",0)</f>
        <v>0</v>
      </c>
      <c r="M14" s="618">
        <f t="shared" si="1"/>
        <v>0</v>
      </c>
      <c r="N14" s="619">
        <f t="shared" si="1"/>
        <v>0</v>
      </c>
      <c r="O14" s="620">
        <f t="shared" si="1"/>
        <v>0</v>
      </c>
      <c r="P14" s="621">
        <f t="shared" si="1"/>
        <v>0</v>
      </c>
      <c r="Q14" s="622">
        <f t="shared" si="1"/>
        <v>0</v>
      </c>
      <c r="R14" s="623">
        <f t="shared" si="1"/>
        <v>0</v>
      </c>
      <c r="S14" s="622">
        <f t="shared" si="1"/>
        <v>0</v>
      </c>
      <c r="T14" s="621">
        <f t="shared" si="1"/>
        <v>0</v>
      </c>
      <c r="U14" s="624">
        <f t="shared" si="1"/>
        <v>0</v>
      </c>
      <c r="V14" s="622">
        <f t="shared" si="1"/>
        <v>0</v>
      </c>
      <c r="W14" s="583">
        <f t="shared" si="1"/>
        <v>0</v>
      </c>
      <c r="X14" s="823" t="str">
        <f t="shared" si="1"/>
        <v>*</v>
      </c>
      <c r="Y14" s="823" t="str">
        <f t="shared" si="1"/>
        <v>*</v>
      </c>
      <c r="Z14" s="824" t="str">
        <f t="shared" si="1"/>
        <v>*</v>
      </c>
      <c r="AA14" s="823" t="str">
        <f t="shared" si="1"/>
        <v>*</v>
      </c>
      <c r="AB14" s="825" t="str">
        <f t="shared" si="1"/>
        <v>*</v>
      </c>
      <c r="AC14" s="826" t="str">
        <f t="shared" si="1"/>
        <v>*</v>
      </c>
      <c r="AD14" s="823" t="str">
        <f t="shared" si="1"/>
        <v>*</v>
      </c>
      <c r="AE14" s="583" t="str">
        <f t="shared" si="1"/>
        <v>*</v>
      </c>
      <c r="AF14" s="823" t="str">
        <f t="shared" si="1"/>
        <v>*</v>
      </c>
      <c r="AG14" s="823" t="str">
        <f t="shared" si="1"/>
        <v>*</v>
      </c>
      <c r="AH14" s="978" t="str">
        <f t="shared" si="1"/>
        <v>*</v>
      </c>
      <c r="AI14" s="823" t="str">
        <f t="shared" si="1"/>
        <v>*</v>
      </c>
      <c r="AJ14" s="825" t="str">
        <f t="shared" si="1"/>
        <v>*</v>
      </c>
      <c r="AK14" s="826" t="str">
        <f t="shared" si="1"/>
        <v>*</v>
      </c>
      <c r="AL14" s="823" t="str">
        <f t="shared" si="1"/>
        <v>*</v>
      </c>
      <c r="AM14" s="583" t="str">
        <f t="shared" si="1"/>
        <v>*</v>
      </c>
      <c r="AN14" s="823" t="str">
        <f t="shared" si="1"/>
        <v>*</v>
      </c>
      <c r="AO14" s="823" t="str">
        <f t="shared" si="1"/>
        <v>*</v>
      </c>
      <c r="AP14" s="824" t="str">
        <f t="shared" si="1"/>
        <v>*</v>
      </c>
      <c r="AQ14" s="823" t="str">
        <f t="shared" si="1"/>
        <v>*</v>
      </c>
      <c r="AR14" s="825" t="str">
        <f t="shared" ref="AR14:BW14" si="2">IF(AND(AR12&gt;=$J$14,AR12&lt;$K$14),"*",0)</f>
        <v>*</v>
      </c>
      <c r="AS14" s="826" t="str">
        <f t="shared" si="2"/>
        <v>*</v>
      </c>
      <c r="AT14" s="823" t="str">
        <f t="shared" si="2"/>
        <v>*</v>
      </c>
      <c r="AU14" s="583" t="str">
        <f t="shared" si="2"/>
        <v>*</v>
      </c>
      <c r="AV14" s="823">
        <f t="shared" si="2"/>
        <v>0</v>
      </c>
      <c r="AW14" s="823">
        <f t="shared" si="2"/>
        <v>0</v>
      </c>
      <c r="AX14" s="824">
        <f t="shared" si="2"/>
        <v>0</v>
      </c>
      <c r="AY14" s="823">
        <f t="shared" si="2"/>
        <v>0</v>
      </c>
      <c r="AZ14" s="825">
        <f t="shared" si="2"/>
        <v>0</v>
      </c>
      <c r="BA14" s="826">
        <f t="shared" si="2"/>
        <v>0</v>
      </c>
      <c r="BB14" s="823">
        <f t="shared" si="2"/>
        <v>0</v>
      </c>
      <c r="BC14" s="583">
        <f t="shared" si="2"/>
        <v>0</v>
      </c>
      <c r="BD14" s="823">
        <f t="shared" si="2"/>
        <v>0</v>
      </c>
      <c r="BE14" s="823">
        <f t="shared" si="2"/>
        <v>0</v>
      </c>
      <c r="BF14" s="824">
        <f t="shared" si="2"/>
        <v>0</v>
      </c>
      <c r="BG14" s="823">
        <f t="shared" si="2"/>
        <v>0</v>
      </c>
      <c r="BH14" s="825">
        <f t="shared" si="2"/>
        <v>0</v>
      </c>
      <c r="BI14" s="826">
        <f t="shared" si="2"/>
        <v>0</v>
      </c>
      <c r="BJ14" s="823">
        <f t="shared" si="2"/>
        <v>0</v>
      </c>
      <c r="BK14" s="583">
        <f t="shared" si="2"/>
        <v>0</v>
      </c>
      <c r="BL14" s="823">
        <f t="shared" si="2"/>
        <v>0</v>
      </c>
      <c r="BM14" s="823">
        <f t="shared" si="2"/>
        <v>0</v>
      </c>
      <c r="BN14" s="824">
        <f t="shared" si="2"/>
        <v>0</v>
      </c>
      <c r="BO14" s="823">
        <f t="shared" si="2"/>
        <v>0</v>
      </c>
      <c r="BP14" s="825">
        <f t="shared" si="2"/>
        <v>0</v>
      </c>
      <c r="BQ14" s="826">
        <f t="shared" si="2"/>
        <v>0</v>
      </c>
      <c r="BR14" s="823">
        <f t="shared" si="2"/>
        <v>0</v>
      </c>
      <c r="BS14" s="583">
        <f t="shared" si="2"/>
        <v>0</v>
      </c>
      <c r="BT14" s="823">
        <f t="shared" si="2"/>
        <v>0</v>
      </c>
      <c r="BU14" s="823">
        <f t="shared" si="2"/>
        <v>0</v>
      </c>
      <c r="BV14" s="824">
        <f t="shared" si="2"/>
        <v>0</v>
      </c>
      <c r="BW14" s="823">
        <f t="shared" si="2"/>
        <v>0</v>
      </c>
      <c r="BX14" s="825">
        <f t="shared" ref="BX14:CM14" si="3">IF(AND(BX12&gt;=$J$14,BX12&lt;$K$14),"*",0)</f>
        <v>0</v>
      </c>
      <c r="BY14" s="826">
        <f t="shared" si="3"/>
        <v>0</v>
      </c>
      <c r="BZ14" s="823">
        <f t="shared" si="3"/>
        <v>0</v>
      </c>
      <c r="CA14" s="583">
        <f t="shared" si="3"/>
        <v>0</v>
      </c>
      <c r="CB14" s="823">
        <f t="shared" si="3"/>
        <v>0</v>
      </c>
      <c r="CC14" s="823">
        <f t="shared" si="3"/>
        <v>0</v>
      </c>
      <c r="CD14" s="824">
        <f t="shared" si="3"/>
        <v>0</v>
      </c>
      <c r="CE14" s="823">
        <f t="shared" si="3"/>
        <v>0</v>
      </c>
      <c r="CF14" s="825">
        <f t="shared" si="3"/>
        <v>0</v>
      </c>
      <c r="CG14" s="826">
        <f t="shared" si="3"/>
        <v>0</v>
      </c>
      <c r="CH14" s="823">
        <f t="shared" si="3"/>
        <v>0</v>
      </c>
      <c r="CI14" s="625">
        <f t="shared" si="3"/>
        <v>0</v>
      </c>
      <c r="CJ14" s="622">
        <f t="shared" si="3"/>
        <v>0</v>
      </c>
      <c r="CK14" s="622">
        <f t="shared" si="3"/>
        <v>0</v>
      </c>
      <c r="CL14" s="623">
        <f t="shared" si="3"/>
        <v>0</v>
      </c>
      <c r="CM14" s="622">
        <f t="shared" si="3"/>
        <v>0</v>
      </c>
      <c r="CN14" s="1328">
        <f t="shared" ref="CN14:CN30" si="4">(80-COUNT(L14:CM14))/4</f>
        <v>6</v>
      </c>
      <c r="CO14" s="1329"/>
      <c r="CP14" s="1330">
        <f>IF(CN14=0,0,LOOKUP(CN14,ﾃﾞｰﾀ入力!$AR$13:'ﾃﾞｰﾀ入力'!$AR$34,ﾃﾞｰﾀ入力!$AS$13:'ﾃﾞｰﾀ入力'!$AS$34))</f>
        <v>5.75</v>
      </c>
      <c r="CQ14" s="1330"/>
      <c r="CR14" s="373">
        <f t="shared" ref="CR14:CR30" si="5">IF(CP14&gt;8,CP14-8,0)</f>
        <v>0</v>
      </c>
      <c r="CS14" s="373">
        <f t="shared" ref="CS14:CS30" si="6">IF(CB14="*",(12-COUNT(CB14:CM14))/4,0)</f>
        <v>0</v>
      </c>
      <c r="CT14" s="373">
        <f t="shared" ref="CT14:CT30" si="7">IF(CR14&gt;CS14,CS14,CR14)</f>
        <v>0</v>
      </c>
      <c r="CU14" s="374">
        <f ca="1">CV14*CP14+(CV14*0.25*CR14)+(CV14*0.25*CS14)+(CV14*CT14*0.5)</f>
        <v>7049.5</v>
      </c>
      <c r="CV14" s="375">
        <f ca="1">IF(H14=0,0,LOOKUP(H14,ﾃﾞｰﾀ入力!$C$3:'ﾃﾞｰﾀ入力'!$C$52,ﾃﾞｰﾀ入力!$E$3:'ﾃﾞｰﾀ入力'!$E$51))</f>
        <v>1226</v>
      </c>
      <c r="CW14" s="376">
        <f ca="1">IF(H14=0,0,LOOKUP(H14,ﾃﾞｰﾀ入力!$C$3:'ﾃﾞｰﾀ入力'!$C$52,ﾃﾞｰﾀ入力!$F$3:'ﾃﾞｰﾀ入力'!$F$51))</f>
        <v>0</v>
      </c>
      <c r="CY14" s="69"/>
      <c r="CZ14" s="69"/>
      <c r="DA14" s="69"/>
    </row>
    <row r="15" spans="1:105" ht="22.5" customHeight="1">
      <c r="A15" s="443">
        <f t="shared" ref="A15:A46" si="8">A14+1</f>
        <v>2</v>
      </c>
      <c r="B15" s="855" t="str">
        <f>ｼﾌﾄ原本!C6</f>
        <v>S.S</v>
      </c>
      <c r="C15" s="924" t="str">
        <f>ｼﾌﾄ原本!I6</f>
        <v>F</v>
      </c>
      <c r="D15" s="435">
        <f>IF(COUNTIF($H$14:$H$30,2),VLOOKUP(2,$H$14:$CU$30,3,FALSE),0)</f>
        <v>11</v>
      </c>
      <c r="E15" s="896">
        <f>IF(COUNTIF($H$14:$H$30,2),VLOOKUP(2,$H$14:$CU$30,4,FALSE),0)</f>
        <v>20</v>
      </c>
      <c r="F15" s="430">
        <f ca="1">IF(COUNTIF($H$14:$H$30,2),VLOOKUP(2,$H$14:$CU$30,92,FALSE),0)</f>
        <v>12000</v>
      </c>
      <c r="G15" s="431">
        <f ca="1">IF(COUNTIF($H$14:$H$30,2),VLOOKUP(2,$H$14:$CW$30,94,FALSE),0)</f>
        <v>1</v>
      </c>
      <c r="H15" s="432">
        <v>7</v>
      </c>
      <c r="I15" s="874" t="str">
        <f>IF(H15=0,0,LOOKUP(H15,ﾃﾞｰﾀ入力!$C$3:'ﾃﾞｰﾀ入力'!$C$40,ﾃﾞｰﾀ入力!$D$3:'ﾃﾞｰﾀ入力'!$D$40))</f>
        <v>N.D</v>
      </c>
      <c r="J15" s="285">
        <v>8</v>
      </c>
      <c r="K15" s="286">
        <v>16.5</v>
      </c>
      <c r="L15" s="632">
        <f t="shared" ref="L15:AQ15" si="9">IF(AND(L12&gt;=$J$15,L12&lt;$K$15),"*",0)</f>
        <v>0</v>
      </c>
      <c r="M15" s="626">
        <f t="shared" si="9"/>
        <v>0</v>
      </c>
      <c r="N15" s="627">
        <f t="shared" si="9"/>
        <v>0</v>
      </c>
      <c r="O15" s="628">
        <f t="shared" si="9"/>
        <v>0</v>
      </c>
      <c r="P15" s="537">
        <f t="shared" si="9"/>
        <v>0</v>
      </c>
      <c r="Q15" s="539">
        <f t="shared" si="9"/>
        <v>0</v>
      </c>
      <c r="R15" s="541">
        <f t="shared" si="9"/>
        <v>0</v>
      </c>
      <c r="S15" s="539">
        <f t="shared" si="9"/>
        <v>0</v>
      </c>
      <c r="T15" s="537">
        <f t="shared" si="9"/>
        <v>0</v>
      </c>
      <c r="U15" s="538">
        <f t="shared" si="9"/>
        <v>0</v>
      </c>
      <c r="V15" s="539">
        <f t="shared" si="9"/>
        <v>0</v>
      </c>
      <c r="W15" s="562">
        <f t="shared" si="9"/>
        <v>0</v>
      </c>
      <c r="X15" s="723" t="str">
        <f t="shared" si="9"/>
        <v>*</v>
      </c>
      <c r="Y15" s="723" t="str">
        <f t="shared" si="9"/>
        <v>*</v>
      </c>
      <c r="Z15" s="724" t="str">
        <f t="shared" si="9"/>
        <v>*</v>
      </c>
      <c r="AA15" s="723" t="str">
        <f t="shared" si="9"/>
        <v>*</v>
      </c>
      <c r="AB15" s="721" t="str">
        <f t="shared" si="9"/>
        <v>*</v>
      </c>
      <c r="AC15" s="722" t="str">
        <f t="shared" si="9"/>
        <v>*</v>
      </c>
      <c r="AD15" s="723" t="str">
        <f t="shared" si="9"/>
        <v>*</v>
      </c>
      <c r="AE15" s="562" t="str">
        <f t="shared" si="9"/>
        <v>*</v>
      </c>
      <c r="AF15" s="723" t="str">
        <f t="shared" si="9"/>
        <v>*</v>
      </c>
      <c r="AG15" s="723" t="str">
        <f t="shared" si="9"/>
        <v>*</v>
      </c>
      <c r="AH15" s="724" t="str">
        <f t="shared" si="9"/>
        <v>*</v>
      </c>
      <c r="AI15" s="979" t="str">
        <f t="shared" si="9"/>
        <v>*</v>
      </c>
      <c r="AJ15" s="980" t="str">
        <f t="shared" si="9"/>
        <v>*</v>
      </c>
      <c r="AK15" s="981" t="str">
        <f t="shared" si="9"/>
        <v>*</v>
      </c>
      <c r="AL15" s="979" t="str">
        <f t="shared" si="9"/>
        <v>*</v>
      </c>
      <c r="AM15" s="562" t="str">
        <f t="shared" si="9"/>
        <v>*</v>
      </c>
      <c r="AN15" s="723" t="str">
        <f t="shared" si="9"/>
        <v>*</v>
      </c>
      <c r="AO15" s="723" t="str">
        <f t="shared" si="9"/>
        <v>*</v>
      </c>
      <c r="AP15" s="724" t="str">
        <f t="shared" si="9"/>
        <v>*</v>
      </c>
      <c r="AQ15" s="723" t="str">
        <f t="shared" si="9"/>
        <v>*</v>
      </c>
      <c r="AR15" s="721" t="str">
        <f t="shared" ref="AR15:BW15" si="10">IF(AND(AR12&gt;=$J$15,AR12&lt;$K$15),"*",0)</f>
        <v>*</v>
      </c>
      <c r="AS15" s="722" t="str">
        <f t="shared" si="10"/>
        <v>*</v>
      </c>
      <c r="AT15" s="723" t="str">
        <f t="shared" si="10"/>
        <v>*</v>
      </c>
      <c r="AU15" s="562" t="str">
        <f t="shared" si="10"/>
        <v>*</v>
      </c>
      <c r="AV15" s="723" t="str">
        <f t="shared" si="10"/>
        <v>*</v>
      </c>
      <c r="AW15" s="723" t="str">
        <f t="shared" si="10"/>
        <v>*</v>
      </c>
      <c r="AX15" s="724" t="str">
        <f t="shared" si="10"/>
        <v>*</v>
      </c>
      <c r="AY15" s="723" t="str">
        <f t="shared" si="10"/>
        <v>*</v>
      </c>
      <c r="AZ15" s="721" t="str">
        <f t="shared" si="10"/>
        <v>*</v>
      </c>
      <c r="BA15" s="722" t="str">
        <f t="shared" si="10"/>
        <v>*</v>
      </c>
      <c r="BB15" s="723" t="str">
        <f t="shared" si="10"/>
        <v>*</v>
      </c>
      <c r="BC15" s="562" t="str">
        <f t="shared" si="10"/>
        <v>*</v>
      </c>
      <c r="BD15" s="723" t="str">
        <f t="shared" si="10"/>
        <v>*</v>
      </c>
      <c r="BE15" s="723" t="str">
        <f t="shared" si="10"/>
        <v>*</v>
      </c>
      <c r="BF15" s="724">
        <f t="shared" si="10"/>
        <v>0</v>
      </c>
      <c r="BG15" s="723">
        <f t="shared" si="10"/>
        <v>0</v>
      </c>
      <c r="BH15" s="721">
        <f t="shared" si="10"/>
        <v>0</v>
      </c>
      <c r="BI15" s="722">
        <f t="shared" si="10"/>
        <v>0</v>
      </c>
      <c r="BJ15" s="723">
        <f t="shared" si="10"/>
        <v>0</v>
      </c>
      <c r="BK15" s="562">
        <f t="shared" si="10"/>
        <v>0</v>
      </c>
      <c r="BL15" s="723">
        <f t="shared" si="10"/>
        <v>0</v>
      </c>
      <c r="BM15" s="723">
        <f t="shared" si="10"/>
        <v>0</v>
      </c>
      <c r="BN15" s="724">
        <f t="shared" si="10"/>
        <v>0</v>
      </c>
      <c r="BO15" s="723">
        <f t="shared" si="10"/>
        <v>0</v>
      </c>
      <c r="BP15" s="721">
        <f t="shared" si="10"/>
        <v>0</v>
      </c>
      <c r="BQ15" s="722">
        <f t="shared" si="10"/>
        <v>0</v>
      </c>
      <c r="BR15" s="723">
        <f t="shared" si="10"/>
        <v>0</v>
      </c>
      <c r="BS15" s="562">
        <f t="shared" si="10"/>
        <v>0</v>
      </c>
      <c r="BT15" s="723">
        <f t="shared" si="10"/>
        <v>0</v>
      </c>
      <c r="BU15" s="723">
        <f t="shared" si="10"/>
        <v>0</v>
      </c>
      <c r="BV15" s="724">
        <f t="shared" si="10"/>
        <v>0</v>
      </c>
      <c r="BW15" s="723">
        <f t="shared" si="10"/>
        <v>0</v>
      </c>
      <c r="BX15" s="721">
        <f t="shared" ref="BX15:CM15" si="11">IF(AND(BX12&gt;=$J$15,BX12&lt;$K$15),"*",0)</f>
        <v>0</v>
      </c>
      <c r="BY15" s="722">
        <f t="shared" si="11"/>
        <v>0</v>
      </c>
      <c r="BZ15" s="723">
        <f t="shared" si="11"/>
        <v>0</v>
      </c>
      <c r="CA15" s="562">
        <f t="shared" si="11"/>
        <v>0</v>
      </c>
      <c r="CB15" s="723">
        <f t="shared" si="11"/>
        <v>0</v>
      </c>
      <c r="CC15" s="723">
        <f t="shared" si="11"/>
        <v>0</v>
      </c>
      <c r="CD15" s="724">
        <f t="shared" si="11"/>
        <v>0</v>
      </c>
      <c r="CE15" s="723">
        <f t="shared" si="11"/>
        <v>0</v>
      </c>
      <c r="CF15" s="721">
        <f t="shared" si="11"/>
        <v>0</v>
      </c>
      <c r="CG15" s="722">
        <f t="shared" si="11"/>
        <v>0</v>
      </c>
      <c r="CH15" s="723">
        <f t="shared" si="11"/>
        <v>0</v>
      </c>
      <c r="CI15" s="540">
        <f t="shared" si="11"/>
        <v>0</v>
      </c>
      <c r="CJ15" s="539">
        <f t="shared" si="11"/>
        <v>0</v>
      </c>
      <c r="CK15" s="539">
        <f t="shared" si="11"/>
        <v>0</v>
      </c>
      <c r="CL15" s="541">
        <f t="shared" si="11"/>
        <v>0</v>
      </c>
      <c r="CM15" s="539">
        <f t="shared" si="11"/>
        <v>0</v>
      </c>
      <c r="CN15" s="1128">
        <f t="shared" si="4"/>
        <v>8.5</v>
      </c>
      <c r="CO15" s="1129"/>
      <c r="CP15" s="1123">
        <f>IF(CN15=0,0,LOOKUP(CN15,ﾃﾞｰﾀ入力!$AR$13:'ﾃﾞｰﾀ入力'!$AR$34,ﾃﾞｰﾀ入力!$AS$13:'ﾃﾞｰﾀ入力'!$AS$34))</f>
        <v>7.5</v>
      </c>
      <c r="CQ15" s="1123"/>
      <c r="CR15" s="294">
        <f t="shared" si="5"/>
        <v>0</v>
      </c>
      <c r="CS15" s="294">
        <f t="shared" si="6"/>
        <v>0</v>
      </c>
      <c r="CT15" s="294">
        <f t="shared" si="7"/>
        <v>0</v>
      </c>
      <c r="CU15" s="295">
        <f t="shared" ref="CU15:CU30" ca="1" si="12">CV15*CP15+(CV15*0.25*CR15)+(CV15*0.25*CS15)+(CV15*CT15*0.5)</f>
        <v>9195</v>
      </c>
      <c r="CV15" s="296">
        <f ca="1">IF(H15=0,0,LOOKUP(H15,ﾃﾞｰﾀ入力!$C$3:'ﾃﾞｰﾀ入力'!$C$52,ﾃﾞｰﾀ入力!$E$3:'ﾃﾞｰﾀ入力'!$E$51))</f>
        <v>1226</v>
      </c>
      <c r="CW15" s="297">
        <f ca="1">IF(H15=0,0,LOOKUP(H15,ﾃﾞｰﾀ入力!$C$3:'ﾃﾞｰﾀ入力'!$C$52,ﾃﾞｰﾀ入力!$F$3:'ﾃﾞｰﾀ入力'!$F$51))</f>
        <v>420</v>
      </c>
      <c r="CY15" s="69"/>
      <c r="CZ15" s="69"/>
      <c r="DA15" s="69"/>
    </row>
    <row r="16" spans="1:105" ht="22.5" customHeight="1">
      <c r="A16" s="443">
        <f t="shared" si="8"/>
        <v>3</v>
      </c>
      <c r="B16" s="855" t="str">
        <f>ｼﾌﾄ原本!C7</f>
        <v>Y.I</v>
      </c>
      <c r="C16" s="924" t="str">
        <f>ｼﾌﾄ原本!I7</f>
        <v>X</v>
      </c>
      <c r="D16" s="435">
        <f>IF(COUNTIF($H$14:$H$30,3),VLOOKUP(3,$H$14:$CU$30,3,FALSE),0)</f>
        <v>0</v>
      </c>
      <c r="E16" s="896">
        <f>IF(COUNTIF($H$14:$H$30,3),VLOOKUP(3,$H$14:$CU$30,4,FALSE),0)</f>
        <v>0</v>
      </c>
      <c r="F16" s="430">
        <f>IF(COUNTIF($H$14:$H$30,3),VLOOKUP(3,$H$14:$CU$30,92,FALSE),0)</f>
        <v>0</v>
      </c>
      <c r="G16" s="431">
        <f>IF(COUNTIF($H$14:$H$30,3),VLOOKUP(3,$H$14:$CW$30,94,FALSE),0)</f>
        <v>0</v>
      </c>
      <c r="H16" s="432">
        <v>6</v>
      </c>
      <c r="I16" s="874" t="str">
        <f>IF(H16=0,0,LOOKUP(H16,ﾃﾞｰﾀ入力!$C$3:'ﾃﾞｰﾀ入力'!$C$40,ﾃﾞｰﾀ入力!$D$3:'ﾃﾞｰﾀ入力'!$D$40))</f>
        <v>S.M</v>
      </c>
      <c r="J16" s="285">
        <v>7.75</v>
      </c>
      <c r="K16" s="286">
        <v>17</v>
      </c>
      <c r="L16" s="632">
        <f t="shared" ref="L16:AQ16" si="13">IF(AND(L12&gt;=$J$16,L12&lt;$K$16),"*",0)</f>
        <v>0</v>
      </c>
      <c r="M16" s="626">
        <f t="shared" si="13"/>
        <v>0</v>
      </c>
      <c r="N16" s="627">
        <f t="shared" si="13"/>
        <v>0</v>
      </c>
      <c r="O16" s="628">
        <f t="shared" si="13"/>
        <v>0</v>
      </c>
      <c r="P16" s="537">
        <f t="shared" si="13"/>
        <v>0</v>
      </c>
      <c r="Q16" s="539">
        <f t="shared" si="13"/>
        <v>0</v>
      </c>
      <c r="R16" s="541">
        <f t="shared" si="13"/>
        <v>0</v>
      </c>
      <c r="S16" s="539">
        <f t="shared" si="13"/>
        <v>0</v>
      </c>
      <c r="T16" s="537">
        <f t="shared" si="13"/>
        <v>0</v>
      </c>
      <c r="U16" s="538">
        <f t="shared" si="13"/>
        <v>0</v>
      </c>
      <c r="V16" s="539">
        <f t="shared" si="13"/>
        <v>0</v>
      </c>
      <c r="W16" s="562" t="str">
        <f t="shared" si="13"/>
        <v>*</v>
      </c>
      <c r="X16" s="723" t="str">
        <f t="shared" si="13"/>
        <v>*</v>
      </c>
      <c r="Y16" s="723" t="str">
        <f t="shared" si="13"/>
        <v>*</v>
      </c>
      <c r="Z16" s="724" t="str">
        <f t="shared" si="13"/>
        <v>*</v>
      </c>
      <c r="AA16" s="723" t="str">
        <f t="shared" si="13"/>
        <v>*</v>
      </c>
      <c r="AB16" s="721" t="str">
        <f t="shared" si="13"/>
        <v>*</v>
      </c>
      <c r="AC16" s="722" t="str">
        <f t="shared" si="13"/>
        <v>*</v>
      </c>
      <c r="AD16" s="723" t="str">
        <f t="shared" si="13"/>
        <v>*</v>
      </c>
      <c r="AE16" s="562" t="str">
        <f t="shared" si="13"/>
        <v>*</v>
      </c>
      <c r="AF16" s="723" t="str">
        <f t="shared" si="13"/>
        <v>*</v>
      </c>
      <c r="AG16" s="723" t="str">
        <f t="shared" si="13"/>
        <v>*</v>
      </c>
      <c r="AH16" s="724" t="str">
        <f t="shared" si="13"/>
        <v>*</v>
      </c>
      <c r="AI16" s="723" t="str">
        <f t="shared" si="13"/>
        <v>*</v>
      </c>
      <c r="AJ16" s="721" t="str">
        <f t="shared" si="13"/>
        <v>*</v>
      </c>
      <c r="AK16" s="722" t="str">
        <f t="shared" si="13"/>
        <v>*</v>
      </c>
      <c r="AL16" s="723" t="str">
        <f t="shared" si="13"/>
        <v>*</v>
      </c>
      <c r="AM16" s="987" t="str">
        <f t="shared" si="13"/>
        <v>*</v>
      </c>
      <c r="AN16" s="976" t="str">
        <f t="shared" si="13"/>
        <v>*</v>
      </c>
      <c r="AO16" s="976" t="str">
        <f t="shared" si="13"/>
        <v>*</v>
      </c>
      <c r="AP16" s="983" t="str">
        <f t="shared" si="13"/>
        <v>*</v>
      </c>
      <c r="AQ16" s="979" t="str">
        <f t="shared" si="13"/>
        <v>*</v>
      </c>
      <c r="AR16" s="980" t="str">
        <f t="shared" ref="AR16:BW16" si="14">IF(AND(AR12&gt;=$J$16,AR12&lt;$K$16),"*",0)</f>
        <v>*</v>
      </c>
      <c r="AS16" s="981" t="str">
        <f t="shared" si="14"/>
        <v>*</v>
      </c>
      <c r="AT16" s="723" t="str">
        <f t="shared" si="14"/>
        <v>*</v>
      </c>
      <c r="AU16" s="562" t="str">
        <f t="shared" si="14"/>
        <v>*</v>
      </c>
      <c r="AV16" s="723" t="str">
        <f t="shared" si="14"/>
        <v>*</v>
      </c>
      <c r="AW16" s="723" t="str">
        <f t="shared" si="14"/>
        <v>*</v>
      </c>
      <c r="AX16" s="724" t="str">
        <f t="shared" si="14"/>
        <v>*</v>
      </c>
      <c r="AY16" s="723" t="str">
        <f t="shared" si="14"/>
        <v>*</v>
      </c>
      <c r="AZ16" s="721" t="str">
        <f t="shared" si="14"/>
        <v>*</v>
      </c>
      <c r="BA16" s="722" t="str">
        <f t="shared" si="14"/>
        <v>*</v>
      </c>
      <c r="BB16" s="723" t="str">
        <f t="shared" si="14"/>
        <v>*</v>
      </c>
      <c r="BC16" s="562" t="str">
        <f t="shared" si="14"/>
        <v>*</v>
      </c>
      <c r="BD16" s="723" t="str">
        <f t="shared" si="14"/>
        <v>*</v>
      </c>
      <c r="BE16" s="723" t="str">
        <f t="shared" si="14"/>
        <v>*</v>
      </c>
      <c r="BF16" s="724" t="str">
        <f t="shared" si="14"/>
        <v>*</v>
      </c>
      <c r="BG16" s="723" t="str">
        <f t="shared" si="14"/>
        <v>*</v>
      </c>
      <c r="BH16" s="721">
        <f t="shared" si="14"/>
        <v>0</v>
      </c>
      <c r="BI16" s="722">
        <f t="shared" si="14"/>
        <v>0</v>
      </c>
      <c r="BJ16" s="723">
        <f t="shared" si="14"/>
        <v>0</v>
      </c>
      <c r="BK16" s="562">
        <f t="shared" si="14"/>
        <v>0</v>
      </c>
      <c r="BL16" s="723">
        <f t="shared" si="14"/>
        <v>0</v>
      </c>
      <c r="BM16" s="723">
        <f t="shared" si="14"/>
        <v>0</v>
      </c>
      <c r="BN16" s="724">
        <f t="shared" si="14"/>
        <v>0</v>
      </c>
      <c r="BO16" s="723">
        <f t="shared" si="14"/>
        <v>0</v>
      </c>
      <c r="BP16" s="721">
        <f t="shared" si="14"/>
        <v>0</v>
      </c>
      <c r="BQ16" s="722">
        <f t="shared" si="14"/>
        <v>0</v>
      </c>
      <c r="BR16" s="723">
        <f t="shared" si="14"/>
        <v>0</v>
      </c>
      <c r="BS16" s="562">
        <f t="shared" si="14"/>
        <v>0</v>
      </c>
      <c r="BT16" s="723">
        <f t="shared" si="14"/>
        <v>0</v>
      </c>
      <c r="BU16" s="723">
        <f t="shared" si="14"/>
        <v>0</v>
      </c>
      <c r="BV16" s="724">
        <f t="shared" si="14"/>
        <v>0</v>
      </c>
      <c r="BW16" s="723">
        <f t="shared" si="14"/>
        <v>0</v>
      </c>
      <c r="BX16" s="721">
        <f t="shared" ref="BX16:CM16" si="15">IF(AND(BX12&gt;=$J$16,BX12&lt;$K$16),"*",0)</f>
        <v>0</v>
      </c>
      <c r="BY16" s="722">
        <f t="shared" si="15"/>
        <v>0</v>
      </c>
      <c r="BZ16" s="723">
        <f t="shared" si="15"/>
        <v>0</v>
      </c>
      <c r="CA16" s="562">
        <f t="shared" si="15"/>
        <v>0</v>
      </c>
      <c r="CB16" s="723">
        <f t="shared" si="15"/>
        <v>0</v>
      </c>
      <c r="CC16" s="723">
        <f t="shared" si="15"/>
        <v>0</v>
      </c>
      <c r="CD16" s="724">
        <f t="shared" si="15"/>
        <v>0</v>
      </c>
      <c r="CE16" s="723">
        <f t="shared" si="15"/>
        <v>0</v>
      </c>
      <c r="CF16" s="721">
        <f t="shared" si="15"/>
        <v>0</v>
      </c>
      <c r="CG16" s="722">
        <f t="shared" si="15"/>
        <v>0</v>
      </c>
      <c r="CH16" s="723">
        <f t="shared" si="15"/>
        <v>0</v>
      </c>
      <c r="CI16" s="540">
        <f t="shared" si="15"/>
        <v>0</v>
      </c>
      <c r="CJ16" s="539">
        <f t="shared" si="15"/>
        <v>0</v>
      </c>
      <c r="CK16" s="539">
        <f t="shared" si="15"/>
        <v>0</v>
      </c>
      <c r="CL16" s="541">
        <f t="shared" si="15"/>
        <v>0</v>
      </c>
      <c r="CM16" s="539">
        <f t="shared" si="15"/>
        <v>0</v>
      </c>
      <c r="CN16" s="1128">
        <f t="shared" si="4"/>
        <v>9.25</v>
      </c>
      <c r="CO16" s="1129"/>
      <c r="CP16" s="1123">
        <f>IF(CN16=0,0,LOOKUP(CN16,ﾃﾞｰﾀ入力!$AR$13:'ﾃﾞｰﾀ入力'!$AR$34,ﾃﾞｰﾀ入力!$AS$13:'ﾃﾞｰﾀ入力'!$AS$34))</f>
        <v>8</v>
      </c>
      <c r="CQ16" s="1123"/>
      <c r="CR16" s="294">
        <f t="shared" si="5"/>
        <v>0</v>
      </c>
      <c r="CS16" s="294">
        <f t="shared" si="6"/>
        <v>0</v>
      </c>
      <c r="CT16" s="294">
        <f t="shared" si="7"/>
        <v>0</v>
      </c>
      <c r="CU16" s="295">
        <f t="shared" ca="1" si="12"/>
        <v>9952</v>
      </c>
      <c r="CV16" s="296">
        <f ca="1">IF(H16=0,0,LOOKUP(H16,ﾃﾞｰﾀ入力!$C$3:'ﾃﾞｰﾀ入力'!$C$52,ﾃﾞｰﾀ入力!$E$3:'ﾃﾞｰﾀ入力'!$E$51))</f>
        <v>1244</v>
      </c>
      <c r="CW16" s="297">
        <f ca="1">IF(H16=0,0,LOOKUP(H16,ﾃﾞｰﾀ入力!$C$3:'ﾃﾞｰﾀ入力'!$C$52,ﾃﾞｰﾀ入力!$F$3:'ﾃﾞｰﾀ入力'!$F$51))</f>
        <v>1050</v>
      </c>
      <c r="CY16" s="69"/>
      <c r="CZ16" s="69"/>
      <c r="DA16" s="69"/>
    </row>
    <row r="17" spans="1:105" ht="22.5" customHeight="1">
      <c r="A17" s="443">
        <f t="shared" si="8"/>
        <v>4</v>
      </c>
      <c r="B17" s="855" t="str">
        <f>ｼﾌﾄ原本!C8</f>
        <v>I.Y</v>
      </c>
      <c r="C17" s="924" t="str">
        <f>ｼﾌﾄ原本!I8</f>
        <v>X</v>
      </c>
      <c r="D17" s="435">
        <f>IF(COUNTIF($H$14:$H$30,4),VLOOKUP(4,$H$14:$CU$30,3,FALSE),0)</f>
        <v>0</v>
      </c>
      <c r="E17" s="896">
        <f>IF(COUNTIF($H$14:$H$30,4),VLOOKUP(4,$H$14:$CU$30,4,FALSE),0)</f>
        <v>0</v>
      </c>
      <c r="F17" s="430">
        <f>IF(COUNTIF($H$14:$H$30,4),VLOOKUP(4,$H$14:$CU$30,92,FALSE),0)</f>
        <v>0</v>
      </c>
      <c r="G17" s="431">
        <f>IF(COUNTIF($H$14:$H$30,4),VLOOKUP(4,$H$14:$CW$30,94,FALSE),0)</f>
        <v>0</v>
      </c>
      <c r="H17" s="432">
        <v>14</v>
      </c>
      <c r="I17" s="874" t="str">
        <f>IF(H17=0,0,LOOKUP(H17,ﾃﾞｰﾀ入力!$C$3:'ﾃﾞｰﾀ入力'!$C$40,ﾃﾞｰﾀ入力!$D$3:'ﾃﾞｰﾀ入力'!$D$40))</f>
        <v>I.N</v>
      </c>
      <c r="J17" s="285">
        <v>9</v>
      </c>
      <c r="K17" s="286">
        <v>17</v>
      </c>
      <c r="L17" s="632">
        <f t="shared" ref="L17:AQ17" si="16">IF(AND(L12&gt;=$J$17,L12&lt;$K$17),"*",0)</f>
        <v>0</v>
      </c>
      <c r="M17" s="626">
        <f t="shared" si="16"/>
        <v>0</v>
      </c>
      <c r="N17" s="627">
        <f t="shared" si="16"/>
        <v>0</v>
      </c>
      <c r="O17" s="628">
        <f t="shared" si="16"/>
        <v>0</v>
      </c>
      <c r="P17" s="537">
        <f t="shared" si="16"/>
        <v>0</v>
      </c>
      <c r="Q17" s="539">
        <f t="shared" si="16"/>
        <v>0</v>
      </c>
      <c r="R17" s="541">
        <f t="shared" si="16"/>
        <v>0</v>
      </c>
      <c r="S17" s="539">
        <f t="shared" si="16"/>
        <v>0</v>
      </c>
      <c r="T17" s="537">
        <f t="shared" si="16"/>
        <v>0</v>
      </c>
      <c r="U17" s="538">
        <f t="shared" si="16"/>
        <v>0</v>
      </c>
      <c r="V17" s="539">
        <f t="shared" si="16"/>
        <v>0</v>
      </c>
      <c r="W17" s="562">
        <f t="shared" si="16"/>
        <v>0</v>
      </c>
      <c r="X17" s="723">
        <f t="shared" si="16"/>
        <v>0</v>
      </c>
      <c r="Y17" s="723">
        <f t="shared" si="16"/>
        <v>0</v>
      </c>
      <c r="Z17" s="724">
        <f t="shared" si="16"/>
        <v>0</v>
      </c>
      <c r="AA17" s="723">
        <f t="shared" si="16"/>
        <v>0</v>
      </c>
      <c r="AB17" s="721" t="str">
        <f t="shared" si="16"/>
        <v>*</v>
      </c>
      <c r="AC17" s="722" t="str">
        <f t="shared" si="16"/>
        <v>*</v>
      </c>
      <c r="AD17" s="723" t="str">
        <f t="shared" si="16"/>
        <v>*</v>
      </c>
      <c r="AE17" s="562" t="str">
        <f t="shared" si="16"/>
        <v>*</v>
      </c>
      <c r="AF17" s="723" t="str">
        <f t="shared" si="16"/>
        <v>*</v>
      </c>
      <c r="AG17" s="723" t="str">
        <f t="shared" si="16"/>
        <v>*</v>
      </c>
      <c r="AH17" s="724" t="str">
        <f t="shared" si="16"/>
        <v>*</v>
      </c>
      <c r="AI17" s="723" t="str">
        <f t="shared" si="16"/>
        <v>*</v>
      </c>
      <c r="AJ17" s="721" t="str">
        <f t="shared" si="16"/>
        <v>*</v>
      </c>
      <c r="AK17" s="722" t="str">
        <f t="shared" si="16"/>
        <v>*</v>
      </c>
      <c r="AL17" s="723" t="str">
        <f t="shared" si="16"/>
        <v>*</v>
      </c>
      <c r="AM17" s="562" t="str">
        <f t="shared" si="16"/>
        <v>*</v>
      </c>
      <c r="AN17" s="723" t="str">
        <f t="shared" si="16"/>
        <v>*</v>
      </c>
      <c r="AO17" s="723" t="str">
        <f t="shared" si="16"/>
        <v>*</v>
      </c>
      <c r="AP17" s="724" t="str">
        <f t="shared" si="16"/>
        <v>*</v>
      </c>
      <c r="AQ17" s="723" t="str">
        <f t="shared" si="16"/>
        <v>*</v>
      </c>
      <c r="AR17" s="721" t="str">
        <f t="shared" ref="AR17:BW17" si="17">IF(AND(AR12&gt;=$J$17,AR12&lt;$K$17),"*",0)</f>
        <v>*</v>
      </c>
      <c r="AS17" s="722" t="str">
        <f t="shared" si="17"/>
        <v>*</v>
      </c>
      <c r="AT17" s="979" t="str">
        <f t="shared" si="17"/>
        <v>*</v>
      </c>
      <c r="AU17" s="982" t="str">
        <f t="shared" si="17"/>
        <v>*</v>
      </c>
      <c r="AV17" s="979" t="str">
        <f t="shared" si="17"/>
        <v>*</v>
      </c>
      <c r="AW17" s="723" t="str">
        <f t="shared" si="17"/>
        <v>*</v>
      </c>
      <c r="AX17" s="724" t="str">
        <f t="shared" si="17"/>
        <v>*</v>
      </c>
      <c r="AY17" s="723" t="str">
        <f t="shared" si="17"/>
        <v>*</v>
      </c>
      <c r="AZ17" s="721" t="str">
        <f t="shared" si="17"/>
        <v>*</v>
      </c>
      <c r="BA17" s="722" t="str">
        <f t="shared" si="17"/>
        <v>*</v>
      </c>
      <c r="BB17" s="723" t="str">
        <f t="shared" si="17"/>
        <v>*</v>
      </c>
      <c r="BC17" s="562" t="str">
        <f t="shared" si="17"/>
        <v>*</v>
      </c>
      <c r="BD17" s="723" t="str">
        <f t="shared" si="17"/>
        <v>*</v>
      </c>
      <c r="BE17" s="723" t="str">
        <f t="shared" si="17"/>
        <v>*</v>
      </c>
      <c r="BF17" s="724" t="str">
        <f t="shared" si="17"/>
        <v>*</v>
      </c>
      <c r="BG17" s="723" t="str">
        <f t="shared" si="17"/>
        <v>*</v>
      </c>
      <c r="BH17" s="721">
        <f t="shared" si="17"/>
        <v>0</v>
      </c>
      <c r="BI17" s="722">
        <f t="shared" si="17"/>
        <v>0</v>
      </c>
      <c r="BJ17" s="723">
        <f t="shared" si="17"/>
        <v>0</v>
      </c>
      <c r="BK17" s="562">
        <f t="shared" si="17"/>
        <v>0</v>
      </c>
      <c r="BL17" s="723">
        <f t="shared" si="17"/>
        <v>0</v>
      </c>
      <c r="BM17" s="723">
        <f t="shared" si="17"/>
        <v>0</v>
      </c>
      <c r="BN17" s="724">
        <f t="shared" si="17"/>
        <v>0</v>
      </c>
      <c r="BO17" s="723">
        <f t="shared" si="17"/>
        <v>0</v>
      </c>
      <c r="BP17" s="721">
        <f t="shared" si="17"/>
        <v>0</v>
      </c>
      <c r="BQ17" s="722">
        <f t="shared" si="17"/>
        <v>0</v>
      </c>
      <c r="BR17" s="723">
        <f t="shared" si="17"/>
        <v>0</v>
      </c>
      <c r="BS17" s="562">
        <f t="shared" si="17"/>
        <v>0</v>
      </c>
      <c r="BT17" s="723">
        <f t="shared" si="17"/>
        <v>0</v>
      </c>
      <c r="BU17" s="723">
        <f t="shared" si="17"/>
        <v>0</v>
      </c>
      <c r="BV17" s="724">
        <f t="shared" si="17"/>
        <v>0</v>
      </c>
      <c r="BW17" s="723">
        <f t="shared" si="17"/>
        <v>0</v>
      </c>
      <c r="BX17" s="721">
        <f t="shared" ref="BX17:CM17" si="18">IF(AND(BX12&gt;=$J$17,BX12&lt;$K$17),"*",0)</f>
        <v>0</v>
      </c>
      <c r="BY17" s="722">
        <f t="shared" si="18"/>
        <v>0</v>
      </c>
      <c r="BZ17" s="723">
        <f t="shared" si="18"/>
        <v>0</v>
      </c>
      <c r="CA17" s="562">
        <f t="shared" si="18"/>
        <v>0</v>
      </c>
      <c r="CB17" s="723">
        <f t="shared" si="18"/>
        <v>0</v>
      </c>
      <c r="CC17" s="723">
        <f t="shared" si="18"/>
        <v>0</v>
      </c>
      <c r="CD17" s="724">
        <f t="shared" si="18"/>
        <v>0</v>
      </c>
      <c r="CE17" s="723">
        <f t="shared" si="18"/>
        <v>0</v>
      </c>
      <c r="CF17" s="721">
        <f t="shared" si="18"/>
        <v>0</v>
      </c>
      <c r="CG17" s="722">
        <f t="shared" si="18"/>
        <v>0</v>
      </c>
      <c r="CH17" s="723">
        <f t="shared" si="18"/>
        <v>0</v>
      </c>
      <c r="CI17" s="540">
        <f t="shared" si="18"/>
        <v>0</v>
      </c>
      <c r="CJ17" s="539">
        <f t="shared" si="18"/>
        <v>0</v>
      </c>
      <c r="CK17" s="539">
        <f t="shared" si="18"/>
        <v>0</v>
      </c>
      <c r="CL17" s="541">
        <f t="shared" si="18"/>
        <v>0</v>
      </c>
      <c r="CM17" s="539">
        <f t="shared" si="18"/>
        <v>0</v>
      </c>
      <c r="CN17" s="1128">
        <f t="shared" si="4"/>
        <v>8</v>
      </c>
      <c r="CO17" s="1129"/>
      <c r="CP17" s="1123">
        <f>IF(CN17=0,0,LOOKUP(CN17,ﾃﾞｰﾀ入力!$AR$13:'ﾃﾞｰﾀ入力'!$AR$34,ﾃﾞｰﾀ入力!$AS$13:'ﾃﾞｰﾀ入力'!$AS$34))</f>
        <v>7.25</v>
      </c>
      <c r="CQ17" s="1123"/>
      <c r="CR17" s="294">
        <f t="shared" si="5"/>
        <v>0</v>
      </c>
      <c r="CS17" s="294">
        <f t="shared" si="6"/>
        <v>0</v>
      </c>
      <c r="CT17" s="294">
        <f t="shared" si="7"/>
        <v>0</v>
      </c>
      <c r="CU17" s="295">
        <f t="shared" ca="1" si="12"/>
        <v>8888.5</v>
      </c>
      <c r="CV17" s="296">
        <f ca="1">IF(H17=0,0,LOOKUP(H17,ﾃﾞｰﾀ入力!$C$3:'ﾃﾞｰﾀ入力'!$C$52,ﾃﾞｰﾀ入力!$E$3:'ﾃﾞｰﾀ入力'!$E$51))</f>
        <v>1226</v>
      </c>
      <c r="CW17" s="297">
        <f ca="1">IF(H17=0,0,LOOKUP(H17,ﾃﾞｰﾀ入力!$C$3:'ﾃﾞｰﾀ入力'!$C$52,ﾃﾞｰﾀ入力!$F$3:'ﾃﾞｰﾀ入力'!$F$51))</f>
        <v>2442</v>
      </c>
      <c r="CY17" s="69"/>
      <c r="CZ17" s="69"/>
      <c r="DA17" s="69"/>
    </row>
    <row r="18" spans="1:105" ht="22.5" customHeight="1">
      <c r="A18" s="443">
        <f t="shared" si="8"/>
        <v>5</v>
      </c>
      <c r="B18" s="855" t="str">
        <f>ｼﾌﾄ原本!C9</f>
        <v>S.S</v>
      </c>
      <c r="C18" s="924" t="str">
        <f>ｼﾌﾄ原本!I9</f>
        <v>X</v>
      </c>
      <c r="D18" s="435">
        <f>IF(COUNTIF($H$14:$H$30,5),VLOOKUP(5,$H$14:$CU$30,3,FALSE),0)</f>
        <v>0</v>
      </c>
      <c r="E18" s="896">
        <f>IF(COUNTIF($H$14:$H$30,5),VLOOKUP(5,$H$14:$CU$30,4,FALSE),0)</f>
        <v>0</v>
      </c>
      <c r="F18" s="430">
        <f>IF(COUNTIF($H$14:$H$30,5),VLOOKUP(5,$H$14:$CU$30,92,FALSE),0)</f>
        <v>0</v>
      </c>
      <c r="G18" s="431">
        <f>IF(COUNTIF($H$14:$H$30,5),VLOOKUP(5,$H$14:$CW$30,94,FALSE),0)</f>
        <v>0</v>
      </c>
      <c r="H18" s="432">
        <v>2</v>
      </c>
      <c r="I18" s="874" t="str">
        <f>IF(H18=0,0,LOOKUP(H18,ﾃﾞｰﾀ入力!$C$3:'ﾃﾞｰﾀ入力'!$C$40,ﾃﾞｰﾀ入力!$D$3:'ﾃﾞｰﾀ入力'!$D$40))</f>
        <v>S.S</v>
      </c>
      <c r="J18" s="285">
        <v>11</v>
      </c>
      <c r="K18" s="286">
        <v>20</v>
      </c>
      <c r="L18" s="632">
        <f t="shared" ref="L18:AQ18" si="19">IF(AND(L12&gt;=$J$18,L12&lt;$K$18),"*",0)</f>
        <v>0</v>
      </c>
      <c r="M18" s="626">
        <f t="shared" si="19"/>
        <v>0</v>
      </c>
      <c r="N18" s="627">
        <f t="shared" si="19"/>
        <v>0</v>
      </c>
      <c r="O18" s="628">
        <f t="shared" si="19"/>
        <v>0</v>
      </c>
      <c r="P18" s="537">
        <f t="shared" si="19"/>
        <v>0</v>
      </c>
      <c r="Q18" s="539">
        <f t="shared" si="19"/>
        <v>0</v>
      </c>
      <c r="R18" s="541">
        <f t="shared" si="19"/>
        <v>0</v>
      </c>
      <c r="S18" s="539">
        <f t="shared" si="19"/>
        <v>0</v>
      </c>
      <c r="T18" s="537">
        <f t="shared" si="19"/>
        <v>0</v>
      </c>
      <c r="U18" s="538">
        <f t="shared" si="19"/>
        <v>0</v>
      </c>
      <c r="V18" s="539">
        <f t="shared" si="19"/>
        <v>0</v>
      </c>
      <c r="W18" s="562">
        <f t="shared" si="19"/>
        <v>0</v>
      </c>
      <c r="X18" s="723">
        <f t="shared" si="19"/>
        <v>0</v>
      </c>
      <c r="Y18" s="723">
        <f t="shared" si="19"/>
        <v>0</v>
      </c>
      <c r="Z18" s="724">
        <f t="shared" si="19"/>
        <v>0</v>
      </c>
      <c r="AA18" s="723">
        <f t="shared" si="19"/>
        <v>0</v>
      </c>
      <c r="AB18" s="721">
        <f t="shared" si="19"/>
        <v>0</v>
      </c>
      <c r="AC18" s="722">
        <f t="shared" si="19"/>
        <v>0</v>
      </c>
      <c r="AD18" s="723">
        <f t="shared" si="19"/>
        <v>0</v>
      </c>
      <c r="AE18" s="562">
        <f t="shared" si="19"/>
        <v>0</v>
      </c>
      <c r="AF18" s="723">
        <f t="shared" si="19"/>
        <v>0</v>
      </c>
      <c r="AG18" s="723">
        <f t="shared" si="19"/>
        <v>0</v>
      </c>
      <c r="AH18" s="724">
        <f t="shared" si="19"/>
        <v>0</v>
      </c>
      <c r="AI18" s="723">
        <f t="shared" si="19"/>
        <v>0</v>
      </c>
      <c r="AJ18" s="721" t="str">
        <f t="shared" si="19"/>
        <v>*</v>
      </c>
      <c r="AK18" s="722" t="str">
        <f t="shared" si="19"/>
        <v>*</v>
      </c>
      <c r="AL18" s="723" t="str">
        <f t="shared" si="19"/>
        <v>*</v>
      </c>
      <c r="AM18" s="562" t="str">
        <f t="shared" si="19"/>
        <v>*</v>
      </c>
      <c r="AN18" s="723" t="str">
        <f t="shared" si="19"/>
        <v>*</v>
      </c>
      <c r="AO18" s="723" t="str">
        <f t="shared" si="19"/>
        <v>*</v>
      </c>
      <c r="AP18" s="724" t="str">
        <f t="shared" si="19"/>
        <v>*</v>
      </c>
      <c r="AQ18" s="723" t="str">
        <f t="shared" si="19"/>
        <v>*</v>
      </c>
      <c r="AR18" s="721" t="str">
        <f t="shared" ref="AR18:BW18" si="20">IF(AND(AR12&gt;=$J$18,AR12&lt;$K$18),"*",0)</f>
        <v>*</v>
      </c>
      <c r="AS18" s="722" t="str">
        <f t="shared" si="20"/>
        <v>*</v>
      </c>
      <c r="AT18" s="723" t="str">
        <f t="shared" si="20"/>
        <v>*</v>
      </c>
      <c r="AU18" s="562" t="str">
        <f t="shared" si="20"/>
        <v>*</v>
      </c>
      <c r="AV18" s="723" t="str">
        <f t="shared" si="20"/>
        <v>*</v>
      </c>
      <c r="AW18" s="723" t="str">
        <f t="shared" si="20"/>
        <v>*</v>
      </c>
      <c r="AX18" s="724" t="str">
        <f t="shared" si="20"/>
        <v>*</v>
      </c>
      <c r="AY18" s="723" t="str">
        <f t="shared" si="20"/>
        <v>*</v>
      </c>
      <c r="AZ18" s="721" t="str">
        <f t="shared" si="20"/>
        <v>*</v>
      </c>
      <c r="BA18" s="981" t="str">
        <f t="shared" si="20"/>
        <v>*</v>
      </c>
      <c r="BB18" s="979" t="str">
        <f t="shared" si="20"/>
        <v>*</v>
      </c>
      <c r="BC18" s="982" t="str">
        <f t="shared" si="20"/>
        <v>*</v>
      </c>
      <c r="BD18" s="979" t="str">
        <f t="shared" si="20"/>
        <v>*</v>
      </c>
      <c r="BE18" s="723" t="str">
        <f t="shared" si="20"/>
        <v>*</v>
      </c>
      <c r="BF18" s="724" t="str">
        <f t="shared" si="20"/>
        <v>*</v>
      </c>
      <c r="BG18" s="723" t="str">
        <f t="shared" si="20"/>
        <v>*</v>
      </c>
      <c r="BH18" s="721" t="str">
        <f t="shared" si="20"/>
        <v>*</v>
      </c>
      <c r="BI18" s="722" t="str">
        <f t="shared" si="20"/>
        <v>*</v>
      </c>
      <c r="BJ18" s="723" t="str">
        <f t="shared" si="20"/>
        <v>*</v>
      </c>
      <c r="BK18" s="562" t="str">
        <f t="shared" si="20"/>
        <v>*</v>
      </c>
      <c r="BL18" s="723" t="str">
        <f t="shared" si="20"/>
        <v>*</v>
      </c>
      <c r="BM18" s="723" t="str">
        <f t="shared" si="20"/>
        <v>*</v>
      </c>
      <c r="BN18" s="724" t="str">
        <f t="shared" si="20"/>
        <v>*</v>
      </c>
      <c r="BO18" s="723" t="str">
        <f t="shared" si="20"/>
        <v>*</v>
      </c>
      <c r="BP18" s="721" t="str">
        <f t="shared" si="20"/>
        <v>*</v>
      </c>
      <c r="BQ18" s="722" t="str">
        <f t="shared" si="20"/>
        <v>*</v>
      </c>
      <c r="BR18" s="723" t="str">
        <f t="shared" si="20"/>
        <v>*</v>
      </c>
      <c r="BS18" s="562" t="str">
        <f t="shared" si="20"/>
        <v>*</v>
      </c>
      <c r="BT18" s="723">
        <f t="shared" si="20"/>
        <v>0</v>
      </c>
      <c r="BU18" s="723">
        <f t="shared" si="20"/>
        <v>0</v>
      </c>
      <c r="BV18" s="724">
        <f t="shared" si="20"/>
        <v>0</v>
      </c>
      <c r="BW18" s="723">
        <f t="shared" si="20"/>
        <v>0</v>
      </c>
      <c r="BX18" s="721">
        <f t="shared" ref="BX18:CM18" si="21">IF(AND(BX12&gt;=$J$18,BX12&lt;$K$18),"*",0)</f>
        <v>0</v>
      </c>
      <c r="BY18" s="722">
        <f t="shared" si="21"/>
        <v>0</v>
      </c>
      <c r="BZ18" s="723">
        <f t="shared" si="21"/>
        <v>0</v>
      </c>
      <c r="CA18" s="562">
        <f t="shared" si="21"/>
        <v>0</v>
      </c>
      <c r="CB18" s="723">
        <f t="shared" si="21"/>
        <v>0</v>
      </c>
      <c r="CC18" s="723">
        <f t="shared" si="21"/>
        <v>0</v>
      </c>
      <c r="CD18" s="724">
        <f t="shared" si="21"/>
        <v>0</v>
      </c>
      <c r="CE18" s="723">
        <f t="shared" si="21"/>
        <v>0</v>
      </c>
      <c r="CF18" s="721">
        <f t="shared" si="21"/>
        <v>0</v>
      </c>
      <c r="CG18" s="722">
        <f t="shared" si="21"/>
        <v>0</v>
      </c>
      <c r="CH18" s="723">
        <f t="shared" si="21"/>
        <v>0</v>
      </c>
      <c r="CI18" s="540">
        <f t="shared" si="21"/>
        <v>0</v>
      </c>
      <c r="CJ18" s="539">
        <f t="shared" si="21"/>
        <v>0</v>
      </c>
      <c r="CK18" s="539">
        <f t="shared" si="21"/>
        <v>0</v>
      </c>
      <c r="CL18" s="541">
        <f t="shared" si="21"/>
        <v>0</v>
      </c>
      <c r="CM18" s="539">
        <f t="shared" si="21"/>
        <v>0</v>
      </c>
      <c r="CN18" s="1128">
        <f t="shared" si="4"/>
        <v>9</v>
      </c>
      <c r="CO18" s="1129"/>
      <c r="CP18" s="1123">
        <f>IF(CN18=0,0,LOOKUP(CN18,ﾃﾞｰﾀ入力!$AR$13:'ﾃﾞｰﾀ入力'!$AR$34,ﾃﾞｰﾀ入力!$AS$13:'ﾃﾞｰﾀ入力'!$AS$34))</f>
        <v>8</v>
      </c>
      <c r="CQ18" s="1123"/>
      <c r="CR18" s="294">
        <f t="shared" si="5"/>
        <v>0</v>
      </c>
      <c r="CS18" s="294">
        <f t="shared" si="6"/>
        <v>0</v>
      </c>
      <c r="CT18" s="294">
        <f t="shared" si="7"/>
        <v>0</v>
      </c>
      <c r="CU18" s="295">
        <f t="shared" ca="1" si="12"/>
        <v>12000</v>
      </c>
      <c r="CV18" s="296">
        <f ca="1">IF(H18=0,0,LOOKUP(H18,ﾃﾞｰﾀ入力!$C$3:'ﾃﾞｰﾀ入力'!$C$52,ﾃﾞｰﾀ入力!$E$3:'ﾃﾞｰﾀ入力'!$E$51))</f>
        <v>1500</v>
      </c>
      <c r="CW18" s="297">
        <f ca="1">IF(H18=0,0,LOOKUP(H18,ﾃﾞｰﾀ入力!$C$3:'ﾃﾞｰﾀ入力'!$C$52,ﾃﾞｰﾀ入力!$F$3:'ﾃﾞｰﾀ入力'!$F$51))</f>
        <v>1</v>
      </c>
      <c r="CY18" s="69"/>
      <c r="CZ18" s="69"/>
      <c r="DA18" s="69"/>
    </row>
    <row r="19" spans="1:105" ht="22.5" customHeight="1">
      <c r="A19" s="443">
        <f t="shared" si="8"/>
        <v>6</v>
      </c>
      <c r="B19" s="855" t="str">
        <f>ｼﾌﾄ原本!C10</f>
        <v>S.M</v>
      </c>
      <c r="C19" s="924" t="str">
        <f>ｼﾌﾄ原本!I10</f>
        <v>O-18</v>
      </c>
      <c r="D19" s="435">
        <f>IF(COUNTIF($H$14:$H$30,6),VLOOKUP(6,$H$14:$CU$30,3,FALSE),0)</f>
        <v>7.75</v>
      </c>
      <c r="E19" s="429">
        <f>IF(COUNTIF($H$14:$H$30,6),VLOOKUP(6,$H$14:$CU$30,4,FALSE),0)</f>
        <v>17</v>
      </c>
      <c r="F19" s="430">
        <f ca="1">IF(COUNTIF($H$14:$H$30,6),VLOOKUP(6,$H$14:$CU$30,92,FALSE),0)</f>
        <v>9952</v>
      </c>
      <c r="G19" s="431">
        <f ca="1">IF(COUNTIF($H$14:$H$30,6),VLOOKUP(6,$H$14:$CW$30,94,FALSE),0)</f>
        <v>1050</v>
      </c>
      <c r="H19" s="432">
        <v>1</v>
      </c>
      <c r="I19" s="874" t="str">
        <f>IF(H19=0,0,LOOKUP(H19,ﾃﾞｰﾀ入力!$C$3:'ﾃﾞｰﾀ入力'!$C$40,ﾃﾞｰﾀ入力!$D$3:'ﾃﾞｰﾀ入力'!$D$40))</f>
        <v>K.M</v>
      </c>
      <c r="J19" s="285">
        <v>12</v>
      </c>
      <c r="K19" s="286">
        <v>19</v>
      </c>
      <c r="L19" s="632">
        <f t="shared" ref="L19:AQ19" si="22">IF(AND(L12&gt;=$J$19,L12&lt;$K$19),"*",0)</f>
        <v>0</v>
      </c>
      <c r="M19" s="626">
        <f t="shared" si="22"/>
        <v>0</v>
      </c>
      <c r="N19" s="627">
        <f t="shared" si="22"/>
        <v>0</v>
      </c>
      <c r="O19" s="628">
        <f t="shared" si="22"/>
        <v>0</v>
      </c>
      <c r="P19" s="537">
        <f t="shared" si="22"/>
        <v>0</v>
      </c>
      <c r="Q19" s="539">
        <f t="shared" si="22"/>
        <v>0</v>
      </c>
      <c r="R19" s="541">
        <f t="shared" si="22"/>
        <v>0</v>
      </c>
      <c r="S19" s="539">
        <f t="shared" si="22"/>
        <v>0</v>
      </c>
      <c r="T19" s="537">
        <f t="shared" si="22"/>
        <v>0</v>
      </c>
      <c r="U19" s="538">
        <f t="shared" si="22"/>
        <v>0</v>
      </c>
      <c r="V19" s="539">
        <f t="shared" si="22"/>
        <v>0</v>
      </c>
      <c r="W19" s="562">
        <f t="shared" si="22"/>
        <v>0</v>
      </c>
      <c r="X19" s="723">
        <f t="shared" si="22"/>
        <v>0</v>
      </c>
      <c r="Y19" s="723">
        <f t="shared" si="22"/>
        <v>0</v>
      </c>
      <c r="Z19" s="724">
        <f t="shared" si="22"/>
        <v>0</v>
      </c>
      <c r="AA19" s="723">
        <f t="shared" si="22"/>
        <v>0</v>
      </c>
      <c r="AB19" s="721">
        <f t="shared" si="22"/>
        <v>0</v>
      </c>
      <c r="AC19" s="722">
        <f t="shared" si="22"/>
        <v>0</v>
      </c>
      <c r="AD19" s="723">
        <f t="shared" si="22"/>
        <v>0</v>
      </c>
      <c r="AE19" s="562">
        <f t="shared" si="22"/>
        <v>0</v>
      </c>
      <c r="AF19" s="723">
        <f t="shared" si="22"/>
        <v>0</v>
      </c>
      <c r="AG19" s="723">
        <f t="shared" si="22"/>
        <v>0</v>
      </c>
      <c r="AH19" s="724">
        <f t="shared" si="22"/>
        <v>0</v>
      </c>
      <c r="AI19" s="723">
        <f t="shared" si="22"/>
        <v>0</v>
      </c>
      <c r="AJ19" s="721">
        <f t="shared" si="22"/>
        <v>0</v>
      </c>
      <c r="AK19" s="722">
        <f t="shared" si="22"/>
        <v>0</v>
      </c>
      <c r="AL19" s="723">
        <f t="shared" si="22"/>
        <v>0</v>
      </c>
      <c r="AM19" s="562">
        <f t="shared" si="22"/>
        <v>0</v>
      </c>
      <c r="AN19" s="723" t="str">
        <f t="shared" si="22"/>
        <v>*</v>
      </c>
      <c r="AO19" s="723" t="str">
        <f t="shared" si="22"/>
        <v>*</v>
      </c>
      <c r="AP19" s="724" t="str">
        <f t="shared" si="22"/>
        <v>*</v>
      </c>
      <c r="AQ19" s="723" t="str">
        <f t="shared" si="22"/>
        <v>*</v>
      </c>
      <c r="AR19" s="721" t="str">
        <f t="shared" ref="AR19:BW19" si="23">IF(AND(AR12&gt;=$J$19,AR12&lt;$K$19),"*",0)</f>
        <v>*</v>
      </c>
      <c r="AS19" s="722" t="str">
        <f t="shared" si="23"/>
        <v>*</v>
      </c>
      <c r="AT19" s="723" t="str">
        <f t="shared" si="23"/>
        <v>*</v>
      </c>
      <c r="AU19" s="562" t="str">
        <f t="shared" si="23"/>
        <v>*</v>
      </c>
      <c r="AV19" s="723" t="str">
        <f t="shared" si="23"/>
        <v>*</v>
      </c>
      <c r="AW19" s="979" t="str">
        <f t="shared" si="23"/>
        <v>*</v>
      </c>
      <c r="AX19" s="983" t="str">
        <f t="shared" si="23"/>
        <v>*</v>
      </c>
      <c r="AY19" s="979" t="str">
        <f t="shared" si="23"/>
        <v>*</v>
      </c>
      <c r="AZ19" s="721" t="str">
        <f t="shared" si="23"/>
        <v>*</v>
      </c>
      <c r="BA19" s="722" t="str">
        <f t="shared" si="23"/>
        <v>*</v>
      </c>
      <c r="BB19" s="723" t="str">
        <f t="shared" si="23"/>
        <v>*</v>
      </c>
      <c r="BC19" s="562" t="str">
        <f t="shared" si="23"/>
        <v>*</v>
      </c>
      <c r="BD19" s="723" t="str">
        <f t="shared" si="23"/>
        <v>*</v>
      </c>
      <c r="BE19" s="723" t="str">
        <f t="shared" si="23"/>
        <v>*</v>
      </c>
      <c r="BF19" s="724" t="str">
        <f t="shared" si="23"/>
        <v>*</v>
      </c>
      <c r="BG19" s="723" t="str">
        <f t="shared" si="23"/>
        <v>*</v>
      </c>
      <c r="BH19" s="721" t="str">
        <f t="shared" si="23"/>
        <v>*</v>
      </c>
      <c r="BI19" s="722" t="str">
        <f t="shared" si="23"/>
        <v>*</v>
      </c>
      <c r="BJ19" s="723" t="str">
        <f t="shared" si="23"/>
        <v>*</v>
      </c>
      <c r="BK19" s="562" t="str">
        <f t="shared" si="23"/>
        <v>*</v>
      </c>
      <c r="BL19" s="723" t="str">
        <f t="shared" si="23"/>
        <v>*</v>
      </c>
      <c r="BM19" s="723" t="str">
        <f t="shared" si="23"/>
        <v>*</v>
      </c>
      <c r="BN19" s="724" t="str">
        <f t="shared" si="23"/>
        <v>*</v>
      </c>
      <c r="BO19" s="723" t="str">
        <f t="shared" si="23"/>
        <v>*</v>
      </c>
      <c r="BP19" s="721">
        <f t="shared" si="23"/>
        <v>0</v>
      </c>
      <c r="BQ19" s="722">
        <f t="shared" si="23"/>
        <v>0</v>
      </c>
      <c r="BR19" s="723">
        <f t="shared" si="23"/>
        <v>0</v>
      </c>
      <c r="BS19" s="562">
        <f t="shared" si="23"/>
        <v>0</v>
      </c>
      <c r="BT19" s="723">
        <f t="shared" si="23"/>
        <v>0</v>
      </c>
      <c r="BU19" s="723">
        <f t="shared" si="23"/>
        <v>0</v>
      </c>
      <c r="BV19" s="724">
        <f t="shared" si="23"/>
        <v>0</v>
      </c>
      <c r="BW19" s="723">
        <f t="shared" si="23"/>
        <v>0</v>
      </c>
      <c r="BX19" s="721">
        <f t="shared" ref="BX19:CM19" si="24">IF(AND(BX12&gt;=$J$19,BX12&lt;$K$19),"*",0)</f>
        <v>0</v>
      </c>
      <c r="BY19" s="722">
        <f t="shared" si="24"/>
        <v>0</v>
      </c>
      <c r="BZ19" s="723">
        <f t="shared" si="24"/>
        <v>0</v>
      </c>
      <c r="CA19" s="562">
        <f t="shared" si="24"/>
        <v>0</v>
      </c>
      <c r="CB19" s="723">
        <f t="shared" si="24"/>
        <v>0</v>
      </c>
      <c r="CC19" s="723">
        <f t="shared" si="24"/>
        <v>0</v>
      </c>
      <c r="CD19" s="724">
        <f t="shared" si="24"/>
        <v>0</v>
      </c>
      <c r="CE19" s="723">
        <f t="shared" si="24"/>
        <v>0</v>
      </c>
      <c r="CF19" s="721">
        <f t="shared" si="24"/>
        <v>0</v>
      </c>
      <c r="CG19" s="722">
        <f t="shared" si="24"/>
        <v>0</v>
      </c>
      <c r="CH19" s="723">
        <f t="shared" si="24"/>
        <v>0</v>
      </c>
      <c r="CI19" s="540">
        <f t="shared" si="24"/>
        <v>0</v>
      </c>
      <c r="CJ19" s="539">
        <f t="shared" si="24"/>
        <v>0</v>
      </c>
      <c r="CK19" s="539">
        <f t="shared" si="24"/>
        <v>0</v>
      </c>
      <c r="CL19" s="541">
        <f t="shared" si="24"/>
        <v>0</v>
      </c>
      <c r="CM19" s="539">
        <f t="shared" si="24"/>
        <v>0</v>
      </c>
      <c r="CN19" s="1128">
        <f t="shared" si="4"/>
        <v>7</v>
      </c>
      <c r="CO19" s="1129"/>
      <c r="CP19" s="1123">
        <f>IF(CN19=0,0,LOOKUP(CN19,ﾃﾞｰﾀ入力!$AR$13:'ﾃﾞｰﾀ入力'!$AR$34,ﾃﾞｰﾀ入力!$AS$13:'ﾃﾞｰﾀ入力'!$AS$34))</f>
        <v>6.25</v>
      </c>
      <c r="CQ19" s="1123"/>
      <c r="CR19" s="294">
        <f t="shared" si="5"/>
        <v>0</v>
      </c>
      <c r="CS19" s="294">
        <f t="shared" si="6"/>
        <v>0</v>
      </c>
      <c r="CT19" s="294">
        <f t="shared" si="7"/>
        <v>0</v>
      </c>
      <c r="CU19" s="295">
        <f t="shared" ca="1" si="12"/>
        <v>12500</v>
      </c>
      <c r="CV19" s="296">
        <f ca="1">IF(H19=0,0,LOOKUP(H19,ﾃﾞｰﾀ入力!$C$3:'ﾃﾞｰﾀ入力'!$C$52,ﾃﾞｰﾀ入力!$E$3:'ﾃﾞｰﾀ入力'!$E$51))</f>
        <v>2000</v>
      </c>
      <c r="CW19" s="297">
        <f ca="1">IF(H19=0,0,LOOKUP(H19,ﾃﾞｰﾀ入力!$C$3:'ﾃﾞｰﾀ入力'!$C$52,ﾃﾞｰﾀ入力!$F$3:'ﾃﾞｰﾀ入力'!$F$51))</f>
        <v>1</v>
      </c>
      <c r="CY19" s="69"/>
      <c r="CZ19" s="69"/>
      <c r="DA19" s="69"/>
    </row>
    <row r="20" spans="1:105" ht="22.5" customHeight="1">
      <c r="A20" s="443">
        <f t="shared" si="8"/>
        <v>7</v>
      </c>
      <c r="B20" s="855" t="str">
        <f>ｼﾌﾄ原本!C11</f>
        <v>N.D</v>
      </c>
      <c r="C20" s="924" t="str">
        <f>ｼﾌﾄ原本!I11</f>
        <v>O-17</v>
      </c>
      <c r="D20" s="435">
        <f>IF(COUNTIF($H$14:$H$30,7),VLOOKUP(7,$H$14:$CU$30,3,FALSE),0)</f>
        <v>8</v>
      </c>
      <c r="E20" s="896">
        <f>IF(COUNTIF($H$14:$H$30,7),VLOOKUP(7,$H$14:$CU$30,4,FALSE),0)</f>
        <v>16.5</v>
      </c>
      <c r="F20" s="430">
        <f ca="1">IF(COUNTIF($H$14:$H$30,7),VLOOKUP(7,$H$14:$CU$30,92,FALSE),0)</f>
        <v>9195</v>
      </c>
      <c r="G20" s="431">
        <f ca="1">IF(COUNTIF($H$14:$H$30,7),VLOOKUP(7,$H$14:$CW$30,94,FALSE),0)</f>
        <v>420</v>
      </c>
      <c r="H20" s="432">
        <v>9</v>
      </c>
      <c r="I20" s="874" t="str">
        <f>IF(H20=0,0,LOOKUP(H20,ﾃﾞｰﾀ入力!$C$3:'ﾃﾞｰﾀ入力'!$C$40,ﾃﾞｰﾀ入力!$D$3:'ﾃﾞｰﾀ入力'!$D$40))</f>
        <v>H.S</v>
      </c>
      <c r="J20" s="285">
        <v>14</v>
      </c>
      <c r="K20" s="286">
        <v>22.75</v>
      </c>
      <c r="L20" s="632">
        <f t="shared" ref="L20:AQ20" si="25">IF(AND(L12&gt;=$J$20,L12&lt;$K$20),"*",0)</f>
        <v>0</v>
      </c>
      <c r="M20" s="626">
        <f t="shared" si="25"/>
        <v>0</v>
      </c>
      <c r="N20" s="627">
        <f t="shared" si="25"/>
        <v>0</v>
      </c>
      <c r="O20" s="628">
        <f t="shared" si="25"/>
        <v>0</v>
      </c>
      <c r="P20" s="537">
        <f t="shared" si="25"/>
        <v>0</v>
      </c>
      <c r="Q20" s="539">
        <f t="shared" si="25"/>
        <v>0</v>
      </c>
      <c r="R20" s="541">
        <f t="shared" si="25"/>
        <v>0</v>
      </c>
      <c r="S20" s="539">
        <f t="shared" si="25"/>
        <v>0</v>
      </c>
      <c r="T20" s="537">
        <f t="shared" si="25"/>
        <v>0</v>
      </c>
      <c r="U20" s="538">
        <f t="shared" si="25"/>
        <v>0</v>
      </c>
      <c r="V20" s="539">
        <f t="shared" si="25"/>
        <v>0</v>
      </c>
      <c r="W20" s="562">
        <f t="shared" si="25"/>
        <v>0</v>
      </c>
      <c r="X20" s="723">
        <f t="shared" si="25"/>
        <v>0</v>
      </c>
      <c r="Y20" s="723">
        <f t="shared" si="25"/>
        <v>0</v>
      </c>
      <c r="Z20" s="724">
        <f t="shared" si="25"/>
        <v>0</v>
      </c>
      <c r="AA20" s="723">
        <f t="shared" si="25"/>
        <v>0</v>
      </c>
      <c r="AB20" s="721">
        <f t="shared" si="25"/>
        <v>0</v>
      </c>
      <c r="AC20" s="722">
        <f t="shared" si="25"/>
        <v>0</v>
      </c>
      <c r="AD20" s="723">
        <f t="shared" si="25"/>
        <v>0</v>
      </c>
      <c r="AE20" s="562">
        <f t="shared" si="25"/>
        <v>0</v>
      </c>
      <c r="AF20" s="723">
        <f t="shared" si="25"/>
        <v>0</v>
      </c>
      <c r="AG20" s="723">
        <f t="shared" si="25"/>
        <v>0</v>
      </c>
      <c r="AH20" s="724">
        <f t="shared" si="25"/>
        <v>0</v>
      </c>
      <c r="AI20" s="723">
        <f t="shared" si="25"/>
        <v>0</v>
      </c>
      <c r="AJ20" s="721">
        <f t="shared" si="25"/>
        <v>0</v>
      </c>
      <c r="AK20" s="722">
        <f t="shared" si="25"/>
        <v>0</v>
      </c>
      <c r="AL20" s="723">
        <f t="shared" si="25"/>
        <v>0</v>
      </c>
      <c r="AM20" s="562">
        <f t="shared" si="25"/>
        <v>0</v>
      </c>
      <c r="AN20" s="723">
        <f t="shared" si="25"/>
        <v>0</v>
      </c>
      <c r="AO20" s="723">
        <f t="shared" si="25"/>
        <v>0</v>
      </c>
      <c r="AP20" s="724">
        <f t="shared" si="25"/>
        <v>0</v>
      </c>
      <c r="AQ20" s="723">
        <f t="shared" si="25"/>
        <v>0</v>
      </c>
      <c r="AR20" s="721">
        <f t="shared" ref="AR20:BW20" si="26">IF(AND(AR12&gt;=$J$20,AR12&lt;$K$20),"*",0)</f>
        <v>0</v>
      </c>
      <c r="AS20" s="722">
        <f t="shared" si="26"/>
        <v>0</v>
      </c>
      <c r="AT20" s="723">
        <f t="shared" si="26"/>
        <v>0</v>
      </c>
      <c r="AU20" s="562">
        <f t="shared" si="26"/>
        <v>0</v>
      </c>
      <c r="AV20" s="723" t="str">
        <f t="shared" si="26"/>
        <v>*</v>
      </c>
      <c r="AW20" s="723" t="str">
        <f t="shared" si="26"/>
        <v>*</v>
      </c>
      <c r="AX20" s="724" t="str">
        <f t="shared" si="26"/>
        <v>*</v>
      </c>
      <c r="AY20" s="723" t="str">
        <f t="shared" si="26"/>
        <v>*</v>
      </c>
      <c r="AZ20" s="721" t="str">
        <f t="shared" si="26"/>
        <v>*</v>
      </c>
      <c r="BA20" s="722" t="str">
        <f t="shared" si="26"/>
        <v>*</v>
      </c>
      <c r="BB20" s="723" t="str">
        <f t="shared" si="26"/>
        <v>*</v>
      </c>
      <c r="BC20" s="562" t="str">
        <f t="shared" si="26"/>
        <v>*</v>
      </c>
      <c r="BD20" s="723" t="str">
        <f t="shared" si="26"/>
        <v>*</v>
      </c>
      <c r="BE20" s="723" t="str">
        <f t="shared" si="26"/>
        <v>*</v>
      </c>
      <c r="BF20" s="724" t="str">
        <f t="shared" si="26"/>
        <v>*</v>
      </c>
      <c r="BG20" s="723" t="str">
        <f t="shared" si="26"/>
        <v>*</v>
      </c>
      <c r="BH20" s="721" t="str">
        <f t="shared" si="26"/>
        <v>*</v>
      </c>
      <c r="BI20" s="722" t="str">
        <f t="shared" si="26"/>
        <v>*</v>
      </c>
      <c r="BJ20" s="723" t="str">
        <f t="shared" si="26"/>
        <v>*</v>
      </c>
      <c r="BK20" s="562" t="str">
        <f t="shared" si="26"/>
        <v>*</v>
      </c>
      <c r="BL20" s="979" t="str">
        <f t="shared" si="26"/>
        <v>*</v>
      </c>
      <c r="BM20" s="979" t="str">
        <f t="shared" si="26"/>
        <v>*</v>
      </c>
      <c r="BN20" s="983" t="str">
        <f t="shared" si="26"/>
        <v>*</v>
      </c>
      <c r="BO20" s="979" t="str">
        <f t="shared" si="26"/>
        <v>*</v>
      </c>
      <c r="BP20" s="721" t="str">
        <f t="shared" si="26"/>
        <v>*</v>
      </c>
      <c r="BQ20" s="722" t="str">
        <f t="shared" si="26"/>
        <v>*</v>
      </c>
      <c r="BR20" s="723" t="str">
        <f t="shared" si="26"/>
        <v>*</v>
      </c>
      <c r="BS20" s="562" t="str">
        <f t="shared" si="26"/>
        <v>*</v>
      </c>
      <c r="BT20" s="723" t="str">
        <f t="shared" si="26"/>
        <v>*</v>
      </c>
      <c r="BU20" s="723" t="str">
        <f t="shared" si="26"/>
        <v>*</v>
      </c>
      <c r="BV20" s="724" t="str">
        <f t="shared" si="26"/>
        <v>*</v>
      </c>
      <c r="BW20" s="723" t="str">
        <f t="shared" si="26"/>
        <v>*</v>
      </c>
      <c r="BX20" s="721" t="str">
        <f t="shared" ref="BX20:CM20" si="27">IF(AND(BX12&gt;=$J$20,BX12&lt;$K$20),"*",0)</f>
        <v>*</v>
      </c>
      <c r="BY20" s="722" t="str">
        <f t="shared" si="27"/>
        <v>*</v>
      </c>
      <c r="BZ20" s="723" t="str">
        <f t="shared" si="27"/>
        <v>*</v>
      </c>
      <c r="CA20" s="562" t="str">
        <f t="shared" si="27"/>
        <v>*</v>
      </c>
      <c r="CB20" s="723" t="str">
        <f t="shared" si="27"/>
        <v>*</v>
      </c>
      <c r="CC20" s="723" t="str">
        <f t="shared" si="27"/>
        <v>*</v>
      </c>
      <c r="CD20" s="724" t="str">
        <f t="shared" si="27"/>
        <v>*</v>
      </c>
      <c r="CE20" s="723">
        <f t="shared" si="27"/>
        <v>0</v>
      </c>
      <c r="CF20" s="721">
        <f t="shared" si="27"/>
        <v>0</v>
      </c>
      <c r="CG20" s="722">
        <f t="shared" si="27"/>
        <v>0</v>
      </c>
      <c r="CH20" s="723">
        <f t="shared" si="27"/>
        <v>0</v>
      </c>
      <c r="CI20" s="540">
        <f t="shared" si="27"/>
        <v>0</v>
      </c>
      <c r="CJ20" s="539">
        <f t="shared" si="27"/>
        <v>0</v>
      </c>
      <c r="CK20" s="539">
        <f t="shared" si="27"/>
        <v>0</v>
      </c>
      <c r="CL20" s="541">
        <f t="shared" si="27"/>
        <v>0</v>
      </c>
      <c r="CM20" s="539">
        <f t="shared" si="27"/>
        <v>0</v>
      </c>
      <c r="CN20" s="1128">
        <f t="shared" si="4"/>
        <v>8.75</v>
      </c>
      <c r="CO20" s="1129"/>
      <c r="CP20" s="1123">
        <f>IF(CN20=0,0,LOOKUP(CN20,ﾃﾞｰﾀ入力!$AR$13:'ﾃﾞｰﾀ入力'!$AR$34,ﾃﾞｰﾀ入力!$AS$13:'ﾃﾞｰﾀ入力'!$AS$34))</f>
        <v>7.5</v>
      </c>
      <c r="CQ20" s="1123"/>
      <c r="CR20" s="294">
        <f t="shared" si="5"/>
        <v>0</v>
      </c>
      <c r="CS20" s="294">
        <f t="shared" si="6"/>
        <v>0.75</v>
      </c>
      <c r="CT20" s="294">
        <f t="shared" si="7"/>
        <v>0</v>
      </c>
      <c r="CU20" s="295">
        <f t="shared" ca="1" si="12"/>
        <v>9594</v>
      </c>
      <c r="CV20" s="296">
        <f ca="1">IF(H20=0,0,LOOKUP(H20,ﾃﾞｰﾀ入力!$C$3:'ﾃﾞｰﾀ入力'!$C$52,ﾃﾞｰﾀ入力!$E$3:'ﾃﾞｰﾀ入力'!$E$51))</f>
        <v>1248</v>
      </c>
      <c r="CW20" s="297">
        <f ca="1">IF(H20=0,0,LOOKUP(H20,ﾃﾞｰﾀ入力!$C$3:'ﾃﾞｰﾀ入力'!$C$52,ﾃﾞｰﾀ入力!$F$3:'ﾃﾞｰﾀ入力'!$F$51))</f>
        <v>648</v>
      </c>
      <c r="CY20" s="69"/>
      <c r="CZ20" s="69"/>
      <c r="DA20" s="69"/>
    </row>
    <row r="21" spans="1:105" ht="22.5" customHeight="1">
      <c r="A21" s="443">
        <f t="shared" si="8"/>
        <v>8</v>
      </c>
      <c r="B21" s="855" t="str">
        <f>ｼﾌﾄ原本!C12</f>
        <v>M.K</v>
      </c>
      <c r="C21" s="924" t="str">
        <f>ｼﾌﾄ原本!I12</f>
        <v>X</v>
      </c>
      <c r="D21" s="435">
        <f>IF(COUNTIF($H$14:$H$30,8),VLOOKUP(8,$H$14:$CU$30,3,FALSE),0)</f>
        <v>0</v>
      </c>
      <c r="E21" s="896">
        <f>IF(COUNTIF($H$14:$H$30,8),VLOOKUP(8,$H$14:$CU$30,4,FALSE),0)</f>
        <v>0</v>
      </c>
      <c r="F21" s="430">
        <f>IF(COUNTIF($H$14:$H$30,8),VLOOKUP(8,$H$14:$CU$30,92,FALSE),0)</f>
        <v>0</v>
      </c>
      <c r="G21" s="431">
        <f>IF(COUNTIF($H$14:$H$30,8),VLOOKUP(8,$H$14:$CW$30,94,FALSE),0)</f>
        <v>0</v>
      </c>
      <c r="H21" s="432">
        <v>20</v>
      </c>
      <c r="I21" s="874" t="str">
        <f>IF(H21=0,0,LOOKUP(H21,ﾃﾞｰﾀ入力!$C$3:'ﾃﾞｰﾀ入力'!$C$40,ﾃﾞｰﾀ入力!$D$3:'ﾃﾞｰﾀ入力'!$D$40))</f>
        <v>S.S</v>
      </c>
      <c r="J21" s="285">
        <v>17</v>
      </c>
      <c r="K21" s="286">
        <v>22.75</v>
      </c>
      <c r="L21" s="632">
        <f t="shared" ref="L21:AQ21" si="28">IF(AND(L12&gt;=$J$21,L12&lt;$K$21),"*",0)</f>
        <v>0</v>
      </c>
      <c r="M21" s="626">
        <f t="shared" si="28"/>
        <v>0</v>
      </c>
      <c r="N21" s="627">
        <f t="shared" si="28"/>
        <v>0</v>
      </c>
      <c r="O21" s="628">
        <f t="shared" si="28"/>
        <v>0</v>
      </c>
      <c r="P21" s="537">
        <f t="shared" si="28"/>
        <v>0</v>
      </c>
      <c r="Q21" s="539">
        <f t="shared" si="28"/>
        <v>0</v>
      </c>
      <c r="R21" s="541">
        <f t="shared" si="28"/>
        <v>0</v>
      </c>
      <c r="S21" s="539">
        <f t="shared" si="28"/>
        <v>0</v>
      </c>
      <c r="T21" s="537">
        <f t="shared" si="28"/>
        <v>0</v>
      </c>
      <c r="U21" s="538">
        <f t="shared" si="28"/>
        <v>0</v>
      </c>
      <c r="V21" s="539">
        <f t="shared" si="28"/>
        <v>0</v>
      </c>
      <c r="W21" s="562">
        <f t="shared" si="28"/>
        <v>0</v>
      </c>
      <c r="X21" s="723">
        <f t="shared" si="28"/>
        <v>0</v>
      </c>
      <c r="Y21" s="723">
        <f t="shared" si="28"/>
        <v>0</v>
      </c>
      <c r="Z21" s="724">
        <f t="shared" si="28"/>
        <v>0</v>
      </c>
      <c r="AA21" s="723">
        <f t="shared" si="28"/>
        <v>0</v>
      </c>
      <c r="AB21" s="721">
        <f t="shared" si="28"/>
        <v>0</v>
      </c>
      <c r="AC21" s="722">
        <f t="shared" si="28"/>
        <v>0</v>
      </c>
      <c r="AD21" s="723">
        <f t="shared" si="28"/>
        <v>0</v>
      </c>
      <c r="AE21" s="562">
        <f t="shared" si="28"/>
        <v>0</v>
      </c>
      <c r="AF21" s="723">
        <f t="shared" si="28"/>
        <v>0</v>
      </c>
      <c r="AG21" s="723">
        <f t="shared" si="28"/>
        <v>0</v>
      </c>
      <c r="AH21" s="724">
        <f t="shared" si="28"/>
        <v>0</v>
      </c>
      <c r="AI21" s="723">
        <f t="shared" si="28"/>
        <v>0</v>
      </c>
      <c r="AJ21" s="721">
        <f t="shared" si="28"/>
        <v>0</v>
      </c>
      <c r="AK21" s="722">
        <f t="shared" si="28"/>
        <v>0</v>
      </c>
      <c r="AL21" s="723">
        <f t="shared" si="28"/>
        <v>0</v>
      </c>
      <c r="AM21" s="562">
        <f t="shared" si="28"/>
        <v>0</v>
      </c>
      <c r="AN21" s="723">
        <f t="shared" si="28"/>
        <v>0</v>
      </c>
      <c r="AO21" s="723">
        <f t="shared" si="28"/>
        <v>0</v>
      </c>
      <c r="AP21" s="724">
        <f t="shared" si="28"/>
        <v>0</v>
      </c>
      <c r="AQ21" s="723">
        <f t="shared" si="28"/>
        <v>0</v>
      </c>
      <c r="AR21" s="721">
        <f t="shared" ref="AR21:BW21" si="29">IF(AND(AR12&gt;=$J$21,AR12&lt;$K$21),"*",0)</f>
        <v>0</v>
      </c>
      <c r="AS21" s="722">
        <f t="shared" si="29"/>
        <v>0</v>
      </c>
      <c r="AT21" s="723">
        <f t="shared" si="29"/>
        <v>0</v>
      </c>
      <c r="AU21" s="562">
        <f t="shared" si="29"/>
        <v>0</v>
      </c>
      <c r="AV21" s="723">
        <f t="shared" si="29"/>
        <v>0</v>
      </c>
      <c r="AW21" s="723">
        <f t="shared" si="29"/>
        <v>0</v>
      </c>
      <c r="AX21" s="724">
        <f t="shared" si="29"/>
        <v>0</v>
      </c>
      <c r="AY21" s="723">
        <f t="shared" si="29"/>
        <v>0</v>
      </c>
      <c r="AZ21" s="721">
        <f t="shared" si="29"/>
        <v>0</v>
      </c>
      <c r="BA21" s="722">
        <f t="shared" si="29"/>
        <v>0</v>
      </c>
      <c r="BB21" s="723">
        <f t="shared" si="29"/>
        <v>0</v>
      </c>
      <c r="BC21" s="562">
        <f t="shared" si="29"/>
        <v>0</v>
      </c>
      <c r="BD21" s="723">
        <f t="shared" si="29"/>
        <v>0</v>
      </c>
      <c r="BE21" s="723">
        <f t="shared" si="29"/>
        <v>0</v>
      </c>
      <c r="BF21" s="724">
        <f t="shared" si="29"/>
        <v>0</v>
      </c>
      <c r="BG21" s="723">
        <f t="shared" si="29"/>
        <v>0</v>
      </c>
      <c r="BH21" s="721" t="str">
        <f t="shared" si="29"/>
        <v>*</v>
      </c>
      <c r="BI21" s="722" t="str">
        <f t="shared" si="29"/>
        <v>*</v>
      </c>
      <c r="BJ21" s="723" t="str">
        <f t="shared" si="29"/>
        <v>*</v>
      </c>
      <c r="BK21" s="562" t="str">
        <f t="shared" si="29"/>
        <v>*</v>
      </c>
      <c r="BL21" s="723" t="str">
        <f t="shared" si="29"/>
        <v>*</v>
      </c>
      <c r="BM21" s="723" t="str">
        <f t="shared" si="29"/>
        <v>*</v>
      </c>
      <c r="BN21" s="724" t="str">
        <f t="shared" si="29"/>
        <v>*</v>
      </c>
      <c r="BO21" s="723" t="str">
        <f t="shared" si="29"/>
        <v>*</v>
      </c>
      <c r="BP21" s="721" t="str">
        <f t="shared" si="29"/>
        <v>*</v>
      </c>
      <c r="BQ21" s="722" t="str">
        <f t="shared" si="29"/>
        <v>*</v>
      </c>
      <c r="BR21" s="979" t="str">
        <f t="shared" si="29"/>
        <v>*</v>
      </c>
      <c r="BS21" s="562" t="str">
        <f t="shared" si="29"/>
        <v>*</v>
      </c>
      <c r="BT21" s="723" t="str">
        <f t="shared" si="29"/>
        <v>*</v>
      </c>
      <c r="BU21" s="723" t="str">
        <f t="shared" si="29"/>
        <v>*</v>
      </c>
      <c r="BV21" s="724" t="str">
        <f t="shared" si="29"/>
        <v>*</v>
      </c>
      <c r="BW21" s="723" t="str">
        <f t="shared" si="29"/>
        <v>*</v>
      </c>
      <c r="BX21" s="721" t="str">
        <f t="shared" ref="BX21:CM21" si="30">IF(AND(BX12&gt;=$J$21,BX12&lt;$K$21),"*",0)</f>
        <v>*</v>
      </c>
      <c r="BY21" s="722" t="str">
        <f t="shared" si="30"/>
        <v>*</v>
      </c>
      <c r="BZ21" s="723" t="str">
        <f t="shared" si="30"/>
        <v>*</v>
      </c>
      <c r="CA21" s="562" t="str">
        <f t="shared" si="30"/>
        <v>*</v>
      </c>
      <c r="CB21" s="723" t="str">
        <f t="shared" si="30"/>
        <v>*</v>
      </c>
      <c r="CC21" s="723" t="str">
        <f t="shared" si="30"/>
        <v>*</v>
      </c>
      <c r="CD21" s="724" t="str">
        <f t="shared" si="30"/>
        <v>*</v>
      </c>
      <c r="CE21" s="723">
        <f t="shared" si="30"/>
        <v>0</v>
      </c>
      <c r="CF21" s="721">
        <f t="shared" si="30"/>
        <v>0</v>
      </c>
      <c r="CG21" s="722">
        <f t="shared" si="30"/>
        <v>0</v>
      </c>
      <c r="CH21" s="723">
        <f t="shared" si="30"/>
        <v>0</v>
      </c>
      <c r="CI21" s="540">
        <f t="shared" si="30"/>
        <v>0</v>
      </c>
      <c r="CJ21" s="539">
        <f t="shared" si="30"/>
        <v>0</v>
      </c>
      <c r="CK21" s="539">
        <f t="shared" si="30"/>
        <v>0</v>
      </c>
      <c r="CL21" s="541">
        <f t="shared" si="30"/>
        <v>0</v>
      </c>
      <c r="CM21" s="539">
        <f t="shared" si="30"/>
        <v>0</v>
      </c>
      <c r="CN21" s="1128">
        <f t="shared" si="4"/>
        <v>5.75</v>
      </c>
      <c r="CO21" s="1129"/>
      <c r="CP21" s="1123">
        <f>IF(CN21=0,0,LOOKUP(CN21,ﾃﾞｰﾀ入力!$AR$13:'ﾃﾞｰﾀ入力'!$AR$34,ﾃﾞｰﾀ入力!$AS$13:'ﾃﾞｰﾀ入力'!$AS$34))</f>
        <v>5.25</v>
      </c>
      <c r="CQ21" s="1123"/>
      <c r="CR21" s="294">
        <f t="shared" si="5"/>
        <v>0</v>
      </c>
      <c r="CS21" s="294">
        <f t="shared" si="6"/>
        <v>0.75</v>
      </c>
      <c r="CT21" s="294">
        <f t="shared" si="7"/>
        <v>0</v>
      </c>
      <c r="CU21" s="295">
        <f t="shared" ca="1" si="12"/>
        <v>6666.375</v>
      </c>
      <c r="CV21" s="296">
        <f ca="1">IF(H21=0,0,LOOKUP(H21,ﾃﾞｰﾀ入力!$C$3:'ﾃﾞｰﾀ入力'!$C$52,ﾃﾞｰﾀ入力!$E$3:'ﾃﾞｰﾀ入力'!$E$51))</f>
        <v>1226</v>
      </c>
      <c r="CW21" s="297">
        <f ca="1">IF(H21=0,0,LOOKUP(H21,ﾃﾞｰﾀ入力!$C$3:'ﾃﾞｰﾀ入力'!$C$52,ﾃﾞｰﾀ入力!$F$3:'ﾃﾞｰﾀ入力'!$F$51))</f>
        <v>320</v>
      </c>
      <c r="CY21" s="69"/>
      <c r="CZ21" s="69"/>
      <c r="DA21" s="69"/>
    </row>
    <row r="22" spans="1:105" ht="22.5" customHeight="1">
      <c r="A22" s="443">
        <f t="shared" si="8"/>
        <v>9</v>
      </c>
      <c r="B22" s="855" t="str">
        <f>ｼﾌﾄ原本!C13</f>
        <v>H.S</v>
      </c>
      <c r="C22" s="924" t="str">
        <f>ｼﾌﾄ原本!I13</f>
        <v>14-L</v>
      </c>
      <c r="D22" s="435">
        <f>IF(COUNTIF($H$14:$H$30,9),VLOOKUP(9,$H$14:$CU$30,3,FALSE),0)</f>
        <v>14</v>
      </c>
      <c r="E22" s="896">
        <f>IF(COUNTIF($H$14:$H$30,9),VLOOKUP(9,$H$14:$CU$30,4,FALSE),0)</f>
        <v>22.75</v>
      </c>
      <c r="F22" s="430">
        <f ca="1">IF(COUNTIF($H$14:$H$30,9),VLOOKUP(9,$H$14:$CU$30,92,FALSE),0)</f>
        <v>9594</v>
      </c>
      <c r="G22" s="431">
        <f ca="1">IF(COUNTIF($H$14:$H$30,9),VLOOKUP(9,$H$14:$CW$30,94,FALSE),0)</f>
        <v>648</v>
      </c>
      <c r="H22" s="432">
        <v>19</v>
      </c>
      <c r="I22" s="874" t="str">
        <f>IF(H22=0,0,LOOKUP(H22,ﾃﾞｰﾀ入力!$C$3:'ﾃﾞｰﾀ入力'!$C$40,ﾃﾞｰﾀ入力!$D$3:'ﾃﾞｰﾀ入力'!$D$40))</f>
        <v>E.U</v>
      </c>
      <c r="J22" s="285">
        <v>18</v>
      </c>
      <c r="K22" s="286">
        <v>22.75</v>
      </c>
      <c r="L22" s="632">
        <f t="shared" ref="L22:AQ22" si="31">IF(AND(L12&gt;=$J$22,L12&lt;$K$22),"*",0)</f>
        <v>0</v>
      </c>
      <c r="M22" s="626">
        <f t="shared" si="31"/>
        <v>0</v>
      </c>
      <c r="N22" s="627">
        <f t="shared" si="31"/>
        <v>0</v>
      </c>
      <c r="O22" s="628">
        <f t="shared" si="31"/>
        <v>0</v>
      </c>
      <c r="P22" s="537">
        <f t="shared" si="31"/>
        <v>0</v>
      </c>
      <c r="Q22" s="539">
        <f t="shared" si="31"/>
        <v>0</v>
      </c>
      <c r="R22" s="541">
        <f t="shared" si="31"/>
        <v>0</v>
      </c>
      <c r="S22" s="539">
        <f t="shared" si="31"/>
        <v>0</v>
      </c>
      <c r="T22" s="537">
        <f t="shared" si="31"/>
        <v>0</v>
      </c>
      <c r="U22" s="538">
        <f t="shared" si="31"/>
        <v>0</v>
      </c>
      <c r="V22" s="539">
        <f t="shared" si="31"/>
        <v>0</v>
      </c>
      <c r="W22" s="562">
        <f t="shared" si="31"/>
        <v>0</v>
      </c>
      <c r="X22" s="723">
        <f t="shared" si="31"/>
        <v>0</v>
      </c>
      <c r="Y22" s="723">
        <f t="shared" si="31"/>
        <v>0</v>
      </c>
      <c r="Z22" s="724">
        <f t="shared" si="31"/>
        <v>0</v>
      </c>
      <c r="AA22" s="723">
        <f t="shared" si="31"/>
        <v>0</v>
      </c>
      <c r="AB22" s="721">
        <f t="shared" si="31"/>
        <v>0</v>
      </c>
      <c r="AC22" s="722">
        <f t="shared" si="31"/>
        <v>0</v>
      </c>
      <c r="AD22" s="723">
        <f t="shared" si="31"/>
        <v>0</v>
      </c>
      <c r="AE22" s="562">
        <f t="shared" si="31"/>
        <v>0</v>
      </c>
      <c r="AF22" s="723">
        <f t="shared" si="31"/>
        <v>0</v>
      </c>
      <c r="AG22" s="723">
        <f t="shared" si="31"/>
        <v>0</v>
      </c>
      <c r="AH22" s="724">
        <f t="shared" si="31"/>
        <v>0</v>
      </c>
      <c r="AI22" s="723">
        <f t="shared" si="31"/>
        <v>0</v>
      </c>
      <c r="AJ22" s="721">
        <f t="shared" si="31"/>
        <v>0</v>
      </c>
      <c r="AK22" s="722">
        <f t="shared" si="31"/>
        <v>0</v>
      </c>
      <c r="AL22" s="723">
        <f t="shared" si="31"/>
        <v>0</v>
      </c>
      <c r="AM22" s="562">
        <f t="shared" si="31"/>
        <v>0</v>
      </c>
      <c r="AN22" s="723">
        <f t="shared" si="31"/>
        <v>0</v>
      </c>
      <c r="AO22" s="723">
        <f t="shared" si="31"/>
        <v>0</v>
      </c>
      <c r="AP22" s="724">
        <f t="shared" si="31"/>
        <v>0</v>
      </c>
      <c r="AQ22" s="723">
        <f t="shared" si="31"/>
        <v>0</v>
      </c>
      <c r="AR22" s="721">
        <f t="shared" ref="AR22:BW22" si="32">IF(AND(AR12&gt;=$J$22,AR12&lt;$K$22),"*",0)</f>
        <v>0</v>
      </c>
      <c r="AS22" s="722">
        <f t="shared" si="32"/>
        <v>0</v>
      </c>
      <c r="AT22" s="723">
        <f t="shared" si="32"/>
        <v>0</v>
      </c>
      <c r="AU22" s="562">
        <f t="shared" si="32"/>
        <v>0</v>
      </c>
      <c r="AV22" s="723">
        <f t="shared" si="32"/>
        <v>0</v>
      </c>
      <c r="AW22" s="723">
        <f t="shared" si="32"/>
        <v>0</v>
      </c>
      <c r="AX22" s="724">
        <f t="shared" si="32"/>
        <v>0</v>
      </c>
      <c r="AY22" s="723">
        <f t="shared" si="32"/>
        <v>0</v>
      </c>
      <c r="AZ22" s="721">
        <f t="shared" si="32"/>
        <v>0</v>
      </c>
      <c r="BA22" s="722">
        <f t="shared" si="32"/>
        <v>0</v>
      </c>
      <c r="BB22" s="723">
        <f t="shared" si="32"/>
        <v>0</v>
      </c>
      <c r="BC22" s="562">
        <f t="shared" si="32"/>
        <v>0</v>
      </c>
      <c r="BD22" s="723">
        <f t="shared" si="32"/>
        <v>0</v>
      </c>
      <c r="BE22" s="723">
        <f t="shared" si="32"/>
        <v>0</v>
      </c>
      <c r="BF22" s="724">
        <f t="shared" si="32"/>
        <v>0</v>
      </c>
      <c r="BG22" s="723">
        <f t="shared" si="32"/>
        <v>0</v>
      </c>
      <c r="BH22" s="721">
        <f t="shared" si="32"/>
        <v>0</v>
      </c>
      <c r="BI22" s="722">
        <f t="shared" si="32"/>
        <v>0</v>
      </c>
      <c r="BJ22" s="723">
        <f t="shared" si="32"/>
        <v>0</v>
      </c>
      <c r="BK22" s="562">
        <f t="shared" si="32"/>
        <v>0</v>
      </c>
      <c r="BL22" s="723" t="str">
        <f t="shared" si="32"/>
        <v>*</v>
      </c>
      <c r="BM22" s="723" t="str">
        <f t="shared" si="32"/>
        <v>*</v>
      </c>
      <c r="BN22" s="724" t="str">
        <f t="shared" si="32"/>
        <v>*</v>
      </c>
      <c r="BO22" s="723" t="str">
        <f t="shared" si="32"/>
        <v>*</v>
      </c>
      <c r="BP22" s="721" t="str">
        <f t="shared" si="32"/>
        <v>*</v>
      </c>
      <c r="BQ22" s="722" t="str">
        <f t="shared" si="32"/>
        <v>*</v>
      </c>
      <c r="BR22" s="723" t="str">
        <f t="shared" si="32"/>
        <v>*</v>
      </c>
      <c r="BS22" s="562" t="str">
        <f t="shared" si="32"/>
        <v>*</v>
      </c>
      <c r="BT22" s="723" t="str">
        <f t="shared" si="32"/>
        <v>*</v>
      </c>
      <c r="BU22" s="723" t="str">
        <f t="shared" si="32"/>
        <v>*</v>
      </c>
      <c r="BV22" s="724" t="str">
        <f t="shared" si="32"/>
        <v>*</v>
      </c>
      <c r="BW22" s="723" t="str">
        <f t="shared" si="32"/>
        <v>*</v>
      </c>
      <c r="BX22" s="721" t="str">
        <f t="shared" ref="BX22:CM22" si="33">IF(AND(BX12&gt;=$J$22,BX12&lt;$K$22),"*",0)</f>
        <v>*</v>
      </c>
      <c r="BY22" s="722" t="str">
        <f t="shared" si="33"/>
        <v>*</v>
      </c>
      <c r="BZ22" s="723" t="str">
        <f t="shared" si="33"/>
        <v>*</v>
      </c>
      <c r="CA22" s="562" t="str">
        <f t="shared" si="33"/>
        <v>*</v>
      </c>
      <c r="CB22" s="723" t="str">
        <f t="shared" si="33"/>
        <v>*</v>
      </c>
      <c r="CC22" s="723" t="str">
        <f t="shared" si="33"/>
        <v>*</v>
      </c>
      <c r="CD22" s="724" t="str">
        <f t="shared" si="33"/>
        <v>*</v>
      </c>
      <c r="CE22" s="723">
        <f t="shared" si="33"/>
        <v>0</v>
      </c>
      <c r="CF22" s="721">
        <f t="shared" si="33"/>
        <v>0</v>
      </c>
      <c r="CG22" s="722">
        <f t="shared" si="33"/>
        <v>0</v>
      </c>
      <c r="CH22" s="723">
        <f t="shared" si="33"/>
        <v>0</v>
      </c>
      <c r="CI22" s="540">
        <f t="shared" si="33"/>
        <v>0</v>
      </c>
      <c r="CJ22" s="539">
        <f t="shared" si="33"/>
        <v>0</v>
      </c>
      <c r="CK22" s="539">
        <f t="shared" si="33"/>
        <v>0</v>
      </c>
      <c r="CL22" s="541">
        <f t="shared" si="33"/>
        <v>0</v>
      </c>
      <c r="CM22" s="539">
        <f t="shared" si="33"/>
        <v>0</v>
      </c>
      <c r="CN22" s="1128">
        <f t="shared" si="4"/>
        <v>4.75</v>
      </c>
      <c r="CO22" s="1129"/>
      <c r="CP22" s="1123">
        <f>IF(CN22=0,0,LOOKUP(CN22,ﾃﾞｰﾀ入力!$AR$13:'ﾃﾞｰﾀ入力'!$AR$34,ﾃﾞｰﾀ入力!$AS$13:'ﾃﾞｰﾀ入力'!$AS$34))</f>
        <v>4.5</v>
      </c>
      <c r="CQ22" s="1123"/>
      <c r="CR22" s="294">
        <f t="shared" si="5"/>
        <v>0</v>
      </c>
      <c r="CS22" s="294">
        <f t="shared" si="6"/>
        <v>0.75</v>
      </c>
      <c r="CT22" s="294">
        <f t="shared" si="7"/>
        <v>0</v>
      </c>
      <c r="CU22" s="295">
        <f t="shared" ca="1" si="12"/>
        <v>5746.875</v>
      </c>
      <c r="CV22" s="296">
        <f ca="1">IF(H22=0,0,LOOKUP(H22,ﾃﾞｰﾀ入力!$C$3:'ﾃﾞｰﾀ入力'!$C$52,ﾃﾞｰﾀ入力!$E$3:'ﾃﾞｰﾀ入力'!$E$51))</f>
        <v>1226</v>
      </c>
      <c r="CW22" s="297">
        <f ca="1">IF(H22=0,0,LOOKUP(H22,ﾃﾞｰﾀ入力!$C$3:'ﾃﾞｰﾀ入力'!$C$52,ﾃﾞｰﾀ入力!$F$3:'ﾃﾞｰﾀ入力'!$F$51))</f>
        <v>816</v>
      </c>
      <c r="CY22" s="69"/>
      <c r="CZ22" s="69"/>
      <c r="DA22" s="69"/>
    </row>
    <row r="23" spans="1:105" ht="22.5" customHeight="1">
      <c r="A23" s="443">
        <f t="shared" si="8"/>
        <v>10</v>
      </c>
      <c r="B23" s="855" t="str">
        <f>ｼﾌﾄ原本!C14</f>
        <v>C.E</v>
      </c>
      <c r="C23" s="924" t="str">
        <f>ｼﾌﾄ原本!I14</f>
        <v>X</v>
      </c>
      <c r="D23" s="435">
        <f>IF(COUNTIF($H$14:$H$30,10),VLOOKUP(10,$H$14:$CU$30,3,FALSE),0)</f>
        <v>0</v>
      </c>
      <c r="E23" s="896">
        <f>IF(COUNTIF($H$14:$H$30,10),VLOOKUP(10,$H$14:$CU$30,4,FALSE),0)</f>
        <v>0</v>
      </c>
      <c r="F23" s="430">
        <f>IF(COUNTIF($H$14:$H$30,10),VLOOKUP(10,$H$14:$CU$30,92,FALSE),0)</f>
        <v>0</v>
      </c>
      <c r="G23" s="431">
        <f>IF(COUNTIF($H$14:$H$30,10),VLOOKUP(10,$H$14:$CW$30,94,FALSE),0)</f>
        <v>0</v>
      </c>
      <c r="H23" s="432"/>
      <c r="I23" s="874">
        <f>IF(H23=0,0,LOOKUP(H23,ﾃﾞｰﾀ入力!$C$3:'ﾃﾞｰﾀ入力'!$C$40,ﾃﾞｰﾀ入力!$D$3:'ﾃﾞｰﾀ入力'!$D$40))</f>
        <v>0</v>
      </c>
      <c r="J23" s="285"/>
      <c r="K23" s="286"/>
      <c r="L23" s="632">
        <f t="shared" ref="L23:AQ23" si="34">IF(AND(L12&gt;=$J$23,L12&lt;$K$23),"*",0)</f>
        <v>0</v>
      </c>
      <c r="M23" s="626">
        <f t="shared" si="34"/>
        <v>0</v>
      </c>
      <c r="N23" s="627">
        <f t="shared" si="34"/>
        <v>0</v>
      </c>
      <c r="O23" s="628">
        <f t="shared" si="34"/>
        <v>0</v>
      </c>
      <c r="P23" s="537">
        <f t="shared" si="34"/>
        <v>0</v>
      </c>
      <c r="Q23" s="539">
        <f t="shared" si="34"/>
        <v>0</v>
      </c>
      <c r="R23" s="541">
        <f t="shared" si="34"/>
        <v>0</v>
      </c>
      <c r="S23" s="539">
        <f t="shared" si="34"/>
        <v>0</v>
      </c>
      <c r="T23" s="537">
        <f t="shared" si="34"/>
        <v>0</v>
      </c>
      <c r="U23" s="538">
        <f t="shared" si="34"/>
        <v>0</v>
      </c>
      <c r="V23" s="539">
        <f t="shared" si="34"/>
        <v>0</v>
      </c>
      <c r="W23" s="562">
        <f t="shared" si="34"/>
        <v>0</v>
      </c>
      <c r="X23" s="723">
        <f t="shared" si="34"/>
        <v>0</v>
      </c>
      <c r="Y23" s="723">
        <f t="shared" si="34"/>
        <v>0</v>
      </c>
      <c r="Z23" s="724">
        <f t="shared" si="34"/>
        <v>0</v>
      </c>
      <c r="AA23" s="723">
        <f t="shared" si="34"/>
        <v>0</v>
      </c>
      <c r="AB23" s="721">
        <f t="shared" si="34"/>
        <v>0</v>
      </c>
      <c r="AC23" s="722">
        <f t="shared" si="34"/>
        <v>0</v>
      </c>
      <c r="AD23" s="723">
        <f t="shared" si="34"/>
        <v>0</v>
      </c>
      <c r="AE23" s="562">
        <f t="shared" si="34"/>
        <v>0</v>
      </c>
      <c r="AF23" s="723">
        <f t="shared" si="34"/>
        <v>0</v>
      </c>
      <c r="AG23" s="723">
        <f t="shared" si="34"/>
        <v>0</v>
      </c>
      <c r="AH23" s="724">
        <f t="shared" si="34"/>
        <v>0</v>
      </c>
      <c r="AI23" s="723">
        <f t="shared" si="34"/>
        <v>0</v>
      </c>
      <c r="AJ23" s="721">
        <f t="shared" si="34"/>
        <v>0</v>
      </c>
      <c r="AK23" s="722">
        <f t="shared" si="34"/>
        <v>0</v>
      </c>
      <c r="AL23" s="723">
        <f t="shared" si="34"/>
        <v>0</v>
      </c>
      <c r="AM23" s="562">
        <f t="shared" si="34"/>
        <v>0</v>
      </c>
      <c r="AN23" s="723">
        <f t="shared" si="34"/>
        <v>0</v>
      </c>
      <c r="AO23" s="723">
        <f t="shared" si="34"/>
        <v>0</v>
      </c>
      <c r="AP23" s="724">
        <f t="shared" si="34"/>
        <v>0</v>
      </c>
      <c r="AQ23" s="723">
        <f t="shared" si="34"/>
        <v>0</v>
      </c>
      <c r="AR23" s="721">
        <f t="shared" ref="AR23:BW23" si="35">IF(AND(AR12&gt;=$J$23,AR12&lt;$K$23),"*",0)</f>
        <v>0</v>
      </c>
      <c r="AS23" s="722">
        <f t="shared" si="35"/>
        <v>0</v>
      </c>
      <c r="AT23" s="723">
        <f t="shared" si="35"/>
        <v>0</v>
      </c>
      <c r="AU23" s="562">
        <f t="shared" si="35"/>
        <v>0</v>
      </c>
      <c r="AV23" s="723">
        <f t="shared" si="35"/>
        <v>0</v>
      </c>
      <c r="AW23" s="723">
        <f t="shared" si="35"/>
        <v>0</v>
      </c>
      <c r="AX23" s="724">
        <f t="shared" si="35"/>
        <v>0</v>
      </c>
      <c r="AY23" s="723">
        <f t="shared" si="35"/>
        <v>0</v>
      </c>
      <c r="AZ23" s="721">
        <f t="shared" si="35"/>
        <v>0</v>
      </c>
      <c r="BA23" s="722">
        <f t="shared" si="35"/>
        <v>0</v>
      </c>
      <c r="BB23" s="723">
        <f t="shared" si="35"/>
        <v>0</v>
      </c>
      <c r="BC23" s="562">
        <f t="shared" si="35"/>
        <v>0</v>
      </c>
      <c r="BD23" s="723">
        <f t="shared" si="35"/>
        <v>0</v>
      </c>
      <c r="BE23" s="723">
        <f t="shared" si="35"/>
        <v>0</v>
      </c>
      <c r="BF23" s="724">
        <f t="shared" si="35"/>
        <v>0</v>
      </c>
      <c r="BG23" s="723">
        <f t="shared" si="35"/>
        <v>0</v>
      </c>
      <c r="BH23" s="721">
        <f t="shared" si="35"/>
        <v>0</v>
      </c>
      <c r="BI23" s="722">
        <f t="shared" si="35"/>
        <v>0</v>
      </c>
      <c r="BJ23" s="723">
        <f t="shared" si="35"/>
        <v>0</v>
      </c>
      <c r="BK23" s="562">
        <f t="shared" si="35"/>
        <v>0</v>
      </c>
      <c r="BL23" s="723">
        <f t="shared" si="35"/>
        <v>0</v>
      </c>
      <c r="BM23" s="723">
        <f t="shared" si="35"/>
        <v>0</v>
      </c>
      <c r="BN23" s="724">
        <f t="shared" si="35"/>
        <v>0</v>
      </c>
      <c r="BO23" s="723">
        <f t="shared" si="35"/>
        <v>0</v>
      </c>
      <c r="BP23" s="721">
        <f t="shared" si="35"/>
        <v>0</v>
      </c>
      <c r="BQ23" s="722">
        <f t="shared" si="35"/>
        <v>0</v>
      </c>
      <c r="BR23" s="723">
        <f t="shared" si="35"/>
        <v>0</v>
      </c>
      <c r="BS23" s="562">
        <f t="shared" si="35"/>
        <v>0</v>
      </c>
      <c r="BT23" s="723">
        <f t="shared" si="35"/>
        <v>0</v>
      </c>
      <c r="BU23" s="723">
        <f t="shared" si="35"/>
        <v>0</v>
      </c>
      <c r="BV23" s="724">
        <f t="shared" si="35"/>
        <v>0</v>
      </c>
      <c r="BW23" s="723">
        <f t="shared" si="35"/>
        <v>0</v>
      </c>
      <c r="BX23" s="721">
        <f t="shared" ref="BX23:CM23" si="36">IF(AND(BX12&gt;=$J$23,BX12&lt;$K$23),"*",0)</f>
        <v>0</v>
      </c>
      <c r="BY23" s="722">
        <f t="shared" si="36"/>
        <v>0</v>
      </c>
      <c r="BZ23" s="723">
        <f t="shared" si="36"/>
        <v>0</v>
      </c>
      <c r="CA23" s="562">
        <f t="shared" si="36"/>
        <v>0</v>
      </c>
      <c r="CB23" s="723">
        <f t="shared" si="36"/>
        <v>0</v>
      </c>
      <c r="CC23" s="723">
        <f t="shared" si="36"/>
        <v>0</v>
      </c>
      <c r="CD23" s="724">
        <f t="shared" si="36"/>
        <v>0</v>
      </c>
      <c r="CE23" s="723">
        <f t="shared" si="36"/>
        <v>0</v>
      </c>
      <c r="CF23" s="721">
        <f t="shared" si="36"/>
        <v>0</v>
      </c>
      <c r="CG23" s="722">
        <f t="shared" si="36"/>
        <v>0</v>
      </c>
      <c r="CH23" s="723">
        <f t="shared" si="36"/>
        <v>0</v>
      </c>
      <c r="CI23" s="540">
        <f t="shared" si="36"/>
        <v>0</v>
      </c>
      <c r="CJ23" s="539">
        <f t="shared" si="36"/>
        <v>0</v>
      </c>
      <c r="CK23" s="539">
        <f t="shared" si="36"/>
        <v>0</v>
      </c>
      <c r="CL23" s="541">
        <f t="shared" si="36"/>
        <v>0</v>
      </c>
      <c r="CM23" s="539">
        <f t="shared" si="36"/>
        <v>0</v>
      </c>
      <c r="CN23" s="1128">
        <f t="shared" si="4"/>
        <v>0</v>
      </c>
      <c r="CO23" s="1129"/>
      <c r="CP23" s="1123">
        <f>IF(CN23=0,0,LOOKUP(CN23,ﾃﾞｰﾀ入力!$AR$13:'ﾃﾞｰﾀ入力'!$AR$34,ﾃﾞｰﾀ入力!$AS$13:'ﾃﾞｰﾀ入力'!$AS$34))</f>
        <v>0</v>
      </c>
      <c r="CQ23" s="1123"/>
      <c r="CR23" s="294">
        <f t="shared" si="5"/>
        <v>0</v>
      </c>
      <c r="CS23" s="294">
        <f t="shared" si="6"/>
        <v>0</v>
      </c>
      <c r="CT23" s="294">
        <f t="shared" si="7"/>
        <v>0</v>
      </c>
      <c r="CU23" s="295">
        <f t="shared" si="12"/>
        <v>0</v>
      </c>
      <c r="CV23" s="296">
        <f>IF(H23=0,0,LOOKUP(H23,ﾃﾞｰﾀ入力!$C$3:'ﾃﾞｰﾀ入力'!$C$52,ﾃﾞｰﾀ入力!$E$3:'ﾃﾞｰﾀ入力'!$E$51))</f>
        <v>0</v>
      </c>
      <c r="CW23" s="297">
        <f>IF(H23=0,0,LOOKUP(H23,ﾃﾞｰﾀ入力!$C$3:'ﾃﾞｰﾀ入力'!$C$52,ﾃﾞｰﾀ入力!$F$3:'ﾃﾞｰﾀ入力'!$F$51))</f>
        <v>0</v>
      </c>
      <c r="CY23" s="69"/>
      <c r="CZ23" s="69"/>
      <c r="DA23" s="69"/>
    </row>
    <row r="24" spans="1:105" ht="22.5" customHeight="1">
      <c r="A24" s="443">
        <f t="shared" si="8"/>
        <v>11</v>
      </c>
      <c r="B24" s="855" t="str">
        <f>ｼﾌﾄ原本!C15</f>
        <v>K.J</v>
      </c>
      <c r="C24" s="924" t="str">
        <f>ｼﾌﾄ原本!I15</f>
        <v>X</v>
      </c>
      <c r="D24" s="435">
        <f>IF(COUNTIF($H$14:$H$30,11),VLOOKUP(11,$H$14:$CU$30,3,FALSE),0)</f>
        <v>0</v>
      </c>
      <c r="E24" s="896">
        <f>IF(COUNTIF($H$14:$H$30,11),VLOOKUP(11,$H$14:$CU$30,4,FALSE),0)</f>
        <v>0</v>
      </c>
      <c r="F24" s="430">
        <f>IF(COUNTIF($H$14:$H$30,11),VLOOKUP(11,$H$14:$CU$30,92,FALSE),0)</f>
        <v>0</v>
      </c>
      <c r="G24" s="431">
        <f>IF(COUNTIF($H$14:$H$30,11),VLOOKUP(11,$H$14:$CW$30,94,FALSE),0)</f>
        <v>0</v>
      </c>
      <c r="H24" s="432"/>
      <c r="I24" s="874">
        <f>IF(H24=0,0,LOOKUP(H24,ﾃﾞｰﾀ入力!$C$3:'ﾃﾞｰﾀ入力'!$C$40,ﾃﾞｰﾀ入力!$D$3:'ﾃﾞｰﾀ入力'!$D$40))</f>
        <v>0</v>
      </c>
      <c r="J24" s="285"/>
      <c r="K24" s="286"/>
      <c r="L24" s="632">
        <f t="shared" ref="L24:AQ24" si="37">IF(AND(L12&gt;=$J$24,L12&lt;$K$24),"*",0)</f>
        <v>0</v>
      </c>
      <c r="M24" s="626">
        <f t="shared" si="37"/>
        <v>0</v>
      </c>
      <c r="N24" s="627">
        <f t="shared" si="37"/>
        <v>0</v>
      </c>
      <c r="O24" s="628">
        <f t="shared" si="37"/>
        <v>0</v>
      </c>
      <c r="P24" s="632">
        <f t="shared" si="37"/>
        <v>0</v>
      </c>
      <c r="Q24" s="539">
        <f t="shared" si="37"/>
        <v>0</v>
      </c>
      <c r="R24" s="541">
        <f t="shared" si="37"/>
        <v>0</v>
      </c>
      <c r="S24" s="539">
        <f t="shared" si="37"/>
        <v>0</v>
      </c>
      <c r="T24" s="537">
        <f t="shared" si="37"/>
        <v>0</v>
      </c>
      <c r="U24" s="538">
        <f t="shared" si="37"/>
        <v>0</v>
      </c>
      <c r="V24" s="539">
        <f t="shared" si="37"/>
        <v>0</v>
      </c>
      <c r="W24" s="562">
        <f t="shared" si="37"/>
        <v>0</v>
      </c>
      <c r="X24" s="723">
        <f t="shared" si="37"/>
        <v>0</v>
      </c>
      <c r="Y24" s="723">
        <f t="shared" si="37"/>
        <v>0</v>
      </c>
      <c r="Z24" s="724">
        <f t="shared" si="37"/>
        <v>0</v>
      </c>
      <c r="AA24" s="723">
        <f t="shared" si="37"/>
        <v>0</v>
      </c>
      <c r="AB24" s="721">
        <f t="shared" si="37"/>
        <v>0</v>
      </c>
      <c r="AC24" s="722">
        <f t="shared" si="37"/>
        <v>0</v>
      </c>
      <c r="AD24" s="723">
        <f t="shared" si="37"/>
        <v>0</v>
      </c>
      <c r="AE24" s="562">
        <f t="shared" si="37"/>
        <v>0</v>
      </c>
      <c r="AF24" s="723">
        <f t="shared" si="37"/>
        <v>0</v>
      </c>
      <c r="AG24" s="723">
        <f t="shared" si="37"/>
        <v>0</v>
      </c>
      <c r="AH24" s="724">
        <f t="shared" si="37"/>
        <v>0</v>
      </c>
      <c r="AI24" s="723">
        <f t="shared" si="37"/>
        <v>0</v>
      </c>
      <c r="AJ24" s="721">
        <f t="shared" si="37"/>
        <v>0</v>
      </c>
      <c r="AK24" s="722">
        <f t="shared" si="37"/>
        <v>0</v>
      </c>
      <c r="AL24" s="723">
        <f t="shared" si="37"/>
        <v>0</v>
      </c>
      <c r="AM24" s="562">
        <f t="shared" si="37"/>
        <v>0</v>
      </c>
      <c r="AN24" s="723">
        <f t="shared" si="37"/>
        <v>0</v>
      </c>
      <c r="AO24" s="723">
        <f t="shared" si="37"/>
        <v>0</v>
      </c>
      <c r="AP24" s="724">
        <f t="shared" si="37"/>
        <v>0</v>
      </c>
      <c r="AQ24" s="723">
        <f t="shared" si="37"/>
        <v>0</v>
      </c>
      <c r="AR24" s="721">
        <f t="shared" ref="AR24:BW24" si="38">IF(AND(AR12&gt;=$J$24,AR12&lt;$K$24),"*",0)</f>
        <v>0</v>
      </c>
      <c r="AS24" s="722">
        <f t="shared" si="38"/>
        <v>0</v>
      </c>
      <c r="AT24" s="723">
        <f t="shared" si="38"/>
        <v>0</v>
      </c>
      <c r="AU24" s="562">
        <f t="shared" si="38"/>
        <v>0</v>
      </c>
      <c r="AV24" s="723">
        <f t="shared" si="38"/>
        <v>0</v>
      </c>
      <c r="AW24" s="723">
        <f t="shared" si="38"/>
        <v>0</v>
      </c>
      <c r="AX24" s="724">
        <f t="shared" si="38"/>
        <v>0</v>
      </c>
      <c r="AY24" s="723">
        <f t="shared" si="38"/>
        <v>0</v>
      </c>
      <c r="AZ24" s="721">
        <f t="shared" si="38"/>
        <v>0</v>
      </c>
      <c r="BA24" s="722">
        <f t="shared" si="38"/>
        <v>0</v>
      </c>
      <c r="BB24" s="723">
        <f t="shared" si="38"/>
        <v>0</v>
      </c>
      <c r="BC24" s="562">
        <f t="shared" si="38"/>
        <v>0</v>
      </c>
      <c r="BD24" s="723">
        <f t="shared" si="38"/>
        <v>0</v>
      </c>
      <c r="BE24" s="723">
        <f t="shared" si="38"/>
        <v>0</v>
      </c>
      <c r="BF24" s="724">
        <f t="shared" si="38"/>
        <v>0</v>
      </c>
      <c r="BG24" s="723">
        <f t="shared" si="38"/>
        <v>0</v>
      </c>
      <c r="BH24" s="721">
        <f t="shared" si="38"/>
        <v>0</v>
      </c>
      <c r="BI24" s="722">
        <f t="shared" si="38"/>
        <v>0</v>
      </c>
      <c r="BJ24" s="723">
        <f t="shared" si="38"/>
        <v>0</v>
      </c>
      <c r="BK24" s="562">
        <f t="shared" si="38"/>
        <v>0</v>
      </c>
      <c r="BL24" s="723">
        <f t="shared" si="38"/>
        <v>0</v>
      </c>
      <c r="BM24" s="723">
        <f t="shared" si="38"/>
        <v>0</v>
      </c>
      <c r="BN24" s="724">
        <f t="shared" si="38"/>
        <v>0</v>
      </c>
      <c r="BO24" s="723">
        <f t="shared" si="38"/>
        <v>0</v>
      </c>
      <c r="BP24" s="721">
        <f t="shared" si="38"/>
        <v>0</v>
      </c>
      <c r="BQ24" s="722">
        <f t="shared" si="38"/>
        <v>0</v>
      </c>
      <c r="BR24" s="723">
        <f t="shared" si="38"/>
        <v>0</v>
      </c>
      <c r="BS24" s="562">
        <f t="shared" si="38"/>
        <v>0</v>
      </c>
      <c r="BT24" s="723">
        <f t="shared" si="38"/>
        <v>0</v>
      </c>
      <c r="BU24" s="723">
        <f t="shared" si="38"/>
        <v>0</v>
      </c>
      <c r="BV24" s="724">
        <f t="shared" si="38"/>
        <v>0</v>
      </c>
      <c r="BW24" s="723">
        <f t="shared" si="38"/>
        <v>0</v>
      </c>
      <c r="BX24" s="721">
        <f t="shared" ref="BX24:CM24" si="39">IF(AND(BX12&gt;=$J$24,BX12&lt;$K$24),"*",0)</f>
        <v>0</v>
      </c>
      <c r="BY24" s="722">
        <f t="shared" si="39"/>
        <v>0</v>
      </c>
      <c r="BZ24" s="723">
        <f t="shared" si="39"/>
        <v>0</v>
      </c>
      <c r="CA24" s="562">
        <f t="shared" si="39"/>
        <v>0</v>
      </c>
      <c r="CB24" s="723">
        <f t="shared" si="39"/>
        <v>0</v>
      </c>
      <c r="CC24" s="723">
        <f t="shared" si="39"/>
        <v>0</v>
      </c>
      <c r="CD24" s="724">
        <f t="shared" si="39"/>
        <v>0</v>
      </c>
      <c r="CE24" s="723">
        <f t="shared" si="39"/>
        <v>0</v>
      </c>
      <c r="CF24" s="721">
        <f t="shared" si="39"/>
        <v>0</v>
      </c>
      <c r="CG24" s="722">
        <f t="shared" si="39"/>
        <v>0</v>
      </c>
      <c r="CH24" s="723">
        <f t="shared" si="39"/>
        <v>0</v>
      </c>
      <c r="CI24" s="540">
        <f t="shared" si="39"/>
        <v>0</v>
      </c>
      <c r="CJ24" s="539">
        <f t="shared" si="39"/>
        <v>0</v>
      </c>
      <c r="CK24" s="539">
        <f t="shared" si="39"/>
        <v>0</v>
      </c>
      <c r="CL24" s="541">
        <f t="shared" si="39"/>
        <v>0</v>
      </c>
      <c r="CM24" s="539">
        <f t="shared" si="39"/>
        <v>0</v>
      </c>
      <c r="CN24" s="1128">
        <f t="shared" si="4"/>
        <v>0</v>
      </c>
      <c r="CO24" s="1129"/>
      <c r="CP24" s="1123">
        <f>IF(CN24=0,0,LOOKUP(CN24,ﾃﾞｰﾀ入力!$AR$13:'ﾃﾞｰﾀ入力'!$AR$34,ﾃﾞｰﾀ入力!$AS$13:'ﾃﾞｰﾀ入力'!$AS$34))</f>
        <v>0</v>
      </c>
      <c r="CQ24" s="1123"/>
      <c r="CR24" s="294">
        <f t="shared" si="5"/>
        <v>0</v>
      </c>
      <c r="CS24" s="294">
        <f t="shared" si="6"/>
        <v>0</v>
      </c>
      <c r="CT24" s="294">
        <f t="shared" si="7"/>
        <v>0</v>
      </c>
      <c r="CU24" s="295">
        <f t="shared" si="12"/>
        <v>0</v>
      </c>
      <c r="CV24" s="296">
        <f>IF(H24=0,0,LOOKUP(H24,ﾃﾞｰﾀ入力!$C$3:'ﾃﾞｰﾀ入力'!$C$52,ﾃﾞｰﾀ入力!$E$3:'ﾃﾞｰﾀ入力'!$E$51))</f>
        <v>0</v>
      </c>
      <c r="CW24" s="297">
        <f>IF(H24=0,0,LOOKUP(H24,ﾃﾞｰﾀ入力!$C$3:'ﾃﾞｰﾀ入力'!$C$52,ﾃﾞｰﾀ入力!$F$3:'ﾃﾞｰﾀ入力'!$F$51))</f>
        <v>0</v>
      </c>
      <c r="CY24" s="69"/>
      <c r="CZ24" s="69"/>
      <c r="DA24" s="69"/>
    </row>
    <row r="25" spans="1:105" ht="22.5" customHeight="1">
      <c r="A25" s="443">
        <f t="shared" si="8"/>
        <v>12</v>
      </c>
      <c r="B25" s="855" t="str">
        <f>ｼﾌﾄ原本!C16</f>
        <v>Y.K</v>
      </c>
      <c r="C25" s="924" t="str">
        <f>ｼﾌﾄ原本!I16</f>
        <v>O-14</v>
      </c>
      <c r="D25" s="435">
        <f>IF(COUNTIF($H$14:$H$30,12),VLOOKUP(12,$H$14:$CU$30,3,FALSE),0)</f>
        <v>8</v>
      </c>
      <c r="E25" s="896">
        <f>IF(COUNTIF($H$14:$H$30,12),VLOOKUP(12,$H$14:$CU$30,4,FALSE),0)</f>
        <v>14</v>
      </c>
      <c r="F25" s="430">
        <f ca="1">IF(COUNTIF($H$14:$H$30,12),VLOOKUP(12,$H$14:$CU$30,92,FALSE),0)</f>
        <v>7049.5</v>
      </c>
      <c r="G25" s="431">
        <f ca="1">IF(COUNTIF($H$14:$H$30,12),VLOOKUP(12,$H$14:$CW$30,94,FALSE),0)</f>
        <v>0</v>
      </c>
      <c r="H25" s="432"/>
      <c r="I25" s="874">
        <f>IF(H25=0,0,LOOKUP(H25,ﾃﾞｰﾀ入力!$C$3:'ﾃﾞｰﾀ入力'!$C$40,ﾃﾞｰﾀ入力!$D$3:'ﾃﾞｰﾀ入力'!$D$40))</f>
        <v>0</v>
      </c>
      <c r="J25" s="285"/>
      <c r="K25" s="286"/>
      <c r="L25" s="632">
        <f t="shared" ref="L25:AQ25" si="40">IF(AND(L12&gt;=$J$25,L12&lt;$K$25),"*",0)</f>
        <v>0</v>
      </c>
      <c r="M25" s="626">
        <f t="shared" si="40"/>
        <v>0</v>
      </c>
      <c r="N25" s="627">
        <f t="shared" si="40"/>
        <v>0</v>
      </c>
      <c r="O25" s="628">
        <f t="shared" si="40"/>
        <v>0</v>
      </c>
      <c r="P25" s="537">
        <f t="shared" si="40"/>
        <v>0</v>
      </c>
      <c r="Q25" s="539">
        <f t="shared" si="40"/>
        <v>0</v>
      </c>
      <c r="R25" s="541">
        <f t="shared" si="40"/>
        <v>0</v>
      </c>
      <c r="S25" s="539">
        <f t="shared" si="40"/>
        <v>0</v>
      </c>
      <c r="T25" s="537">
        <f t="shared" si="40"/>
        <v>0</v>
      </c>
      <c r="U25" s="538">
        <f t="shared" si="40"/>
        <v>0</v>
      </c>
      <c r="V25" s="539">
        <f t="shared" si="40"/>
        <v>0</v>
      </c>
      <c r="W25" s="562">
        <f t="shared" si="40"/>
        <v>0</v>
      </c>
      <c r="X25" s="723">
        <f t="shared" si="40"/>
        <v>0</v>
      </c>
      <c r="Y25" s="723">
        <f t="shared" si="40"/>
        <v>0</v>
      </c>
      <c r="Z25" s="724">
        <f t="shared" si="40"/>
        <v>0</v>
      </c>
      <c r="AA25" s="723">
        <f t="shared" si="40"/>
        <v>0</v>
      </c>
      <c r="AB25" s="721">
        <f t="shared" si="40"/>
        <v>0</v>
      </c>
      <c r="AC25" s="722">
        <f t="shared" si="40"/>
        <v>0</v>
      </c>
      <c r="AD25" s="723">
        <f t="shared" si="40"/>
        <v>0</v>
      </c>
      <c r="AE25" s="562">
        <f t="shared" si="40"/>
        <v>0</v>
      </c>
      <c r="AF25" s="723">
        <f t="shared" si="40"/>
        <v>0</v>
      </c>
      <c r="AG25" s="723">
        <f t="shared" si="40"/>
        <v>0</v>
      </c>
      <c r="AH25" s="724">
        <f t="shared" si="40"/>
        <v>0</v>
      </c>
      <c r="AI25" s="723">
        <f t="shared" si="40"/>
        <v>0</v>
      </c>
      <c r="AJ25" s="721">
        <f t="shared" si="40"/>
        <v>0</v>
      </c>
      <c r="AK25" s="722">
        <f t="shared" si="40"/>
        <v>0</v>
      </c>
      <c r="AL25" s="723">
        <f t="shared" si="40"/>
        <v>0</v>
      </c>
      <c r="AM25" s="562">
        <f t="shared" si="40"/>
        <v>0</v>
      </c>
      <c r="AN25" s="723">
        <f t="shared" si="40"/>
        <v>0</v>
      </c>
      <c r="AO25" s="723">
        <f t="shared" si="40"/>
        <v>0</v>
      </c>
      <c r="AP25" s="724">
        <f t="shared" si="40"/>
        <v>0</v>
      </c>
      <c r="AQ25" s="723">
        <f t="shared" si="40"/>
        <v>0</v>
      </c>
      <c r="AR25" s="721">
        <f t="shared" ref="AR25:BW25" si="41">IF(AND(AR12&gt;=$J$25,AR12&lt;$K$25),"*",0)</f>
        <v>0</v>
      </c>
      <c r="AS25" s="722">
        <f t="shared" si="41"/>
        <v>0</v>
      </c>
      <c r="AT25" s="723">
        <f t="shared" si="41"/>
        <v>0</v>
      </c>
      <c r="AU25" s="562">
        <f t="shared" si="41"/>
        <v>0</v>
      </c>
      <c r="AV25" s="723">
        <f t="shared" si="41"/>
        <v>0</v>
      </c>
      <c r="AW25" s="723">
        <f t="shared" si="41"/>
        <v>0</v>
      </c>
      <c r="AX25" s="724">
        <f t="shared" si="41"/>
        <v>0</v>
      </c>
      <c r="AY25" s="723">
        <f t="shared" si="41"/>
        <v>0</v>
      </c>
      <c r="AZ25" s="721">
        <f t="shared" si="41"/>
        <v>0</v>
      </c>
      <c r="BA25" s="722">
        <f t="shared" si="41"/>
        <v>0</v>
      </c>
      <c r="BB25" s="723">
        <f t="shared" si="41"/>
        <v>0</v>
      </c>
      <c r="BC25" s="562">
        <f t="shared" si="41"/>
        <v>0</v>
      </c>
      <c r="BD25" s="723">
        <f t="shared" si="41"/>
        <v>0</v>
      </c>
      <c r="BE25" s="723">
        <f t="shared" si="41"/>
        <v>0</v>
      </c>
      <c r="BF25" s="724">
        <f t="shared" si="41"/>
        <v>0</v>
      </c>
      <c r="BG25" s="723">
        <f t="shared" si="41"/>
        <v>0</v>
      </c>
      <c r="BH25" s="721">
        <f t="shared" si="41"/>
        <v>0</v>
      </c>
      <c r="BI25" s="722">
        <f t="shared" si="41"/>
        <v>0</v>
      </c>
      <c r="BJ25" s="723">
        <f t="shared" si="41"/>
        <v>0</v>
      </c>
      <c r="BK25" s="562">
        <f t="shared" si="41"/>
        <v>0</v>
      </c>
      <c r="BL25" s="723">
        <f t="shared" si="41"/>
        <v>0</v>
      </c>
      <c r="BM25" s="723">
        <f t="shared" si="41"/>
        <v>0</v>
      </c>
      <c r="BN25" s="724">
        <f t="shared" si="41"/>
        <v>0</v>
      </c>
      <c r="BO25" s="723">
        <f t="shared" si="41"/>
        <v>0</v>
      </c>
      <c r="BP25" s="721">
        <f t="shared" si="41"/>
        <v>0</v>
      </c>
      <c r="BQ25" s="722">
        <f t="shared" si="41"/>
        <v>0</v>
      </c>
      <c r="BR25" s="723">
        <f t="shared" si="41"/>
        <v>0</v>
      </c>
      <c r="BS25" s="562">
        <f t="shared" si="41"/>
        <v>0</v>
      </c>
      <c r="BT25" s="723">
        <f t="shared" si="41"/>
        <v>0</v>
      </c>
      <c r="BU25" s="723">
        <f t="shared" si="41"/>
        <v>0</v>
      </c>
      <c r="BV25" s="724">
        <f t="shared" si="41"/>
        <v>0</v>
      </c>
      <c r="BW25" s="723">
        <f t="shared" si="41"/>
        <v>0</v>
      </c>
      <c r="BX25" s="721">
        <f t="shared" ref="BX25:CM25" si="42">IF(AND(BX12&gt;=$J$25,BX12&lt;$K$25),"*",0)</f>
        <v>0</v>
      </c>
      <c r="BY25" s="722">
        <f t="shared" si="42"/>
        <v>0</v>
      </c>
      <c r="BZ25" s="723">
        <f t="shared" si="42"/>
        <v>0</v>
      </c>
      <c r="CA25" s="562">
        <f t="shared" si="42"/>
        <v>0</v>
      </c>
      <c r="CB25" s="723">
        <f t="shared" si="42"/>
        <v>0</v>
      </c>
      <c r="CC25" s="723">
        <f t="shared" si="42"/>
        <v>0</v>
      </c>
      <c r="CD25" s="724">
        <f t="shared" si="42"/>
        <v>0</v>
      </c>
      <c r="CE25" s="723">
        <f t="shared" si="42"/>
        <v>0</v>
      </c>
      <c r="CF25" s="721">
        <f t="shared" si="42"/>
        <v>0</v>
      </c>
      <c r="CG25" s="722">
        <f t="shared" si="42"/>
        <v>0</v>
      </c>
      <c r="CH25" s="723">
        <f t="shared" si="42"/>
        <v>0</v>
      </c>
      <c r="CI25" s="540">
        <f t="shared" si="42"/>
        <v>0</v>
      </c>
      <c r="CJ25" s="539">
        <f t="shared" si="42"/>
        <v>0</v>
      </c>
      <c r="CK25" s="539">
        <f t="shared" si="42"/>
        <v>0</v>
      </c>
      <c r="CL25" s="541">
        <f t="shared" si="42"/>
        <v>0</v>
      </c>
      <c r="CM25" s="539">
        <f t="shared" si="42"/>
        <v>0</v>
      </c>
      <c r="CN25" s="1128">
        <f t="shared" si="4"/>
        <v>0</v>
      </c>
      <c r="CO25" s="1129"/>
      <c r="CP25" s="1123">
        <f>IF(CN25=0,0,LOOKUP(CN25,ﾃﾞｰﾀ入力!$AR$13:'ﾃﾞｰﾀ入力'!$AR$34,ﾃﾞｰﾀ入力!$AS$13:'ﾃﾞｰﾀ入力'!$AS$34))</f>
        <v>0</v>
      </c>
      <c r="CQ25" s="1123"/>
      <c r="CR25" s="294">
        <f t="shared" si="5"/>
        <v>0</v>
      </c>
      <c r="CS25" s="294">
        <f t="shared" si="6"/>
        <v>0</v>
      </c>
      <c r="CT25" s="294">
        <f t="shared" si="7"/>
        <v>0</v>
      </c>
      <c r="CU25" s="295">
        <f t="shared" si="12"/>
        <v>0</v>
      </c>
      <c r="CV25" s="296">
        <f>IF(H25=0,0,LOOKUP(H25,ﾃﾞｰﾀ入力!$C$3:'ﾃﾞｰﾀ入力'!$C$52,ﾃﾞｰﾀ入力!$E$3:'ﾃﾞｰﾀ入力'!$E$51))</f>
        <v>0</v>
      </c>
      <c r="CW25" s="297">
        <f>IF(H25=0,0,LOOKUP(H25,ﾃﾞｰﾀ入力!$C$3:'ﾃﾞｰﾀ入力'!$C$52,ﾃﾞｰﾀ入力!$F$3:'ﾃﾞｰﾀ入力'!$F$51))</f>
        <v>0</v>
      </c>
      <c r="CY25" s="69"/>
      <c r="CZ25" s="69"/>
      <c r="DA25" s="69"/>
    </row>
    <row r="26" spans="1:105" ht="22.5" customHeight="1">
      <c r="A26" s="443">
        <f t="shared" si="8"/>
        <v>13</v>
      </c>
      <c r="B26" s="855" t="str">
        <f>ｼﾌﾄ原本!C17</f>
        <v>T.R</v>
      </c>
      <c r="C26" s="924" t="str">
        <f>ｼﾌﾄ原本!I17</f>
        <v>X</v>
      </c>
      <c r="D26" s="435">
        <f>IF(COUNTIF($H$14:$H$30,13),VLOOKUP(13,$H$14:$CU$30,3,FALSE),0)</f>
        <v>0</v>
      </c>
      <c r="E26" s="896">
        <f>IF(COUNTIF($H$14:$H$30,13),VLOOKUP(13,$H$14:$CU$30,4,FALSE),0)</f>
        <v>0</v>
      </c>
      <c r="F26" s="430">
        <f>IF(COUNTIF($H$14:$H$30,13),VLOOKUP(13,$H$14:$CU$30,92,FALSE),0)</f>
        <v>0</v>
      </c>
      <c r="G26" s="431">
        <f>IF(COUNTIF($H$14:$H$30,13),VLOOKUP(13,$H$14:$CW$30,94,FALSE),0)</f>
        <v>0</v>
      </c>
      <c r="H26" s="432"/>
      <c r="I26" s="874">
        <f>IF(H26=0,0,LOOKUP(H26,ﾃﾞｰﾀ入力!$C$3:'ﾃﾞｰﾀ入力'!$C$40,ﾃﾞｰﾀ入力!$D$3:'ﾃﾞｰﾀ入力'!$D$40))</f>
        <v>0</v>
      </c>
      <c r="J26" s="285"/>
      <c r="K26" s="286"/>
      <c r="L26" s="632">
        <f t="shared" ref="L26:AQ26" si="43">IF(AND(L12&gt;=$J$26,L12&lt;$K$26),"*",0)</f>
        <v>0</v>
      </c>
      <c r="M26" s="626">
        <f t="shared" si="43"/>
        <v>0</v>
      </c>
      <c r="N26" s="627">
        <f t="shared" si="43"/>
        <v>0</v>
      </c>
      <c r="O26" s="628">
        <f t="shared" si="43"/>
        <v>0</v>
      </c>
      <c r="P26" s="537">
        <f t="shared" si="43"/>
        <v>0</v>
      </c>
      <c r="Q26" s="539">
        <f t="shared" si="43"/>
        <v>0</v>
      </c>
      <c r="R26" s="541">
        <f t="shared" si="43"/>
        <v>0</v>
      </c>
      <c r="S26" s="539">
        <f t="shared" si="43"/>
        <v>0</v>
      </c>
      <c r="T26" s="537">
        <f t="shared" si="43"/>
        <v>0</v>
      </c>
      <c r="U26" s="538">
        <f t="shared" si="43"/>
        <v>0</v>
      </c>
      <c r="V26" s="539">
        <f t="shared" si="43"/>
        <v>0</v>
      </c>
      <c r="W26" s="540">
        <f t="shared" si="43"/>
        <v>0</v>
      </c>
      <c r="X26" s="723">
        <f t="shared" si="43"/>
        <v>0</v>
      </c>
      <c r="Y26" s="723">
        <f t="shared" si="43"/>
        <v>0</v>
      </c>
      <c r="Z26" s="724">
        <f t="shared" si="43"/>
        <v>0</v>
      </c>
      <c r="AA26" s="723">
        <f t="shared" si="43"/>
        <v>0</v>
      </c>
      <c r="AB26" s="721">
        <f t="shared" si="43"/>
        <v>0</v>
      </c>
      <c r="AC26" s="722">
        <f t="shared" si="43"/>
        <v>0</v>
      </c>
      <c r="AD26" s="723">
        <f t="shared" si="43"/>
        <v>0</v>
      </c>
      <c r="AE26" s="562">
        <f t="shared" si="43"/>
        <v>0</v>
      </c>
      <c r="AF26" s="723">
        <f t="shared" si="43"/>
        <v>0</v>
      </c>
      <c r="AG26" s="723">
        <f t="shared" si="43"/>
        <v>0</v>
      </c>
      <c r="AH26" s="724">
        <f t="shared" si="43"/>
        <v>0</v>
      </c>
      <c r="AI26" s="723">
        <f t="shared" si="43"/>
        <v>0</v>
      </c>
      <c r="AJ26" s="721">
        <f t="shared" si="43"/>
        <v>0</v>
      </c>
      <c r="AK26" s="722">
        <f t="shared" si="43"/>
        <v>0</v>
      </c>
      <c r="AL26" s="723">
        <f t="shared" si="43"/>
        <v>0</v>
      </c>
      <c r="AM26" s="562">
        <f t="shared" si="43"/>
        <v>0</v>
      </c>
      <c r="AN26" s="723">
        <f t="shared" si="43"/>
        <v>0</v>
      </c>
      <c r="AO26" s="723">
        <f t="shared" si="43"/>
        <v>0</v>
      </c>
      <c r="AP26" s="724">
        <f t="shared" si="43"/>
        <v>0</v>
      </c>
      <c r="AQ26" s="723">
        <f t="shared" si="43"/>
        <v>0</v>
      </c>
      <c r="AR26" s="721">
        <f t="shared" ref="AR26:BW26" si="44">IF(AND(AR12&gt;=$J$26,AR12&lt;$K$26),"*",0)</f>
        <v>0</v>
      </c>
      <c r="AS26" s="722">
        <f t="shared" si="44"/>
        <v>0</v>
      </c>
      <c r="AT26" s="723">
        <f t="shared" si="44"/>
        <v>0</v>
      </c>
      <c r="AU26" s="562">
        <f t="shared" si="44"/>
        <v>0</v>
      </c>
      <c r="AV26" s="723">
        <f t="shared" si="44"/>
        <v>0</v>
      </c>
      <c r="AW26" s="723">
        <f t="shared" si="44"/>
        <v>0</v>
      </c>
      <c r="AX26" s="724">
        <f t="shared" si="44"/>
        <v>0</v>
      </c>
      <c r="AY26" s="723">
        <f t="shared" si="44"/>
        <v>0</v>
      </c>
      <c r="AZ26" s="721">
        <f t="shared" si="44"/>
        <v>0</v>
      </c>
      <c r="BA26" s="722">
        <f t="shared" si="44"/>
        <v>0</v>
      </c>
      <c r="BB26" s="723">
        <f t="shared" si="44"/>
        <v>0</v>
      </c>
      <c r="BC26" s="562">
        <f t="shared" si="44"/>
        <v>0</v>
      </c>
      <c r="BD26" s="723">
        <f t="shared" si="44"/>
        <v>0</v>
      </c>
      <c r="BE26" s="723">
        <f t="shared" si="44"/>
        <v>0</v>
      </c>
      <c r="BF26" s="724">
        <f t="shared" si="44"/>
        <v>0</v>
      </c>
      <c r="BG26" s="723">
        <f t="shared" si="44"/>
        <v>0</v>
      </c>
      <c r="BH26" s="721">
        <f t="shared" si="44"/>
        <v>0</v>
      </c>
      <c r="BI26" s="722">
        <f t="shared" si="44"/>
        <v>0</v>
      </c>
      <c r="BJ26" s="723">
        <f t="shared" si="44"/>
        <v>0</v>
      </c>
      <c r="BK26" s="562">
        <f t="shared" si="44"/>
        <v>0</v>
      </c>
      <c r="BL26" s="723">
        <f t="shared" si="44"/>
        <v>0</v>
      </c>
      <c r="BM26" s="723">
        <f t="shared" si="44"/>
        <v>0</v>
      </c>
      <c r="BN26" s="724">
        <f t="shared" si="44"/>
        <v>0</v>
      </c>
      <c r="BO26" s="723">
        <f t="shared" si="44"/>
        <v>0</v>
      </c>
      <c r="BP26" s="721">
        <f t="shared" si="44"/>
        <v>0</v>
      </c>
      <c r="BQ26" s="722">
        <f t="shared" si="44"/>
        <v>0</v>
      </c>
      <c r="BR26" s="723">
        <f t="shared" si="44"/>
        <v>0</v>
      </c>
      <c r="BS26" s="562">
        <f t="shared" si="44"/>
        <v>0</v>
      </c>
      <c r="BT26" s="723">
        <f t="shared" si="44"/>
        <v>0</v>
      </c>
      <c r="BU26" s="723">
        <f t="shared" si="44"/>
        <v>0</v>
      </c>
      <c r="BV26" s="724">
        <f t="shared" si="44"/>
        <v>0</v>
      </c>
      <c r="BW26" s="723">
        <f t="shared" si="44"/>
        <v>0</v>
      </c>
      <c r="BX26" s="721">
        <f t="shared" ref="BX26:CM26" si="45">IF(AND(BX12&gt;=$J$26,BX12&lt;$K$26),"*",0)</f>
        <v>0</v>
      </c>
      <c r="BY26" s="722">
        <f t="shared" si="45"/>
        <v>0</v>
      </c>
      <c r="BZ26" s="723">
        <f t="shared" si="45"/>
        <v>0</v>
      </c>
      <c r="CA26" s="562">
        <f t="shared" si="45"/>
        <v>0</v>
      </c>
      <c r="CB26" s="723">
        <f t="shared" si="45"/>
        <v>0</v>
      </c>
      <c r="CC26" s="723">
        <f t="shared" si="45"/>
        <v>0</v>
      </c>
      <c r="CD26" s="724">
        <f t="shared" si="45"/>
        <v>0</v>
      </c>
      <c r="CE26" s="723">
        <f t="shared" si="45"/>
        <v>0</v>
      </c>
      <c r="CF26" s="721">
        <f t="shared" si="45"/>
        <v>0</v>
      </c>
      <c r="CG26" s="722">
        <f t="shared" si="45"/>
        <v>0</v>
      </c>
      <c r="CH26" s="723">
        <f t="shared" si="45"/>
        <v>0</v>
      </c>
      <c r="CI26" s="540">
        <f t="shared" si="45"/>
        <v>0</v>
      </c>
      <c r="CJ26" s="539">
        <f t="shared" si="45"/>
        <v>0</v>
      </c>
      <c r="CK26" s="539">
        <f t="shared" si="45"/>
        <v>0</v>
      </c>
      <c r="CL26" s="541">
        <f t="shared" si="45"/>
        <v>0</v>
      </c>
      <c r="CM26" s="539">
        <f t="shared" si="45"/>
        <v>0</v>
      </c>
      <c r="CN26" s="1128">
        <f t="shared" si="4"/>
        <v>0</v>
      </c>
      <c r="CO26" s="1129"/>
      <c r="CP26" s="1123">
        <f>IF(CN26=0,0,LOOKUP(CN26,ﾃﾞｰﾀ入力!$AR$13:'ﾃﾞｰﾀ入力'!$AR$34,ﾃﾞｰﾀ入力!$AS$13:'ﾃﾞｰﾀ入力'!$AS$34))</f>
        <v>0</v>
      </c>
      <c r="CQ26" s="1123"/>
      <c r="CR26" s="294">
        <f t="shared" si="5"/>
        <v>0</v>
      </c>
      <c r="CS26" s="294">
        <f t="shared" si="6"/>
        <v>0</v>
      </c>
      <c r="CT26" s="294">
        <f t="shared" si="7"/>
        <v>0</v>
      </c>
      <c r="CU26" s="295">
        <f t="shared" si="12"/>
        <v>0</v>
      </c>
      <c r="CV26" s="296">
        <f>IF(H26=0,0,LOOKUP(H26,ﾃﾞｰﾀ入力!$C$3:'ﾃﾞｰﾀ入力'!$C$52,ﾃﾞｰﾀ入力!$E$3:'ﾃﾞｰﾀ入力'!$E$51))</f>
        <v>0</v>
      </c>
      <c r="CW26" s="297">
        <f>IF(H26=0,0,LOOKUP(H26,ﾃﾞｰﾀ入力!$C$3:'ﾃﾞｰﾀ入力'!$C$52,ﾃﾞｰﾀ入力!$F$3:'ﾃﾞｰﾀ入力'!$F$51))</f>
        <v>0</v>
      </c>
      <c r="CY26" s="69"/>
      <c r="CZ26" s="69"/>
      <c r="DA26" s="69"/>
    </row>
    <row r="27" spans="1:105" ht="22.5" customHeight="1">
      <c r="A27" s="443">
        <f t="shared" si="8"/>
        <v>14</v>
      </c>
      <c r="B27" s="855" t="str">
        <f>ｼﾌﾄ原本!C18</f>
        <v>I.N</v>
      </c>
      <c r="C27" s="924" t="str">
        <f>ｼﾌﾄ原本!I18</f>
        <v>9-17</v>
      </c>
      <c r="D27" s="435">
        <f>IF(COUNTIF($H$14:$H$30,14),VLOOKUP(14,$H$14:$CU$30,3,FALSE),0)</f>
        <v>9</v>
      </c>
      <c r="E27" s="896">
        <f>IF(COUNTIF($H$14:$H$30,14),VLOOKUP(14,$H$14:$CU$30,4,FALSE),0)</f>
        <v>17</v>
      </c>
      <c r="F27" s="430">
        <f ca="1">IF(COUNTIF($H$14:$H$30,14),VLOOKUP(14,$H$14:$CU$30,92,FALSE),0)</f>
        <v>8888.5</v>
      </c>
      <c r="G27" s="431">
        <f ca="1">IF(COUNTIF($H$14:$H$30,14),VLOOKUP(14,$H$14:$CW$30,94,FALSE),0)</f>
        <v>2442</v>
      </c>
      <c r="H27" s="432"/>
      <c r="I27" s="874">
        <f>IF(H27=0,0,LOOKUP(H27,ﾃﾞｰﾀ入力!$C$3:'ﾃﾞｰﾀ入力'!$C$40,ﾃﾞｰﾀ入力!$D$3:'ﾃﾞｰﾀ入力'!$D$40))</f>
        <v>0</v>
      </c>
      <c r="J27" s="285"/>
      <c r="K27" s="286"/>
      <c r="L27" s="632">
        <f>IF(AND(L$12&gt;=$J$27,L$12&lt;$K$27),"*",0)</f>
        <v>0</v>
      </c>
      <c r="M27" s="626">
        <f>IF(AND(M$12&gt;=$J$27,M$12&lt;$K$27),"*",0)</f>
        <v>0</v>
      </c>
      <c r="N27" s="627">
        <f>IF(AND(N$12&gt;=$J$27,N$12&lt;$K$27),"*",0)</f>
        <v>0</v>
      </c>
      <c r="O27" s="628">
        <f>IF(AND(O$12&gt;=$J$27,O$12&lt;$K$27),"*",0)</f>
        <v>0</v>
      </c>
      <c r="P27" s="537">
        <f>IF(AND(P$12&gt;=$J$27,P$12&lt;$K$27),"*",0)</f>
        <v>0</v>
      </c>
      <c r="Q27" s="539">
        <f t="shared" ref="Q27:AV27" si="46">IF(AND(Q12&gt;=$J$27,Q12&lt;$K$27),"*",0)</f>
        <v>0</v>
      </c>
      <c r="R27" s="541">
        <f t="shared" si="46"/>
        <v>0</v>
      </c>
      <c r="S27" s="539">
        <f t="shared" si="46"/>
        <v>0</v>
      </c>
      <c r="T27" s="537">
        <f t="shared" si="46"/>
        <v>0</v>
      </c>
      <c r="U27" s="538">
        <f t="shared" si="46"/>
        <v>0</v>
      </c>
      <c r="V27" s="539">
        <f t="shared" si="46"/>
        <v>0</v>
      </c>
      <c r="W27" s="540">
        <f t="shared" si="46"/>
        <v>0</v>
      </c>
      <c r="X27" s="723">
        <f t="shared" si="46"/>
        <v>0</v>
      </c>
      <c r="Y27" s="723">
        <f t="shared" si="46"/>
        <v>0</v>
      </c>
      <c r="Z27" s="724">
        <f t="shared" si="46"/>
        <v>0</v>
      </c>
      <c r="AA27" s="723">
        <f t="shared" si="46"/>
        <v>0</v>
      </c>
      <c r="AB27" s="721">
        <f t="shared" si="46"/>
        <v>0</v>
      </c>
      <c r="AC27" s="722">
        <f t="shared" si="46"/>
        <v>0</v>
      </c>
      <c r="AD27" s="723">
        <f t="shared" si="46"/>
        <v>0</v>
      </c>
      <c r="AE27" s="562">
        <f t="shared" si="46"/>
        <v>0</v>
      </c>
      <c r="AF27" s="723">
        <f t="shared" si="46"/>
        <v>0</v>
      </c>
      <c r="AG27" s="723">
        <f t="shared" si="46"/>
        <v>0</v>
      </c>
      <c r="AH27" s="724">
        <f t="shared" si="46"/>
        <v>0</v>
      </c>
      <c r="AI27" s="723">
        <f t="shared" si="46"/>
        <v>0</v>
      </c>
      <c r="AJ27" s="721">
        <f t="shared" si="46"/>
        <v>0</v>
      </c>
      <c r="AK27" s="722">
        <f t="shared" si="46"/>
        <v>0</v>
      </c>
      <c r="AL27" s="723">
        <f t="shared" si="46"/>
        <v>0</v>
      </c>
      <c r="AM27" s="562">
        <f t="shared" si="46"/>
        <v>0</v>
      </c>
      <c r="AN27" s="723">
        <f t="shared" si="46"/>
        <v>0</v>
      </c>
      <c r="AO27" s="723">
        <f t="shared" si="46"/>
        <v>0</v>
      </c>
      <c r="AP27" s="724">
        <f t="shared" si="46"/>
        <v>0</v>
      </c>
      <c r="AQ27" s="723">
        <f t="shared" si="46"/>
        <v>0</v>
      </c>
      <c r="AR27" s="721">
        <f t="shared" si="46"/>
        <v>0</v>
      </c>
      <c r="AS27" s="722">
        <f t="shared" si="46"/>
        <v>0</v>
      </c>
      <c r="AT27" s="723">
        <f t="shared" si="46"/>
        <v>0</v>
      </c>
      <c r="AU27" s="562">
        <f t="shared" si="46"/>
        <v>0</v>
      </c>
      <c r="AV27" s="723">
        <f t="shared" si="46"/>
        <v>0</v>
      </c>
      <c r="AW27" s="723">
        <f t="shared" ref="AW27:CB27" si="47">IF(AND(AW12&gt;=$J$27,AW12&lt;$K$27),"*",0)</f>
        <v>0</v>
      </c>
      <c r="AX27" s="724">
        <f t="shared" si="47"/>
        <v>0</v>
      </c>
      <c r="AY27" s="723">
        <f t="shared" si="47"/>
        <v>0</v>
      </c>
      <c r="AZ27" s="721">
        <f t="shared" si="47"/>
        <v>0</v>
      </c>
      <c r="BA27" s="722">
        <f t="shared" si="47"/>
        <v>0</v>
      </c>
      <c r="BB27" s="723">
        <f t="shared" si="47"/>
        <v>0</v>
      </c>
      <c r="BC27" s="562">
        <f t="shared" si="47"/>
        <v>0</v>
      </c>
      <c r="BD27" s="723">
        <f t="shared" si="47"/>
        <v>0</v>
      </c>
      <c r="BE27" s="723">
        <f t="shared" si="47"/>
        <v>0</v>
      </c>
      <c r="BF27" s="724">
        <f t="shared" si="47"/>
        <v>0</v>
      </c>
      <c r="BG27" s="723">
        <f t="shared" si="47"/>
        <v>0</v>
      </c>
      <c r="BH27" s="721">
        <f t="shared" si="47"/>
        <v>0</v>
      </c>
      <c r="BI27" s="722">
        <f t="shared" si="47"/>
        <v>0</v>
      </c>
      <c r="BJ27" s="723">
        <f t="shared" si="47"/>
        <v>0</v>
      </c>
      <c r="BK27" s="562">
        <f t="shared" si="47"/>
        <v>0</v>
      </c>
      <c r="BL27" s="723">
        <f t="shared" si="47"/>
        <v>0</v>
      </c>
      <c r="BM27" s="723">
        <f t="shared" si="47"/>
        <v>0</v>
      </c>
      <c r="BN27" s="724">
        <f t="shared" si="47"/>
        <v>0</v>
      </c>
      <c r="BO27" s="723">
        <f t="shared" si="47"/>
        <v>0</v>
      </c>
      <c r="BP27" s="721">
        <f t="shared" si="47"/>
        <v>0</v>
      </c>
      <c r="BQ27" s="722">
        <f t="shared" si="47"/>
        <v>0</v>
      </c>
      <c r="BR27" s="723">
        <f t="shared" si="47"/>
        <v>0</v>
      </c>
      <c r="BS27" s="562">
        <f t="shared" si="47"/>
        <v>0</v>
      </c>
      <c r="BT27" s="723">
        <f t="shared" si="47"/>
        <v>0</v>
      </c>
      <c r="BU27" s="723">
        <f t="shared" si="47"/>
        <v>0</v>
      </c>
      <c r="BV27" s="724">
        <f t="shared" si="47"/>
        <v>0</v>
      </c>
      <c r="BW27" s="723">
        <f t="shared" si="47"/>
        <v>0</v>
      </c>
      <c r="BX27" s="721">
        <f t="shared" si="47"/>
        <v>0</v>
      </c>
      <c r="BY27" s="722">
        <f t="shared" si="47"/>
        <v>0</v>
      </c>
      <c r="BZ27" s="723">
        <f t="shared" si="47"/>
        <v>0</v>
      </c>
      <c r="CA27" s="562">
        <f t="shared" si="47"/>
        <v>0</v>
      </c>
      <c r="CB27" s="723">
        <f t="shared" si="47"/>
        <v>0</v>
      </c>
      <c r="CC27" s="723">
        <f t="shared" ref="CC27:CM27" si="48">IF(AND(CC12&gt;=$J$27,CC12&lt;$K$27),"*",0)</f>
        <v>0</v>
      </c>
      <c r="CD27" s="724">
        <f t="shared" si="48"/>
        <v>0</v>
      </c>
      <c r="CE27" s="539">
        <f t="shared" si="48"/>
        <v>0</v>
      </c>
      <c r="CF27" s="537">
        <f t="shared" si="48"/>
        <v>0</v>
      </c>
      <c r="CG27" s="538">
        <f t="shared" si="48"/>
        <v>0</v>
      </c>
      <c r="CH27" s="539">
        <f t="shared" si="48"/>
        <v>0</v>
      </c>
      <c r="CI27" s="540">
        <f t="shared" si="48"/>
        <v>0</v>
      </c>
      <c r="CJ27" s="539">
        <f t="shared" si="48"/>
        <v>0</v>
      </c>
      <c r="CK27" s="539">
        <f t="shared" si="48"/>
        <v>0</v>
      </c>
      <c r="CL27" s="541">
        <f t="shared" si="48"/>
        <v>0</v>
      </c>
      <c r="CM27" s="539">
        <f t="shared" si="48"/>
        <v>0</v>
      </c>
      <c r="CN27" s="1128">
        <f t="shared" si="4"/>
        <v>0</v>
      </c>
      <c r="CO27" s="1129"/>
      <c r="CP27" s="1123">
        <f>IF(CN27=0,0,LOOKUP(CN27,ﾃﾞｰﾀ入力!$AR$13:'ﾃﾞｰﾀ入力'!$AR$34,ﾃﾞｰﾀ入力!$AS$13:'ﾃﾞｰﾀ入力'!$AS$34))</f>
        <v>0</v>
      </c>
      <c r="CQ27" s="1123"/>
      <c r="CR27" s="294">
        <f t="shared" si="5"/>
        <v>0</v>
      </c>
      <c r="CS27" s="294">
        <f t="shared" si="6"/>
        <v>0</v>
      </c>
      <c r="CT27" s="294">
        <f t="shared" si="7"/>
        <v>0</v>
      </c>
      <c r="CU27" s="295">
        <f t="shared" si="12"/>
        <v>0</v>
      </c>
      <c r="CV27" s="296">
        <f>IF(H27=0,0,LOOKUP(H27,ﾃﾞｰﾀ入力!$C$3:'ﾃﾞｰﾀ入力'!$C$52,ﾃﾞｰﾀ入力!$E$3:'ﾃﾞｰﾀ入力'!$E$51))</f>
        <v>0</v>
      </c>
      <c r="CW27" s="297">
        <f>IF(H27=0,0,LOOKUP(H27,ﾃﾞｰﾀ入力!$C$3:'ﾃﾞｰﾀ入力'!$C$52,ﾃﾞｰﾀ入力!$F$3:'ﾃﾞｰﾀ入力'!$F$51))</f>
        <v>0</v>
      </c>
      <c r="CY27" s="69"/>
      <c r="CZ27" s="69"/>
      <c r="DA27" s="69"/>
    </row>
    <row r="28" spans="1:105" ht="22.5" customHeight="1">
      <c r="A28" s="443">
        <f t="shared" si="8"/>
        <v>15</v>
      </c>
      <c r="B28" s="855" t="str">
        <f>ｼﾌﾄ原本!C19</f>
        <v>W.M</v>
      </c>
      <c r="C28" s="924" t="str">
        <f>ｼﾌﾄ原本!I19</f>
        <v>X</v>
      </c>
      <c r="D28" s="435">
        <f>IF(COUNTIF($H$14:$H$30,15),VLOOKUP(15,$H$14:$CU$30,3,FALSE),0)</f>
        <v>0</v>
      </c>
      <c r="E28" s="896">
        <f>IF(COUNTIF($H$14:$H$30,15),VLOOKUP(15,$H$14:$CU$30,4,FALSE),0)</f>
        <v>0</v>
      </c>
      <c r="F28" s="925">
        <f>IF(COUNTIF($H$14:$H$30,15),VLOOKUP(15,$H$14:$CU$30,92,FALSE),0)</f>
        <v>0</v>
      </c>
      <c r="G28" s="926">
        <f>IF(COUNTIF($H$14:$H$30,15),VLOOKUP(15,$H$14:$CW$30,94,FALSE),0)</f>
        <v>0</v>
      </c>
      <c r="H28" s="432"/>
      <c r="I28" s="874">
        <f>IF(H28=0,0,LOOKUP(H28,ﾃﾞｰﾀ入力!$C$3:'ﾃﾞｰﾀ入力'!$C$40,ﾃﾞｰﾀ入力!$D$3:'ﾃﾞｰﾀ入力'!$D$40))</f>
        <v>0</v>
      </c>
      <c r="J28" s="298"/>
      <c r="K28" s="299"/>
      <c r="L28" s="632">
        <f t="shared" ref="L28:AQ28" si="49">IF(AND(L$12&gt;=$J$28,L$12&lt;$K$28),"*",0)</f>
        <v>0</v>
      </c>
      <c r="M28" s="626">
        <f t="shared" si="49"/>
        <v>0</v>
      </c>
      <c r="N28" s="627">
        <f t="shared" si="49"/>
        <v>0</v>
      </c>
      <c r="O28" s="628">
        <f t="shared" si="49"/>
        <v>0</v>
      </c>
      <c r="P28" s="537">
        <f t="shared" si="49"/>
        <v>0</v>
      </c>
      <c r="Q28" s="539">
        <f t="shared" si="49"/>
        <v>0</v>
      </c>
      <c r="R28" s="541">
        <f t="shared" si="49"/>
        <v>0</v>
      </c>
      <c r="S28" s="539">
        <f t="shared" si="49"/>
        <v>0</v>
      </c>
      <c r="T28" s="537">
        <f t="shared" si="49"/>
        <v>0</v>
      </c>
      <c r="U28" s="538">
        <f t="shared" si="49"/>
        <v>0</v>
      </c>
      <c r="V28" s="539">
        <f t="shared" si="49"/>
        <v>0</v>
      </c>
      <c r="W28" s="540">
        <f t="shared" si="49"/>
        <v>0</v>
      </c>
      <c r="X28" s="723">
        <f t="shared" si="49"/>
        <v>0</v>
      </c>
      <c r="Y28" s="723">
        <f t="shared" si="49"/>
        <v>0</v>
      </c>
      <c r="Z28" s="724">
        <f t="shared" si="49"/>
        <v>0</v>
      </c>
      <c r="AA28" s="723">
        <f t="shared" si="49"/>
        <v>0</v>
      </c>
      <c r="AB28" s="721">
        <f t="shared" si="49"/>
        <v>0</v>
      </c>
      <c r="AC28" s="722">
        <f t="shared" si="49"/>
        <v>0</v>
      </c>
      <c r="AD28" s="723">
        <f t="shared" si="49"/>
        <v>0</v>
      </c>
      <c r="AE28" s="562">
        <f t="shared" si="49"/>
        <v>0</v>
      </c>
      <c r="AF28" s="723">
        <f t="shared" si="49"/>
        <v>0</v>
      </c>
      <c r="AG28" s="723">
        <f t="shared" si="49"/>
        <v>0</v>
      </c>
      <c r="AH28" s="724">
        <f t="shared" si="49"/>
        <v>0</v>
      </c>
      <c r="AI28" s="723">
        <f t="shared" si="49"/>
        <v>0</v>
      </c>
      <c r="AJ28" s="721">
        <f t="shared" si="49"/>
        <v>0</v>
      </c>
      <c r="AK28" s="722">
        <f t="shared" si="49"/>
        <v>0</v>
      </c>
      <c r="AL28" s="723">
        <f t="shared" si="49"/>
        <v>0</v>
      </c>
      <c r="AM28" s="562">
        <f t="shared" si="49"/>
        <v>0</v>
      </c>
      <c r="AN28" s="723">
        <f t="shared" si="49"/>
        <v>0</v>
      </c>
      <c r="AO28" s="723">
        <f t="shared" si="49"/>
        <v>0</v>
      </c>
      <c r="AP28" s="724">
        <f t="shared" si="49"/>
        <v>0</v>
      </c>
      <c r="AQ28" s="723">
        <f t="shared" si="49"/>
        <v>0</v>
      </c>
      <c r="AR28" s="721">
        <f t="shared" ref="AR28:BW28" si="50">IF(AND(AR$12&gt;=$J$28,AR$12&lt;$K$28),"*",0)</f>
        <v>0</v>
      </c>
      <c r="AS28" s="722">
        <f t="shared" si="50"/>
        <v>0</v>
      </c>
      <c r="AT28" s="723">
        <f t="shared" si="50"/>
        <v>0</v>
      </c>
      <c r="AU28" s="562">
        <f t="shared" si="50"/>
        <v>0</v>
      </c>
      <c r="AV28" s="723">
        <f t="shared" si="50"/>
        <v>0</v>
      </c>
      <c r="AW28" s="723">
        <f t="shared" si="50"/>
        <v>0</v>
      </c>
      <c r="AX28" s="724">
        <f t="shared" si="50"/>
        <v>0</v>
      </c>
      <c r="AY28" s="723">
        <f t="shared" si="50"/>
        <v>0</v>
      </c>
      <c r="AZ28" s="721">
        <f t="shared" si="50"/>
        <v>0</v>
      </c>
      <c r="BA28" s="722">
        <f t="shared" si="50"/>
        <v>0</v>
      </c>
      <c r="BB28" s="723">
        <f t="shared" si="50"/>
        <v>0</v>
      </c>
      <c r="BC28" s="562">
        <f t="shared" si="50"/>
        <v>0</v>
      </c>
      <c r="BD28" s="723">
        <f t="shared" si="50"/>
        <v>0</v>
      </c>
      <c r="BE28" s="723">
        <f t="shared" si="50"/>
        <v>0</v>
      </c>
      <c r="BF28" s="724">
        <f t="shared" si="50"/>
        <v>0</v>
      </c>
      <c r="BG28" s="723">
        <f t="shared" si="50"/>
        <v>0</v>
      </c>
      <c r="BH28" s="721">
        <f t="shared" si="50"/>
        <v>0</v>
      </c>
      <c r="BI28" s="722">
        <f t="shared" si="50"/>
        <v>0</v>
      </c>
      <c r="BJ28" s="723">
        <f t="shared" si="50"/>
        <v>0</v>
      </c>
      <c r="BK28" s="562">
        <f t="shared" si="50"/>
        <v>0</v>
      </c>
      <c r="BL28" s="723">
        <f t="shared" si="50"/>
        <v>0</v>
      </c>
      <c r="BM28" s="723">
        <f t="shared" si="50"/>
        <v>0</v>
      </c>
      <c r="BN28" s="724">
        <f t="shared" si="50"/>
        <v>0</v>
      </c>
      <c r="BO28" s="723">
        <f t="shared" si="50"/>
        <v>0</v>
      </c>
      <c r="BP28" s="721">
        <f t="shared" si="50"/>
        <v>0</v>
      </c>
      <c r="BQ28" s="722">
        <f t="shared" si="50"/>
        <v>0</v>
      </c>
      <c r="BR28" s="723">
        <f t="shared" si="50"/>
        <v>0</v>
      </c>
      <c r="BS28" s="562">
        <f t="shared" si="50"/>
        <v>0</v>
      </c>
      <c r="BT28" s="723">
        <f t="shared" si="50"/>
        <v>0</v>
      </c>
      <c r="BU28" s="723">
        <f t="shared" si="50"/>
        <v>0</v>
      </c>
      <c r="BV28" s="724">
        <f t="shared" si="50"/>
        <v>0</v>
      </c>
      <c r="BW28" s="723">
        <f t="shared" si="50"/>
        <v>0</v>
      </c>
      <c r="BX28" s="721">
        <f t="shared" ref="BX28:CM28" si="51">IF(AND(BX$12&gt;=$J$28,BX$12&lt;$K$28),"*",0)</f>
        <v>0</v>
      </c>
      <c r="BY28" s="722">
        <f t="shared" si="51"/>
        <v>0</v>
      </c>
      <c r="BZ28" s="723">
        <f t="shared" si="51"/>
        <v>0</v>
      </c>
      <c r="CA28" s="562">
        <f t="shared" si="51"/>
        <v>0</v>
      </c>
      <c r="CB28" s="723">
        <f t="shared" si="51"/>
        <v>0</v>
      </c>
      <c r="CC28" s="723">
        <f t="shared" si="51"/>
        <v>0</v>
      </c>
      <c r="CD28" s="724">
        <f t="shared" si="51"/>
        <v>0</v>
      </c>
      <c r="CE28" s="539">
        <f t="shared" si="51"/>
        <v>0</v>
      </c>
      <c r="CF28" s="537">
        <f t="shared" si="51"/>
        <v>0</v>
      </c>
      <c r="CG28" s="538">
        <f t="shared" si="51"/>
        <v>0</v>
      </c>
      <c r="CH28" s="539">
        <f t="shared" si="51"/>
        <v>0</v>
      </c>
      <c r="CI28" s="540">
        <f t="shared" si="51"/>
        <v>0</v>
      </c>
      <c r="CJ28" s="539">
        <f t="shared" si="51"/>
        <v>0</v>
      </c>
      <c r="CK28" s="539">
        <f t="shared" si="51"/>
        <v>0</v>
      </c>
      <c r="CL28" s="541">
        <f t="shared" si="51"/>
        <v>0</v>
      </c>
      <c r="CM28" s="539">
        <f t="shared" si="51"/>
        <v>0</v>
      </c>
      <c r="CN28" s="1128">
        <f t="shared" si="4"/>
        <v>0</v>
      </c>
      <c r="CO28" s="1129"/>
      <c r="CP28" s="1123">
        <f>IF(CN28=0,0,LOOKUP(CN28,ﾃﾞｰﾀ入力!$AR$13:'ﾃﾞｰﾀ入力'!$AR$34,ﾃﾞｰﾀ入力!$AS$13:'ﾃﾞｰﾀ入力'!$AS$34))</f>
        <v>0</v>
      </c>
      <c r="CQ28" s="1123"/>
      <c r="CR28" s="294">
        <f t="shared" si="5"/>
        <v>0</v>
      </c>
      <c r="CS28" s="294">
        <f t="shared" si="6"/>
        <v>0</v>
      </c>
      <c r="CT28" s="294">
        <f t="shared" si="7"/>
        <v>0</v>
      </c>
      <c r="CU28" s="295">
        <f t="shared" si="12"/>
        <v>0</v>
      </c>
      <c r="CV28" s="296">
        <f>IF(H28=0,0,LOOKUP(H28,ﾃﾞｰﾀ入力!$C$3:'ﾃﾞｰﾀ入力'!$C$52,ﾃﾞｰﾀ入力!$E$3:'ﾃﾞｰﾀ入力'!$E$51))</f>
        <v>0</v>
      </c>
      <c r="CW28" s="297">
        <f>IF(H28=0,0,LOOKUP(H28,ﾃﾞｰﾀ入力!$C$3:'ﾃﾞｰﾀ入力'!$C$52,ﾃﾞｰﾀ入力!$F$3:'ﾃﾞｰﾀ入力'!$F$51))</f>
        <v>0</v>
      </c>
      <c r="CY28" s="69"/>
      <c r="CZ28" s="69"/>
      <c r="DA28" s="69"/>
    </row>
    <row r="29" spans="1:105" ht="22.5" customHeight="1">
      <c r="A29" s="443">
        <f t="shared" si="8"/>
        <v>16</v>
      </c>
      <c r="B29" s="855" t="str">
        <f>ｼﾌﾄ原本!C20</f>
        <v>Y.Y</v>
      </c>
      <c r="C29" s="924" t="str">
        <f>ｼﾌﾄ原本!I20</f>
        <v>X</v>
      </c>
      <c r="D29" s="435">
        <f>IF(COUNTIF($H$14:$H$30,16),VLOOKUP(16,$H$14:$CU$30,3,FALSE),0)</f>
        <v>0</v>
      </c>
      <c r="E29" s="896">
        <f>IF(COUNTIF($H$14:$H$30,16),VLOOKUP(16,$H$14:$CU$30,4,FALSE),0)</f>
        <v>0</v>
      </c>
      <c r="F29" s="925">
        <f>IF(COUNTIF($H$14:$H$30,16),VLOOKUP(16,$H$14:$CU$30,92,FALSE),0)</f>
        <v>0</v>
      </c>
      <c r="G29" s="926">
        <f>IF(COUNTIF($H$14:$H$30,16),VLOOKUP(16,$H$14:$CW$30,94,FALSE),0)</f>
        <v>0</v>
      </c>
      <c r="H29" s="432"/>
      <c r="I29" s="874">
        <f>IF(H29=0,0,LOOKUP(H29,ﾃﾞｰﾀ入力!$C$3:'ﾃﾞｰﾀ入力'!$C$40,ﾃﾞｰﾀ入力!$D$3:'ﾃﾞｰﾀ入力'!$D$40))</f>
        <v>0</v>
      </c>
      <c r="J29" s="298"/>
      <c r="K29" s="299"/>
      <c r="L29" s="632">
        <f t="shared" ref="L29:AQ29" si="52">IF(AND(L$12&gt;=$J$29,L$12&lt;$K$29),"*",0)</f>
        <v>0</v>
      </c>
      <c r="M29" s="626">
        <f t="shared" si="52"/>
        <v>0</v>
      </c>
      <c r="N29" s="627">
        <f t="shared" si="52"/>
        <v>0</v>
      </c>
      <c r="O29" s="628">
        <f t="shared" si="52"/>
        <v>0</v>
      </c>
      <c r="P29" s="537">
        <f t="shared" si="52"/>
        <v>0</v>
      </c>
      <c r="Q29" s="539">
        <f t="shared" si="52"/>
        <v>0</v>
      </c>
      <c r="R29" s="541">
        <f t="shared" si="52"/>
        <v>0</v>
      </c>
      <c r="S29" s="539">
        <f t="shared" si="52"/>
        <v>0</v>
      </c>
      <c r="T29" s="537">
        <f t="shared" si="52"/>
        <v>0</v>
      </c>
      <c r="U29" s="538">
        <f t="shared" si="52"/>
        <v>0</v>
      </c>
      <c r="V29" s="539">
        <f t="shared" si="52"/>
        <v>0</v>
      </c>
      <c r="W29" s="540">
        <f t="shared" si="52"/>
        <v>0</v>
      </c>
      <c r="X29" s="723">
        <f t="shared" si="52"/>
        <v>0</v>
      </c>
      <c r="Y29" s="723">
        <f t="shared" si="52"/>
        <v>0</v>
      </c>
      <c r="Z29" s="724">
        <f t="shared" si="52"/>
        <v>0</v>
      </c>
      <c r="AA29" s="723">
        <f t="shared" si="52"/>
        <v>0</v>
      </c>
      <c r="AB29" s="721">
        <f t="shared" si="52"/>
        <v>0</v>
      </c>
      <c r="AC29" s="722">
        <f t="shared" si="52"/>
        <v>0</v>
      </c>
      <c r="AD29" s="723">
        <f t="shared" si="52"/>
        <v>0</v>
      </c>
      <c r="AE29" s="562">
        <f t="shared" si="52"/>
        <v>0</v>
      </c>
      <c r="AF29" s="723">
        <f t="shared" si="52"/>
        <v>0</v>
      </c>
      <c r="AG29" s="723">
        <f t="shared" si="52"/>
        <v>0</v>
      </c>
      <c r="AH29" s="724">
        <f t="shared" si="52"/>
        <v>0</v>
      </c>
      <c r="AI29" s="723">
        <f t="shared" si="52"/>
        <v>0</v>
      </c>
      <c r="AJ29" s="721">
        <f t="shared" si="52"/>
        <v>0</v>
      </c>
      <c r="AK29" s="722">
        <f t="shared" si="52"/>
        <v>0</v>
      </c>
      <c r="AL29" s="723">
        <f t="shared" si="52"/>
        <v>0</v>
      </c>
      <c r="AM29" s="562">
        <f t="shared" si="52"/>
        <v>0</v>
      </c>
      <c r="AN29" s="723">
        <f t="shared" si="52"/>
        <v>0</v>
      </c>
      <c r="AO29" s="723">
        <f t="shared" si="52"/>
        <v>0</v>
      </c>
      <c r="AP29" s="724">
        <f t="shared" si="52"/>
        <v>0</v>
      </c>
      <c r="AQ29" s="723">
        <f t="shared" si="52"/>
        <v>0</v>
      </c>
      <c r="AR29" s="721">
        <f t="shared" ref="AR29:BW29" si="53">IF(AND(AR$12&gt;=$J$29,AR$12&lt;$K$29),"*",0)</f>
        <v>0</v>
      </c>
      <c r="AS29" s="722">
        <f t="shared" si="53"/>
        <v>0</v>
      </c>
      <c r="AT29" s="723">
        <f t="shared" si="53"/>
        <v>0</v>
      </c>
      <c r="AU29" s="562">
        <f t="shared" si="53"/>
        <v>0</v>
      </c>
      <c r="AV29" s="723">
        <f t="shared" si="53"/>
        <v>0</v>
      </c>
      <c r="AW29" s="723">
        <f t="shared" si="53"/>
        <v>0</v>
      </c>
      <c r="AX29" s="724">
        <f t="shared" si="53"/>
        <v>0</v>
      </c>
      <c r="AY29" s="723">
        <f t="shared" si="53"/>
        <v>0</v>
      </c>
      <c r="AZ29" s="721">
        <f t="shared" si="53"/>
        <v>0</v>
      </c>
      <c r="BA29" s="722">
        <f t="shared" si="53"/>
        <v>0</v>
      </c>
      <c r="BB29" s="723">
        <f t="shared" si="53"/>
        <v>0</v>
      </c>
      <c r="BC29" s="562">
        <f t="shared" si="53"/>
        <v>0</v>
      </c>
      <c r="BD29" s="723">
        <f t="shared" si="53"/>
        <v>0</v>
      </c>
      <c r="BE29" s="723">
        <f t="shared" si="53"/>
        <v>0</v>
      </c>
      <c r="BF29" s="724">
        <f t="shared" si="53"/>
        <v>0</v>
      </c>
      <c r="BG29" s="723">
        <f t="shared" si="53"/>
        <v>0</v>
      </c>
      <c r="BH29" s="721">
        <f t="shared" si="53"/>
        <v>0</v>
      </c>
      <c r="BI29" s="722">
        <f t="shared" si="53"/>
        <v>0</v>
      </c>
      <c r="BJ29" s="723">
        <f t="shared" si="53"/>
        <v>0</v>
      </c>
      <c r="BK29" s="562">
        <f t="shared" si="53"/>
        <v>0</v>
      </c>
      <c r="BL29" s="723">
        <f t="shared" si="53"/>
        <v>0</v>
      </c>
      <c r="BM29" s="723">
        <f t="shared" si="53"/>
        <v>0</v>
      </c>
      <c r="BN29" s="724">
        <f t="shared" si="53"/>
        <v>0</v>
      </c>
      <c r="BO29" s="723">
        <f t="shared" si="53"/>
        <v>0</v>
      </c>
      <c r="BP29" s="721">
        <f t="shared" si="53"/>
        <v>0</v>
      </c>
      <c r="BQ29" s="722">
        <f t="shared" si="53"/>
        <v>0</v>
      </c>
      <c r="BR29" s="723">
        <f t="shared" si="53"/>
        <v>0</v>
      </c>
      <c r="BS29" s="562">
        <f t="shared" si="53"/>
        <v>0</v>
      </c>
      <c r="BT29" s="723">
        <f t="shared" si="53"/>
        <v>0</v>
      </c>
      <c r="BU29" s="723">
        <f t="shared" si="53"/>
        <v>0</v>
      </c>
      <c r="BV29" s="724">
        <f t="shared" si="53"/>
        <v>0</v>
      </c>
      <c r="BW29" s="723">
        <f t="shared" si="53"/>
        <v>0</v>
      </c>
      <c r="BX29" s="721">
        <f t="shared" ref="BX29:CM29" si="54">IF(AND(BX$12&gt;=$J$29,BX$12&lt;$K$29),"*",0)</f>
        <v>0</v>
      </c>
      <c r="BY29" s="722">
        <f t="shared" si="54"/>
        <v>0</v>
      </c>
      <c r="BZ29" s="723">
        <f t="shared" si="54"/>
        <v>0</v>
      </c>
      <c r="CA29" s="562">
        <f t="shared" si="54"/>
        <v>0</v>
      </c>
      <c r="CB29" s="539">
        <f t="shared" si="54"/>
        <v>0</v>
      </c>
      <c r="CC29" s="539">
        <f t="shared" si="54"/>
        <v>0</v>
      </c>
      <c r="CD29" s="541">
        <f t="shared" si="54"/>
        <v>0</v>
      </c>
      <c r="CE29" s="539">
        <f t="shared" si="54"/>
        <v>0</v>
      </c>
      <c r="CF29" s="537">
        <f t="shared" si="54"/>
        <v>0</v>
      </c>
      <c r="CG29" s="538">
        <f t="shared" si="54"/>
        <v>0</v>
      </c>
      <c r="CH29" s="539">
        <f t="shared" si="54"/>
        <v>0</v>
      </c>
      <c r="CI29" s="540">
        <f t="shared" si="54"/>
        <v>0</v>
      </c>
      <c r="CJ29" s="539">
        <f t="shared" si="54"/>
        <v>0</v>
      </c>
      <c r="CK29" s="539">
        <f t="shared" si="54"/>
        <v>0</v>
      </c>
      <c r="CL29" s="541">
        <f t="shared" si="54"/>
        <v>0</v>
      </c>
      <c r="CM29" s="539">
        <f t="shared" si="54"/>
        <v>0</v>
      </c>
      <c r="CN29" s="1128">
        <f t="shared" si="4"/>
        <v>0</v>
      </c>
      <c r="CO29" s="1129"/>
      <c r="CP29" s="1123">
        <f>IF(CN29=0,0,LOOKUP(CN29,ﾃﾞｰﾀ入力!$AR$13:'ﾃﾞｰﾀ入力'!$AR$34,ﾃﾞｰﾀ入力!$AS$13:'ﾃﾞｰﾀ入力'!$AS$34))</f>
        <v>0</v>
      </c>
      <c r="CQ29" s="1123"/>
      <c r="CR29" s="294">
        <f t="shared" si="5"/>
        <v>0</v>
      </c>
      <c r="CS29" s="294">
        <f t="shared" si="6"/>
        <v>0</v>
      </c>
      <c r="CT29" s="294">
        <f t="shared" si="7"/>
        <v>0</v>
      </c>
      <c r="CU29" s="295">
        <f t="shared" si="12"/>
        <v>0</v>
      </c>
      <c r="CV29" s="296">
        <f>IF(H29=0,0,LOOKUP(H29,ﾃﾞｰﾀ入力!$C$3:'ﾃﾞｰﾀ入力'!$C$52,ﾃﾞｰﾀ入力!$E$3:'ﾃﾞｰﾀ入力'!$E$51))</f>
        <v>0</v>
      </c>
      <c r="CW29" s="297">
        <f>IF(H29=0,0,LOOKUP(H29,ﾃﾞｰﾀ入力!$C$3:'ﾃﾞｰﾀ入力'!$C$52,ﾃﾞｰﾀ入力!$F$3:'ﾃﾞｰﾀ入力'!$F$51))</f>
        <v>0</v>
      </c>
      <c r="CY29" s="69"/>
      <c r="CZ29" s="69"/>
      <c r="DA29" s="69"/>
    </row>
    <row r="30" spans="1:105" ht="22.5" customHeight="1" thickBot="1">
      <c r="A30" s="443">
        <f t="shared" si="8"/>
        <v>17</v>
      </c>
      <c r="B30" s="855" t="str">
        <f>ｼﾌﾄ原本!C21</f>
        <v>S.U</v>
      </c>
      <c r="C30" s="924" t="str">
        <f>ｼﾌﾄ原本!I21</f>
        <v>X</v>
      </c>
      <c r="D30" s="435">
        <f>IF(COUNTIF($H$14:$H$30,17),VLOOKUP(17,$H$14:$CU$30,3,FALSE),0)</f>
        <v>0</v>
      </c>
      <c r="E30" s="896">
        <f>IF(COUNTIF($H$14:$H$30,17),VLOOKUP(17,$H$14:$CU$30,4,FALSE),0)</f>
        <v>0</v>
      </c>
      <c r="F30" s="925">
        <f>IF(COUNTIF($H$14:$H$30,17),VLOOKUP(17,$H$14:$CU$30,92,FALSE),0)</f>
        <v>0</v>
      </c>
      <c r="G30" s="926">
        <f>IF(COUNTIF($H$14:$H$30,17),VLOOKUP(17,$H$14:$CW$30,94,FALSE),0)</f>
        <v>0</v>
      </c>
      <c r="H30" s="920"/>
      <c r="I30" s="875">
        <f>IF(H30=0,0,LOOKUP(H30,ﾃﾞｰﾀ入力!$C$3:'ﾃﾞｰﾀ入力'!$C$40,ﾃﾞｰﾀ入力!$D$3:'ﾃﾞｰﾀ入力'!$D$40))</f>
        <v>0</v>
      </c>
      <c r="J30" s="900"/>
      <c r="K30" s="901"/>
      <c r="L30" s="657">
        <f t="shared" ref="L30:AQ30" si="55">IF(AND(L12&gt;=$J$30,L12&lt;$K$30),"*",0)</f>
        <v>0</v>
      </c>
      <c r="M30" s="658">
        <f t="shared" si="55"/>
        <v>0</v>
      </c>
      <c r="N30" s="659">
        <f t="shared" si="55"/>
        <v>0</v>
      </c>
      <c r="O30" s="660">
        <f t="shared" si="55"/>
        <v>0</v>
      </c>
      <c r="P30" s="552">
        <f t="shared" si="55"/>
        <v>0</v>
      </c>
      <c r="Q30" s="550">
        <f t="shared" si="55"/>
        <v>0</v>
      </c>
      <c r="R30" s="551">
        <f t="shared" si="55"/>
        <v>0</v>
      </c>
      <c r="S30" s="550">
        <f t="shared" si="55"/>
        <v>0</v>
      </c>
      <c r="T30" s="552">
        <f t="shared" si="55"/>
        <v>0</v>
      </c>
      <c r="U30" s="553">
        <f t="shared" si="55"/>
        <v>0</v>
      </c>
      <c r="V30" s="550">
        <f t="shared" si="55"/>
        <v>0</v>
      </c>
      <c r="W30" s="554">
        <f t="shared" si="55"/>
        <v>0</v>
      </c>
      <c r="X30" s="969">
        <f t="shared" si="55"/>
        <v>0</v>
      </c>
      <c r="Y30" s="969">
        <f t="shared" si="55"/>
        <v>0</v>
      </c>
      <c r="Z30" s="970">
        <f t="shared" si="55"/>
        <v>0</v>
      </c>
      <c r="AA30" s="969">
        <f t="shared" si="55"/>
        <v>0</v>
      </c>
      <c r="AB30" s="971">
        <f t="shared" si="55"/>
        <v>0</v>
      </c>
      <c r="AC30" s="972">
        <f t="shared" si="55"/>
        <v>0</v>
      </c>
      <c r="AD30" s="969">
        <f t="shared" si="55"/>
        <v>0</v>
      </c>
      <c r="AE30" s="973">
        <f t="shared" si="55"/>
        <v>0</v>
      </c>
      <c r="AF30" s="969">
        <f t="shared" si="55"/>
        <v>0</v>
      </c>
      <c r="AG30" s="969">
        <f t="shared" si="55"/>
        <v>0</v>
      </c>
      <c r="AH30" s="970">
        <f t="shared" si="55"/>
        <v>0</v>
      </c>
      <c r="AI30" s="969">
        <f t="shared" si="55"/>
        <v>0</v>
      </c>
      <c r="AJ30" s="971">
        <f t="shared" si="55"/>
        <v>0</v>
      </c>
      <c r="AK30" s="972">
        <f t="shared" si="55"/>
        <v>0</v>
      </c>
      <c r="AL30" s="969">
        <f t="shared" si="55"/>
        <v>0</v>
      </c>
      <c r="AM30" s="973">
        <f t="shared" si="55"/>
        <v>0</v>
      </c>
      <c r="AN30" s="969">
        <f t="shared" si="55"/>
        <v>0</v>
      </c>
      <c r="AO30" s="969">
        <f t="shared" si="55"/>
        <v>0</v>
      </c>
      <c r="AP30" s="970">
        <f t="shared" si="55"/>
        <v>0</v>
      </c>
      <c r="AQ30" s="969">
        <f t="shared" si="55"/>
        <v>0</v>
      </c>
      <c r="AR30" s="971">
        <f t="shared" ref="AR30:BW30" si="56">IF(AND(AR12&gt;=$J$30,AR12&lt;$K$30),"*",0)</f>
        <v>0</v>
      </c>
      <c r="AS30" s="972">
        <f t="shared" si="56"/>
        <v>0</v>
      </c>
      <c r="AT30" s="969">
        <f t="shared" si="56"/>
        <v>0</v>
      </c>
      <c r="AU30" s="973">
        <f t="shared" si="56"/>
        <v>0</v>
      </c>
      <c r="AV30" s="969">
        <f t="shared" si="56"/>
        <v>0</v>
      </c>
      <c r="AW30" s="969">
        <f t="shared" si="56"/>
        <v>0</v>
      </c>
      <c r="AX30" s="970">
        <f t="shared" si="56"/>
        <v>0</v>
      </c>
      <c r="AY30" s="969">
        <f t="shared" si="56"/>
        <v>0</v>
      </c>
      <c r="AZ30" s="971">
        <f t="shared" si="56"/>
        <v>0</v>
      </c>
      <c r="BA30" s="972">
        <f t="shared" si="56"/>
        <v>0</v>
      </c>
      <c r="BB30" s="969">
        <f t="shared" si="56"/>
        <v>0</v>
      </c>
      <c r="BC30" s="973">
        <f t="shared" si="56"/>
        <v>0</v>
      </c>
      <c r="BD30" s="969">
        <f t="shared" si="56"/>
        <v>0</v>
      </c>
      <c r="BE30" s="969">
        <f t="shared" si="56"/>
        <v>0</v>
      </c>
      <c r="BF30" s="970">
        <f t="shared" si="56"/>
        <v>0</v>
      </c>
      <c r="BG30" s="969">
        <f t="shared" si="56"/>
        <v>0</v>
      </c>
      <c r="BH30" s="971">
        <f t="shared" si="56"/>
        <v>0</v>
      </c>
      <c r="BI30" s="972">
        <f t="shared" si="56"/>
        <v>0</v>
      </c>
      <c r="BJ30" s="969">
        <f t="shared" si="56"/>
        <v>0</v>
      </c>
      <c r="BK30" s="973">
        <f t="shared" si="56"/>
        <v>0</v>
      </c>
      <c r="BL30" s="969">
        <f t="shared" si="56"/>
        <v>0</v>
      </c>
      <c r="BM30" s="969">
        <f t="shared" si="56"/>
        <v>0</v>
      </c>
      <c r="BN30" s="970">
        <f t="shared" si="56"/>
        <v>0</v>
      </c>
      <c r="BO30" s="969">
        <f t="shared" si="56"/>
        <v>0</v>
      </c>
      <c r="BP30" s="971">
        <f t="shared" si="56"/>
        <v>0</v>
      </c>
      <c r="BQ30" s="972">
        <f t="shared" si="56"/>
        <v>0</v>
      </c>
      <c r="BR30" s="969">
        <f t="shared" si="56"/>
        <v>0</v>
      </c>
      <c r="BS30" s="973">
        <f t="shared" si="56"/>
        <v>0</v>
      </c>
      <c r="BT30" s="969">
        <f t="shared" si="56"/>
        <v>0</v>
      </c>
      <c r="BU30" s="969">
        <f t="shared" si="56"/>
        <v>0</v>
      </c>
      <c r="BV30" s="970">
        <f t="shared" si="56"/>
        <v>0</v>
      </c>
      <c r="BW30" s="969">
        <f t="shared" si="56"/>
        <v>0</v>
      </c>
      <c r="BX30" s="971">
        <f t="shared" ref="BX30:CM30" si="57">IF(AND(BX12&gt;=$J$30,BX12&lt;$K$30),"*",0)</f>
        <v>0</v>
      </c>
      <c r="BY30" s="972">
        <f t="shared" si="57"/>
        <v>0</v>
      </c>
      <c r="BZ30" s="969">
        <f t="shared" si="57"/>
        <v>0</v>
      </c>
      <c r="CA30" s="973">
        <f t="shared" si="57"/>
        <v>0</v>
      </c>
      <c r="CB30" s="550">
        <f t="shared" si="57"/>
        <v>0</v>
      </c>
      <c r="CC30" s="550">
        <f t="shared" si="57"/>
        <v>0</v>
      </c>
      <c r="CD30" s="551">
        <f t="shared" si="57"/>
        <v>0</v>
      </c>
      <c r="CE30" s="550">
        <f t="shared" si="57"/>
        <v>0</v>
      </c>
      <c r="CF30" s="552">
        <f t="shared" si="57"/>
        <v>0</v>
      </c>
      <c r="CG30" s="553">
        <f t="shared" si="57"/>
        <v>0</v>
      </c>
      <c r="CH30" s="550">
        <f t="shared" si="57"/>
        <v>0</v>
      </c>
      <c r="CI30" s="554">
        <f t="shared" si="57"/>
        <v>0</v>
      </c>
      <c r="CJ30" s="550">
        <f t="shared" si="57"/>
        <v>0</v>
      </c>
      <c r="CK30" s="550">
        <f t="shared" si="57"/>
        <v>0</v>
      </c>
      <c r="CL30" s="551">
        <f t="shared" si="57"/>
        <v>0</v>
      </c>
      <c r="CM30" s="661">
        <f t="shared" si="57"/>
        <v>0</v>
      </c>
      <c r="CN30" s="1128">
        <f t="shared" si="4"/>
        <v>0</v>
      </c>
      <c r="CO30" s="1129"/>
      <c r="CP30" s="1123">
        <f>IF(CN30=0,0,LOOKUP(CN30,ﾃﾞｰﾀ入力!$AR$13:'ﾃﾞｰﾀ入力'!$AR$34,ﾃﾞｰﾀ入力!$AS$13:'ﾃﾞｰﾀ入力'!$AS$34))</f>
        <v>0</v>
      </c>
      <c r="CQ30" s="1123"/>
      <c r="CR30" s="294">
        <f t="shared" si="5"/>
        <v>0</v>
      </c>
      <c r="CS30" s="294">
        <f t="shared" si="6"/>
        <v>0</v>
      </c>
      <c r="CT30" s="294">
        <f t="shared" si="7"/>
        <v>0</v>
      </c>
      <c r="CU30" s="295">
        <f t="shared" si="12"/>
        <v>0</v>
      </c>
      <c r="CV30" s="296">
        <f>IF(H30=0,0,LOOKUP(H30,ﾃﾞｰﾀ入力!$C$3:'ﾃﾞｰﾀ入力'!$C$52,ﾃﾞｰﾀ入力!$E$3:'ﾃﾞｰﾀ入力'!$E$51))</f>
        <v>0</v>
      </c>
      <c r="CW30" s="297">
        <f>IF(H30=0,0,LOOKUP(H30,ﾃﾞｰﾀ入力!$C$3:'ﾃﾞｰﾀ入力'!$C$52,ﾃﾞｰﾀ入力!$F$3:'ﾃﾞｰﾀ入力'!$F$51))</f>
        <v>0</v>
      </c>
      <c r="CY30" s="69"/>
      <c r="CZ30" s="69"/>
      <c r="DA30" s="69"/>
    </row>
    <row r="31" spans="1:105" ht="22.5" customHeight="1" thickBot="1">
      <c r="A31" s="443">
        <f t="shared" si="8"/>
        <v>18</v>
      </c>
      <c r="B31" s="855" t="str">
        <f>ｼﾌﾄ原本!C22</f>
        <v>A.A</v>
      </c>
      <c r="C31" s="924" t="str">
        <f>ｼﾌﾄ原本!I22</f>
        <v>X</v>
      </c>
      <c r="D31" s="435">
        <f>IF(COUNTIF($H$14:$H$30,18),VLOOKUP(18,$H$14:$CU$30,3,FALSE),0)</f>
        <v>0</v>
      </c>
      <c r="E31" s="429">
        <f>IF(COUNTIF($H$14:$H$30,18),VLOOKUP(18,$H$14:$CU$30,4,FALSE),0)</f>
        <v>0</v>
      </c>
      <c r="F31" s="430">
        <f>IF(COUNTIF($H$14:$H$30,18),VLOOKUP(18,$H$14:$CU$30,92,FALSE),0)</f>
        <v>0</v>
      </c>
      <c r="G31" s="431">
        <f>IF(COUNTIF($H$14:$H$30,18),VLOOKUP(18,$H$14:$CW$30,94,FALSE),0)</f>
        <v>0</v>
      </c>
      <c r="I31" s="902">
        <f>COUNT(H14:H30)</f>
        <v>9</v>
      </c>
      <c r="J31" s="903" t="s">
        <v>187</v>
      </c>
      <c r="K31" s="904"/>
      <c r="L31" s="1142">
        <f>(68-COUNT(L$14:O$30))/4</f>
        <v>0</v>
      </c>
      <c r="M31" s="1142"/>
      <c r="N31" s="1142"/>
      <c r="O31" s="1142"/>
      <c r="P31" s="1142">
        <f>(68-COUNT(P$14:S$30))/4</f>
        <v>0</v>
      </c>
      <c r="Q31" s="1142"/>
      <c r="R31" s="1142"/>
      <c r="S31" s="1142"/>
      <c r="T31" s="1142">
        <f>(68-COUNT(T$14:W$30))/4</f>
        <v>0.25</v>
      </c>
      <c r="U31" s="1142"/>
      <c r="V31" s="1142"/>
      <c r="W31" s="1142"/>
      <c r="X31" s="1390">
        <f>(68-COUNT(X$14:AA$30))/4</f>
        <v>3</v>
      </c>
      <c r="Y31" s="1390"/>
      <c r="Z31" s="1390"/>
      <c r="AA31" s="1390"/>
      <c r="AB31" s="1390">
        <f>(68-COUNT(AB$14:AE$30))/4</f>
        <v>4</v>
      </c>
      <c r="AC31" s="1390"/>
      <c r="AD31" s="1390"/>
      <c r="AE31" s="1390"/>
      <c r="AF31" s="1390">
        <f>(68-COUNT(AF$14:AI$30))/4</f>
        <v>4</v>
      </c>
      <c r="AG31" s="1390"/>
      <c r="AH31" s="1390"/>
      <c r="AI31" s="1390"/>
      <c r="AJ31" s="1390">
        <f>(68-COUNT(AJ$14:AM$30))/4</f>
        <v>5</v>
      </c>
      <c r="AK31" s="1390"/>
      <c r="AL31" s="1390"/>
      <c r="AM31" s="1390"/>
      <c r="AN31" s="1390">
        <f>(68-COUNT(AN$14:AQ$30))/4</f>
        <v>6</v>
      </c>
      <c r="AO31" s="1390"/>
      <c r="AP31" s="1390"/>
      <c r="AQ31" s="1390"/>
      <c r="AR31" s="1390">
        <f>(68-COUNT(AR$14:AU$30))/4</f>
        <v>6</v>
      </c>
      <c r="AS31" s="1390"/>
      <c r="AT31" s="1390"/>
      <c r="AU31" s="1390"/>
      <c r="AV31" s="1390">
        <f>(68-COUNT(AV$14:AY$30))/4</f>
        <v>6</v>
      </c>
      <c r="AW31" s="1390"/>
      <c r="AX31" s="1390"/>
      <c r="AY31" s="1390"/>
      <c r="AZ31" s="1390">
        <f>(68-COUNT(AZ$14:BC$30))/4</f>
        <v>6</v>
      </c>
      <c r="BA31" s="1390"/>
      <c r="BB31" s="1390"/>
      <c r="BC31" s="1390"/>
      <c r="BD31" s="1390">
        <f>(68-COUNT(BD$14:BG$30))/4</f>
        <v>5.5</v>
      </c>
      <c r="BE31" s="1390"/>
      <c r="BF31" s="1390"/>
      <c r="BG31" s="1390"/>
      <c r="BH31" s="1390">
        <f>(68-COUNT(BH$14:BK$30))/4</f>
        <v>4</v>
      </c>
      <c r="BI31" s="1390"/>
      <c r="BJ31" s="1390"/>
      <c r="BK31" s="1390"/>
      <c r="BL31" s="1390">
        <f>(68-COUNT(BL$14:BO$30))/4</f>
        <v>5</v>
      </c>
      <c r="BM31" s="1390"/>
      <c r="BN31" s="1390"/>
      <c r="BO31" s="1390"/>
      <c r="BP31" s="1390">
        <f>(68-COUNT(BP$14:BS$30))/4</f>
        <v>4</v>
      </c>
      <c r="BQ31" s="1390"/>
      <c r="BR31" s="1390"/>
      <c r="BS31" s="1390"/>
      <c r="BT31" s="1390">
        <f>(68-COUNT(BT$14:BW$30))/4</f>
        <v>3</v>
      </c>
      <c r="BU31" s="1390"/>
      <c r="BV31" s="1390"/>
      <c r="BW31" s="1390"/>
      <c r="BX31" s="1390">
        <f>(68-COUNT(BX$14:CA$30))/4</f>
        <v>3</v>
      </c>
      <c r="BY31" s="1390"/>
      <c r="BZ31" s="1390"/>
      <c r="CA31" s="1390"/>
      <c r="CB31" s="1142">
        <f>(68-COUNT(CB$14:CE$30))/4</f>
        <v>2.25</v>
      </c>
      <c r="CC31" s="1142"/>
      <c r="CD31" s="1142"/>
      <c r="CE31" s="1142"/>
      <c r="CF31" s="1142">
        <f>(68-COUNT(CF$14:CI$30))/4</f>
        <v>0</v>
      </c>
      <c r="CG31" s="1142"/>
      <c r="CH31" s="1142"/>
      <c r="CI31" s="1142"/>
      <c r="CJ31" s="1142">
        <f>(68-COUNT(CJ$14:CM$30))/4</f>
        <v>0</v>
      </c>
      <c r="CK31" s="1142"/>
      <c r="CL31" s="1142"/>
      <c r="CM31" s="1161"/>
      <c r="CN31" s="1159">
        <f>SUM(CN14:CN30)</f>
        <v>67</v>
      </c>
      <c r="CO31" s="1160"/>
      <c r="CP31" s="1141">
        <f>SUM(CP14:CP30)</f>
        <v>60</v>
      </c>
      <c r="CQ31" s="1141"/>
      <c r="CR31" s="312">
        <f t="shared" ref="CR31:CW31" si="58">SUM(CR14:CR30)</f>
        <v>0</v>
      </c>
      <c r="CS31" s="312">
        <f t="shared" si="58"/>
        <v>2.25</v>
      </c>
      <c r="CT31" s="312">
        <f t="shared" si="58"/>
        <v>0</v>
      </c>
      <c r="CU31" s="312">
        <f t="shared" ca="1" si="58"/>
        <v>81592.25</v>
      </c>
      <c r="CV31" s="312">
        <f t="shared" ca="1" si="58"/>
        <v>12122</v>
      </c>
      <c r="CW31" s="312">
        <f t="shared" ca="1" si="58"/>
        <v>5698</v>
      </c>
      <c r="CZ31" s="69"/>
      <c r="DA31" s="69"/>
    </row>
    <row r="32" spans="1:105" ht="22.5" customHeight="1" thickBot="1">
      <c r="A32" s="443">
        <f t="shared" si="8"/>
        <v>19</v>
      </c>
      <c r="B32" s="855" t="str">
        <f>ｼﾌﾄ原本!C23</f>
        <v>E.U</v>
      </c>
      <c r="C32" s="924" t="str">
        <f>ｼﾌﾄ原本!I23</f>
        <v>18-L</v>
      </c>
      <c r="D32" s="435">
        <f>IF(COUNTIF($H$14:$H$30,19),VLOOKUP(19,$H$14:$CU$30,3,FALSE),0)</f>
        <v>18</v>
      </c>
      <c r="E32" s="429">
        <f>IF(COUNTIF($H$14:$H$30,19),VLOOKUP(19,$H$14:$CU$30,4,FALSE),0)</f>
        <v>22.75</v>
      </c>
      <c r="F32" s="430">
        <f ca="1">IF(COUNTIF($H$14:$H$30,19),VLOOKUP(19,$H$14:$CU$30,92,FALSE),0)</f>
        <v>5746.875</v>
      </c>
      <c r="G32" s="431">
        <f ca="1">IF(COUNTIF($H$14:$H$30,19),VLOOKUP(19,$H$14:$CW$30,94,FALSE),0)</f>
        <v>816</v>
      </c>
      <c r="I32" s="316"/>
      <c r="J32" s="1190" t="s">
        <v>188</v>
      </c>
      <c r="K32" s="1191"/>
      <c r="L32" s="1300" t="str">
        <f>IF(ISERROR(L3*1000/(L31-L8-L10)),"",(L3*1000/(L31-L8-L10)))</f>
        <v/>
      </c>
      <c r="M32" s="1300"/>
      <c r="N32" s="1300"/>
      <c r="O32" s="1300"/>
      <c r="P32" s="1300" t="str">
        <f>IF(ISERROR(P3*1000/(P31-P8-P10)),"",(P3*1000/(P31-P8-P10)))</f>
        <v/>
      </c>
      <c r="Q32" s="1300"/>
      <c r="R32" s="1300"/>
      <c r="S32" s="1300"/>
      <c r="T32" s="1300">
        <f>IF(ISERROR(T3*1000/(T31-T8-T10)),"",(T3*1000/(T31-T8-T10)))</f>
        <v>0</v>
      </c>
      <c r="U32" s="1300"/>
      <c r="V32" s="1300"/>
      <c r="W32" s="1300"/>
      <c r="X32" s="1300">
        <f>IF(ISERROR(X3*1000/(X31-X8-X10)),"",X3*1000/(X31-X8-X10))</f>
        <v>0</v>
      </c>
      <c r="Y32" s="1300"/>
      <c r="Z32" s="1300"/>
      <c r="AA32" s="1300"/>
      <c r="AB32" s="1300">
        <f>IF(ISERROR(AB3*1000/(AB31-AB8-AB10)),"",AB3*1000/(AB31-AB8-AB10))</f>
        <v>4000</v>
      </c>
      <c r="AC32" s="1300"/>
      <c r="AD32" s="1300"/>
      <c r="AE32" s="1300"/>
      <c r="AF32" s="1300">
        <f>IF(ISERROR(AF3*1000/(AF31-AF8-AF10)),"",AF3*1000/(AF31-AF8-AF10))</f>
        <v>5250</v>
      </c>
      <c r="AG32" s="1300"/>
      <c r="AH32" s="1300"/>
      <c r="AI32" s="1300"/>
      <c r="AJ32" s="1300">
        <f>IF(ISERROR(AJ3*1000/(AJ31-AJ8-AJ10)),"",AJ3*1000/(AJ31-AJ8-AJ10))</f>
        <v>5000</v>
      </c>
      <c r="AK32" s="1300"/>
      <c r="AL32" s="1300"/>
      <c r="AM32" s="1300"/>
      <c r="AN32" s="1300">
        <f>IF(ISERROR(AN3*1000/(AN31-AN8-AN10)),"",AN3*1000/(AN31-AN8-AN10))</f>
        <v>6000</v>
      </c>
      <c r="AO32" s="1300"/>
      <c r="AP32" s="1300"/>
      <c r="AQ32" s="1300"/>
      <c r="AR32" s="1300">
        <f>IF(ISERROR(AR3*1000/(AR31-AR8-AR10)),"",AR3*1000/(AR31-AR8-AR10))</f>
        <v>7166.666666666667</v>
      </c>
      <c r="AS32" s="1300"/>
      <c r="AT32" s="1300"/>
      <c r="AU32" s="1300"/>
      <c r="AV32" s="1300">
        <f>IF(ISERROR(AV3*1000/(AV31-AV8-AV10)),"",AV3*1000/(AV31-AV8-AV10))</f>
        <v>9000</v>
      </c>
      <c r="AW32" s="1300"/>
      <c r="AX32" s="1300"/>
      <c r="AY32" s="1300"/>
      <c r="AZ32" s="1300">
        <f>IF(ISERROR(AZ3*1000/(AZ31-AZ8-AZ10)),"",AZ3*1000/(AZ31-AZ8-AZ10))</f>
        <v>8666.6666666666661</v>
      </c>
      <c r="BA32" s="1300"/>
      <c r="BB32" s="1300"/>
      <c r="BC32" s="1300"/>
      <c r="BD32" s="1300">
        <f>IF(ISERROR(BD3*1000/(BD31-BD8-BD10)),"",BD3*1000/(BD31-BD8-BD10))</f>
        <v>9454.545454545454</v>
      </c>
      <c r="BE32" s="1300"/>
      <c r="BF32" s="1300"/>
      <c r="BG32" s="1300"/>
      <c r="BH32" s="1300">
        <f>IF(ISERROR(BH3*1000/(BH31-BH8-BH10)),"",BH3*1000/(BH31-BH8-BH10))</f>
        <v>8000</v>
      </c>
      <c r="BI32" s="1300"/>
      <c r="BJ32" s="1300"/>
      <c r="BK32" s="1300"/>
      <c r="BL32" s="1300">
        <f>IF(ISERROR(BL3*1000/(BL31-BL8-BL10)),"",BL3*1000/(BL31-BL8-BL10))</f>
        <v>5200</v>
      </c>
      <c r="BM32" s="1300"/>
      <c r="BN32" s="1300"/>
      <c r="BO32" s="1300"/>
      <c r="BP32" s="1300">
        <f>IF(ISERROR(BP3*1000/(BP31-BP8-BP10)),"",BP3*1000/(BP31-BP8-BP10))</f>
        <v>5250</v>
      </c>
      <c r="BQ32" s="1300"/>
      <c r="BR32" s="1300"/>
      <c r="BS32" s="1300"/>
      <c r="BT32" s="1300">
        <f>IF(ISERROR(BT3*1000/(BT31-BT8-BT10)),"",BT3*1000/(BT31-BT8-BT10))</f>
        <v>5000</v>
      </c>
      <c r="BU32" s="1300"/>
      <c r="BV32" s="1300"/>
      <c r="BW32" s="1300"/>
      <c r="BX32" s="1300">
        <f>IF(ISERROR(BX3*1000/(BX31-BX8-BX10)),"",BX3*1000/(BX31-BX8-BX10))</f>
        <v>2333.3333333333335</v>
      </c>
      <c r="BY32" s="1300"/>
      <c r="BZ32" s="1300"/>
      <c r="CA32" s="1300"/>
      <c r="CB32" s="1300">
        <f>IF(ISERROR(CB3*1000/(CB31-CB8-CB10)),"",CB3*1000/(CB31-CB8-CB10))</f>
        <v>0</v>
      </c>
      <c r="CC32" s="1300"/>
      <c r="CD32" s="1300"/>
      <c r="CE32" s="1300"/>
      <c r="CF32" s="1300" t="str">
        <f>IF(ISERROR(CF3*1000/(CF31-CF8-CF10)),"",(CF3*1000/(CF31-CF8-CF10)))</f>
        <v/>
      </c>
      <c r="CG32" s="1300"/>
      <c r="CH32" s="1300"/>
      <c r="CI32" s="1300"/>
      <c r="CJ32" s="1300" t="str">
        <f>IF(ISERROR(CJ3*1000/(CJ31-CJ8-CJ10)),"",(CJ3*1000/(CJ31-CJ8-CJ10)))</f>
        <v/>
      </c>
      <c r="CK32" s="1300"/>
      <c r="CL32" s="1300"/>
      <c r="CM32" s="1347"/>
      <c r="CN32" s="238"/>
      <c r="CO32" s="238"/>
      <c r="CP32" s="64"/>
      <c r="CT32" s="64"/>
      <c r="CU32" s="64"/>
      <c r="CV32" s="64"/>
    </row>
    <row r="33" spans="1:126" ht="22.5" customHeight="1" thickBot="1">
      <c r="A33" s="443">
        <f t="shared" si="8"/>
        <v>20</v>
      </c>
      <c r="B33" s="855" t="str">
        <f>ｼﾌﾄ原本!C24</f>
        <v>S.S</v>
      </c>
      <c r="C33" s="924" t="str">
        <f>ｼﾌﾄ原本!I24</f>
        <v>17-L</v>
      </c>
      <c r="D33" s="435">
        <f>IF(COUNTIF($H$14:$H$30,20),VLOOKUP(20,$H$14:$CU$30,3,FALSE),0)</f>
        <v>17</v>
      </c>
      <c r="E33" s="429">
        <f>IF(COUNTIF($H$14:$H$30,20),VLOOKUP(20,$H$14:$CU$30,4,FALSE),0)</f>
        <v>22.75</v>
      </c>
      <c r="F33" s="430">
        <f ca="1">IF(COUNTIF($H$14:$H$30,20),VLOOKUP(20,$H$14:$CU$30,92,FALSE),0)</f>
        <v>6666.375</v>
      </c>
      <c r="G33" s="431">
        <f ca="1">IF(COUNTIF($H$14:$H$30,20),VLOOKUP(20,$H$14:$CW$30,94,FALSE),0)</f>
        <v>320</v>
      </c>
      <c r="I33" s="225"/>
      <c r="J33" s="870"/>
      <c r="K33" s="871"/>
      <c r="L33" s="384"/>
      <c r="M33" s="172"/>
      <c r="N33" s="64"/>
      <c r="O33" s="64"/>
      <c r="P33" s="64"/>
      <c r="Q33" s="69"/>
      <c r="R33" s="69"/>
      <c r="S33" s="69"/>
      <c r="AB33" s="1360">
        <v>1</v>
      </c>
      <c r="AC33" s="1360"/>
      <c r="AD33" s="1360"/>
      <c r="AE33" s="1360"/>
      <c r="AF33" s="1361" t="s">
        <v>60</v>
      </c>
      <c r="AG33" s="1361"/>
      <c r="AH33" s="1361"/>
      <c r="AI33" s="1361"/>
      <c r="CP33" s="64"/>
      <c r="CT33" s="64"/>
      <c r="CU33" s="64"/>
      <c r="CV33" s="64"/>
    </row>
    <row r="34" spans="1:126" ht="22.5" customHeight="1" thickBot="1">
      <c r="A34" s="443">
        <f t="shared" si="8"/>
        <v>21</v>
      </c>
      <c r="B34" s="855" t="str">
        <f>ｼﾌﾄ原本!C25</f>
        <v>S.K</v>
      </c>
      <c r="C34" s="924" t="str">
        <f>ｼﾌﾄ原本!I25</f>
        <v>F</v>
      </c>
      <c r="D34" s="435">
        <f>IF(COUNTIF($H$14:$H$30,21),VLOOKUP(21,$H$14:$CU$30,3,FALSE),0)</f>
        <v>0</v>
      </c>
      <c r="E34" s="429">
        <f>IF(COUNTIF($H$14:$H$30,21),VLOOKUP(21,$H$14:$CU$30,4,FALSE),0)</f>
        <v>0</v>
      </c>
      <c r="F34" s="430">
        <f>IF(COUNTIF($H$14:$H$30,21),VLOOKUP(21,$H$14:$CU$30,92,FALSE),0)</f>
        <v>0</v>
      </c>
      <c r="G34" s="431">
        <f>IF(COUNTIF($H$14:$H$30,21),VLOOKUP(21,$H$14:$CW$30,94,FALSE),0)</f>
        <v>0</v>
      </c>
      <c r="I34" s="317"/>
      <c r="J34" s="1195" t="s">
        <v>189</v>
      </c>
      <c r="K34" s="1196"/>
      <c r="L34" s="1197" t="s">
        <v>190</v>
      </c>
      <c r="M34" s="1197"/>
      <c r="N34" s="1197"/>
      <c r="O34" s="1197"/>
      <c r="P34" s="1197"/>
      <c r="Q34" s="1197"/>
      <c r="R34" s="1197"/>
      <c r="S34" s="1197"/>
      <c r="T34" s="1197"/>
      <c r="U34" s="1197"/>
      <c r="V34" s="1197"/>
      <c r="W34" s="1197"/>
      <c r="Z34" s="1193" t="s">
        <v>59</v>
      </c>
      <c r="AA34" s="1153"/>
      <c r="AB34" s="1153"/>
      <c r="AC34" s="1153"/>
      <c r="AD34" s="1153"/>
      <c r="AE34" s="1153"/>
      <c r="AF34" s="1153"/>
      <c r="AG34" s="1153"/>
      <c r="AH34" s="1153"/>
      <c r="AI34" s="1153"/>
      <c r="AJ34" s="1153"/>
      <c r="AK34" s="1153"/>
      <c r="AL34" s="1153"/>
      <c r="AM34" s="1153"/>
      <c r="AN34" s="1153"/>
      <c r="AO34" s="1153"/>
      <c r="AP34" s="1153"/>
      <c r="AQ34" s="1153"/>
      <c r="AR34" s="1153"/>
      <c r="AS34" s="1153"/>
      <c r="AT34" s="1153"/>
      <c r="AU34" s="1153"/>
      <c r="AV34" s="1153"/>
      <c r="AW34" s="1153"/>
      <c r="AX34" s="1153"/>
      <c r="AY34" s="1153"/>
      <c r="AZ34" s="1153"/>
      <c r="BA34" s="1153"/>
      <c r="BB34" s="1153"/>
      <c r="BC34" s="1153"/>
      <c r="BD34" s="1153"/>
      <c r="BE34" s="1153"/>
      <c r="BF34" s="1153"/>
      <c r="BG34" s="1154"/>
      <c r="BH34" s="1152" t="s">
        <v>1</v>
      </c>
      <c r="BI34" s="1153"/>
      <c r="BJ34" s="1153"/>
      <c r="BK34" s="1153"/>
      <c r="BL34" s="1153"/>
      <c r="BM34" s="1153"/>
      <c r="BN34" s="1153"/>
      <c r="BO34" s="1153"/>
      <c r="BP34" s="1153"/>
      <c r="BQ34" s="1153"/>
      <c r="BR34" s="1153"/>
      <c r="BS34" s="1153"/>
      <c r="BT34" s="1153"/>
      <c r="BU34" s="1154"/>
      <c r="BV34" s="1152" t="s">
        <v>11</v>
      </c>
      <c r="BW34" s="1153"/>
      <c r="BX34" s="1153"/>
      <c r="BY34" s="1153"/>
      <c r="BZ34" s="1153"/>
      <c r="CA34" s="1153"/>
      <c r="CB34" s="1153"/>
      <c r="CC34" s="1153"/>
      <c r="CD34" s="1153"/>
      <c r="CE34" s="1153"/>
      <c r="CF34" s="1153"/>
      <c r="CG34" s="1153"/>
      <c r="CH34" s="1153"/>
      <c r="CI34" s="1154"/>
      <c r="CP34" s="64"/>
      <c r="CT34" s="64"/>
      <c r="CU34" s="64"/>
      <c r="CV34" s="64"/>
    </row>
    <row r="35" spans="1:126" ht="22.5" customHeight="1">
      <c r="A35" s="443">
        <f t="shared" si="8"/>
        <v>22</v>
      </c>
      <c r="B35" s="855">
        <f>ｼﾌﾄ原本!C26</f>
        <v>0</v>
      </c>
      <c r="C35" s="924">
        <f>ｼﾌﾄ原本!I26</f>
        <v>0</v>
      </c>
      <c r="D35" s="435">
        <f>IF(COUNTIF($H$14:$H$30,22),VLOOKUP(22,$H$14:$CU$30,3,FALSE),0)</f>
        <v>0</v>
      </c>
      <c r="E35" s="429">
        <f>IF(COUNTIF($H$14:$H$30,22),VLOOKUP(22,$H$14:$CU$30,4,FALSE),0)</f>
        <v>0</v>
      </c>
      <c r="F35" s="430">
        <f>IF(COUNTIF($H$14:$H$30,22),VLOOKUP(22,$H$14:$CU$30,92,FALSE),0)</f>
        <v>0</v>
      </c>
      <c r="G35" s="431">
        <f>IF(COUNTIF($H$14:$H$30,22),VLOOKUP(22,$H$14:$CW$30,94,FALSE),0)</f>
        <v>0</v>
      </c>
      <c r="I35" s="385" t="s">
        <v>89</v>
      </c>
      <c r="J35" s="1315">
        <f>CN3*1000</f>
        <v>400000</v>
      </c>
      <c r="K35" s="1315"/>
      <c r="L35" s="1315"/>
      <c r="M35" s="1315"/>
      <c r="N35" s="1315"/>
      <c r="O35" s="1315"/>
      <c r="P35" s="1315"/>
      <c r="Q35" s="1315"/>
      <c r="R35" s="1315"/>
      <c r="S35" s="1315"/>
      <c r="T35" s="1315"/>
      <c r="U35" s="1315"/>
      <c r="V35" s="1315"/>
      <c r="W35" s="1315"/>
      <c r="Z35" s="1356">
        <f>CHOOSE($AB$33,'セールスアクション '!B5,'セールスアクション '!B13,'セールスアクション '!B21,'セールスアクション '!B29,'セールスアクション '!B37)</f>
        <v>0</v>
      </c>
      <c r="AA35" s="1355"/>
      <c r="AB35" s="1355"/>
      <c r="AC35" s="1355"/>
      <c r="AD35" s="1355"/>
      <c r="AE35" s="1355"/>
      <c r="AF35" s="1355"/>
      <c r="AG35" s="1355"/>
      <c r="AH35" s="1355"/>
      <c r="AI35" s="1355"/>
      <c r="AJ35" s="1355"/>
      <c r="AK35" s="1355"/>
      <c r="AL35" s="1355"/>
      <c r="AM35" s="1355"/>
      <c r="AN35" s="1355"/>
      <c r="AO35" s="1355"/>
      <c r="AP35" s="1355"/>
      <c r="AQ35" s="1355"/>
      <c r="AR35" s="1355"/>
      <c r="AS35" s="1355"/>
      <c r="AT35" s="1355"/>
      <c r="AU35" s="1355"/>
      <c r="AV35" s="1355"/>
      <c r="AW35" s="1355"/>
      <c r="AX35" s="1355"/>
      <c r="AY35" s="1355"/>
      <c r="AZ35" s="1355">
        <f>CHOOSE($AB$33,'セールスアクション '!I5,'セールスアクション '!I13,'セールスアクション '!I21,'セールスアクション '!I29,'セールスアクション '!I37)</f>
        <v>0</v>
      </c>
      <c r="BA35" s="1355"/>
      <c r="BB35" s="1355"/>
      <c r="BC35" s="1355"/>
      <c r="BD35" s="1355"/>
      <c r="BE35" s="1355"/>
      <c r="BF35" s="1322"/>
      <c r="BG35" s="1322"/>
      <c r="BH35" s="1365">
        <f>CHOOSE($CA$1,PMC.D!D6,PMC.D!D15,PMC.D!D24,PMC.D!D33,PMC.D!D42,PMC.D!D51)</f>
        <v>0</v>
      </c>
      <c r="BI35" s="1366"/>
      <c r="BJ35" s="1366"/>
      <c r="BK35" s="1366"/>
      <c r="BL35" s="1366"/>
      <c r="BM35" s="1366"/>
      <c r="BN35" s="1366"/>
      <c r="BO35" s="1366"/>
      <c r="BP35" s="1366"/>
      <c r="BQ35" s="1366"/>
      <c r="BR35" s="1366"/>
      <c r="BS35" s="1367"/>
      <c r="BT35" s="1322"/>
      <c r="BU35" s="1322"/>
      <c r="BV35" s="1362">
        <f>CHOOSE($CA$1,PMC.D!J6,PMC.D!J15,PMC.D!J24,PMC.D!J33,PMC.D!J42,PMC.D!J51)</f>
        <v>0</v>
      </c>
      <c r="BW35" s="1363"/>
      <c r="BX35" s="1363"/>
      <c r="BY35" s="1363"/>
      <c r="BZ35" s="1363"/>
      <c r="CA35" s="1363"/>
      <c r="CB35" s="1363"/>
      <c r="CC35" s="1363"/>
      <c r="CD35" s="1363"/>
      <c r="CE35" s="1363"/>
      <c r="CF35" s="1363"/>
      <c r="CG35" s="1364"/>
      <c r="CH35" s="1322"/>
      <c r="CI35" s="1370"/>
      <c r="CP35" s="64"/>
      <c r="CT35" s="64"/>
      <c r="CU35" s="64"/>
      <c r="CV35" s="64"/>
    </row>
    <row r="36" spans="1:126" ht="22.5" customHeight="1">
      <c r="A36" s="443">
        <f t="shared" si="8"/>
        <v>23</v>
      </c>
      <c r="B36" s="855">
        <f>ｼﾌﾄ原本!C27</f>
        <v>0</v>
      </c>
      <c r="C36" s="924">
        <f>ｼﾌﾄ原本!I27</f>
        <v>0</v>
      </c>
      <c r="D36" s="435">
        <f>IF(COUNTIF($H$14:$H$30,23),VLOOKUP(23,$H$14:$CU$30,3,FALSE),0)</f>
        <v>0</v>
      </c>
      <c r="E36" s="429">
        <f>IF(COUNTIF($H$14:$H$30,23),VLOOKUP(23,$H$14:$CU$30,4,FALSE),0)</f>
        <v>0</v>
      </c>
      <c r="F36" s="430">
        <f>IF(COUNTIF($H$14:$H$30,23),VLOOKUP(23,$H$14:$CU$30,92,FALSE),0)</f>
        <v>0</v>
      </c>
      <c r="G36" s="431">
        <f>IF(COUNTIF($H$14:$H$30,23),VLOOKUP(23,$H$14:$CW$30,94,FALSE),0)</f>
        <v>0</v>
      </c>
      <c r="I36" s="385" t="s">
        <v>191</v>
      </c>
      <c r="J36" s="1155">
        <f>CHOOSE(CA1,ﾃﾞｰﾀ入力!W4,ﾃﾞｰﾀ入力!W5,ﾃﾞｰﾀ入力!W6,ﾃﾞｰﾀ入力!W7,ﾃﾞｰﾀ入力!W8,ﾃﾞｰﾀ入力!W9)</f>
        <v>513</v>
      </c>
      <c r="K36" s="1155"/>
      <c r="L36" s="1155"/>
      <c r="M36" s="1155"/>
      <c r="N36" s="1155"/>
      <c r="O36" s="1155"/>
      <c r="P36" s="1155"/>
      <c r="Q36" s="1155"/>
      <c r="R36" s="1155"/>
      <c r="S36" s="1155"/>
      <c r="T36" s="1155"/>
      <c r="U36" s="1155"/>
      <c r="V36" s="1155"/>
      <c r="W36" s="1155"/>
      <c r="Z36" s="1318">
        <f>CHOOSE($AB$33,'セールスアクション '!B6,'セールスアクション '!B14,'セールスアクション '!B22,'セールスアクション '!B30,'セールスアクション '!B38)</f>
        <v>0</v>
      </c>
      <c r="AA36" s="1319"/>
      <c r="AB36" s="1319"/>
      <c r="AC36" s="1319"/>
      <c r="AD36" s="1319"/>
      <c r="AE36" s="1319"/>
      <c r="AF36" s="1319"/>
      <c r="AG36" s="1319"/>
      <c r="AH36" s="1319"/>
      <c r="AI36" s="1319"/>
      <c r="AJ36" s="1319"/>
      <c r="AK36" s="1319"/>
      <c r="AL36" s="1319"/>
      <c r="AM36" s="1319"/>
      <c r="AN36" s="1319"/>
      <c r="AO36" s="1319"/>
      <c r="AP36" s="1319"/>
      <c r="AQ36" s="1319"/>
      <c r="AR36" s="1319"/>
      <c r="AS36" s="1319"/>
      <c r="AT36" s="1319"/>
      <c r="AU36" s="1319"/>
      <c r="AV36" s="1319"/>
      <c r="AW36" s="1319"/>
      <c r="AX36" s="1319"/>
      <c r="AY36" s="1319"/>
      <c r="AZ36" s="1319">
        <f>CHOOSE($AB$33,'セールスアクション '!I6,'セールスアクション '!I14,'セールスアクション '!I22,'セールスアクション '!I30,'セールスアクション '!I38)</f>
        <v>0</v>
      </c>
      <c r="BA36" s="1319"/>
      <c r="BB36" s="1319"/>
      <c r="BC36" s="1319"/>
      <c r="BD36" s="1319"/>
      <c r="BE36" s="1319"/>
      <c r="BF36" s="1127"/>
      <c r="BG36" s="1127"/>
      <c r="BH36" s="1348">
        <f>CHOOSE($CA$1,PMC.D!D7,PMC.D!D16,PMC.D!D25,PMC.D!D34,PMC.D!D43,PMC.D!D52)</f>
        <v>0</v>
      </c>
      <c r="BI36" s="1349"/>
      <c r="BJ36" s="1349"/>
      <c r="BK36" s="1349"/>
      <c r="BL36" s="1349"/>
      <c r="BM36" s="1349"/>
      <c r="BN36" s="1349"/>
      <c r="BO36" s="1349"/>
      <c r="BP36" s="1349"/>
      <c r="BQ36" s="1349"/>
      <c r="BR36" s="1349"/>
      <c r="BS36" s="1350"/>
      <c r="BT36" s="1127"/>
      <c r="BU36" s="1127"/>
      <c r="BV36" s="1348">
        <f>CHOOSE($CA$1,PMC.D!J7,PMC.D!J16,PMC.D!J25,PMC.D!J34,PMC.D!J43,PMC.D!J52)</f>
        <v>0</v>
      </c>
      <c r="BW36" s="1349"/>
      <c r="BX36" s="1349"/>
      <c r="BY36" s="1349"/>
      <c r="BZ36" s="1349"/>
      <c r="CA36" s="1349"/>
      <c r="CB36" s="1349"/>
      <c r="CC36" s="1349"/>
      <c r="CD36" s="1349"/>
      <c r="CE36" s="1349"/>
      <c r="CF36" s="1349"/>
      <c r="CG36" s="1350"/>
      <c r="CH36" s="1127"/>
      <c r="CI36" s="1371"/>
      <c r="CP36" s="64"/>
      <c r="CT36" s="64"/>
      <c r="CU36" s="64"/>
      <c r="CV36" s="64"/>
    </row>
    <row r="37" spans="1:126" ht="22.5" customHeight="1">
      <c r="A37" s="443">
        <f t="shared" si="8"/>
        <v>24</v>
      </c>
      <c r="B37" s="855">
        <f>ｼﾌﾄ原本!C28</f>
        <v>0</v>
      </c>
      <c r="C37" s="924">
        <f>ｼﾌﾄ原本!I28</f>
        <v>0</v>
      </c>
      <c r="D37" s="435">
        <f>IF(COUNTIF($H$14:$H$30,24),VLOOKUP(24,$H$14:$CU$30,3,FALSE),0)</f>
        <v>0</v>
      </c>
      <c r="E37" s="429">
        <f>IF(COUNTIF($H$14:$H$30,24),VLOOKUP(24,$H$14:$CU$30,4,FALSE),0)</f>
        <v>0</v>
      </c>
      <c r="F37" s="430">
        <f>IF(COUNTIF($H$14:$H$30,24),VLOOKUP(24,$H$14:$CU$30,92,FALSE),0)</f>
        <v>0</v>
      </c>
      <c r="G37" s="431">
        <f>IF(COUNTIF($H$14:$H$30,24),VLOOKUP(24,$H$14:$CW$30,94,FALSE),0)</f>
        <v>0</v>
      </c>
      <c r="I37" s="385" t="s">
        <v>192</v>
      </c>
      <c r="J37" s="1303">
        <f ca="1">J35/J40</f>
        <v>6666.666666666667</v>
      </c>
      <c r="K37" s="1303"/>
      <c r="L37" s="1169">
        <f>J35/L40</f>
        <v>6779.6610169491523</v>
      </c>
      <c r="M37" s="1169"/>
      <c r="N37" s="1169"/>
      <c r="O37" s="1169"/>
      <c r="P37" s="1169"/>
      <c r="Q37" s="1169"/>
      <c r="R37" s="1169"/>
      <c r="S37" s="1169"/>
      <c r="T37" s="1169"/>
      <c r="U37" s="1169"/>
      <c r="V37" s="1169"/>
      <c r="W37" s="1169"/>
      <c r="Z37" s="1318">
        <f>CHOOSE($AB$33,'セールスアクション '!B7,'セールスアクション '!B15,'セールスアクション '!B23,'セールスアクション '!B31,'セールスアクション '!B39)</f>
        <v>0</v>
      </c>
      <c r="AA37" s="1319"/>
      <c r="AB37" s="1319"/>
      <c r="AC37" s="1319"/>
      <c r="AD37" s="1319"/>
      <c r="AE37" s="1319"/>
      <c r="AF37" s="1319"/>
      <c r="AG37" s="1319"/>
      <c r="AH37" s="1319"/>
      <c r="AI37" s="1319"/>
      <c r="AJ37" s="1319"/>
      <c r="AK37" s="1319"/>
      <c r="AL37" s="1319"/>
      <c r="AM37" s="1319"/>
      <c r="AN37" s="1319"/>
      <c r="AO37" s="1319"/>
      <c r="AP37" s="1319"/>
      <c r="AQ37" s="1319"/>
      <c r="AR37" s="1319"/>
      <c r="AS37" s="1319"/>
      <c r="AT37" s="1319"/>
      <c r="AU37" s="1319"/>
      <c r="AV37" s="1319"/>
      <c r="AW37" s="1319"/>
      <c r="AX37" s="1319"/>
      <c r="AY37" s="1319"/>
      <c r="AZ37" s="1319">
        <f>CHOOSE($AB$33,'セールスアクション '!I7,'セールスアクション '!I15,'セールスアクション '!I23,'セールスアクション '!I31,'セールスアクション '!I39)</f>
        <v>0</v>
      </c>
      <c r="BA37" s="1319"/>
      <c r="BB37" s="1319"/>
      <c r="BC37" s="1319"/>
      <c r="BD37" s="1319"/>
      <c r="BE37" s="1319"/>
      <c r="BF37" s="1127"/>
      <c r="BG37" s="1127"/>
      <c r="BH37" s="1348">
        <f>CHOOSE($CA$1,PMC.D!D8,PMC.D!D17,PMC.D!D26,PMC.D!D35,PMC.D!D44,PMC.D!D53)</f>
        <v>0</v>
      </c>
      <c r="BI37" s="1349"/>
      <c r="BJ37" s="1349"/>
      <c r="BK37" s="1349"/>
      <c r="BL37" s="1349"/>
      <c r="BM37" s="1349"/>
      <c r="BN37" s="1349"/>
      <c r="BO37" s="1349"/>
      <c r="BP37" s="1349"/>
      <c r="BQ37" s="1349"/>
      <c r="BR37" s="1349"/>
      <c r="BS37" s="1350"/>
      <c r="BT37" s="1127"/>
      <c r="BU37" s="1127"/>
      <c r="BV37" s="1348">
        <f>CHOOSE($CA$1,PMC.D!J8,PMC.D!J17,PMC.D!J26,PMC.D!J35,PMC.D!J44,PMC.D!J53)</f>
        <v>0</v>
      </c>
      <c r="BW37" s="1349"/>
      <c r="BX37" s="1349"/>
      <c r="BY37" s="1349"/>
      <c r="BZ37" s="1349"/>
      <c r="CA37" s="1349"/>
      <c r="CB37" s="1349"/>
      <c r="CC37" s="1349"/>
      <c r="CD37" s="1349"/>
      <c r="CE37" s="1349"/>
      <c r="CF37" s="1349"/>
      <c r="CG37" s="1350"/>
      <c r="CH37" s="1127"/>
      <c r="CI37" s="1371"/>
      <c r="CP37" s="64"/>
      <c r="CT37" s="64"/>
      <c r="CU37" s="64"/>
      <c r="CV37" s="64"/>
    </row>
    <row r="38" spans="1:126" ht="22.5" customHeight="1">
      <c r="A38" s="443">
        <f t="shared" si="8"/>
        <v>25</v>
      </c>
      <c r="B38" s="855">
        <f>ｼﾌﾄ原本!C29</f>
        <v>0</v>
      </c>
      <c r="C38" s="924">
        <f>ｼﾌﾄ原本!I29</f>
        <v>0</v>
      </c>
      <c r="D38" s="435">
        <f>IF(COUNTIF($H$14:$H$30,25),VLOOKUP(25,$H$14:$CU$30,3,FALSE),0)</f>
        <v>0</v>
      </c>
      <c r="E38" s="429">
        <f>IF(COUNTIF($H$14:$H$30,25),VLOOKUP(25,$H$14:$CU$30,4,FALSE),0)</f>
        <v>0</v>
      </c>
      <c r="F38" s="430">
        <f>IF(COUNTIF($H$14:$H$30,25),VLOOKUP(25,$H$14:$CU$30,92,FALSE),0)</f>
        <v>0</v>
      </c>
      <c r="G38" s="431">
        <f>IF(COUNTIF($H$14:$H$30,25),VLOOKUP(25,$H$14:$CW$30,94,FALSE),0)</f>
        <v>0</v>
      </c>
      <c r="I38" s="385" t="s">
        <v>193</v>
      </c>
      <c r="J38" s="1189">
        <f ca="1">J36/J40</f>
        <v>8.5500000000000007</v>
      </c>
      <c r="K38" s="1189"/>
      <c r="L38" s="1194">
        <f>J36/L40</f>
        <v>8.6949152542372889</v>
      </c>
      <c r="M38" s="1194"/>
      <c r="N38" s="1194"/>
      <c r="O38" s="1194"/>
      <c r="P38" s="1194"/>
      <c r="Q38" s="1194"/>
      <c r="R38" s="1194"/>
      <c r="S38" s="1194"/>
      <c r="T38" s="1194"/>
      <c r="U38" s="1194"/>
      <c r="V38" s="1194"/>
      <c r="W38" s="1194"/>
      <c r="Z38" s="1318">
        <f>CHOOSE($AB$33,'セールスアクション '!B8,'セールスアクション '!B16,'セールスアクション '!B24,'セールスアクション '!B32,'セールスアクション '!B40)</f>
        <v>0</v>
      </c>
      <c r="AA38" s="1319"/>
      <c r="AB38" s="1319"/>
      <c r="AC38" s="1319"/>
      <c r="AD38" s="1319"/>
      <c r="AE38" s="1319"/>
      <c r="AF38" s="1319"/>
      <c r="AG38" s="1319"/>
      <c r="AH38" s="1319"/>
      <c r="AI38" s="1319"/>
      <c r="AJ38" s="1319"/>
      <c r="AK38" s="1319"/>
      <c r="AL38" s="1319"/>
      <c r="AM38" s="1319"/>
      <c r="AN38" s="1319"/>
      <c r="AO38" s="1319"/>
      <c r="AP38" s="1319"/>
      <c r="AQ38" s="1319"/>
      <c r="AR38" s="1319"/>
      <c r="AS38" s="1319"/>
      <c r="AT38" s="1319"/>
      <c r="AU38" s="1319"/>
      <c r="AV38" s="1319"/>
      <c r="AW38" s="1319"/>
      <c r="AX38" s="1319"/>
      <c r="AY38" s="1319"/>
      <c r="AZ38" s="1319">
        <f>CHOOSE($AB$33,'セールスアクション '!I8,'セールスアクション '!I16,'セールスアクション '!I24,'セールスアクション '!I32,'セールスアクション '!I40)</f>
        <v>0</v>
      </c>
      <c r="BA38" s="1319"/>
      <c r="BB38" s="1319"/>
      <c r="BC38" s="1319"/>
      <c r="BD38" s="1319"/>
      <c r="BE38" s="1319"/>
      <c r="BF38" s="1127"/>
      <c r="BG38" s="1127"/>
      <c r="BH38" s="1348">
        <f>CHOOSE($CA$1,PMC.D!D9,PMC.D!D18,PMC.D!D27,PMC.D!D36,PMC.D!D45,PMC.D!D54)</f>
        <v>0</v>
      </c>
      <c r="BI38" s="1349"/>
      <c r="BJ38" s="1349"/>
      <c r="BK38" s="1349"/>
      <c r="BL38" s="1349"/>
      <c r="BM38" s="1349"/>
      <c r="BN38" s="1349"/>
      <c r="BO38" s="1349"/>
      <c r="BP38" s="1349"/>
      <c r="BQ38" s="1349"/>
      <c r="BR38" s="1349"/>
      <c r="BS38" s="1350"/>
      <c r="BT38" s="1127"/>
      <c r="BU38" s="1127"/>
      <c r="BV38" s="1348">
        <f>CHOOSE($CA$1,PMC.D!J9,PMC.D!J18,PMC.D!J27,PMC.D!J36,PMC.D!J45,PMC.D!J54)</f>
        <v>0</v>
      </c>
      <c r="BW38" s="1349"/>
      <c r="BX38" s="1349"/>
      <c r="BY38" s="1349"/>
      <c r="BZ38" s="1349"/>
      <c r="CA38" s="1349"/>
      <c r="CB38" s="1349"/>
      <c r="CC38" s="1349"/>
      <c r="CD38" s="1349"/>
      <c r="CE38" s="1349"/>
      <c r="CF38" s="1349"/>
      <c r="CG38" s="1350"/>
      <c r="CH38" s="1127"/>
      <c r="CI38" s="1371"/>
      <c r="CP38" s="64"/>
      <c r="CT38" s="64"/>
      <c r="CU38" s="64"/>
      <c r="CV38" s="64"/>
    </row>
    <row r="39" spans="1:126" ht="22.5" customHeight="1" thickBot="1">
      <c r="A39" s="443">
        <f t="shared" si="8"/>
        <v>26</v>
      </c>
      <c r="B39" s="855">
        <f>ｼﾌﾄ原本!C30</f>
        <v>0</v>
      </c>
      <c r="C39" s="927">
        <f>ｼﾌﾄ原本!I30</f>
        <v>0</v>
      </c>
      <c r="D39" s="435">
        <f>IF(COUNTIF($H$14:$H$30,26),VLOOKUP(26,$H$14:$CU$30,3,FALSE),0)</f>
        <v>0</v>
      </c>
      <c r="E39" s="429">
        <f>IF(COUNTIF($H$14:$H$30,26),VLOOKUP(26,$H$14:$CU$30,4,FALSE),0)</f>
        <v>0</v>
      </c>
      <c r="F39" s="430">
        <f>IF(COUNTIF($H$14:$H$30,26),VLOOKUP(26,$H$14:$CU$30,92,FALSE),0)</f>
        <v>0</v>
      </c>
      <c r="G39" s="431">
        <f>IF(COUNTIF($H$14:$H$30,26),VLOOKUP(26,$H$14:$CW$30,94,FALSE),0)</f>
        <v>0</v>
      </c>
      <c r="I39" s="385" t="s">
        <v>194</v>
      </c>
      <c r="J39" s="878">
        <f ca="1">SUMIF(CV14:CV30,"&gt;1500",CP14:CQ30)</f>
        <v>6.25</v>
      </c>
      <c r="K39" s="879">
        <f ca="1">SUMIF(CV14:CV30,"&lt;2000",CP14:CQ30)</f>
        <v>53.75</v>
      </c>
      <c r="L39" s="1302">
        <f ca="1">SUMIF(CV14:CV30,"&gt;1500",CP14:CQ30)</f>
        <v>6.25</v>
      </c>
      <c r="M39" s="1302"/>
      <c r="N39" s="1302"/>
      <c r="O39" s="1302"/>
      <c r="P39" s="1302"/>
      <c r="Q39" s="1302"/>
      <c r="R39" s="1302">
        <f ca="1">L40-L39</f>
        <v>52.75</v>
      </c>
      <c r="S39" s="1302"/>
      <c r="T39" s="1302"/>
      <c r="U39" s="1302"/>
      <c r="V39" s="1302"/>
      <c r="W39" s="1302"/>
      <c r="X39" s="65"/>
      <c r="Y39" s="65"/>
      <c r="Z39" s="1320">
        <f>CHOOSE($AB$33,'セールスアクション '!B9,'セールスアクション '!B17,'セールスアクション '!B25,'セールスアクション '!B33,'セールスアクション '!B41)</f>
        <v>0</v>
      </c>
      <c r="AA39" s="1321"/>
      <c r="AB39" s="1321"/>
      <c r="AC39" s="1321"/>
      <c r="AD39" s="1321"/>
      <c r="AE39" s="1321"/>
      <c r="AF39" s="1321"/>
      <c r="AG39" s="1321"/>
      <c r="AH39" s="1321"/>
      <c r="AI39" s="1321"/>
      <c r="AJ39" s="1321"/>
      <c r="AK39" s="1321"/>
      <c r="AL39" s="1321"/>
      <c r="AM39" s="1321"/>
      <c r="AN39" s="1321"/>
      <c r="AO39" s="1321"/>
      <c r="AP39" s="1321"/>
      <c r="AQ39" s="1321"/>
      <c r="AR39" s="1321"/>
      <c r="AS39" s="1321"/>
      <c r="AT39" s="1321"/>
      <c r="AU39" s="1321"/>
      <c r="AV39" s="1321"/>
      <c r="AW39" s="1321"/>
      <c r="AX39" s="1321"/>
      <c r="AY39" s="1321"/>
      <c r="AZ39" s="1321">
        <f>CHOOSE($AB$33,'セールスアクション '!I9,'セールスアクション '!I17,'セールスアクション '!I25,'セールスアクション '!I33,'セールスアクション '!I41)</f>
        <v>0</v>
      </c>
      <c r="BA39" s="1321"/>
      <c r="BB39" s="1321"/>
      <c r="BC39" s="1321"/>
      <c r="BD39" s="1321"/>
      <c r="BE39" s="1321"/>
      <c r="BF39" s="1368"/>
      <c r="BG39" s="1368"/>
      <c r="BH39" s="1357">
        <f>CHOOSE($CA$1,PMC.D!D10,PMC.D!D19,PMC.D!D28,PMC.D!D37,PMC.D!D46,PMC.D!D55)</f>
        <v>0</v>
      </c>
      <c r="BI39" s="1358"/>
      <c r="BJ39" s="1358"/>
      <c r="BK39" s="1358"/>
      <c r="BL39" s="1358"/>
      <c r="BM39" s="1358"/>
      <c r="BN39" s="1358"/>
      <c r="BO39" s="1358"/>
      <c r="BP39" s="1358"/>
      <c r="BQ39" s="1358"/>
      <c r="BR39" s="1358"/>
      <c r="BS39" s="1359"/>
      <c r="BT39" s="1368"/>
      <c r="BU39" s="1368"/>
      <c r="BV39" s="1357">
        <f>CHOOSE($CA$1,PMC.D!J10,PMC.D!J19,PMC.D!J28,PMC.D!J37,PMC.D!J46,PMC.D!J55)</f>
        <v>0</v>
      </c>
      <c r="BW39" s="1358"/>
      <c r="BX39" s="1358"/>
      <c r="BY39" s="1358"/>
      <c r="BZ39" s="1358"/>
      <c r="CA39" s="1358"/>
      <c r="CB39" s="1358"/>
      <c r="CC39" s="1358"/>
      <c r="CD39" s="1358"/>
      <c r="CE39" s="1358"/>
      <c r="CF39" s="1358"/>
      <c r="CG39" s="1359"/>
      <c r="CH39" s="1368"/>
      <c r="CI39" s="1369"/>
      <c r="CP39" s="64"/>
      <c r="CT39" s="64"/>
      <c r="CU39" s="64"/>
      <c r="CV39" s="64"/>
    </row>
    <row r="40" spans="1:126" ht="22.5" customHeight="1">
      <c r="A40" s="443">
        <f t="shared" si="8"/>
        <v>27</v>
      </c>
      <c r="B40" s="855">
        <f>ｼﾌﾄ原本!C31</f>
        <v>0</v>
      </c>
      <c r="C40" s="927">
        <f>ｼﾌﾄ原本!I31</f>
        <v>0</v>
      </c>
      <c r="D40" s="435">
        <f>IF(COUNTIF($H$14:$H$30,27),VLOOKUP(27,$H$14:$CU$30,3,FALSE),0)</f>
        <v>0</v>
      </c>
      <c r="E40" s="429">
        <f>IF(COUNTIF($H$14:$H$30,27),VLOOKUP(27,$H$14:$CU$30,4,FALSE),0)</f>
        <v>0</v>
      </c>
      <c r="F40" s="430">
        <f>IF(COUNTIF($H$14:$H$30,27),VLOOKUP(27,$H$14:$CU$30,92,FALSE),0)</f>
        <v>0</v>
      </c>
      <c r="G40" s="431">
        <f>IF(COUNTIF($H$14:$H$30,27),VLOOKUP(27,$H$14:$CW$30,94,FALSE),0)</f>
        <v>0</v>
      </c>
      <c r="I40" s="385" t="s">
        <v>195</v>
      </c>
      <c r="J40" s="1301">
        <f ca="1">J39+K39</f>
        <v>60</v>
      </c>
      <c r="K40" s="1301"/>
      <c r="L40" s="1302">
        <f>CN11-CN8</f>
        <v>59</v>
      </c>
      <c r="M40" s="1302"/>
      <c r="N40" s="1302"/>
      <c r="O40" s="1302"/>
      <c r="P40" s="1302"/>
      <c r="Q40" s="1302"/>
      <c r="R40" s="1302"/>
      <c r="S40" s="1302"/>
      <c r="T40" s="1302"/>
      <c r="U40" s="1302"/>
      <c r="V40" s="1302"/>
      <c r="W40" s="1302"/>
      <c r="X40" s="386"/>
      <c r="Y40" s="387"/>
      <c r="Z40" s="1387"/>
      <c r="AA40" s="1373"/>
      <c r="AB40" s="1373"/>
      <c r="AC40" s="1373"/>
      <c r="AD40" s="1373"/>
      <c r="AE40" s="1373"/>
      <c r="AF40" s="1373"/>
      <c r="AG40" s="1373"/>
      <c r="AH40" s="1373"/>
      <c r="AI40" s="1373"/>
      <c r="AJ40" s="1373"/>
      <c r="AK40" s="1373"/>
      <c r="AL40" s="1373"/>
      <c r="AM40" s="1373"/>
      <c r="AN40" s="1373"/>
      <c r="AO40" s="1373"/>
      <c r="AP40" s="1373"/>
      <c r="AQ40" s="1373"/>
      <c r="AR40" s="1373"/>
      <c r="AS40" s="1373"/>
      <c r="AT40" s="1373"/>
      <c r="AU40" s="1373"/>
      <c r="AV40" s="1373"/>
      <c r="AW40" s="1373"/>
      <c r="AX40" s="1373"/>
      <c r="AY40" s="1373"/>
      <c r="AZ40" s="1373"/>
      <c r="BA40" s="1373"/>
      <c r="BB40" s="1373"/>
      <c r="BC40" s="1373"/>
      <c r="BD40" s="1373"/>
      <c r="BE40" s="1373"/>
      <c r="BF40" s="1373"/>
      <c r="BG40" s="1373"/>
      <c r="BH40" s="1373"/>
      <c r="BI40" s="1373"/>
      <c r="BJ40" s="1373"/>
      <c r="BK40" s="1373"/>
      <c r="BL40" s="1373"/>
      <c r="BM40" s="1373"/>
      <c r="BN40" s="1373"/>
      <c r="BO40" s="1373"/>
      <c r="BP40" s="1373"/>
      <c r="BQ40" s="1373"/>
      <c r="BR40" s="1373"/>
      <c r="BS40" s="1373"/>
      <c r="BT40" s="1373"/>
      <c r="BU40" s="1373"/>
      <c r="BV40" s="1373"/>
      <c r="BW40" s="1373"/>
      <c r="BX40" s="1373"/>
      <c r="BY40" s="1373"/>
      <c r="BZ40" s="1373"/>
      <c r="CA40" s="1373"/>
      <c r="CB40" s="1373"/>
      <c r="CC40" s="1373"/>
      <c r="CD40" s="1373"/>
      <c r="CE40" s="1373"/>
      <c r="CF40" s="1373"/>
      <c r="CG40" s="1373"/>
      <c r="CH40" s="1373"/>
      <c r="CI40" s="1374"/>
      <c r="CP40" s="64"/>
      <c r="CT40" s="64"/>
      <c r="CU40" s="64"/>
      <c r="CV40" s="64"/>
    </row>
    <row r="41" spans="1:126" ht="22.5" customHeight="1">
      <c r="A41" s="443">
        <f t="shared" si="8"/>
        <v>28</v>
      </c>
      <c r="B41" s="855" t="str">
        <f>ｼﾌﾄ原本!C32</f>
        <v>A.M（本部）</v>
      </c>
      <c r="C41" s="924">
        <f>ｼﾌﾄ原本!I32</f>
        <v>0</v>
      </c>
      <c r="D41" s="435">
        <f>IF(COUNTIF($H$14:$H$30,28),VLOOKUP(28,$H$14:$CU$30,3,FALSE),0)</f>
        <v>0</v>
      </c>
      <c r="E41" s="429">
        <f>IF(COUNTIF($H$14:$H$30,28),VLOOKUP(28,$H$14:$CU$30,4,FALSE),0)</f>
        <v>0</v>
      </c>
      <c r="F41" s="430">
        <f>IF(COUNTIF($H$14:$H$30,28),VLOOKUP(28,$H$14:$CU$30,92,FALSE),0)</f>
        <v>0</v>
      </c>
      <c r="G41" s="431">
        <f>IF(COUNTIF($H$14:$H$30,28),VLOOKUP(28,$H$14:$CW$30,94,FALSE),0)</f>
        <v>0</v>
      </c>
      <c r="I41" s="385" t="s">
        <v>197</v>
      </c>
      <c r="J41" s="1324">
        <f ca="1">SUMIF(CV14:CV30,"&lt;2000",CU14:CU30)</f>
        <v>69092.25</v>
      </c>
      <c r="K41" s="1324"/>
      <c r="L41" s="1169">
        <f ca="1">R39*ﾃﾞｰﾀ入力!A8</f>
        <v>66465</v>
      </c>
      <c r="M41" s="1169"/>
      <c r="N41" s="1169"/>
      <c r="O41" s="1169"/>
      <c r="P41" s="1169"/>
      <c r="Q41" s="1169"/>
      <c r="R41" s="1169"/>
      <c r="S41" s="1169"/>
      <c r="T41" s="1169"/>
      <c r="U41" s="1169"/>
      <c r="V41" s="1169"/>
      <c r="W41" s="1169"/>
      <c r="X41" s="389"/>
      <c r="Y41" s="390"/>
      <c r="Z41" s="1375"/>
      <c r="AA41" s="1376"/>
      <c r="AB41" s="1376"/>
      <c r="AC41" s="1376"/>
      <c r="AD41" s="1376"/>
      <c r="AE41" s="1376"/>
      <c r="AF41" s="1376"/>
      <c r="AG41" s="1376"/>
      <c r="AH41" s="1376"/>
      <c r="AI41" s="1376"/>
      <c r="AJ41" s="1376"/>
      <c r="AK41" s="1376"/>
      <c r="AL41" s="1376"/>
      <c r="AM41" s="1376"/>
      <c r="AN41" s="1376"/>
      <c r="AO41" s="1376"/>
      <c r="AP41" s="1376"/>
      <c r="AQ41" s="1376"/>
      <c r="AR41" s="1376"/>
      <c r="AS41" s="1376"/>
      <c r="AT41" s="1376"/>
      <c r="AU41" s="1376"/>
      <c r="AV41" s="1376"/>
      <c r="AW41" s="1376"/>
      <c r="AX41" s="1376"/>
      <c r="AY41" s="1376"/>
      <c r="AZ41" s="1376"/>
      <c r="BA41" s="1376"/>
      <c r="BB41" s="1376"/>
      <c r="BC41" s="1376"/>
      <c r="BD41" s="1376"/>
      <c r="BE41" s="1376"/>
      <c r="BF41" s="1376"/>
      <c r="BG41" s="1376"/>
      <c r="BH41" s="1376"/>
      <c r="BI41" s="1376"/>
      <c r="BJ41" s="1376"/>
      <c r="BK41" s="1376"/>
      <c r="BL41" s="1376"/>
      <c r="BM41" s="1376"/>
      <c r="BN41" s="1376"/>
      <c r="BO41" s="1376"/>
      <c r="BP41" s="1376"/>
      <c r="BQ41" s="1376"/>
      <c r="BR41" s="1376"/>
      <c r="BS41" s="1376"/>
      <c r="BT41" s="1376"/>
      <c r="BU41" s="1376"/>
      <c r="BV41" s="1376"/>
      <c r="BW41" s="1376"/>
      <c r="BX41" s="1376"/>
      <c r="BY41" s="1376"/>
      <c r="BZ41" s="1376"/>
      <c r="CA41" s="1376"/>
      <c r="CB41" s="1376"/>
      <c r="CC41" s="1376"/>
      <c r="CD41" s="1376"/>
      <c r="CE41" s="1376"/>
      <c r="CF41" s="1376"/>
      <c r="CG41" s="1376"/>
      <c r="CH41" s="1376"/>
      <c r="CI41" s="1377"/>
      <c r="CP41" s="64"/>
      <c r="CT41" s="64"/>
      <c r="CU41" s="64"/>
      <c r="CV41" s="64"/>
    </row>
    <row r="42" spans="1:126" ht="22.5" customHeight="1">
      <c r="A42" s="443">
        <f t="shared" si="8"/>
        <v>29</v>
      </c>
      <c r="B42" s="855" t="str">
        <f>ｼﾌﾄ原本!C33</f>
        <v>S.I（本部</v>
      </c>
      <c r="C42" s="927">
        <f>ｼﾌﾄ原本!I33</f>
        <v>0</v>
      </c>
      <c r="D42" s="435">
        <f>IF(COUNTIF($H$14:$H$30,29),VLOOKUP(29,$H$14:$CU$30,3,FALSE),0)</f>
        <v>0</v>
      </c>
      <c r="E42" s="429">
        <f>IF(COUNTIF($H$14:$H$30,29),VLOOKUP(29,$H$14:$CU$30,4,FALSE),0)</f>
        <v>0</v>
      </c>
      <c r="F42" s="430">
        <f>IF(COUNTIF($H$14:$H$30,29),VLOOKUP(29,$H$14:$CU$30,92,FALSE),0)</f>
        <v>0</v>
      </c>
      <c r="G42" s="431">
        <f>IF(COUNTIF($H$14:$H$30,29),VLOOKUP(29,$H$14:$CW$30,94,FALSE),0)</f>
        <v>0</v>
      </c>
      <c r="I42" s="385" t="s">
        <v>201</v>
      </c>
      <c r="J42" s="1323">
        <f ca="1">(J41)/J35</f>
        <v>0.172730625</v>
      </c>
      <c r="K42" s="1323"/>
      <c r="L42" s="1187">
        <f ca="1">L41/J35</f>
        <v>0.16616249999999999</v>
      </c>
      <c r="M42" s="1187"/>
      <c r="N42" s="1187"/>
      <c r="O42" s="1187"/>
      <c r="P42" s="1187"/>
      <c r="Q42" s="1187"/>
      <c r="R42" s="1187"/>
      <c r="S42" s="1187"/>
      <c r="T42" s="1187"/>
      <c r="U42" s="1187"/>
      <c r="V42" s="1187"/>
      <c r="W42" s="1187"/>
      <c r="X42" s="392"/>
      <c r="Y42" s="393"/>
      <c r="Z42" s="1375"/>
      <c r="AA42" s="1376"/>
      <c r="AB42" s="1376"/>
      <c r="AC42" s="1376"/>
      <c r="AD42" s="1376"/>
      <c r="AE42" s="1376"/>
      <c r="AF42" s="1376"/>
      <c r="AG42" s="1376"/>
      <c r="AH42" s="1376"/>
      <c r="AI42" s="1376"/>
      <c r="AJ42" s="1376"/>
      <c r="AK42" s="1376"/>
      <c r="AL42" s="1376"/>
      <c r="AM42" s="1376"/>
      <c r="AN42" s="1376"/>
      <c r="AO42" s="1376"/>
      <c r="AP42" s="1376"/>
      <c r="AQ42" s="1376"/>
      <c r="AR42" s="1376"/>
      <c r="AS42" s="1376"/>
      <c r="AT42" s="1376"/>
      <c r="AU42" s="1376"/>
      <c r="AV42" s="1376"/>
      <c r="AW42" s="1376"/>
      <c r="AX42" s="1376"/>
      <c r="AY42" s="1376"/>
      <c r="AZ42" s="1376"/>
      <c r="BA42" s="1376"/>
      <c r="BB42" s="1376"/>
      <c r="BC42" s="1376"/>
      <c r="BD42" s="1376"/>
      <c r="BE42" s="1376"/>
      <c r="BF42" s="1376"/>
      <c r="BG42" s="1376"/>
      <c r="BH42" s="1376"/>
      <c r="BI42" s="1376"/>
      <c r="BJ42" s="1376"/>
      <c r="BK42" s="1376"/>
      <c r="BL42" s="1376"/>
      <c r="BM42" s="1376"/>
      <c r="BN42" s="1376"/>
      <c r="BO42" s="1376"/>
      <c r="BP42" s="1376"/>
      <c r="BQ42" s="1376"/>
      <c r="BR42" s="1376"/>
      <c r="BS42" s="1376"/>
      <c r="BT42" s="1376"/>
      <c r="BU42" s="1376"/>
      <c r="BV42" s="1376"/>
      <c r="BW42" s="1376"/>
      <c r="BX42" s="1376"/>
      <c r="BY42" s="1376"/>
      <c r="BZ42" s="1376"/>
      <c r="CA42" s="1376"/>
      <c r="CB42" s="1376"/>
      <c r="CC42" s="1376"/>
      <c r="CD42" s="1376"/>
      <c r="CE42" s="1376"/>
      <c r="CF42" s="1376"/>
      <c r="CG42" s="1376"/>
      <c r="CH42" s="1376"/>
      <c r="CI42" s="1377"/>
      <c r="CP42" s="64"/>
      <c r="CT42" s="64"/>
      <c r="CU42" s="64"/>
      <c r="CV42" s="64"/>
    </row>
    <row r="43" spans="1:126" ht="22.5" customHeight="1">
      <c r="A43" s="443">
        <f t="shared" si="8"/>
        <v>30</v>
      </c>
      <c r="B43" s="855" t="str">
        <f>ｼﾌﾄ原本!C34</f>
        <v>不足①</v>
      </c>
      <c r="C43" s="924">
        <f>ｼﾌﾄ原本!I34</f>
        <v>0</v>
      </c>
      <c r="D43" s="435">
        <f>IF(COUNTIF($H$14:$H$30,30),VLOOKUP(30,$H$14:$CU$30,3,FALSE),0)</f>
        <v>0</v>
      </c>
      <c r="E43" s="429">
        <f>IF(COUNTIF($H$14:$H$30,30),VLOOKUP(30,$H$14:$CU$30,4,FALSE),0)</f>
        <v>0</v>
      </c>
      <c r="F43" s="430">
        <f>IF(COUNTIF($H$14:$H$30,30),VLOOKUP(30,$H$14:$CU$30,92,FALSE),0)</f>
        <v>0</v>
      </c>
      <c r="G43" s="431">
        <f>IF(COUNTIF($H$14:$H$30,30),VLOOKUP(30,$H$14:$CW$30,94,FALSE),0)</f>
        <v>0</v>
      </c>
      <c r="I43" s="395"/>
      <c r="J43" s="396"/>
      <c r="K43" s="396"/>
      <c r="L43" s="396"/>
      <c r="M43" s="396"/>
      <c r="N43" s="396"/>
      <c r="O43" s="396"/>
      <c r="P43" s="396"/>
      <c r="Q43" s="396"/>
      <c r="R43" s="396"/>
      <c r="S43" s="396"/>
      <c r="T43" s="396"/>
      <c r="U43" s="396"/>
      <c r="V43" s="396"/>
      <c r="W43" s="396"/>
      <c r="Z43" s="1375"/>
      <c r="AA43" s="1376"/>
      <c r="AB43" s="1376"/>
      <c r="AC43" s="1376"/>
      <c r="AD43" s="1376"/>
      <c r="AE43" s="1376"/>
      <c r="AF43" s="1376"/>
      <c r="AG43" s="1376"/>
      <c r="AH43" s="1376"/>
      <c r="AI43" s="1376"/>
      <c r="AJ43" s="1376"/>
      <c r="AK43" s="1376"/>
      <c r="AL43" s="1376"/>
      <c r="AM43" s="1376"/>
      <c r="AN43" s="1376"/>
      <c r="AO43" s="1376"/>
      <c r="AP43" s="1376"/>
      <c r="AQ43" s="1376"/>
      <c r="AR43" s="1376"/>
      <c r="AS43" s="1376"/>
      <c r="AT43" s="1376"/>
      <c r="AU43" s="1376"/>
      <c r="AV43" s="1376"/>
      <c r="AW43" s="1376"/>
      <c r="AX43" s="1376"/>
      <c r="AY43" s="1376"/>
      <c r="AZ43" s="1376"/>
      <c r="BA43" s="1376"/>
      <c r="BB43" s="1376"/>
      <c r="BC43" s="1376"/>
      <c r="BD43" s="1376"/>
      <c r="BE43" s="1376"/>
      <c r="BF43" s="1376"/>
      <c r="BG43" s="1376"/>
      <c r="BH43" s="1376"/>
      <c r="BI43" s="1376"/>
      <c r="BJ43" s="1376"/>
      <c r="BK43" s="1376"/>
      <c r="BL43" s="1376"/>
      <c r="BM43" s="1376"/>
      <c r="BN43" s="1376"/>
      <c r="BO43" s="1376"/>
      <c r="BP43" s="1376"/>
      <c r="BQ43" s="1376"/>
      <c r="BR43" s="1376"/>
      <c r="BS43" s="1376"/>
      <c r="BT43" s="1376"/>
      <c r="BU43" s="1376"/>
      <c r="BV43" s="1376"/>
      <c r="BW43" s="1376"/>
      <c r="BX43" s="1376"/>
      <c r="BY43" s="1376"/>
      <c r="BZ43" s="1376"/>
      <c r="CA43" s="1376"/>
      <c r="CB43" s="1376"/>
      <c r="CC43" s="1376"/>
      <c r="CD43" s="1376"/>
      <c r="CE43" s="1376"/>
      <c r="CF43" s="1376"/>
      <c r="CG43" s="1376"/>
      <c r="CH43" s="1376"/>
      <c r="CI43" s="1377"/>
      <c r="CP43" s="64"/>
      <c r="CT43" s="64"/>
      <c r="CU43" s="64"/>
      <c r="CV43" s="64"/>
    </row>
    <row r="44" spans="1:126" ht="22.5" customHeight="1">
      <c r="A44" s="443">
        <f t="shared" si="8"/>
        <v>31</v>
      </c>
      <c r="B44" s="855">
        <f>ｼﾌﾄ原本!C35</f>
        <v>0</v>
      </c>
      <c r="C44" s="785">
        <f>ｼﾌﾄ原本!E35</f>
        <v>0</v>
      </c>
      <c r="D44" s="435">
        <f>IF(COUNTIF($H$14:$H$30,31),VLOOKUP(31,$H$14:$CU$30,3,FALSE),0)</f>
        <v>0</v>
      </c>
      <c r="E44" s="429">
        <f>IF(COUNTIF($H$14:$H$30,31),VLOOKUP(31,$H$14:$CU$30,4,FALSE),0)</f>
        <v>0</v>
      </c>
      <c r="F44" s="430">
        <f>IF(COUNTIF($H$14:$H$30,31),VLOOKUP(31,$H$14:$CU$30,92,FALSE),0)</f>
        <v>0</v>
      </c>
      <c r="G44" s="431">
        <f>IF(COUNTIF($H$14:$H$30,31),VLOOKUP(31,$H$14:$CW$30,94,FALSE),0)</f>
        <v>0</v>
      </c>
      <c r="I44" s="395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Z44" s="1375"/>
      <c r="AA44" s="1376"/>
      <c r="AB44" s="1376"/>
      <c r="AC44" s="1376"/>
      <c r="AD44" s="1376"/>
      <c r="AE44" s="1376"/>
      <c r="AF44" s="1376"/>
      <c r="AG44" s="1376"/>
      <c r="AH44" s="1376"/>
      <c r="AI44" s="1376"/>
      <c r="AJ44" s="1376"/>
      <c r="AK44" s="1376"/>
      <c r="AL44" s="1376"/>
      <c r="AM44" s="1376"/>
      <c r="AN44" s="1376"/>
      <c r="AO44" s="1376"/>
      <c r="AP44" s="1376"/>
      <c r="AQ44" s="1376"/>
      <c r="AR44" s="1376"/>
      <c r="AS44" s="1376"/>
      <c r="AT44" s="1376"/>
      <c r="AU44" s="1376"/>
      <c r="AV44" s="1376"/>
      <c r="AW44" s="1376"/>
      <c r="AX44" s="1376"/>
      <c r="AY44" s="1376"/>
      <c r="AZ44" s="1376"/>
      <c r="BA44" s="1376"/>
      <c r="BB44" s="1376"/>
      <c r="BC44" s="1376"/>
      <c r="BD44" s="1376"/>
      <c r="BE44" s="1376"/>
      <c r="BF44" s="1376"/>
      <c r="BG44" s="1376"/>
      <c r="BH44" s="1376"/>
      <c r="BI44" s="1376"/>
      <c r="BJ44" s="1376"/>
      <c r="BK44" s="1376"/>
      <c r="BL44" s="1376"/>
      <c r="BM44" s="1376"/>
      <c r="BN44" s="1376"/>
      <c r="BO44" s="1376"/>
      <c r="BP44" s="1376"/>
      <c r="BQ44" s="1376"/>
      <c r="BR44" s="1376"/>
      <c r="BS44" s="1376"/>
      <c r="BT44" s="1376"/>
      <c r="BU44" s="1376"/>
      <c r="BV44" s="1376"/>
      <c r="BW44" s="1376"/>
      <c r="BX44" s="1376"/>
      <c r="BY44" s="1376"/>
      <c r="BZ44" s="1376"/>
      <c r="CA44" s="1376"/>
      <c r="CB44" s="1376"/>
      <c r="CC44" s="1376"/>
      <c r="CD44" s="1376"/>
      <c r="CE44" s="1376"/>
      <c r="CF44" s="1376"/>
      <c r="CG44" s="1376"/>
      <c r="CH44" s="1376"/>
      <c r="CI44" s="1377"/>
    </row>
    <row r="45" spans="1:126" ht="22.5" customHeight="1" thickBot="1">
      <c r="A45" s="443">
        <f t="shared" si="8"/>
        <v>32</v>
      </c>
      <c r="B45" s="855">
        <f>ｼﾌﾄ原本!C36</f>
        <v>0</v>
      </c>
      <c r="C45" s="785">
        <f>ｼﾌﾄ原本!E36</f>
        <v>0</v>
      </c>
      <c r="D45" s="435">
        <f>IF(COUNTIF($H$14:$H$30,32),VLOOKUP(32,$H$14:$CU$30,3,FALSE),0)</f>
        <v>0</v>
      </c>
      <c r="E45" s="429">
        <f>IF(COUNTIF($H$14:$H$30,32),VLOOKUP(32,$H$14:$CU$30,4,FALSE),0)</f>
        <v>0</v>
      </c>
      <c r="F45" s="430">
        <f>IF(COUNTIF($H$14:$H$30,32),VLOOKUP(32,$H$14:$CU$30,92,FALSE),0)</f>
        <v>0</v>
      </c>
      <c r="G45" s="431">
        <f>IF(COUNTIF($H$14:$H$30,32),VLOOKUP(32,$H$14:$CW$30,94,FALSE),0)</f>
        <v>0</v>
      </c>
      <c r="I45" s="395"/>
      <c r="J45" s="396"/>
      <c r="K45" s="396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6"/>
      <c r="Z45" s="1378"/>
      <c r="AA45" s="1379"/>
      <c r="AB45" s="1379"/>
      <c r="AC45" s="1379"/>
      <c r="AD45" s="1379"/>
      <c r="AE45" s="1379"/>
      <c r="AF45" s="1379"/>
      <c r="AG45" s="1379"/>
      <c r="AH45" s="1379"/>
      <c r="AI45" s="1379"/>
      <c r="AJ45" s="1379"/>
      <c r="AK45" s="1379"/>
      <c r="AL45" s="1379"/>
      <c r="AM45" s="1379"/>
      <c r="AN45" s="1379"/>
      <c r="AO45" s="1379"/>
      <c r="AP45" s="1379"/>
      <c r="AQ45" s="1379"/>
      <c r="AR45" s="1379"/>
      <c r="AS45" s="1379"/>
      <c r="AT45" s="1379"/>
      <c r="AU45" s="1379"/>
      <c r="AV45" s="1379"/>
      <c r="AW45" s="1379"/>
      <c r="AX45" s="1379"/>
      <c r="AY45" s="1379"/>
      <c r="AZ45" s="1379"/>
      <c r="BA45" s="1379"/>
      <c r="BB45" s="1379"/>
      <c r="BC45" s="1379"/>
      <c r="BD45" s="1379"/>
      <c r="BE45" s="1379"/>
      <c r="BF45" s="1379"/>
      <c r="BG45" s="1379"/>
      <c r="BH45" s="1379"/>
      <c r="BI45" s="1379"/>
      <c r="BJ45" s="1379"/>
      <c r="BK45" s="1379"/>
      <c r="BL45" s="1379"/>
      <c r="BM45" s="1379"/>
      <c r="BN45" s="1379"/>
      <c r="BO45" s="1379"/>
      <c r="BP45" s="1379"/>
      <c r="BQ45" s="1379"/>
      <c r="BR45" s="1379"/>
      <c r="BS45" s="1379"/>
      <c r="BT45" s="1379"/>
      <c r="BU45" s="1379"/>
      <c r="BV45" s="1379"/>
      <c r="BW45" s="1379"/>
      <c r="BX45" s="1379"/>
      <c r="BY45" s="1379"/>
      <c r="BZ45" s="1379"/>
      <c r="CA45" s="1379"/>
      <c r="CB45" s="1379"/>
      <c r="CC45" s="1379"/>
      <c r="CD45" s="1379"/>
      <c r="CE45" s="1379"/>
      <c r="CF45" s="1379"/>
      <c r="CG45" s="1379"/>
      <c r="CH45" s="1379"/>
      <c r="CI45" s="1380"/>
    </row>
    <row r="46" spans="1:126" ht="22.5" customHeight="1" thickBot="1">
      <c r="A46" s="444">
        <f t="shared" si="8"/>
        <v>33</v>
      </c>
      <c r="B46" s="869">
        <f>ｼﾌﾄ原本!C37</f>
        <v>0</v>
      </c>
      <c r="C46" s="786">
        <f>ｼﾌﾄ原本!E37</f>
        <v>0</v>
      </c>
      <c r="D46" s="437">
        <f>IF(COUNTIF($H$14:$H$30,33),VLOOKUP(33,$H$14:$CU$30,3,FALSE),0)</f>
        <v>0</v>
      </c>
      <c r="E46" s="438">
        <f>IF(COUNTIF($H$14:$H$30,33),VLOOKUP(33,$H$14:$CU$30,4,FALSE),0)</f>
        <v>0</v>
      </c>
      <c r="F46" s="439">
        <f>IF(COUNTIF($H$14:$H$30,33),VLOOKUP(33,$H$14:$CU$30,92,FALSE),0)</f>
        <v>0</v>
      </c>
      <c r="G46" s="440">
        <f>IF(COUNTIF($H$14:$H$30,33),VLOOKUP(33,$H$14:$CW$30,94,FALSE),0)</f>
        <v>0</v>
      </c>
      <c r="I46" s="395"/>
      <c r="J46" s="396"/>
      <c r="K46" s="396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6"/>
    </row>
    <row r="47" spans="1:126" ht="20.25" customHeight="1" thickBot="1">
      <c r="B47" s="869">
        <f>ｼﾌﾄ原本!C38</f>
        <v>0</v>
      </c>
      <c r="I47" s="385" t="s">
        <v>199</v>
      </c>
      <c r="J47" s="1312">
        <f ca="1">J41/K39</f>
        <v>1285.4372093023255</v>
      </c>
      <c r="K47" s="1312"/>
      <c r="L47" s="1382">
        <f>ﾃﾞｰﾀ入力!A8</f>
        <v>1260</v>
      </c>
      <c r="M47" s="1382"/>
      <c r="N47" s="1382"/>
      <c r="O47" s="1382"/>
      <c r="P47" s="1382"/>
      <c r="Q47" s="1382"/>
      <c r="R47" s="1382"/>
      <c r="S47" s="1382"/>
      <c r="T47" s="1382"/>
      <c r="U47" s="1382"/>
      <c r="V47" s="1382"/>
      <c r="W47" s="1382"/>
      <c r="DP47" s="221"/>
      <c r="DT47" s="69"/>
      <c r="DU47" s="69"/>
      <c r="DV47" s="69"/>
    </row>
    <row r="48" spans="1:126" ht="20.25" customHeight="1" thickBot="1">
      <c r="B48" s="869">
        <f>ｼﾌﾄ原本!C39</f>
        <v>0</v>
      </c>
      <c r="I48" s="385" t="s">
        <v>82</v>
      </c>
      <c r="J48" s="1140">
        <f ca="1">CW31</f>
        <v>5698</v>
      </c>
      <c r="K48" s="1140"/>
      <c r="L48" s="1381"/>
      <c r="M48" s="1381"/>
      <c r="N48" s="1381"/>
      <c r="O48" s="1381"/>
      <c r="P48" s="1381"/>
      <c r="Q48" s="1381"/>
      <c r="R48" s="1381"/>
      <c r="S48" s="1381"/>
      <c r="T48" s="1381"/>
      <c r="U48" s="1381"/>
      <c r="V48" s="1381"/>
      <c r="W48" s="1381"/>
    </row>
    <row r="49" spans="11:19" ht="20.25" customHeight="1">
      <c r="K49" s="64"/>
      <c r="L49" s="398"/>
      <c r="M49" s="398"/>
      <c r="N49" s="64"/>
      <c r="O49" s="64"/>
      <c r="P49" s="64"/>
      <c r="Q49" s="64"/>
      <c r="R49" s="64"/>
      <c r="S49" s="64"/>
    </row>
    <row r="50" spans="11:19" ht="20.25" customHeight="1">
      <c r="K50" s="64"/>
      <c r="L50" s="66"/>
      <c r="M50" s="66"/>
      <c r="N50" s="64"/>
      <c r="O50" s="64"/>
      <c r="P50" s="64"/>
      <c r="Q50" s="64"/>
      <c r="R50" s="64"/>
      <c r="S50" s="64"/>
    </row>
    <row r="51" spans="11:19" ht="20.25" customHeight="1">
      <c r="L51" s="64"/>
      <c r="M51" s="64"/>
    </row>
    <row r="52" spans="11:19" ht="20.25" customHeight="1">
      <c r="L52" s="64"/>
      <c r="M52" s="64"/>
    </row>
  </sheetData>
  <sheetProtection formatCells="0"/>
  <mergeCells count="349">
    <mergeCell ref="L31:O31"/>
    <mergeCell ref="L8:O8"/>
    <mergeCell ref="L9:O9"/>
    <mergeCell ref="I3:J4"/>
    <mergeCell ref="CB10:CE10"/>
    <mergeCell ref="AN11:AQ11"/>
    <mergeCell ref="CB7:CE7"/>
    <mergeCell ref="BX9:CA9"/>
    <mergeCell ref="BP10:BS10"/>
    <mergeCell ref="BT10:BW10"/>
    <mergeCell ref="BX10:CA10"/>
    <mergeCell ref="BH8:BK8"/>
    <mergeCell ref="BX8:CA8"/>
    <mergeCell ref="BH11:BK11"/>
    <mergeCell ref="AZ11:BC11"/>
    <mergeCell ref="AV10:AY10"/>
    <mergeCell ref="BD10:BG10"/>
    <mergeCell ref="AZ10:BC10"/>
    <mergeCell ref="J12:K12"/>
    <mergeCell ref="BH9:BK9"/>
    <mergeCell ref="I7:J7"/>
    <mergeCell ref="I11:J11"/>
    <mergeCell ref="P6:S6"/>
    <mergeCell ref="I5:J6"/>
    <mergeCell ref="BH35:BS35"/>
    <mergeCell ref="BF35:BG35"/>
    <mergeCell ref="CH39:CI39"/>
    <mergeCell ref="AB33:AE33"/>
    <mergeCell ref="AF33:AI33"/>
    <mergeCell ref="BH34:BU34"/>
    <mergeCell ref="BV34:CI34"/>
    <mergeCell ref="Z34:BG34"/>
    <mergeCell ref="BT37:BU37"/>
    <mergeCell ref="BF36:BG36"/>
    <mergeCell ref="CH36:CI36"/>
    <mergeCell ref="CH37:CI37"/>
    <mergeCell ref="BT38:BU38"/>
    <mergeCell ref="BV38:CG38"/>
    <mergeCell ref="BF38:BG38"/>
    <mergeCell ref="BF37:BG37"/>
    <mergeCell ref="BH37:BS37"/>
    <mergeCell ref="BH38:BS38"/>
    <mergeCell ref="BV39:CG39"/>
    <mergeCell ref="BV35:CG35"/>
    <mergeCell ref="BV36:CG36"/>
    <mergeCell ref="BV37:CG37"/>
    <mergeCell ref="CH38:CI38"/>
    <mergeCell ref="CH35:CI35"/>
    <mergeCell ref="CJ10:CM10"/>
    <mergeCell ref="CN7:CO7"/>
    <mergeCell ref="CN9:CO9"/>
    <mergeCell ref="CJ9:CM9"/>
    <mergeCell ref="Z35:AY35"/>
    <mergeCell ref="Z39:AY39"/>
    <mergeCell ref="Z36:AY36"/>
    <mergeCell ref="AF11:AI11"/>
    <mergeCell ref="AJ11:AM11"/>
    <mergeCell ref="CF10:CI10"/>
    <mergeCell ref="BX11:CA11"/>
    <mergeCell ref="BD11:BG11"/>
    <mergeCell ref="BL10:BO10"/>
    <mergeCell ref="CB11:CE11"/>
    <mergeCell ref="BT35:BU35"/>
    <mergeCell ref="BT36:BU36"/>
    <mergeCell ref="BH36:BS36"/>
    <mergeCell ref="BT39:BU39"/>
    <mergeCell ref="AZ35:BE35"/>
    <mergeCell ref="AZ36:BE36"/>
    <mergeCell ref="AZ37:BE37"/>
    <mergeCell ref="AZ38:BE38"/>
    <mergeCell ref="AZ39:BE39"/>
    <mergeCell ref="BH39:BS39"/>
    <mergeCell ref="CP14:CQ14"/>
    <mergeCell ref="CN15:CO15"/>
    <mergeCell ref="CP15:CQ15"/>
    <mergeCell ref="CN14:CO14"/>
    <mergeCell ref="AF4:AI4"/>
    <mergeCell ref="AN4:AQ4"/>
    <mergeCell ref="AR4:AU4"/>
    <mergeCell ref="AJ4:AM4"/>
    <mergeCell ref="CN11:CO11"/>
    <mergeCell ref="CF11:CI11"/>
    <mergeCell ref="CF8:CI8"/>
    <mergeCell ref="CF6:CI6"/>
    <mergeCell ref="CJ5:CM5"/>
    <mergeCell ref="CF9:CI9"/>
    <mergeCell ref="CF7:CI7"/>
    <mergeCell ref="CJ11:CM11"/>
    <mergeCell ref="CJ7:CM7"/>
    <mergeCell ref="CN10:CO10"/>
    <mergeCell ref="CN6:CO6"/>
    <mergeCell ref="CN5:CO5"/>
    <mergeCell ref="CJ6:CM6"/>
    <mergeCell ref="CJ8:CM8"/>
    <mergeCell ref="CN8:CO8"/>
    <mergeCell ref="AV11:AY11"/>
    <mergeCell ref="AN1:AQ1"/>
    <mergeCell ref="AC1:AI1"/>
    <mergeCell ref="AJ1:AM1"/>
    <mergeCell ref="AF7:AI7"/>
    <mergeCell ref="AJ6:AM6"/>
    <mergeCell ref="AB4:AE4"/>
    <mergeCell ref="AF5:AI5"/>
    <mergeCell ref="AJ5:AM5"/>
    <mergeCell ref="AB6:AE6"/>
    <mergeCell ref="AF6:AI6"/>
    <mergeCell ref="AN7:AQ7"/>
    <mergeCell ref="AB7:AE7"/>
    <mergeCell ref="AN5:AQ5"/>
    <mergeCell ref="AN6:AQ6"/>
    <mergeCell ref="AB5:AE5"/>
    <mergeCell ref="K1:U1"/>
    <mergeCell ref="V1:Y1"/>
    <mergeCell ref="P11:S11"/>
    <mergeCell ref="P10:S10"/>
    <mergeCell ref="T10:W10"/>
    <mergeCell ref="X11:AA11"/>
    <mergeCell ref="L10:O10"/>
    <mergeCell ref="L11:O11"/>
    <mergeCell ref="X5:AA5"/>
    <mergeCell ref="X4:AA4"/>
    <mergeCell ref="L3:O3"/>
    <mergeCell ref="P4:S4"/>
    <mergeCell ref="T4:W4"/>
    <mergeCell ref="P5:S5"/>
    <mergeCell ref="T5:W5"/>
    <mergeCell ref="L4:O4"/>
    <mergeCell ref="L5:O5"/>
    <mergeCell ref="L6:O6"/>
    <mergeCell ref="L7:O7"/>
    <mergeCell ref="P8:S8"/>
    <mergeCell ref="T8:W8"/>
    <mergeCell ref="X8:AA8"/>
    <mergeCell ref="X7:AA7"/>
    <mergeCell ref="P7:S7"/>
    <mergeCell ref="AR1:AU1"/>
    <mergeCell ref="AR8:AU8"/>
    <mergeCell ref="AV8:AY8"/>
    <mergeCell ref="AZ8:BC8"/>
    <mergeCell ref="AV4:AY4"/>
    <mergeCell ref="AV6:AY6"/>
    <mergeCell ref="AZ1:BC1"/>
    <mergeCell ref="AZ4:BC4"/>
    <mergeCell ref="AV7:AY7"/>
    <mergeCell ref="AV5:AY5"/>
    <mergeCell ref="AR3:AU3"/>
    <mergeCell ref="AR6:AU6"/>
    <mergeCell ref="AR5:AU5"/>
    <mergeCell ref="AR7:AU7"/>
    <mergeCell ref="AZ7:BC7"/>
    <mergeCell ref="AZ6:BC6"/>
    <mergeCell ref="CN4:CO4"/>
    <mergeCell ref="CB4:CE4"/>
    <mergeCell ref="CF5:CI5"/>
    <mergeCell ref="BP5:BS5"/>
    <mergeCell ref="AB8:AE8"/>
    <mergeCell ref="AF8:AI8"/>
    <mergeCell ref="CB8:CE8"/>
    <mergeCell ref="CF4:CI4"/>
    <mergeCell ref="CJ4:CM4"/>
    <mergeCell ref="BD8:BG8"/>
    <mergeCell ref="BX6:CA6"/>
    <mergeCell ref="BX7:CA7"/>
    <mergeCell ref="BP6:BS6"/>
    <mergeCell ref="BD5:BG5"/>
    <mergeCell ref="BT6:BW6"/>
    <mergeCell ref="BL8:BO8"/>
    <mergeCell ref="BP8:BS8"/>
    <mergeCell ref="BT7:BW7"/>
    <mergeCell ref="CN3:CO3"/>
    <mergeCell ref="BP4:BS4"/>
    <mergeCell ref="BT4:BW4"/>
    <mergeCell ref="BX4:CA4"/>
    <mergeCell ref="BH5:BK5"/>
    <mergeCell ref="BH7:BK7"/>
    <mergeCell ref="CN2:CO2"/>
    <mergeCell ref="P3:S3"/>
    <mergeCell ref="T3:W3"/>
    <mergeCell ref="X3:AA3"/>
    <mergeCell ref="AB3:AE3"/>
    <mergeCell ref="CF3:CI3"/>
    <mergeCell ref="CJ3:CM3"/>
    <mergeCell ref="AV3:AY3"/>
    <mergeCell ref="BH3:BK3"/>
    <mergeCell ref="AZ3:BC3"/>
    <mergeCell ref="AN3:AQ3"/>
    <mergeCell ref="AF3:AI3"/>
    <mergeCell ref="AJ3:AM3"/>
    <mergeCell ref="BP3:BS3"/>
    <mergeCell ref="BT3:BW3"/>
    <mergeCell ref="BX3:CA3"/>
    <mergeCell ref="T6:W6"/>
    <mergeCell ref="X6:AA6"/>
    <mergeCell ref="T7:W7"/>
    <mergeCell ref="I9:J9"/>
    <mergeCell ref="I8:J8"/>
    <mergeCell ref="AZ5:BC5"/>
    <mergeCell ref="J48:K48"/>
    <mergeCell ref="L42:W42"/>
    <mergeCell ref="L48:W48"/>
    <mergeCell ref="J47:K47"/>
    <mergeCell ref="L47:W47"/>
    <mergeCell ref="J35:W35"/>
    <mergeCell ref="J36:W36"/>
    <mergeCell ref="L37:W37"/>
    <mergeCell ref="J42:K42"/>
    <mergeCell ref="J41:K41"/>
    <mergeCell ref="L41:W41"/>
    <mergeCell ref="J40:K40"/>
    <mergeCell ref="L40:W40"/>
    <mergeCell ref="J37:K37"/>
    <mergeCell ref="AR32:AU32"/>
    <mergeCell ref="AJ32:AM32"/>
    <mergeCell ref="T9:W9"/>
    <mergeCell ref="AB10:AE10"/>
    <mergeCell ref="T11:W11"/>
    <mergeCell ref="P31:S31"/>
    <mergeCell ref="BF39:BG39"/>
    <mergeCell ref="I10:J10"/>
    <mergeCell ref="Z37:AY37"/>
    <mergeCell ref="Z38:AY38"/>
    <mergeCell ref="J13:K13"/>
    <mergeCell ref="L32:O32"/>
    <mergeCell ref="BP31:BS31"/>
    <mergeCell ref="BT9:BW9"/>
    <mergeCell ref="BL7:BO7"/>
    <mergeCell ref="BT11:BW11"/>
    <mergeCell ref="BT8:BW8"/>
    <mergeCell ref="BP7:BS7"/>
    <mergeCell ref="BL11:BO11"/>
    <mergeCell ref="BP11:BS11"/>
    <mergeCell ref="J32:K32"/>
    <mergeCell ref="P32:S32"/>
    <mergeCell ref="AR31:AU31"/>
    <mergeCell ref="J34:K34"/>
    <mergeCell ref="L34:W34"/>
    <mergeCell ref="J38:K38"/>
    <mergeCell ref="P9:S9"/>
    <mergeCell ref="L38:W38"/>
    <mergeCell ref="L39:Q39"/>
    <mergeCell ref="R39:W39"/>
    <mergeCell ref="CP22:CQ22"/>
    <mergeCell ref="CP23:CQ23"/>
    <mergeCell ref="CP24:CQ24"/>
    <mergeCell ref="CP19:CQ19"/>
    <mergeCell ref="CP20:CQ20"/>
    <mergeCell ref="CP21:CQ21"/>
    <mergeCell ref="CN23:CO23"/>
    <mergeCell ref="CN24:CO24"/>
    <mergeCell ref="CN22:CO22"/>
    <mergeCell ref="CN20:CO20"/>
    <mergeCell ref="CN21:CO21"/>
    <mergeCell ref="CN19:CO19"/>
    <mergeCell ref="CN28:CO28"/>
    <mergeCell ref="CP28:CQ28"/>
    <mergeCell ref="CN30:CO30"/>
    <mergeCell ref="CP25:CQ25"/>
    <mergeCell ref="CN26:CO26"/>
    <mergeCell ref="CP26:CQ26"/>
    <mergeCell ref="CN27:CO27"/>
    <mergeCell ref="CP27:CQ27"/>
    <mergeCell ref="BH31:BK31"/>
    <mergeCell ref="CN29:CO29"/>
    <mergeCell ref="CP31:CQ31"/>
    <mergeCell ref="CJ31:CM31"/>
    <mergeCell ref="CN31:CO31"/>
    <mergeCell ref="CP30:CQ30"/>
    <mergeCell ref="T31:W31"/>
    <mergeCell ref="AB32:AE32"/>
    <mergeCell ref="AF32:AI32"/>
    <mergeCell ref="AF31:AI31"/>
    <mergeCell ref="T32:W32"/>
    <mergeCell ref="X32:AA32"/>
    <mergeCell ref="AN32:AQ32"/>
    <mergeCell ref="AN10:AQ10"/>
    <mergeCell ref="AR11:AU11"/>
    <mergeCell ref="AR10:AU10"/>
    <mergeCell ref="CP13:CQ13"/>
    <mergeCell ref="CN13:CO13"/>
    <mergeCell ref="AJ7:AM7"/>
    <mergeCell ref="AF9:AI9"/>
    <mergeCell ref="X31:AA31"/>
    <mergeCell ref="AB31:AE31"/>
    <mergeCell ref="AB11:AE11"/>
    <mergeCell ref="AF10:AI10"/>
    <mergeCell ref="AJ10:AM10"/>
    <mergeCell ref="CP16:CQ16"/>
    <mergeCell ref="CP17:CQ17"/>
    <mergeCell ref="CP18:CQ18"/>
    <mergeCell ref="CN17:CO17"/>
    <mergeCell ref="CN18:CO18"/>
    <mergeCell ref="CN16:CO16"/>
    <mergeCell ref="CN25:CO25"/>
    <mergeCell ref="CP29:CQ29"/>
    <mergeCell ref="X10:AA10"/>
    <mergeCell ref="AN8:AQ8"/>
    <mergeCell ref="AJ8:AM8"/>
    <mergeCell ref="AJ9:AM9"/>
    <mergeCell ref="X9:AA9"/>
    <mergeCell ref="AB9:AE9"/>
    <mergeCell ref="AJ31:AM31"/>
    <mergeCell ref="CJ32:CM32"/>
    <mergeCell ref="AN9:AQ9"/>
    <mergeCell ref="AR9:AU9"/>
    <mergeCell ref="CB32:CE32"/>
    <mergeCell ref="CF32:CI32"/>
    <mergeCell ref="AV9:AY9"/>
    <mergeCell ref="AZ9:BC9"/>
    <mergeCell ref="BD9:BG9"/>
    <mergeCell ref="BL9:BO9"/>
    <mergeCell ref="BP9:BS9"/>
    <mergeCell ref="BT32:BW32"/>
    <mergeCell ref="BX32:CA32"/>
    <mergeCell ref="BD32:BG32"/>
    <mergeCell ref="BH32:BK32"/>
    <mergeCell ref="BL32:BO32"/>
    <mergeCell ref="BP32:BS32"/>
    <mergeCell ref="AV32:AY32"/>
    <mergeCell ref="AZ32:BC32"/>
    <mergeCell ref="AN31:AQ31"/>
    <mergeCell ref="BT31:BW31"/>
    <mergeCell ref="BL31:BO31"/>
    <mergeCell ref="BX31:CA31"/>
    <mergeCell ref="AV31:AY31"/>
    <mergeCell ref="AZ31:BC31"/>
    <mergeCell ref="Z40:CI45"/>
    <mergeCell ref="CA1:CE1"/>
    <mergeCell ref="BT1:BZ1"/>
    <mergeCell ref="BL3:BO3"/>
    <mergeCell ref="BL4:BO4"/>
    <mergeCell ref="CB9:CE9"/>
    <mergeCell ref="BD1:BK1"/>
    <mergeCell ref="CB6:CE6"/>
    <mergeCell ref="BL6:BO6"/>
    <mergeCell ref="BH6:BK6"/>
    <mergeCell ref="BD4:BG4"/>
    <mergeCell ref="BD3:BG3"/>
    <mergeCell ref="BH4:BK4"/>
    <mergeCell ref="BT5:BW5"/>
    <mergeCell ref="BX5:CA5"/>
    <mergeCell ref="BL5:BO5"/>
    <mergeCell ref="CB5:CE5"/>
    <mergeCell ref="CB3:CE3"/>
    <mergeCell ref="BD7:BG7"/>
    <mergeCell ref="BD31:BG31"/>
    <mergeCell ref="BD6:BG6"/>
    <mergeCell ref="BH10:BK10"/>
    <mergeCell ref="CB31:CE31"/>
    <mergeCell ref="CF31:CI31"/>
  </mergeCells>
  <phoneticPr fontId="41"/>
  <conditionalFormatting sqref="L31:O31">
    <cfRule type="cellIs" dxfId="694" priority="2" stopIfTrue="1" operator="greaterThan">
      <formula>$L$11</formula>
    </cfRule>
  </conditionalFormatting>
  <conditionalFormatting sqref="L32:CM32">
    <cfRule type="cellIs" dxfId="693" priority="20" stopIfTrue="1" operator="lessThan">
      <formula>0</formula>
    </cfRule>
  </conditionalFormatting>
  <conditionalFormatting sqref="P31:S31">
    <cfRule type="cellIs" dxfId="692" priority="3" stopIfTrue="1" operator="greaterThan">
      <formula>$P$11</formula>
    </cfRule>
  </conditionalFormatting>
  <conditionalFormatting sqref="T31:W31">
    <cfRule type="cellIs" dxfId="691" priority="4" stopIfTrue="1" operator="greaterThan">
      <formula>$T$11</formula>
    </cfRule>
  </conditionalFormatting>
  <conditionalFormatting sqref="X31:AA31">
    <cfRule type="cellIs" dxfId="690" priority="5" stopIfTrue="1" operator="greaterThan">
      <formula>$X$11</formula>
    </cfRule>
  </conditionalFormatting>
  <conditionalFormatting sqref="AB31:AE31">
    <cfRule type="cellIs" dxfId="689" priority="6" stopIfTrue="1" operator="greaterThan">
      <formula>$AB$11</formula>
    </cfRule>
  </conditionalFormatting>
  <conditionalFormatting sqref="AF31:AI31">
    <cfRule type="cellIs" dxfId="688" priority="7" stopIfTrue="1" operator="greaterThan">
      <formula>$AF$11</formula>
    </cfRule>
  </conditionalFormatting>
  <conditionalFormatting sqref="AJ31:AM31">
    <cfRule type="cellIs" dxfId="687" priority="8" stopIfTrue="1" operator="greaterThan">
      <formula>$AJ$11</formula>
    </cfRule>
  </conditionalFormatting>
  <conditionalFormatting sqref="AN31:AQ31">
    <cfRule type="cellIs" dxfId="686" priority="9" stopIfTrue="1" operator="greaterThan">
      <formula>$AN$11</formula>
    </cfRule>
  </conditionalFormatting>
  <conditionalFormatting sqref="AR31:AU31">
    <cfRule type="cellIs" dxfId="685" priority="10" stopIfTrue="1" operator="greaterThan">
      <formula>$AR$11</formula>
    </cfRule>
  </conditionalFormatting>
  <conditionalFormatting sqref="AV31:AY31">
    <cfRule type="cellIs" dxfId="684" priority="11" stopIfTrue="1" operator="greaterThan">
      <formula>$AV$11</formula>
    </cfRule>
  </conditionalFormatting>
  <conditionalFormatting sqref="AZ1:BC1">
    <cfRule type="expression" dxfId="683" priority="1" stopIfTrue="1">
      <formula>"WEEKDAY($AX$1)=1"</formula>
    </cfRule>
  </conditionalFormatting>
  <conditionalFormatting sqref="AZ31:BC31">
    <cfRule type="cellIs" dxfId="682" priority="12" stopIfTrue="1" operator="greaterThan">
      <formula>$AZ$11</formula>
    </cfRule>
  </conditionalFormatting>
  <conditionalFormatting sqref="BD31:BG31">
    <cfRule type="cellIs" dxfId="681" priority="13" stopIfTrue="1" operator="greaterThan">
      <formula>$BD$11</formula>
    </cfRule>
  </conditionalFormatting>
  <conditionalFormatting sqref="BH31:BK31">
    <cfRule type="cellIs" dxfId="680" priority="14" stopIfTrue="1" operator="greaterThan">
      <formula>$BH$11</formula>
    </cfRule>
  </conditionalFormatting>
  <conditionalFormatting sqref="BL31:BO31">
    <cfRule type="cellIs" dxfId="679" priority="15" stopIfTrue="1" operator="greaterThan">
      <formula>$BL$11</formula>
    </cfRule>
  </conditionalFormatting>
  <conditionalFormatting sqref="BP31:BS31">
    <cfRule type="cellIs" dxfId="678" priority="22" stopIfTrue="1" operator="greaterThan">
      <formula>$BP$11</formula>
    </cfRule>
  </conditionalFormatting>
  <conditionalFormatting sqref="BT31:BW31">
    <cfRule type="cellIs" dxfId="677" priority="16" stopIfTrue="1" operator="greaterThan">
      <formula>$BT$11</formula>
    </cfRule>
  </conditionalFormatting>
  <conditionalFormatting sqref="BX31:CA31">
    <cfRule type="cellIs" dxfId="676" priority="21" stopIfTrue="1" operator="greaterThan">
      <formula>$BX$11</formula>
    </cfRule>
  </conditionalFormatting>
  <conditionalFormatting sqref="CB31:CE31">
    <cfRule type="cellIs" dxfId="675" priority="17" stopIfTrue="1" operator="greaterThan">
      <formula>$CB$11</formula>
    </cfRule>
  </conditionalFormatting>
  <conditionalFormatting sqref="CF31:CI31">
    <cfRule type="cellIs" dxfId="674" priority="18" stopIfTrue="1" operator="greaterThan">
      <formula>$CF$11</formula>
    </cfRule>
  </conditionalFormatting>
  <conditionalFormatting sqref="CJ31:CM31">
    <cfRule type="cellIs" dxfId="673" priority="19" stopIfTrue="1" operator="greaterThan">
      <formula>$CJ$11</formula>
    </cfRule>
  </conditionalFormatting>
  <printOptions horizontalCentered="1"/>
  <pageMargins left="0.19652777777777777" right="0.19652777777777777" top="0.19652777777777777" bottom="0.19652777777777777" header="0.51180555555555562" footer="0.51180555555555562"/>
  <pageSetup paperSize="9" scale="62" orientation="landscape" useFirstPageNumber="1" errors="NA" horizontalDpi="360" verticalDpi="360" r:id="rId1"/>
  <headerFooter alignWithMargins="0"/>
  <ignoredErrors>
    <ignoredError sqref="L14:CM23 L25:CM30 L24:P24 Q24:CM24" unlocked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DV52"/>
  <sheetViews>
    <sheetView showGridLines="0" showZeros="0" zoomScale="70" zoomScaleNormal="70" zoomScaleSheetLayoutView="75" workbookViewId="0">
      <selection activeCell="AJ15" sqref="AJ15"/>
    </sheetView>
  </sheetViews>
  <sheetFormatPr baseColWidth="10" defaultColWidth="3.83203125" defaultRowHeight="20.25" customHeight="1"/>
  <cols>
    <col min="1" max="1" width="3.5" style="64" customWidth="1"/>
    <col min="2" max="2" width="10.6640625" style="65" customWidth="1"/>
    <col min="3" max="3" width="6.6640625" style="220" customWidth="1"/>
    <col min="4" max="5" width="6.6640625" style="220" hidden="1" customWidth="1"/>
    <col min="6" max="7" width="6.6640625" style="65" hidden="1" customWidth="1"/>
    <col min="8" max="8" width="6.6640625" style="64" customWidth="1"/>
    <col min="9" max="9" width="15" style="64" bestFit="1" customWidth="1"/>
    <col min="10" max="10" width="10.6640625" style="64" customWidth="1"/>
    <col min="11" max="11" width="11.33203125" style="65" customWidth="1"/>
    <col min="12" max="19" width="1.83203125" style="65" customWidth="1"/>
    <col min="20" max="78" width="1.83203125" style="64" customWidth="1"/>
    <col min="79" max="79" width="2.33203125" style="64" customWidth="1"/>
    <col min="80" max="91" width="1.83203125" style="64" customWidth="1"/>
    <col min="92" max="93" width="4.83203125" style="64" customWidth="1"/>
    <col min="94" max="94" width="4.83203125" style="221" customWidth="1"/>
    <col min="95" max="95" width="4.83203125" style="64" customWidth="1"/>
    <col min="96" max="97" width="8.6640625" style="64" customWidth="1"/>
    <col min="98" max="98" width="8.6640625" style="69" customWidth="1"/>
    <col min="99" max="99" width="12.33203125" style="69" customWidth="1"/>
    <col min="100" max="100" width="7.6640625" style="69" hidden="1" customWidth="1"/>
    <col min="101" max="101" width="6.6640625" style="64" customWidth="1"/>
    <col min="102" max="102" width="5.5" style="64" customWidth="1"/>
    <col min="103" max="16384" width="3.83203125" style="64"/>
  </cols>
  <sheetData>
    <row r="1" spans="1:105" ht="36" customHeight="1">
      <c r="K1" s="1248" t="str">
        <f>ﾃﾞｰﾀ入力!B4</f>
        <v>新宿三丁目</v>
      </c>
      <c r="L1" s="1248"/>
      <c r="M1" s="1248"/>
      <c r="N1" s="1248"/>
      <c r="O1" s="1248"/>
      <c r="P1" s="1248"/>
      <c r="Q1" s="1248"/>
      <c r="R1" s="1248"/>
      <c r="S1" s="1248"/>
      <c r="T1" s="1248"/>
      <c r="U1" s="1248"/>
      <c r="V1" s="1343" t="s">
        <v>139</v>
      </c>
      <c r="W1" s="1343"/>
      <c r="X1" s="1343"/>
      <c r="Y1" s="1343"/>
      <c r="Z1" s="222"/>
      <c r="AC1" s="1340">
        <f>ﾃﾞｰﾀ入力!B5</f>
        <v>4</v>
      </c>
      <c r="AD1" s="1340"/>
      <c r="AE1" s="1340"/>
      <c r="AF1" s="1340"/>
      <c r="AG1" s="1340"/>
      <c r="AH1" s="1340"/>
      <c r="AI1" s="1340"/>
      <c r="AJ1" s="1340" t="s">
        <v>8</v>
      </c>
      <c r="AK1" s="1340"/>
      <c r="AL1" s="1340"/>
      <c r="AM1" s="1340"/>
      <c r="AN1" s="1340">
        <v>6</v>
      </c>
      <c r="AO1" s="1340"/>
      <c r="AP1" s="1340"/>
      <c r="AQ1" s="1340"/>
      <c r="AR1" s="1340" t="s">
        <v>120</v>
      </c>
      <c r="AS1" s="1340"/>
      <c r="AT1" s="1340"/>
      <c r="AU1" s="1340"/>
      <c r="AV1" s="605"/>
      <c r="AW1" s="605"/>
      <c r="AX1" s="605"/>
      <c r="AY1" s="605"/>
      <c r="AZ1" s="1342">
        <f>DATE(ﾃﾞｰﾀ入力!B3,ﾃﾞｰﾀ入力!B5,AN1)</f>
        <v>46118</v>
      </c>
      <c r="BA1" s="1342"/>
      <c r="BB1" s="1342"/>
      <c r="BC1" s="1342"/>
      <c r="BD1" s="1341" t="s">
        <v>148</v>
      </c>
      <c r="BE1" s="1341"/>
      <c r="BF1" s="1341"/>
      <c r="BG1" s="1341"/>
      <c r="BH1" s="1341"/>
      <c r="BI1" s="1341"/>
      <c r="BJ1" s="1341"/>
      <c r="BK1" s="1341"/>
      <c r="BL1" s="223"/>
      <c r="BM1" s="223"/>
      <c r="BN1" s="223"/>
      <c r="BO1" s="223"/>
      <c r="BP1" s="223"/>
      <c r="BQ1" s="223"/>
      <c r="BR1" s="223"/>
      <c r="BS1" s="223"/>
      <c r="BT1" s="1294" t="s">
        <v>200</v>
      </c>
      <c r="BU1" s="1294"/>
      <c r="BV1" s="1294"/>
      <c r="BW1" s="1294"/>
      <c r="BX1" s="1294"/>
      <c r="BY1" s="1294"/>
      <c r="BZ1" s="1294"/>
      <c r="CA1" s="1293">
        <v>1</v>
      </c>
      <c r="CB1" s="1293"/>
      <c r="CC1" s="1293"/>
      <c r="CD1" s="1293"/>
      <c r="CE1" s="1293"/>
      <c r="CH1" s="69"/>
      <c r="CI1" s="69"/>
      <c r="CJ1" s="69"/>
      <c r="CP1" s="64"/>
      <c r="CT1" s="64"/>
      <c r="CU1" s="64"/>
      <c r="CV1" s="64"/>
    </row>
    <row r="2" spans="1:105" ht="20.25" customHeight="1">
      <c r="B2" s="224"/>
      <c r="I2" s="225"/>
      <c r="J2" s="870"/>
      <c r="K2" s="871"/>
      <c r="L2" s="351">
        <v>0.20833333333333334</v>
      </c>
      <c r="M2" s="352"/>
      <c r="N2" s="352"/>
      <c r="O2" s="353"/>
      <c r="P2" s="354">
        <v>0.25</v>
      </c>
      <c r="Q2" s="355"/>
      <c r="R2" s="355"/>
      <c r="S2" s="355"/>
      <c r="T2" s="355" t="s">
        <v>149</v>
      </c>
      <c r="U2" s="355"/>
      <c r="V2" s="356"/>
      <c r="W2" s="356"/>
      <c r="X2" s="355" t="s">
        <v>150</v>
      </c>
      <c r="Y2" s="355"/>
      <c r="Z2" s="355"/>
      <c r="AA2" s="355"/>
      <c r="AB2" s="355" t="s">
        <v>151</v>
      </c>
      <c r="AC2" s="355"/>
      <c r="AD2" s="355"/>
      <c r="AE2" s="355"/>
      <c r="AF2" s="355" t="s">
        <v>152</v>
      </c>
      <c r="AG2" s="355"/>
      <c r="AH2" s="355"/>
      <c r="AI2" s="355"/>
      <c r="AJ2" s="355" t="s">
        <v>153</v>
      </c>
      <c r="AK2" s="355"/>
      <c r="AL2" s="355"/>
      <c r="AM2" s="355"/>
      <c r="AN2" s="355" t="s">
        <v>154</v>
      </c>
      <c r="AO2" s="355"/>
      <c r="AP2" s="355"/>
      <c r="AQ2" s="355"/>
      <c r="AR2" s="355" t="s">
        <v>155</v>
      </c>
      <c r="AS2" s="355"/>
      <c r="AT2" s="355"/>
      <c r="AU2" s="355"/>
      <c r="AV2" s="355" t="s">
        <v>156</v>
      </c>
      <c r="AW2" s="355"/>
      <c r="AX2" s="355"/>
      <c r="AY2" s="355"/>
      <c r="AZ2" s="355" t="s">
        <v>157</v>
      </c>
      <c r="BA2" s="355"/>
      <c r="BB2" s="355"/>
      <c r="BC2" s="355"/>
      <c r="BD2" s="355" t="s">
        <v>158</v>
      </c>
      <c r="BE2" s="355"/>
      <c r="BF2" s="355"/>
      <c r="BG2" s="355"/>
      <c r="BH2" s="355" t="s">
        <v>159</v>
      </c>
      <c r="BI2" s="355"/>
      <c r="BJ2" s="355"/>
      <c r="BK2" s="355"/>
      <c r="BL2" s="355" t="s">
        <v>160</v>
      </c>
      <c r="BM2" s="355"/>
      <c r="BN2" s="355"/>
      <c r="BO2" s="355"/>
      <c r="BP2" s="355" t="s">
        <v>161</v>
      </c>
      <c r="BQ2" s="355"/>
      <c r="BR2" s="355"/>
      <c r="BS2" s="355"/>
      <c r="BT2" s="355" t="s">
        <v>162</v>
      </c>
      <c r="BU2" s="355"/>
      <c r="BV2" s="355"/>
      <c r="BW2" s="355"/>
      <c r="BX2" s="355" t="s">
        <v>163</v>
      </c>
      <c r="BY2" s="355"/>
      <c r="BZ2" s="355"/>
      <c r="CA2" s="355"/>
      <c r="CB2" s="355" t="s">
        <v>164</v>
      </c>
      <c r="CC2" s="355"/>
      <c r="CD2" s="355"/>
      <c r="CE2" s="355"/>
      <c r="CF2" s="355" t="s">
        <v>165</v>
      </c>
      <c r="CG2" s="355"/>
      <c r="CH2" s="355"/>
      <c r="CI2" s="355"/>
      <c r="CJ2" s="355" t="s">
        <v>166</v>
      </c>
      <c r="CK2" s="355"/>
      <c r="CL2" s="355"/>
      <c r="CM2" s="355"/>
      <c r="CN2" s="1214"/>
      <c r="CO2" s="1214"/>
      <c r="CP2" s="64"/>
      <c r="CT2" s="221"/>
      <c r="CU2" s="64"/>
      <c r="CV2" s="64"/>
      <c r="CX2" s="69"/>
      <c r="CY2" s="69"/>
      <c r="CZ2" s="69"/>
    </row>
    <row r="3" spans="1:105" ht="20.25" customHeight="1">
      <c r="I3" s="1311" t="s">
        <v>167</v>
      </c>
      <c r="J3" s="1311"/>
      <c r="K3" s="357" t="s">
        <v>168</v>
      </c>
      <c r="L3" s="1210">
        <f>CHOOSE(CA1,ﾃﾞｰﾀ入力!X4,ﾃﾞｰﾀ入力!X5,ﾃﾞｰﾀ入力!X6,ﾃﾞｰﾀ入力!X7,ﾃﾞｰﾀ入力!X8,ﾃﾞｰﾀ入力!X9)</f>
        <v>0</v>
      </c>
      <c r="M3" s="1210"/>
      <c r="N3" s="1210"/>
      <c r="O3" s="1210"/>
      <c r="P3" s="1217">
        <f>CHOOSE($CA$1,ﾃﾞｰﾀ入力!Y$4,ﾃﾞｰﾀ入力!Y$5,ﾃﾞｰﾀ入力!Y$6,ﾃﾞｰﾀ入力!Y$7,ﾃﾞｰﾀ入力!Y$8,ﾃﾞｰﾀ入力!Y$9)</f>
        <v>0</v>
      </c>
      <c r="Q3" s="1217"/>
      <c r="R3" s="1217"/>
      <c r="S3" s="1217"/>
      <c r="T3" s="1217">
        <f>CHOOSE($CA$1,ﾃﾞｰﾀ入力!Z$4,ﾃﾞｰﾀ入力!Z$5,ﾃﾞｰﾀ入力!Z$6,ﾃﾞｰﾀ入力!Z$7,ﾃﾞｰﾀ入力!Z$8,ﾃﾞｰﾀ入力!Z$9)</f>
        <v>0</v>
      </c>
      <c r="U3" s="1217"/>
      <c r="V3" s="1217"/>
      <c r="W3" s="1217"/>
      <c r="X3" s="1217">
        <f>CHOOSE($CA$1,ﾃﾞｰﾀ入力!AA$4,ﾃﾞｰﾀ入力!AA$5,ﾃﾞｰﾀ入力!AA$6,ﾃﾞｰﾀ入力!AA$7,ﾃﾞｰﾀ入力!AA$8,ﾃﾞｰﾀ入力!AA$9)</f>
        <v>7</v>
      </c>
      <c r="Y3" s="1217"/>
      <c r="Z3" s="1217"/>
      <c r="AA3" s="1217"/>
      <c r="AB3" s="1217">
        <f>CHOOSE($CA$1,ﾃﾞｰﾀ入力!AB$4,ﾃﾞｰﾀ入力!AB$5,ﾃﾞｰﾀ入力!AB$6,ﾃﾞｰﾀ入力!AB$7,ﾃﾞｰﾀ入力!AB$8,ﾃﾞｰﾀ入力!AB$9)</f>
        <v>13</v>
      </c>
      <c r="AC3" s="1217"/>
      <c r="AD3" s="1217"/>
      <c r="AE3" s="1217"/>
      <c r="AF3" s="1217">
        <f>CHOOSE($CA$1,ﾃﾞｰﾀ入力!AC$4,ﾃﾞｰﾀ入力!AC$5,ﾃﾞｰﾀ入力!AC$6,ﾃﾞｰﾀ入力!AC$7,ﾃﾞｰﾀ入力!AC$8,ﾃﾞｰﾀ入力!AC$9)</f>
        <v>13</v>
      </c>
      <c r="AG3" s="1217"/>
      <c r="AH3" s="1217"/>
      <c r="AI3" s="1217"/>
      <c r="AJ3" s="1217">
        <f>CHOOSE($CA$1,ﾃﾞｰﾀ入力!AD$4,ﾃﾞｰﾀ入力!AD$5,ﾃﾞｰﾀ入力!AD$6,ﾃﾞｰﾀ入力!AD$7,ﾃﾞｰﾀ入力!AD$8,ﾃﾞｰﾀ入力!AD$9)</f>
        <v>18</v>
      </c>
      <c r="AK3" s="1217"/>
      <c r="AL3" s="1217"/>
      <c r="AM3" s="1217"/>
      <c r="AN3" s="1217">
        <f>CHOOSE($CA$1,ﾃﾞｰﾀ入力!AE$4,ﾃﾞｰﾀ入力!AE$5,ﾃﾞｰﾀ入力!AE$6,ﾃﾞｰﾀ入力!AE$7,ﾃﾞｰﾀ入力!AE$8,ﾃﾞｰﾀ入力!AE$9)</f>
        <v>28</v>
      </c>
      <c r="AO3" s="1217"/>
      <c r="AP3" s="1217"/>
      <c r="AQ3" s="1217"/>
      <c r="AR3" s="1217">
        <f>CHOOSE($CA$1,ﾃﾞｰﾀ入力!AF$4,ﾃﾞｰﾀ入力!AF$5,ﾃﾞｰﾀ入力!AF$6,ﾃﾞｰﾀ入力!AF$7,ﾃﾞｰﾀ入力!AF$8,ﾃﾞｰﾀ入力!AF$9)</f>
        <v>31</v>
      </c>
      <c r="AS3" s="1217"/>
      <c r="AT3" s="1217"/>
      <c r="AU3" s="1217"/>
      <c r="AV3" s="1217">
        <f>CHOOSE($CA$1,ﾃﾞｰﾀ入力!AG$4,ﾃﾞｰﾀ入力!AG$5,ﾃﾞｰﾀ入力!AG$6,ﾃﾞｰﾀ入力!AG$7,ﾃﾞｰﾀ入力!AG$8,ﾃﾞｰﾀ入力!AG$9)</f>
        <v>30</v>
      </c>
      <c r="AW3" s="1217"/>
      <c r="AX3" s="1217"/>
      <c r="AY3" s="1217"/>
      <c r="AZ3" s="1217">
        <f>CHOOSE($CA$1,ﾃﾞｰﾀ入力!AH$4,ﾃﾞｰﾀ入力!AH$5,ﾃﾞｰﾀ入力!AH$6,ﾃﾞｰﾀ入力!AH$7,ﾃﾞｰﾀ入力!AH$8,ﾃﾞｰﾀ入力!AH$9)</f>
        <v>32</v>
      </c>
      <c r="BA3" s="1217"/>
      <c r="BB3" s="1217"/>
      <c r="BC3" s="1217"/>
      <c r="BD3" s="1217">
        <f>CHOOSE($CA$1,ﾃﾞｰﾀ入力!AI$4,ﾃﾞｰﾀ入力!AI$5,ﾃﾞｰﾀ入力!AI$6,ﾃﾞｰﾀ入力!AI$7,ﾃﾞｰﾀ入力!AI$8,ﾃﾞｰﾀ入力!AI$9)</f>
        <v>30</v>
      </c>
      <c r="BE3" s="1217"/>
      <c r="BF3" s="1217"/>
      <c r="BG3" s="1217"/>
      <c r="BH3" s="1217">
        <f>CHOOSE($CA$1,ﾃﾞｰﾀ入力!AJ$4,ﾃﾞｰﾀ入力!AJ$5,ﾃﾞｰﾀ入力!AJ$6,ﾃﾞｰﾀ入力!AJ$7,ﾃﾞｰﾀ入力!AJ$8,ﾃﾞｰﾀ入力!AJ$9)</f>
        <v>21</v>
      </c>
      <c r="BI3" s="1217"/>
      <c r="BJ3" s="1217"/>
      <c r="BK3" s="1217"/>
      <c r="BL3" s="1217">
        <f>CHOOSE($CA$1,ﾃﾞｰﾀ入力!AK$4,ﾃﾞｰﾀ入力!AK$5,ﾃﾞｰﾀ入力!AK$6,ﾃﾞｰﾀ入力!AK$7,ﾃﾞｰﾀ入力!AK$8,ﾃﾞｰﾀ入力!AK$9)</f>
        <v>15</v>
      </c>
      <c r="BM3" s="1217"/>
      <c r="BN3" s="1217"/>
      <c r="BO3" s="1217"/>
      <c r="BP3" s="1217">
        <f>CHOOSE($CA$1,ﾃﾞｰﾀ入力!AL$4,ﾃﾞｰﾀ入力!AL$5,ﾃﾞｰﾀ入力!AL$6,ﾃﾞｰﾀ入力!AL$7,ﾃﾞｰﾀ入力!AL$8,ﾃﾞｰﾀ入力!AL$9)</f>
        <v>16</v>
      </c>
      <c r="BQ3" s="1217"/>
      <c r="BR3" s="1217"/>
      <c r="BS3" s="1217"/>
      <c r="BT3" s="1217">
        <f>CHOOSE($CA$1,ﾃﾞｰﾀ入力!AM$4,ﾃﾞｰﾀ入力!AM$5,ﾃﾞｰﾀ入力!AM$6,ﾃﾞｰﾀ入力!AM$7,ﾃﾞｰﾀ入力!AM$8,ﾃﾞｰﾀ入力!AM$9)</f>
        <v>12</v>
      </c>
      <c r="BU3" s="1217"/>
      <c r="BV3" s="1217"/>
      <c r="BW3" s="1217"/>
      <c r="BX3" s="1217">
        <f>CHOOSE($CA$1,ﾃﾞｰﾀ入力!AN4,ﾃﾞｰﾀ入力!AN$5,ﾃﾞｰﾀ入力!AN$6,ﾃﾞｰﾀ入力!AN$7,ﾃﾞｰﾀ入力!AN$8,ﾃﾞｰﾀ入力!AN$9)</f>
        <v>4</v>
      </c>
      <c r="BY3" s="1217"/>
      <c r="BZ3" s="1217"/>
      <c r="CA3" s="1217"/>
      <c r="CB3" s="1217">
        <f>CHOOSE($CA$1,ﾃﾞｰﾀ入力!AO$4,ﾃﾞｰﾀ入力!AO$5,ﾃﾞｰﾀ入力!AO$6,ﾃﾞｰﾀ入力!AO$7,ﾃﾞｰﾀ入力!AO$8,ﾃﾞｰﾀ入力!AO$9)</f>
        <v>0</v>
      </c>
      <c r="CC3" s="1217"/>
      <c r="CD3" s="1217"/>
      <c r="CE3" s="1217"/>
      <c r="CF3" s="1217">
        <f>CHOOSE($CA$1,ﾃﾞｰﾀ入力!AP$4,ﾃﾞｰﾀ入力!AP$5,ﾃﾞｰﾀ入力!AP$6,ﾃﾞｰﾀ入力!AP$7,ﾃﾞｰﾀ入力!AP$8,ﾃﾞｰﾀ入力!AP$9)</f>
        <v>0</v>
      </c>
      <c r="CG3" s="1217"/>
      <c r="CH3" s="1217"/>
      <c r="CI3" s="1217"/>
      <c r="CJ3" s="1217">
        <f>CHOOSE($CA$1,ﾃﾞｰﾀ入力!AQ$4,ﾃﾞｰﾀ入力!AQ$5,ﾃﾞｰﾀ入力!AQ$6,ﾃﾞｰﾀ入力!AQ$7,ﾃﾞｰﾀ入力!AQ$8,ﾃﾞｰﾀ入力!AQ$9)</f>
        <v>0</v>
      </c>
      <c r="CK3" s="1217"/>
      <c r="CL3" s="1217"/>
      <c r="CM3" s="1295"/>
      <c r="CN3" s="1215">
        <f>CHOOSE(CA1,ﾃﾞｰﾀ入力!V4,ﾃﾞｰﾀ入力!V5,ﾃﾞｰﾀ入力!V6,ﾃﾞｰﾀ入力!V7,ﾃﾞｰﾀ入力!V8,ﾃﾞｰﾀ入力!V9)</f>
        <v>270</v>
      </c>
      <c r="CO3" s="1216"/>
      <c r="CP3" s="64"/>
      <c r="CT3" s="221"/>
      <c r="CU3" s="64"/>
      <c r="CV3" s="64"/>
      <c r="CX3" s="69"/>
      <c r="CY3" s="69"/>
      <c r="CZ3" s="69"/>
    </row>
    <row r="4" spans="1:105" ht="20.25" customHeight="1">
      <c r="I4" s="1311"/>
      <c r="J4" s="1311"/>
      <c r="K4" s="358" t="s">
        <v>169</v>
      </c>
      <c r="L4" s="1344">
        <f>L3</f>
        <v>0</v>
      </c>
      <c r="M4" s="1345"/>
      <c r="N4" s="1345"/>
      <c r="O4" s="1346"/>
      <c r="P4" s="1333">
        <f>L4+P3</f>
        <v>0</v>
      </c>
      <c r="Q4" s="1333"/>
      <c r="R4" s="1333"/>
      <c r="S4" s="1333"/>
      <c r="T4" s="1126">
        <f>P4+T3</f>
        <v>0</v>
      </c>
      <c r="U4" s="1127"/>
      <c r="V4" s="1127"/>
      <c r="W4" s="1127"/>
      <c r="X4" s="1333">
        <f>T4+X3</f>
        <v>7</v>
      </c>
      <c r="Y4" s="1333"/>
      <c r="Z4" s="1333"/>
      <c r="AA4" s="1333"/>
      <c r="AB4" s="1333">
        <f>X4+AB3</f>
        <v>20</v>
      </c>
      <c r="AC4" s="1333"/>
      <c r="AD4" s="1333"/>
      <c r="AE4" s="1333"/>
      <c r="AF4" s="1333">
        <f>AB4+AF3</f>
        <v>33</v>
      </c>
      <c r="AG4" s="1333"/>
      <c r="AH4" s="1333"/>
      <c r="AI4" s="1333"/>
      <c r="AJ4" s="1333">
        <f>AF4+AJ3</f>
        <v>51</v>
      </c>
      <c r="AK4" s="1333"/>
      <c r="AL4" s="1333"/>
      <c r="AM4" s="1333"/>
      <c r="AN4" s="1333">
        <f>AJ4+AN3</f>
        <v>79</v>
      </c>
      <c r="AO4" s="1333"/>
      <c r="AP4" s="1333"/>
      <c r="AQ4" s="1333"/>
      <c r="AR4" s="1333">
        <f>AN4+AR3</f>
        <v>110</v>
      </c>
      <c r="AS4" s="1333"/>
      <c r="AT4" s="1333"/>
      <c r="AU4" s="1333"/>
      <c r="AV4" s="1333">
        <f>AR4+AV3</f>
        <v>140</v>
      </c>
      <c r="AW4" s="1333"/>
      <c r="AX4" s="1333"/>
      <c r="AY4" s="1333"/>
      <c r="AZ4" s="1333">
        <f>AV4+AZ3</f>
        <v>172</v>
      </c>
      <c r="BA4" s="1333"/>
      <c r="BB4" s="1333"/>
      <c r="BC4" s="1333"/>
      <c r="BD4" s="1333">
        <f>AZ4+BD3</f>
        <v>202</v>
      </c>
      <c r="BE4" s="1333"/>
      <c r="BF4" s="1333"/>
      <c r="BG4" s="1333"/>
      <c r="BH4" s="1333">
        <f>BD4+BH3</f>
        <v>223</v>
      </c>
      <c r="BI4" s="1333"/>
      <c r="BJ4" s="1333"/>
      <c r="BK4" s="1333"/>
      <c r="BL4" s="1333">
        <f>BH4+BL3</f>
        <v>238</v>
      </c>
      <c r="BM4" s="1333"/>
      <c r="BN4" s="1333"/>
      <c r="BO4" s="1333"/>
      <c r="BP4" s="1333">
        <f>BL4+BP3</f>
        <v>254</v>
      </c>
      <c r="BQ4" s="1333"/>
      <c r="BR4" s="1333"/>
      <c r="BS4" s="1333"/>
      <c r="BT4" s="1333">
        <f>BP4+BT3</f>
        <v>266</v>
      </c>
      <c r="BU4" s="1333"/>
      <c r="BV4" s="1333"/>
      <c r="BW4" s="1333"/>
      <c r="BX4" s="1333">
        <f>BT4+BX3</f>
        <v>270</v>
      </c>
      <c r="BY4" s="1333"/>
      <c r="BZ4" s="1333"/>
      <c r="CA4" s="1333"/>
      <c r="CB4" s="1333">
        <f>BX4+CB3</f>
        <v>270</v>
      </c>
      <c r="CC4" s="1333"/>
      <c r="CD4" s="1333"/>
      <c r="CE4" s="1333"/>
      <c r="CF4" s="1333">
        <f>CB4+CF3</f>
        <v>270</v>
      </c>
      <c r="CG4" s="1333"/>
      <c r="CH4" s="1333"/>
      <c r="CI4" s="1333"/>
      <c r="CJ4" s="1333">
        <f>CF4+CJ3</f>
        <v>270</v>
      </c>
      <c r="CK4" s="1333"/>
      <c r="CL4" s="1333"/>
      <c r="CM4" s="1353"/>
      <c r="CN4" s="1210">
        <f t="shared" ref="CN4:CN11" si="0">SUM(P4:CM4)</f>
        <v>2875</v>
      </c>
      <c r="CO4" s="1211"/>
      <c r="CP4" s="64"/>
      <c r="CT4" s="221"/>
      <c r="CU4" s="64"/>
      <c r="CV4" s="64"/>
      <c r="CX4" s="69"/>
      <c r="CY4" s="69"/>
      <c r="CZ4" s="69"/>
    </row>
    <row r="5" spans="1:105" ht="20.25" customHeight="1">
      <c r="I5" s="1311" t="s">
        <v>170</v>
      </c>
      <c r="J5" s="1311"/>
      <c r="K5" s="359" t="s">
        <v>171</v>
      </c>
      <c r="L5" s="1239"/>
      <c r="M5" s="1240"/>
      <c r="N5" s="1240"/>
      <c r="O5" s="1241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126"/>
      <c r="AK5" s="1126"/>
      <c r="AL5" s="1126"/>
      <c r="AM5" s="1126"/>
      <c r="AN5" s="1126"/>
      <c r="AO5" s="1126"/>
      <c r="AP5" s="1126"/>
      <c r="AQ5" s="1126"/>
      <c r="AR5" s="1126"/>
      <c r="AS5" s="1126"/>
      <c r="AT5" s="1126"/>
      <c r="AU5" s="1126"/>
      <c r="AV5" s="1126"/>
      <c r="AW5" s="1126"/>
      <c r="AX5" s="1126"/>
      <c r="AY5" s="1126"/>
      <c r="AZ5" s="1126"/>
      <c r="BA5" s="1126"/>
      <c r="BB5" s="1126"/>
      <c r="BC5" s="1126"/>
      <c r="BD5" s="1126"/>
      <c r="BE5" s="1126"/>
      <c r="BF5" s="1126"/>
      <c r="BG5" s="1126"/>
      <c r="BH5" s="1126"/>
      <c r="BI5" s="1126"/>
      <c r="BJ5" s="1126"/>
      <c r="BK5" s="1126"/>
      <c r="BL5" s="1126"/>
      <c r="BM5" s="1126"/>
      <c r="BN5" s="1126"/>
      <c r="BO5" s="1126"/>
      <c r="BP5" s="1126"/>
      <c r="BQ5" s="1126"/>
      <c r="BR5" s="1126"/>
      <c r="BS5" s="1126"/>
      <c r="BT5" s="1126"/>
      <c r="BU5" s="1126"/>
      <c r="BV5" s="1126"/>
      <c r="BW5" s="1126"/>
      <c r="BX5" s="1126"/>
      <c r="BY5" s="1126"/>
      <c r="BZ5" s="1126"/>
      <c r="CA5" s="1126"/>
      <c r="CB5" s="1126"/>
      <c r="CC5" s="1126"/>
      <c r="CD5" s="1126"/>
      <c r="CE5" s="1126"/>
      <c r="CF5" s="1297"/>
      <c r="CG5" s="1297"/>
      <c r="CH5" s="1297"/>
      <c r="CI5" s="1297"/>
      <c r="CJ5" s="1297"/>
      <c r="CK5" s="1297"/>
      <c r="CL5" s="1297"/>
      <c r="CM5" s="1354"/>
      <c r="CN5" s="1210">
        <f t="shared" si="0"/>
        <v>0</v>
      </c>
      <c r="CO5" s="1211"/>
      <c r="CP5" s="64"/>
      <c r="CT5" s="221"/>
      <c r="CU5" s="64"/>
      <c r="CV5" s="64"/>
      <c r="CX5" s="69"/>
      <c r="CY5" s="69"/>
      <c r="CZ5" s="69"/>
    </row>
    <row r="6" spans="1:105" ht="20.25" customHeight="1">
      <c r="I6" s="1339"/>
      <c r="J6" s="1339"/>
      <c r="K6" s="360" t="s">
        <v>169</v>
      </c>
      <c r="L6" s="1242"/>
      <c r="M6" s="1243"/>
      <c r="N6" s="1243"/>
      <c r="O6" s="1244"/>
      <c r="P6" s="1131"/>
      <c r="Q6" s="1131"/>
      <c r="R6" s="1131"/>
      <c r="S6" s="1131"/>
      <c r="T6" s="1131"/>
      <c r="U6" s="1131"/>
      <c r="V6" s="1131"/>
      <c r="W6" s="1131"/>
      <c r="X6" s="1131"/>
      <c r="Y6" s="1131"/>
      <c r="Z6" s="1131"/>
      <c r="AA6" s="1131"/>
      <c r="AB6" s="1131"/>
      <c r="AC6" s="1131"/>
      <c r="AD6" s="1131"/>
      <c r="AE6" s="1131"/>
      <c r="AF6" s="1131"/>
      <c r="AG6" s="1131"/>
      <c r="AH6" s="1131"/>
      <c r="AI6" s="1131"/>
      <c r="AJ6" s="1131"/>
      <c r="AK6" s="1131"/>
      <c r="AL6" s="1131"/>
      <c r="AM6" s="1131"/>
      <c r="AN6" s="1131"/>
      <c r="AO6" s="1131"/>
      <c r="AP6" s="1131"/>
      <c r="AQ6" s="1131"/>
      <c r="AR6" s="1131"/>
      <c r="AS6" s="1131"/>
      <c r="AT6" s="1131"/>
      <c r="AU6" s="1131"/>
      <c r="AV6" s="1131"/>
      <c r="AW6" s="1131"/>
      <c r="AX6" s="1131"/>
      <c r="AY6" s="1131"/>
      <c r="AZ6" s="1131"/>
      <c r="BA6" s="1131"/>
      <c r="BB6" s="1131"/>
      <c r="BC6" s="1131"/>
      <c r="BD6" s="1131"/>
      <c r="BE6" s="1131"/>
      <c r="BF6" s="1131"/>
      <c r="BG6" s="1131"/>
      <c r="BH6" s="1131"/>
      <c r="BI6" s="1131"/>
      <c r="BJ6" s="1131"/>
      <c r="BK6" s="1131"/>
      <c r="BL6" s="1131"/>
      <c r="BM6" s="1131"/>
      <c r="BN6" s="1131"/>
      <c r="BO6" s="1131"/>
      <c r="BP6" s="1131"/>
      <c r="BQ6" s="1131"/>
      <c r="BR6" s="1131"/>
      <c r="BS6" s="1131"/>
      <c r="BT6" s="1131"/>
      <c r="BU6" s="1131"/>
      <c r="BV6" s="1131"/>
      <c r="BW6" s="1131"/>
      <c r="BX6" s="1131"/>
      <c r="BY6" s="1131"/>
      <c r="BZ6" s="1131"/>
      <c r="CA6" s="1131"/>
      <c r="CB6" s="1131"/>
      <c r="CC6" s="1131"/>
      <c r="CD6" s="1131"/>
      <c r="CE6" s="1131"/>
      <c r="CF6" s="1298"/>
      <c r="CG6" s="1298"/>
      <c r="CH6" s="1298"/>
      <c r="CI6" s="1298"/>
      <c r="CJ6" s="1298"/>
      <c r="CK6" s="1298"/>
      <c r="CL6" s="1298"/>
      <c r="CM6" s="1299"/>
      <c r="CN6" s="1256">
        <f t="shared" si="0"/>
        <v>0</v>
      </c>
      <c r="CO6" s="1257"/>
      <c r="CP6" s="64"/>
      <c r="CT6" s="221"/>
      <c r="CU6" s="64"/>
      <c r="CV6" s="64"/>
      <c r="CX6" s="69"/>
      <c r="CY6" s="69"/>
      <c r="CZ6" s="69"/>
    </row>
    <row r="7" spans="1:105" ht="20.25" customHeight="1">
      <c r="I7" s="1338" t="s">
        <v>172</v>
      </c>
      <c r="J7" s="1338"/>
      <c r="K7" s="361" t="s">
        <v>168</v>
      </c>
      <c r="L7" s="1250">
        <f>IF(L3=0,0,LOOKUP(L3,ﾃﾞｰﾀ入力!$AU$12:$AU$32,ﾃﾞｰﾀ入力!$AV$12:$AV$32))</f>
        <v>0</v>
      </c>
      <c r="M7" s="1251"/>
      <c r="N7" s="1251"/>
      <c r="O7" s="1252"/>
      <c r="P7" s="1130">
        <f>IF(P3=0,0,LOOKUP(P3,ﾃﾞｰﾀ入力!$AU$12:$AU$32,ﾃﾞｰﾀ入力!$AV$12:$AV$32))</f>
        <v>0</v>
      </c>
      <c r="Q7" s="1130"/>
      <c r="R7" s="1130"/>
      <c r="S7" s="1130"/>
      <c r="T7" s="1130">
        <f>IF(T3=0,0,LOOKUP(T3,ﾃﾞｰﾀ入力!$AU$12:$AU$32,ﾃﾞｰﾀ入力!$AV$12:$AV$32))</f>
        <v>0</v>
      </c>
      <c r="U7" s="1130"/>
      <c r="V7" s="1130"/>
      <c r="W7" s="1130"/>
      <c r="X7" s="1130">
        <f>IF(X3=0,0,LOOKUP(X3,ﾃﾞｰﾀ入力!$AU$12:$AU$32,ﾃﾞｰﾀ入力!$AV$12:$AV$32))</f>
        <v>2</v>
      </c>
      <c r="Y7" s="1130"/>
      <c r="Z7" s="1130"/>
      <c r="AA7" s="1130"/>
      <c r="AB7" s="1130">
        <f>IF(AB3=0,0,LOOKUP(AB3,ﾃﾞｰﾀ入力!$AU$12:$AU$32,ﾃﾞｰﾀ入力!$AV$12:$AV$32))</f>
        <v>2</v>
      </c>
      <c r="AC7" s="1130"/>
      <c r="AD7" s="1130"/>
      <c r="AE7" s="1130"/>
      <c r="AF7" s="1130">
        <f>IF(AF3=0,0,LOOKUP(AF3,ﾃﾞｰﾀ入力!$AU$12:$AU$32,ﾃﾞｰﾀ入力!$AV$12:$AV$32))</f>
        <v>2</v>
      </c>
      <c r="AG7" s="1130"/>
      <c r="AH7" s="1130"/>
      <c r="AI7" s="1130"/>
      <c r="AJ7" s="1130">
        <f>IF(AJ3=0,0,LOOKUP(AJ3,ﾃﾞｰﾀ入力!$AU$12:$AU$32,ﾃﾞｰﾀ入力!$AV$12:$AV$32))</f>
        <v>2</v>
      </c>
      <c r="AK7" s="1130"/>
      <c r="AL7" s="1130"/>
      <c r="AM7" s="1130"/>
      <c r="AN7" s="1130">
        <f>IF(AN3=0,0,LOOKUP(AN3,ﾃﾞｰﾀ入力!$AU$12:$AU$32,ﾃﾞｰﾀ入力!$AV$12:$AV$32))</f>
        <v>4</v>
      </c>
      <c r="AO7" s="1130"/>
      <c r="AP7" s="1130"/>
      <c r="AQ7" s="1130"/>
      <c r="AR7" s="1130">
        <f>IF(AR3=0,0,LOOKUP(AR3,ﾃﾞｰﾀ入力!$AU$12:$AU$32,ﾃﾞｰﾀ入力!$AV$12:$AV$32))</f>
        <v>4</v>
      </c>
      <c r="AS7" s="1130"/>
      <c r="AT7" s="1130"/>
      <c r="AU7" s="1130"/>
      <c r="AV7" s="1130">
        <f>IF(AV3=0,0,LOOKUP(AV3,ﾃﾞｰﾀ入力!$AU$12:$AU$32,ﾃﾞｰﾀ入力!$AV$12:$AV$32))</f>
        <v>4</v>
      </c>
      <c r="AW7" s="1130"/>
      <c r="AX7" s="1130"/>
      <c r="AY7" s="1130"/>
      <c r="AZ7" s="1130">
        <f>IF(AZ3=0,0,LOOKUP(AZ3,ﾃﾞｰﾀ入力!$AU$12:$AU$32,ﾃﾞｰﾀ入力!$AV$12:$AV$32))</f>
        <v>4</v>
      </c>
      <c r="BA7" s="1130"/>
      <c r="BB7" s="1130"/>
      <c r="BC7" s="1130"/>
      <c r="BD7" s="1130">
        <f>IF(BD3=0,0,LOOKUP(BD3,ﾃﾞｰﾀ入力!$AU$12:$AU$32,ﾃﾞｰﾀ入力!$AV$12:$AV$32))</f>
        <v>4</v>
      </c>
      <c r="BE7" s="1130"/>
      <c r="BF7" s="1130"/>
      <c r="BG7" s="1130"/>
      <c r="BH7" s="1130">
        <f>IF(BH3=0,0,LOOKUP(BH3,ﾃﾞｰﾀ入力!$AU$12:$AU$32,ﾃﾞｰﾀ入力!$AV$12:$AV$32))</f>
        <v>3</v>
      </c>
      <c r="BI7" s="1130"/>
      <c r="BJ7" s="1130"/>
      <c r="BK7" s="1130"/>
      <c r="BL7" s="1130">
        <f>IF(BL3=0,0,LOOKUP(BL3,ﾃﾞｰﾀ入力!$AU$12:$AU$32,ﾃﾞｰﾀ入力!$AV$12:$AV$32))</f>
        <v>2</v>
      </c>
      <c r="BM7" s="1130"/>
      <c r="BN7" s="1130"/>
      <c r="BO7" s="1130"/>
      <c r="BP7" s="1130">
        <f>IF(BP3=0,0,LOOKUP(BP3,ﾃﾞｰﾀ入力!$AU$12:$AU$32,ﾃﾞｰﾀ入力!$AV$12:$AV$32))</f>
        <v>2</v>
      </c>
      <c r="BQ7" s="1130"/>
      <c r="BR7" s="1130"/>
      <c r="BS7" s="1130"/>
      <c r="BT7" s="1130">
        <f>IF(BT3=0,0,LOOKUP(BT3,ﾃﾞｰﾀ入力!$AU$12:$AU$32,ﾃﾞｰﾀ入力!$AV$12:$AV$32))</f>
        <v>2</v>
      </c>
      <c r="BU7" s="1130"/>
      <c r="BV7" s="1130"/>
      <c r="BW7" s="1130"/>
      <c r="BX7" s="1130">
        <f>IF(BX3=0,0,LOOKUP(BX3,ﾃﾞｰﾀ入力!$AU$12:$AU$32,ﾃﾞｰﾀ入力!$AV$12:$AV$32))</f>
        <v>2</v>
      </c>
      <c r="BY7" s="1130"/>
      <c r="BZ7" s="1130"/>
      <c r="CA7" s="1130"/>
      <c r="CB7" s="1130">
        <f>IF(CB3=0,0,LOOKUP(CB3,ﾃﾞｰﾀ入力!$AU$12:$AU$32,ﾃﾞｰﾀ入力!$AV$12:$AV$32))</f>
        <v>0</v>
      </c>
      <c r="CC7" s="1130"/>
      <c r="CD7" s="1130"/>
      <c r="CE7" s="1130"/>
      <c r="CF7" s="1201">
        <f>IF(CF3=0,0,LOOKUP(CF3,ﾃﾞｰﾀ入力!$AU$12:$AU$32,ﾃﾞｰﾀ入力!$AV$12:$AV$32))</f>
        <v>0</v>
      </c>
      <c r="CG7" s="1201"/>
      <c r="CH7" s="1201"/>
      <c r="CI7" s="1201"/>
      <c r="CJ7" s="1201">
        <f>IF(CJ3=0,0,LOOKUP(CJ3,ﾃﾞｰﾀ入力!$AU$12:$AU$32,ﾃﾞｰﾀ入力!$AV$12:$AV$32))</f>
        <v>0</v>
      </c>
      <c r="CK7" s="1201"/>
      <c r="CL7" s="1201"/>
      <c r="CM7" s="1202"/>
      <c r="CN7" s="1134">
        <f t="shared" si="0"/>
        <v>39</v>
      </c>
      <c r="CO7" s="1135"/>
      <c r="CP7" s="64"/>
      <c r="CT7" s="221"/>
      <c r="CU7" s="64"/>
      <c r="CV7" s="64"/>
      <c r="CX7" s="69"/>
      <c r="CY7" s="69"/>
      <c r="CZ7" s="69"/>
    </row>
    <row r="8" spans="1:105" ht="20.25" customHeight="1">
      <c r="I8" s="1311" t="s">
        <v>173</v>
      </c>
      <c r="J8" s="1311"/>
      <c r="K8" s="357" t="s">
        <v>168</v>
      </c>
      <c r="L8" s="1233">
        <f>CHOOSE($CA$1,ﾃﾞｰﾀ入力!W13,ﾃﾞｰﾀ入力!W16,ﾃﾞｰﾀ入力!W19,ﾃﾞｰﾀ入力!W22,ﾃﾞｰﾀ入力!W25,ﾃﾞｰﾀ入力!W28)</f>
        <v>0</v>
      </c>
      <c r="M8" s="1234"/>
      <c r="N8" s="1234"/>
      <c r="O8" s="1235"/>
      <c r="P8" s="1156">
        <f>CHOOSE($CA$1,ﾃﾞｰﾀ入力!$X13,ﾃﾞｰﾀ入力!$X16,ﾃﾞｰﾀ入力!$X19,ﾃﾞｰﾀ入力!$X22,ﾃﾞｰﾀ入力!$X25,ﾃﾞｰﾀ入力!$X28)</f>
        <v>0</v>
      </c>
      <c r="Q8" s="1156"/>
      <c r="R8" s="1156"/>
      <c r="S8" s="1156"/>
      <c r="T8" s="1156">
        <f>CHOOSE($CA$1,ﾃﾞｰﾀ入力!$Y13,ﾃﾞｰﾀ入力!$Y16,ﾃﾞｰﾀ入力!$Y19,ﾃﾞｰﾀ入力!$Y22,ﾃﾞｰﾀ入力!$Y25,ﾃﾞｰﾀ入力!$Y28)</f>
        <v>0</v>
      </c>
      <c r="U8" s="1156"/>
      <c r="V8" s="1156"/>
      <c r="W8" s="1156"/>
      <c r="X8" s="1156">
        <f>CHOOSE($CA$1,ﾃﾞｰﾀ入力!$Z13,ﾃﾞｰﾀ入力!$Z16,ﾃﾞｰﾀ入力!$Z19,ﾃﾞｰﾀ入力!$Z22,ﾃﾞｰﾀ入力!$Z25,ﾃﾞｰﾀ入力!$Z28)</f>
        <v>0</v>
      </c>
      <c r="Y8" s="1156"/>
      <c r="Z8" s="1156"/>
      <c r="AA8" s="1156"/>
      <c r="AB8" s="1156">
        <f>CHOOSE($CA$1,ﾃﾞｰﾀ入力!$AA13,ﾃﾞｰﾀ入力!$AA16,ﾃﾞｰﾀ入力!$AA19,ﾃﾞｰﾀ入力!$AA22,ﾃﾞｰﾀ入力!$AA25,ﾃﾞｰﾀ入力!$AA28)</f>
        <v>0</v>
      </c>
      <c r="AC8" s="1156"/>
      <c r="AD8" s="1156"/>
      <c r="AE8" s="1156"/>
      <c r="AF8" s="1156">
        <f>CHOOSE($CA$1,ﾃﾞｰﾀ入力!$AB13,ﾃﾞｰﾀ入力!$AB16,ﾃﾞｰﾀ入力!$AB19,ﾃﾞｰﾀ入力!$AB22,ﾃﾞｰﾀ入力!$AB25,ﾃﾞｰﾀ入力!$AB28)</f>
        <v>0</v>
      </c>
      <c r="AG8" s="1156"/>
      <c r="AH8" s="1156"/>
      <c r="AI8" s="1156"/>
      <c r="AJ8" s="1156">
        <f>CHOOSE($CA$1,ﾃﾞｰﾀ入力!$AC13,ﾃﾞｰﾀ入力!$AC16,ﾃﾞｰﾀ入力!$AC19,ﾃﾞｰﾀ入力!$AC22,ﾃﾞｰﾀ入力!$AC25,ﾃﾞｰﾀ入力!$AC28)</f>
        <v>0</v>
      </c>
      <c r="AK8" s="1156"/>
      <c r="AL8" s="1156"/>
      <c r="AM8" s="1156"/>
      <c r="AN8" s="1156">
        <f>CHOOSE($CA$1,ﾃﾞｰﾀ入力!$AD13,ﾃﾞｰﾀ入力!$AD16,ﾃﾞｰﾀ入力!$AD19,ﾃﾞｰﾀ入力!$AD22,ﾃﾞｰﾀ入力!$AD25,ﾃﾞｰﾀ入力!$AD28)</f>
        <v>0</v>
      </c>
      <c r="AO8" s="1156"/>
      <c r="AP8" s="1156"/>
      <c r="AQ8" s="1156"/>
      <c r="AR8" s="1156">
        <f>CHOOSE($CA$1,ﾃﾞｰﾀ入力!$AE13,ﾃﾞｰﾀ入力!$AE16,ﾃﾞｰﾀ入力!$AE19,ﾃﾞｰﾀ入力!$AE22,ﾃﾞｰﾀ入力!$AE25,ﾃﾞｰﾀ入力!$AE28)</f>
        <v>0</v>
      </c>
      <c r="AS8" s="1156"/>
      <c r="AT8" s="1156"/>
      <c r="AU8" s="1156"/>
      <c r="AV8" s="1156">
        <f>CHOOSE($CA$1,ﾃﾞｰﾀ入力!$AF13,ﾃﾞｰﾀ入力!$AF16,ﾃﾞｰﾀ入力!$AF19,ﾃﾞｰﾀ入力!$AF22,ﾃﾞｰﾀ入力!$AF25,ﾃﾞｰﾀ入力!$AF28)</f>
        <v>0</v>
      </c>
      <c r="AW8" s="1156"/>
      <c r="AX8" s="1156"/>
      <c r="AY8" s="1156"/>
      <c r="AZ8" s="1156">
        <f>CHOOSE($CA$1,ﾃﾞｰﾀ入力!$AG13,ﾃﾞｰﾀ入力!$AG16,ﾃﾞｰﾀ入力!$AG19,ﾃﾞｰﾀ入力!$AG22,ﾃﾞｰﾀ入力!$AG25,ﾃﾞｰﾀ入力!$AG28)</f>
        <v>0</v>
      </c>
      <c r="BA8" s="1156"/>
      <c r="BB8" s="1156"/>
      <c r="BC8" s="1156"/>
      <c r="BD8" s="1156">
        <f>CHOOSE($CA$1,ﾃﾞｰﾀ入力!$AH13,ﾃﾞｰﾀ入力!$AH16,ﾃﾞｰﾀ入力!$AH19,ﾃﾞｰﾀ入力!$AH22,ﾃﾞｰﾀ入力!$AH25,ﾃﾞｰﾀ入力!$AH28)</f>
        <v>0</v>
      </c>
      <c r="BE8" s="1156"/>
      <c r="BF8" s="1156"/>
      <c r="BG8" s="1156"/>
      <c r="BH8" s="1156">
        <f>CHOOSE($CA$1,ﾃﾞｰﾀ入力!$AI13,ﾃﾞｰﾀ入力!$AI16,ﾃﾞｰﾀ入力!$AI19,ﾃﾞｰﾀ入力!$AI22,ﾃﾞｰﾀ入力!$AI25,ﾃﾞｰﾀ入力!$AI28)</f>
        <v>0</v>
      </c>
      <c r="BI8" s="1156"/>
      <c r="BJ8" s="1156"/>
      <c r="BK8" s="1156"/>
      <c r="BL8" s="1156">
        <f>CHOOSE($CA$1,ﾃﾞｰﾀ入力!$AJ13,ﾃﾞｰﾀ入力!$AJ16,ﾃﾞｰﾀ入力!$AJ19,ﾃﾞｰﾀ入力!$AJ22,ﾃﾞｰﾀ入力!$AJ25,ﾃﾞｰﾀ入力!$AJ28)</f>
        <v>0</v>
      </c>
      <c r="BM8" s="1156"/>
      <c r="BN8" s="1156"/>
      <c r="BO8" s="1156"/>
      <c r="BP8" s="1156">
        <f>CHOOSE($CA$1,ﾃﾞｰﾀ入力!$AK13,ﾃﾞｰﾀ入力!$AK16,ﾃﾞｰﾀ入力!$AK19,ﾃﾞｰﾀ入力!$AK22,ﾃﾞｰﾀ入力!$AK25,ﾃﾞｰﾀ入力!$AK28)</f>
        <v>0</v>
      </c>
      <c r="BQ8" s="1156"/>
      <c r="BR8" s="1156"/>
      <c r="BS8" s="1156"/>
      <c r="BT8" s="1156">
        <f>CHOOSE($CA$1,ﾃﾞｰﾀ入力!$AL13,ﾃﾞｰﾀ入力!$AL16,ﾃﾞｰﾀ入力!$AL19,ﾃﾞｰﾀ入力!$AL22,ﾃﾞｰﾀ入力!$AL25,ﾃﾞｰﾀ入力!$AL28)</f>
        <v>0</v>
      </c>
      <c r="BU8" s="1156"/>
      <c r="BV8" s="1156"/>
      <c r="BW8" s="1156"/>
      <c r="BX8" s="1156">
        <f>CHOOSE($CA$1,ﾃﾞｰﾀ入力!$AM13,ﾃﾞｰﾀ入力!$AM16,ﾃﾞｰﾀ入力!$AM19,ﾃﾞｰﾀ入力!$AM22,ﾃﾞｰﾀ入力!$AM25,ﾃﾞｰﾀ入力!$AM28)</f>
        <v>0</v>
      </c>
      <c r="BY8" s="1156"/>
      <c r="BZ8" s="1156"/>
      <c r="CA8" s="1156"/>
      <c r="CB8" s="1156">
        <f>CHOOSE($CA$1,ﾃﾞｰﾀ入力!$AN13,ﾃﾞｰﾀ入力!$AN16,ﾃﾞｰﾀ入力!$AN19,ﾃﾞｰﾀ入力!$AN22,ﾃﾞｰﾀ入力!$AN25,ﾃﾞｰﾀ入力!$AN28)</f>
        <v>0</v>
      </c>
      <c r="CC8" s="1156"/>
      <c r="CD8" s="1156"/>
      <c r="CE8" s="1156"/>
      <c r="CF8" s="1156">
        <f>CHOOSE($CA$1,ﾃﾞｰﾀ入力!$AO13,ﾃﾞｰﾀ入力!$AO16,ﾃﾞｰﾀ入力!$AO19,ﾃﾞｰﾀ入力!$AO22,ﾃﾞｰﾀ入力!$AO25,ﾃﾞｰﾀ入力!$AO28)</f>
        <v>0</v>
      </c>
      <c r="CG8" s="1156"/>
      <c r="CH8" s="1156"/>
      <c r="CI8" s="1156"/>
      <c r="CJ8" s="1156">
        <f>CHOOSE($CA$1,ﾃﾞｰﾀ入力!$AP13,ﾃﾞｰﾀ入力!$AP16,ﾃﾞｰﾀ入力!$AP19,ﾃﾞｰﾀ入力!$AP22,ﾃﾞｰﾀ入力!$AP25,ﾃﾞｰﾀ入力!$AP28)</f>
        <v>0</v>
      </c>
      <c r="CK8" s="1156"/>
      <c r="CL8" s="1156"/>
      <c r="CM8" s="1203"/>
      <c r="CN8" s="1136">
        <f t="shared" si="0"/>
        <v>0</v>
      </c>
      <c r="CO8" s="1137"/>
      <c r="CP8" s="64"/>
      <c r="CT8" s="221"/>
      <c r="CU8" s="64"/>
      <c r="CV8" s="64"/>
      <c r="CX8" s="69"/>
      <c r="CY8" s="69"/>
      <c r="CZ8" s="69"/>
    </row>
    <row r="9" spans="1:105" ht="20.25" customHeight="1">
      <c r="I9" s="1304" t="s">
        <v>174</v>
      </c>
      <c r="J9" s="1305"/>
      <c r="K9" s="357" t="s">
        <v>168</v>
      </c>
      <c r="L9" s="1233">
        <f>CHOOSE($CA$1,ﾃﾞｰﾀ入力!W14,ﾃﾞｰﾀ入力!W17,ﾃﾞｰﾀ入力!W20,ﾃﾞｰﾀ入力!W23,ﾃﾞｰﾀ入力!W26,ﾃﾞｰﾀ入力!W29)</f>
        <v>0</v>
      </c>
      <c r="M9" s="1234"/>
      <c r="N9" s="1234"/>
      <c r="O9" s="1235"/>
      <c r="P9" s="1138">
        <f>CHOOSE($CA$1,ﾃﾞｰﾀ入力!$X14,ﾃﾞｰﾀ入力!$X17,ﾃﾞｰﾀ入力!$X20,ﾃﾞｰﾀ入力!$X23,ﾃﾞｰﾀ入力!$X26,ﾃﾞｰﾀ入力!$X29)</f>
        <v>0</v>
      </c>
      <c r="Q9" s="1164"/>
      <c r="R9" s="1164"/>
      <c r="S9" s="1165"/>
      <c r="T9" s="1138">
        <f>CHOOSE($CA$1,ﾃﾞｰﾀ入力!$Y14,ﾃﾞｰﾀ入力!$Y17,ﾃﾞｰﾀ入力!$Y20,ﾃﾞｰﾀ入力!$Y23,ﾃﾞｰﾀ入力!$Y26,ﾃﾞｰﾀ入力!$Y29)</f>
        <v>0</v>
      </c>
      <c r="U9" s="1164"/>
      <c r="V9" s="1164"/>
      <c r="W9" s="1165"/>
      <c r="X9" s="1138">
        <f>CHOOSE($CA$1,ﾃﾞｰﾀ入力!$Z14,ﾃﾞｰﾀ入力!$Z17,ﾃﾞｰﾀ入力!$Z20,ﾃﾞｰﾀ入力!$Z23,ﾃﾞｰﾀ入力!$Z26,ﾃﾞｰﾀ入力!$Z29)</f>
        <v>0</v>
      </c>
      <c r="Y9" s="1164"/>
      <c r="Z9" s="1164"/>
      <c r="AA9" s="1165"/>
      <c r="AB9" s="1138">
        <f>CHOOSE($CA$1,ﾃﾞｰﾀ入力!$AA14,ﾃﾞｰﾀ入力!$AA17,ﾃﾞｰﾀ入力!$AA20,ﾃﾞｰﾀ入力!$AA23,ﾃﾞｰﾀ入力!$AA26,ﾃﾞｰﾀ入力!$AA29)</f>
        <v>0</v>
      </c>
      <c r="AC9" s="1164"/>
      <c r="AD9" s="1164"/>
      <c r="AE9" s="1165"/>
      <c r="AF9" s="1138">
        <f>CHOOSE($CA$1,ﾃﾞｰﾀ入力!$AB14,ﾃﾞｰﾀ入力!$AB17,ﾃﾞｰﾀ入力!$AB20,ﾃﾞｰﾀ入力!$AB23,ﾃﾞｰﾀ入力!$AB26,ﾃﾞｰﾀ入力!$AB29)</f>
        <v>0</v>
      </c>
      <c r="AG9" s="1164"/>
      <c r="AH9" s="1164"/>
      <c r="AI9" s="1165"/>
      <c r="AJ9" s="1138">
        <f>CHOOSE($CA$1,ﾃﾞｰﾀ入力!$AC14,ﾃﾞｰﾀ入力!$AC17,ﾃﾞｰﾀ入力!$AC20,ﾃﾞｰﾀ入力!$AC23,ﾃﾞｰﾀ入力!$AC26,ﾃﾞｰﾀ入力!$AC29)</f>
        <v>0</v>
      </c>
      <c r="AK9" s="1164"/>
      <c r="AL9" s="1164"/>
      <c r="AM9" s="1165"/>
      <c r="AN9" s="1138">
        <f>CHOOSE($CA$1,ﾃﾞｰﾀ入力!$AD14,ﾃﾞｰﾀ入力!$AD17,ﾃﾞｰﾀ入力!$AD20,ﾃﾞｰﾀ入力!$AD23,ﾃﾞｰﾀ入力!$AD26,ﾃﾞｰﾀ入力!$AD29)</f>
        <v>0</v>
      </c>
      <c r="AO9" s="1164"/>
      <c r="AP9" s="1164"/>
      <c r="AQ9" s="1165"/>
      <c r="AR9" s="1138">
        <f>CHOOSE($CA$1,ﾃﾞｰﾀ入力!$AE14,ﾃﾞｰﾀ入力!$AE17,ﾃﾞｰﾀ入力!$AE20,ﾃﾞｰﾀ入力!$AE23,ﾃﾞｰﾀ入力!$AE26,ﾃﾞｰﾀ入力!$AE29)</f>
        <v>0</v>
      </c>
      <c r="AS9" s="1164"/>
      <c r="AT9" s="1164"/>
      <c r="AU9" s="1165"/>
      <c r="AV9" s="1138">
        <f>CHOOSE($CA$1,ﾃﾞｰﾀ入力!$AF14,ﾃﾞｰﾀ入力!$AF17,ﾃﾞｰﾀ入力!$AF20,ﾃﾞｰﾀ入力!$AF23,ﾃﾞｰﾀ入力!$AF26,ﾃﾞｰﾀ入力!$AF29)</f>
        <v>0</v>
      </c>
      <c r="AW9" s="1164"/>
      <c r="AX9" s="1164"/>
      <c r="AY9" s="1165"/>
      <c r="AZ9" s="1138">
        <f>CHOOSE($CA$1,ﾃﾞｰﾀ入力!$AG14,ﾃﾞｰﾀ入力!$AG17,ﾃﾞｰﾀ入力!$AG20,ﾃﾞｰﾀ入力!$AG23,ﾃﾞｰﾀ入力!$AG26,ﾃﾞｰﾀ入力!$AG29)</f>
        <v>0</v>
      </c>
      <c r="BA9" s="1164"/>
      <c r="BB9" s="1164"/>
      <c r="BC9" s="1165"/>
      <c r="BD9" s="1138">
        <f>CHOOSE($CA$1,ﾃﾞｰﾀ入力!$AH14,ﾃﾞｰﾀ入力!$AH17,ﾃﾞｰﾀ入力!$AH20,ﾃﾞｰﾀ入力!$AH23,ﾃﾞｰﾀ入力!$AH26,ﾃﾞｰﾀ入力!$AH29)</f>
        <v>0</v>
      </c>
      <c r="BE9" s="1164"/>
      <c r="BF9" s="1164"/>
      <c r="BG9" s="1165"/>
      <c r="BH9" s="1138">
        <f>CHOOSE($CA$1,ﾃﾞｰﾀ入力!$AI14,ﾃﾞｰﾀ入力!$AI17,ﾃﾞｰﾀ入力!$AI20,ﾃﾞｰﾀ入力!$AI23,ﾃﾞｰﾀ入力!$AI26,ﾃﾞｰﾀ入力!$AI29)</f>
        <v>0</v>
      </c>
      <c r="BI9" s="1164"/>
      <c r="BJ9" s="1164"/>
      <c r="BK9" s="1165"/>
      <c r="BL9" s="1138">
        <f>CHOOSE($CA$1,ﾃﾞｰﾀ入力!$AJ14,ﾃﾞｰﾀ入力!$AJ17,ﾃﾞｰﾀ入力!$AJ20,ﾃﾞｰﾀ入力!$AJ23,ﾃﾞｰﾀ入力!$AJ26,ﾃﾞｰﾀ入力!$AJ29)</f>
        <v>0</v>
      </c>
      <c r="BM9" s="1164"/>
      <c r="BN9" s="1164"/>
      <c r="BO9" s="1165"/>
      <c r="BP9" s="1138">
        <f>CHOOSE($CA$1,ﾃﾞｰﾀ入力!$AK14,ﾃﾞｰﾀ入力!$AK17,ﾃﾞｰﾀ入力!$AK20,ﾃﾞｰﾀ入力!$AK23,ﾃﾞｰﾀ入力!$AK26,ﾃﾞｰﾀ入力!$AK29)</f>
        <v>0</v>
      </c>
      <c r="BQ9" s="1164"/>
      <c r="BR9" s="1164"/>
      <c r="BS9" s="1165"/>
      <c r="BT9" s="1138">
        <f>CHOOSE($CA$1,ﾃﾞｰﾀ入力!$AL14,ﾃﾞｰﾀ入力!$AL17,ﾃﾞｰﾀ入力!$AL20,ﾃﾞｰﾀ入力!$AL23,ﾃﾞｰﾀ入力!$AL26,ﾃﾞｰﾀ入力!$AL29)</f>
        <v>0</v>
      </c>
      <c r="BU9" s="1164"/>
      <c r="BV9" s="1164"/>
      <c r="BW9" s="1165"/>
      <c r="BX9" s="1138">
        <f>CHOOSE($CA$1,ﾃﾞｰﾀ入力!$AM14,ﾃﾞｰﾀ入力!$AM17,ﾃﾞｰﾀ入力!$AM20,ﾃﾞｰﾀ入力!$AM23,ﾃﾞｰﾀ入力!$AM26,ﾃﾞｰﾀ入力!$AM29)</f>
        <v>0</v>
      </c>
      <c r="BY9" s="1164"/>
      <c r="BZ9" s="1164"/>
      <c r="CA9" s="1165"/>
      <c r="CB9" s="1138">
        <f>CHOOSE($CA$1,ﾃﾞｰﾀ入力!$AN14,ﾃﾞｰﾀ入力!$AN17,ﾃﾞｰﾀ入力!$AN20,ﾃﾞｰﾀ入力!$AN23,ﾃﾞｰﾀ入力!$AN26,ﾃﾞｰﾀ入力!$AN29)</f>
        <v>0</v>
      </c>
      <c r="CC9" s="1164"/>
      <c r="CD9" s="1164"/>
      <c r="CE9" s="1165"/>
      <c r="CF9" s="1138">
        <f>CHOOSE($CA$1,ﾃﾞｰﾀ入力!$AO14,ﾃﾞｰﾀ入力!$AO17,ﾃﾞｰﾀ入力!$AO20,ﾃﾞｰﾀ入力!$AO23,ﾃﾞｰﾀ入力!$AO26,ﾃﾞｰﾀ入力!$AO29)</f>
        <v>0</v>
      </c>
      <c r="CG9" s="1164"/>
      <c r="CH9" s="1164"/>
      <c r="CI9" s="1165"/>
      <c r="CJ9" s="1138">
        <f>CHOOSE($CA$1,ﾃﾞｰﾀ入力!$AP14,ﾃﾞｰﾀ入力!$AP17,ﾃﾞｰﾀ入力!$AP20,ﾃﾞｰﾀ入力!$AP23,ﾃﾞｰﾀ入力!$AP26,ﾃﾞｰﾀ入力!$AP29)</f>
        <v>0</v>
      </c>
      <c r="CK9" s="1164"/>
      <c r="CL9" s="1164"/>
      <c r="CM9" s="1164"/>
      <c r="CN9" s="1136">
        <f t="shared" si="0"/>
        <v>0</v>
      </c>
      <c r="CO9" s="1137"/>
      <c r="CP9" s="64"/>
      <c r="CT9" s="221"/>
      <c r="CU9" s="64"/>
      <c r="CV9" s="64"/>
      <c r="CX9" s="69"/>
      <c r="CY9" s="69"/>
      <c r="CZ9" s="69"/>
    </row>
    <row r="10" spans="1:105" ht="20.25" customHeight="1">
      <c r="I10" s="1308" t="s">
        <v>175</v>
      </c>
      <c r="J10" s="1309"/>
      <c r="K10" s="362" t="s">
        <v>168</v>
      </c>
      <c r="L10" s="1325">
        <f>CHOOSE($CA$1,ﾃﾞｰﾀ入力!W15,ﾃﾞｰﾀ入力!W18,ﾃﾞｰﾀ入力!W21,ﾃﾞｰﾀ入力!W24,ﾃﾞｰﾀ入力!W27,ﾃﾞｰﾀ入力!W30)</f>
        <v>0</v>
      </c>
      <c r="M10" s="1326"/>
      <c r="N10" s="1326"/>
      <c r="O10" s="1327"/>
      <c r="P10" s="1163">
        <f>CHOOSE($CA$1,ﾃﾞｰﾀ入力!$X15,ﾃﾞｰﾀ入力!$X18,ﾃﾞｰﾀ入力!$X21,ﾃﾞｰﾀ入力!$X24,ﾃﾞｰﾀ入力!$X27,ﾃﾞｰﾀ入力!$X30)</f>
        <v>0</v>
      </c>
      <c r="Q10" s="1163"/>
      <c r="R10" s="1163"/>
      <c r="S10" s="1163"/>
      <c r="T10" s="1163">
        <f>CHOOSE($CA$1,ﾃﾞｰﾀ入力!$Y15,ﾃﾞｰﾀ入力!$Y18,ﾃﾞｰﾀ入力!$Y21,ﾃﾞｰﾀ入力!$Y24,ﾃﾞｰﾀ入力!$Y27,ﾃﾞｰﾀ入力!$Y30)</f>
        <v>0</v>
      </c>
      <c r="U10" s="1163"/>
      <c r="V10" s="1163"/>
      <c r="W10" s="1163"/>
      <c r="X10" s="1163">
        <f>CHOOSE($CA$1,ﾃﾞｰﾀ入力!$Z15,ﾃﾞｰﾀ入力!$Z18,ﾃﾞｰﾀ入力!$Z21,ﾃﾞｰﾀ入力!$Z24,ﾃﾞｰﾀ入力!$Z27,ﾃﾞｰﾀ入力!$Z30)</f>
        <v>0</v>
      </c>
      <c r="Y10" s="1163"/>
      <c r="Z10" s="1163"/>
      <c r="AA10" s="1163"/>
      <c r="AB10" s="1163">
        <f>CHOOSE($CA$1,ﾃﾞｰﾀ入力!$AA15,ﾃﾞｰﾀ入力!$AA18,ﾃﾞｰﾀ入力!$AA21,ﾃﾞｰﾀ入力!$AA24,ﾃﾞｰﾀ入力!$AA27,ﾃﾞｰﾀ入力!$AA30)</f>
        <v>0</v>
      </c>
      <c r="AC10" s="1163"/>
      <c r="AD10" s="1163"/>
      <c r="AE10" s="1163"/>
      <c r="AF10" s="1163">
        <f>CHOOSE($CA$1,ﾃﾞｰﾀ入力!$AB15,ﾃﾞｰﾀ入力!$AB18,ﾃﾞｰﾀ入力!$AB21,ﾃﾞｰﾀ入力!$AB24,ﾃﾞｰﾀ入力!$AB27,ﾃﾞｰﾀ入力!$AB30)</f>
        <v>0</v>
      </c>
      <c r="AG10" s="1163"/>
      <c r="AH10" s="1163"/>
      <c r="AI10" s="1163"/>
      <c r="AJ10" s="1163">
        <f>CHOOSE($CA$1,ﾃﾞｰﾀ入力!$AC15,ﾃﾞｰﾀ入力!$AC18,ﾃﾞｰﾀ入力!$AC21,ﾃﾞｰﾀ入力!$AC24,ﾃﾞｰﾀ入力!$AC27,ﾃﾞｰﾀ入力!$AC30)</f>
        <v>0</v>
      </c>
      <c r="AK10" s="1163"/>
      <c r="AL10" s="1163"/>
      <c r="AM10" s="1163"/>
      <c r="AN10" s="1163">
        <f>CHOOSE($CA$1,ﾃﾞｰﾀ入力!$AD15,ﾃﾞｰﾀ入力!$AD18,ﾃﾞｰﾀ入力!$AD21,ﾃﾞｰﾀ入力!$AD24,ﾃﾞｰﾀ入力!$AD27,ﾃﾞｰﾀ入力!$AD30)</f>
        <v>0</v>
      </c>
      <c r="AO10" s="1163"/>
      <c r="AP10" s="1163"/>
      <c r="AQ10" s="1163"/>
      <c r="AR10" s="1163">
        <f>CHOOSE($CA$1,ﾃﾞｰﾀ入力!$AE15,ﾃﾞｰﾀ入力!$AE18,ﾃﾞｰﾀ入力!$AE21,ﾃﾞｰﾀ入力!$AE24,ﾃﾞｰﾀ入力!$AE27,ﾃﾞｰﾀ入力!$AE30)</f>
        <v>0</v>
      </c>
      <c r="AS10" s="1163"/>
      <c r="AT10" s="1163"/>
      <c r="AU10" s="1163"/>
      <c r="AV10" s="1163">
        <f>CHOOSE($CA$1,ﾃﾞｰﾀ入力!$AF15,ﾃﾞｰﾀ入力!$AF18,ﾃﾞｰﾀ入力!$AF21,ﾃﾞｰﾀ入力!$AF24,ﾃﾞｰﾀ入力!$AF27,ﾃﾞｰﾀ入力!$AF30)</f>
        <v>0</v>
      </c>
      <c r="AW10" s="1163"/>
      <c r="AX10" s="1163"/>
      <c r="AY10" s="1163"/>
      <c r="AZ10" s="1163">
        <f>CHOOSE($CA$1,ﾃﾞｰﾀ入力!$AG15,ﾃﾞｰﾀ入力!$AG18,ﾃﾞｰﾀ入力!$AG21,ﾃﾞｰﾀ入力!$AG24,ﾃﾞｰﾀ入力!$AG27,ﾃﾞｰﾀ入力!$AG30)</f>
        <v>0</v>
      </c>
      <c r="BA10" s="1163"/>
      <c r="BB10" s="1163"/>
      <c r="BC10" s="1163"/>
      <c r="BD10" s="1163">
        <f>CHOOSE($CA$1,ﾃﾞｰﾀ入力!$AH15,ﾃﾞｰﾀ入力!$AH18,ﾃﾞｰﾀ入力!$AH21,ﾃﾞｰﾀ入力!$AH24,ﾃﾞｰﾀ入力!$AH27,ﾃﾞｰﾀ入力!$AH30)</f>
        <v>0</v>
      </c>
      <c r="BE10" s="1163"/>
      <c r="BF10" s="1163"/>
      <c r="BG10" s="1163"/>
      <c r="BH10" s="1163">
        <f>CHOOSE($CA$1,ﾃﾞｰﾀ入力!$AI15,ﾃﾞｰﾀ入力!$AI18,ﾃﾞｰﾀ入力!$AI21,ﾃﾞｰﾀ入力!$AI24,ﾃﾞｰﾀ入力!$AI27,ﾃﾞｰﾀ入力!$AI30)</f>
        <v>0</v>
      </c>
      <c r="BI10" s="1163"/>
      <c r="BJ10" s="1163"/>
      <c r="BK10" s="1163"/>
      <c r="BL10" s="1163">
        <f>CHOOSE($CA$1,ﾃﾞｰﾀ入力!$AJ15,ﾃﾞｰﾀ入力!$AJ18,ﾃﾞｰﾀ入力!$AJ21,ﾃﾞｰﾀ入力!$AJ24,ﾃﾞｰﾀ入力!$AJ27,ﾃﾞｰﾀ入力!$AJ30)</f>
        <v>0</v>
      </c>
      <c r="BM10" s="1163"/>
      <c r="BN10" s="1163"/>
      <c r="BO10" s="1163"/>
      <c r="BP10" s="1163">
        <f>CHOOSE($CA$1,ﾃﾞｰﾀ入力!$AK15,ﾃﾞｰﾀ入力!$AK18,ﾃﾞｰﾀ入力!$AK21,ﾃﾞｰﾀ入力!$AK24,ﾃﾞｰﾀ入力!$AK27,ﾃﾞｰﾀ入力!$AK30)</f>
        <v>0</v>
      </c>
      <c r="BQ10" s="1163"/>
      <c r="BR10" s="1163"/>
      <c r="BS10" s="1163"/>
      <c r="BT10" s="1163">
        <f>CHOOSE($CA$1,ﾃﾞｰﾀ入力!$AL15,ﾃﾞｰﾀ入力!$AL18,ﾃﾞｰﾀ入力!$AL21,ﾃﾞｰﾀ入力!$AL24,ﾃﾞｰﾀ入力!$AL27,ﾃﾞｰﾀ入力!$AL30)</f>
        <v>0</v>
      </c>
      <c r="BU10" s="1163"/>
      <c r="BV10" s="1163"/>
      <c r="BW10" s="1163"/>
      <c r="BX10" s="1163">
        <f>CHOOSE($CA$1,ﾃﾞｰﾀ入力!$AM15,ﾃﾞｰﾀ入力!$AM18,ﾃﾞｰﾀ入力!$AM21,ﾃﾞｰﾀ入力!$AM24,ﾃﾞｰﾀ入力!$AM27,ﾃﾞｰﾀ入力!$AM30)</f>
        <v>0</v>
      </c>
      <c r="BY10" s="1163"/>
      <c r="BZ10" s="1163"/>
      <c r="CA10" s="1163"/>
      <c r="CB10" s="1163">
        <f>CHOOSE($CA$1,ﾃﾞｰﾀ入力!$AN15,ﾃﾞｰﾀ入力!$AN18,ﾃﾞｰﾀ入力!$AN21,ﾃﾞｰﾀ入力!$AN24,ﾃﾞｰﾀ入力!$AN27,ﾃﾞｰﾀ入力!$AN30)</f>
        <v>0</v>
      </c>
      <c r="CC10" s="1163"/>
      <c r="CD10" s="1163"/>
      <c r="CE10" s="1163"/>
      <c r="CF10" s="1334">
        <f>CHOOSE($CA$1,ﾃﾞｰﾀ入力!$AO15,ﾃﾞｰﾀ入力!$AO18,ﾃﾞｰﾀ入力!$AO21,ﾃﾞｰﾀ入力!$AO24,ﾃﾞｰﾀ入力!$AO27,ﾃﾞｰﾀ入力!$AO30)</f>
        <v>0</v>
      </c>
      <c r="CG10" s="1334"/>
      <c r="CH10" s="1334"/>
      <c r="CI10" s="1334"/>
      <c r="CJ10" s="1334">
        <f>CHOOSE($CA$1,ﾃﾞｰﾀ入力!$AP15,ﾃﾞｰﾀ入力!$AP18,ﾃﾞｰﾀ入力!$AP21,ﾃﾞｰﾀ入力!$AP24,ﾃﾞｰﾀ入力!$AP27,ﾃﾞｰﾀ入力!$AP30)</f>
        <v>0</v>
      </c>
      <c r="CK10" s="1334"/>
      <c r="CL10" s="1334"/>
      <c r="CM10" s="1335"/>
      <c r="CN10" s="1223">
        <f t="shared" si="0"/>
        <v>0</v>
      </c>
      <c r="CO10" s="1224"/>
      <c r="CP10" s="64"/>
      <c r="CT10" s="221"/>
      <c r="CU10" s="64"/>
      <c r="CV10" s="64"/>
      <c r="CX10" s="69"/>
      <c r="CY10" s="69"/>
      <c r="CZ10" s="69"/>
    </row>
    <row r="11" spans="1:105" ht="15.75" customHeight="1">
      <c r="I11" s="1310" t="s">
        <v>176</v>
      </c>
      <c r="J11" s="1310"/>
      <c r="K11" s="363" t="s">
        <v>168</v>
      </c>
      <c r="L11" s="1250">
        <f>SUM(L7:O10)</f>
        <v>0</v>
      </c>
      <c r="M11" s="1251"/>
      <c r="N11" s="1251"/>
      <c r="O11" s="1252"/>
      <c r="P11" s="1292">
        <f>SUM(P7:S10)</f>
        <v>0</v>
      </c>
      <c r="Q11" s="1292"/>
      <c r="R11" s="1292"/>
      <c r="S11" s="1292"/>
      <c r="T11" s="1292">
        <f>SUM(T7:W10)</f>
        <v>0</v>
      </c>
      <c r="U11" s="1292"/>
      <c r="V11" s="1292"/>
      <c r="W11" s="1292"/>
      <c r="X11" s="1292">
        <f>SUM(X7:AA10)</f>
        <v>2</v>
      </c>
      <c r="Y11" s="1292"/>
      <c r="Z11" s="1292"/>
      <c r="AA11" s="1292"/>
      <c r="AB11" s="1292">
        <f>SUM(AB7:AE10)</f>
        <v>2</v>
      </c>
      <c r="AC11" s="1292"/>
      <c r="AD11" s="1292"/>
      <c r="AE11" s="1292"/>
      <c r="AF11" s="1292">
        <f>SUM(AF7:AI10)</f>
        <v>2</v>
      </c>
      <c r="AG11" s="1292"/>
      <c r="AH11" s="1292"/>
      <c r="AI11" s="1292"/>
      <c r="AJ11" s="1292">
        <f>SUM(AJ7:AM10)</f>
        <v>2</v>
      </c>
      <c r="AK11" s="1292"/>
      <c r="AL11" s="1292"/>
      <c r="AM11" s="1292"/>
      <c r="AN11" s="1292">
        <f>SUM(AN7:AQ10)</f>
        <v>4</v>
      </c>
      <c r="AO11" s="1292"/>
      <c r="AP11" s="1292"/>
      <c r="AQ11" s="1292"/>
      <c r="AR11" s="1292">
        <f>SUM(AR7:AU10)</f>
        <v>4</v>
      </c>
      <c r="AS11" s="1292"/>
      <c r="AT11" s="1292"/>
      <c r="AU11" s="1292"/>
      <c r="AV11" s="1292">
        <f>SUM(AV7:AY10)</f>
        <v>4</v>
      </c>
      <c r="AW11" s="1292"/>
      <c r="AX11" s="1292"/>
      <c r="AY11" s="1292"/>
      <c r="AZ11" s="1292">
        <f>SUM(AZ7:BC10)</f>
        <v>4</v>
      </c>
      <c r="BA11" s="1292"/>
      <c r="BB11" s="1292"/>
      <c r="BC11" s="1292"/>
      <c r="BD11" s="1292">
        <f>SUM(BD7:BG10)</f>
        <v>4</v>
      </c>
      <c r="BE11" s="1292"/>
      <c r="BF11" s="1292"/>
      <c r="BG11" s="1292"/>
      <c r="BH11" s="1292">
        <f>SUM(BH7:BK10)</f>
        <v>3</v>
      </c>
      <c r="BI11" s="1292"/>
      <c r="BJ11" s="1292"/>
      <c r="BK11" s="1292"/>
      <c r="BL11" s="1292">
        <f>SUM(BL7:BO10)</f>
        <v>2</v>
      </c>
      <c r="BM11" s="1292"/>
      <c r="BN11" s="1292"/>
      <c r="BO11" s="1292"/>
      <c r="BP11" s="1292">
        <f>SUM(BP7:BS10)</f>
        <v>2</v>
      </c>
      <c r="BQ11" s="1292"/>
      <c r="BR11" s="1292"/>
      <c r="BS11" s="1292"/>
      <c r="BT11" s="1292">
        <f>SUM(BT7:BW10)</f>
        <v>2</v>
      </c>
      <c r="BU11" s="1292"/>
      <c r="BV11" s="1292"/>
      <c r="BW11" s="1292"/>
      <c r="BX11" s="1292">
        <f>SUM(BX7:CA10)</f>
        <v>2</v>
      </c>
      <c r="BY11" s="1292"/>
      <c r="BZ11" s="1292"/>
      <c r="CA11" s="1292"/>
      <c r="CB11" s="1292">
        <f>SUM(CB7:CE10)</f>
        <v>0</v>
      </c>
      <c r="CC11" s="1292"/>
      <c r="CD11" s="1292"/>
      <c r="CE11" s="1292"/>
      <c r="CF11" s="1292">
        <f>SUM(CF7:CI10)</f>
        <v>0</v>
      </c>
      <c r="CG11" s="1292"/>
      <c r="CH11" s="1292"/>
      <c r="CI11" s="1292"/>
      <c r="CJ11" s="1336">
        <f>SUM(CJ7:CM10)</f>
        <v>0</v>
      </c>
      <c r="CK11" s="1336"/>
      <c r="CL11" s="1336"/>
      <c r="CM11" s="1337"/>
      <c r="CN11" s="1259">
        <f t="shared" si="0"/>
        <v>39</v>
      </c>
      <c r="CO11" s="1260"/>
      <c r="CP11" s="64"/>
      <c r="CT11" s="221"/>
      <c r="CU11" s="64"/>
      <c r="CV11" s="64"/>
      <c r="CX11" s="69"/>
      <c r="CY11" s="69"/>
      <c r="CZ11" s="69"/>
    </row>
    <row r="12" spans="1:105" ht="17.25" customHeight="1">
      <c r="C12" s="364"/>
      <c r="D12" s="364"/>
      <c r="E12" s="364"/>
      <c r="F12" s="64"/>
      <c r="G12" s="64"/>
      <c r="I12" s="248"/>
      <c r="J12" s="1313"/>
      <c r="K12" s="1313"/>
      <c r="L12" s="365">
        <v>5</v>
      </c>
      <c r="M12" s="365">
        <v>5.25</v>
      </c>
      <c r="N12" s="365">
        <v>5.5</v>
      </c>
      <c r="O12" s="365">
        <v>5.75</v>
      </c>
      <c r="P12" s="249">
        <v>6</v>
      </c>
      <c r="Q12" s="249">
        <v>6.25</v>
      </c>
      <c r="R12" s="249">
        <v>6.5</v>
      </c>
      <c r="S12" s="250">
        <v>6.75</v>
      </c>
      <c r="T12" s="250">
        <v>7</v>
      </c>
      <c r="U12" s="250">
        <v>7.25</v>
      </c>
      <c r="V12" s="250">
        <v>7.5</v>
      </c>
      <c r="W12" s="250">
        <v>7.75</v>
      </c>
      <c r="X12" s="250">
        <v>8</v>
      </c>
      <c r="Y12" s="250">
        <v>8.25</v>
      </c>
      <c r="Z12" s="250">
        <v>8.5</v>
      </c>
      <c r="AA12" s="250">
        <v>8.75</v>
      </c>
      <c r="AB12" s="251">
        <v>9</v>
      </c>
      <c r="AC12" s="251">
        <v>9.25</v>
      </c>
      <c r="AD12" s="251">
        <v>9.5</v>
      </c>
      <c r="AE12" s="251">
        <v>9.75</v>
      </c>
      <c r="AF12" s="251">
        <v>10</v>
      </c>
      <c r="AG12" s="251">
        <v>10.25</v>
      </c>
      <c r="AH12" s="251">
        <v>10.5</v>
      </c>
      <c r="AI12" s="251">
        <v>10.75</v>
      </c>
      <c r="AJ12" s="251">
        <v>11</v>
      </c>
      <c r="AK12" s="251">
        <v>11.25</v>
      </c>
      <c r="AL12" s="251">
        <v>11.5</v>
      </c>
      <c r="AM12" s="251">
        <v>11.75</v>
      </c>
      <c r="AN12" s="250">
        <v>12</v>
      </c>
      <c r="AO12" s="250">
        <v>12.25</v>
      </c>
      <c r="AP12" s="250">
        <v>12.5</v>
      </c>
      <c r="AQ12" s="250">
        <v>12.75</v>
      </c>
      <c r="AR12" s="251">
        <v>13</v>
      </c>
      <c r="AS12" s="251">
        <v>13.25</v>
      </c>
      <c r="AT12" s="251">
        <v>13.5</v>
      </c>
      <c r="AU12" s="251">
        <v>13.75</v>
      </c>
      <c r="AV12" s="251">
        <v>14</v>
      </c>
      <c r="AW12" s="251">
        <v>14.25</v>
      </c>
      <c r="AX12" s="251">
        <v>14.5</v>
      </c>
      <c r="AY12" s="251">
        <v>14.75</v>
      </c>
      <c r="AZ12" s="251">
        <v>15</v>
      </c>
      <c r="BA12" s="251">
        <v>15.25</v>
      </c>
      <c r="BB12" s="251">
        <v>15.5</v>
      </c>
      <c r="BC12" s="251">
        <v>15.75</v>
      </c>
      <c r="BD12" s="251">
        <v>16</v>
      </c>
      <c r="BE12" s="251">
        <v>16.25</v>
      </c>
      <c r="BF12" s="251">
        <v>16.5</v>
      </c>
      <c r="BG12" s="251">
        <v>16.75</v>
      </c>
      <c r="BH12" s="251">
        <v>17</v>
      </c>
      <c r="BI12" s="251">
        <v>17.25</v>
      </c>
      <c r="BJ12" s="251">
        <v>17.5</v>
      </c>
      <c r="BK12" s="251">
        <v>17.75</v>
      </c>
      <c r="BL12" s="251">
        <v>18</v>
      </c>
      <c r="BM12" s="251">
        <v>18.25</v>
      </c>
      <c r="BN12" s="251">
        <v>18.5</v>
      </c>
      <c r="BO12" s="251">
        <v>18.75</v>
      </c>
      <c r="BP12" s="251">
        <v>19</v>
      </c>
      <c r="BQ12" s="251">
        <v>19.25</v>
      </c>
      <c r="BR12" s="251">
        <v>19.5</v>
      </c>
      <c r="BS12" s="251">
        <v>19.75</v>
      </c>
      <c r="BT12" s="251">
        <v>20</v>
      </c>
      <c r="BU12" s="251">
        <v>20.25</v>
      </c>
      <c r="BV12" s="251">
        <v>20.5</v>
      </c>
      <c r="BW12" s="251">
        <v>20.75</v>
      </c>
      <c r="BX12" s="251">
        <v>21</v>
      </c>
      <c r="BY12" s="251">
        <v>21.25</v>
      </c>
      <c r="BZ12" s="251">
        <v>21.5</v>
      </c>
      <c r="CA12" s="251">
        <v>21.75</v>
      </c>
      <c r="CB12" s="251">
        <v>22</v>
      </c>
      <c r="CC12" s="251">
        <v>22.25</v>
      </c>
      <c r="CD12" s="251">
        <v>22.5</v>
      </c>
      <c r="CE12" s="251">
        <v>22.75</v>
      </c>
      <c r="CF12" s="251">
        <v>23</v>
      </c>
      <c r="CG12" s="251">
        <v>23.25</v>
      </c>
      <c r="CH12" s="251">
        <v>23.5</v>
      </c>
      <c r="CI12" s="251">
        <v>23.75</v>
      </c>
      <c r="CJ12" s="251">
        <v>24</v>
      </c>
      <c r="CK12" s="251">
        <v>24.25</v>
      </c>
      <c r="CL12" s="251">
        <v>24.5</v>
      </c>
      <c r="CM12" s="251">
        <v>24.75</v>
      </c>
      <c r="CN12" s="251"/>
      <c r="CO12" s="251"/>
      <c r="CP12" s="251"/>
      <c r="CR12" s="65"/>
      <c r="CS12" s="65"/>
      <c r="CT12" s="66"/>
      <c r="CU12" s="65"/>
      <c r="CV12" s="65"/>
      <c r="CX12" s="69"/>
      <c r="CY12" s="69"/>
      <c r="CZ12" s="69"/>
    </row>
    <row r="13" spans="1:105" ht="22.5" customHeight="1" thickBot="1">
      <c r="C13" s="220" t="s">
        <v>177</v>
      </c>
      <c r="D13" s="220" t="s">
        <v>203</v>
      </c>
      <c r="E13" s="220" t="s">
        <v>204</v>
      </c>
      <c r="F13" s="65" t="s">
        <v>178</v>
      </c>
      <c r="G13" s="65" t="s">
        <v>179</v>
      </c>
      <c r="H13" s="65" t="s">
        <v>79</v>
      </c>
      <c r="I13" s="872" t="s">
        <v>61</v>
      </c>
      <c r="J13" s="1306" t="s">
        <v>180</v>
      </c>
      <c r="K13" s="1307"/>
      <c r="L13" s="366">
        <v>0.20833333333333334</v>
      </c>
      <c r="M13" s="256"/>
      <c r="N13" s="256"/>
      <c r="O13" s="261"/>
      <c r="P13" s="257">
        <v>0.25</v>
      </c>
      <c r="Q13" s="258"/>
      <c r="R13" s="258"/>
      <c r="S13" s="259"/>
      <c r="T13" s="260" t="s">
        <v>149</v>
      </c>
      <c r="U13" s="258"/>
      <c r="V13" s="261"/>
      <c r="W13" s="256"/>
      <c r="X13" s="260" t="s">
        <v>150</v>
      </c>
      <c r="Y13" s="258"/>
      <c r="Z13" s="259"/>
      <c r="AA13" s="258"/>
      <c r="AB13" s="260" t="s">
        <v>151</v>
      </c>
      <c r="AC13" s="258"/>
      <c r="AD13" s="259"/>
      <c r="AE13" s="258"/>
      <c r="AF13" s="260" t="s">
        <v>152</v>
      </c>
      <c r="AG13" s="258"/>
      <c r="AH13" s="259"/>
      <c r="AI13" s="258"/>
      <c r="AJ13" s="260" t="s">
        <v>153</v>
      </c>
      <c r="AK13" s="258"/>
      <c r="AL13" s="259"/>
      <c r="AM13" s="258"/>
      <c r="AN13" s="260" t="s">
        <v>154</v>
      </c>
      <c r="AO13" s="258"/>
      <c r="AP13" s="259"/>
      <c r="AQ13" s="258"/>
      <c r="AR13" s="260" t="s">
        <v>155</v>
      </c>
      <c r="AS13" s="258"/>
      <c r="AT13" s="259"/>
      <c r="AU13" s="258"/>
      <c r="AV13" s="260" t="s">
        <v>156</v>
      </c>
      <c r="AW13" s="258"/>
      <c r="AX13" s="259"/>
      <c r="AY13" s="258"/>
      <c r="AZ13" s="260" t="s">
        <v>157</v>
      </c>
      <c r="BA13" s="258"/>
      <c r="BB13" s="259"/>
      <c r="BC13" s="258"/>
      <c r="BD13" s="260" t="s">
        <v>158</v>
      </c>
      <c r="BE13" s="258"/>
      <c r="BF13" s="259"/>
      <c r="BG13" s="258"/>
      <c r="BH13" s="260" t="s">
        <v>159</v>
      </c>
      <c r="BI13" s="258"/>
      <c r="BJ13" s="259"/>
      <c r="BK13" s="258"/>
      <c r="BL13" s="260" t="s">
        <v>160</v>
      </c>
      <c r="BM13" s="258"/>
      <c r="BN13" s="259"/>
      <c r="BO13" s="258"/>
      <c r="BP13" s="260" t="s">
        <v>161</v>
      </c>
      <c r="BQ13" s="258"/>
      <c r="BR13" s="259"/>
      <c r="BS13" s="258"/>
      <c r="BT13" s="260" t="s">
        <v>162</v>
      </c>
      <c r="BU13" s="258"/>
      <c r="BV13" s="259"/>
      <c r="BW13" s="258"/>
      <c r="BX13" s="260" t="s">
        <v>163</v>
      </c>
      <c r="BY13" s="258"/>
      <c r="BZ13" s="259"/>
      <c r="CA13" s="258"/>
      <c r="CB13" s="260" t="s">
        <v>164</v>
      </c>
      <c r="CC13" s="258"/>
      <c r="CD13" s="259"/>
      <c r="CE13" s="258"/>
      <c r="CF13" s="260" t="s">
        <v>165</v>
      </c>
      <c r="CG13" s="258"/>
      <c r="CH13" s="259"/>
      <c r="CI13" s="259"/>
      <c r="CJ13" s="258" t="s">
        <v>166</v>
      </c>
      <c r="CK13" s="258"/>
      <c r="CL13" s="258"/>
      <c r="CM13" s="262"/>
      <c r="CN13" s="1332" t="s">
        <v>181</v>
      </c>
      <c r="CO13" s="1331"/>
      <c r="CP13" s="1331" t="s">
        <v>182</v>
      </c>
      <c r="CQ13" s="1331"/>
      <c r="CR13" s="367" t="s">
        <v>183</v>
      </c>
      <c r="CS13" s="367" t="s">
        <v>184</v>
      </c>
      <c r="CT13" s="368" t="s">
        <v>185</v>
      </c>
      <c r="CU13" s="369" t="s">
        <v>186</v>
      </c>
      <c r="CV13" s="370" t="s">
        <v>81</v>
      </c>
      <c r="CW13" s="371" t="s">
        <v>82</v>
      </c>
      <c r="CY13" s="69"/>
      <c r="CZ13" s="267"/>
      <c r="DA13" s="268"/>
    </row>
    <row r="14" spans="1:105" ht="22.5" customHeight="1" thickTop="1">
      <c r="A14" s="441">
        <v>1</v>
      </c>
      <c r="B14" s="868" t="str">
        <f>ｼﾌﾄ原本!C5</f>
        <v>K.M</v>
      </c>
      <c r="C14" s="781" t="str">
        <f>ｼﾌﾄ原本!J5</f>
        <v>F</v>
      </c>
      <c r="D14" s="433">
        <f>IF(COUNTIF($H$14:$H$30,1),VLOOKUP(1,$H$14:$CU$30,3,FALSE),0)</f>
        <v>6.75</v>
      </c>
      <c r="E14" s="427">
        <f>IF(COUNTIF($H$14:$H$30,1),VLOOKUP(1,$H$14:$CU$30,4,FALSE),0)</f>
        <v>18</v>
      </c>
      <c r="F14" s="428">
        <f ca="1">IF(COUNTIF($H$14:$H$30,1),VLOOKUP(1,$H$14:$CU$30,92,FALSE),0)</f>
        <v>21000</v>
      </c>
      <c r="G14" s="434">
        <f ca="1">IF(COUNTIF($H$14:$H$30,1),VLOOKUP(1,$H$14:$CW$30,94,FALSE),0)</f>
        <v>1</v>
      </c>
      <c r="H14" s="432">
        <v>7</v>
      </c>
      <c r="I14" s="873" t="str">
        <f>IF(H14=0,0,LOOKUP(H14,ﾃﾞｰﾀ入力!$C$3:'ﾃﾞｰﾀ入力'!$C$40,ﾃﾞｰﾀ入力!$D$3:'ﾃﾞｰﾀ入力'!$D$40))</f>
        <v>N.D</v>
      </c>
      <c r="J14" s="273">
        <v>6.75</v>
      </c>
      <c r="K14" s="274">
        <v>17</v>
      </c>
      <c r="L14" s="633">
        <f t="shared" ref="L14:AQ14" si="1">IF(AND(L12&gt;=$J$14,L12&lt;$K$14),"*",0)</f>
        <v>0</v>
      </c>
      <c r="M14" s="618">
        <f t="shared" si="1"/>
        <v>0</v>
      </c>
      <c r="N14" s="619">
        <f t="shared" si="1"/>
        <v>0</v>
      </c>
      <c r="O14" s="620">
        <f t="shared" si="1"/>
        <v>0</v>
      </c>
      <c r="P14" s="621">
        <f t="shared" si="1"/>
        <v>0</v>
      </c>
      <c r="Q14" s="823">
        <f t="shared" si="1"/>
        <v>0</v>
      </c>
      <c r="R14" s="824">
        <f t="shared" si="1"/>
        <v>0</v>
      </c>
      <c r="S14" s="823" t="str">
        <f t="shared" si="1"/>
        <v>*</v>
      </c>
      <c r="T14" s="825" t="str">
        <f t="shared" si="1"/>
        <v>*</v>
      </c>
      <c r="U14" s="826" t="str">
        <f t="shared" si="1"/>
        <v>*</v>
      </c>
      <c r="V14" s="823" t="str">
        <f t="shared" si="1"/>
        <v>*</v>
      </c>
      <c r="W14" s="583" t="str">
        <f t="shared" si="1"/>
        <v>*</v>
      </c>
      <c r="X14" s="823" t="str">
        <f t="shared" si="1"/>
        <v>*</v>
      </c>
      <c r="Y14" s="823" t="str">
        <f t="shared" si="1"/>
        <v>*</v>
      </c>
      <c r="Z14" s="824" t="str">
        <f t="shared" si="1"/>
        <v>*</v>
      </c>
      <c r="AA14" s="823" t="str">
        <f t="shared" si="1"/>
        <v>*</v>
      </c>
      <c r="AB14" s="825" t="str">
        <f t="shared" si="1"/>
        <v>*</v>
      </c>
      <c r="AC14" s="826" t="str">
        <f t="shared" si="1"/>
        <v>*</v>
      </c>
      <c r="AD14" s="823" t="str">
        <f t="shared" si="1"/>
        <v>*</v>
      </c>
      <c r="AE14" s="583" t="str">
        <f t="shared" si="1"/>
        <v>*</v>
      </c>
      <c r="AF14" s="823" t="str">
        <f t="shared" si="1"/>
        <v>*</v>
      </c>
      <c r="AG14" s="823" t="str">
        <f t="shared" si="1"/>
        <v>*</v>
      </c>
      <c r="AH14" s="824" t="str">
        <f t="shared" si="1"/>
        <v>*</v>
      </c>
      <c r="AI14" s="823" t="str">
        <f t="shared" si="1"/>
        <v>*</v>
      </c>
      <c r="AJ14" s="984" t="str">
        <f t="shared" si="1"/>
        <v>*</v>
      </c>
      <c r="AK14" s="985" t="str">
        <f t="shared" si="1"/>
        <v>*</v>
      </c>
      <c r="AL14" s="977" t="str">
        <f t="shared" si="1"/>
        <v>*</v>
      </c>
      <c r="AM14" s="986" t="str">
        <f t="shared" si="1"/>
        <v>*</v>
      </c>
      <c r="AN14" s="823" t="str">
        <f t="shared" si="1"/>
        <v>*</v>
      </c>
      <c r="AO14" s="823" t="str">
        <f t="shared" si="1"/>
        <v>*</v>
      </c>
      <c r="AP14" s="824" t="str">
        <f t="shared" si="1"/>
        <v>*</v>
      </c>
      <c r="AQ14" s="823" t="str">
        <f t="shared" si="1"/>
        <v>*</v>
      </c>
      <c r="AR14" s="825" t="str">
        <f t="shared" ref="AR14:BW14" si="2">IF(AND(AR12&gt;=$J$14,AR12&lt;$K$14),"*",0)</f>
        <v>*</v>
      </c>
      <c r="AS14" s="826" t="str">
        <f t="shared" si="2"/>
        <v>*</v>
      </c>
      <c r="AT14" s="823" t="str">
        <f t="shared" si="2"/>
        <v>*</v>
      </c>
      <c r="AU14" s="583" t="str">
        <f t="shared" si="2"/>
        <v>*</v>
      </c>
      <c r="AV14" s="823" t="str">
        <f t="shared" si="2"/>
        <v>*</v>
      </c>
      <c r="AW14" s="823" t="str">
        <f t="shared" si="2"/>
        <v>*</v>
      </c>
      <c r="AX14" s="824" t="str">
        <f t="shared" si="2"/>
        <v>*</v>
      </c>
      <c r="AY14" s="823" t="str">
        <f t="shared" si="2"/>
        <v>*</v>
      </c>
      <c r="AZ14" s="825" t="str">
        <f t="shared" si="2"/>
        <v>*</v>
      </c>
      <c r="BA14" s="826" t="str">
        <f t="shared" si="2"/>
        <v>*</v>
      </c>
      <c r="BB14" s="823" t="str">
        <f t="shared" si="2"/>
        <v>*</v>
      </c>
      <c r="BC14" s="583" t="str">
        <f t="shared" si="2"/>
        <v>*</v>
      </c>
      <c r="BD14" s="823" t="str">
        <f t="shared" si="2"/>
        <v>*</v>
      </c>
      <c r="BE14" s="823" t="str">
        <f t="shared" si="2"/>
        <v>*</v>
      </c>
      <c r="BF14" s="824" t="str">
        <f t="shared" si="2"/>
        <v>*</v>
      </c>
      <c r="BG14" s="823" t="str">
        <f t="shared" si="2"/>
        <v>*</v>
      </c>
      <c r="BH14" s="825">
        <f t="shared" si="2"/>
        <v>0</v>
      </c>
      <c r="BI14" s="826">
        <f t="shared" si="2"/>
        <v>0</v>
      </c>
      <c r="BJ14" s="823">
        <f t="shared" si="2"/>
        <v>0</v>
      </c>
      <c r="BK14" s="583">
        <f t="shared" si="2"/>
        <v>0</v>
      </c>
      <c r="BL14" s="823">
        <f t="shared" si="2"/>
        <v>0</v>
      </c>
      <c r="BM14" s="823">
        <f t="shared" si="2"/>
        <v>0</v>
      </c>
      <c r="BN14" s="824">
        <f t="shared" si="2"/>
        <v>0</v>
      </c>
      <c r="BO14" s="823">
        <f t="shared" si="2"/>
        <v>0</v>
      </c>
      <c r="BP14" s="825">
        <f t="shared" si="2"/>
        <v>0</v>
      </c>
      <c r="BQ14" s="826">
        <f t="shared" si="2"/>
        <v>0</v>
      </c>
      <c r="BR14" s="823">
        <f t="shared" si="2"/>
        <v>0</v>
      </c>
      <c r="BS14" s="583">
        <f t="shared" si="2"/>
        <v>0</v>
      </c>
      <c r="BT14" s="823">
        <f t="shared" si="2"/>
        <v>0</v>
      </c>
      <c r="BU14" s="823">
        <f t="shared" si="2"/>
        <v>0</v>
      </c>
      <c r="BV14" s="824">
        <f t="shared" si="2"/>
        <v>0</v>
      </c>
      <c r="BW14" s="823">
        <f t="shared" si="2"/>
        <v>0</v>
      </c>
      <c r="BX14" s="825">
        <f t="shared" ref="BX14:CM14" si="3">IF(AND(BX12&gt;=$J$14,BX12&lt;$K$14),"*",0)</f>
        <v>0</v>
      </c>
      <c r="BY14" s="826">
        <f t="shared" si="3"/>
        <v>0</v>
      </c>
      <c r="BZ14" s="823">
        <f t="shared" si="3"/>
        <v>0</v>
      </c>
      <c r="CA14" s="583">
        <f t="shared" si="3"/>
        <v>0</v>
      </c>
      <c r="CB14" s="823">
        <f t="shared" si="3"/>
        <v>0</v>
      </c>
      <c r="CC14" s="823">
        <f t="shared" si="3"/>
        <v>0</v>
      </c>
      <c r="CD14" s="824">
        <f t="shared" si="3"/>
        <v>0</v>
      </c>
      <c r="CE14" s="823">
        <f t="shared" si="3"/>
        <v>0</v>
      </c>
      <c r="CF14" s="825">
        <f t="shared" si="3"/>
        <v>0</v>
      </c>
      <c r="CG14" s="624">
        <f t="shared" si="3"/>
        <v>0</v>
      </c>
      <c r="CH14" s="622">
        <f t="shared" si="3"/>
        <v>0</v>
      </c>
      <c r="CI14" s="625">
        <f t="shared" si="3"/>
        <v>0</v>
      </c>
      <c r="CJ14" s="622">
        <f t="shared" si="3"/>
        <v>0</v>
      </c>
      <c r="CK14" s="622">
        <f t="shared" si="3"/>
        <v>0</v>
      </c>
      <c r="CL14" s="623">
        <f t="shared" si="3"/>
        <v>0</v>
      </c>
      <c r="CM14" s="622">
        <f t="shared" si="3"/>
        <v>0</v>
      </c>
      <c r="CN14" s="1328">
        <f t="shared" ref="CN14:CN30" si="4">(80-COUNT(L14:CM14))/4</f>
        <v>10.25</v>
      </c>
      <c r="CO14" s="1329"/>
      <c r="CP14" s="1330">
        <f>IF(CN14=0,0,LOOKUP(CN14,ﾃﾞｰﾀ入力!$AR$13:'ﾃﾞｰﾀ入力'!$AR$34,ﾃﾞｰﾀ入力!$AS$13:'ﾃﾞｰﾀ入力'!$AS$34))</f>
        <v>9</v>
      </c>
      <c r="CQ14" s="1330"/>
      <c r="CR14" s="373">
        <f t="shared" ref="CR14:CR30" si="5">IF(CP14&gt;8,CP14-8,0)</f>
        <v>1</v>
      </c>
      <c r="CS14" s="373">
        <f t="shared" ref="CS14:CS30" si="6">IF(CB14="*",(12-COUNT(CB14:CM14))/4,0)</f>
        <v>0</v>
      </c>
      <c r="CT14" s="373">
        <f t="shared" ref="CT14:CT30" si="7">IF(CR14&gt;CS14,CS14,CR14)</f>
        <v>0</v>
      </c>
      <c r="CU14" s="374">
        <f ca="1">CV14*CP14+(CV14*0.25*CR14)+(CV14*0.25*CS14)+(CV14*CT14*0.5)</f>
        <v>11340.5</v>
      </c>
      <c r="CV14" s="375">
        <f ca="1">IF(H14=0,0,LOOKUP(H14,ﾃﾞｰﾀ入力!$C$3:'ﾃﾞｰﾀ入力'!$C$52,ﾃﾞｰﾀ入力!$E$3:'ﾃﾞｰﾀ入力'!$E$51))</f>
        <v>1226</v>
      </c>
      <c r="CW14" s="376">
        <f ca="1">IF(H14=0,0,LOOKUP(H14,ﾃﾞｰﾀ入力!$C$3:'ﾃﾞｰﾀ入力'!$C$52,ﾃﾞｰﾀ入力!$F$3:'ﾃﾞｰﾀ入力'!$F$51))</f>
        <v>420</v>
      </c>
      <c r="CY14" s="69"/>
      <c r="CZ14" s="69"/>
      <c r="DA14" s="69"/>
    </row>
    <row r="15" spans="1:105" ht="22.5" customHeight="1">
      <c r="A15" s="443">
        <f t="shared" ref="A15:A46" si="8">A14+1</f>
        <v>2</v>
      </c>
      <c r="B15" s="855" t="str">
        <f>ｼﾌﾄ原本!C6</f>
        <v>S.S</v>
      </c>
      <c r="C15" s="785" t="str">
        <f>ｼﾌﾄ原本!J6</f>
        <v>F</v>
      </c>
      <c r="D15" s="435">
        <f>IF(COUNTIF($H$14:$H$30,2),VLOOKUP(2,$H$14:$CU$30,3,FALSE),0)</f>
        <v>12</v>
      </c>
      <c r="E15" s="423">
        <f>IF(COUNTIF($H$14:$H$30,2),VLOOKUP(2,$H$14:$CU$30,4,FALSE),0)</f>
        <v>22.75</v>
      </c>
      <c r="F15" s="430">
        <f ca="1">IF(COUNTIF($H$14:$H$30,2),VLOOKUP(2,$H$14:$CU$30,92,FALSE),0)</f>
        <v>15656.25</v>
      </c>
      <c r="G15" s="431">
        <f ca="1">IF(COUNTIF($H$14:$H$30,2),VLOOKUP(2,$H$14:$CW$30,94,FALSE),0)</f>
        <v>1</v>
      </c>
      <c r="H15" s="432">
        <v>21</v>
      </c>
      <c r="I15" s="874" t="str">
        <f>IF(H15=0,0,LOOKUP(H15,ﾃﾞｰﾀ入力!$C$3:'ﾃﾞｰﾀ入力'!$C$40,ﾃﾞｰﾀ入力!$D$3:'ﾃﾞｰﾀ入力'!$D$40))</f>
        <v>S.K</v>
      </c>
      <c r="J15" s="285">
        <v>6.75</v>
      </c>
      <c r="K15" s="286">
        <v>14</v>
      </c>
      <c r="L15" s="632">
        <f t="shared" ref="L15:AQ15" si="9">IF(AND(L12&gt;=$J$15,L12&lt;$K$15),"*",0)</f>
        <v>0</v>
      </c>
      <c r="M15" s="626">
        <f t="shared" si="9"/>
        <v>0</v>
      </c>
      <c r="N15" s="627">
        <f t="shared" si="9"/>
        <v>0</v>
      </c>
      <c r="O15" s="628">
        <f t="shared" si="9"/>
        <v>0</v>
      </c>
      <c r="P15" s="537">
        <f t="shared" si="9"/>
        <v>0</v>
      </c>
      <c r="Q15" s="723">
        <f t="shared" si="9"/>
        <v>0</v>
      </c>
      <c r="R15" s="724">
        <f t="shared" si="9"/>
        <v>0</v>
      </c>
      <c r="S15" s="1049" t="str">
        <f t="shared" si="9"/>
        <v>*</v>
      </c>
      <c r="T15" s="1051" t="str">
        <f t="shared" si="9"/>
        <v>*</v>
      </c>
      <c r="U15" s="1052" t="str">
        <f t="shared" si="9"/>
        <v>*</v>
      </c>
      <c r="V15" s="1049" t="str">
        <f t="shared" si="9"/>
        <v>*</v>
      </c>
      <c r="W15" s="1053" t="str">
        <f t="shared" si="9"/>
        <v>*</v>
      </c>
      <c r="X15" s="1049" t="str">
        <f t="shared" si="9"/>
        <v>*</v>
      </c>
      <c r="Y15" s="1049" t="str">
        <f t="shared" si="9"/>
        <v>*</v>
      </c>
      <c r="Z15" s="1050" t="str">
        <f t="shared" si="9"/>
        <v>*</v>
      </c>
      <c r="AA15" s="1049" t="str">
        <f t="shared" si="9"/>
        <v>*</v>
      </c>
      <c r="AB15" s="980" t="str">
        <f t="shared" si="9"/>
        <v>*</v>
      </c>
      <c r="AC15" s="981" t="str">
        <f t="shared" si="9"/>
        <v>*</v>
      </c>
      <c r="AD15" s="979" t="str">
        <f t="shared" si="9"/>
        <v>*</v>
      </c>
      <c r="AE15" s="1053" t="str">
        <f t="shared" si="9"/>
        <v>*</v>
      </c>
      <c r="AF15" s="1049" t="str">
        <f t="shared" si="9"/>
        <v>*</v>
      </c>
      <c r="AG15" s="1049" t="str">
        <f t="shared" si="9"/>
        <v>*</v>
      </c>
      <c r="AH15" s="1050" t="str">
        <f t="shared" si="9"/>
        <v>*</v>
      </c>
      <c r="AI15" s="1049" t="str">
        <f t="shared" si="9"/>
        <v>*</v>
      </c>
      <c r="AJ15" s="1051" t="str">
        <f t="shared" si="9"/>
        <v>*</v>
      </c>
      <c r="AK15" s="1052" t="str">
        <f t="shared" si="9"/>
        <v>*</v>
      </c>
      <c r="AL15" s="1049" t="str">
        <f t="shared" si="9"/>
        <v>*</v>
      </c>
      <c r="AM15" s="1053" t="str">
        <f t="shared" si="9"/>
        <v>*</v>
      </c>
      <c r="AN15" s="1049" t="str">
        <f t="shared" si="9"/>
        <v>*</v>
      </c>
      <c r="AO15" s="1049" t="str">
        <f t="shared" si="9"/>
        <v>*</v>
      </c>
      <c r="AP15" s="1050" t="str">
        <f t="shared" si="9"/>
        <v>*</v>
      </c>
      <c r="AQ15" s="1049" t="str">
        <f t="shared" si="9"/>
        <v>*</v>
      </c>
      <c r="AR15" s="1051" t="str">
        <f t="shared" ref="AR15:BW15" si="10">IF(AND(AR12&gt;=$J$15,AR12&lt;$K$15),"*",0)</f>
        <v>*</v>
      </c>
      <c r="AS15" s="1052" t="str">
        <f t="shared" si="10"/>
        <v>*</v>
      </c>
      <c r="AT15" s="1049" t="str">
        <f t="shared" si="10"/>
        <v>*</v>
      </c>
      <c r="AU15" s="1053" t="str">
        <f t="shared" si="10"/>
        <v>*</v>
      </c>
      <c r="AV15" s="723">
        <f t="shared" si="10"/>
        <v>0</v>
      </c>
      <c r="AW15" s="723">
        <f t="shared" si="10"/>
        <v>0</v>
      </c>
      <c r="AX15" s="724">
        <f t="shared" si="10"/>
        <v>0</v>
      </c>
      <c r="AY15" s="723">
        <f t="shared" si="10"/>
        <v>0</v>
      </c>
      <c r="AZ15" s="721">
        <f t="shared" si="10"/>
        <v>0</v>
      </c>
      <c r="BA15" s="722">
        <f t="shared" si="10"/>
        <v>0</v>
      </c>
      <c r="BB15" s="723">
        <f t="shared" si="10"/>
        <v>0</v>
      </c>
      <c r="BC15" s="562">
        <f t="shared" si="10"/>
        <v>0</v>
      </c>
      <c r="BD15" s="723">
        <f t="shared" si="10"/>
        <v>0</v>
      </c>
      <c r="BE15" s="723">
        <f t="shared" si="10"/>
        <v>0</v>
      </c>
      <c r="BF15" s="724">
        <f t="shared" si="10"/>
        <v>0</v>
      </c>
      <c r="BG15" s="723">
        <f t="shared" si="10"/>
        <v>0</v>
      </c>
      <c r="BH15" s="721">
        <f t="shared" si="10"/>
        <v>0</v>
      </c>
      <c r="BI15" s="722">
        <f t="shared" si="10"/>
        <v>0</v>
      </c>
      <c r="BJ15" s="723">
        <f t="shared" si="10"/>
        <v>0</v>
      </c>
      <c r="BK15" s="562">
        <f t="shared" si="10"/>
        <v>0</v>
      </c>
      <c r="BL15" s="723">
        <f t="shared" si="10"/>
        <v>0</v>
      </c>
      <c r="BM15" s="723">
        <f t="shared" si="10"/>
        <v>0</v>
      </c>
      <c r="BN15" s="724">
        <f t="shared" si="10"/>
        <v>0</v>
      </c>
      <c r="BO15" s="723">
        <f t="shared" si="10"/>
        <v>0</v>
      </c>
      <c r="BP15" s="721">
        <f t="shared" si="10"/>
        <v>0</v>
      </c>
      <c r="BQ15" s="722">
        <f t="shared" si="10"/>
        <v>0</v>
      </c>
      <c r="BR15" s="723">
        <f t="shared" si="10"/>
        <v>0</v>
      </c>
      <c r="BS15" s="562">
        <f t="shared" si="10"/>
        <v>0</v>
      </c>
      <c r="BT15" s="723">
        <f t="shared" si="10"/>
        <v>0</v>
      </c>
      <c r="BU15" s="723">
        <f t="shared" si="10"/>
        <v>0</v>
      </c>
      <c r="BV15" s="724">
        <f t="shared" si="10"/>
        <v>0</v>
      </c>
      <c r="BW15" s="723">
        <f t="shared" si="10"/>
        <v>0</v>
      </c>
      <c r="BX15" s="721">
        <f t="shared" ref="BX15:CM15" si="11">IF(AND(BX12&gt;=$J$15,BX12&lt;$K$15),"*",0)</f>
        <v>0</v>
      </c>
      <c r="BY15" s="722">
        <f t="shared" si="11"/>
        <v>0</v>
      </c>
      <c r="BZ15" s="723">
        <f t="shared" si="11"/>
        <v>0</v>
      </c>
      <c r="CA15" s="562">
        <f t="shared" si="11"/>
        <v>0</v>
      </c>
      <c r="CB15" s="723">
        <f t="shared" si="11"/>
        <v>0</v>
      </c>
      <c r="CC15" s="723">
        <f t="shared" si="11"/>
        <v>0</v>
      </c>
      <c r="CD15" s="724">
        <f t="shared" si="11"/>
        <v>0</v>
      </c>
      <c r="CE15" s="723">
        <f t="shared" si="11"/>
        <v>0</v>
      </c>
      <c r="CF15" s="721">
        <f t="shared" si="11"/>
        <v>0</v>
      </c>
      <c r="CG15" s="538">
        <f t="shared" si="11"/>
        <v>0</v>
      </c>
      <c r="CH15" s="539">
        <f t="shared" si="11"/>
        <v>0</v>
      </c>
      <c r="CI15" s="540">
        <f t="shared" si="11"/>
        <v>0</v>
      </c>
      <c r="CJ15" s="539">
        <f t="shared" si="11"/>
        <v>0</v>
      </c>
      <c r="CK15" s="539">
        <f t="shared" si="11"/>
        <v>0</v>
      </c>
      <c r="CL15" s="541">
        <f t="shared" si="11"/>
        <v>0</v>
      </c>
      <c r="CM15" s="539">
        <f t="shared" si="11"/>
        <v>0</v>
      </c>
      <c r="CN15" s="1128">
        <f t="shared" si="4"/>
        <v>7.25</v>
      </c>
      <c r="CO15" s="1129"/>
      <c r="CP15" s="1123">
        <f>IF(CN15=0,0,LOOKUP(CN15,ﾃﾞｰﾀ入力!$AR$13:'ﾃﾞｰﾀ入力'!$AR$34,ﾃﾞｰﾀ入力!$AS$13:'ﾃﾞｰﾀ入力'!$AS$34))</f>
        <v>6.25</v>
      </c>
      <c r="CQ15" s="1123"/>
      <c r="CR15" s="294">
        <f t="shared" si="5"/>
        <v>0</v>
      </c>
      <c r="CS15" s="294">
        <f t="shared" si="6"/>
        <v>0</v>
      </c>
      <c r="CT15" s="294">
        <f t="shared" si="7"/>
        <v>0</v>
      </c>
      <c r="CU15" s="295">
        <f t="shared" ref="CU15:CU30" ca="1" si="12">CV15*CP15+(CV15*0.25*CR15)+(CV15*0.25*CS15)+(CV15*CT15*0.5)</f>
        <v>7662.5</v>
      </c>
      <c r="CV15" s="296">
        <f ca="1">IF(H15=0,0,LOOKUP(H15,ﾃﾞｰﾀ入力!$C$3:'ﾃﾞｰﾀ入力'!$C$52,ﾃﾞｰﾀ入力!$E$3:'ﾃﾞｰﾀ入力'!$E$51))</f>
        <v>1226</v>
      </c>
      <c r="CW15" s="297">
        <f ca="1">IF(H15=0,0,LOOKUP(H15,ﾃﾞｰﾀ入力!$C$3:'ﾃﾞｰﾀ入力'!$C$52,ﾃﾞｰﾀ入力!$F$3:'ﾃﾞｰﾀ入力'!$F$51))</f>
        <v>682</v>
      </c>
      <c r="CY15" s="69"/>
      <c r="CZ15" s="69"/>
      <c r="DA15" s="69"/>
    </row>
    <row r="16" spans="1:105" ht="22.5" customHeight="1">
      <c r="A16" s="443">
        <f t="shared" si="8"/>
        <v>3</v>
      </c>
      <c r="B16" s="855" t="str">
        <f>ｼﾌﾄ原本!C7</f>
        <v>Y.I</v>
      </c>
      <c r="C16" s="785" t="str">
        <f>ｼﾌﾄ原本!J7</f>
        <v>9-18</v>
      </c>
      <c r="D16" s="435">
        <f>IF(COUNTIF($H$14:$H$30,3),VLOOKUP(3,$H$14:$CU$30,3,FALSE),0)</f>
        <v>9</v>
      </c>
      <c r="E16" s="423">
        <f>IF(COUNTIF($H$14:$H$30,3),VLOOKUP(3,$H$14:$CU$30,4,FALSE),0)</f>
        <v>18</v>
      </c>
      <c r="F16" s="430">
        <f ca="1">IF(COUNTIF($H$14:$H$30,3),VLOOKUP(3,$H$14:$CU$30,92,FALSE),0)</f>
        <v>10040</v>
      </c>
      <c r="G16" s="431">
        <f ca="1">IF(COUNTIF($H$14:$H$30,3),VLOOKUP(3,$H$14:$CW$30,94,FALSE),0)</f>
        <v>272</v>
      </c>
      <c r="H16" s="432">
        <v>1</v>
      </c>
      <c r="I16" s="874" t="str">
        <f>IF(H16=0,0,LOOKUP(H16,ﾃﾞｰﾀ入力!$C$3:'ﾃﾞｰﾀ入力'!$C$40,ﾃﾞｰﾀ入力!$D$3:'ﾃﾞｰﾀ入力'!$D$40))</f>
        <v>K.M</v>
      </c>
      <c r="J16" s="285">
        <v>6.75</v>
      </c>
      <c r="K16" s="286">
        <v>18</v>
      </c>
      <c r="L16" s="632">
        <f t="shared" ref="L16:AQ16" si="13">IF(AND(L12&gt;=$J$16,L12&lt;$K$16),"*",0)</f>
        <v>0</v>
      </c>
      <c r="M16" s="626">
        <f t="shared" si="13"/>
        <v>0</v>
      </c>
      <c r="N16" s="627">
        <f t="shared" si="13"/>
        <v>0</v>
      </c>
      <c r="O16" s="628">
        <f t="shared" si="13"/>
        <v>0</v>
      </c>
      <c r="P16" s="537">
        <f t="shared" si="13"/>
        <v>0</v>
      </c>
      <c r="Q16" s="723">
        <f t="shared" si="13"/>
        <v>0</v>
      </c>
      <c r="R16" s="724">
        <f t="shared" si="13"/>
        <v>0</v>
      </c>
      <c r="S16" s="723" t="str">
        <f t="shared" si="13"/>
        <v>*</v>
      </c>
      <c r="T16" s="721" t="str">
        <f t="shared" si="13"/>
        <v>*</v>
      </c>
      <c r="U16" s="722" t="str">
        <f t="shared" si="13"/>
        <v>*</v>
      </c>
      <c r="V16" s="723" t="str">
        <f t="shared" si="13"/>
        <v>*</v>
      </c>
      <c r="W16" s="562" t="str">
        <f t="shared" si="13"/>
        <v>*</v>
      </c>
      <c r="X16" s="723" t="str">
        <f t="shared" si="13"/>
        <v>*</v>
      </c>
      <c r="Y16" s="723" t="str">
        <f t="shared" si="13"/>
        <v>*</v>
      </c>
      <c r="Z16" s="724" t="str">
        <f t="shared" si="13"/>
        <v>*</v>
      </c>
      <c r="AA16" s="723" t="str">
        <f t="shared" si="13"/>
        <v>*</v>
      </c>
      <c r="AB16" s="721" t="str">
        <f t="shared" si="13"/>
        <v>*</v>
      </c>
      <c r="AC16" s="722" t="str">
        <f t="shared" si="13"/>
        <v>*</v>
      </c>
      <c r="AD16" s="723" t="str">
        <f t="shared" si="13"/>
        <v>*</v>
      </c>
      <c r="AE16" s="998" t="str">
        <f t="shared" si="13"/>
        <v>*</v>
      </c>
      <c r="AF16" s="979" t="str">
        <f t="shared" si="13"/>
        <v>*</v>
      </c>
      <c r="AG16" s="979" t="str">
        <f t="shared" si="13"/>
        <v>*</v>
      </c>
      <c r="AH16" s="983" t="str">
        <f t="shared" si="13"/>
        <v>*</v>
      </c>
      <c r="AI16" s="979" t="str">
        <f t="shared" si="13"/>
        <v>*</v>
      </c>
      <c r="AJ16" s="721" t="str">
        <f t="shared" si="13"/>
        <v>*</v>
      </c>
      <c r="AK16" s="722" t="str">
        <f t="shared" si="13"/>
        <v>*</v>
      </c>
      <c r="AL16" s="723" t="str">
        <f t="shared" si="13"/>
        <v>*</v>
      </c>
      <c r="AM16" s="562" t="str">
        <f t="shared" si="13"/>
        <v>*</v>
      </c>
      <c r="AN16" s="723" t="str">
        <f t="shared" si="13"/>
        <v>*</v>
      </c>
      <c r="AO16" s="723" t="str">
        <f t="shared" si="13"/>
        <v>*</v>
      </c>
      <c r="AP16" s="724" t="str">
        <f t="shared" si="13"/>
        <v>*</v>
      </c>
      <c r="AQ16" s="723" t="str">
        <f t="shared" si="13"/>
        <v>*</v>
      </c>
      <c r="AR16" s="721" t="str">
        <f t="shared" ref="AR16:BW16" si="14">IF(AND(AR12&gt;=$J$16,AR12&lt;$K$16),"*",0)</f>
        <v>*</v>
      </c>
      <c r="AS16" s="722" t="str">
        <f t="shared" si="14"/>
        <v>*</v>
      </c>
      <c r="AT16" s="723" t="str">
        <f t="shared" si="14"/>
        <v>*</v>
      </c>
      <c r="AU16" s="562" t="str">
        <f t="shared" si="14"/>
        <v>*</v>
      </c>
      <c r="AV16" s="723" t="str">
        <f t="shared" si="14"/>
        <v>*</v>
      </c>
      <c r="AW16" s="723" t="str">
        <f t="shared" si="14"/>
        <v>*</v>
      </c>
      <c r="AX16" s="724" t="str">
        <f t="shared" si="14"/>
        <v>*</v>
      </c>
      <c r="AY16" s="723" t="str">
        <f t="shared" si="14"/>
        <v>*</v>
      </c>
      <c r="AZ16" s="721" t="str">
        <f t="shared" si="14"/>
        <v>*</v>
      </c>
      <c r="BA16" s="722" t="str">
        <f t="shared" si="14"/>
        <v>*</v>
      </c>
      <c r="BB16" s="979" t="str">
        <f t="shared" si="14"/>
        <v>*</v>
      </c>
      <c r="BC16" s="982" t="str">
        <f t="shared" si="14"/>
        <v>*</v>
      </c>
      <c r="BD16" s="723" t="str">
        <f t="shared" si="14"/>
        <v>*</v>
      </c>
      <c r="BE16" s="723" t="str">
        <f t="shared" si="14"/>
        <v>*</v>
      </c>
      <c r="BF16" s="724" t="str">
        <f t="shared" si="14"/>
        <v>*</v>
      </c>
      <c r="BG16" s="723" t="str">
        <f t="shared" si="14"/>
        <v>*</v>
      </c>
      <c r="BH16" s="721" t="str">
        <f t="shared" si="14"/>
        <v>*</v>
      </c>
      <c r="BI16" s="722" t="str">
        <f t="shared" si="14"/>
        <v>*</v>
      </c>
      <c r="BJ16" s="723" t="str">
        <f t="shared" si="14"/>
        <v>*</v>
      </c>
      <c r="BK16" s="562" t="str">
        <f t="shared" si="14"/>
        <v>*</v>
      </c>
      <c r="BL16" s="723">
        <f t="shared" si="14"/>
        <v>0</v>
      </c>
      <c r="BM16" s="723">
        <f t="shared" si="14"/>
        <v>0</v>
      </c>
      <c r="BN16" s="724">
        <f t="shared" si="14"/>
        <v>0</v>
      </c>
      <c r="BO16" s="723">
        <f t="shared" si="14"/>
        <v>0</v>
      </c>
      <c r="BP16" s="721">
        <f t="shared" si="14"/>
        <v>0</v>
      </c>
      <c r="BQ16" s="722">
        <f t="shared" si="14"/>
        <v>0</v>
      </c>
      <c r="BR16" s="723">
        <f t="shared" si="14"/>
        <v>0</v>
      </c>
      <c r="BS16" s="562">
        <f t="shared" si="14"/>
        <v>0</v>
      </c>
      <c r="BT16" s="723">
        <f t="shared" si="14"/>
        <v>0</v>
      </c>
      <c r="BU16" s="723">
        <f t="shared" si="14"/>
        <v>0</v>
      </c>
      <c r="BV16" s="724">
        <f t="shared" si="14"/>
        <v>0</v>
      </c>
      <c r="BW16" s="723">
        <f t="shared" si="14"/>
        <v>0</v>
      </c>
      <c r="BX16" s="721">
        <f t="shared" ref="BX16:CM16" si="15">IF(AND(BX12&gt;=$J$16,BX12&lt;$K$16),"*",0)</f>
        <v>0</v>
      </c>
      <c r="BY16" s="722">
        <f t="shared" si="15"/>
        <v>0</v>
      </c>
      <c r="BZ16" s="723">
        <f t="shared" si="15"/>
        <v>0</v>
      </c>
      <c r="CA16" s="562">
        <f t="shared" si="15"/>
        <v>0</v>
      </c>
      <c r="CB16" s="723">
        <f t="shared" si="15"/>
        <v>0</v>
      </c>
      <c r="CC16" s="723">
        <f t="shared" si="15"/>
        <v>0</v>
      </c>
      <c r="CD16" s="724">
        <f t="shared" si="15"/>
        <v>0</v>
      </c>
      <c r="CE16" s="723">
        <f t="shared" si="15"/>
        <v>0</v>
      </c>
      <c r="CF16" s="721">
        <f t="shared" si="15"/>
        <v>0</v>
      </c>
      <c r="CG16" s="538">
        <f t="shared" si="15"/>
        <v>0</v>
      </c>
      <c r="CH16" s="539">
        <f t="shared" si="15"/>
        <v>0</v>
      </c>
      <c r="CI16" s="540">
        <f t="shared" si="15"/>
        <v>0</v>
      </c>
      <c r="CJ16" s="539">
        <f t="shared" si="15"/>
        <v>0</v>
      </c>
      <c r="CK16" s="539">
        <f t="shared" si="15"/>
        <v>0</v>
      </c>
      <c r="CL16" s="541">
        <f t="shared" si="15"/>
        <v>0</v>
      </c>
      <c r="CM16" s="539">
        <f t="shared" si="15"/>
        <v>0</v>
      </c>
      <c r="CN16" s="1128">
        <f t="shared" si="4"/>
        <v>11.25</v>
      </c>
      <c r="CO16" s="1129"/>
      <c r="CP16" s="1123">
        <f>IF(CN16=0,0,LOOKUP(CN16,ﾃﾞｰﾀ入力!$AR$13:'ﾃﾞｰﾀ入力'!$AR$34,ﾃﾞｰﾀ入力!$AS$13:'ﾃﾞｰﾀ入力'!$AS$34))</f>
        <v>10</v>
      </c>
      <c r="CQ16" s="1123"/>
      <c r="CR16" s="294">
        <f t="shared" si="5"/>
        <v>2</v>
      </c>
      <c r="CS16" s="294">
        <f t="shared" si="6"/>
        <v>0</v>
      </c>
      <c r="CT16" s="294">
        <f t="shared" si="7"/>
        <v>0</v>
      </c>
      <c r="CU16" s="295">
        <f t="shared" ca="1" si="12"/>
        <v>21000</v>
      </c>
      <c r="CV16" s="296">
        <f ca="1">IF(H16=0,0,LOOKUP(H16,ﾃﾞｰﾀ入力!$C$3:'ﾃﾞｰﾀ入力'!$C$52,ﾃﾞｰﾀ入力!$E$3:'ﾃﾞｰﾀ入力'!$E$51))</f>
        <v>2000</v>
      </c>
      <c r="CW16" s="297">
        <f ca="1">IF(H16=0,0,LOOKUP(H16,ﾃﾞｰﾀ入力!$C$3:'ﾃﾞｰﾀ入力'!$C$52,ﾃﾞｰﾀ入力!$F$3:'ﾃﾞｰﾀ入力'!$F$51))</f>
        <v>1</v>
      </c>
      <c r="CY16" s="69"/>
      <c r="CZ16" s="69"/>
      <c r="DA16" s="69"/>
    </row>
    <row r="17" spans="1:105" ht="22.5" customHeight="1">
      <c r="A17" s="443">
        <f t="shared" si="8"/>
        <v>4</v>
      </c>
      <c r="B17" s="855" t="str">
        <f>ｼﾌﾄ原本!C8</f>
        <v>I.Y</v>
      </c>
      <c r="C17" s="785" t="str">
        <f>ｼﾌﾄ原本!J8</f>
        <v>X</v>
      </c>
      <c r="D17" s="435">
        <f>IF(COUNTIF($H$14:$H$30,4),VLOOKUP(4,$H$14:$CU$30,3,FALSE),0)</f>
        <v>0</v>
      </c>
      <c r="E17" s="423">
        <f>IF(COUNTIF($H$14:$H$30,4),VLOOKUP(4,$H$14:$CU$30,4,FALSE),0)</f>
        <v>0</v>
      </c>
      <c r="F17" s="430">
        <f>IF(COUNTIF($H$14:$H$30,4),VLOOKUP(4,$H$14:$CU$30,92,FALSE),0)</f>
        <v>0</v>
      </c>
      <c r="G17" s="431">
        <f>IF(COUNTIF($H$14:$H$30,4),VLOOKUP(4,$H$14:$CW$30,94,FALSE),0)</f>
        <v>0</v>
      </c>
      <c r="H17" s="432">
        <v>3</v>
      </c>
      <c r="I17" s="874" t="str">
        <f>IF(H17=0,0,LOOKUP(H17,ﾃﾞｰﾀ入力!$C$3:'ﾃﾞｰﾀ入力'!$C$40,ﾃﾞｰﾀ入力!$D$3:'ﾃﾞｰﾀ入力'!$D$40))</f>
        <v>Y.I</v>
      </c>
      <c r="J17" s="285">
        <v>9</v>
      </c>
      <c r="K17" s="286">
        <v>18</v>
      </c>
      <c r="L17" s="632">
        <f t="shared" ref="L17:AQ17" si="16">IF(AND(L12&gt;=$J$17,L12&lt;$K$17),"*",0)</f>
        <v>0</v>
      </c>
      <c r="M17" s="626">
        <f t="shared" si="16"/>
        <v>0</v>
      </c>
      <c r="N17" s="627">
        <f t="shared" si="16"/>
        <v>0</v>
      </c>
      <c r="O17" s="628">
        <f t="shared" si="16"/>
        <v>0</v>
      </c>
      <c r="P17" s="537">
        <f t="shared" si="16"/>
        <v>0</v>
      </c>
      <c r="Q17" s="723">
        <f t="shared" si="16"/>
        <v>0</v>
      </c>
      <c r="R17" s="724">
        <f t="shared" si="16"/>
        <v>0</v>
      </c>
      <c r="S17" s="723">
        <f t="shared" si="16"/>
        <v>0</v>
      </c>
      <c r="T17" s="721">
        <f t="shared" si="16"/>
        <v>0</v>
      </c>
      <c r="U17" s="722">
        <f t="shared" si="16"/>
        <v>0</v>
      </c>
      <c r="V17" s="723">
        <f t="shared" si="16"/>
        <v>0</v>
      </c>
      <c r="W17" s="562">
        <f t="shared" si="16"/>
        <v>0</v>
      </c>
      <c r="X17" s="723">
        <f t="shared" si="16"/>
        <v>0</v>
      </c>
      <c r="Y17" s="723">
        <f t="shared" si="16"/>
        <v>0</v>
      </c>
      <c r="Z17" s="724">
        <f t="shared" si="16"/>
        <v>0</v>
      </c>
      <c r="AA17" s="723">
        <f t="shared" si="16"/>
        <v>0</v>
      </c>
      <c r="AB17" s="721" t="str">
        <f t="shared" si="16"/>
        <v>*</v>
      </c>
      <c r="AC17" s="722" t="str">
        <f t="shared" si="16"/>
        <v>*</v>
      </c>
      <c r="AD17" s="723" t="str">
        <f t="shared" si="16"/>
        <v>*</v>
      </c>
      <c r="AE17" s="562" t="str">
        <f t="shared" si="16"/>
        <v>*</v>
      </c>
      <c r="AF17" s="723" t="str">
        <f t="shared" si="16"/>
        <v>*</v>
      </c>
      <c r="AG17" s="723" t="str">
        <f t="shared" si="16"/>
        <v>*</v>
      </c>
      <c r="AH17" s="724" t="str">
        <f t="shared" si="16"/>
        <v>*</v>
      </c>
      <c r="AI17" s="723" t="str">
        <f t="shared" si="16"/>
        <v>*</v>
      </c>
      <c r="AJ17" s="721" t="str">
        <f t="shared" si="16"/>
        <v>*</v>
      </c>
      <c r="AK17" s="722" t="str">
        <f t="shared" si="16"/>
        <v>*</v>
      </c>
      <c r="AL17" s="723" t="str">
        <f t="shared" si="16"/>
        <v>*</v>
      </c>
      <c r="AM17" s="562" t="str">
        <f t="shared" si="16"/>
        <v>*</v>
      </c>
      <c r="AN17" s="723" t="str">
        <f t="shared" si="16"/>
        <v>*</v>
      </c>
      <c r="AO17" s="723" t="str">
        <f t="shared" si="16"/>
        <v>*</v>
      </c>
      <c r="AP17" s="724" t="str">
        <f t="shared" si="16"/>
        <v>*</v>
      </c>
      <c r="AQ17" s="723" t="str">
        <f t="shared" si="16"/>
        <v>*</v>
      </c>
      <c r="AR17" s="980" t="str">
        <f t="shared" ref="AR17:BW17" si="17">IF(AND(AR12&gt;=$J$17,AR12&lt;$K$17),"*",0)</f>
        <v>*</v>
      </c>
      <c r="AS17" s="981" t="str">
        <f t="shared" si="17"/>
        <v>*</v>
      </c>
      <c r="AT17" s="979" t="str">
        <f t="shared" si="17"/>
        <v>*</v>
      </c>
      <c r="AU17" s="982" t="str">
        <f t="shared" si="17"/>
        <v>*</v>
      </c>
      <c r="AV17" s="723" t="str">
        <f t="shared" si="17"/>
        <v>*</v>
      </c>
      <c r="AW17" s="723" t="str">
        <f t="shared" si="17"/>
        <v>*</v>
      </c>
      <c r="AX17" s="724" t="str">
        <f t="shared" si="17"/>
        <v>*</v>
      </c>
      <c r="AY17" s="723" t="str">
        <f t="shared" si="17"/>
        <v>*</v>
      </c>
      <c r="AZ17" s="721" t="str">
        <f t="shared" si="17"/>
        <v>*</v>
      </c>
      <c r="BA17" s="722" t="str">
        <f t="shared" si="17"/>
        <v>*</v>
      </c>
      <c r="BB17" s="723" t="str">
        <f t="shared" si="17"/>
        <v>*</v>
      </c>
      <c r="BC17" s="562" t="str">
        <f t="shared" si="17"/>
        <v>*</v>
      </c>
      <c r="BD17" s="723" t="str">
        <f t="shared" si="17"/>
        <v>*</v>
      </c>
      <c r="BE17" s="723" t="str">
        <f t="shared" si="17"/>
        <v>*</v>
      </c>
      <c r="BF17" s="724" t="str">
        <f t="shared" si="17"/>
        <v>*</v>
      </c>
      <c r="BG17" s="723" t="str">
        <f t="shared" si="17"/>
        <v>*</v>
      </c>
      <c r="BH17" s="721" t="str">
        <f t="shared" si="17"/>
        <v>*</v>
      </c>
      <c r="BI17" s="722" t="str">
        <f t="shared" si="17"/>
        <v>*</v>
      </c>
      <c r="BJ17" s="723" t="str">
        <f t="shared" si="17"/>
        <v>*</v>
      </c>
      <c r="BK17" s="562" t="str">
        <f t="shared" si="17"/>
        <v>*</v>
      </c>
      <c r="BL17" s="723">
        <f t="shared" si="17"/>
        <v>0</v>
      </c>
      <c r="BM17" s="723">
        <f t="shared" si="17"/>
        <v>0</v>
      </c>
      <c r="BN17" s="724">
        <f t="shared" si="17"/>
        <v>0</v>
      </c>
      <c r="BO17" s="723">
        <f t="shared" si="17"/>
        <v>0</v>
      </c>
      <c r="BP17" s="721">
        <f t="shared" si="17"/>
        <v>0</v>
      </c>
      <c r="BQ17" s="722">
        <f t="shared" si="17"/>
        <v>0</v>
      </c>
      <c r="BR17" s="723">
        <f t="shared" si="17"/>
        <v>0</v>
      </c>
      <c r="BS17" s="562">
        <f t="shared" si="17"/>
        <v>0</v>
      </c>
      <c r="BT17" s="723">
        <f t="shared" si="17"/>
        <v>0</v>
      </c>
      <c r="BU17" s="723">
        <f t="shared" si="17"/>
        <v>0</v>
      </c>
      <c r="BV17" s="724">
        <f t="shared" si="17"/>
        <v>0</v>
      </c>
      <c r="BW17" s="723">
        <f t="shared" si="17"/>
        <v>0</v>
      </c>
      <c r="BX17" s="721">
        <f t="shared" ref="BX17:CM17" si="18">IF(AND(BX12&gt;=$J$17,BX12&lt;$K$17),"*",0)</f>
        <v>0</v>
      </c>
      <c r="BY17" s="722">
        <f t="shared" si="18"/>
        <v>0</v>
      </c>
      <c r="BZ17" s="723">
        <f t="shared" si="18"/>
        <v>0</v>
      </c>
      <c r="CA17" s="562">
        <f t="shared" si="18"/>
        <v>0</v>
      </c>
      <c r="CB17" s="723">
        <f t="shared" si="18"/>
        <v>0</v>
      </c>
      <c r="CC17" s="723">
        <f t="shared" si="18"/>
        <v>0</v>
      </c>
      <c r="CD17" s="724">
        <f t="shared" si="18"/>
        <v>0</v>
      </c>
      <c r="CE17" s="723">
        <f t="shared" si="18"/>
        <v>0</v>
      </c>
      <c r="CF17" s="721">
        <f t="shared" si="18"/>
        <v>0</v>
      </c>
      <c r="CG17" s="538">
        <f t="shared" si="18"/>
        <v>0</v>
      </c>
      <c r="CH17" s="539">
        <f t="shared" si="18"/>
        <v>0</v>
      </c>
      <c r="CI17" s="540">
        <f t="shared" si="18"/>
        <v>0</v>
      </c>
      <c r="CJ17" s="539">
        <f t="shared" si="18"/>
        <v>0</v>
      </c>
      <c r="CK17" s="539">
        <f t="shared" si="18"/>
        <v>0</v>
      </c>
      <c r="CL17" s="541">
        <f t="shared" si="18"/>
        <v>0</v>
      </c>
      <c r="CM17" s="539">
        <f t="shared" si="18"/>
        <v>0</v>
      </c>
      <c r="CN17" s="1128">
        <f t="shared" si="4"/>
        <v>9</v>
      </c>
      <c r="CO17" s="1129"/>
      <c r="CP17" s="1123">
        <f>IF(CN17=0,0,LOOKUP(CN17,ﾃﾞｰﾀ入力!$AR$13:'ﾃﾞｰﾀ入力'!$AR$34,ﾃﾞｰﾀ入力!$AS$13:'ﾃﾞｰﾀ入力'!$AS$34))</f>
        <v>8</v>
      </c>
      <c r="CQ17" s="1123"/>
      <c r="CR17" s="294">
        <f t="shared" si="5"/>
        <v>0</v>
      </c>
      <c r="CS17" s="294">
        <f t="shared" si="6"/>
        <v>0</v>
      </c>
      <c r="CT17" s="294">
        <f t="shared" si="7"/>
        <v>0</v>
      </c>
      <c r="CU17" s="295">
        <f t="shared" ca="1" si="12"/>
        <v>10040</v>
      </c>
      <c r="CV17" s="296">
        <f ca="1">IF(H17=0,0,LOOKUP(H17,ﾃﾞｰﾀ入力!$C$3:'ﾃﾞｰﾀ入力'!$C$52,ﾃﾞｰﾀ入力!$E$3:'ﾃﾞｰﾀ入力'!$E$51))</f>
        <v>1255</v>
      </c>
      <c r="CW17" s="297">
        <f ca="1">IF(H17=0,0,LOOKUP(H17,ﾃﾞｰﾀ入力!$C$3:'ﾃﾞｰﾀ入力'!$C$52,ﾃﾞｰﾀ入力!$F$3:'ﾃﾞｰﾀ入力'!$F$51))</f>
        <v>272</v>
      </c>
      <c r="CY17" s="69"/>
      <c r="CZ17" s="69"/>
      <c r="DA17" s="69"/>
    </row>
    <row r="18" spans="1:105" ht="22.5" customHeight="1">
      <c r="A18" s="443">
        <f t="shared" si="8"/>
        <v>5</v>
      </c>
      <c r="B18" s="855" t="str">
        <f>ｼﾌﾄ原本!C9</f>
        <v>S.S</v>
      </c>
      <c r="C18" s="785" t="str">
        <f>ｼﾌﾄ原本!J9</f>
        <v>X</v>
      </c>
      <c r="D18" s="435">
        <f>IF(COUNTIF($H$14:$H$30,5),VLOOKUP(5,$H$14:$CU$30,3,FALSE),0)</f>
        <v>0</v>
      </c>
      <c r="E18" s="423">
        <f>IF(COUNTIF($H$14:$H$30,5),VLOOKUP(5,$H$14:$CU$30,4,FALSE),0)</f>
        <v>0</v>
      </c>
      <c r="F18" s="430">
        <f>IF(COUNTIF($H$14:$H$30,5),VLOOKUP(5,$H$14:$CU$30,92,FALSE),0)</f>
        <v>0</v>
      </c>
      <c r="G18" s="431">
        <f>IF(COUNTIF($H$14:$H$30,5),VLOOKUP(5,$H$14:$CW$30,94,FALSE),0)</f>
        <v>0</v>
      </c>
      <c r="H18" s="432">
        <v>2</v>
      </c>
      <c r="I18" s="874" t="str">
        <f>IF(H18=0,0,LOOKUP(H18,ﾃﾞｰﾀ入力!$C$3:'ﾃﾞｰﾀ入力'!$C$40,ﾃﾞｰﾀ入力!$D$3:'ﾃﾞｰﾀ入力'!$D$40))</f>
        <v>S.S</v>
      </c>
      <c r="J18" s="285">
        <v>12</v>
      </c>
      <c r="K18" s="286">
        <v>22.75</v>
      </c>
      <c r="L18" s="632">
        <f t="shared" ref="L18:AQ18" si="19">IF(AND(L12&gt;=$J$18,L12&lt;$K$18),"*",0)</f>
        <v>0</v>
      </c>
      <c r="M18" s="626">
        <f t="shared" si="19"/>
        <v>0</v>
      </c>
      <c r="N18" s="627">
        <f t="shared" si="19"/>
        <v>0</v>
      </c>
      <c r="O18" s="628">
        <f t="shared" si="19"/>
        <v>0</v>
      </c>
      <c r="P18" s="537">
        <f t="shared" si="19"/>
        <v>0</v>
      </c>
      <c r="Q18" s="723">
        <f t="shared" si="19"/>
        <v>0</v>
      </c>
      <c r="R18" s="724">
        <f t="shared" si="19"/>
        <v>0</v>
      </c>
      <c r="S18" s="723">
        <f t="shared" si="19"/>
        <v>0</v>
      </c>
      <c r="T18" s="721">
        <f t="shared" si="19"/>
        <v>0</v>
      </c>
      <c r="U18" s="722">
        <f t="shared" si="19"/>
        <v>0</v>
      </c>
      <c r="V18" s="723">
        <f t="shared" si="19"/>
        <v>0</v>
      </c>
      <c r="W18" s="562">
        <f t="shared" si="19"/>
        <v>0</v>
      </c>
      <c r="X18" s="723">
        <f t="shared" si="19"/>
        <v>0</v>
      </c>
      <c r="Y18" s="723">
        <f t="shared" si="19"/>
        <v>0</v>
      </c>
      <c r="Z18" s="724">
        <f t="shared" si="19"/>
        <v>0</v>
      </c>
      <c r="AA18" s="723">
        <f t="shared" si="19"/>
        <v>0</v>
      </c>
      <c r="AB18" s="721">
        <f t="shared" si="19"/>
        <v>0</v>
      </c>
      <c r="AC18" s="722">
        <f t="shared" si="19"/>
        <v>0</v>
      </c>
      <c r="AD18" s="723">
        <f t="shared" si="19"/>
        <v>0</v>
      </c>
      <c r="AE18" s="562">
        <f t="shared" si="19"/>
        <v>0</v>
      </c>
      <c r="AF18" s="723">
        <f t="shared" si="19"/>
        <v>0</v>
      </c>
      <c r="AG18" s="723">
        <f t="shared" si="19"/>
        <v>0</v>
      </c>
      <c r="AH18" s="724">
        <f t="shared" si="19"/>
        <v>0</v>
      </c>
      <c r="AI18" s="723">
        <f t="shared" si="19"/>
        <v>0</v>
      </c>
      <c r="AJ18" s="721">
        <f t="shared" si="19"/>
        <v>0</v>
      </c>
      <c r="AK18" s="722">
        <f t="shared" si="19"/>
        <v>0</v>
      </c>
      <c r="AL18" s="723">
        <f t="shared" si="19"/>
        <v>0</v>
      </c>
      <c r="AM18" s="562">
        <f t="shared" si="19"/>
        <v>0</v>
      </c>
      <c r="AN18" s="723" t="str">
        <f t="shared" si="19"/>
        <v>*</v>
      </c>
      <c r="AO18" s="723" t="str">
        <f t="shared" si="19"/>
        <v>*</v>
      </c>
      <c r="AP18" s="724" t="str">
        <f t="shared" si="19"/>
        <v>*</v>
      </c>
      <c r="AQ18" s="723" t="str">
        <f t="shared" si="19"/>
        <v>*</v>
      </c>
      <c r="AR18" s="721" t="str">
        <f t="shared" ref="AR18:BW18" si="20">IF(AND(AR12&gt;=$J$18,AR12&lt;$K$18),"*",0)</f>
        <v>*</v>
      </c>
      <c r="AS18" s="722" t="str">
        <f t="shared" si="20"/>
        <v>*</v>
      </c>
      <c r="AT18" s="723" t="str">
        <f t="shared" si="20"/>
        <v>*</v>
      </c>
      <c r="AU18" s="562" t="str">
        <f t="shared" si="20"/>
        <v>*</v>
      </c>
      <c r="AV18" s="723" t="str">
        <f t="shared" si="20"/>
        <v>*</v>
      </c>
      <c r="AW18" s="723" t="str">
        <f t="shared" si="20"/>
        <v>*</v>
      </c>
      <c r="AX18" s="724" t="str">
        <f t="shared" si="20"/>
        <v>*</v>
      </c>
      <c r="AY18" s="979" t="str">
        <f t="shared" si="20"/>
        <v>*</v>
      </c>
      <c r="AZ18" s="980" t="str">
        <f t="shared" si="20"/>
        <v>*</v>
      </c>
      <c r="BA18" s="981" t="str">
        <f t="shared" si="20"/>
        <v>*</v>
      </c>
      <c r="BB18" s="723" t="str">
        <f t="shared" si="20"/>
        <v>*</v>
      </c>
      <c r="BC18" s="562" t="str">
        <f t="shared" si="20"/>
        <v>*</v>
      </c>
      <c r="BD18" s="723" t="str">
        <f t="shared" si="20"/>
        <v>*</v>
      </c>
      <c r="BE18" s="723" t="str">
        <f t="shared" si="20"/>
        <v>*</v>
      </c>
      <c r="BF18" s="724" t="str">
        <f t="shared" si="20"/>
        <v>*</v>
      </c>
      <c r="BG18" s="723" t="str">
        <f t="shared" si="20"/>
        <v>*</v>
      </c>
      <c r="BH18" s="721" t="str">
        <f t="shared" si="20"/>
        <v>*</v>
      </c>
      <c r="BI18" s="722" t="str">
        <f t="shared" si="20"/>
        <v>*</v>
      </c>
      <c r="BJ18" s="979" t="str">
        <f t="shared" si="20"/>
        <v>*</v>
      </c>
      <c r="BK18" s="982" t="str">
        <f t="shared" si="20"/>
        <v>*</v>
      </c>
      <c r="BL18" s="723" t="str">
        <f t="shared" si="20"/>
        <v>*</v>
      </c>
      <c r="BM18" s="723" t="str">
        <f t="shared" si="20"/>
        <v>*</v>
      </c>
      <c r="BN18" s="724" t="str">
        <f t="shared" si="20"/>
        <v>*</v>
      </c>
      <c r="BO18" s="723" t="str">
        <f t="shared" si="20"/>
        <v>*</v>
      </c>
      <c r="BP18" s="721" t="str">
        <f t="shared" si="20"/>
        <v>*</v>
      </c>
      <c r="BQ18" s="722" t="str">
        <f t="shared" si="20"/>
        <v>*</v>
      </c>
      <c r="BR18" s="723" t="str">
        <f t="shared" si="20"/>
        <v>*</v>
      </c>
      <c r="BS18" s="562" t="str">
        <f t="shared" si="20"/>
        <v>*</v>
      </c>
      <c r="BT18" s="723" t="str">
        <f t="shared" si="20"/>
        <v>*</v>
      </c>
      <c r="BU18" s="723" t="str">
        <f t="shared" si="20"/>
        <v>*</v>
      </c>
      <c r="BV18" s="724" t="str">
        <f t="shared" si="20"/>
        <v>*</v>
      </c>
      <c r="BW18" s="723" t="str">
        <f t="shared" si="20"/>
        <v>*</v>
      </c>
      <c r="BX18" s="721" t="str">
        <f t="shared" ref="BX18:CM18" si="21">IF(AND(BX12&gt;=$J$18,BX12&lt;$K$18),"*",0)</f>
        <v>*</v>
      </c>
      <c r="BY18" s="722" t="str">
        <f t="shared" si="21"/>
        <v>*</v>
      </c>
      <c r="BZ18" s="723" t="str">
        <f t="shared" si="21"/>
        <v>*</v>
      </c>
      <c r="CA18" s="562" t="str">
        <f t="shared" si="21"/>
        <v>*</v>
      </c>
      <c r="CB18" s="723" t="str">
        <f t="shared" si="21"/>
        <v>*</v>
      </c>
      <c r="CC18" s="723" t="str">
        <f t="shared" si="21"/>
        <v>*</v>
      </c>
      <c r="CD18" s="724" t="str">
        <f t="shared" si="21"/>
        <v>*</v>
      </c>
      <c r="CE18" s="723">
        <f t="shared" si="21"/>
        <v>0</v>
      </c>
      <c r="CF18" s="721">
        <f t="shared" si="21"/>
        <v>0</v>
      </c>
      <c r="CG18" s="538">
        <f t="shared" si="21"/>
        <v>0</v>
      </c>
      <c r="CH18" s="539">
        <f t="shared" si="21"/>
        <v>0</v>
      </c>
      <c r="CI18" s="540">
        <f t="shared" si="21"/>
        <v>0</v>
      </c>
      <c r="CJ18" s="539">
        <f t="shared" si="21"/>
        <v>0</v>
      </c>
      <c r="CK18" s="539">
        <f t="shared" si="21"/>
        <v>0</v>
      </c>
      <c r="CL18" s="541">
        <f t="shared" si="21"/>
        <v>0</v>
      </c>
      <c r="CM18" s="539">
        <f t="shared" si="21"/>
        <v>0</v>
      </c>
      <c r="CN18" s="1128">
        <f t="shared" si="4"/>
        <v>10.75</v>
      </c>
      <c r="CO18" s="1129"/>
      <c r="CP18" s="1123">
        <f>IF(CN18=0,0,LOOKUP(CN18,ﾃﾞｰﾀ入力!$AR$13:'ﾃﾞｰﾀ入力'!$AR$34,ﾃﾞｰﾀ入力!$AS$13:'ﾃﾞｰﾀ入力'!$AS$34))</f>
        <v>9.5</v>
      </c>
      <c r="CQ18" s="1123"/>
      <c r="CR18" s="294">
        <f t="shared" si="5"/>
        <v>1.5</v>
      </c>
      <c r="CS18" s="294">
        <f t="shared" si="6"/>
        <v>0.75</v>
      </c>
      <c r="CT18" s="294">
        <f t="shared" si="7"/>
        <v>0.75</v>
      </c>
      <c r="CU18" s="295">
        <f t="shared" ca="1" si="12"/>
        <v>15656.25</v>
      </c>
      <c r="CV18" s="296">
        <f ca="1">IF(H18=0,0,LOOKUP(H18,ﾃﾞｰﾀ入力!$C$3:'ﾃﾞｰﾀ入力'!$C$52,ﾃﾞｰﾀ入力!$E$3:'ﾃﾞｰﾀ入力'!$E$51))</f>
        <v>1500</v>
      </c>
      <c r="CW18" s="297">
        <f ca="1">IF(H18=0,0,LOOKUP(H18,ﾃﾞｰﾀ入力!$C$3:'ﾃﾞｰﾀ入力'!$C$52,ﾃﾞｰﾀ入力!$F$3:'ﾃﾞｰﾀ入力'!$F$51))</f>
        <v>1</v>
      </c>
      <c r="CY18" s="69"/>
      <c r="CZ18" s="69"/>
      <c r="DA18" s="69"/>
    </row>
    <row r="19" spans="1:105" ht="22.5" customHeight="1">
      <c r="A19" s="443">
        <f t="shared" si="8"/>
        <v>6</v>
      </c>
      <c r="B19" s="855" t="str">
        <f>ｼﾌﾄ原本!C10</f>
        <v>S.M</v>
      </c>
      <c r="C19" s="785" t="str">
        <f>ｼﾌﾄ原本!J10</f>
        <v>X</v>
      </c>
      <c r="D19" s="435">
        <f>IF(COUNTIF($H$14:$H$30,6),VLOOKUP(6,$H$14:$CU$30,3,FALSE),0)</f>
        <v>0</v>
      </c>
      <c r="E19" s="429">
        <f>IF(COUNTIF($H$14:$H$30,6),VLOOKUP(6,$H$14:$CU$30,4,FALSE),0)</f>
        <v>0</v>
      </c>
      <c r="F19" s="430">
        <f>IF(COUNTIF($H$14:$H$30,6),VLOOKUP(6,$H$14:$CU$30,92,FALSE),0)</f>
        <v>0</v>
      </c>
      <c r="G19" s="431">
        <f>IF(COUNTIF($H$14:$H$30,6),VLOOKUP(6,$H$14:$CW$30,94,FALSE),0)</f>
        <v>0</v>
      </c>
      <c r="H19" s="432">
        <v>16</v>
      </c>
      <c r="I19" s="874" t="str">
        <f>IF(H19=0,0,LOOKUP(H19,ﾃﾞｰﾀ入力!$C$3:'ﾃﾞｰﾀ入力'!$C$40,ﾃﾞｰﾀ入力!$D$3:'ﾃﾞｰﾀ入力'!$D$40))</f>
        <v>Y.Y</v>
      </c>
      <c r="J19" s="285">
        <v>17.5</v>
      </c>
      <c r="K19" s="286">
        <v>22.75</v>
      </c>
      <c r="L19" s="632">
        <f t="shared" ref="L19:AQ19" si="22">IF(AND(L12&gt;=$J$19,L12&lt;$K$19),"*",0)</f>
        <v>0</v>
      </c>
      <c r="M19" s="626">
        <f t="shared" si="22"/>
        <v>0</v>
      </c>
      <c r="N19" s="627">
        <f t="shared" si="22"/>
        <v>0</v>
      </c>
      <c r="O19" s="628">
        <f t="shared" si="22"/>
        <v>0</v>
      </c>
      <c r="P19" s="537">
        <f t="shared" si="22"/>
        <v>0</v>
      </c>
      <c r="Q19" s="723">
        <f t="shared" si="22"/>
        <v>0</v>
      </c>
      <c r="R19" s="724">
        <f t="shared" si="22"/>
        <v>0</v>
      </c>
      <c r="S19" s="723">
        <f t="shared" si="22"/>
        <v>0</v>
      </c>
      <c r="T19" s="721">
        <f t="shared" si="22"/>
        <v>0</v>
      </c>
      <c r="U19" s="722">
        <f t="shared" si="22"/>
        <v>0</v>
      </c>
      <c r="V19" s="723">
        <f t="shared" si="22"/>
        <v>0</v>
      </c>
      <c r="W19" s="562">
        <f t="shared" si="22"/>
        <v>0</v>
      </c>
      <c r="X19" s="723">
        <f t="shared" si="22"/>
        <v>0</v>
      </c>
      <c r="Y19" s="723">
        <f t="shared" si="22"/>
        <v>0</v>
      </c>
      <c r="Z19" s="724">
        <f t="shared" si="22"/>
        <v>0</v>
      </c>
      <c r="AA19" s="723">
        <f t="shared" si="22"/>
        <v>0</v>
      </c>
      <c r="AB19" s="721">
        <f t="shared" si="22"/>
        <v>0</v>
      </c>
      <c r="AC19" s="722">
        <f t="shared" si="22"/>
        <v>0</v>
      </c>
      <c r="AD19" s="723">
        <f t="shared" si="22"/>
        <v>0</v>
      </c>
      <c r="AE19" s="562">
        <f t="shared" si="22"/>
        <v>0</v>
      </c>
      <c r="AF19" s="723">
        <f t="shared" si="22"/>
        <v>0</v>
      </c>
      <c r="AG19" s="723">
        <f t="shared" si="22"/>
        <v>0</v>
      </c>
      <c r="AH19" s="724">
        <f t="shared" si="22"/>
        <v>0</v>
      </c>
      <c r="AI19" s="723">
        <f t="shared" si="22"/>
        <v>0</v>
      </c>
      <c r="AJ19" s="721">
        <f t="shared" si="22"/>
        <v>0</v>
      </c>
      <c r="AK19" s="722">
        <f t="shared" si="22"/>
        <v>0</v>
      </c>
      <c r="AL19" s="723">
        <f t="shared" si="22"/>
        <v>0</v>
      </c>
      <c r="AM19" s="562">
        <f t="shared" si="22"/>
        <v>0</v>
      </c>
      <c r="AN19" s="723">
        <f t="shared" si="22"/>
        <v>0</v>
      </c>
      <c r="AO19" s="723">
        <f t="shared" si="22"/>
        <v>0</v>
      </c>
      <c r="AP19" s="724">
        <f t="shared" si="22"/>
        <v>0</v>
      </c>
      <c r="AQ19" s="723">
        <f t="shared" si="22"/>
        <v>0</v>
      </c>
      <c r="AR19" s="721">
        <f t="shared" ref="AR19:BW19" si="23">IF(AND(AR12&gt;=$J$19,AR12&lt;$K$19),"*",0)</f>
        <v>0</v>
      </c>
      <c r="AS19" s="722">
        <f t="shared" si="23"/>
        <v>0</v>
      </c>
      <c r="AT19" s="723">
        <f t="shared" si="23"/>
        <v>0</v>
      </c>
      <c r="AU19" s="562">
        <f t="shared" si="23"/>
        <v>0</v>
      </c>
      <c r="AV19" s="723">
        <f t="shared" si="23"/>
        <v>0</v>
      </c>
      <c r="AW19" s="723">
        <f t="shared" si="23"/>
        <v>0</v>
      </c>
      <c r="AX19" s="724">
        <f t="shared" si="23"/>
        <v>0</v>
      </c>
      <c r="AY19" s="723">
        <f t="shared" si="23"/>
        <v>0</v>
      </c>
      <c r="AZ19" s="721">
        <f t="shared" si="23"/>
        <v>0</v>
      </c>
      <c r="BA19" s="722">
        <f t="shared" si="23"/>
        <v>0</v>
      </c>
      <c r="BB19" s="723">
        <f t="shared" si="23"/>
        <v>0</v>
      </c>
      <c r="BC19" s="562">
        <f t="shared" si="23"/>
        <v>0</v>
      </c>
      <c r="BD19" s="723">
        <f t="shared" si="23"/>
        <v>0</v>
      </c>
      <c r="BE19" s="723">
        <f t="shared" si="23"/>
        <v>0</v>
      </c>
      <c r="BF19" s="724">
        <f t="shared" si="23"/>
        <v>0</v>
      </c>
      <c r="BG19" s="723">
        <f t="shared" si="23"/>
        <v>0</v>
      </c>
      <c r="BH19" s="721">
        <f t="shared" si="23"/>
        <v>0</v>
      </c>
      <c r="BI19" s="722">
        <f t="shared" si="23"/>
        <v>0</v>
      </c>
      <c r="BJ19" s="723" t="str">
        <f t="shared" si="23"/>
        <v>*</v>
      </c>
      <c r="BK19" s="562" t="str">
        <f t="shared" si="23"/>
        <v>*</v>
      </c>
      <c r="BL19" s="723" t="str">
        <f t="shared" si="23"/>
        <v>*</v>
      </c>
      <c r="BM19" s="723" t="str">
        <f t="shared" si="23"/>
        <v>*</v>
      </c>
      <c r="BN19" s="724" t="str">
        <f t="shared" si="23"/>
        <v>*</v>
      </c>
      <c r="BO19" s="723" t="str">
        <f t="shared" si="23"/>
        <v>*</v>
      </c>
      <c r="BP19" s="721" t="str">
        <f t="shared" si="23"/>
        <v>*</v>
      </c>
      <c r="BQ19" s="722" t="str">
        <f t="shared" si="23"/>
        <v>*</v>
      </c>
      <c r="BR19" s="979" t="str">
        <f t="shared" si="23"/>
        <v>*</v>
      </c>
      <c r="BS19" s="562" t="str">
        <f t="shared" si="23"/>
        <v>*</v>
      </c>
      <c r="BT19" s="723" t="str">
        <f t="shared" si="23"/>
        <v>*</v>
      </c>
      <c r="BU19" s="723" t="str">
        <f t="shared" si="23"/>
        <v>*</v>
      </c>
      <c r="BV19" s="724" t="str">
        <f t="shared" si="23"/>
        <v>*</v>
      </c>
      <c r="BW19" s="723" t="str">
        <f t="shared" si="23"/>
        <v>*</v>
      </c>
      <c r="BX19" s="721" t="str">
        <f t="shared" ref="BX19:CM19" si="24">IF(AND(BX12&gt;=$J$19,BX12&lt;$K$19),"*",0)</f>
        <v>*</v>
      </c>
      <c r="BY19" s="722" t="str">
        <f t="shared" si="24"/>
        <v>*</v>
      </c>
      <c r="BZ19" s="723" t="str">
        <f t="shared" si="24"/>
        <v>*</v>
      </c>
      <c r="CA19" s="562" t="str">
        <f t="shared" si="24"/>
        <v>*</v>
      </c>
      <c r="CB19" s="723" t="str">
        <f t="shared" si="24"/>
        <v>*</v>
      </c>
      <c r="CC19" s="723" t="str">
        <f t="shared" si="24"/>
        <v>*</v>
      </c>
      <c r="CD19" s="724" t="str">
        <f t="shared" si="24"/>
        <v>*</v>
      </c>
      <c r="CE19" s="723">
        <f t="shared" si="24"/>
        <v>0</v>
      </c>
      <c r="CF19" s="721">
        <f t="shared" si="24"/>
        <v>0</v>
      </c>
      <c r="CG19" s="538">
        <f t="shared" si="24"/>
        <v>0</v>
      </c>
      <c r="CH19" s="539">
        <f t="shared" si="24"/>
        <v>0</v>
      </c>
      <c r="CI19" s="540">
        <f t="shared" si="24"/>
        <v>0</v>
      </c>
      <c r="CJ19" s="539">
        <f t="shared" si="24"/>
        <v>0</v>
      </c>
      <c r="CK19" s="539">
        <f t="shared" si="24"/>
        <v>0</v>
      </c>
      <c r="CL19" s="541">
        <f t="shared" si="24"/>
        <v>0</v>
      </c>
      <c r="CM19" s="539">
        <f t="shared" si="24"/>
        <v>0</v>
      </c>
      <c r="CN19" s="1128">
        <f t="shared" si="4"/>
        <v>5.25</v>
      </c>
      <c r="CO19" s="1129"/>
      <c r="CP19" s="1123">
        <f>IF(CN19=0,0,LOOKUP(CN19,ﾃﾞｰﾀ入力!$AR$13:'ﾃﾞｰﾀ入力'!$AR$34,ﾃﾞｰﾀ入力!$AS$13:'ﾃﾞｰﾀ入力'!$AS$34))</f>
        <v>5</v>
      </c>
      <c r="CQ19" s="1123"/>
      <c r="CR19" s="294">
        <f t="shared" si="5"/>
        <v>0</v>
      </c>
      <c r="CS19" s="294">
        <f t="shared" si="6"/>
        <v>0.75</v>
      </c>
      <c r="CT19" s="294">
        <f t="shared" si="7"/>
        <v>0</v>
      </c>
      <c r="CU19" s="295">
        <f t="shared" ca="1" si="12"/>
        <v>6359.875</v>
      </c>
      <c r="CV19" s="296">
        <f ca="1">IF(H19=0,0,LOOKUP(H19,ﾃﾞｰﾀ入力!$C$3:'ﾃﾞｰﾀ入力'!$C$52,ﾃﾞｰﾀ入力!$E$3:'ﾃﾞｰﾀ入力'!$E$51))</f>
        <v>1226</v>
      </c>
      <c r="CW19" s="297">
        <f ca="1">IF(H19=0,0,LOOKUP(H19,ﾃﾞｰﾀ入力!$C$3:'ﾃﾞｰﾀ入力'!$C$52,ﾃﾞｰﾀ入力!$F$3:'ﾃﾞｰﾀ入力'!$F$51))</f>
        <v>356</v>
      </c>
      <c r="CY19" s="69"/>
      <c r="CZ19" s="69"/>
      <c r="DA19" s="69"/>
    </row>
    <row r="20" spans="1:105" ht="22.5" customHeight="1">
      <c r="A20" s="443">
        <f t="shared" si="8"/>
        <v>7</v>
      </c>
      <c r="B20" s="855" t="str">
        <f>ｼﾌﾄ原本!C11</f>
        <v>N.D</v>
      </c>
      <c r="C20" s="785" t="str">
        <f>ｼﾌﾄ原本!J11</f>
        <v>O-17</v>
      </c>
      <c r="D20" s="435">
        <f>IF(COUNTIF($H$14:$H$30,7),VLOOKUP(7,$H$14:$CU$30,3,FALSE),0)</f>
        <v>6.75</v>
      </c>
      <c r="E20" s="423">
        <f>IF(COUNTIF($H$14:$H$30,7),VLOOKUP(7,$H$14:$CU$30,4,FALSE),0)</f>
        <v>17</v>
      </c>
      <c r="F20" s="430">
        <f ca="1">IF(COUNTIF($H$14:$H$30,7),VLOOKUP(7,$H$14:$CU$30,92,FALSE),0)</f>
        <v>11340.5</v>
      </c>
      <c r="G20" s="431">
        <f ca="1">IF(COUNTIF($H$14:$H$30,7),VLOOKUP(7,$H$14:$CW$30,94,FALSE),0)</f>
        <v>420</v>
      </c>
      <c r="H20" s="432">
        <v>19</v>
      </c>
      <c r="I20" s="874" t="str">
        <f>IF(H20=0,0,LOOKUP(H20,ﾃﾞｰﾀ入力!$C$3:'ﾃﾞｰﾀ入力'!$C$40,ﾃﾞｰﾀ入力!$D$3:'ﾃﾞｰﾀ入力'!$D$40))</f>
        <v>E.U</v>
      </c>
      <c r="J20" s="285">
        <v>18</v>
      </c>
      <c r="K20" s="286">
        <v>22.75</v>
      </c>
      <c r="L20" s="632">
        <f t="shared" ref="L20:AQ20" si="25">IF(AND(L12&gt;=$J$20,L12&lt;$K$20),"*",0)</f>
        <v>0</v>
      </c>
      <c r="M20" s="626">
        <f t="shared" si="25"/>
        <v>0</v>
      </c>
      <c r="N20" s="627">
        <f t="shared" si="25"/>
        <v>0</v>
      </c>
      <c r="O20" s="628">
        <f t="shared" si="25"/>
        <v>0</v>
      </c>
      <c r="P20" s="537">
        <f t="shared" si="25"/>
        <v>0</v>
      </c>
      <c r="Q20" s="723">
        <f t="shared" si="25"/>
        <v>0</v>
      </c>
      <c r="R20" s="724">
        <f t="shared" si="25"/>
        <v>0</v>
      </c>
      <c r="S20" s="723">
        <f t="shared" si="25"/>
        <v>0</v>
      </c>
      <c r="T20" s="721">
        <f t="shared" si="25"/>
        <v>0</v>
      </c>
      <c r="U20" s="722">
        <f t="shared" si="25"/>
        <v>0</v>
      </c>
      <c r="V20" s="723">
        <f t="shared" si="25"/>
        <v>0</v>
      </c>
      <c r="W20" s="562">
        <f t="shared" si="25"/>
        <v>0</v>
      </c>
      <c r="X20" s="723">
        <f t="shared" si="25"/>
        <v>0</v>
      </c>
      <c r="Y20" s="723">
        <f t="shared" si="25"/>
        <v>0</v>
      </c>
      <c r="Z20" s="724">
        <f t="shared" si="25"/>
        <v>0</v>
      </c>
      <c r="AA20" s="723">
        <f t="shared" si="25"/>
        <v>0</v>
      </c>
      <c r="AB20" s="721">
        <f t="shared" si="25"/>
        <v>0</v>
      </c>
      <c r="AC20" s="722">
        <f t="shared" si="25"/>
        <v>0</v>
      </c>
      <c r="AD20" s="723">
        <f t="shared" si="25"/>
        <v>0</v>
      </c>
      <c r="AE20" s="562">
        <f t="shared" si="25"/>
        <v>0</v>
      </c>
      <c r="AF20" s="723">
        <f t="shared" si="25"/>
        <v>0</v>
      </c>
      <c r="AG20" s="723">
        <f t="shared" si="25"/>
        <v>0</v>
      </c>
      <c r="AH20" s="724">
        <f t="shared" si="25"/>
        <v>0</v>
      </c>
      <c r="AI20" s="723">
        <f t="shared" si="25"/>
        <v>0</v>
      </c>
      <c r="AJ20" s="721">
        <f t="shared" si="25"/>
        <v>0</v>
      </c>
      <c r="AK20" s="722">
        <f t="shared" si="25"/>
        <v>0</v>
      </c>
      <c r="AL20" s="723">
        <f t="shared" si="25"/>
        <v>0</v>
      </c>
      <c r="AM20" s="562">
        <f t="shared" si="25"/>
        <v>0</v>
      </c>
      <c r="AN20" s="723">
        <f t="shared" si="25"/>
        <v>0</v>
      </c>
      <c r="AO20" s="723">
        <f t="shared" si="25"/>
        <v>0</v>
      </c>
      <c r="AP20" s="724">
        <f t="shared" si="25"/>
        <v>0</v>
      </c>
      <c r="AQ20" s="723">
        <f t="shared" si="25"/>
        <v>0</v>
      </c>
      <c r="AR20" s="721">
        <f t="shared" ref="AR20:BW20" si="26">IF(AND(AR12&gt;=$J$20,AR12&lt;$K$20),"*",0)</f>
        <v>0</v>
      </c>
      <c r="AS20" s="722">
        <f t="shared" si="26"/>
        <v>0</v>
      </c>
      <c r="AT20" s="723">
        <f t="shared" si="26"/>
        <v>0</v>
      </c>
      <c r="AU20" s="562">
        <f t="shared" si="26"/>
        <v>0</v>
      </c>
      <c r="AV20" s="723">
        <f t="shared" si="26"/>
        <v>0</v>
      </c>
      <c r="AW20" s="723">
        <f t="shared" si="26"/>
        <v>0</v>
      </c>
      <c r="AX20" s="724">
        <f t="shared" si="26"/>
        <v>0</v>
      </c>
      <c r="AY20" s="723">
        <f t="shared" si="26"/>
        <v>0</v>
      </c>
      <c r="AZ20" s="721">
        <f t="shared" si="26"/>
        <v>0</v>
      </c>
      <c r="BA20" s="722">
        <f t="shared" si="26"/>
        <v>0</v>
      </c>
      <c r="BB20" s="723">
        <f t="shared" si="26"/>
        <v>0</v>
      </c>
      <c r="BC20" s="562">
        <f t="shared" si="26"/>
        <v>0</v>
      </c>
      <c r="BD20" s="723">
        <f t="shared" si="26"/>
        <v>0</v>
      </c>
      <c r="BE20" s="723">
        <f t="shared" si="26"/>
        <v>0</v>
      </c>
      <c r="BF20" s="724">
        <f t="shared" si="26"/>
        <v>0</v>
      </c>
      <c r="BG20" s="723">
        <f t="shared" si="26"/>
        <v>0</v>
      </c>
      <c r="BH20" s="721">
        <f t="shared" si="26"/>
        <v>0</v>
      </c>
      <c r="BI20" s="722">
        <f t="shared" si="26"/>
        <v>0</v>
      </c>
      <c r="BJ20" s="723">
        <f t="shared" si="26"/>
        <v>0</v>
      </c>
      <c r="BK20" s="562">
        <f t="shared" si="26"/>
        <v>0</v>
      </c>
      <c r="BL20" s="723" t="str">
        <f t="shared" si="26"/>
        <v>*</v>
      </c>
      <c r="BM20" s="723" t="str">
        <f t="shared" si="26"/>
        <v>*</v>
      </c>
      <c r="BN20" s="724" t="str">
        <f t="shared" si="26"/>
        <v>*</v>
      </c>
      <c r="BO20" s="723" t="str">
        <f t="shared" si="26"/>
        <v>*</v>
      </c>
      <c r="BP20" s="721" t="str">
        <f t="shared" si="26"/>
        <v>*</v>
      </c>
      <c r="BQ20" s="722" t="str">
        <f t="shared" si="26"/>
        <v>*</v>
      </c>
      <c r="BR20" s="723" t="str">
        <f t="shared" si="26"/>
        <v>*</v>
      </c>
      <c r="BS20" s="562" t="str">
        <f t="shared" si="26"/>
        <v>*</v>
      </c>
      <c r="BT20" s="723" t="str">
        <f t="shared" si="26"/>
        <v>*</v>
      </c>
      <c r="BU20" s="723" t="str">
        <f t="shared" si="26"/>
        <v>*</v>
      </c>
      <c r="BV20" s="724" t="str">
        <f t="shared" si="26"/>
        <v>*</v>
      </c>
      <c r="BW20" s="723" t="str">
        <f t="shared" si="26"/>
        <v>*</v>
      </c>
      <c r="BX20" s="721" t="str">
        <f t="shared" ref="BX20:CM20" si="27">IF(AND(BX12&gt;=$J$20,BX12&lt;$K$20),"*",0)</f>
        <v>*</v>
      </c>
      <c r="BY20" s="722" t="str">
        <f t="shared" si="27"/>
        <v>*</v>
      </c>
      <c r="BZ20" s="723" t="str">
        <f t="shared" si="27"/>
        <v>*</v>
      </c>
      <c r="CA20" s="562" t="str">
        <f t="shared" si="27"/>
        <v>*</v>
      </c>
      <c r="CB20" s="723" t="str">
        <f t="shared" si="27"/>
        <v>*</v>
      </c>
      <c r="CC20" s="723" t="str">
        <f t="shared" si="27"/>
        <v>*</v>
      </c>
      <c r="CD20" s="724" t="str">
        <f t="shared" si="27"/>
        <v>*</v>
      </c>
      <c r="CE20" s="723">
        <f t="shared" si="27"/>
        <v>0</v>
      </c>
      <c r="CF20" s="721">
        <f t="shared" si="27"/>
        <v>0</v>
      </c>
      <c r="CG20" s="538">
        <f t="shared" si="27"/>
        <v>0</v>
      </c>
      <c r="CH20" s="539">
        <f t="shared" si="27"/>
        <v>0</v>
      </c>
      <c r="CI20" s="540">
        <f t="shared" si="27"/>
        <v>0</v>
      </c>
      <c r="CJ20" s="539">
        <f t="shared" si="27"/>
        <v>0</v>
      </c>
      <c r="CK20" s="539">
        <f t="shared" si="27"/>
        <v>0</v>
      </c>
      <c r="CL20" s="541">
        <f t="shared" si="27"/>
        <v>0</v>
      </c>
      <c r="CM20" s="539">
        <f t="shared" si="27"/>
        <v>0</v>
      </c>
      <c r="CN20" s="1128">
        <f t="shared" si="4"/>
        <v>4.75</v>
      </c>
      <c r="CO20" s="1129"/>
      <c r="CP20" s="1123">
        <f>IF(CN20=0,0,LOOKUP(CN20,ﾃﾞｰﾀ入力!$AR$13:'ﾃﾞｰﾀ入力'!$AR$34,ﾃﾞｰﾀ入力!$AS$13:'ﾃﾞｰﾀ入力'!$AS$34))</f>
        <v>4.5</v>
      </c>
      <c r="CQ20" s="1123"/>
      <c r="CR20" s="294">
        <f t="shared" si="5"/>
        <v>0</v>
      </c>
      <c r="CS20" s="294">
        <f t="shared" si="6"/>
        <v>0.75</v>
      </c>
      <c r="CT20" s="294">
        <f t="shared" si="7"/>
        <v>0</v>
      </c>
      <c r="CU20" s="295">
        <f t="shared" ca="1" si="12"/>
        <v>5746.875</v>
      </c>
      <c r="CV20" s="296">
        <f ca="1">IF(H20=0,0,LOOKUP(H20,ﾃﾞｰﾀ入力!$C$3:'ﾃﾞｰﾀ入力'!$C$52,ﾃﾞｰﾀ入力!$E$3:'ﾃﾞｰﾀ入力'!$E$51))</f>
        <v>1226</v>
      </c>
      <c r="CW20" s="297">
        <f ca="1">IF(H20=0,0,LOOKUP(H20,ﾃﾞｰﾀ入力!$C$3:'ﾃﾞｰﾀ入力'!$C$52,ﾃﾞｰﾀ入力!$F$3:'ﾃﾞｰﾀ入力'!$F$51))</f>
        <v>816</v>
      </c>
      <c r="CY20" s="69"/>
      <c r="CZ20" s="69"/>
      <c r="DA20" s="69"/>
    </row>
    <row r="21" spans="1:105" ht="22.5" customHeight="1">
      <c r="A21" s="443">
        <f t="shared" si="8"/>
        <v>8</v>
      </c>
      <c r="B21" s="855" t="str">
        <f>ｼﾌﾄ原本!C12</f>
        <v>M.K</v>
      </c>
      <c r="C21" s="785" t="str">
        <f>ｼﾌﾄ原本!J12</f>
        <v>X</v>
      </c>
      <c r="D21" s="435">
        <f>IF(COUNTIF($H$14:$H$30,8),VLOOKUP(8,$H$14:$CU$30,3,FALSE),0)</f>
        <v>0</v>
      </c>
      <c r="E21" s="423">
        <f>IF(COUNTIF($H$14:$H$30,8),VLOOKUP(8,$H$14:$CU$30,4,FALSE),0)</f>
        <v>0</v>
      </c>
      <c r="F21" s="430">
        <f>IF(COUNTIF($H$14:$H$30,8),VLOOKUP(8,$H$14:$CU$30,92,FALSE),0)</f>
        <v>0</v>
      </c>
      <c r="G21" s="431">
        <f>IF(COUNTIF($H$14:$H$30,8),VLOOKUP(8,$H$14:$CW$30,94,FALSE),0)</f>
        <v>0</v>
      </c>
      <c r="H21" s="432"/>
      <c r="I21" s="874">
        <f>IF(H21=0,0,LOOKUP(H21,ﾃﾞｰﾀ入力!$C$3:'ﾃﾞｰﾀ入力'!$C$40,ﾃﾞｰﾀ入力!$D$3:'ﾃﾞｰﾀ入力'!$D$40))</f>
        <v>0</v>
      </c>
      <c r="J21" s="285"/>
      <c r="K21" s="286"/>
      <c r="L21" s="632">
        <f t="shared" ref="L21:AQ21" si="28">IF(AND(L12&gt;=$J$21,L12&lt;$K$21),"*",0)</f>
        <v>0</v>
      </c>
      <c r="M21" s="626">
        <f t="shared" si="28"/>
        <v>0</v>
      </c>
      <c r="N21" s="627">
        <f t="shared" si="28"/>
        <v>0</v>
      </c>
      <c r="O21" s="628">
        <f t="shared" si="28"/>
        <v>0</v>
      </c>
      <c r="P21" s="537">
        <f t="shared" si="28"/>
        <v>0</v>
      </c>
      <c r="Q21" s="723">
        <f t="shared" si="28"/>
        <v>0</v>
      </c>
      <c r="R21" s="724">
        <f t="shared" si="28"/>
        <v>0</v>
      </c>
      <c r="S21" s="723">
        <f t="shared" si="28"/>
        <v>0</v>
      </c>
      <c r="T21" s="721">
        <f t="shared" si="28"/>
        <v>0</v>
      </c>
      <c r="U21" s="722">
        <f t="shared" si="28"/>
        <v>0</v>
      </c>
      <c r="V21" s="723">
        <f t="shared" si="28"/>
        <v>0</v>
      </c>
      <c r="W21" s="562">
        <f t="shared" si="28"/>
        <v>0</v>
      </c>
      <c r="X21" s="723">
        <f t="shared" si="28"/>
        <v>0</v>
      </c>
      <c r="Y21" s="723">
        <f t="shared" si="28"/>
        <v>0</v>
      </c>
      <c r="Z21" s="724">
        <f t="shared" si="28"/>
        <v>0</v>
      </c>
      <c r="AA21" s="723">
        <f t="shared" si="28"/>
        <v>0</v>
      </c>
      <c r="AB21" s="721">
        <f t="shared" si="28"/>
        <v>0</v>
      </c>
      <c r="AC21" s="722">
        <f t="shared" si="28"/>
        <v>0</v>
      </c>
      <c r="AD21" s="723">
        <f t="shared" si="28"/>
        <v>0</v>
      </c>
      <c r="AE21" s="562">
        <f t="shared" si="28"/>
        <v>0</v>
      </c>
      <c r="AF21" s="723">
        <f t="shared" si="28"/>
        <v>0</v>
      </c>
      <c r="AG21" s="723">
        <f t="shared" si="28"/>
        <v>0</v>
      </c>
      <c r="AH21" s="724">
        <f t="shared" si="28"/>
        <v>0</v>
      </c>
      <c r="AI21" s="723">
        <f t="shared" si="28"/>
        <v>0</v>
      </c>
      <c r="AJ21" s="721">
        <f t="shared" si="28"/>
        <v>0</v>
      </c>
      <c r="AK21" s="722">
        <f t="shared" si="28"/>
        <v>0</v>
      </c>
      <c r="AL21" s="723">
        <f t="shared" si="28"/>
        <v>0</v>
      </c>
      <c r="AM21" s="562">
        <f t="shared" si="28"/>
        <v>0</v>
      </c>
      <c r="AN21" s="723">
        <f t="shared" si="28"/>
        <v>0</v>
      </c>
      <c r="AO21" s="723">
        <f t="shared" si="28"/>
        <v>0</v>
      </c>
      <c r="AP21" s="724">
        <f t="shared" si="28"/>
        <v>0</v>
      </c>
      <c r="AQ21" s="723">
        <f t="shared" si="28"/>
        <v>0</v>
      </c>
      <c r="AR21" s="721">
        <f t="shared" ref="AR21:BW21" si="29">IF(AND(AR12&gt;=$J$21,AR12&lt;$K$21),"*",0)</f>
        <v>0</v>
      </c>
      <c r="AS21" s="722">
        <f t="shared" si="29"/>
        <v>0</v>
      </c>
      <c r="AT21" s="723">
        <f t="shared" si="29"/>
        <v>0</v>
      </c>
      <c r="AU21" s="562">
        <f t="shared" si="29"/>
        <v>0</v>
      </c>
      <c r="AV21" s="723">
        <f t="shared" si="29"/>
        <v>0</v>
      </c>
      <c r="AW21" s="723">
        <f t="shared" si="29"/>
        <v>0</v>
      </c>
      <c r="AX21" s="724">
        <f t="shared" si="29"/>
        <v>0</v>
      </c>
      <c r="AY21" s="723">
        <f t="shared" si="29"/>
        <v>0</v>
      </c>
      <c r="AZ21" s="721">
        <f t="shared" si="29"/>
        <v>0</v>
      </c>
      <c r="BA21" s="722">
        <f t="shared" si="29"/>
        <v>0</v>
      </c>
      <c r="BB21" s="723">
        <f t="shared" si="29"/>
        <v>0</v>
      </c>
      <c r="BC21" s="562">
        <f t="shared" si="29"/>
        <v>0</v>
      </c>
      <c r="BD21" s="723">
        <f t="shared" si="29"/>
        <v>0</v>
      </c>
      <c r="BE21" s="723">
        <f t="shared" si="29"/>
        <v>0</v>
      </c>
      <c r="BF21" s="724">
        <f t="shared" si="29"/>
        <v>0</v>
      </c>
      <c r="BG21" s="723">
        <f t="shared" si="29"/>
        <v>0</v>
      </c>
      <c r="BH21" s="721">
        <f t="shared" si="29"/>
        <v>0</v>
      </c>
      <c r="BI21" s="722">
        <f t="shared" si="29"/>
        <v>0</v>
      </c>
      <c r="BJ21" s="723">
        <f t="shared" si="29"/>
        <v>0</v>
      </c>
      <c r="BK21" s="562">
        <f t="shared" si="29"/>
        <v>0</v>
      </c>
      <c r="BL21" s="723">
        <f t="shared" si="29"/>
        <v>0</v>
      </c>
      <c r="BM21" s="723">
        <f t="shared" si="29"/>
        <v>0</v>
      </c>
      <c r="BN21" s="724">
        <f t="shared" si="29"/>
        <v>0</v>
      </c>
      <c r="BO21" s="723">
        <f t="shared" si="29"/>
        <v>0</v>
      </c>
      <c r="BP21" s="721">
        <f t="shared" si="29"/>
        <v>0</v>
      </c>
      <c r="BQ21" s="722">
        <f t="shared" si="29"/>
        <v>0</v>
      </c>
      <c r="BR21" s="723">
        <f t="shared" si="29"/>
        <v>0</v>
      </c>
      <c r="BS21" s="562">
        <f t="shared" si="29"/>
        <v>0</v>
      </c>
      <c r="BT21" s="723">
        <f t="shared" si="29"/>
        <v>0</v>
      </c>
      <c r="BU21" s="723">
        <f t="shared" si="29"/>
        <v>0</v>
      </c>
      <c r="BV21" s="724">
        <f t="shared" si="29"/>
        <v>0</v>
      </c>
      <c r="BW21" s="723">
        <f t="shared" si="29"/>
        <v>0</v>
      </c>
      <c r="BX21" s="721">
        <f t="shared" ref="BX21:CM21" si="30">IF(AND(BX12&gt;=$J$21,BX12&lt;$K$21),"*",0)</f>
        <v>0</v>
      </c>
      <c r="BY21" s="722">
        <f t="shared" si="30"/>
        <v>0</v>
      </c>
      <c r="BZ21" s="723">
        <f t="shared" si="30"/>
        <v>0</v>
      </c>
      <c r="CA21" s="562">
        <f t="shared" si="30"/>
        <v>0</v>
      </c>
      <c r="CB21" s="723">
        <f t="shared" si="30"/>
        <v>0</v>
      </c>
      <c r="CC21" s="723">
        <f t="shared" si="30"/>
        <v>0</v>
      </c>
      <c r="CD21" s="724">
        <f t="shared" si="30"/>
        <v>0</v>
      </c>
      <c r="CE21" s="723">
        <f t="shared" si="30"/>
        <v>0</v>
      </c>
      <c r="CF21" s="721">
        <f t="shared" si="30"/>
        <v>0</v>
      </c>
      <c r="CG21" s="538">
        <f t="shared" si="30"/>
        <v>0</v>
      </c>
      <c r="CH21" s="539">
        <f t="shared" si="30"/>
        <v>0</v>
      </c>
      <c r="CI21" s="540">
        <f t="shared" si="30"/>
        <v>0</v>
      </c>
      <c r="CJ21" s="539">
        <f t="shared" si="30"/>
        <v>0</v>
      </c>
      <c r="CK21" s="539">
        <f t="shared" si="30"/>
        <v>0</v>
      </c>
      <c r="CL21" s="541">
        <f t="shared" si="30"/>
        <v>0</v>
      </c>
      <c r="CM21" s="539">
        <f t="shared" si="30"/>
        <v>0</v>
      </c>
      <c r="CN21" s="1128">
        <f t="shared" si="4"/>
        <v>0</v>
      </c>
      <c r="CO21" s="1129"/>
      <c r="CP21" s="1123">
        <f>IF(CN21=0,0,LOOKUP(CN21,ﾃﾞｰﾀ入力!$AR$13:'ﾃﾞｰﾀ入力'!$AR$34,ﾃﾞｰﾀ入力!$AS$13:'ﾃﾞｰﾀ入力'!$AS$34))</f>
        <v>0</v>
      </c>
      <c r="CQ21" s="1123"/>
      <c r="CR21" s="294">
        <f t="shared" si="5"/>
        <v>0</v>
      </c>
      <c r="CS21" s="294">
        <f t="shared" si="6"/>
        <v>0</v>
      </c>
      <c r="CT21" s="294">
        <f t="shared" si="7"/>
        <v>0</v>
      </c>
      <c r="CU21" s="295">
        <f t="shared" si="12"/>
        <v>0</v>
      </c>
      <c r="CV21" s="296">
        <f>IF(H21=0,0,LOOKUP(H21,ﾃﾞｰﾀ入力!$C$3:'ﾃﾞｰﾀ入力'!$C$52,ﾃﾞｰﾀ入力!$E$3:'ﾃﾞｰﾀ入力'!$E$51))</f>
        <v>0</v>
      </c>
      <c r="CW21" s="297">
        <f>IF(H21=0,0,LOOKUP(H21,ﾃﾞｰﾀ入力!$C$3:'ﾃﾞｰﾀ入力'!$C$52,ﾃﾞｰﾀ入力!$F$3:'ﾃﾞｰﾀ入力'!$F$51))</f>
        <v>0</v>
      </c>
      <c r="CY21" s="69"/>
      <c r="CZ21" s="69"/>
      <c r="DA21" s="69"/>
    </row>
    <row r="22" spans="1:105" ht="22.5" customHeight="1">
      <c r="A22" s="443">
        <f t="shared" si="8"/>
        <v>9</v>
      </c>
      <c r="B22" s="855" t="str">
        <f>ｼﾌﾄ原本!C13</f>
        <v>H.S</v>
      </c>
      <c r="C22" s="785" t="str">
        <f>ｼﾌﾄ原本!J13</f>
        <v>X</v>
      </c>
      <c r="D22" s="435">
        <f>IF(COUNTIF($H$14:$H$30,9),VLOOKUP(9,$H$14:$CU$30,3,FALSE),0)</f>
        <v>0</v>
      </c>
      <c r="E22" s="423">
        <f>IF(COUNTIF($H$14:$H$30,9),VLOOKUP(9,$H$14:$CU$30,4,FALSE),0)</f>
        <v>0</v>
      </c>
      <c r="F22" s="430">
        <f>IF(COUNTIF($H$14:$H$30,9),VLOOKUP(9,$H$14:$CU$30,92,FALSE),0)</f>
        <v>0</v>
      </c>
      <c r="G22" s="431">
        <f>IF(COUNTIF($H$14:$H$30,9),VLOOKUP(9,$H$14:$CW$30,94,FALSE),0)</f>
        <v>0</v>
      </c>
      <c r="H22" s="432"/>
      <c r="I22" s="874">
        <f>IF(H22=0,0,LOOKUP(H22,ﾃﾞｰﾀ入力!$C$3:'ﾃﾞｰﾀ入力'!$C$40,ﾃﾞｰﾀ入力!$D$3:'ﾃﾞｰﾀ入力'!$D$40))</f>
        <v>0</v>
      </c>
      <c r="J22" s="285"/>
      <c r="K22" s="286"/>
      <c r="L22" s="632">
        <f t="shared" ref="L22:AQ22" si="31">IF(AND(L12&gt;=$J$22,L12&lt;$K$22),"*",0)</f>
        <v>0</v>
      </c>
      <c r="M22" s="626">
        <f t="shared" si="31"/>
        <v>0</v>
      </c>
      <c r="N22" s="627">
        <f t="shared" si="31"/>
        <v>0</v>
      </c>
      <c r="O22" s="628">
        <f t="shared" si="31"/>
        <v>0</v>
      </c>
      <c r="P22" s="537">
        <f t="shared" si="31"/>
        <v>0</v>
      </c>
      <c r="Q22" s="723">
        <f t="shared" si="31"/>
        <v>0</v>
      </c>
      <c r="R22" s="724">
        <f t="shared" si="31"/>
        <v>0</v>
      </c>
      <c r="S22" s="723">
        <f t="shared" si="31"/>
        <v>0</v>
      </c>
      <c r="T22" s="721">
        <f t="shared" si="31"/>
        <v>0</v>
      </c>
      <c r="U22" s="722">
        <f t="shared" si="31"/>
        <v>0</v>
      </c>
      <c r="V22" s="723">
        <f t="shared" si="31"/>
        <v>0</v>
      </c>
      <c r="W22" s="562">
        <f t="shared" si="31"/>
        <v>0</v>
      </c>
      <c r="X22" s="723">
        <f t="shared" si="31"/>
        <v>0</v>
      </c>
      <c r="Y22" s="723">
        <f t="shared" si="31"/>
        <v>0</v>
      </c>
      <c r="Z22" s="724">
        <f t="shared" si="31"/>
        <v>0</v>
      </c>
      <c r="AA22" s="723">
        <f t="shared" si="31"/>
        <v>0</v>
      </c>
      <c r="AB22" s="721">
        <f t="shared" si="31"/>
        <v>0</v>
      </c>
      <c r="AC22" s="722">
        <f t="shared" si="31"/>
        <v>0</v>
      </c>
      <c r="AD22" s="723">
        <f t="shared" si="31"/>
        <v>0</v>
      </c>
      <c r="AE22" s="562">
        <f t="shared" si="31"/>
        <v>0</v>
      </c>
      <c r="AF22" s="723">
        <f t="shared" si="31"/>
        <v>0</v>
      </c>
      <c r="AG22" s="723">
        <f t="shared" si="31"/>
        <v>0</v>
      </c>
      <c r="AH22" s="724">
        <f t="shared" si="31"/>
        <v>0</v>
      </c>
      <c r="AI22" s="723">
        <f t="shared" si="31"/>
        <v>0</v>
      </c>
      <c r="AJ22" s="721">
        <f t="shared" si="31"/>
        <v>0</v>
      </c>
      <c r="AK22" s="722">
        <f t="shared" si="31"/>
        <v>0</v>
      </c>
      <c r="AL22" s="723">
        <f t="shared" si="31"/>
        <v>0</v>
      </c>
      <c r="AM22" s="562">
        <f t="shared" si="31"/>
        <v>0</v>
      </c>
      <c r="AN22" s="723">
        <f t="shared" si="31"/>
        <v>0</v>
      </c>
      <c r="AO22" s="723">
        <f t="shared" si="31"/>
        <v>0</v>
      </c>
      <c r="AP22" s="724">
        <f t="shared" si="31"/>
        <v>0</v>
      </c>
      <c r="AQ22" s="723">
        <f t="shared" si="31"/>
        <v>0</v>
      </c>
      <c r="AR22" s="721">
        <f t="shared" ref="AR22:BW22" si="32">IF(AND(AR12&gt;=$J$22,AR12&lt;$K$22),"*",0)</f>
        <v>0</v>
      </c>
      <c r="AS22" s="722">
        <f t="shared" si="32"/>
        <v>0</v>
      </c>
      <c r="AT22" s="723">
        <f t="shared" si="32"/>
        <v>0</v>
      </c>
      <c r="AU22" s="562">
        <f t="shared" si="32"/>
        <v>0</v>
      </c>
      <c r="AV22" s="723">
        <f t="shared" si="32"/>
        <v>0</v>
      </c>
      <c r="AW22" s="723">
        <f t="shared" si="32"/>
        <v>0</v>
      </c>
      <c r="AX22" s="724">
        <f t="shared" si="32"/>
        <v>0</v>
      </c>
      <c r="AY22" s="723">
        <f t="shared" si="32"/>
        <v>0</v>
      </c>
      <c r="AZ22" s="721">
        <f t="shared" si="32"/>
        <v>0</v>
      </c>
      <c r="BA22" s="722">
        <f t="shared" si="32"/>
        <v>0</v>
      </c>
      <c r="BB22" s="723">
        <f t="shared" si="32"/>
        <v>0</v>
      </c>
      <c r="BC22" s="562">
        <f t="shared" si="32"/>
        <v>0</v>
      </c>
      <c r="BD22" s="723">
        <f t="shared" si="32"/>
        <v>0</v>
      </c>
      <c r="BE22" s="723">
        <f t="shared" si="32"/>
        <v>0</v>
      </c>
      <c r="BF22" s="724">
        <f t="shared" si="32"/>
        <v>0</v>
      </c>
      <c r="BG22" s="723">
        <f t="shared" si="32"/>
        <v>0</v>
      </c>
      <c r="BH22" s="721">
        <f t="shared" si="32"/>
        <v>0</v>
      </c>
      <c r="BI22" s="722">
        <f t="shared" si="32"/>
        <v>0</v>
      </c>
      <c r="BJ22" s="723">
        <f t="shared" si="32"/>
        <v>0</v>
      </c>
      <c r="BK22" s="562">
        <f t="shared" si="32"/>
        <v>0</v>
      </c>
      <c r="BL22" s="723">
        <f t="shared" si="32"/>
        <v>0</v>
      </c>
      <c r="BM22" s="723">
        <f t="shared" si="32"/>
        <v>0</v>
      </c>
      <c r="BN22" s="724">
        <f t="shared" si="32"/>
        <v>0</v>
      </c>
      <c r="BO22" s="723">
        <f t="shared" si="32"/>
        <v>0</v>
      </c>
      <c r="BP22" s="721">
        <f t="shared" si="32"/>
        <v>0</v>
      </c>
      <c r="BQ22" s="722">
        <f t="shared" si="32"/>
        <v>0</v>
      </c>
      <c r="BR22" s="723">
        <f t="shared" si="32"/>
        <v>0</v>
      </c>
      <c r="BS22" s="562">
        <f t="shared" si="32"/>
        <v>0</v>
      </c>
      <c r="BT22" s="723">
        <f t="shared" si="32"/>
        <v>0</v>
      </c>
      <c r="BU22" s="723">
        <f t="shared" si="32"/>
        <v>0</v>
      </c>
      <c r="BV22" s="724">
        <f t="shared" si="32"/>
        <v>0</v>
      </c>
      <c r="BW22" s="723">
        <f t="shared" si="32"/>
        <v>0</v>
      </c>
      <c r="BX22" s="721">
        <f t="shared" ref="BX22:CM22" si="33">IF(AND(BX12&gt;=$J$22,BX12&lt;$K$22),"*",0)</f>
        <v>0</v>
      </c>
      <c r="BY22" s="722">
        <f t="shared" si="33"/>
        <v>0</v>
      </c>
      <c r="BZ22" s="723">
        <f t="shared" si="33"/>
        <v>0</v>
      </c>
      <c r="CA22" s="562">
        <f t="shared" si="33"/>
        <v>0</v>
      </c>
      <c r="CB22" s="723">
        <f t="shared" si="33"/>
        <v>0</v>
      </c>
      <c r="CC22" s="723">
        <f t="shared" si="33"/>
        <v>0</v>
      </c>
      <c r="CD22" s="724">
        <f t="shared" si="33"/>
        <v>0</v>
      </c>
      <c r="CE22" s="723">
        <f t="shared" si="33"/>
        <v>0</v>
      </c>
      <c r="CF22" s="721">
        <f t="shared" si="33"/>
        <v>0</v>
      </c>
      <c r="CG22" s="538">
        <f t="shared" si="33"/>
        <v>0</v>
      </c>
      <c r="CH22" s="539">
        <f t="shared" si="33"/>
        <v>0</v>
      </c>
      <c r="CI22" s="540">
        <f t="shared" si="33"/>
        <v>0</v>
      </c>
      <c r="CJ22" s="539">
        <f t="shared" si="33"/>
        <v>0</v>
      </c>
      <c r="CK22" s="539">
        <f t="shared" si="33"/>
        <v>0</v>
      </c>
      <c r="CL22" s="541">
        <f t="shared" si="33"/>
        <v>0</v>
      </c>
      <c r="CM22" s="539">
        <f t="shared" si="33"/>
        <v>0</v>
      </c>
      <c r="CN22" s="1128">
        <f t="shared" si="4"/>
        <v>0</v>
      </c>
      <c r="CO22" s="1129"/>
      <c r="CP22" s="1123">
        <f>IF(CN22=0,0,LOOKUP(CN22,ﾃﾞｰﾀ入力!$AR$13:'ﾃﾞｰﾀ入力'!$AR$34,ﾃﾞｰﾀ入力!$AS$13:'ﾃﾞｰﾀ入力'!$AS$34))</f>
        <v>0</v>
      </c>
      <c r="CQ22" s="1123"/>
      <c r="CR22" s="294">
        <f t="shared" si="5"/>
        <v>0</v>
      </c>
      <c r="CS22" s="294">
        <f t="shared" si="6"/>
        <v>0</v>
      </c>
      <c r="CT22" s="294">
        <f t="shared" si="7"/>
        <v>0</v>
      </c>
      <c r="CU22" s="295">
        <f t="shared" si="12"/>
        <v>0</v>
      </c>
      <c r="CV22" s="296">
        <f>IF(H22=0,0,LOOKUP(H22,ﾃﾞｰﾀ入力!$C$3:'ﾃﾞｰﾀ入力'!$C$52,ﾃﾞｰﾀ入力!$E$3:'ﾃﾞｰﾀ入力'!$E$51))</f>
        <v>0</v>
      </c>
      <c r="CW22" s="297">
        <f>IF(H22=0,0,LOOKUP(H22,ﾃﾞｰﾀ入力!$C$3:'ﾃﾞｰﾀ入力'!$C$52,ﾃﾞｰﾀ入力!$F$3:'ﾃﾞｰﾀ入力'!$F$51))</f>
        <v>0</v>
      </c>
      <c r="CY22" s="69"/>
      <c r="CZ22" s="69"/>
      <c r="DA22" s="69"/>
    </row>
    <row r="23" spans="1:105" ht="22.5" customHeight="1">
      <c r="A23" s="443">
        <f t="shared" si="8"/>
        <v>10</v>
      </c>
      <c r="B23" s="855" t="str">
        <f>ｼﾌﾄ原本!C14</f>
        <v>C.E</v>
      </c>
      <c r="C23" s="785" t="str">
        <f>ｼﾌﾄ原本!J14</f>
        <v>X</v>
      </c>
      <c r="D23" s="435">
        <f>IF(COUNTIF($H$14:$H$30,10),VLOOKUP(10,$H$14:$CU$30,3,FALSE),0)</f>
        <v>0</v>
      </c>
      <c r="E23" s="423">
        <f>IF(COUNTIF($H$14:$H$30,10),VLOOKUP(10,$H$14:$CU$30,4,FALSE),0)</f>
        <v>0</v>
      </c>
      <c r="F23" s="430">
        <f>IF(COUNTIF($H$14:$H$30,10),VLOOKUP(10,$H$14:$CU$30,92,FALSE),0)</f>
        <v>0</v>
      </c>
      <c r="G23" s="431">
        <f>IF(COUNTIF($H$14:$H$30,10),VLOOKUP(10,$H$14:$CW$30,94,FALSE),0)</f>
        <v>0</v>
      </c>
      <c r="H23" s="432"/>
      <c r="I23" s="874">
        <f>IF(H23=0,0,LOOKUP(H23,ﾃﾞｰﾀ入力!$C$3:'ﾃﾞｰﾀ入力'!$C$40,ﾃﾞｰﾀ入力!$D$3:'ﾃﾞｰﾀ入力'!$D$40))</f>
        <v>0</v>
      </c>
      <c r="J23" s="285"/>
      <c r="K23" s="286"/>
      <c r="L23" s="632">
        <f t="shared" ref="L23:AQ23" si="34">IF(AND(L12&gt;=$J$23,L12&lt;$K$23),"*",0)</f>
        <v>0</v>
      </c>
      <c r="M23" s="626">
        <f t="shared" si="34"/>
        <v>0</v>
      </c>
      <c r="N23" s="627">
        <f t="shared" si="34"/>
        <v>0</v>
      </c>
      <c r="O23" s="628">
        <f t="shared" si="34"/>
        <v>0</v>
      </c>
      <c r="P23" s="537">
        <f t="shared" si="34"/>
        <v>0</v>
      </c>
      <c r="Q23" s="723">
        <f t="shared" si="34"/>
        <v>0</v>
      </c>
      <c r="R23" s="724">
        <f t="shared" si="34"/>
        <v>0</v>
      </c>
      <c r="S23" s="723">
        <f t="shared" si="34"/>
        <v>0</v>
      </c>
      <c r="T23" s="721">
        <f t="shared" si="34"/>
        <v>0</v>
      </c>
      <c r="U23" s="722">
        <f t="shared" si="34"/>
        <v>0</v>
      </c>
      <c r="V23" s="723">
        <f t="shared" si="34"/>
        <v>0</v>
      </c>
      <c r="W23" s="562">
        <f t="shared" si="34"/>
        <v>0</v>
      </c>
      <c r="X23" s="723">
        <f t="shared" si="34"/>
        <v>0</v>
      </c>
      <c r="Y23" s="723">
        <f t="shared" si="34"/>
        <v>0</v>
      </c>
      <c r="Z23" s="724">
        <f t="shared" si="34"/>
        <v>0</v>
      </c>
      <c r="AA23" s="723">
        <f t="shared" si="34"/>
        <v>0</v>
      </c>
      <c r="AB23" s="721">
        <f t="shared" si="34"/>
        <v>0</v>
      </c>
      <c r="AC23" s="722">
        <f t="shared" si="34"/>
        <v>0</v>
      </c>
      <c r="AD23" s="723">
        <f t="shared" si="34"/>
        <v>0</v>
      </c>
      <c r="AE23" s="562">
        <f t="shared" si="34"/>
        <v>0</v>
      </c>
      <c r="AF23" s="723">
        <f t="shared" si="34"/>
        <v>0</v>
      </c>
      <c r="AG23" s="723">
        <f t="shared" si="34"/>
        <v>0</v>
      </c>
      <c r="AH23" s="724">
        <f t="shared" si="34"/>
        <v>0</v>
      </c>
      <c r="AI23" s="723">
        <f t="shared" si="34"/>
        <v>0</v>
      </c>
      <c r="AJ23" s="721">
        <f t="shared" si="34"/>
        <v>0</v>
      </c>
      <c r="AK23" s="722">
        <f t="shared" si="34"/>
        <v>0</v>
      </c>
      <c r="AL23" s="723">
        <f t="shared" si="34"/>
        <v>0</v>
      </c>
      <c r="AM23" s="562">
        <f t="shared" si="34"/>
        <v>0</v>
      </c>
      <c r="AN23" s="723">
        <f t="shared" si="34"/>
        <v>0</v>
      </c>
      <c r="AO23" s="723">
        <f t="shared" si="34"/>
        <v>0</v>
      </c>
      <c r="AP23" s="724">
        <f t="shared" si="34"/>
        <v>0</v>
      </c>
      <c r="AQ23" s="723">
        <f t="shared" si="34"/>
        <v>0</v>
      </c>
      <c r="AR23" s="721">
        <f t="shared" ref="AR23:BW23" si="35">IF(AND(AR12&gt;=$J$23,AR12&lt;$K$23),"*",0)</f>
        <v>0</v>
      </c>
      <c r="AS23" s="722">
        <f t="shared" si="35"/>
        <v>0</v>
      </c>
      <c r="AT23" s="723">
        <f t="shared" si="35"/>
        <v>0</v>
      </c>
      <c r="AU23" s="562">
        <f t="shared" si="35"/>
        <v>0</v>
      </c>
      <c r="AV23" s="723">
        <f t="shared" si="35"/>
        <v>0</v>
      </c>
      <c r="AW23" s="723">
        <f t="shared" si="35"/>
        <v>0</v>
      </c>
      <c r="AX23" s="724">
        <f t="shared" si="35"/>
        <v>0</v>
      </c>
      <c r="AY23" s="723">
        <f t="shared" si="35"/>
        <v>0</v>
      </c>
      <c r="AZ23" s="721">
        <f t="shared" si="35"/>
        <v>0</v>
      </c>
      <c r="BA23" s="722">
        <f t="shared" si="35"/>
        <v>0</v>
      </c>
      <c r="BB23" s="723">
        <f t="shared" si="35"/>
        <v>0</v>
      </c>
      <c r="BC23" s="562">
        <f t="shared" si="35"/>
        <v>0</v>
      </c>
      <c r="BD23" s="723">
        <f t="shared" si="35"/>
        <v>0</v>
      </c>
      <c r="BE23" s="723">
        <f t="shared" si="35"/>
        <v>0</v>
      </c>
      <c r="BF23" s="724">
        <f t="shared" si="35"/>
        <v>0</v>
      </c>
      <c r="BG23" s="723">
        <f t="shared" si="35"/>
        <v>0</v>
      </c>
      <c r="BH23" s="721">
        <f t="shared" si="35"/>
        <v>0</v>
      </c>
      <c r="BI23" s="722">
        <f t="shared" si="35"/>
        <v>0</v>
      </c>
      <c r="BJ23" s="723">
        <f t="shared" si="35"/>
        <v>0</v>
      </c>
      <c r="BK23" s="562">
        <f t="shared" si="35"/>
        <v>0</v>
      </c>
      <c r="BL23" s="723">
        <f t="shared" si="35"/>
        <v>0</v>
      </c>
      <c r="BM23" s="723">
        <f t="shared" si="35"/>
        <v>0</v>
      </c>
      <c r="BN23" s="724">
        <f t="shared" si="35"/>
        <v>0</v>
      </c>
      <c r="BO23" s="723">
        <f t="shared" si="35"/>
        <v>0</v>
      </c>
      <c r="BP23" s="721">
        <f t="shared" si="35"/>
        <v>0</v>
      </c>
      <c r="BQ23" s="722">
        <f t="shared" si="35"/>
        <v>0</v>
      </c>
      <c r="BR23" s="723">
        <f t="shared" si="35"/>
        <v>0</v>
      </c>
      <c r="BS23" s="562">
        <f t="shared" si="35"/>
        <v>0</v>
      </c>
      <c r="BT23" s="723">
        <f t="shared" si="35"/>
        <v>0</v>
      </c>
      <c r="BU23" s="723">
        <f t="shared" si="35"/>
        <v>0</v>
      </c>
      <c r="BV23" s="724">
        <f t="shared" si="35"/>
        <v>0</v>
      </c>
      <c r="BW23" s="723">
        <f t="shared" si="35"/>
        <v>0</v>
      </c>
      <c r="BX23" s="721">
        <f t="shared" ref="BX23:CM23" si="36">IF(AND(BX12&gt;=$J$23,BX12&lt;$K$23),"*",0)</f>
        <v>0</v>
      </c>
      <c r="BY23" s="722">
        <f t="shared" si="36"/>
        <v>0</v>
      </c>
      <c r="BZ23" s="723">
        <f t="shared" si="36"/>
        <v>0</v>
      </c>
      <c r="CA23" s="562">
        <f t="shared" si="36"/>
        <v>0</v>
      </c>
      <c r="CB23" s="723">
        <f t="shared" si="36"/>
        <v>0</v>
      </c>
      <c r="CC23" s="723">
        <f t="shared" si="36"/>
        <v>0</v>
      </c>
      <c r="CD23" s="724">
        <f t="shared" si="36"/>
        <v>0</v>
      </c>
      <c r="CE23" s="723">
        <f t="shared" si="36"/>
        <v>0</v>
      </c>
      <c r="CF23" s="721">
        <f t="shared" si="36"/>
        <v>0</v>
      </c>
      <c r="CG23" s="538">
        <f t="shared" si="36"/>
        <v>0</v>
      </c>
      <c r="CH23" s="539">
        <f t="shared" si="36"/>
        <v>0</v>
      </c>
      <c r="CI23" s="540">
        <f t="shared" si="36"/>
        <v>0</v>
      </c>
      <c r="CJ23" s="539">
        <f t="shared" si="36"/>
        <v>0</v>
      </c>
      <c r="CK23" s="539">
        <f t="shared" si="36"/>
        <v>0</v>
      </c>
      <c r="CL23" s="541">
        <f t="shared" si="36"/>
        <v>0</v>
      </c>
      <c r="CM23" s="539">
        <f t="shared" si="36"/>
        <v>0</v>
      </c>
      <c r="CN23" s="1128">
        <f t="shared" si="4"/>
        <v>0</v>
      </c>
      <c r="CO23" s="1129"/>
      <c r="CP23" s="1123">
        <f>IF(CN23=0,0,LOOKUP(CN23,ﾃﾞｰﾀ入力!$AR$13:'ﾃﾞｰﾀ入力'!$AR$34,ﾃﾞｰﾀ入力!$AS$13:'ﾃﾞｰﾀ入力'!$AS$34))</f>
        <v>0</v>
      </c>
      <c r="CQ23" s="1123"/>
      <c r="CR23" s="294">
        <f t="shared" si="5"/>
        <v>0</v>
      </c>
      <c r="CS23" s="294">
        <f t="shared" si="6"/>
        <v>0</v>
      </c>
      <c r="CT23" s="294">
        <f t="shared" si="7"/>
        <v>0</v>
      </c>
      <c r="CU23" s="295">
        <f t="shared" si="12"/>
        <v>0</v>
      </c>
      <c r="CV23" s="296">
        <f>IF(H23=0,0,LOOKUP(H23,ﾃﾞｰﾀ入力!$C$3:'ﾃﾞｰﾀ入力'!$C$52,ﾃﾞｰﾀ入力!$E$3:'ﾃﾞｰﾀ入力'!$E$51))</f>
        <v>0</v>
      </c>
      <c r="CW23" s="297">
        <f>IF(H23=0,0,LOOKUP(H23,ﾃﾞｰﾀ入力!$C$3:'ﾃﾞｰﾀ入力'!$C$52,ﾃﾞｰﾀ入力!$F$3:'ﾃﾞｰﾀ入力'!$F$51))</f>
        <v>0</v>
      </c>
      <c r="CY23" s="69"/>
      <c r="CZ23" s="69"/>
      <c r="DA23" s="69"/>
    </row>
    <row r="24" spans="1:105" ht="22.5" customHeight="1">
      <c r="A24" s="443">
        <f t="shared" si="8"/>
        <v>11</v>
      </c>
      <c r="B24" s="855" t="str">
        <f>ｼﾌﾄ原本!C15</f>
        <v>K.J</v>
      </c>
      <c r="C24" s="785" t="str">
        <f>ｼﾌﾄ原本!J15</f>
        <v>X</v>
      </c>
      <c r="D24" s="435">
        <f>IF(COUNTIF($H$14:$H$30,11),VLOOKUP(11,$H$14:$CU$30,3,FALSE),0)</f>
        <v>0</v>
      </c>
      <c r="E24" s="423">
        <f>IF(COUNTIF($H$14:$H$30,11),VLOOKUP(11,$H$14:$CU$30,4,FALSE),0)</f>
        <v>0</v>
      </c>
      <c r="F24" s="430">
        <f>IF(COUNTIF($H$14:$H$30,11),VLOOKUP(11,$H$14:$CU$30,92,FALSE),0)</f>
        <v>0</v>
      </c>
      <c r="G24" s="431">
        <f>IF(COUNTIF($H$14:$H$30,11),VLOOKUP(11,$H$14:$CW$30,94,FALSE),0)</f>
        <v>0</v>
      </c>
      <c r="H24" s="432"/>
      <c r="I24" s="874">
        <f>IF(H24=0,0,LOOKUP(H24,ﾃﾞｰﾀ入力!$C$3:'ﾃﾞｰﾀ入力'!$C$40,ﾃﾞｰﾀ入力!$D$3:'ﾃﾞｰﾀ入力'!$D$40))</f>
        <v>0</v>
      </c>
      <c r="J24" s="285"/>
      <c r="K24" s="286"/>
      <c r="L24" s="632">
        <f t="shared" ref="L24:AQ24" si="37">IF(AND(L12&gt;=$J$24,L12&lt;$K$24),"*",0)</f>
        <v>0</v>
      </c>
      <c r="M24" s="626">
        <f t="shared" si="37"/>
        <v>0</v>
      </c>
      <c r="N24" s="627">
        <f t="shared" si="37"/>
        <v>0</v>
      </c>
      <c r="O24" s="628">
        <f t="shared" si="37"/>
        <v>0</v>
      </c>
      <c r="P24" s="537">
        <f t="shared" si="37"/>
        <v>0</v>
      </c>
      <c r="Q24" s="723">
        <f t="shared" si="37"/>
        <v>0</v>
      </c>
      <c r="R24" s="724">
        <f t="shared" si="37"/>
        <v>0</v>
      </c>
      <c r="S24" s="723">
        <f t="shared" si="37"/>
        <v>0</v>
      </c>
      <c r="T24" s="721">
        <f t="shared" si="37"/>
        <v>0</v>
      </c>
      <c r="U24" s="722">
        <f t="shared" si="37"/>
        <v>0</v>
      </c>
      <c r="V24" s="723">
        <f t="shared" si="37"/>
        <v>0</v>
      </c>
      <c r="W24" s="562">
        <f t="shared" si="37"/>
        <v>0</v>
      </c>
      <c r="X24" s="723">
        <f t="shared" si="37"/>
        <v>0</v>
      </c>
      <c r="Y24" s="723">
        <f t="shared" si="37"/>
        <v>0</v>
      </c>
      <c r="Z24" s="724">
        <f t="shared" si="37"/>
        <v>0</v>
      </c>
      <c r="AA24" s="723">
        <f t="shared" si="37"/>
        <v>0</v>
      </c>
      <c r="AB24" s="721">
        <f t="shared" si="37"/>
        <v>0</v>
      </c>
      <c r="AC24" s="722">
        <f t="shared" si="37"/>
        <v>0</v>
      </c>
      <c r="AD24" s="723">
        <f t="shared" si="37"/>
        <v>0</v>
      </c>
      <c r="AE24" s="562">
        <f t="shared" si="37"/>
        <v>0</v>
      </c>
      <c r="AF24" s="723">
        <f t="shared" si="37"/>
        <v>0</v>
      </c>
      <c r="AG24" s="723">
        <f t="shared" si="37"/>
        <v>0</v>
      </c>
      <c r="AH24" s="724">
        <f t="shared" si="37"/>
        <v>0</v>
      </c>
      <c r="AI24" s="723">
        <f t="shared" si="37"/>
        <v>0</v>
      </c>
      <c r="AJ24" s="721">
        <f t="shared" si="37"/>
        <v>0</v>
      </c>
      <c r="AK24" s="722">
        <f t="shared" si="37"/>
        <v>0</v>
      </c>
      <c r="AL24" s="723">
        <f t="shared" si="37"/>
        <v>0</v>
      </c>
      <c r="AM24" s="562">
        <f t="shared" si="37"/>
        <v>0</v>
      </c>
      <c r="AN24" s="723">
        <f t="shared" si="37"/>
        <v>0</v>
      </c>
      <c r="AO24" s="723">
        <f t="shared" si="37"/>
        <v>0</v>
      </c>
      <c r="AP24" s="724">
        <f t="shared" si="37"/>
        <v>0</v>
      </c>
      <c r="AQ24" s="723">
        <f t="shared" si="37"/>
        <v>0</v>
      </c>
      <c r="AR24" s="721">
        <f t="shared" ref="AR24:BW24" si="38">IF(AND(AR12&gt;=$J$24,AR12&lt;$K$24),"*",0)</f>
        <v>0</v>
      </c>
      <c r="AS24" s="722">
        <f t="shared" si="38"/>
        <v>0</v>
      </c>
      <c r="AT24" s="723">
        <f t="shared" si="38"/>
        <v>0</v>
      </c>
      <c r="AU24" s="562">
        <f t="shared" si="38"/>
        <v>0</v>
      </c>
      <c r="AV24" s="723">
        <f t="shared" si="38"/>
        <v>0</v>
      </c>
      <c r="AW24" s="723">
        <f t="shared" si="38"/>
        <v>0</v>
      </c>
      <c r="AX24" s="724">
        <f t="shared" si="38"/>
        <v>0</v>
      </c>
      <c r="AY24" s="723">
        <f t="shared" si="38"/>
        <v>0</v>
      </c>
      <c r="AZ24" s="721">
        <f t="shared" si="38"/>
        <v>0</v>
      </c>
      <c r="BA24" s="722">
        <f t="shared" si="38"/>
        <v>0</v>
      </c>
      <c r="BB24" s="723">
        <f t="shared" si="38"/>
        <v>0</v>
      </c>
      <c r="BC24" s="562">
        <f t="shared" si="38"/>
        <v>0</v>
      </c>
      <c r="BD24" s="723">
        <f t="shared" si="38"/>
        <v>0</v>
      </c>
      <c r="BE24" s="723">
        <f t="shared" si="38"/>
        <v>0</v>
      </c>
      <c r="BF24" s="724">
        <f t="shared" si="38"/>
        <v>0</v>
      </c>
      <c r="BG24" s="723">
        <f t="shared" si="38"/>
        <v>0</v>
      </c>
      <c r="BH24" s="721">
        <f t="shared" si="38"/>
        <v>0</v>
      </c>
      <c r="BI24" s="722">
        <f t="shared" si="38"/>
        <v>0</v>
      </c>
      <c r="BJ24" s="723">
        <f t="shared" si="38"/>
        <v>0</v>
      </c>
      <c r="BK24" s="562">
        <f t="shared" si="38"/>
        <v>0</v>
      </c>
      <c r="BL24" s="723">
        <f t="shared" si="38"/>
        <v>0</v>
      </c>
      <c r="BM24" s="723">
        <f t="shared" si="38"/>
        <v>0</v>
      </c>
      <c r="BN24" s="724">
        <f t="shared" si="38"/>
        <v>0</v>
      </c>
      <c r="BO24" s="723">
        <f t="shared" si="38"/>
        <v>0</v>
      </c>
      <c r="BP24" s="721">
        <f t="shared" si="38"/>
        <v>0</v>
      </c>
      <c r="BQ24" s="722">
        <f t="shared" si="38"/>
        <v>0</v>
      </c>
      <c r="BR24" s="723">
        <f t="shared" si="38"/>
        <v>0</v>
      </c>
      <c r="BS24" s="562">
        <f t="shared" si="38"/>
        <v>0</v>
      </c>
      <c r="BT24" s="723">
        <f t="shared" si="38"/>
        <v>0</v>
      </c>
      <c r="BU24" s="723">
        <f t="shared" si="38"/>
        <v>0</v>
      </c>
      <c r="BV24" s="724">
        <f t="shared" si="38"/>
        <v>0</v>
      </c>
      <c r="BW24" s="723">
        <f t="shared" si="38"/>
        <v>0</v>
      </c>
      <c r="BX24" s="721">
        <f t="shared" ref="BX24:CM24" si="39">IF(AND(BX12&gt;=$J$24,BX12&lt;$K$24),"*",0)</f>
        <v>0</v>
      </c>
      <c r="BY24" s="722">
        <f t="shared" si="39"/>
        <v>0</v>
      </c>
      <c r="BZ24" s="723">
        <f t="shared" si="39"/>
        <v>0</v>
      </c>
      <c r="CA24" s="562">
        <f t="shared" si="39"/>
        <v>0</v>
      </c>
      <c r="CB24" s="723">
        <f t="shared" si="39"/>
        <v>0</v>
      </c>
      <c r="CC24" s="723">
        <f t="shared" si="39"/>
        <v>0</v>
      </c>
      <c r="CD24" s="724">
        <f t="shared" si="39"/>
        <v>0</v>
      </c>
      <c r="CE24" s="539">
        <f t="shared" si="39"/>
        <v>0</v>
      </c>
      <c r="CF24" s="537">
        <f t="shared" si="39"/>
        <v>0</v>
      </c>
      <c r="CG24" s="538">
        <f t="shared" si="39"/>
        <v>0</v>
      </c>
      <c r="CH24" s="539">
        <f t="shared" si="39"/>
        <v>0</v>
      </c>
      <c r="CI24" s="540">
        <f t="shared" si="39"/>
        <v>0</v>
      </c>
      <c r="CJ24" s="539">
        <f t="shared" si="39"/>
        <v>0</v>
      </c>
      <c r="CK24" s="539">
        <f t="shared" si="39"/>
        <v>0</v>
      </c>
      <c r="CL24" s="541">
        <f t="shared" si="39"/>
        <v>0</v>
      </c>
      <c r="CM24" s="539">
        <f t="shared" si="39"/>
        <v>0</v>
      </c>
      <c r="CN24" s="1128">
        <f t="shared" si="4"/>
        <v>0</v>
      </c>
      <c r="CO24" s="1129"/>
      <c r="CP24" s="1123">
        <f>IF(CN24=0,0,LOOKUP(CN24,ﾃﾞｰﾀ入力!$AR$13:'ﾃﾞｰﾀ入力'!$AR$34,ﾃﾞｰﾀ入力!$AS$13:'ﾃﾞｰﾀ入力'!$AS$34))</f>
        <v>0</v>
      </c>
      <c r="CQ24" s="1123"/>
      <c r="CR24" s="294">
        <f t="shared" si="5"/>
        <v>0</v>
      </c>
      <c r="CS24" s="294">
        <f t="shared" si="6"/>
        <v>0</v>
      </c>
      <c r="CT24" s="294">
        <f t="shared" si="7"/>
        <v>0</v>
      </c>
      <c r="CU24" s="295">
        <f t="shared" si="12"/>
        <v>0</v>
      </c>
      <c r="CV24" s="296">
        <f>IF(H24=0,0,LOOKUP(H24,ﾃﾞｰﾀ入力!$C$3:'ﾃﾞｰﾀ入力'!$C$52,ﾃﾞｰﾀ入力!$E$3:'ﾃﾞｰﾀ入力'!$E$51))</f>
        <v>0</v>
      </c>
      <c r="CW24" s="297">
        <f>IF(H24=0,0,LOOKUP(H24,ﾃﾞｰﾀ入力!$C$3:'ﾃﾞｰﾀ入力'!$C$52,ﾃﾞｰﾀ入力!$F$3:'ﾃﾞｰﾀ入力'!$F$51))</f>
        <v>0</v>
      </c>
      <c r="CY24" s="69"/>
      <c r="CZ24" s="69"/>
      <c r="DA24" s="69"/>
    </row>
    <row r="25" spans="1:105" ht="22.5" customHeight="1">
      <c r="A25" s="443">
        <f t="shared" si="8"/>
        <v>12</v>
      </c>
      <c r="B25" s="855" t="str">
        <f>ｼﾌﾄ原本!C16</f>
        <v>Y.K</v>
      </c>
      <c r="C25" s="785" t="str">
        <f>ｼﾌﾄ原本!J16</f>
        <v>X</v>
      </c>
      <c r="D25" s="435">
        <f>IF(COUNTIF($H$14:$H$30,12),VLOOKUP(12,$H$14:$CU$30,3,FALSE),0)</f>
        <v>0</v>
      </c>
      <c r="E25" s="423">
        <f>IF(COUNTIF($H$14:$H$30,12),VLOOKUP(12,$H$14:$CU$30,4,FALSE),0)</f>
        <v>0</v>
      </c>
      <c r="F25" s="430">
        <f>IF(COUNTIF($H$14:$H$30,12),VLOOKUP(12,$H$14:$CU$30,92,FALSE),0)</f>
        <v>0</v>
      </c>
      <c r="G25" s="431">
        <f>IF(COUNTIF($H$14:$H$30,12),VLOOKUP(12,$H$14:$CW$30,94,FALSE),0)</f>
        <v>0</v>
      </c>
      <c r="H25" s="432"/>
      <c r="I25" s="874">
        <f>IF(H25=0,0,LOOKUP(H25,ﾃﾞｰﾀ入力!$C$3:'ﾃﾞｰﾀ入力'!$C$40,ﾃﾞｰﾀ入力!$D$3:'ﾃﾞｰﾀ入力'!$D$40))</f>
        <v>0</v>
      </c>
      <c r="J25" s="285"/>
      <c r="K25" s="286"/>
      <c r="L25" s="632">
        <f t="shared" ref="L25:AQ25" si="40">IF(AND(L12&gt;=$J$25,L12&lt;$K$25),"*",0)</f>
        <v>0</v>
      </c>
      <c r="M25" s="626">
        <f t="shared" si="40"/>
        <v>0</v>
      </c>
      <c r="N25" s="627">
        <f t="shared" si="40"/>
        <v>0</v>
      </c>
      <c r="O25" s="628">
        <f t="shared" si="40"/>
        <v>0</v>
      </c>
      <c r="P25" s="537">
        <f t="shared" si="40"/>
        <v>0</v>
      </c>
      <c r="Q25" s="539">
        <f t="shared" si="40"/>
        <v>0</v>
      </c>
      <c r="R25" s="541">
        <f t="shared" si="40"/>
        <v>0</v>
      </c>
      <c r="S25" s="539">
        <f t="shared" si="40"/>
        <v>0</v>
      </c>
      <c r="T25" s="537">
        <f t="shared" si="40"/>
        <v>0</v>
      </c>
      <c r="U25" s="722">
        <f t="shared" si="40"/>
        <v>0</v>
      </c>
      <c r="V25" s="723">
        <f t="shared" si="40"/>
        <v>0</v>
      </c>
      <c r="W25" s="562">
        <f t="shared" si="40"/>
        <v>0</v>
      </c>
      <c r="X25" s="723">
        <f t="shared" si="40"/>
        <v>0</v>
      </c>
      <c r="Y25" s="723">
        <f t="shared" si="40"/>
        <v>0</v>
      </c>
      <c r="Z25" s="724">
        <f t="shared" si="40"/>
        <v>0</v>
      </c>
      <c r="AA25" s="723">
        <f t="shared" si="40"/>
        <v>0</v>
      </c>
      <c r="AB25" s="721">
        <f t="shared" si="40"/>
        <v>0</v>
      </c>
      <c r="AC25" s="722">
        <f t="shared" si="40"/>
        <v>0</v>
      </c>
      <c r="AD25" s="723">
        <f t="shared" si="40"/>
        <v>0</v>
      </c>
      <c r="AE25" s="562">
        <f t="shared" si="40"/>
        <v>0</v>
      </c>
      <c r="AF25" s="723">
        <f t="shared" si="40"/>
        <v>0</v>
      </c>
      <c r="AG25" s="723">
        <f t="shared" si="40"/>
        <v>0</v>
      </c>
      <c r="AH25" s="724">
        <f t="shared" si="40"/>
        <v>0</v>
      </c>
      <c r="AI25" s="723">
        <f t="shared" si="40"/>
        <v>0</v>
      </c>
      <c r="AJ25" s="721">
        <f t="shared" si="40"/>
        <v>0</v>
      </c>
      <c r="AK25" s="722">
        <f t="shared" si="40"/>
        <v>0</v>
      </c>
      <c r="AL25" s="723">
        <f t="shared" si="40"/>
        <v>0</v>
      </c>
      <c r="AM25" s="562">
        <f t="shared" si="40"/>
        <v>0</v>
      </c>
      <c r="AN25" s="723">
        <f t="shared" si="40"/>
        <v>0</v>
      </c>
      <c r="AO25" s="723">
        <f t="shared" si="40"/>
        <v>0</v>
      </c>
      <c r="AP25" s="724">
        <f t="shared" si="40"/>
        <v>0</v>
      </c>
      <c r="AQ25" s="723">
        <f t="shared" si="40"/>
        <v>0</v>
      </c>
      <c r="AR25" s="721">
        <f t="shared" ref="AR25:BW25" si="41">IF(AND(AR12&gt;=$J$25,AR12&lt;$K$25),"*",0)</f>
        <v>0</v>
      </c>
      <c r="AS25" s="722">
        <f t="shared" si="41"/>
        <v>0</v>
      </c>
      <c r="AT25" s="723">
        <f t="shared" si="41"/>
        <v>0</v>
      </c>
      <c r="AU25" s="562">
        <f t="shared" si="41"/>
        <v>0</v>
      </c>
      <c r="AV25" s="723">
        <f t="shared" si="41"/>
        <v>0</v>
      </c>
      <c r="AW25" s="723">
        <f t="shared" si="41"/>
        <v>0</v>
      </c>
      <c r="AX25" s="724">
        <f t="shared" si="41"/>
        <v>0</v>
      </c>
      <c r="AY25" s="723">
        <f t="shared" si="41"/>
        <v>0</v>
      </c>
      <c r="AZ25" s="721">
        <f t="shared" si="41"/>
        <v>0</v>
      </c>
      <c r="BA25" s="722">
        <f t="shared" si="41"/>
        <v>0</v>
      </c>
      <c r="BB25" s="723">
        <f t="shared" si="41"/>
        <v>0</v>
      </c>
      <c r="BC25" s="562">
        <f t="shared" si="41"/>
        <v>0</v>
      </c>
      <c r="BD25" s="723">
        <f t="shared" si="41"/>
        <v>0</v>
      </c>
      <c r="BE25" s="723">
        <f t="shared" si="41"/>
        <v>0</v>
      </c>
      <c r="BF25" s="724">
        <f t="shared" si="41"/>
        <v>0</v>
      </c>
      <c r="BG25" s="723">
        <f t="shared" si="41"/>
        <v>0</v>
      </c>
      <c r="BH25" s="721">
        <f t="shared" si="41"/>
        <v>0</v>
      </c>
      <c r="BI25" s="722">
        <f t="shared" si="41"/>
        <v>0</v>
      </c>
      <c r="BJ25" s="723">
        <f t="shared" si="41"/>
        <v>0</v>
      </c>
      <c r="BK25" s="562">
        <f t="shared" si="41"/>
        <v>0</v>
      </c>
      <c r="BL25" s="723">
        <f t="shared" si="41"/>
        <v>0</v>
      </c>
      <c r="BM25" s="723">
        <f t="shared" si="41"/>
        <v>0</v>
      </c>
      <c r="BN25" s="724">
        <f t="shared" si="41"/>
        <v>0</v>
      </c>
      <c r="BO25" s="723">
        <f t="shared" si="41"/>
        <v>0</v>
      </c>
      <c r="BP25" s="721">
        <f t="shared" si="41"/>
        <v>0</v>
      </c>
      <c r="BQ25" s="722">
        <f t="shared" si="41"/>
        <v>0</v>
      </c>
      <c r="BR25" s="723">
        <f t="shared" si="41"/>
        <v>0</v>
      </c>
      <c r="BS25" s="562">
        <f t="shared" si="41"/>
        <v>0</v>
      </c>
      <c r="BT25" s="723">
        <f t="shared" si="41"/>
        <v>0</v>
      </c>
      <c r="BU25" s="723">
        <f t="shared" si="41"/>
        <v>0</v>
      </c>
      <c r="BV25" s="724">
        <f t="shared" si="41"/>
        <v>0</v>
      </c>
      <c r="BW25" s="723">
        <f t="shared" si="41"/>
        <v>0</v>
      </c>
      <c r="BX25" s="721">
        <f t="shared" ref="BX25:CM25" si="42">IF(AND(BX12&gt;=$J$25,BX12&lt;$K$25),"*",0)</f>
        <v>0</v>
      </c>
      <c r="BY25" s="722">
        <f t="shared" si="42"/>
        <v>0</v>
      </c>
      <c r="BZ25" s="723">
        <f t="shared" si="42"/>
        <v>0</v>
      </c>
      <c r="CA25" s="540">
        <f t="shared" si="42"/>
        <v>0</v>
      </c>
      <c r="CB25" s="539">
        <f t="shared" si="42"/>
        <v>0</v>
      </c>
      <c r="CC25" s="539">
        <f t="shared" si="42"/>
        <v>0</v>
      </c>
      <c r="CD25" s="541">
        <f t="shared" si="42"/>
        <v>0</v>
      </c>
      <c r="CE25" s="539">
        <f t="shared" si="42"/>
        <v>0</v>
      </c>
      <c r="CF25" s="537">
        <f t="shared" si="42"/>
        <v>0</v>
      </c>
      <c r="CG25" s="538">
        <f t="shared" si="42"/>
        <v>0</v>
      </c>
      <c r="CH25" s="539">
        <f t="shared" si="42"/>
        <v>0</v>
      </c>
      <c r="CI25" s="540">
        <f t="shared" si="42"/>
        <v>0</v>
      </c>
      <c r="CJ25" s="539">
        <f t="shared" si="42"/>
        <v>0</v>
      </c>
      <c r="CK25" s="539">
        <f t="shared" si="42"/>
        <v>0</v>
      </c>
      <c r="CL25" s="541">
        <f t="shared" si="42"/>
        <v>0</v>
      </c>
      <c r="CM25" s="539">
        <f t="shared" si="42"/>
        <v>0</v>
      </c>
      <c r="CN25" s="1128">
        <f t="shared" si="4"/>
        <v>0</v>
      </c>
      <c r="CO25" s="1129"/>
      <c r="CP25" s="1123">
        <f>IF(CN25=0,0,LOOKUP(CN25,ﾃﾞｰﾀ入力!$AR$13:'ﾃﾞｰﾀ入力'!$AR$34,ﾃﾞｰﾀ入力!$AS$13:'ﾃﾞｰﾀ入力'!$AS$34))</f>
        <v>0</v>
      </c>
      <c r="CQ25" s="1123"/>
      <c r="CR25" s="294">
        <f t="shared" si="5"/>
        <v>0</v>
      </c>
      <c r="CS25" s="294">
        <f t="shared" si="6"/>
        <v>0</v>
      </c>
      <c r="CT25" s="294">
        <f t="shared" si="7"/>
        <v>0</v>
      </c>
      <c r="CU25" s="295">
        <f t="shared" si="12"/>
        <v>0</v>
      </c>
      <c r="CV25" s="296">
        <f>IF(H25=0,0,LOOKUP(H25,ﾃﾞｰﾀ入力!$C$3:'ﾃﾞｰﾀ入力'!$C$52,ﾃﾞｰﾀ入力!$E$3:'ﾃﾞｰﾀ入力'!$E$51))</f>
        <v>0</v>
      </c>
      <c r="CW25" s="297">
        <f>IF(H25=0,0,LOOKUP(H25,ﾃﾞｰﾀ入力!$C$3:'ﾃﾞｰﾀ入力'!$C$52,ﾃﾞｰﾀ入力!$F$3:'ﾃﾞｰﾀ入力'!$F$51))</f>
        <v>0</v>
      </c>
      <c r="CY25" s="69"/>
      <c r="CZ25" s="69"/>
      <c r="DA25" s="69"/>
    </row>
    <row r="26" spans="1:105" ht="22.5" customHeight="1">
      <c r="A26" s="443">
        <f t="shared" si="8"/>
        <v>13</v>
      </c>
      <c r="B26" s="855" t="str">
        <f>ｼﾌﾄ原本!C17</f>
        <v>T.R</v>
      </c>
      <c r="C26" s="785" t="str">
        <f>ｼﾌﾄ原本!J17</f>
        <v>X</v>
      </c>
      <c r="D26" s="435">
        <f>IF(COUNTIF($H$14:$H$30,13),VLOOKUP(13,$H$14:$CU$30,3,FALSE),0)</f>
        <v>0</v>
      </c>
      <c r="E26" s="423">
        <f>IF(COUNTIF($H$14:$H$30,13),VLOOKUP(13,$H$14:$CU$30,4,FALSE),0)</f>
        <v>0</v>
      </c>
      <c r="F26" s="430">
        <f>IF(COUNTIF($H$14:$H$30,13),VLOOKUP(13,$H$14:$CU$30,92,FALSE),0)</f>
        <v>0</v>
      </c>
      <c r="G26" s="431">
        <f>IF(COUNTIF($H$14:$H$30,13),VLOOKUP(13,$H$14:$CW$30,94,FALSE),0)</f>
        <v>0</v>
      </c>
      <c r="H26" s="432"/>
      <c r="I26" s="874">
        <f>IF(H26=0,0,LOOKUP(H26,ﾃﾞｰﾀ入力!$C$3:'ﾃﾞｰﾀ入力'!$C$40,ﾃﾞｰﾀ入力!$D$3:'ﾃﾞｰﾀ入力'!$D$40))</f>
        <v>0</v>
      </c>
      <c r="J26" s="285"/>
      <c r="K26" s="286"/>
      <c r="L26" s="632">
        <f t="shared" ref="L26:AQ26" si="43">IF(AND(L12&gt;=$J$26,L12&lt;$K$26),"*",0)</f>
        <v>0</v>
      </c>
      <c r="M26" s="626">
        <f t="shared" si="43"/>
        <v>0</v>
      </c>
      <c r="N26" s="627">
        <f t="shared" si="43"/>
        <v>0</v>
      </c>
      <c r="O26" s="628">
        <f t="shared" si="43"/>
        <v>0</v>
      </c>
      <c r="P26" s="537">
        <f t="shared" si="43"/>
        <v>0</v>
      </c>
      <c r="Q26" s="539">
        <f t="shared" si="43"/>
        <v>0</v>
      </c>
      <c r="R26" s="541">
        <f t="shared" si="43"/>
        <v>0</v>
      </c>
      <c r="S26" s="539">
        <f t="shared" si="43"/>
        <v>0</v>
      </c>
      <c r="T26" s="537">
        <f t="shared" si="43"/>
        <v>0</v>
      </c>
      <c r="U26" s="722">
        <f t="shared" si="43"/>
        <v>0</v>
      </c>
      <c r="V26" s="723">
        <f t="shared" si="43"/>
        <v>0</v>
      </c>
      <c r="W26" s="562">
        <f t="shared" si="43"/>
        <v>0</v>
      </c>
      <c r="X26" s="723">
        <f t="shared" si="43"/>
        <v>0</v>
      </c>
      <c r="Y26" s="723">
        <f t="shared" si="43"/>
        <v>0</v>
      </c>
      <c r="Z26" s="724">
        <f t="shared" si="43"/>
        <v>0</v>
      </c>
      <c r="AA26" s="723">
        <f t="shared" si="43"/>
        <v>0</v>
      </c>
      <c r="AB26" s="721">
        <f t="shared" si="43"/>
        <v>0</v>
      </c>
      <c r="AC26" s="722">
        <f t="shared" si="43"/>
        <v>0</v>
      </c>
      <c r="AD26" s="723">
        <f t="shared" si="43"/>
        <v>0</v>
      </c>
      <c r="AE26" s="562">
        <f t="shared" si="43"/>
        <v>0</v>
      </c>
      <c r="AF26" s="723">
        <f t="shared" si="43"/>
        <v>0</v>
      </c>
      <c r="AG26" s="723">
        <f t="shared" si="43"/>
        <v>0</v>
      </c>
      <c r="AH26" s="724">
        <f t="shared" si="43"/>
        <v>0</v>
      </c>
      <c r="AI26" s="723">
        <f t="shared" si="43"/>
        <v>0</v>
      </c>
      <c r="AJ26" s="721">
        <f t="shared" si="43"/>
        <v>0</v>
      </c>
      <c r="AK26" s="722">
        <f t="shared" si="43"/>
        <v>0</v>
      </c>
      <c r="AL26" s="723">
        <f t="shared" si="43"/>
        <v>0</v>
      </c>
      <c r="AM26" s="562">
        <f t="shared" si="43"/>
        <v>0</v>
      </c>
      <c r="AN26" s="723">
        <f t="shared" si="43"/>
        <v>0</v>
      </c>
      <c r="AO26" s="723">
        <f t="shared" si="43"/>
        <v>0</v>
      </c>
      <c r="AP26" s="724">
        <f t="shared" si="43"/>
        <v>0</v>
      </c>
      <c r="AQ26" s="723">
        <f t="shared" si="43"/>
        <v>0</v>
      </c>
      <c r="AR26" s="721">
        <f t="shared" ref="AR26:BW26" si="44">IF(AND(AR12&gt;=$J$26,AR12&lt;$K$26),"*",0)</f>
        <v>0</v>
      </c>
      <c r="AS26" s="722">
        <f t="shared" si="44"/>
        <v>0</v>
      </c>
      <c r="AT26" s="723">
        <f t="shared" si="44"/>
        <v>0</v>
      </c>
      <c r="AU26" s="562">
        <f t="shared" si="44"/>
        <v>0</v>
      </c>
      <c r="AV26" s="723">
        <f t="shared" si="44"/>
        <v>0</v>
      </c>
      <c r="AW26" s="723">
        <f t="shared" si="44"/>
        <v>0</v>
      </c>
      <c r="AX26" s="724">
        <f t="shared" si="44"/>
        <v>0</v>
      </c>
      <c r="AY26" s="723">
        <f t="shared" si="44"/>
        <v>0</v>
      </c>
      <c r="AZ26" s="721">
        <f t="shared" si="44"/>
        <v>0</v>
      </c>
      <c r="BA26" s="722">
        <f t="shared" si="44"/>
        <v>0</v>
      </c>
      <c r="BB26" s="723">
        <f t="shared" si="44"/>
        <v>0</v>
      </c>
      <c r="BC26" s="562">
        <f t="shared" si="44"/>
        <v>0</v>
      </c>
      <c r="BD26" s="723">
        <f t="shared" si="44"/>
        <v>0</v>
      </c>
      <c r="BE26" s="723">
        <f t="shared" si="44"/>
        <v>0</v>
      </c>
      <c r="BF26" s="724">
        <f t="shared" si="44"/>
        <v>0</v>
      </c>
      <c r="BG26" s="723">
        <f t="shared" si="44"/>
        <v>0</v>
      </c>
      <c r="BH26" s="721">
        <f t="shared" si="44"/>
        <v>0</v>
      </c>
      <c r="BI26" s="722">
        <f t="shared" si="44"/>
        <v>0</v>
      </c>
      <c r="BJ26" s="723">
        <f t="shared" si="44"/>
        <v>0</v>
      </c>
      <c r="BK26" s="562">
        <f t="shared" si="44"/>
        <v>0</v>
      </c>
      <c r="BL26" s="723">
        <f t="shared" si="44"/>
        <v>0</v>
      </c>
      <c r="BM26" s="723">
        <f t="shared" si="44"/>
        <v>0</v>
      </c>
      <c r="BN26" s="724">
        <f t="shared" si="44"/>
        <v>0</v>
      </c>
      <c r="BO26" s="723">
        <f t="shared" si="44"/>
        <v>0</v>
      </c>
      <c r="BP26" s="721">
        <f t="shared" si="44"/>
        <v>0</v>
      </c>
      <c r="BQ26" s="722">
        <f t="shared" si="44"/>
        <v>0</v>
      </c>
      <c r="BR26" s="723">
        <f t="shared" si="44"/>
        <v>0</v>
      </c>
      <c r="BS26" s="562">
        <f t="shared" si="44"/>
        <v>0</v>
      </c>
      <c r="BT26" s="723">
        <f t="shared" si="44"/>
        <v>0</v>
      </c>
      <c r="BU26" s="723">
        <f t="shared" si="44"/>
        <v>0</v>
      </c>
      <c r="BV26" s="724">
        <f t="shared" si="44"/>
        <v>0</v>
      </c>
      <c r="BW26" s="723">
        <f t="shared" si="44"/>
        <v>0</v>
      </c>
      <c r="BX26" s="721">
        <f t="shared" ref="BX26:CM26" si="45">IF(AND(BX12&gt;=$J$26,BX12&lt;$K$26),"*",0)</f>
        <v>0</v>
      </c>
      <c r="BY26" s="722">
        <f t="shared" si="45"/>
        <v>0</v>
      </c>
      <c r="BZ26" s="723">
        <f t="shared" si="45"/>
        <v>0</v>
      </c>
      <c r="CA26" s="540">
        <f t="shared" si="45"/>
        <v>0</v>
      </c>
      <c r="CB26" s="539">
        <f t="shared" si="45"/>
        <v>0</v>
      </c>
      <c r="CC26" s="539">
        <f t="shared" si="45"/>
        <v>0</v>
      </c>
      <c r="CD26" s="541">
        <f t="shared" si="45"/>
        <v>0</v>
      </c>
      <c r="CE26" s="539">
        <f t="shared" si="45"/>
        <v>0</v>
      </c>
      <c r="CF26" s="537">
        <f t="shared" si="45"/>
        <v>0</v>
      </c>
      <c r="CG26" s="538">
        <f t="shared" si="45"/>
        <v>0</v>
      </c>
      <c r="CH26" s="539">
        <f t="shared" si="45"/>
        <v>0</v>
      </c>
      <c r="CI26" s="540">
        <f t="shared" si="45"/>
        <v>0</v>
      </c>
      <c r="CJ26" s="539">
        <f t="shared" si="45"/>
        <v>0</v>
      </c>
      <c r="CK26" s="539">
        <f t="shared" si="45"/>
        <v>0</v>
      </c>
      <c r="CL26" s="541">
        <f t="shared" si="45"/>
        <v>0</v>
      </c>
      <c r="CM26" s="539">
        <f t="shared" si="45"/>
        <v>0</v>
      </c>
      <c r="CN26" s="1128">
        <f t="shared" si="4"/>
        <v>0</v>
      </c>
      <c r="CO26" s="1129"/>
      <c r="CP26" s="1123">
        <f>IF(CN26=0,0,LOOKUP(CN26,ﾃﾞｰﾀ入力!$AR$13:'ﾃﾞｰﾀ入力'!$AR$34,ﾃﾞｰﾀ入力!$AS$13:'ﾃﾞｰﾀ入力'!$AS$34))</f>
        <v>0</v>
      </c>
      <c r="CQ26" s="1123"/>
      <c r="CR26" s="294">
        <f t="shared" si="5"/>
        <v>0</v>
      </c>
      <c r="CS26" s="294">
        <f t="shared" si="6"/>
        <v>0</v>
      </c>
      <c r="CT26" s="294">
        <f t="shared" si="7"/>
        <v>0</v>
      </c>
      <c r="CU26" s="295">
        <f t="shared" si="12"/>
        <v>0</v>
      </c>
      <c r="CV26" s="296">
        <f>IF(H26=0,0,LOOKUP(H26,ﾃﾞｰﾀ入力!$C$3:'ﾃﾞｰﾀ入力'!$C$52,ﾃﾞｰﾀ入力!$E$3:'ﾃﾞｰﾀ入力'!$E$51))</f>
        <v>0</v>
      </c>
      <c r="CW26" s="297">
        <f>IF(H26=0,0,LOOKUP(H26,ﾃﾞｰﾀ入力!$C$3:'ﾃﾞｰﾀ入力'!$C$52,ﾃﾞｰﾀ入力!$F$3:'ﾃﾞｰﾀ入力'!$F$51))</f>
        <v>0</v>
      </c>
      <c r="CY26" s="69"/>
      <c r="CZ26" s="69"/>
      <c r="DA26" s="69"/>
    </row>
    <row r="27" spans="1:105" ht="22.5" customHeight="1">
      <c r="A27" s="443">
        <f t="shared" si="8"/>
        <v>14</v>
      </c>
      <c r="B27" s="855" t="str">
        <f>ｼﾌﾄ原本!C18</f>
        <v>I.N</v>
      </c>
      <c r="C27" s="785" t="str">
        <f>ｼﾌﾄ原本!J18</f>
        <v>X</v>
      </c>
      <c r="D27" s="435">
        <f>IF(COUNTIF($H$14:$H$30,14),VLOOKUP(14,$H$14:$CU$30,3,FALSE),0)</f>
        <v>0</v>
      </c>
      <c r="E27" s="423">
        <f>IF(COUNTIF($H$14:$H$30,14),VLOOKUP(14,$H$14:$CU$30,4,FALSE),0)</f>
        <v>0</v>
      </c>
      <c r="F27" s="430">
        <f>IF(COUNTIF($H$14:$H$30,14),VLOOKUP(14,$H$14:$CU$30,92,FALSE),0)</f>
        <v>0</v>
      </c>
      <c r="G27" s="431">
        <f>IF(COUNTIF($H$14:$H$30,14),VLOOKUP(14,$H$14:$CW$30,94,FALSE),0)</f>
        <v>0</v>
      </c>
      <c r="H27" s="432"/>
      <c r="I27" s="874">
        <f>IF(H27=0,0,LOOKUP(H27,ﾃﾞｰﾀ入力!$C$3:'ﾃﾞｰﾀ入力'!$C$40,ﾃﾞｰﾀ入力!$D$3:'ﾃﾞｰﾀ入力'!$D$40))</f>
        <v>0</v>
      </c>
      <c r="J27" s="285"/>
      <c r="K27" s="286"/>
      <c r="L27" s="632">
        <f>IF(AND(L$12&gt;=$J$27,L$12&lt;$K$27),"*",0)</f>
        <v>0</v>
      </c>
      <c r="M27" s="626">
        <f>IF(AND(M$12&gt;=$J$27,M$12&lt;$K$27),"*",0)</f>
        <v>0</v>
      </c>
      <c r="N27" s="627">
        <f>IF(AND(N$12&gt;=$J$27,N$12&lt;$K$27),"*",0)</f>
        <v>0</v>
      </c>
      <c r="O27" s="628">
        <f>IF(AND(O$12&gt;=$J$27,O$12&lt;$K$27),"*",0)</f>
        <v>0</v>
      </c>
      <c r="P27" s="537">
        <f>IF(AND(P$12&gt;=$J$27,P$12&lt;$K$27),"*",0)</f>
        <v>0</v>
      </c>
      <c r="Q27" s="539">
        <f t="shared" ref="Q27:AV27" si="46">IF(AND(Q12&gt;=$J$27,Q12&lt;$K$27),"*",0)</f>
        <v>0</v>
      </c>
      <c r="R27" s="541">
        <f t="shared" si="46"/>
        <v>0</v>
      </c>
      <c r="S27" s="539">
        <f t="shared" si="46"/>
        <v>0</v>
      </c>
      <c r="T27" s="537">
        <f t="shared" si="46"/>
        <v>0</v>
      </c>
      <c r="U27" s="722">
        <f t="shared" si="46"/>
        <v>0</v>
      </c>
      <c r="V27" s="723">
        <f t="shared" si="46"/>
        <v>0</v>
      </c>
      <c r="W27" s="562">
        <f t="shared" si="46"/>
        <v>0</v>
      </c>
      <c r="X27" s="723">
        <f t="shared" si="46"/>
        <v>0</v>
      </c>
      <c r="Y27" s="723">
        <f t="shared" si="46"/>
        <v>0</v>
      </c>
      <c r="Z27" s="724">
        <f t="shared" si="46"/>
        <v>0</v>
      </c>
      <c r="AA27" s="723">
        <f t="shared" si="46"/>
        <v>0</v>
      </c>
      <c r="AB27" s="721">
        <f t="shared" si="46"/>
        <v>0</v>
      </c>
      <c r="AC27" s="722">
        <f t="shared" si="46"/>
        <v>0</v>
      </c>
      <c r="AD27" s="723">
        <f t="shared" si="46"/>
        <v>0</v>
      </c>
      <c r="AE27" s="562">
        <f t="shared" si="46"/>
        <v>0</v>
      </c>
      <c r="AF27" s="723">
        <f t="shared" si="46"/>
        <v>0</v>
      </c>
      <c r="AG27" s="723">
        <f t="shared" si="46"/>
        <v>0</v>
      </c>
      <c r="AH27" s="724">
        <f t="shared" si="46"/>
        <v>0</v>
      </c>
      <c r="AI27" s="723">
        <f t="shared" si="46"/>
        <v>0</v>
      </c>
      <c r="AJ27" s="721">
        <f t="shared" si="46"/>
        <v>0</v>
      </c>
      <c r="AK27" s="722">
        <f t="shared" si="46"/>
        <v>0</v>
      </c>
      <c r="AL27" s="723">
        <f t="shared" si="46"/>
        <v>0</v>
      </c>
      <c r="AM27" s="562">
        <f t="shared" si="46"/>
        <v>0</v>
      </c>
      <c r="AN27" s="723">
        <f t="shared" si="46"/>
        <v>0</v>
      </c>
      <c r="AO27" s="723">
        <f t="shared" si="46"/>
        <v>0</v>
      </c>
      <c r="AP27" s="724">
        <f t="shared" si="46"/>
        <v>0</v>
      </c>
      <c r="AQ27" s="723">
        <f t="shared" si="46"/>
        <v>0</v>
      </c>
      <c r="AR27" s="721">
        <f t="shared" si="46"/>
        <v>0</v>
      </c>
      <c r="AS27" s="722">
        <f t="shared" si="46"/>
        <v>0</v>
      </c>
      <c r="AT27" s="723">
        <f t="shared" si="46"/>
        <v>0</v>
      </c>
      <c r="AU27" s="562">
        <f t="shared" si="46"/>
        <v>0</v>
      </c>
      <c r="AV27" s="723">
        <f t="shared" si="46"/>
        <v>0</v>
      </c>
      <c r="AW27" s="723">
        <f t="shared" ref="AW27:CB27" si="47">IF(AND(AW12&gt;=$J$27,AW12&lt;$K$27),"*",0)</f>
        <v>0</v>
      </c>
      <c r="AX27" s="724">
        <f t="shared" si="47"/>
        <v>0</v>
      </c>
      <c r="AY27" s="723">
        <f t="shared" si="47"/>
        <v>0</v>
      </c>
      <c r="AZ27" s="721">
        <f t="shared" si="47"/>
        <v>0</v>
      </c>
      <c r="BA27" s="722">
        <f t="shared" si="47"/>
        <v>0</v>
      </c>
      <c r="BB27" s="723">
        <f t="shared" si="47"/>
        <v>0</v>
      </c>
      <c r="BC27" s="562">
        <f t="shared" si="47"/>
        <v>0</v>
      </c>
      <c r="BD27" s="723">
        <f t="shared" si="47"/>
        <v>0</v>
      </c>
      <c r="BE27" s="723">
        <f t="shared" si="47"/>
        <v>0</v>
      </c>
      <c r="BF27" s="724">
        <f t="shared" si="47"/>
        <v>0</v>
      </c>
      <c r="BG27" s="723">
        <f t="shared" si="47"/>
        <v>0</v>
      </c>
      <c r="BH27" s="721">
        <f t="shared" si="47"/>
        <v>0</v>
      </c>
      <c r="BI27" s="722">
        <f t="shared" si="47"/>
        <v>0</v>
      </c>
      <c r="BJ27" s="723">
        <f t="shared" si="47"/>
        <v>0</v>
      </c>
      <c r="BK27" s="562">
        <f t="shared" si="47"/>
        <v>0</v>
      </c>
      <c r="BL27" s="723">
        <f t="shared" si="47"/>
        <v>0</v>
      </c>
      <c r="BM27" s="723">
        <f t="shared" si="47"/>
        <v>0</v>
      </c>
      <c r="BN27" s="724">
        <f t="shared" si="47"/>
        <v>0</v>
      </c>
      <c r="BO27" s="723">
        <f t="shared" si="47"/>
        <v>0</v>
      </c>
      <c r="BP27" s="721">
        <f t="shared" si="47"/>
        <v>0</v>
      </c>
      <c r="BQ27" s="722">
        <f t="shared" si="47"/>
        <v>0</v>
      </c>
      <c r="BR27" s="723">
        <f t="shared" si="47"/>
        <v>0</v>
      </c>
      <c r="BS27" s="562">
        <f t="shared" si="47"/>
        <v>0</v>
      </c>
      <c r="BT27" s="723">
        <f t="shared" si="47"/>
        <v>0</v>
      </c>
      <c r="BU27" s="723">
        <f t="shared" si="47"/>
        <v>0</v>
      </c>
      <c r="BV27" s="724">
        <f t="shared" si="47"/>
        <v>0</v>
      </c>
      <c r="BW27" s="723">
        <f t="shared" si="47"/>
        <v>0</v>
      </c>
      <c r="BX27" s="721">
        <f t="shared" si="47"/>
        <v>0</v>
      </c>
      <c r="BY27" s="722">
        <f t="shared" si="47"/>
        <v>0</v>
      </c>
      <c r="BZ27" s="539">
        <f t="shared" si="47"/>
        <v>0</v>
      </c>
      <c r="CA27" s="540">
        <f t="shared" si="47"/>
        <v>0</v>
      </c>
      <c r="CB27" s="539">
        <f t="shared" si="47"/>
        <v>0</v>
      </c>
      <c r="CC27" s="539">
        <f t="shared" ref="CC27:CM27" si="48">IF(AND(CC12&gt;=$J$27,CC12&lt;$K$27),"*",0)</f>
        <v>0</v>
      </c>
      <c r="CD27" s="541">
        <f t="shared" si="48"/>
        <v>0</v>
      </c>
      <c r="CE27" s="539">
        <f t="shared" si="48"/>
        <v>0</v>
      </c>
      <c r="CF27" s="537">
        <f t="shared" si="48"/>
        <v>0</v>
      </c>
      <c r="CG27" s="538">
        <f t="shared" si="48"/>
        <v>0</v>
      </c>
      <c r="CH27" s="539">
        <f t="shared" si="48"/>
        <v>0</v>
      </c>
      <c r="CI27" s="540">
        <f t="shared" si="48"/>
        <v>0</v>
      </c>
      <c r="CJ27" s="539">
        <f t="shared" si="48"/>
        <v>0</v>
      </c>
      <c r="CK27" s="539">
        <f t="shared" si="48"/>
        <v>0</v>
      </c>
      <c r="CL27" s="541">
        <f t="shared" si="48"/>
        <v>0</v>
      </c>
      <c r="CM27" s="539">
        <f t="shared" si="48"/>
        <v>0</v>
      </c>
      <c r="CN27" s="1128">
        <f t="shared" si="4"/>
        <v>0</v>
      </c>
      <c r="CO27" s="1129"/>
      <c r="CP27" s="1123">
        <f>IF(CN27=0,0,LOOKUP(CN27,ﾃﾞｰﾀ入力!$AR$13:'ﾃﾞｰﾀ入力'!$AR$34,ﾃﾞｰﾀ入力!$AS$13:'ﾃﾞｰﾀ入力'!$AS$34))</f>
        <v>0</v>
      </c>
      <c r="CQ27" s="1123"/>
      <c r="CR27" s="294">
        <f t="shared" si="5"/>
        <v>0</v>
      </c>
      <c r="CS27" s="294">
        <f t="shared" si="6"/>
        <v>0</v>
      </c>
      <c r="CT27" s="294">
        <f t="shared" si="7"/>
        <v>0</v>
      </c>
      <c r="CU27" s="295">
        <f t="shared" si="12"/>
        <v>0</v>
      </c>
      <c r="CV27" s="296">
        <f>IF(H27=0,0,LOOKUP(H27,ﾃﾞｰﾀ入力!$C$3:'ﾃﾞｰﾀ入力'!$C$52,ﾃﾞｰﾀ入力!$E$3:'ﾃﾞｰﾀ入力'!$E$51))</f>
        <v>0</v>
      </c>
      <c r="CW27" s="297">
        <f>IF(H27=0,0,LOOKUP(H27,ﾃﾞｰﾀ入力!$C$3:'ﾃﾞｰﾀ入力'!$C$52,ﾃﾞｰﾀ入力!$F$3:'ﾃﾞｰﾀ入力'!$F$51))</f>
        <v>0</v>
      </c>
      <c r="CY27" s="69"/>
      <c r="CZ27" s="69"/>
      <c r="DA27" s="69"/>
    </row>
    <row r="28" spans="1:105" ht="22.5" customHeight="1">
      <c r="A28" s="443">
        <f t="shared" si="8"/>
        <v>15</v>
      </c>
      <c r="B28" s="855" t="str">
        <f>ｼﾌﾄ原本!C19</f>
        <v>W.M</v>
      </c>
      <c r="C28" s="785" t="str">
        <f>ｼﾌﾄ原本!J19</f>
        <v>X</v>
      </c>
      <c r="D28" s="435">
        <f>IF(COUNTIF($H$14:$H$30,15),VLOOKUP(15,$H$14:$CU$30,3,FALSE),0)</f>
        <v>0</v>
      </c>
      <c r="E28" s="423">
        <f>IF(COUNTIF($H$14:$H$30,15),VLOOKUP(15,$H$14:$CU$30,4,FALSE),0)</f>
        <v>0</v>
      </c>
      <c r="F28" s="426">
        <f>IF(COUNTIF($H$14:$H$30,15),VLOOKUP(15,$H$14:$CU$30,92,FALSE),0)</f>
        <v>0</v>
      </c>
      <c r="G28" s="436">
        <f>IF(COUNTIF($H$14:$H$30,15),VLOOKUP(15,$H$14:$CW$30,94,FALSE),0)</f>
        <v>0</v>
      </c>
      <c r="H28" s="432"/>
      <c r="I28" s="874">
        <f>IF(H28=0,0,LOOKUP(H28,ﾃﾞｰﾀ入力!$C$3:'ﾃﾞｰﾀ入力'!$C$40,ﾃﾞｰﾀ入力!$D$3:'ﾃﾞｰﾀ入力'!$D$40))</f>
        <v>0</v>
      </c>
      <c r="J28" s="298"/>
      <c r="K28" s="299"/>
      <c r="L28" s="632">
        <f t="shared" ref="L28:AQ28" si="49">IF(AND(L$12&gt;=$J$28,L$12&lt;$K$28),"*",0)</f>
        <v>0</v>
      </c>
      <c r="M28" s="626">
        <f t="shared" si="49"/>
        <v>0</v>
      </c>
      <c r="N28" s="627">
        <f t="shared" si="49"/>
        <v>0</v>
      </c>
      <c r="O28" s="628">
        <f t="shared" si="49"/>
        <v>0</v>
      </c>
      <c r="P28" s="537">
        <f t="shared" si="49"/>
        <v>0</v>
      </c>
      <c r="Q28" s="539">
        <f t="shared" si="49"/>
        <v>0</v>
      </c>
      <c r="R28" s="541">
        <f t="shared" si="49"/>
        <v>0</v>
      </c>
      <c r="S28" s="539">
        <f t="shared" si="49"/>
        <v>0</v>
      </c>
      <c r="T28" s="537">
        <f t="shared" si="49"/>
        <v>0</v>
      </c>
      <c r="U28" s="538">
        <f t="shared" si="49"/>
        <v>0</v>
      </c>
      <c r="V28" s="539">
        <f t="shared" si="49"/>
        <v>0</v>
      </c>
      <c r="W28" s="540">
        <f t="shared" si="49"/>
        <v>0</v>
      </c>
      <c r="X28" s="539">
        <f t="shared" si="49"/>
        <v>0</v>
      </c>
      <c r="Y28" s="539">
        <f t="shared" si="49"/>
        <v>0</v>
      </c>
      <c r="Z28" s="541">
        <f t="shared" si="49"/>
        <v>0</v>
      </c>
      <c r="AA28" s="539">
        <f t="shared" si="49"/>
        <v>0</v>
      </c>
      <c r="AB28" s="537">
        <f t="shared" si="49"/>
        <v>0</v>
      </c>
      <c r="AC28" s="538">
        <f t="shared" si="49"/>
        <v>0</v>
      </c>
      <c r="AD28" s="539">
        <f t="shared" si="49"/>
        <v>0</v>
      </c>
      <c r="AE28" s="540">
        <f t="shared" si="49"/>
        <v>0</v>
      </c>
      <c r="AF28" s="539">
        <f t="shared" si="49"/>
        <v>0</v>
      </c>
      <c r="AG28" s="539">
        <f t="shared" si="49"/>
        <v>0</v>
      </c>
      <c r="AH28" s="541">
        <f t="shared" si="49"/>
        <v>0</v>
      </c>
      <c r="AI28" s="539">
        <f t="shared" si="49"/>
        <v>0</v>
      </c>
      <c r="AJ28" s="537">
        <f t="shared" si="49"/>
        <v>0</v>
      </c>
      <c r="AK28" s="538">
        <f t="shared" si="49"/>
        <v>0</v>
      </c>
      <c r="AL28" s="539">
        <f t="shared" si="49"/>
        <v>0</v>
      </c>
      <c r="AM28" s="540">
        <f t="shared" si="49"/>
        <v>0</v>
      </c>
      <c r="AN28" s="539">
        <f t="shared" si="49"/>
        <v>0</v>
      </c>
      <c r="AO28" s="539">
        <f t="shared" si="49"/>
        <v>0</v>
      </c>
      <c r="AP28" s="541">
        <f t="shared" si="49"/>
        <v>0</v>
      </c>
      <c r="AQ28" s="539">
        <f t="shared" si="49"/>
        <v>0</v>
      </c>
      <c r="AR28" s="537">
        <f t="shared" ref="AR28:BW28" si="50">IF(AND(AR$12&gt;=$J$28,AR$12&lt;$K$28),"*",0)</f>
        <v>0</v>
      </c>
      <c r="AS28" s="538">
        <f t="shared" si="50"/>
        <v>0</v>
      </c>
      <c r="AT28" s="539">
        <f t="shared" si="50"/>
        <v>0</v>
      </c>
      <c r="AU28" s="540">
        <f t="shared" si="50"/>
        <v>0</v>
      </c>
      <c r="AV28" s="539">
        <f t="shared" si="50"/>
        <v>0</v>
      </c>
      <c r="AW28" s="539">
        <f t="shared" si="50"/>
        <v>0</v>
      </c>
      <c r="AX28" s="541">
        <f t="shared" si="50"/>
        <v>0</v>
      </c>
      <c r="AY28" s="539">
        <f t="shared" si="50"/>
        <v>0</v>
      </c>
      <c r="AZ28" s="537">
        <f t="shared" si="50"/>
        <v>0</v>
      </c>
      <c r="BA28" s="538">
        <f t="shared" si="50"/>
        <v>0</v>
      </c>
      <c r="BB28" s="539">
        <f t="shared" si="50"/>
        <v>0</v>
      </c>
      <c r="BC28" s="540">
        <f t="shared" si="50"/>
        <v>0</v>
      </c>
      <c r="BD28" s="539">
        <f t="shared" si="50"/>
        <v>0</v>
      </c>
      <c r="BE28" s="539">
        <f t="shared" si="50"/>
        <v>0</v>
      </c>
      <c r="BF28" s="541">
        <f t="shared" si="50"/>
        <v>0</v>
      </c>
      <c r="BG28" s="539">
        <f t="shared" si="50"/>
        <v>0</v>
      </c>
      <c r="BH28" s="537">
        <f t="shared" si="50"/>
        <v>0</v>
      </c>
      <c r="BI28" s="538">
        <f t="shared" si="50"/>
        <v>0</v>
      </c>
      <c r="BJ28" s="539">
        <f t="shared" si="50"/>
        <v>0</v>
      </c>
      <c r="BK28" s="540">
        <f t="shared" si="50"/>
        <v>0</v>
      </c>
      <c r="BL28" s="539">
        <f t="shared" si="50"/>
        <v>0</v>
      </c>
      <c r="BM28" s="539">
        <f t="shared" si="50"/>
        <v>0</v>
      </c>
      <c r="BN28" s="541">
        <f t="shared" si="50"/>
        <v>0</v>
      </c>
      <c r="BO28" s="539">
        <f t="shared" si="50"/>
        <v>0</v>
      </c>
      <c r="BP28" s="537">
        <f t="shared" si="50"/>
        <v>0</v>
      </c>
      <c r="BQ28" s="538">
        <f t="shared" si="50"/>
        <v>0</v>
      </c>
      <c r="BR28" s="539">
        <f t="shared" si="50"/>
        <v>0</v>
      </c>
      <c r="BS28" s="540">
        <f t="shared" si="50"/>
        <v>0</v>
      </c>
      <c r="BT28" s="539">
        <f t="shared" si="50"/>
        <v>0</v>
      </c>
      <c r="BU28" s="539">
        <f t="shared" si="50"/>
        <v>0</v>
      </c>
      <c r="BV28" s="541">
        <f t="shared" si="50"/>
        <v>0</v>
      </c>
      <c r="BW28" s="539">
        <f t="shared" si="50"/>
        <v>0</v>
      </c>
      <c r="BX28" s="537">
        <f t="shared" ref="BX28:CM28" si="51">IF(AND(BX$12&gt;=$J$28,BX$12&lt;$K$28),"*",0)</f>
        <v>0</v>
      </c>
      <c r="BY28" s="538">
        <f t="shared" si="51"/>
        <v>0</v>
      </c>
      <c r="BZ28" s="539">
        <f t="shared" si="51"/>
        <v>0</v>
      </c>
      <c r="CA28" s="540">
        <f t="shared" si="51"/>
        <v>0</v>
      </c>
      <c r="CB28" s="539">
        <f t="shared" si="51"/>
        <v>0</v>
      </c>
      <c r="CC28" s="539">
        <f t="shared" si="51"/>
        <v>0</v>
      </c>
      <c r="CD28" s="541">
        <f t="shared" si="51"/>
        <v>0</v>
      </c>
      <c r="CE28" s="539">
        <f t="shared" si="51"/>
        <v>0</v>
      </c>
      <c r="CF28" s="537">
        <f t="shared" si="51"/>
        <v>0</v>
      </c>
      <c r="CG28" s="538">
        <f t="shared" si="51"/>
        <v>0</v>
      </c>
      <c r="CH28" s="539">
        <f t="shared" si="51"/>
        <v>0</v>
      </c>
      <c r="CI28" s="540">
        <f t="shared" si="51"/>
        <v>0</v>
      </c>
      <c r="CJ28" s="539">
        <f t="shared" si="51"/>
        <v>0</v>
      </c>
      <c r="CK28" s="539">
        <f t="shared" si="51"/>
        <v>0</v>
      </c>
      <c r="CL28" s="541">
        <f t="shared" si="51"/>
        <v>0</v>
      </c>
      <c r="CM28" s="539">
        <f t="shared" si="51"/>
        <v>0</v>
      </c>
      <c r="CN28" s="1128">
        <f t="shared" si="4"/>
        <v>0</v>
      </c>
      <c r="CO28" s="1129"/>
      <c r="CP28" s="1123">
        <f>IF(CN28=0,0,LOOKUP(CN28,ﾃﾞｰﾀ入力!$AR$13:'ﾃﾞｰﾀ入力'!$AR$34,ﾃﾞｰﾀ入力!$AS$13:'ﾃﾞｰﾀ入力'!$AS$34))</f>
        <v>0</v>
      </c>
      <c r="CQ28" s="1123"/>
      <c r="CR28" s="294">
        <f t="shared" si="5"/>
        <v>0</v>
      </c>
      <c r="CS28" s="294">
        <f t="shared" si="6"/>
        <v>0</v>
      </c>
      <c r="CT28" s="294">
        <f t="shared" si="7"/>
        <v>0</v>
      </c>
      <c r="CU28" s="295">
        <f t="shared" si="12"/>
        <v>0</v>
      </c>
      <c r="CV28" s="296">
        <f>IF(H28=0,0,LOOKUP(H28,ﾃﾞｰﾀ入力!$C$3:'ﾃﾞｰﾀ入力'!$C$52,ﾃﾞｰﾀ入力!$E$3:'ﾃﾞｰﾀ入力'!$E$51))</f>
        <v>0</v>
      </c>
      <c r="CW28" s="297">
        <f>IF(H28=0,0,LOOKUP(H28,ﾃﾞｰﾀ入力!$C$3:'ﾃﾞｰﾀ入力'!$C$52,ﾃﾞｰﾀ入力!$F$3:'ﾃﾞｰﾀ入力'!$F$51))</f>
        <v>0</v>
      </c>
      <c r="CY28" s="69"/>
      <c r="CZ28" s="69"/>
      <c r="DA28" s="69"/>
    </row>
    <row r="29" spans="1:105" ht="22.5" customHeight="1">
      <c r="A29" s="443">
        <f t="shared" si="8"/>
        <v>16</v>
      </c>
      <c r="B29" s="855" t="str">
        <f>ｼﾌﾄ原本!C20</f>
        <v>Y.Y</v>
      </c>
      <c r="C29" s="785" t="str">
        <f>ｼﾌﾄ原本!J20</f>
        <v>17.5-L</v>
      </c>
      <c r="D29" s="435">
        <f>IF(COUNTIF($H$14:$H$30,16),VLOOKUP(16,$H$14:$CU$30,3,FALSE),0)</f>
        <v>17.5</v>
      </c>
      <c r="E29" s="423">
        <f>IF(COUNTIF($H$14:$H$30,16),VLOOKUP(16,$H$14:$CU$30,4,FALSE),0)</f>
        <v>22.75</v>
      </c>
      <c r="F29" s="426">
        <f ca="1">IF(COUNTIF($H$14:$H$30,16),VLOOKUP(16,$H$14:$CU$30,92,FALSE),0)</f>
        <v>6359.875</v>
      </c>
      <c r="G29" s="436">
        <f ca="1">IF(COUNTIF($H$14:$H$30,16),VLOOKUP(16,$H$14:$CW$30,94,FALSE),0)</f>
        <v>356</v>
      </c>
      <c r="H29" s="432"/>
      <c r="I29" s="874">
        <f>IF(H29=0,0,LOOKUP(H29,ﾃﾞｰﾀ入力!$C$3:'ﾃﾞｰﾀ入力'!$C$40,ﾃﾞｰﾀ入力!$D$3:'ﾃﾞｰﾀ入力'!$D$40))</f>
        <v>0</v>
      </c>
      <c r="J29" s="298"/>
      <c r="K29" s="299"/>
      <c r="L29" s="632">
        <f t="shared" ref="L29:AQ29" si="52">IF(AND(L$12&gt;=$J$29,L$12&lt;$K$29),"*",0)</f>
        <v>0</v>
      </c>
      <c r="M29" s="626">
        <f t="shared" si="52"/>
        <v>0</v>
      </c>
      <c r="N29" s="627">
        <f t="shared" si="52"/>
        <v>0</v>
      </c>
      <c r="O29" s="628">
        <f t="shared" si="52"/>
        <v>0</v>
      </c>
      <c r="P29" s="537">
        <f t="shared" si="52"/>
        <v>0</v>
      </c>
      <c r="Q29" s="539">
        <f t="shared" si="52"/>
        <v>0</v>
      </c>
      <c r="R29" s="541">
        <f t="shared" si="52"/>
        <v>0</v>
      </c>
      <c r="S29" s="539">
        <f t="shared" si="52"/>
        <v>0</v>
      </c>
      <c r="T29" s="537">
        <f t="shared" si="52"/>
        <v>0</v>
      </c>
      <c r="U29" s="538">
        <f t="shared" si="52"/>
        <v>0</v>
      </c>
      <c r="V29" s="539">
        <f t="shared" si="52"/>
        <v>0</v>
      </c>
      <c r="W29" s="540">
        <f t="shared" si="52"/>
        <v>0</v>
      </c>
      <c r="X29" s="539">
        <f t="shared" si="52"/>
        <v>0</v>
      </c>
      <c r="Y29" s="539">
        <f t="shared" si="52"/>
        <v>0</v>
      </c>
      <c r="Z29" s="541">
        <f t="shared" si="52"/>
        <v>0</v>
      </c>
      <c r="AA29" s="539">
        <f t="shared" si="52"/>
        <v>0</v>
      </c>
      <c r="AB29" s="537">
        <f t="shared" si="52"/>
        <v>0</v>
      </c>
      <c r="AC29" s="538">
        <f t="shared" si="52"/>
        <v>0</v>
      </c>
      <c r="AD29" s="539">
        <f t="shared" si="52"/>
        <v>0</v>
      </c>
      <c r="AE29" s="540">
        <f t="shared" si="52"/>
        <v>0</v>
      </c>
      <c r="AF29" s="539">
        <f t="shared" si="52"/>
        <v>0</v>
      </c>
      <c r="AG29" s="539">
        <f t="shared" si="52"/>
        <v>0</v>
      </c>
      <c r="AH29" s="541">
        <f t="shared" si="52"/>
        <v>0</v>
      </c>
      <c r="AI29" s="539">
        <f t="shared" si="52"/>
        <v>0</v>
      </c>
      <c r="AJ29" s="537">
        <f t="shared" si="52"/>
        <v>0</v>
      </c>
      <c r="AK29" s="538">
        <f t="shared" si="52"/>
        <v>0</v>
      </c>
      <c r="AL29" s="539">
        <f t="shared" si="52"/>
        <v>0</v>
      </c>
      <c r="AM29" s="540">
        <f t="shared" si="52"/>
        <v>0</v>
      </c>
      <c r="AN29" s="539">
        <f t="shared" si="52"/>
        <v>0</v>
      </c>
      <c r="AO29" s="539">
        <f t="shared" si="52"/>
        <v>0</v>
      </c>
      <c r="AP29" s="541">
        <f t="shared" si="52"/>
        <v>0</v>
      </c>
      <c r="AQ29" s="539">
        <f t="shared" si="52"/>
        <v>0</v>
      </c>
      <c r="AR29" s="537">
        <f t="shared" ref="AR29:BW29" si="53">IF(AND(AR$12&gt;=$J$29,AR$12&lt;$K$29),"*",0)</f>
        <v>0</v>
      </c>
      <c r="AS29" s="538">
        <f t="shared" si="53"/>
        <v>0</v>
      </c>
      <c r="AT29" s="539">
        <f t="shared" si="53"/>
        <v>0</v>
      </c>
      <c r="AU29" s="540">
        <f t="shared" si="53"/>
        <v>0</v>
      </c>
      <c r="AV29" s="539">
        <f t="shared" si="53"/>
        <v>0</v>
      </c>
      <c r="AW29" s="539">
        <f t="shared" si="53"/>
        <v>0</v>
      </c>
      <c r="AX29" s="541">
        <f t="shared" si="53"/>
        <v>0</v>
      </c>
      <c r="AY29" s="539">
        <f t="shared" si="53"/>
        <v>0</v>
      </c>
      <c r="AZ29" s="537">
        <f t="shared" si="53"/>
        <v>0</v>
      </c>
      <c r="BA29" s="538">
        <f t="shared" si="53"/>
        <v>0</v>
      </c>
      <c r="BB29" s="539">
        <f t="shared" si="53"/>
        <v>0</v>
      </c>
      <c r="BC29" s="540">
        <f t="shared" si="53"/>
        <v>0</v>
      </c>
      <c r="BD29" s="539">
        <f t="shared" si="53"/>
        <v>0</v>
      </c>
      <c r="BE29" s="539">
        <f t="shared" si="53"/>
        <v>0</v>
      </c>
      <c r="BF29" s="541">
        <f t="shared" si="53"/>
        <v>0</v>
      </c>
      <c r="BG29" s="539">
        <f t="shared" si="53"/>
        <v>0</v>
      </c>
      <c r="BH29" s="537">
        <f t="shared" si="53"/>
        <v>0</v>
      </c>
      <c r="BI29" s="538">
        <f t="shared" si="53"/>
        <v>0</v>
      </c>
      <c r="BJ29" s="539">
        <f t="shared" si="53"/>
        <v>0</v>
      </c>
      <c r="BK29" s="540">
        <f t="shared" si="53"/>
        <v>0</v>
      </c>
      <c r="BL29" s="539">
        <f t="shared" si="53"/>
        <v>0</v>
      </c>
      <c r="BM29" s="539">
        <f t="shared" si="53"/>
        <v>0</v>
      </c>
      <c r="BN29" s="541">
        <f t="shared" si="53"/>
        <v>0</v>
      </c>
      <c r="BO29" s="539">
        <f t="shared" si="53"/>
        <v>0</v>
      </c>
      <c r="BP29" s="537">
        <f t="shared" si="53"/>
        <v>0</v>
      </c>
      <c r="BQ29" s="538">
        <f t="shared" si="53"/>
        <v>0</v>
      </c>
      <c r="BR29" s="539">
        <f t="shared" si="53"/>
        <v>0</v>
      </c>
      <c r="BS29" s="540">
        <f t="shared" si="53"/>
        <v>0</v>
      </c>
      <c r="BT29" s="539">
        <f t="shared" si="53"/>
        <v>0</v>
      </c>
      <c r="BU29" s="539">
        <f t="shared" si="53"/>
        <v>0</v>
      </c>
      <c r="BV29" s="541">
        <f t="shared" si="53"/>
        <v>0</v>
      </c>
      <c r="BW29" s="539">
        <f t="shared" si="53"/>
        <v>0</v>
      </c>
      <c r="BX29" s="537">
        <f t="shared" ref="BX29:CM29" si="54">IF(AND(BX$12&gt;=$J$29,BX$12&lt;$K$29),"*",0)</f>
        <v>0</v>
      </c>
      <c r="BY29" s="538">
        <f t="shared" si="54"/>
        <v>0</v>
      </c>
      <c r="BZ29" s="539">
        <f t="shared" si="54"/>
        <v>0</v>
      </c>
      <c r="CA29" s="540">
        <f t="shared" si="54"/>
        <v>0</v>
      </c>
      <c r="CB29" s="539">
        <f t="shared" si="54"/>
        <v>0</v>
      </c>
      <c r="CC29" s="539">
        <f t="shared" si="54"/>
        <v>0</v>
      </c>
      <c r="CD29" s="541">
        <f t="shared" si="54"/>
        <v>0</v>
      </c>
      <c r="CE29" s="539">
        <f t="shared" si="54"/>
        <v>0</v>
      </c>
      <c r="CF29" s="537">
        <f t="shared" si="54"/>
        <v>0</v>
      </c>
      <c r="CG29" s="538">
        <f t="shared" si="54"/>
        <v>0</v>
      </c>
      <c r="CH29" s="539">
        <f t="shared" si="54"/>
        <v>0</v>
      </c>
      <c r="CI29" s="540">
        <f t="shared" si="54"/>
        <v>0</v>
      </c>
      <c r="CJ29" s="539">
        <f t="shared" si="54"/>
        <v>0</v>
      </c>
      <c r="CK29" s="539">
        <f t="shared" si="54"/>
        <v>0</v>
      </c>
      <c r="CL29" s="541">
        <f t="shared" si="54"/>
        <v>0</v>
      </c>
      <c r="CM29" s="539">
        <f t="shared" si="54"/>
        <v>0</v>
      </c>
      <c r="CN29" s="1128">
        <f t="shared" si="4"/>
        <v>0</v>
      </c>
      <c r="CO29" s="1129"/>
      <c r="CP29" s="1123">
        <f>IF(CN29=0,0,LOOKUP(CN29,ﾃﾞｰﾀ入力!$AR$13:'ﾃﾞｰﾀ入力'!$AR$34,ﾃﾞｰﾀ入力!$AS$13:'ﾃﾞｰﾀ入力'!$AS$34))</f>
        <v>0</v>
      </c>
      <c r="CQ29" s="1123"/>
      <c r="CR29" s="294">
        <f t="shared" si="5"/>
        <v>0</v>
      </c>
      <c r="CS29" s="294">
        <f t="shared" si="6"/>
        <v>0</v>
      </c>
      <c r="CT29" s="294">
        <f t="shared" si="7"/>
        <v>0</v>
      </c>
      <c r="CU29" s="295">
        <f t="shared" si="12"/>
        <v>0</v>
      </c>
      <c r="CV29" s="296">
        <f>IF(H29=0,0,LOOKUP(H29,ﾃﾞｰﾀ入力!$C$3:'ﾃﾞｰﾀ入力'!$C$52,ﾃﾞｰﾀ入力!$E$3:'ﾃﾞｰﾀ入力'!$E$51))</f>
        <v>0</v>
      </c>
      <c r="CW29" s="297">
        <f>IF(H29=0,0,LOOKUP(H29,ﾃﾞｰﾀ入力!$C$3:'ﾃﾞｰﾀ入力'!$C$52,ﾃﾞｰﾀ入力!$F$3:'ﾃﾞｰﾀ入力'!$F$51))</f>
        <v>0</v>
      </c>
      <c r="CY29" s="69"/>
      <c r="CZ29" s="69"/>
      <c r="DA29" s="69"/>
    </row>
    <row r="30" spans="1:105" ht="22.5" customHeight="1" thickBot="1">
      <c r="A30" s="443">
        <f t="shared" si="8"/>
        <v>17</v>
      </c>
      <c r="B30" s="855" t="str">
        <f>ｼﾌﾄ原本!C21</f>
        <v>S.U</v>
      </c>
      <c r="C30" s="785" t="str">
        <f>ｼﾌﾄ原本!J21</f>
        <v>X</v>
      </c>
      <c r="D30" s="435">
        <f>IF(COUNTIF($H$14:$H$30,17),VLOOKUP(17,$H$14:$CU$30,3,FALSE),0)</f>
        <v>0</v>
      </c>
      <c r="E30" s="423">
        <f>IF(COUNTIF($H$14:$H$30,17),VLOOKUP(17,$H$14:$CU$30,4,FALSE),0)</f>
        <v>0</v>
      </c>
      <c r="F30" s="426">
        <f>IF(COUNTIF($H$14:$H$30,17),VLOOKUP(17,$H$14:$CU$30,92,FALSE),0)</f>
        <v>0</v>
      </c>
      <c r="G30" s="436">
        <f>IF(COUNTIF($H$14:$H$30,17),VLOOKUP(17,$H$14:$CW$30,94,FALSE),0)</f>
        <v>0</v>
      </c>
      <c r="H30" s="920"/>
      <c r="I30" s="875">
        <f>IF(H30=0,0,LOOKUP(H30,ﾃﾞｰﾀ入力!$C$3:'ﾃﾞｰﾀ入力'!$C$40,ﾃﾞｰﾀ入力!$D$3:'ﾃﾞｰﾀ入力'!$D$40))</f>
        <v>0</v>
      </c>
      <c r="J30" s="900"/>
      <c r="K30" s="901"/>
      <c r="L30" s="657">
        <f t="shared" ref="L30:AQ30" si="55">IF(AND(L12&gt;=$J$30,L12&lt;$K$30),"*",0)</f>
        <v>0</v>
      </c>
      <c r="M30" s="658">
        <f t="shared" si="55"/>
        <v>0</v>
      </c>
      <c r="N30" s="659">
        <f t="shared" si="55"/>
        <v>0</v>
      </c>
      <c r="O30" s="660">
        <f t="shared" si="55"/>
        <v>0</v>
      </c>
      <c r="P30" s="552">
        <f t="shared" si="55"/>
        <v>0</v>
      </c>
      <c r="Q30" s="550">
        <f t="shared" si="55"/>
        <v>0</v>
      </c>
      <c r="R30" s="551">
        <f t="shared" si="55"/>
        <v>0</v>
      </c>
      <c r="S30" s="550">
        <f t="shared" si="55"/>
        <v>0</v>
      </c>
      <c r="T30" s="552">
        <f t="shared" si="55"/>
        <v>0</v>
      </c>
      <c r="U30" s="553">
        <f t="shared" si="55"/>
        <v>0</v>
      </c>
      <c r="V30" s="550">
        <f t="shared" si="55"/>
        <v>0</v>
      </c>
      <c r="W30" s="554">
        <f t="shared" si="55"/>
        <v>0</v>
      </c>
      <c r="X30" s="550">
        <f t="shared" si="55"/>
        <v>0</v>
      </c>
      <c r="Y30" s="550">
        <f t="shared" si="55"/>
        <v>0</v>
      </c>
      <c r="Z30" s="551">
        <f t="shared" si="55"/>
        <v>0</v>
      </c>
      <c r="AA30" s="550">
        <f t="shared" si="55"/>
        <v>0</v>
      </c>
      <c r="AB30" s="552">
        <f t="shared" si="55"/>
        <v>0</v>
      </c>
      <c r="AC30" s="553">
        <f t="shared" si="55"/>
        <v>0</v>
      </c>
      <c r="AD30" s="550">
        <f t="shared" si="55"/>
        <v>0</v>
      </c>
      <c r="AE30" s="554">
        <f t="shared" si="55"/>
        <v>0</v>
      </c>
      <c r="AF30" s="550">
        <f t="shared" si="55"/>
        <v>0</v>
      </c>
      <c r="AG30" s="550">
        <f t="shared" si="55"/>
        <v>0</v>
      </c>
      <c r="AH30" s="551">
        <f t="shared" si="55"/>
        <v>0</v>
      </c>
      <c r="AI30" s="550">
        <f t="shared" si="55"/>
        <v>0</v>
      </c>
      <c r="AJ30" s="552">
        <f t="shared" si="55"/>
        <v>0</v>
      </c>
      <c r="AK30" s="553">
        <f t="shared" si="55"/>
        <v>0</v>
      </c>
      <c r="AL30" s="550">
        <f t="shared" si="55"/>
        <v>0</v>
      </c>
      <c r="AM30" s="554">
        <f t="shared" si="55"/>
        <v>0</v>
      </c>
      <c r="AN30" s="550">
        <f t="shared" si="55"/>
        <v>0</v>
      </c>
      <c r="AO30" s="550">
        <f t="shared" si="55"/>
        <v>0</v>
      </c>
      <c r="AP30" s="551">
        <f t="shared" si="55"/>
        <v>0</v>
      </c>
      <c r="AQ30" s="550">
        <f t="shared" si="55"/>
        <v>0</v>
      </c>
      <c r="AR30" s="552">
        <f t="shared" ref="AR30:BW30" si="56">IF(AND(AR12&gt;=$J$30,AR12&lt;$K$30),"*",0)</f>
        <v>0</v>
      </c>
      <c r="AS30" s="553">
        <f t="shared" si="56"/>
        <v>0</v>
      </c>
      <c r="AT30" s="550">
        <f t="shared" si="56"/>
        <v>0</v>
      </c>
      <c r="AU30" s="554">
        <f t="shared" si="56"/>
        <v>0</v>
      </c>
      <c r="AV30" s="550">
        <f t="shared" si="56"/>
        <v>0</v>
      </c>
      <c r="AW30" s="550">
        <f t="shared" si="56"/>
        <v>0</v>
      </c>
      <c r="AX30" s="551">
        <f t="shared" si="56"/>
        <v>0</v>
      </c>
      <c r="AY30" s="550">
        <f t="shared" si="56"/>
        <v>0</v>
      </c>
      <c r="AZ30" s="552">
        <f t="shared" si="56"/>
        <v>0</v>
      </c>
      <c r="BA30" s="553">
        <f t="shared" si="56"/>
        <v>0</v>
      </c>
      <c r="BB30" s="550">
        <f t="shared" si="56"/>
        <v>0</v>
      </c>
      <c r="BC30" s="554">
        <f t="shared" si="56"/>
        <v>0</v>
      </c>
      <c r="BD30" s="550">
        <f t="shared" si="56"/>
        <v>0</v>
      </c>
      <c r="BE30" s="550">
        <f t="shared" si="56"/>
        <v>0</v>
      </c>
      <c r="BF30" s="551">
        <f t="shared" si="56"/>
        <v>0</v>
      </c>
      <c r="BG30" s="550">
        <f t="shared" si="56"/>
        <v>0</v>
      </c>
      <c r="BH30" s="552">
        <f t="shared" si="56"/>
        <v>0</v>
      </c>
      <c r="BI30" s="553">
        <f t="shared" si="56"/>
        <v>0</v>
      </c>
      <c r="BJ30" s="550">
        <f t="shared" si="56"/>
        <v>0</v>
      </c>
      <c r="BK30" s="554">
        <f t="shared" si="56"/>
        <v>0</v>
      </c>
      <c r="BL30" s="550">
        <f t="shared" si="56"/>
        <v>0</v>
      </c>
      <c r="BM30" s="550">
        <f t="shared" si="56"/>
        <v>0</v>
      </c>
      <c r="BN30" s="551">
        <f t="shared" si="56"/>
        <v>0</v>
      </c>
      <c r="BO30" s="550">
        <f t="shared" si="56"/>
        <v>0</v>
      </c>
      <c r="BP30" s="552">
        <f t="shared" si="56"/>
        <v>0</v>
      </c>
      <c r="BQ30" s="553">
        <f t="shared" si="56"/>
        <v>0</v>
      </c>
      <c r="BR30" s="550">
        <f t="shared" si="56"/>
        <v>0</v>
      </c>
      <c r="BS30" s="554">
        <f t="shared" si="56"/>
        <v>0</v>
      </c>
      <c r="BT30" s="550">
        <f t="shared" si="56"/>
        <v>0</v>
      </c>
      <c r="BU30" s="550">
        <f t="shared" si="56"/>
        <v>0</v>
      </c>
      <c r="BV30" s="551">
        <f t="shared" si="56"/>
        <v>0</v>
      </c>
      <c r="BW30" s="550">
        <f t="shared" si="56"/>
        <v>0</v>
      </c>
      <c r="BX30" s="552">
        <f t="shared" ref="BX30:CM30" si="57">IF(AND(BX12&gt;=$J$30,BX12&lt;$K$30),"*",0)</f>
        <v>0</v>
      </c>
      <c r="BY30" s="553">
        <f t="shared" si="57"/>
        <v>0</v>
      </c>
      <c r="BZ30" s="550">
        <f t="shared" si="57"/>
        <v>0</v>
      </c>
      <c r="CA30" s="554">
        <f t="shared" si="57"/>
        <v>0</v>
      </c>
      <c r="CB30" s="550">
        <f t="shared" si="57"/>
        <v>0</v>
      </c>
      <c r="CC30" s="550">
        <f t="shared" si="57"/>
        <v>0</v>
      </c>
      <c r="CD30" s="551">
        <f t="shared" si="57"/>
        <v>0</v>
      </c>
      <c r="CE30" s="550">
        <f t="shared" si="57"/>
        <v>0</v>
      </c>
      <c r="CF30" s="552">
        <f t="shared" si="57"/>
        <v>0</v>
      </c>
      <c r="CG30" s="553">
        <f t="shared" si="57"/>
        <v>0</v>
      </c>
      <c r="CH30" s="550">
        <f t="shared" si="57"/>
        <v>0</v>
      </c>
      <c r="CI30" s="554">
        <f t="shared" si="57"/>
        <v>0</v>
      </c>
      <c r="CJ30" s="550">
        <f t="shared" si="57"/>
        <v>0</v>
      </c>
      <c r="CK30" s="550">
        <f t="shared" si="57"/>
        <v>0</v>
      </c>
      <c r="CL30" s="551">
        <f t="shared" si="57"/>
        <v>0</v>
      </c>
      <c r="CM30" s="661">
        <f t="shared" si="57"/>
        <v>0</v>
      </c>
      <c r="CN30" s="1128">
        <f t="shared" si="4"/>
        <v>0</v>
      </c>
      <c r="CO30" s="1129"/>
      <c r="CP30" s="1123">
        <f>IF(CN30=0,0,LOOKUP(CN30,ﾃﾞｰﾀ入力!$AR$13:'ﾃﾞｰﾀ入力'!$AR$34,ﾃﾞｰﾀ入力!$AS$13:'ﾃﾞｰﾀ入力'!$AS$34))</f>
        <v>0</v>
      </c>
      <c r="CQ30" s="1123"/>
      <c r="CR30" s="294">
        <f t="shared" si="5"/>
        <v>0</v>
      </c>
      <c r="CS30" s="294">
        <f t="shared" si="6"/>
        <v>0</v>
      </c>
      <c r="CT30" s="294">
        <f t="shared" si="7"/>
        <v>0</v>
      </c>
      <c r="CU30" s="295">
        <f t="shared" si="12"/>
        <v>0</v>
      </c>
      <c r="CV30" s="296">
        <f>IF(H30=0,0,LOOKUP(H30,ﾃﾞｰﾀ入力!$C$3:'ﾃﾞｰﾀ入力'!$C$52,ﾃﾞｰﾀ入力!$E$3:'ﾃﾞｰﾀ入力'!$E$51))</f>
        <v>0</v>
      </c>
      <c r="CW30" s="297">
        <f>IF(H30=0,0,LOOKUP(H30,ﾃﾞｰﾀ入力!$C$3:'ﾃﾞｰﾀ入力'!$C$52,ﾃﾞｰﾀ入力!$F$3:'ﾃﾞｰﾀ入力'!$F$51))</f>
        <v>0</v>
      </c>
      <c r="CY30" s="69"/>
      <c r="CZ30" s="69"/>
      <c r="DA30" s="69"/>
    </row>
    <row r="31" spans="1:105" ht="22.5" customHeight="1" thickBot="1">
      <c r="A31" s="443">
        <f t="shared" si="8"/>
        <v>18</v>
      </c>
      <c r="B31" s="855" t="str">
        <f>ｼﾌﾄ原本!C22</f>
        <v>A.A</v>
      </c>
      <c r="C31" s="785" t="str">
        <f>ｼﾌﾄ原本!J22</f>
        <v>X</v>
      </c>
      <c r="D31" s="435">
        <f>IF(COUNTIF($H$14:$H$30,18),VLOOKUP(18,$H$14:$CU$30,3,FALSE),0)</f>
        <v>0</v>
      </c>
      <c r="E31" s="429">
        <f>IF(COUNTIF($H$14:$H$30,18),VLOOKUP(18,$H$14:$CU$30,4,FALSE),0)</f>
        <v>0</v>
      </c>
      <c r="F31" s="430">
        <f>IF(COUNTIF($H$14:$H$30,18),VLOOKUP(18,$H$14:$CU$30,92,FALSE),0)</f>
        <v>0</v>
      </c>
      <c r="G31" s="431">
        <f>IF(COUNTIF($H$14:$H$30,18),VLOOKUP(18,$H$14:$CW$30,94,FALSE),0)</f>
        <v>0</v>
      </c>
      <c r="I31" s="902">
        <f>COUNT(H14:H30)</f>
        <v>7</v>
      </c>
      <c r="J31" s="903" t="s">
        <v>187</v>
      </c>
      <c r="K31" s="904"/>
      <c r="L31" s="1142">
        <f>(68-COUNT(L$14:O$30))/4</f>
        <v>0</v>
      </c>
      <c r="M31" s="1142"/>
      <c r="N31" s="1142"/>
      <c r="O31" s="1142"/>
      <c r="P31" s="1142">
        <f>(68-COUNT(P$14:S$30))/4</f>
        <v>0.75</v>
      </c>
      <c r="Q31" s="1142"/>
      <c r="R31" s="1142"/>
      <c r="S31" s="1142"/>
      <c r="T31" s="1142">
        <f>(68-COUNT(T$14:W$30))/4</f>
        <v>3</v>
      </c>
      <c r="U31" s="1142"/>
      <c r="V31" s="1142"/>
      <c r="W31" s="1142"/>
      <c r="X31" s="1142">
        <f>(68-COUNT(X$14:AA$30))/4</f>
        <v>3</v>
      </c>
      <c r="Y31" s="1142"/>
      <c r="Z31" s="1142"/>
      <c r="AA31" s="1142"/>
      <c r="AB31" s="1142">
        <f>(68-COUNT(AB$14:AE$30))/4</f>
        <v>4</v>
      </c>
      <c r="AC31" s="1142"/>
      <c r="AD31" s="1142"/>
      <c r="AE31" s="1142"/>
      <c r="AF31" s="1142">
        <f>(68-COUNT(AF$14:AI$30))/4</f>
        <v>4</v>
      </c>
      <c r="AG31" s="1142"/>
      <c r="AH31" s="1142"/>
      <c r="AI31" s="1142"/>
      <c r="AJ31" s="1142">
        <f>(68-COUNT(AJ$14:AM$30))/4</f>
        <v>4</v>
      </c>
      <c r="AK31" s="1142"/>
      <c r="AL31" s="1142"/>
      <c r="AM31" s="1142"/>
      <c r="AN31" s="1142">
        <f>(68-COUNT(AN$14:AQ$30))/4</f>
        <v>5</v>
      </c>
      <c r="AO31" s="1142"/>
      <c r="AP31" s="1142"/>
      <c r="AQ31" s="1142"/>
      <c r="AR31" s="1142">
        <f>(68-COUNT(AR$14:AU$30))/4</f>
        <v>5</v>
      </c>
      <c r="AS31" s="1142"/>
      <c r="AT31" s="1142"/>
      <c r="AU31" s="1142"/>
      <c r="AV31" s="1142">
        <f>(68-COUNT(AV$14:AY$30))/4</f>
        <v>4</v>
      </c>
      <c r="AW31" s="1142"/>
      <c r="AX31" s="1142"/>
      <c r="AY31" s="1142"/>
      <c r="AZ31" s="1142">
        <f>(68-COUNT(AZ$14:BC$30))/4</f>
        <v>4</v>
      </c>
      <c r="BA31" s="1142"/>
      <c r="BB31" s="1142"/>
      <c r="BC31" s="1142"/>
      <c r="BD31" s="1142">
        <f>(68-COUNT(BD$14:BG$30))/4</f>
        <v>4</v>
      </c>
      <c r="BE31" s="1142"/>
      <c r="BF31" s="1142"/>
      <c r="BG31" s="1142"/>
      <c r="BH31" s="1142">
        <f>(68-COUNT(BH$14:BK$30))/4</f>
        <v>3.5</v>
      </c>
      <c r="BI31" s="1142"/>
      <c r="BJ31" s="1142"/>
      <c r="BK31" s="1142"/>
      <c r="BL31" s="1142">
        <f>(68-COUNT(BL$14:BO$30))/4</f>
        <v>3</v>
      </c>
      <c r="BM31" s="1142"/>
      <c r="BN31" s="1142"/>
      <c r="BO31" s="1142"/>
      <c r="BP31" s="1142">
        <f>(68-COUNT(BP$14:BS$30))/4</f>
        <v>3</v>
      </c>
      <c r="BQ31" s="1142"/>
      <c r="BR31" s="1142"/>
      <c r="BS31" s="1142"/>
      <c r="BT31" s="1142">
        <f>(68-COUNT(BT$14:BW$30))/4</f>
        <v>3</v>
      </c>
      <c r="BU31" s="1142"/>
      <c r="BV31" s="1142"/>
      <c r="BW31" s="1142"/>
      <c r="BX31" s="1142">
        <f>(68-COUNT(BX$14:CA$30))/4</f>
        <v>3</v>
      </c>
      <c r="BY31" s="1142"/>
      <c r="BZ31" s="1142"/>
      <c r="CA31" s="1142"/>
      <c r="CB31" s="1142">
        <f>(68-COUNT(CB$14:CE$30))/4</f>
        <v>2.25</v>
      </c>
      <c r="CC31" s="1142"/>
      <c r="CD31" s="1142"/>
      <c r="CE31" s="1142"/>
      <c r="CF31" s="1142">
        <f>(68-COUNT(CF$14:CI$30))/4</f>
        <v>0</v>
      </c>
      <c r="CG31" s="1142"/>
      <c r="CH31" s="1142"/>
      <c r="CI31" s="1142"/>
      <c r="CJ31" s="1142">
        <f>(68-COUNT(CJ$14:CM$30))/4</f>
        <v>0</v>
      </c>
      <c r="CK31" s="1142"/>
      <c r="CL31" s="1142"/>
      <c r="CM31" s="1161"/>
      <c r="CN31" s="1159">
        <f>SUM(CN14:CN30)</f>
        <v>58.5</v>
      </c>
      <c r="CO31" s="1160"/>
      <c r="CP31" s="1141">
        <f>SUM(CP14:CP30)</f>
        <v>52.25</v>
      </c>
      <c r="CQ31" s="1141"/>
      <c r="CR31" s="312">
        <f t="shared" ref="CR31:CW31" si="58">SUM(CR14:CR30)</f>
        <v>4.5</v>
      </c>
      <c r="CS31" s="312">
        <f t="shared" si="58"/>
        <v>2.25</v>
      </c>
      <c r="CT31" s="312">
        <f t="shared" si="58"/>
        <v>0.75</v>
      </c>
      <c r="CU31" s="312">
        <f t="shared" ca="1" si="58"/>
        <v>77806</v>
      </c>
      <c r="CV31" s="312">
        <f t="shared" ca="1" si="58"/>
        <v>9659</v>
      </c>
      <c r="CW31" s="312">
        <f t="shared" ca="1" si="58"/>
        <v>2548</v>
      </c>
      <c r="CZ31" s="69"/>
      <c r="DA31" s="69"/>
    </row>
    <row r="32" spans="1:105" ht="22.5" customHeight="1" thickBot="1">
      <c r="A32" s="443">
        <f t="shared" si="8"/>
        <v>19</v>
      </c>
      <c r="B32" s="855" t="str">
        <f>ｼﾌﾄ原本!C23</f>
        <v>E.U</v>
      </c>
      <c r="C32" s="785" t="str">
        <f>ｼﾌﾄ原本!J23</f>
        <v>15-L</v>
      </c>
      <c r="D32" s="435">
        <f>IF(COUNTIF($H$14:$H$30,19),VLOOKUP(19,$H$14:$CU$30,3,FALSE),0)</f>
        <v>18</v>
      </c>
      <c r="E32" s="429">
        <f>IF(COUNTIF($H$14:$H$30,19),VLOOKUP(19,$H$14:$CU$30,4,FALSE),0)</f>
        <v>22.75</v>
      </c>
      <c r="F32" s="430">
        <f ca="1">IF(COUNTIF($H$14:$H$30,19),VLOOKUP(19,$H$14:$CU$30,92,FALSE),0)</f>
        <v>5746.875</v>
      </c>
      <c r="G32" s="431">
        <f ca="1">IF(COUNTIF($H$14:$H$30,19),VLOOKUP(19,$H$14:$CW$30,94,FALSE),0)</f>
        <v>816</v>
      </c>
      <c r="I32" s="316"/>
      <c r="J32" s="1190" t="s">
        <v>188</v>
      </c>
      <c r="K32" s="1191"/>
      <c r="L32" s="1300" t="str">
        <f>IF(ISERROR(L3*1000/(L31-L8-L10)),"",(L3*1000/(L31-L8-L10)))</f>
        <v/>
      </c>
      <c r="M32" s="1300"/>
      <c r="N32" s="1300"/>
      <c r="O32" s="1300"/>
      <c r="P32" s="1300">
        <f>IF(ISERROR(P3*1000/(P31-P8-P10)),"",(P3*1000/(P31-P8-P10)))</f>
        <v>0</v>
      </c>
      <c r="Q32" s="1300"/>
      <c r="R32" s="1300"/>
      <c r="S32" s="1300"/>
      <c r="T32" s="1300">
        <f>IF(ISERROR(T3*1000/(T31-T8-T10)),"",(T3*1000/(T31-T8-T10)))</f>
        <v>0</v>
      </c>
      <c r="U32" s="1300"/>
      <c r="V32" s="1300"/>
      <c r="W32" s="1300"/>
      <c r="X32" s="1300">
        <f>IF(ISERROR(X3*1000/(X31-X8-X10)),"",X3*1000/(X31-X8-X10))</f>
        <v>2333.3333333333335</v>
      </c>
      <c r="Y32" s="1300"/>
      <c r="Z32" s="1300"/>
      <c r="AA32" s="1300"/>
      <c r="AB32" s="1300">
        <f>IF(ISERROR(AB3*1000/(AB31-AB8-AB10)),"",AB3*1000/(AB31-AB8-AB10))</f>
        <v>3250</v>
      </c>
      <c r="AC32" s="1300"/>
      <c r="AD32" s="1300"/>
      <c r="AE32" s="1300"/>
      <c r="AF32" s="1300">
        <f>IF(ISERROR(AF3*1000/(AF31-AF8-AF10)),"",AF3*1000/(AF31-AF8-AF10))</f>
        <v>3250</v>
      </c>
      <c r="AG32" s="1300"/>
      <c r="AH32" s="1300"/>
      <c r="AI32" s="1300"/>
      <c r="AJ32" s="1300">
        <f>IF(ISERROR(AJ3*1000/(AJ31-AJ8-AJ10)),"",AJ3*1000/(AJ31-AJ8-AJ10))</f>
        <v>4500</v>
      </c>
      <c r="AK32" s="1300"/>
      <c r="AL32" s="1300"/>
      <c r="AM32" s="1300"/>
      <c r="AN32" s="1300">
        <f>IF(ISERROR(AN3*1000/(AN31-AN8-AN10)),"",AN3*1000/(AN31-AN8-AN10))</f>
        <v>5600</v>
      </c>
      <c r="AO32" s="1300"/>
      <c r="AP32" s="1300"/>
      <c r="AQ32" s="1300"/>
      <c r="AR32" s="1300">
        <f>IF(ISERROR(AR3*1000/(AR31-AR8-AR10)),"",AR3*1000/(AR31-AR8-AR10))</f>
        <v>6200</v>
      </c>
      <c r="AS32" s="1300"/>
      <c r="AT32" s="1300"/>
      <c r="AU32" s="1300"/>
      <c r="AV32" s="1300">
        <f>IF(ISERROR(AV3*1000/(AV31-AV8-AV10)),"",AV3*1000/(AV31-AV8-AV10))</f>
        <v>7500</v>
      </c>
      <c r="AW32" s="1300"/>
      <c r="AX32" s="1300"/>
      <c r="AY32" s="1300"/>
      <c r="AZ32" s="1300">
        <f>IF(ISERROR(AZ3*1000/(AZ31-AZ8-AZ10)),"",AZ3*1000/(AZ31-AZ8-AZ10))</f>
        <v>8000</v>
      </c>
      <c r="BA32" s="1300"/>
      <c r="BB32" s="1300"/>
      <c r="BC32" s="1300"/>
      <c r="BD32" s="1300">
        <f>IF(ISERROR(BD3*1000/(BD31-BD8-BD10)),"",BD3*1000/(BD31-BD8-BD10))</f>
        <v>7500</v>
      </c>
      <c r="BE32" s="1300"/>
      <c r="BF32" s="1300"/>
      <c r="BG32" s="1300"/>
      <c r="BH32" s="1300">
        <f>IF(ISERROR(BH3*1000/(BH31-BH8-BH10)),"",BH3*1000/(BH31-BH8-BH10))</f>
        <v>6000</v>
      </c>
      <c r="BI32" s="1300"/>
      <c r="BJ32" s="1300"/>
      <c r="BK32" s="1300"/>
      <c r="BL32" s="1300">
        <f>IF(ISERROR(BL3*1000/(BL31-BL8-BL10)),"",BL3*1000/(BL31-BL8-BL10))</f>
        <v>5000</v>
      </c>
      <c r="BM32" s="1300"/>
      <c r="BN32" s="1300"/>
      <c r="BO32" s="1300"/>
      <c r="BP32" s="1300">
        <f>IF(ISERROR(BP3*1000/(BP31-BP8-BP10)),"",BP3*1000/(BP31-BP8-BP10))</f>
        <v>5333.333333333333</v>
      </c>
      <c r="BQ32" s="1300"/>
      <c r="BR32" s="1300"/>
      <c r="BS32" s="1300"/>
      <c r="BT32" s="1300">
        <f>IF(ISERROR(BT3*1000/(BT31-BT8-BT10)),"",BT3*1000/(BT31-BT8-BT10))</f>
        <v>4000</v>
      </c>
      <c r="BU32" s="1300"/>
      <c r="BV32" s="1300"/>
      <c r="BW32" s="1300"/>
      <c r="BX32" s="1300">
        <f>IF(ISERROR(BX3*1000/(BX31-BX8-BX10)),"",BX3*1000/(BX31-BX8-BX10))</f>
        <v>1333.3333333333333</v>
      </c>
      <c r="BY32" s="1300"/>
      <c r="BZ32" s="1300"/>
      <c r="CA32" s="1300"/>
      <c r="CB32" s="1300">
        <f>IF(ISERROR(CB3*1000/(CB31-CB8-CB10)),"",CB3*1000/(CB31-CB8-CB10))</f>
        <v>0</v>
      </c>
      <c r="CC32" s="1300"/>
      <c r="CD32" s="1300"/>
      <c r="CE32" s="1300"/>
      <c r="CF32" s="1300" t="str">
        <f>IF(ISERROR(CF3*1000/(CF31-CF8-CF10)),"",(CF3*1000/(CF31-CF8-CF10)))</f>
        <v/>
      </c>
      <c r="CG32" s="1300"/>
      <c r="CH32" s="1300"/>
      <c r="CI32" s="1300"/>
      <c r="CJ32" s="1300" t="str">
        <f>IF(ISERROR(CJ3*1000/(CJ31-CJ8-CJ10)),"",(CJ3*1000/(CJ31-CJ8-CJ10)))</f>
        <v/>
      </c>
      <c r="CK32" s="1300"/>
      <c r="CL32" s="1300"/>
      <c r="CM32" s="1347"/>
      <c r="CN32" s="238"/>
      <c r="CO32" s="238"/>
      <c r="CP32" s="64"/>
      <c r="CT32" s="64"/>
      <c r="CU32" s="64"/>
      <c r="CV32" s="64"/>
    </row>
    <row r="33" spans="1:126" ht="22.5" customHeight="1" thickBot="1">
      <c r="A33" s="443">
        <f t="shared" si="8"/>
        <v>20</v>
      </c>
      <c r="B33" s="855" t="str">
        <f>ｼﾌﾄ原本!C24</f>
        <v>S.S</v>
      </c>
      <c r="C33" s="785" t="str">
        <f>ｼﾌﾄ原本!J24</f>
        <v>X</v>
      </c>
      <c r="D33" s="435">
        <f>IF(COUNTIF($H$14:$H$30,20),VLOOKUP(20,$H$14:$CU$30,3,FALSE),0)</f>
        <v>0</v>
      </c>
      <c r="E33" s="429">
        <f>IF(COUNTIF($H$14:$H$30,20),VLOOKUP(20,$H$14:$CU$30,4,FALSE),0)</f>
        <v>0</v>
      </c>
      <c r="F33" s="430">
        <f>IF(COUNTIF($H$14:$H$30,20),VLOOKUP(20,$H$14:$CU$30,92,FALSE),0)</f>
        <v>0</v>
      </c>
      <c r="G33" s="431">
        <f>IF(COUNTIF($H$14:$H$30,20),VLOOKUP(20,$H$14:$CW$30,94,FALSE),0)</f>
        <v>0</v>
      </c>
      <c r="I33" s="225"/>
      <c r="J33" s="870"/>
      <c r="K33" s="871"/>
      <c r="L33" s="384"/>
      <c r="M33" s="172"/>
      <c r="N33" s="64"/>
      <c r="O33" s="64"/>
      <c r="P33" s="64"/>
      <c r="Q33" s="69"/>
      <c r="R33" s="69"/>
      <c r="S33" s="69"/>
      <c r="AB33" s="1360">
        <v>1</v>
      </c>
      <c r="AC33" s="1360"/>
      <c r="AD33" s="1360"/>
      <c r="AE33" s="1360"/>
      <c r="AF33" s="1361" t="s">
        <v>60</v>
      </c>
      <c r="AG33" s="1361"/>
      <c r="AH33" s="1361"/>
      <c r="AI33" s="1361"/>
      <c r="CP33" s="64"/>
      <c r="CT33" s="64"/>
      <c r="CU33" s="64"/>
      <c r="CV33" s="64"/>
    </row>
    <row r="34" spans="1:126" ht="22.5" customHeight="1" thickBot="1">
      <c r="A34" s="443">
        <f t="shared" si="8"/>
        <v>21</v>
      </c>
      <c r="B34" s="855" t="str">
        <f>ｼﾌﾄ原本!C25</f>
        <v>S.K</v>
      </c>
      <c r="C34" s="785" t="str">
        <f>ｼﾌﾄ原本!J25</f>
        <v>F</v>
      </c>
      <c r="D34" s="435">
        <f>IF(COUNTIF($H$14:$H$30,21),VLOOKUP(21,$H$14:$CU$30,3,FALSE),0)</f>
        <v>6.75</v>
      </c>
      <c r="E34" s="429">
        <f>IF(COUNTIF($H$14:$H$30,21),VLOOKUP(21,$H$14:$CU$30,4,FALSE),0)</f>
        <v>14</v>
      </c>
      <c r="F34" s="430">
        <f ca="1">IF(COUNTIF($H$14:$H$30,21),VLOOKUP(21,$H$14:$CU$30,92,FALSE),0)</f>
        <v>7662.5</v>
      </c>
      <c r="G34" s="431">
        <f ca="1">IF(COUNTIF($H$14:$H$30,21),VLOOKUP(21,$H$14:$CW$30,94,FALSE),0)</f>
        <v>682</v>
      </c>
      <c r="I34" s="317"/>
      <c r="J34" s="1195" t="s">
        <v>189</v>
      </c>
      <c r="K34" s="1196"/>
      <c r="L34" s="1197" t="s">
        <v>190</v>
      </c>
      <c r="M34" s="1197"/>
      <c r="N34" s="1197"/>
      <c r="O34" s="1197"/>
      <c r="P34" s="1197"/>
      <c r="Q34" s="1197"/>
      <c r="R34" s="1197"/>
      <c r="S34" s="1197"/>
      <c r="T34" s="1197"/>
      <c r="U34" s="1197"/>
      <c r="V34" s="1197"/>
      <c r="W34" s="1197"/>
      <c r="Z34" s="1193" t="s">
        <v>59</v>
      </c>
      <c r="AA34" s="1153"/>
      <c r="AB34" s="1153"/>
      <c r="AC34" s="1153"/>
      <c r="AD34" s="1153"/>
      <c r="AE34" s="1153"/>
      <c r="AF34" s="1153"/>
      <c r="AG34" s="1153"/>
      <c r="AH34" s="1153"/>
      <c r="AI34" s="1153"/>
      <c r="AJ34" s="1153"/>
      <c r="AK34" s="1153"/>
      <c r="AL34" s="1153"/>
      <c r="AM34" s="1153"/>
      <c r="AN34" s="1153"/>
      <c r="AO34" s="1153"/>
      <c r="AP34" s="1153"/>
      <c r="AQ34" s="1153"/>
      <c r="AR34" s="1153"/>
      <c r="AS34" s="1153"/>
      <c r="AT34" s="1153"/>
      <c r="AU34" s="1153"/>
      <c r="AV34" s="1153"/>
      <c r="AW34" s="1153"/>
      <c r="AX34" s="1153"/>
      <c r="AY34" s="1153"/>
      <c r="AZ34" s="1153"/>
      <c r="BA34" s="1153"/>
      <c r="BB34" s="1153"/>
      <c r="BC34" s="1153"/>
      <c r="BD34" s="1153"/>
      <c r="BE34" s="1153"/>
      <c r="BF34" s="1153"/>
      <c r="BG34" s="1154"/>
      <c r="BH34" s="1152" t="s">
        <v>1</v>
      </c>
      <c r="BI34" s="1153"/>
      <c r="BJ34" s="1153"/>
      <c r="BK34" s="1153"/>
      <c r="BL34" s="1153"/>
      <c r="BM34" s="1153"/>
      <c r="BN34" s="1153"/>
      <c r="BO34" s="1153"/>
      <c r="BP34" s="1153"/>
      <c r="BQ34" s="1153"/>
      <c r="BR34" s="1153"/>
      <c r="BS34" s="1153"/>
      <c r="BT34" s="1153"/>
      <c r="BU34" s="1154"/>
      <c r="BV34" s="1152" t="s">
        <v>11</v>
      </c>
      <c r="BW34" s="1153"/>
      <c r="BX34" s="1153"/>
      <c r="BY34" s="1153"/>
      <c r="BZ34" s="1153"/>
      <c r="CA34" s="1153"/>
      <c r="CB34" s="1153"/>
      <c r="CC34" s="1153"/>
      <c r="CD34" s="1153"/>
      <c r="CE34" s="1153"/>
      <c r="CF34" s="1153"/>
      <c r="CG34" s="1153"/>
      <c r="CH34" s="1153"/>
      <c r="CI34" s="1154"/>
      <c r="CP34" s="64"/>
      <c r="CT34" s="64"/>
      <c r="CU34" s="64"/>
      <c r="CV34" s="64"/>
    </row>
    <row r="35" spans="1:126" ht="22.5" customHeight="1">
      <c r="A35" s="443">
        <f t="shared" si="8"/>
        <v>22</v>
      </c>
      <c r="B35" s="855">
        <f>ｼﾌﾄ原本!C26</f>
        <v>0</v>
      </c>
      <c r="C35" s="785">
        <f>ｼﾌﾄ原本!J26</f>
        <v>0</v>
      </c>
      <c r="D35" s="435">
        <f>IF(COUNTIF($H$14:$H$30,22),VLOOKUP(22,$H$14:$CU$30,3,FALSE),0)</f>
        <v>0</v>
      </c>
      <c r="E35" s="429">
        <f>IF(COUNTIF($H$14:$H$30,22),VLOOKUP(22,$H$14:$CU$30,4,FALSE),0)</f>
        <v>0</v>
      </c>
      <c r="F35" s="430">
        <f>IF(COUNTIF($H$14:$H$30,22),VLOOKUP(22,$H$14:$CU$30,92,FALSE),0)</f>
        <v>0</v>
      </c>
      <c r="G35" s="431">
        <f>IF(COUNTIF($H$14:$H$30,22),VLOOKUP(22,$H$14:$CW$30,94,FALSE),0)</f>
        <v>0</v>
      </c>
      <c r="I35" s="385" t="s">
        <v>89</v>
      </c>
      <c r="J35" s="1315">
        <f>CN3*1000</f>
        <v>270000</v>
      </c>
      <c r="K35" s="1315"/>
      <c r="L35" s="1315"/>
      <c r="M35" s="1315"/>
      <c r="N35" s="1315"/>
      <c r="O35" s="1315"/>
      <c r="P35" s="1315"/>
      <c r="Q35" s="1315"/>
      <c r="R35" s="1315"/>
      <c r="S35" s="1315"/>
      <c r="T35" s="1315"/>
      <c r="U35" s="1315"/>
      <c r="V35" s="1315"/>
      <c r="W35" s="1315"/>
      <c r="Z35" s="1356">
        <f>CHOOSE($AB$33,'セールスアクション '!B5,'セールスアクション '!B13,'セールスアクション '!B21,'セールスアクション '!B29,'セールスアクション '!B37)</f>
        <v>0</v>
      </c>
      <c r="AA35" s="1355"/>
      <c r="AB35" s="1355"/>
      <c r="AC35" s="1355"/>
      <c r="AD35" s="1355"/>
      <c r="AE35" s="1355"/>
      <c r="AF35" s="1355"/>
      <c r="AG35" s="1355"/>
      <c r="AH35" s="1355"/>
      <c r="AI35" s="1355"/>
      <c r="AJ35" s="1355"/>
      <c r="AK35" s="1355"/>
      <c r="AL35" s="1355"/>
      <c r="AM35" s="1355"/>
      <c r="AN35" s="1355"/>
      <c r="AO35" s="1355"/>
      <c r="AP35" s="1355"/>
      <c r="AQ35" s="1355"/>
      <c r="AR35" s="1355"/>
      <c r="AS35" s="1355"/>
      <c r="AT35" s="1355"/>
      <c r="AU35" s="1355"/>
      <c r="AV35" s="1355"/>
      <c r="AW35" s="1355"/>
      <c r="AX35" s="1355"/>
      <c r="AY35" s="1355"/>
      <c r="AZ35" s="1355">
        <f>CHOOSE($AB$33,'セールスアクション '!I5,'セールスアクション '!I13,'セールスアクション '!I21,'セールスアクション '!I29,'セールスアクション '!I37)</f>
        <v>0</v>
      </c>
      <c r="BA35" s="1355"/>
      <c r="BB35" s="1355"/>
      <c r="BC35" s="1355"/>
      <c r="BD35" s="1355"/>
      <c r="BE35" s="1355"/>
      <c r="BF35" s="1322"/>
      <c r="BG35" s="1322"/>
      <c r="BH35" s="1365">
        <f>CHOOSE($CA$1,PMC.D!D6,PMC.D!D15,PMC.D!D24,PMC.D!D33,PMC.D!D42,PMC.D!D51)</f>
        <v>0</v>
      </c>
      <c r="BI35" s="1366"/>
      <c r="BJ35" s="1366"/>
      <c r="BK35" s="1366"/>
      <c r="BL35" s="1366"/>
      <c r="BM35" s="1366"/>
      <c r="BN35" s="1366"/>
      <c r="BO35" s="1366"/>
      <c r="BP35" s="1366"/>
      <c r="BQ35" s="1366"/>
      <c r="BR35" s="1366"/>
      <c r="BS35" s="1367"/>
      <c r="BT35" s="1322"/>
      <c r="BU35" s="1322"/>
      <c r="BV35" s="1362">
        <f>CHOOSE($CA$1,PMC.D!J6,PMC.D!J15,PMC.D!J24,PMC.D!J33,PMC.D!J42,PMC.D!J51)</f>
        <v>0</v>
      </c>
      <c r="BW35" s="1363"/>
      <c r="BX35" s="1363"/>
      <c r="BY35" s="1363"/>
      <c r="BZ35" s="1363"/>
      <c r="CA35" s="1363"/>
      <c r="CB35" s="1363"/>
      <c r="CC35" s="1363"/>
      <c r="CD35" s="1363"/>
      <c r="CE35" s="1363"/>
      <c r="CF35" s="1363"/>
      <c r="CG35" s="1364"/>
      <c r="CH35" s="1322"/>
      <c r="CI35" s="1370"/>
      <c r="CP35" s="64"/>
      <c r="CT35" s="64"/>
      <c r="CU35" s="64"/>
      <c r="CV35" s="64"/>
    </row>
    <row r="36" spans="1:126" ht="22.5" customHeight="1">
      <c r="A36" s="443">
        <f t="shared" si="8"/>
        <v>23</v>
      </c>
      <c r="B36" s="855">
        <f>ｼﾌﾄ原本!C27</f>
        <v>0</v>
      </c>
      <c r="C36" s="783">
        <f>ｼﾌﾄ原本!J27</f>
        <v>0</v>
      </c>
      <c r="D36" s="435">
        <f>IF(COUNTIF($H$14:$H$30,23),VLOOKUP(23,$H$14:$CU$30,3,FALSE),0)</f>
        <v>0</v>
      </c>
      <c r="E36" s="429">
        <f>IF(COUNTIF($H$14:$H$30,23),VLOOKUP(23,$H$14:$CU$30,4,FALSE),0)</f>
        <v>0</v>
      </c>
      <c r="F36" s="430">
        <f>IF(COUNTIF($H$14:$H$30,23),VLOOKUP(23,$H$14:$CU$30,92,FALSE),0)</f>
        <v>0</v>
      </c>
      <c r="G36" s="431">
        <f>IF(COUNTIF($H$14:$H$30,23),VLOOKUP(23,$H$14:$CW$30,94,FALSE),0)</f>
        <v>0</v>
      </c>
      <c r="I36" s="385" t="s">
        <v>191</v>
      </c>
      <c r="J36" s="1155">
        <f>CHOOSE(CA1,ﾃﾞｰﾀ入力!W4,ﾃﾞｰﾀ入力!W5,ﾃﾞｰﾀ入力!W6,ﾃﾞｰﾀ入力!W7,ﾃﾞｰﾀ入力!W8,ﾃﾞｰﾀ入力!W9)</f>
        <v>361</v>
      </c>
      <c r="K36" s="1155"/>
      <c r="L36" s="1155"/>
      <c r="M36" s="1155"/>
      <c r="N36" s="1155"/>
      <c r="O36" s="1155"/>
      <c r="P36" s="1155"/>
      <c r="Q36" s="1155"/>
      <c r="R36" s="1155"/>
      <c r="S36" s="1155"/>
      <c r="T36" s="1155"/>
      <c r="U36" s="1155"/>
      <c r="V36" s="1155"/>
      <c r="W36" s="1155"/>
      <c r="Z36" s="1318">
        <f>CHOOSE($AB$33,'セールスアクション '!B6,'セールスアクション '!B14,'セールスアクション '!B22,'セールスアクション '!B30,'セールスアクション '!B38)</f>
        <v>0</v>
      </c>
      <c r="AA36" s="1319"/>
      <c r="AB36" s="1319"/>
      <c r="AC36" s="1319"/>
      <c r="AD36" s="1319"/>
      <c r="AE36" s="1319"/>
      <c r="AF36" s="1319"/>
      <c r="AG36" s="1319"/>
      <c r="AH36" s="1319"/>
      <c r="AI36" s="1319"/>
      <c r="AJ36" s="1319"/>
      <c r="AK36" s="1319"/>
      <c r="AL36" s="1319"/>
      <c r="AM36" s="1319"/>
      <c r="AN36" s="1319"/>
      <c r="AO36" s="1319"/>
      <c r="AP36" s="1319"/>
      <c r="AQ36" s="1319"/>
      <c r="AR36" s="1319"/>
      <c r="AS36" s="1319"/>
      <c r="AT36" s="1319"/>
      <c r="AU36" s="1319"/>
      <c r="AV36" s="1319"/>
      <c r="AW36" s="1319"/>
      <c r="AX36" s="1319"/>
      <c r="AY36" s="1319"/>
      <c r="AZ36" s="1319">
        <f>CHOOSE($AB$33,'セールスアクション '!I6,'セールスアクション '!I14,'セールスアクション '!I22,'セールスアクション '!I30,'セールスアクション '!I38)</f>
        <v>0</v>
      </c>
      <c r="BA36" s="1319"/>
      <c r="BB36" s="1319"/>
      <c r="BC36" s="1319"/>
      <c r="BD36" s="1319"/>
      <c r="BE36" s="1319"/>
      <c r="BF36" s="1127"/>
      <c r="BG36" s="1127"/>
      <c r="BH36" s="1348">
        <f>CHOOSE($CA$1,PMC.D!D7,PMC.D!D16,PMC.D!D25,PMC.D!D34,PMC.D!D43,PMC.D!D52)</f>
        <v>0</v>
      </c>
      <c r="BI36" s="1349"/>
      <c r="BJ36" s="1349"/>
      <c r="BK36" s="1349"/>
      <c r="BL36" s="1349"/>
      <c r="BM36" s="1349"/>
      <c r="BN36" s="1349"/>
      <c r="BO36" s="1349"/>
      <c r="BP36" s="1349"/>
      <c r="BQ36" s="1349"/>
      <c r="BR36" s="1349"/>
      <c r="BS36" s="1350"/>
      <c r="BT36" s="1127"/>
      <c r="BU36" s="1127"/>
      <c r="BV36" s="1348">
        <f>CHOOSE($CA$1,PMC.D!J7,PMC.D!J16,PMC.D!J25,PMC.D!J34,PMC.D!J43,PMC.D!J52)</f>
        <v>0</v>
      </c>
      <c r="BW36" s="1349"/>
      <c r="BX36" s="1349"/>
      <c r="BY36" s="1349"/>
      <c r="BZ36" s="1349"/>
      <c r="CA36" s="1349"/>
      <c r="CB36" s="1349"/>
      <c r="CC36" s="1349"/>
      <c r="CD36" s="1349"/>
      <c r="CE36" s="1349"/>
      <c r="CF36" s="1349"/>
      <c r="CG36" s="1350"/>
      <c r="CH36" s="1127"/>
      <c r="CI36" s="1371"/>
      <c r="CP36" s="64"/>
      <c r="CT36" s="64"/>
      <c r="CU36" s="64"/>
      <c r="CV36" s="64"/>
    </row>
    <row r="37" spans="1:126" ht="22.5" customHeight="1">
      <c r="A37" s="443">
        <f t="shared" si="8"/>
        <v>24</v>
      </c>
      <c r="B37" s="855">
        <f>ｼﾌﾄ原本!C28</f>
        <v>0</v>
      </c>
      <c r="C37" s="785">
        <f>ｼﾌﾄ原本!J28</f>
        <v>0</v>
      </c>
      <c r="D37" s="435">
        <f>IF(COUNTIF($H$14:$H$30,24),VLOOKUP(24,$H$14:$CU$30,3,FALSE),0)</f>
        <v>0</v>
      </c>
      <c r="E37" s="429">
        <f>IF(COUNTIF($H$14:$H$30,24),VLOOKUP(24,$H$14:$CU$30,4,FALSE),0)</f>
        <v>0</v>
      </c>
      <c r="F37" s="430">
        <f>IF(COUNTIF($H$14:$H$30,24),VLOOKUP(24,$H$14:$CU$30,92,FALSE),0)</f>
        <v>0</v>
      </c>
      <c r="G37" s="431">
        <f>IF(COUNTIF($H$14:$H$30,24),VLOOKUP(24,$H$14:$CW$30,94,FALSE),0)</f>
        <v>0</v>
      </c>
      <c r="I37" s="385" t="s">
        <v>192</v>
      </c>
      <c r="J37" s="1303">
        <f ca="1">J35/J40</f>
        <v>5167.4641148325363</v>
      </c>
      <c r="K37" s="1303"/>
      <c r="L37" s="1169">
        <f>J35/L40</f>
        <v>6923.0769230769229</v>
      </c>
      <c r="M37" s="1169"/>
      <c r="N37" s="1169"/>
      <c r="O37" s="1169"/>
      <c r="P37" s="1169"/>
      <c r="Q37" s="1169"/>
      <c r="R37" s="1169"/>
      <c r="S37" s="1169"/>
      <c r="T37" s="1169"/>
      <c r="U37" s="1169"/>
      <c r="V37" s="1169"/>
      <c r="W37" s="1169"/>
      <c r="Z37" s="1318">
        <f>CHOOSE($AB$33,'セールスアクション '!B7,'セールスアクション '!B15,'セールスアクション '!B23,'セールスアクション '!B31,'セールスアクション '!B39)</f>
        <v>0</v>
      </c>
      <c r="AA37" s="1319"/>
      <c r="AB37" s="1319"/>
      <c r="AC37" s="1319"/>
      <c r="AD37" s="1319"/>
      <c r="AE37" s="1319"/>
      <c r="AF37" s="1319"/>
      <c r="AG37" s="1319"/>
      <c r="AH37" s="1319"/>
      <c r="AI37" s="1319"/>
      <c r="AJ37" s="1319"/>
      <c r="AK37" s="1319"/>
      <c r="AL37" s="1319"/>
      <c r="AM37" s="1319"/>
      <c r="AN37" s="1319"/>
      <c r="AO37" s="1319"/>
      <c r="AP37" s="1319"/>
      <c r="AQ37" s="1319"/>
      <c r="AR37" s="1319"/>
      <c r="AS37" s="1319"/>
      <c r="AT37" s="1319"/>
      <c r="AU37" s="1319"/>
      <c r="AV37" s="1319"/>
      <c r="AW37" s="1319"/>
      <c r="AX37" s="1319"/>
      <c r="AY37" s="1319"/>
      <c r="AZ37" s="1319">
        <f>CHOOSE($AB$33,'セールスアクション '!I7,'セールスアクション '!I15,'セールスアクション '!I23,'セールスアクション '!I31,'セールスアクション '!I39)</f>
        <v>0</v>
      </c>
      <c r="BA37" s="1319"/>
      <c r="BB37" s="1319"/>
      <c r="BC37" s="1319"/>
      <c r="BD37" s="1319"/>
      <c r="BE37" s="1319"/>
      <c r="BF37" s="1127"/>
      <c r="BG37" s="1127"/>
      <c r="BH37" s="1348">
        <f>CHOOSE($CA$1,PMC.D!D8,PMC.D!D17,PMC.D!D26,PMC.D!D35,PMC.D!D44,PMC.D!D53)</f>
        <v>0</v>
      </c>
      <c r="BI37" s="1349"/>
      <c r="BJ37" s="1349"/>
      <c r="BK37" s="1349"/>
      <c r="BL37" s="1349"/>
      <c r="BM37" s="1349"/>
      <c r="BN37" s="1349"/>
      <c r="BO37" s="1349"/>
      <c r="BP37" s="1349"/>
      <c r="BQ37" s="1349"/>
      <c r="BR37" s="1349"/>
      <c r="BS37" s="1350"/>
      <c r="BT37" s="1127"/>
      <c r="BU37" s="1127"/>
      <c r="BV37" s="1348">
        <f>CHOOSE($CA$1,PMC.D!J8,PMC.D!J17,PMC.D!J26,PMC.D!J35,PMC.D!J44,PMC.D!J53)</f>
        <v>0</v>
      </c>
      <c r="BW37" s="1349"/>
      <c r="BX37" s="1349"/>
      <c r="BY37" s="1349"/>
      <c r="BZ37" s="1349"/>
      <c r="CA37" s="1349"/>
      <c r="CB37" s="1349"/>
      <c r="CC37" s="1349"/>
      <c r="CD37" s="1349"/>
      <c r="CE37" s="1349"/>
      <c r="CF37" s="1349"/>
      <c r="CG37" s="1350"/>
      <c r="CH37" s="1127"/>
      <c r="CI37" s="1371"/>
      <c r="CP37" s="64"/>
      <c r="CT37" s="64"/>
      <c r="CU37" s="64"/>
      <c r="CV37" s="64"/>
    </row>
    <row r="38" spans="1:126" ht="22.5" customHeight="1">
      <c r="A38" s="443">
        <f t="shared" si="8"/>
        <v>25</v>
      </c>
      <c r="B38" s="855">
        <f>ｼﾌﾄ原本!C29</f>
        <v>0</v>
      </c>
      <c r="C38" s="783">
        <f>ｼﾌﾄ原本!J29</f>
        <v>0</v>
      </c>
      <c r="D38" s="435">
        <f>IF(COUNTIF($H$14:$H$30,25),VLOOKUP(25,$H$14:$CU$30,3,FALSE),0)</f>
        <v>0</v>
      </c>
      <c r="E38" s="429">
        <f>IF(COUNTIF($H$14:$H$30,25),VLOOKUP(25,$H$14:$CU$30,4,FALSE),0)</f>
        <v>0</v>
      </c>
      <c r="F38" s="430">
        <f>IF(COUNTIF($H$14:$H$30,25),VLOOKUP(25,$H$14:$CU$30,92,FALSE),0)</f>
        <v>0</v>
      </c>
      <c r="G38" s="431">
        <f>IF(COUNTIF($H$14:$H$30,25),VLOOKUP(25,$H$14:$CW$30,94,FALSE),0)</f>
        <v>0</v>
      </c>
      <c r="I38" s="385" t="s">
        <v>193</v>
      </c>
      <c r="J38" s="1189">
        <f ca="1">J36/J40</f>
        <v>6.9090909090909092</v>
      </c>
      <c r="K38" s="1189"/>
      <c r="L38" s="1194">
        <f>J36/L40</f>
        <v>9.2564102564102573</v>
      </c>
      <c r="M38" s="1194"/>
      <c r="N38" s="1194"/>
      <c r="O38" s="1194"/>
      <c r="P38" s="1194"/>
      <c r="Q38" s="1194"/>
      <c r="R38" s="1194"/>
      <c r="S38" s="1194"/>
      <c r="T38" s="1194"/>
      <c r="U38" s="1194"/>
      <c r="V38" s="1194"/>
      <c r="W38" s="1194"/>
      <c r="Z38" s="1318">
        <f>CHOOSE($AB$33,'セールスアクション '!B8,'セールスアクション '!B16,'セールスアクション '!B24,'セールスアクション '!B32,'セールスアクション '!B40)</f>
        <v>0</v>
      </c>
      <c r="AA38" s="1319"/>
      <c r="AB38" s="1319"/>
      <c r="AC38" s="1319"/>
      <c r="AD38" s="1319"/>
      <c r="AE38" s="1319"/>
      <c r="AF38" s="1319"/>
      <c r="AG38" s="1319"/>
      <c r="AH38" s="1319"/>
      <c r="AI38" s="1319"/>
      <c r="AJ38" s="1319"/>
      <c r="AK38" s="1319"/>
      <c r="AL38" s="1319"/>
      <c r="AM38" s="1319"/>
      <c r="AN38" s="1319"/>
      <c r="AO38" s="1319"/>
      <c r="AP38" s="1319"/>
      <c r="AQ38" s="1319"/>
      <c r="AR38" s="1319"/>
      <c r="AS38" s="1319"/>
      <c r="AT38" s="1319"/>
      <c r="AU38" s="1319"/>
      <c r="AV38" s="1319"/>
      <c r="AW38" s="1319"/>
      <c r="AX38" s="1319"/>
      <c r="AY38" s="1319"/>
      <c r="AZ38" s="1319">
        <f>CHOOSE($AB$33,'セールスアクション '!I8,'セールスアクション '!I16,'セールスアクション '!I24,'セールスアクション '!I32,'セールスアクション '!I40)</f>
        <v>0</v>
      </c>
      <c r="BA38" s="1319"/>
      <c r="BB38" s="1319"/>
      <c r="BC38" s="1319"/>
      <c r="BD38" s="1319"/>
      <c r="BE38" s="1319"/>
      <c r="BF38" s="1127"/>
      <c r="BG38" s="1127"/>
      <c r="BH38" s="1348">
        <f>CHOOSE($CA$1,PMC.D!D9,PMC.D!D18,PMC.D!D27,PMC.D!D36,PMC.D!D45,PMC.D!D54)</f>
        <v>0</v>
      </c>
      <c r="BI38" s="1349"/>
      <c r="BJ38" s="1349"/>
      <c r="BK38" s="1349"/>
      <c r="BL38" s="1349"/>
      <c r="BM38" s="1349"/>
      <c r="BN38" s="1349"/>
      <c r="BO38" s="1349"/>
      <c r="BP38" s="1349"/>
      <c r="BQ38" s="1349"/>
      <c r="BR38" s="1349"/>
      <c r="BS38" s="1350"/>
      <c r="BT38" s="1127"/>
      <c r="BU38" s="1127"/>
      <c r="BV38" s="1348">
        <f>CHOOSE($CA$1,PMC.D!J9,PMC.D!J18,PMC.D!J27,PMC.D!J36,PMC.D!J45,PMC.D!J54)</f>
        <v>0</v>
      </c>
      <c r="BW38" s="1349"/>
      <c r="BX38" s="1349"/>
      <c r="BY38" s="1349"/>
      <c r="BZ38" s="1349"/>
      <c r="CA38" s="1349"/>
      <c r="CB38" s="1349"/>
      <c r="CC38" s="1349"/>
      <c r="CD38" s="1349"/>
      <c r="CE38" s="1349"/>
      <c r="CF38" s="1349"/>
      <c r="CG38" s="1350"/>
      <c r="CH38" s="1127"/>
      <c r="CI38" s="1371"/>
      <c r="CP38" s="64"/>
      <c r="CT38" s="64"/>
      <c r="CU38" s="64"/>
      <c r="CV38" s="64"/>
    </row>
    <row r="39" spans="1:126" ht="22.5" customHeight="1" thickBot="1">
      <c r="A39" s="443">
        <f t="shared" si="8"/>
        <v>26</v>
      </c>
      <c r="B39" s="855">
        <f>ｼﾌﾄ原本!C30</f>
        <v>0</v>
      </c>
      <c r="C39" s="783">
        <f>ｼﾌﾄ原本!J30</f>
        <v>0</v>
      </c>
      <c r="D39" s="435">
        <f>IF(COUNTIF($H$14:$H$30,26),VLOOKUP(26,$H$14:$CU$30,3,FALSE),0)</f>
        <v>0</v>
      </c>
      <c r="E39" s="429">
        <f>IF(COUNTIF($H$14:$H$30,26),VLOOKUP(26,$H$14:$CU$30,4,FALSE),0)</f>
        <v>0</v>
      </c>
      <c r="F39" s="430">
        <f>IF(COUNTIF($H$14:$H$30,26),VLOOKUP(26,$H$14:$CU$30,92,FALSE),0)</f>
        <v>0</v>
      </c>
      <c r="G39" s="431">
        <f>IF(COUNTIF($H$14:$H$30,26),VLOOKUP(26,$H$14:$CW$30,94,FALSE),0)</f>
        <v>0</v>
      </c>
      <c r="I39" s="385" t="s">
        <v>194</v>
      </c>
      <c r="J39" s="878">
        <f ca="1">SUMIF(CV14:CV30,"&gt;1500",CP14:CQ30)</f>
        <v>10</v>
      </c>
      <c r="K39" s="879">
        <f ca="1">SUMIF(CV14:CV30,"&lt;2000",CP14:CQ30)</f>
        <v>42.25</v>
      </c>
      <c r="L39" s="1302">
        <f ca="1">SUMIF(CV14:CV30,"&gt;1500",CP14:CQ30)</f>
        <v>10</v>
      </c>
      <c r="M39" s="1302"/>
      <c r="N39" s="1302"/>
      <c r="O39" s="1302"/>
      <c r="P39" s="1302"/>
      <c r="Q39" s="1302"/>
      <c r="R39" s="1302">
        <f ca="1">L40-L39</f>
        <v>29</v>
      </c>
      <c r="S39" s="1302"/>
      <c r="T39" s="1302"/>
      <c r="U39" s="1302"/>
      <c r="V39" s="1302"/>
      <c r="W39" s="1302"/>
      <c r="X39" s="65"/>
      <c r="Y39" s="65"/>
      <c r="Z39" s="1320">
        <f>CHOOSE($AB$33,'セールスアクション '!B9,'セールスアクション '!B17,'セールスアクション '!B25,'セールスアクション '!B33,'セールスアクション '!B41)</f>
        <v>0</v>
      </c>
      <c r="AA39" s="1321"/>
      <c r="AB39" s="1321"/>
      <c r="AC39" s="1321"/>
      <c r="AD39" s="1321"/>
      <c r="AE39" s="1321"/>
      <c r="AF39" s="1321"/>
      <c r="AG39" s="1321"/>
      <c r="AH39" s="1321"/>
      <c r="AI39" s="1321"/>
      <c r="AJ39" s="1321"/>
      <c r="AK39" s="1321"/>
      <c r="AL39" s="1321"/>
      <c r="AM39" s="1321"/>
      <c r="AN39" s="1321"/>
      <c r="AO39" s="1321"/>
      <c r="AP39" s="1321"/>
      <c r="AQ39" s="1321"/>
      <c r="AR39" s="1321"/>
      <c r="AS39" s="1321"/>
      <c r="AT39" s="1321"/>
      <c r="AU39" s="1321"/>
      <c r="AV39" s="1321"/>
      <c r="AW39" s="1321"/>
      <c r="AX39" s="1321"/>
      <c r="AY39" s="1321"/>
      <c r="AZ39" s="1321">
        <f>CHOOSE($AB$33,'セールスアクション '!I9,'セールスアクション '!I17,'セールスアクション '!I25,'セールスアクション '!I33,'セールスアクション '!I41)</f>
        <v>0</v>
      </c>
      <c r="BA39" s="1321"/>
      <c r="BB39" s="1321"/>
      <c r="BC39" s="1321"/>
      <c r="BD39" s="1321"/>
      <c r="BE39" s="1321"/>
      <c r="BF39" s="1368"/>
      <c r="BG39" s="1368"/>
      <c r="BH39" s="1357">
        <f>CHOOSE($CA$1,PMC.D!D10,PMC.D!D19,PMC.D!D28,PMC.D!D37,PMC.D!D46,PMC.D!D55)</f>
        <v>0</v>
      </c>
      <c r="BI39" s="1358"/>
      <c r="BJ39" s="1358"/>
      <c r="BK39" s="1358"/>
      <c r="BL39" s="1358"/>
      <c r="BM39" s="1358"/>
      <c r="BN39" s="1358"/>
      <c r="BO39" s="1358"/>
      <c r="BP39" s="1358"/>
      <c r="BQ39" s="1358"/>
      <c r="BR39" s="1358"/>
      <c r="BS39" s="1359"/>
      <c r="BT39" s="1368"/>
      <c r="BU39" s="1368"/>
      <c r="BV39" s="1357">
        <f>CHOOSE($CA$1,PMC.D!J10,PMC.D!J19,PMC.D!J28,PMC.D!J37,PMC.D!J46,PMC.D!J55)</f>
        <v>0</v>
      </c>
      <c r="BW39" s="1358"/>
      <c r="BX39" s="1358"/>
      <c r="BY39" s="1358"/>
      <c r="BZ39" s="1358"/>
      <c r="CA39" s="1358"/>
      <c r="CB39" s="1358"/>
      <c r="CC39" s="1358"/>
      <c r="CD39" s="1358"/>
      <c r="CE39" s="1358"/>
      <c r="CF39" s="1358"/>
      <c r="CG39" s="1359"/>
      <c r="CH39" s="1368"/>
      <c r="CI39" s="1369"/>
      <c r="CP39" s="64"/>
      <c r="CT39" s="64"/>
      <c r="CU39" s="64"/>
      <c r="CV39" s="64"/>
    </row>
    <row r="40" spans="1:126" ht="22.5" customHeight="1">
      <c r="A40" s="443">
        <f t="shared" si="8"/>
        <v>27</v>
      </c>
      <c r="B40" s="855">
        <f>ｼﾌﾄ原本!C31</f>
        <v>0</v>
      </c>
      <c r="C40" s="785">
        <f>ｼﾌﾄ原本!J31</f>
        <v>0</v>
      </c>
      <c r="D40" s="435">
        <f>IF(COUNTIF($H$14:$H$30,27),VLOOKUP(27,$H$14:$CU$30,3,FALSE),0)</f>
        <v>0</v>
      </c>
      <c r="E40" s="429">
        <f>IF(COUNTIF($H$14:$H$30,27),VLOOKUP(27,$H$14:$CU$30,4,FALSE),0)</f>
        <v>0</v>
      </c>
      <c r="F40" s="430">
        <f>IF(COUNTIF($H$14:$H$30,27),VLOOKUP(27,$H$14:$CU$30,92,FALSE),0)</f>
        <v>0</v>
      </c>
      <c r="G40" s="431">
        <f>IF(COUNTIF($H$14:$H$30,27),VLOOKUP(27,$H$14:$CW$30,94,FALSE),0)</f>
        <v>0</v>
      </c>
      <c r="I40" s="385" t="s">
        <v>195</v>
      </c>
      <c r="J40" s="1301">
        <f ca="1">J39+K39</f>
        <v>52.25</v>
      </c>
      <c r="K40" s="1301"/>
      <c r="L40" s="1302">
        <f>CN11-CN8</f>
        <v>39</v>
      </c>
      <c r="M40" s="1302"/>
      <c r="N40" s="1302"/>
      <c r="O40" s="1302"/>
      <c r="P40" s="1302"/>
      <c r="Q40" s="1302"/>
      <c r="R40" s="1302"/>
      <c r="S40" s="1302"/>
      <c r="T40" s="1302"/>
      <c r="U40" s="1302"/>
      <c r="V40" s="1302"/>
      <c r="W40" s="1302"/>
      <c r="X40" s="386"/>
      <c r="Y40" s="387"/>
      <c r="Z40" s="1387"/>
      <c r="AA40" s="1373"/>
      <c r="AB40" s="1373"/>
      <c r="AC40" s="1373"/>
      <c r="AD40" s="1373"/>
      <c r="AE40" s="1373"/>
      <c r="AF40" s="1373"/>
      <c r="AG40" s="1373"/>
      <c r="AH40" s="1373"/>
      <c r="AI40" s="1373"/>
      <c r="AJ40" s="1373"/>
      <c r="AK40" s="1373"/>
      <c r="AL40" s="1373"/>
      <c r="AM40" s="1373"/>
      <c r="AN40" s="1373"/>
      <c r="AO40" s="1373"/>
      <c r="AP40" s="1373"/>
      <c r="AQ40" s="1373"/>
      <c r="AR40" s="1373"/>
      <c r="AS40" s="1373"/>
      <c r="AT40" s="1373"/>
      <c r="AU40" s="1373"/>
      <c r="AV40" s="1373"/>
      <c r="AW40" s="1373"/>
      <c r="AX40" s="1373"/>
      <c r="AY40" s="1373"/>
      <c r="AZ40" s="1373"/>
      <c r="BA40" s="1373"/>
      <c r="BB40" s="1373"/>
      <c r="BC40" s="1373"/>
      <c r="BD40" s="1373"/>
      <c r="BE40" s="1373"/>
      <c r="BF40" s="1373"/>
      <c r="BG40" s="1373"/>
      <c r="BH40" s="1373"/>
      <c r="BI40" s="1373"/>
      <c r="BJ40" s="1373"/>
      <c r="BK40" s="1373"/>
      <c r="BL40" s="1373"/>
      <c r="BM40" s="1373"/>
      <c r="BN40" s="1373"/>
      <c r="BO40" s="1373"/>
      <c r="BP40" s="1373"/>
      <c r="BQ40" s="1373"/>
      <c r="BR40" s="1373"/>
      <c r="BS40" s="1373"/>
      <c r="BT40" s="1373"/>
      <c r="BU40" s="1373"/>
      <c r="BV40" s="1373"/>
      <c r="BW40" s="1373"/>
      <c r="BX40" s="1373"/>
      <c r="BY40" s="1373"/>
      <c r="BZ40" s="1373"/>
      <c r="CA40" s="1373"/>
      <c r="CB40" s="1373"/>
      <c r="CC40" s="1373"/>
      <c r="CD40" s="1373"/>
      <c r="CE40" s="1373"/>
      <c r="CF40" s="1373"/>
      <c r="CG40" s="1373"/>
      <c r="CH40" s="1373"/>
      <c r="CI40" s="1374"/>
      <c r="CP40" s="64"/>
      <c r="CT40" s="64"/>
      <c r="CU40" s="64"/>
      <c r="CV40" s="64"/>
    </row>
    <row r="41" spans="1:126" ht="22.5" customHeight="1">
      <c r="A41" s="443">
        <f t="shared" si="8"/>
        <v>28</v>
      </c>
      <c r="B41" s="855" t="str">
        <f>ｼﾌﾄ原本!C32</f>
        <v>A.M（本部）</v>
      </c>
      <c r="C41" s="783">
        <f>ｼﾌﾄ原本!J32</f>
        <v>0</v>
      </c>
      <c r="D41" s="435">
        <f>IF(COUNTIF($H$14:$H$30,28),VLOOKUP(28,$H$14:$CU$30,3,FALSE),0)</f>
        <v>0</v>
      </c>
      <c r="E41" s="429">
        <f>IF(COUNTIF($H$14:$H$30,28),VLOOKUP(28,$H$14:$CU$30,4,FALSE),0)</f>
        <v>0</v>
      </c>
      <c r="F41" s="430">
        <f>IF(COUNTIF($H$14:$H$30,28),VLOOKUP(28,$H$14:$CU$30,92,FALSE),0)</f>
        <v>0</v>
      </c>
      <c r="G41" s="431">
        <f>IF(COUNTIF($H$14:$H$30,28),VLOOKUP(28,$H$14:$CW$30,94,FALSE),0)</f>
        <v>0</v>
      </c>
      <c r="I41" s="385" t="s">
        <v>197</v>
      </c>
      <c r="J41" s="1324">
        <f ca="1">SUMIF(CV14:CV30,"&lt;2000",CU14:CU30)</f>
        <v>56806</v>
      </c>
      <c r="K41" s="1324"/>
      <c r="L41" s="1169">
        <f ca="1">R39*ﾃﾞｰﾀ入力!A8</f>
        <v>36540</v>
      </c>
      <c r="M41" s="1169"/>
      <c r="N41" s="1169"/>
      <c r="O41" s="1169"/>
      <c r="P41" s="1169"/>
      <c r="Q41" s="1169"/>
      <c r="R41" s="1169"/>
      <c r="S41" s="1169"/>
      <c r="T41" s="1169"/>
      <c r="U41" s="1169"/>
      <c r="V41" s="1169"/>
      <c r="W41" s="1169"/>
      <c r="X41" s="389"/>
      <c r="Y41" s="390"/>
      <c r="Z41" s="1375"/>
      <c r="AA41" s="1376"/>
      <c r="AB41" s="1376"/>
      <c r="AC41" s="1376"/>
      <c r="AD41" s="1376"/>
      <c r="AE41" s="1376"/>
      <c r="AF41" s="1376"/>
      <c r="AG41" s="1376"/>
      <c r="AH41" s="1376"/>
      <c r="AI41" s="1376"/>
      <c r="AJ41" s="1376"/>
      <c r="AK41" s="1376"/>
      <c r="AL41" s="1376"/>
      <c r="AM41" s="1376"/>
      <c r="AN41" s="1376"/>
      <c r="AO41" s="1376"/>
      <c r="AP41" s="1376"/>
      <c r="AQ41" s="1376"/>
      <c r="AR41" s="1376"/>
      <c r="AS41" s="1376"/>
      <c r="AT41" s="1376"/>
      <c r="AU41" s="1376"/>
      <c r="AV41" s="1376"/>
      <c r="AW41" s="1376"/>
      <c r="AX41" s="1376"/>
      <c r="AY41" s="1376"/>
      <c r="AZ41" s="1376"/>
      <c r="BA41" s="1376"/>
      <c r="BB41" s="1376"/>
      <c r="BC41" s="1376"/>
      <c r="BD41" s="1376"/>
      <c r="BE41" s="1376"/>
      <c r="BF41" s="1376"/>
      <c r="BG41" s="1376"/>
      <c r="BH41" s="1376"/>
      <c r="BI41" s="1376"/>
      <c r="BJ41" s="1376"/>
      <c r="BK41" s="1376"/>
      <c r="BL41" s="1376"/>
      <c r="BM41" s="1376"/>
      <c r="BN41" s="1376"/>
      <c r="BO41" s="1376"/>
      <c r="BP41" s="1376"/>
      <c r="BQ41" s="1376"/>
      <c r="BR41" s="1376"/>
      <c r="BS41" s="1376"/>
      <c r="BT41" s="1376"/>
      <c r="BU41" s="1376"/>
      <c r="BV41" s="1376"/>
      <c r="BW41" s="1376"/>
      <c r="BX41" s="1376"/>
      <c r="BY41" s="1376"/>
      <c r="BZ41" s="1376"/>
      <c r="CA41" s="1376"/>
      <c r="CB41" s="1376"/>
      <c r="CC41" s="1376"/>
      <c r="CD41" s="1376"/>
      <c r="CE41" s="1376"/>
      <c r="CF41" s="1376"/>
      <c r="CG41" s="1376"/>
      <c r="CH41" s="1376"/>
      <c r="CI41" s="1377"/>
      <c r="CP41" s="64"/>
      <c r="CT41" s="64"/>
      <c r="CU41" s="64"/>
      <c r="CV41" s="64"/>
    </row>
    <row r="42" spans="1:126" ht="22.5" customHeight="1">
      <c r="A42" s="443">
        <f t="shared" si="8"/>
        <v>29</v>
      </c>
      <c r="B42" s="855" t="str">
        <f>ｼﾌﾄ原本!C33</f>
        <v>S.I（本部</v>
      </c>
      <c r="C42" s="783">
        <f>ｼﾌﾄ原本!J33</f>
        <v>0</v>
      </c>
      <c r="D42" s="435">
        <f>IF(COUNTIF($H$14:$H$30,29),VLOOKUP(29,$H$14:$CU$30,3,FALSE),0)</f>
        <v>0</v>
      </c>
      <c r="E42" s="429">
        <f>IF(COUNTIF($H$14:$H$30,29),VLOOKUP(29,$H$14:$CU$30,4,FALSE),0)</f>
        <v>0</v>
      </c>
      <c r="F42" s="430">
        <f>IF(COUNTIF($H$14:$H$30,29),VLOOKUP(29,$H$14:$CU$30,92,FALSE),0)</f>
        <v>0</v>
      </c>
      <c r="G42" s="431">
        <f>IF(COUNTIF($H$14:$H$30,29),VLOOKUP(29,$H$14:$CW$30,94,FALSE),0)</f>
        <v>0</v>
      </c>
      <c r="I42" s="385" t="s">
        <v>201</v>
      </c>
      <c r="J42" s="1323">
        <f ca="1">(J41)/J35</f>
        <v>0.2103925925925926</v>
      </c>
      <c r="K42" s="1323"/>
      <c r="L42" s="1187">
        <f ca="1">L41/J35</f>
        <v>0.13533333333333333</v>
      </c>
      <c r="M42" s="1187"/>
      <c r="N42" s="1187"/>
      <c r="O42" s="1187"/>
      <c r="P42" s="1187"/>
      <c r="Q42" s="1187"/>
      <c r="R42" s="1187"/>
      <c r="S42" s="1187"/>
      <c r="T42" s="1187"/>
      <c r="U42" s="1187"/>
      <c r="V42" s="1187"/>
      <c r="W42" s="1187"/>
      <c r="X42" s="392"/>
      <c r="Y42" s="393"/>
      <c r="Z42" s="1375"/>
      <c r="AA42" s="1376"/>
      <c r="AB42" s="1376"/>
      <c r="AC42" s="1376"/>
      <c r="AD42" s="1376"/>
      <c r="AE42" s="1376"/>
      <c r="AF42" s="1376"/>
      <c r="AG42" s="1376"/>
      <c r="AH42" s="1376"/>
      <c r="AI42" s="1376"/>
      <c r="AJ42" s="1376"/>
      <c r="AK42" s="1376"/>
      <c r="AL42" s="1376"/>
      <c r="AM42" s="1376"/>
      <c r="AN42" s="1376"/>
      <c r="AO42" s="1376"/>
      <c r="AP42" s="1376"/>
      <c r="AQ42" s="1376"/>
      <c r="AR42" s="1376"/>
      <c r="AS42" s="1376"/>
      <c r="AT42" s="1376"/>
      <c r="AU42" s="1376"/>
      <c r="AV42" s="1376"/>
      <c r="AW42" s="1376"/>
      <c r="AX42" s="1376"/>
      <c r="AY42" s="1376"/>
      <c r="AZ42" s="1376"/>
      <c r="BA42" s="1376"/>
      <c r="BB42" s="1376"/>
      <c r="BC42" s="1376"/>
      <c r="BD42" s="1376"/>
      <c r="BE42" s="1376"/>
      <c r="BF42" s="1376"/>
      <c r="BG42" s="1376"/>
      <c r="BH42" s="1376"/>
      <c r="BI42" s="1376"/>
      <c r="BJ42" s="1376"/>
      <c r="BK42" s="1376"/>
      <c r="BL42" s="1376"/>
      <c r="BM42" s="1376"/>
      <c r="BN42" s="1376"/>
      <c r="BO42" s="1376"/>
      <c r="BP42" s="1376"/>
      <c r="BQ42" s="1376"/>
      <c r="BR42" s="1376"/>
      <c r="BS42" s="1376"/>
      <c r="BT42" s="1376"/>
      <c r="BU42" s="1376"/>
      <c r="BV42" s="1376"/>
      <c r="BW42" s="1376"/>
      <c r="BX42" s="1376"/>
      <c r="BY42" s="1376"/>
      <c r="BZ42" s="1376"/>
      <c r="CA42" s="1376"/>
      <c r="CB42" s="1376"/>
      <c r="CC42" s="1376"/>
      <c r="CD42" s="1376"/>
      <c r="CE42" s="1376"/>
      <c r="CF42" s="1376"/>
      <c r="CG42" s="1376"/>
      <c r="CH42" s="1376"/>
      <c r="CI42" s="1377"/>
      <c r="CP42" s="64"/>
      <c r="CT42" s="64"/>
      <c r="CU42" s="64"/>
      <c r="CV42" s="64"/>
    </row>
    <row r="43" spans="1:126" ht="22.5" customHeight="1">
      <c r="A43" s="443">
        <f t="shared" si="8"/>
        <v>30</v>
      </c>
      <c r="B43" s="855" t="str">
        <f>ｼﾌﾄ原本!C34</f>
        <v>不足①</v>
      </c>
      <c r="C43" s="785">
        <f>ｼﾌﾄ原本!J34</f>
        <v>0</v>
      </c>
      <c r="D43" s="435">
        <f>IF(COUNTIF($H$14:$H$30,30),VLOOKUP(30,$H$14:$CU$30,3,FALSE),0)</f>
        <v>0</v>
      </c>
      <c r="E43" s="429">
        <f>IF(COUNTIF($H$14:$H$30,30),VLOOKUP(30,$H$14:$CU$30,4,FALSE),0)</f>
        <v>0</v>
      </c>
      <c r="F43" s="430">
        <f>IF(COUNTIF($H$14:$H$30,30),VLOOKUP(30,$H$14:$CU$30,92,FALSE),0)</f>
        <v>0</v>
      </c>
      <c r="G43" s="431">
        <f>IF(COUNTIF($H$14:$H$30,30),VLOOKUP(30,$H$14:$CW$30,94,FALSE),0)</f>
        <v>0</v>
      </c>
      <c r="I43" s="395"/>
      <c r="J43" s="396"/>
      <c r="K43" s="396"/>
      <c r="L43" s="396"/>
      <c r="M43" s="396"/>
      <c r="N43" s="396"/>
      <c r="O43" s="396"/>
      <c r="P43" s="396"/>
      <c r="Q43" s="396"/>
      <c r="R43" s="396"/>
      <c r="S43" s="396"/>
      <c r="T43" s="396"/>
      <c r="U43" s="396"/>
      <c r="V43" s="396"/>
      <c r="W43" s="396"/>
      <c r="Z43" s="1375"/>
      <c r="AA43" s="1376"/>
      <c r="AB43" s="1376"/>
      <c r="AC43" s="1376"/>
      <c r="AD43" s="1376"/>
      <c r="AE43" s="1376"/>
      <c r="AF43" s="1376"/>
      <c r="AG43" s="1376"/>
      <c r="AH43" s="1376"/>
      <c r="AI43" s="1376"/>
      <c r="AJ43" s="1376"/>
      <c r="AK43" s="1376"/>
      <c r="AL43" s="1376"/>
      <c r="AM43" s="1376"/>
      <c r="AN43" s="1376"/>
      <c r="AO43" s="1376"/>
      <c r="AP43" s="1376"/>
      <c r="AQ43" s="1376"/>
      <c r="AR43" s="1376"/>
      <c r="AS43" s="1376"/>
      <c r="AT43" s="1376"/>
      <c r="AU43" s="1376"/>
      <c r="AV43" s="1376"/>
      <c r="AW43" s="1376"/>
      <c r="AX43" s="1376"/>
      <c r="AY43" s="1376"/>
      <c r="AZ43" s="1376"/>
      <c r="BA43" s="1376"/>
      <c r="BB43" s="1376"/>
      <c r="BC43" s="1376"/>
      <c r="BD43" s="1376"/>
      <c r="BE43" s="1376"/>
      <c r="BF43" s="1376"/>
      <c r="BG43" s="1376"/>
      <c r="BH43" s="1376"/>
      <c r="BI43" s="1376"/>
      <c r="BJ43" s="1376"/>
      <c r="BK43" s="1376"/>
      <c r="BL43" s="1376"/>
      <c r="BM43" s="1376"/>
      <c r="BN43" s="1376"/>
      <c r="BO43" s="1376"/>
      <c r="BP43" s="1376"/>
      <c r="BQ43" s="1376"/>
      <c r="BR43" s="1376"/>
      <c r="BS43" s="1376"/>
      <c r="BT43" s="1376"/>
      <c r="BU43" s="1376"/>
      <c r="BV43" s="1376"/>
      <c r="BW43" s="1376"/>
      <c r="BX43" s="1376"/>
      <c r="BY43" s="1376"/>
      <c r="BZ43" s="1376"/>
      <c r="CA43" s="1376"/>
      <c r="CB43" s="1376"/>
      <c r="CC43" s="1376"/>
      <c r="CD43" s="1376"/>
      <c r="CE43" s="1376"/>
      <c r="CF43" s="1376"/>
      <c r="CG43" s="1376"/>
      <c r="CH43" s="1376"/>
      <c r="CI43" s="1377"/>
      <c r="CP43" s="64"/>
      <c r="CT43" s="64"/>
      <c r="CU43" s="64"/>
      <c r="CV43" s="64"/>
    </row>
    <row r="44" spans="1:126" ht="22.5" customHeight="1">
      <c r="A44" s="443">
        <f t="shared" si="8"/>
        <v>31</v>
      </c>
      <c r="B44" s="855">
        <f>ｼﾌﾄ原本!C35</f>
        <v>0</v>
      </c>
      <c r="C44" s="785">
        <f>ｼﾌﾄ原本!E35</f>
        <v>0</v>
      </c>
      <c r="D44" s="435">
        <f>IF(COUNTIF($H$14:$H$30,31),VLOOKUP(31,$H$14:$CU$30,3,FALSE),0)</f>
        <v>0</v>
      </c>
      <c r="E44" s="429">
        <f>IF(COUNTIF($H$14:$H$30,31),VLOOKUP(31,$H$14:$CU$30,4,FALSE),0)</f>
        <v>0</v>
      </c>
      <c r="F44" s="430">
        <f>IF(COUNTIF($H$14:$H$30,31),VLOOKUP(31,$H$14:$CU$30,92,FALSE),0)</f>
        <v>0</v>
      </c>
      <c r="G44" s="431">
        <f>IF(COUNTIF($H$14:$H$30,31),VLOOKUP(31,$H$14:$CW$30,94,FALSE),0)</f>
        <v>0</v>
      </c>
      <c r="I44" s="395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Z44" s="1375"/>
      <c r="AA44" s="1376"/>
      <c r="AB44" s="1376"/>
      <c r="AC44" s="1376"/>
      <c r="AD44" s="1376"/>
      <c r="AE44" s="1376"/>
      <c r="AF44" s="1376"/>
      <c r="AG44" s="1376"/>
      <c r="AH44" s="1376"/>
      <c r="AI44" s="1376"/>
      <c r="AJ44" s="1376"/>
      <c r="AK44" s="1376"/>
      <c r="AL44" s="1376"/>
      <c r="AM44" s="1376"/>
      <c r="AN44" s="1376"/>
      <c r="AO44" s="1376"/>
      <c r="AP44" s="1376"/>
      <c r="AQ44" s="1376"/>
      <c r="AR44" s="1376"/>
      <c r="AS44" s="1376"/>
      <c r="AT44" s="1376"/>
      <c r="AU44" s="1376"/>
      <c r="AV44" s="1376"/>
      <c r="AW44" s="1376"/>
      <c r="AX44" s="1376"/>
      <c r="AY44" s="1376"/>
      <c r="AZ44" s="1376"/>
      <c r="BA44" s="1376"/>
      <c r="BB44" s="1376"/>
      <c r="BC44" s="1376"/>
      <c r="BD44" s="1376"/>
      <c r="BE44" s="1376"/>
      <c r="BF44" s="1376"/>
      <c r="BG44" s="1376"/>
      <c r="BH44" s="1376"/>
      <c r="BI44" s="1376"/>
      <c r="BJ44" s="1376"/>
      <c r="BK44" s="1376"/>
      <c r="BL44" s="1376"/>
      <c r="BM44" s="1376"/>
      <c r="BN44" s="1376"/>
      <c r="BO44" s="1376"/>
      <c r="BP44" s="1376"/>
      <c r="BQ44" s="1376"/>
      <c r="BR44" s="1376"/>
      <c r="BS44" s="1376"/>
      <c r="BT44" s="1376"/>
      <c r="BU44" s="1376"/>
      <c r="BV44" s="1376"/>
      <c r="BW44" s="1376"/>
      <c r="BX44" s="1376"/>
      <c r="BY44" s="1376"/>
      <c r="BZ44" s="1376"/>
      <c r="CA44" s="1376"/>
      <c r="CB44" s="1376"/>
      <c r="CC44" s="1376"/>
      <c r="CD44" s="1376"/>
      <c r="CE44" s="1376"/>
      <c r="CF44" s="1376"/>
      <c r="CG44" s="1376"/>
      <c r="CH44" s="1376"/>
      <c r="CI44" s="1377"/>
    </row>
    <row r="45" spans="1:126" ht="22.5" customHeight="1" thickBot="1">
      <c r="A45" s="443">
        <f t="shared" si="8"/>
        <v>32</v>
      </c>
      <c r="B45" s="855">
        <f>ｼﾌﾄ原本!C36</f>
        <v>0</v>
      </c>
      <c r="C45" s="785">
        <f>ｼﾌﾄ原本!E36</f>
        <v>0</v>
      </c>
      <c r="D45" s="435">
        <f>IF(COUNTIF($H$14:$H$30,32),VLOOKUP(32,$H$14:$CU$30,3,FALSE),0)</f>
        <v>0</v>
      </c>
      <c r="E45" s="429">
        <f>IF(COUNTIF($H$14:$H$30,32),VLOOKUP(32,$H$14:$CU$30,4,FALSE),0)</f>
        <v>0</v>
      </c>
      <c r="F45" s="430">
        <f>IF(COUNTIF($H$14:$H$30,32),VLOOKUP(32,$H$14:$CU$30,92,FALSE),0)</f>
        <v>0</v>
      </c>
      <c r="G45" s="431">
        <f>IF(COUNTIF($H$14:$H$30,32),VLOOKUP(32,$H$14:$CW$30,94,FALSE),0)</f>
        <v>0</v>
      </c>
      <c r="I45" s="395"/>
      <c r="J45" s="396"/>
      <c r="K45" s="396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6"/>
      <c r="Z45" s="1378"/>
      <c r="AA45" s="1379"/>
      <c r="AB45" s="1379"/>
      <c r="AC45" s="1379"/>
      <c r="AD45" s="1379"/>
      <c r="AE45" s="1379"/>
      <c r="AF45" s="1379"/>
      <c r="AG45" s="1379"/>
      <c r="AH45" s="1379"/>
      <c r="AI45" s="1379"/>
      <c r="AJ45" s="1379"/>
      <c r="AK45" s="1379"/>
      <c r="AL45" s="1379"/>
      <c r="AM45" s="1379"/>
      <c r="AN45" s="1379"/>
      <c r="AO45" s="1379"/>
      <c r="AP45" s="1379"/>
      <c r="AQ45" s="1379"/>
      <c r="AR45" s="1379"/>
      <c r="AS45" s="1379"/>
      <c r="AT45" s="1379"/>
      <c r="AU45" s="1379"/>
      <c r="AV45" s="1379"/>
      <c r="AW45" s="1379"/>
      <c r="AX45" s="1379"/>
      <c r="AY45" s="1379"/>
      <c r="AZ45" s="1379"/>
      <c r="BA45" s="1379"/>
      <c r="BB45" s="1379"/>
      <c r="BC45" s="1379"/>
      <c r="BD45" s="1379"/>
      <c r="BE45" s="1379"/>
      <c r="BF45" s="1379"/>
      <c r="BG45" s="1379"/>
      <c r="BH45" s="1379"/>
      <c r="BI45" s="1379"/>
      <c r="BJ45" s="1379"/>
      <c r="BK45" s="1379"/>
      <c r="BL45" s="1379"/>
      <c r="BM45" s="1379"/>
      <c r="BN45" s="1379"/>
      <c r="BO45" s="1379"/>
      <c r="BP45" s="1379"/>
      <c r="BQ45" s="1379"/>
      <c r="BR45" s="1379"/>
      <c r="BS45" s="1379"/>
      <c r="BT45" s="1379"/>
      <c r="BU45" s="1379"/>
      <c r="BV45" s="1379"/>
      <c r="BW45" s="1379"/>
      <c r="BX45" s="1379"/>
      <c r="BY45" s="1379"/>
      <c r="BZ45" s="1379"/>
      <c r="CA45" s="1379"/>
      <c r="CB45" s="1379"/>
      <c r="CC45" s="1379"/>
      <c r="CD45" s="1379"/>
      <c r="CE45" s="1379"/>
      <c r="CF45" s="1379"/>
      <c r="CG45" s="1379"/>
      <c r="CH45" s="1379"/>
      <c r="CI45" s="1380"/>
    </row>
    <row r="46" spans="1:126" ht="22.5" customHeight="1" thickBot="1">
      <c r="A46" s="444">
        <f t="shared" si="8"/>
        <v>33</v>
      </c>
      <c r="B46" s="869">
        <f>ｼﾌﾄ原本!C37</f>
        <v>0</v>
      </c>
      <c r="C46" s="786">
        <f>ｼﾌﾄ原本!E37</f>
        <v>0</v>
      </c>
      <c r="D46" s="437">
        <f>IF(COUNTIF($H$14:$H$30,33),VLOOKUP(33,$H$14:$CU$30,3,FALSE),0)</f>
        <v>0</v>
      </c>
      <c r="E46" s="438">
        <f>IF(COUNTIF($H$14:$H$30,33),VLOOKUP(33,$H$14:$CU$30,4,FALSE),0)</f>
        <v>0</v>
      </c>
      <c r="F46" s="439">
        <f>IF(COUNTIF($H$14:$H$30,33),VLOOKUP(33,$H$14:$CU$30,92,FALSE),0)</f>
        <v>0</v>
      </c>
      <c r="G46" s="440">
        <f>IF(COUNTIF($H$14:$H$30,33),VLOOKUP(33,$H$14:$CW$30,94,FALSE),0)</f>
        <v>0</v>
      </c>
      <c r="I46" s="395"/>
      <c r="J46" s="396"/>
      <c r="K46" s="396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6"/>
    </row>
    <row r="47" spans="1:126" ht="20.25" customHeight="1">
      <c r="I47" s="385" t="s">
        <v>199</v>
      </c>
      <c r="J47" s="1312">
        <f ca="1">J41/K39</f>
        <v>1344.5207100591715</v>
      </c>
      <c r="K47" s="1312"/>
      <c r="L47" s="1382">
        <f>ﾃﾞｰﾀ入力!A8</f>
        <v>1260</v>
      </c>
      <c r="M47" s="1382"/>
      <c r="N47" s="1382"/>
      <c r="O47" s="1382"/>
      <c r="P47" s="1382"/>
      <c r="Q47" s="1382"/>
      <c r="R47" s="1382"/>
      <c r="S47" s="1382"/>
      <c r="T47" s="1382"/>
      <c r="U47" s="1382"/>
      <c r="V47" s="1382"/>
      <c r="W47" s="1382"/>
      <c r="DP47" s="221"/>
      <c r="DT47" s="69"/>
      <c r="DU47" s="69"/>
      <c r="DV47" s="69"/>
    </row>
    <row r="48" spans="1:126" ht="20.25" customHeight="1">
      <c r="I48" s="385" t="s">
        <v>82</v>
      </c>
      <c r="J48" s="1140">
        <f ca="1">CW31</f>
        <v>2548</v>
      </c>
      <c r="K48" s="1140"/>
      <c r="L48" s="1381"/>
      <c r="M48" s="1381"/>
      <c r="N48" s="1381"/>
      <c r="O48" s="1381"/>
      <c r="P48" s="1381"/>
      <c r="Q48" s="1381"/>
      <c r="R48" s="1381"/>
      <c r="S48" s="1381"/>
      <c r="T48" s="1381"/>
      <c r="U48" s="1381"/>
      <c r="V48" s="1381"/>
      <c r="W48" s="1381"/>
    </row>
    <row r="49" spans="11:19" ht="20.25" customHeight="1">
      <c r="K49" s="64"/>
      <c r="L49" s="398"/>
      <c r="M49" s="398"/>
      <c r="N49" s="64"/>
      <c r="O49" s="64"/>
      <c r="P49" s="64"/>
      <c r="Q49" s="64"/>
      <c r="R49" s="64"/>
      <c r="S49" s="64"/>
    </row>
    <row r="50" spans="11:19" ht="20.25" customHeight="1">
      <c r="K50" s="64"/>
      <c r="L50" s="66"/>
      <c r="M50" s="66"/>
      <c r="N50" s="64"/>
      <c r="O50" s="64"/>
      <c r="P50" s="64"/>
      <c r="Q50" s="64"/>
      <c r="R50" s="64"/>
      <c r="S50" s="64"/>
    </row>
    <row r="51" spans="11:19" ht="20.25" customHeight="1">
      <c r="L51" s="64"/>
      <c r="M51" s="64"/>
    </row>
    <row r="52" spans="11:19" ht="20.25" customHeight="1">
      <c r="L52" s="64"/>
      <c r="M52" s="64"/>
    </row>
  </sheetData>
  <sheetProtection formatCells="0"/>
  <mergeCells count="349">
    <mergeCell ref="CH38:CI38"/>
    <mergeCell ref="CH39:CI39"/>
    <mergeCell ref="Z36:AY36"/>
    <mergeCell ref="X32:AA32"/>
    <mergeCell ref="BV39:CG39"/>
    <mergeCell ref="BV35:CG35"/>
    <mergeCell ref="BV36:CG36"/>
    <mergeCell ref="BV38:CG38"/>
    <mergeCell ref="BT39:BU39"/>
    <mergeCell ref="BF38:BG38"/>
    <mergeCell ref="BT36:BU36"/>
    <mergeCell ref="BT37:BU37"/>
    <mergeCell ref="BT38:BU38"/>
    <mergeCell ref="AZ37:BE37"/>
    <mergeCell ref="Z38:AY38"/>
    <mergeCell ref="Z39:AY39"/>
    <mergeCell ref="BH35:BS35"/>
    <mergeCell ref="CH35:CI35"/>
    <mergeCell ref="BH37:BS37"/>
    <mergeCell ref="BH38:BS38"/>
    <mergeCell ref="BH39:BS39"/>
    <mergeCell ref="BH32:BK32"/>
    <mergeCell ref="BL32:BO32"/>
    <mergeCell ref="BP32:BS32"/>
    <mergeCell ref="CJ31:CM31"/>
    <mergeCell ref="CF32:CI32"/>
    <mergeCell ref="BT35:BU35"/>
    <mergeCell ref="CJ32:CM32"/>
    <mergeCell ref="BV37:CG37"/>
    <mergeCell ref="BX32:CA32"/>
    <mergeCell ref="CB32:CE32"/>
    <mergeCell ref="BT31:BW31"/>
    <mergeCell ref="CB31:CE31"/>
    <mergeCell ref="BT32:BW32"/>
    <mergeCell ref="CF31:CI31"/>
    <mergeCell ref="CH36:CI36"/>
    <mergeCell ref="CH37:CI37"/>
    <mergeCell ref="BV34:CI34"/>
    <mergeCell ref="BX31:CA31"/>
    <mergeCell ref="BL31:BO31"/>
    <mergeCell ref="BP31:BS31"/>
    <mergeCell ref="BH36:BS36"/>
    <mergeCell ref="BF35:BG35"/>
    <mergeCell ref="BH34:BU34"/>
    <mergeCell ref="BF39:BG39"/>
    <mergeCell ref="CJ4:CM4"/>
    <mergeCell ref="CJ7:CM7"/>
    <mergeCell ref="CF7:CI7"/>
    <mergeCell ref="BH10:BK10"/>
    <mergeCell ref="BT6:BW6"/>
    <mergeCell ref="CF10:CI10"/>
    <mergeCell ref="BP10:BS10"/>
    <mergeCell ref="CB8:CE8"/>
    <mergeCell ref="BX7:CA7"/>
    <mergeCell ref="BX10:CA10"/>
    <mergeCell ref="BT8:BW8"/>
    <mergeCell ref="BH8:BK8"/>
    <mergeCell ref="BL7:BO7"/>
    <mergeCell ref="BP7:BS7"/>
    <mergeCell ref="BT4:BW4"/>
    <mergeCell ref="BL5:BO5"/>
    <mergeCell ref="BP5:BS5"/>
    <mergeCell ref="BH6:BK6"/>
    <mergeCell ref="K1:U1"/>
    <mergeCell ref="V1:Y1"/>
    <mergeCell ref="AZ6:BC6"/>
    <mergeCell ref="BD6:BG6"/>
    <mergeCell ref="AZ7:BC7"/>
    <mergeCell ref="BD7:BG7"/>
    <mergeCell ref="AN5:AQ5"/>
    <mergeCell ref="AR5:AU5"/>
    <mergeCell ref="AR1:AU1"/>
    <mergeCell ref="BD5:BG5"/>
    <mergeCell ref="AZ5:BC5"/>
    <mergeCell ref="AZ1:BC1"/>
    <mergeCell ref="AZ3:BC3"/>
    <mergeCell ref="AV5:AY5"/>
    <mergeCell ref="AC1:AI1"/>
    <mergeCell ref="AJ1:AM1"/>
    <mergeCell ref="L3:O3"/>
    <mergeCell ref="L4:O4"/>
    <mergeCell ref="AJ6:AM6"/>
    <mergeCell ref="AJ5:AM5"/>
    <mergeCell ref="AF5:AI5"/>
    <mergeCell ref="BD1:BK1"/>
    <mergeCell ref="BD3:BG3"/>
    <mergeCell ref="P6:S6"/>
    <mergeCell ref="CN2:CO2"/>
    <mergeCell ref="CN4:CO4"/>
    <mergeCell ref="CN6:CO6"/>
    <mergeCell ref="CN7:CO7"/>
    <mergeCell ref="CN3:CO3"/>
    <mergeCell ref="AB4:AE4"/>
    <mergeCell ref="CF6:CI6"/>
    <mergeCell ref="CJ6:CM6"/>
    <mergeCell ref="BX4:CA4"/>
    <mergeCell ref="BX3:CA3"/>
    <mergeCell ref="BL3:BO3"/>
    <mergeCell ref="BP3:BS3"/>
    <mergeCell ref="CB7:CE7"/>
    <mergeCell ref="CJ5:CM5"/>
    <mergeCell ref="CB5:CE5"/>
    <mergeCell ref="CB6:CE6"/>
    <mergeCell ref="AN6:AQ6"/>
    <mergeCell ref="AR6:AU6"/>
    <mergeCell ref="AJ3:AM3"/>
    <mergeCell ref="AN3:AQ3"/>
    <mergeCell ref="BP4:BS4"/>
    <mergeCell ref="BP6:BS6"/>
    <mergeCell ref="BH7:BK7"/>
    <mergeCell ref="BX5:CA5"/>
    <mergeCell ref="CJ3:CM3"/>
    <mergeCell ref="CN9:CO9"/>
    <mergeCell ref="CN14:CO14"/>
    <mergeCell ref="CN8:CO8"/>
    <mergeCell ref="CP13:CQ13"/>
    <mergeCell ref="CP14:CQ14"/>
    <mergeCell ref="CN13:CO13"/>
    <mergeCell ref="CN11:CO11"/>
    <mergeCell ref="CN10:CO10"/>
    <mergeCell ref="CJ11:CM11"/>
    <mergeCell ref="CN5:CO5"/>
    <mergeCell ref="CJ8:CM8"/>
    <mergeCell ref="CJ9:CM9"/>
    <mergeCell ref="CF8:CI8"/>
    <mergeCell ref="CF5:CI5"/>
    <mergeCell ref="BT7:BW7"/>
    <mergeCell ref="BH9:BK9"/>
    <mergeCell ref="BP9:BS9"/>
    <mergeCell ref="BT5:BW5"/>
    <mergeCell ref="BH5:BK5"/>
    <mergeCell ref="BL6:BO6"/>
    <mergeCell ref="BX6:CA6"/>
    <mergeCell ref="CF9:CI9"/>
    <mergeCell ref="BX8:CA8"/>
    <mergeCell ref="BH11:BK11"/>
    <mergeCell ref="AF6:AI6"/>
    <mergeCell ref="AR7:AU7"/>
    <mergeCell ref="CP28:CQ28"/>
    <mergeCell ref="CP19:CQ19"/>
    <mergeCell ref="CN22:CO22"/>
    <mergeCell ref="CP23:CQ23"/>
    <mergeCell ref="CN20:CO20"/>
    <mergeCell ref="CP26:CQ26"/>
    <mergeCell ref="CP16:CQ16"/>
    <mergeCell ref="CN17:CO17"/>
    <mergeCell ref="CP17:CQ17"/>
    <mergeCell ref="CN18:CO18"/>
    <mergeCell ref="CP18:CQ18"/>
    <mergeCell ref="CN16:CO16"/>
    <mergeCell ref="CP15:CQ15"/>
    <mergeCell ref="CN15:CO15"/>
    <mergeCell ref="BX9:CA9"/>
    <mergeCell ref="BT9:BW9"/>
    <mergeCell ref="CJ10:CM10"/>
    <mergeCell ref="BT10:BW10"/>
    <mergeCell ref="BL9:BO9"/>
    <mergeCell ref="BL8:BO8"/>
    <mergeCell ref="BP8:BS8"/>
    <mergeCell ref="CP29:CQ29"/>
    <mergeCell ref="CP31:CQ31"/>
    <mergeCell ref="CN29:CO29"/>
    <mergeCell ref="CP30:CQ30"/>
    <mergeCell ref="CN31:CO31"/>
    <mergeCell ref="CN25:CO25"/>
    <mergeCell ref="CP24:CQ24"/>
    <mergeCell ref="CN19:CO19"/>
    <mergeCell ref="CN28:CO28"/>
    <mergeCell ref="CP27:CQ27"/>
    <mergeCell ref="CN30:CO30"/>
    <mergeCell ref="CN26:CO26"/>
    <mergeCell ref="CP20:CQ20"/>
    <mergeCell ref="CN21:CO21"/>
    <mergeCell ref="CP21:CQ21"/>
    <mergeCell ref="CP22:CQ22"/>
    <mergeCell ref="CP25:CQ25"/>
    <mergeCell ref="CN24:CO24"/>
    <mergeCell ref="CN27:CO27"/>
    <mergeCell ref="CN23:CO23"/>
    <mergeCell ref="CF11:CI11"/>
    <mergeCell ref="CB10:CE10"/>
    <mergeCell ref="CB11:CE11"/>
    <mergeCell ref="BL10:BO10"/>
    <mergeCell ref="BL11:BO11"/>
    <mergeCell ref="BP11:BS11"/>
    <mergeCell ref="BX11:CA11"/>
    <mergeCell ref="BT11:BW11"/>
    <mergeCell ref="CB9:CE9"/>
    <mergeCell ref="CB3:CE3"/>
    <mergeCell ref="BD4:BG4"/>
    <mergeCell ref="AF4:AI4"/>
    <mergeCell ref="AJ4:AM4"/>
    <mergeCell ref="CA1:CE1"/>
    <mergeCell ref="BT1:BZ1"/>
    <mergeCell ref="CF3:CI3"/>
    <mergeCell ref="CB4:CE4"/>
    <mergeCell ref="CF4:CI4"/>
    <mergeCell ref="BH4:BK4"/>
    <mergeCell ref="BH3:BK3"/>
    <mergeCell ref="AV3:AY3"/>
    <mergeCell ref="BL4:BO4"/>
    <mergeCell ref="AV4:AY4"/>
    <mergeCell ref="BT3:BW3"/>
    <mergeCell ref="AR3:AU3"/>
    <mergeCell ref="AF3:AI3"/>
    <mergeCell ref="AN1:AQ1"/>
    <mergeCell ref="AN4:AQ4"/>
    <mergeCell ref="AR4:AU4"/>
    <mergeCell ref="AZ4:BC4"/>
    <mergeCell ref="L41:W41"/>
    <mergeCell ref="L39:Q39"/>
    <mergeCell ref="L9:O9"/>
    <mergeCell ref="AJ32:AM32"/>
    <mergeCell ref="AZ39:BE39"/>
    <mergeCell ref="Z35:AY35"/>
    <mergeCell ref="BF36:BG36"/>
    <mergeCell ref="AZ36:BE36"/>
    <mergeCell ref="AJ31:AM31"/>
    <mergeCell ref="AZ38:BE38"/>
    <mergeCell ref="BF37:BG37"/>
    <mergeCell ref="AR32:AU32"/>
    <mergeCell ref="AV32:AY32"/>
    <mergeCell ref="AZ32:BC32"/>
    <mergeCell ref="AB32:AE32"/>
    <mergeCell ref="AV9:AY9"/>
    <mergeCell ref="BD9:BG9"/>
    <mergeCell ref="AR9:AU9"/>
    <mergeCell ref="AJ9:AM9"/>
    <mergeCell ref="Z37:AY37"/>
    <mergeCell ref="AJ10:AM10"/>
    <mergeCell ref="AN10:AQ10"/>
    <mergeCell ref="AN9:AQ9"/>
    <mergeCell ref="AJ11:AM11"/>
    <mergeCell ref="X9:AA9"/>
    <mergeCell ref="AB9:AE9"/>
    <mergeCell ref="AF9:AI9"/>
    <mergeCell ref="I9:J9"/>
    <mergeCell ref="P9:S9"/>
    <mergeCell ref="L32:O32"/>
    <mergeCell ref="AF32:AI32"/>
    <mergeCell ref="AN32:AQ32"/>
    <mergeCell ref="AB11:AE11"/>
    <mergeCell ref="AF11:AI11"/>
    <mergeCell ref="P10:S10"/>
    <mergeCell ref="T10:W10"/>
    <mergeCell ref="X10:AA10"/>
    <mergeCell ref="X11:AA11"/>
    <mergeCell ref="T9:W9"/>
    <mergeCell ref="J32:K32"/>
    <mergeCell ref="P32:S32"/>
    <mergeCell ref="T32:W32"/>
    <mergeCell ref="J12:K12"/>
    <mergeCell ref="J13:K13"/>
    <mergeCell ref="AV31:AY31"/>
    <mergeCell ref="AZ35:BE35"/>
    <mergeCell ref="AZ31:BC31"/>
    <mergeCell ref="BD31:BG31"/>
    <mergeCell ref="AZ11:BC11"/>
    <mergeCell ref="AV10:AY10"/>
    <mergeCell ref="AV11:AY11"/>
    <mergeCell ref="AN31:AQ31"/>
    <mergeCell ref="AR31:AU31"/>
    <mergeCell ref="J48:K48"/>
    <mergeCell ref="L48:W48"/>
    <mergeCell ref="L42:W42"/>
    <mergeCell ref="I11:J11"/>
    <mergeCell ref="J41:K41"/>
    <mergeCell ref="J34:K34"/>
    <mergeCell ref="L34:W34"/>
    <mergeCell ref="I10:J10"/>
    <mergeCell ref="L31:O31"/>
    <mergeCell ref="L10:O10"/>
    <mergeCell ref="L11:O11"/>
    <mergeCell ref="P11:S11"/>
    <mergeCell ref="T11:W11"/>
    <mergeCell ref="R39:W39"/>
    <mergeCell ref="J40:K40"/>
    <mergeCell ref="L40:W40"/>
    <mergeCell ref="J38:K38"/>
    <mergeCell ref="J37:K37"/>
    <mergeCell ref="L47:W47"/>
    <mergeCell ref="J47:K47"/>
    <mergeCell ref="J42:K42"/>
    <mergeCell ref="P31:S31"/>
    <mergeCell ref="T31:W31"/>
    <mergeCell ref="L38:W38"/>
    <mergeCell ref="I3:J4"/>
    <mergeCell ref="T5:W5"/>
    <mergeCell ref="I5:J6"/>
    <mergeCell ref="T7:W7"/>
    <mergeCell ref="P8:S8"/>
    <mergeCell ref="P5:S5"/>
    <mergeCell ref="L5:O5"/>
    <mergeCell ref="L6:O6"/>
    <mergeCell ref="T6:W6"/>
    <mergeCell ref="T8:W8"/>
    <mergeCell ref="P3:S3"/>
    <mergeCell ref="T3:W3"/>
    <mergeCell ref="P4:S4"/>
    <mergeCell ref="T4:W4"/>
    <mergeCell ref="L8:O8"/>
    <mergeCell ref="X3:AA3"/>
    <mergeCell ref="AB6:AE6"/>
    <mergeCell ref="AZ8:BC8"/>
    <mergeCell ref="AV6:AY6"/>
    <mergeCell ref="X5:AA5"/>
    <mergeCell ref="AB5:AE5"/>
    <mergeCell ref="BD8:BG8"/>
    <mergeCell ref="AZ9:BC9"/>
    <mergeCell ref="AF31:AI31"/>
    <mergeCell ref="X31:AA31"/>
    <mergeCell ref="AB10:AE10"/>
    <mergeCell ref="AF10:AI10"/>
    <mergeCell ref="AB3:AE3"/>
    <mergeCell ref="X4:AA4"/>
    <mergeCell ref="AV7:AY7"/>
    <mergeCell ref="AR11:AU11"/>
    <mergeCell ref="AN11:AQ11"/>
    <mergeCell ref="BD10:BG10"/>
    <mergeCell ref="AF8:AI8"/>
    <mergeCell ref="AJ8:AM8"/>
    <mergeCell ref="X8:AA8"/>
    <mergeCell ref="X7:AA7"/>
    <mergeCell ref="AB7:AE7"/>
    <mergeCell ref="AV8:AY8"/>
    <mergeCell ref="Z40:CI45"/>
    <mergeCell ref="BD11:BG11"/>
    <mergeCell ref="AZ10:BC10"/>
    <mergeCell ref="AR10:AU10"/>
    <mergeCell ref="AN8:AQ8"/>
    <mergeCell ref="AB8:AE8"/>
    <mergeCell ref="X6:AA6"/>
    <mergeCell ref="P7:S7"/>
    <mergeCell ref="I8:J8"/>
    <mergeCell ref="L7:O7"/>
    <mergeCell ref="I7:J7"/>
    <mergeCell ref="AF7:AI7"/>
    <mergeCell ref="AJ7:AM7"/>
    <mergeCell ref="AN7:AQ7"/>
    <mergeCell ref="BH31:BK31"/>
    <mergeCell ref="J36:W36"/>
    <mergeCell ref="L37:W37"/>
    <mergeCell ref="J35:W35"/>
    <mergeCell ref="AR8:AU8"/>
    <mergeCell ref="Z34:BG34"/>
    <mergeCell ref="AB33:AE33"/>
    <mergeCell ref="AF33:AI33"/>
    <mergeCell ref="BD32:BG32"/>
    <mergeCell ref="AB31:AE31"/>
  </mergeCells>
  <phoneticPr fontId="41"/>
  <conditionalFormatting sqref="L31:O31">
    <cfRule type="cellIs" dxfId="672" priority="2" stopIfTrue="1" operator="greaterThan">
      <formula>$L$11</formula>
    </cfRule>
  </conditionalFormatting>
  <conditionalFormatting sqref="L32:CM32">
    <cfRule type="cellIs" dxfId="671" priority="20" stopIfTrue="1" operator="lessThan">
      <formula>0</formula>
    </cfRule>
  </conditionalFormatting>
  <conditionalFormatting sqref="P31:S31">
    <cfRule type="cellIs" dxfId="670" priority="3" stopIfTrue="1" operator="greaterThan">
      <formula>$P$11</formula>
    </cfRule>
  </conditionalFormatting>
  <conditionalFormatting sqref="T31:W31">
    <cfRule type="cellIs" dxfId="669" priority="4" stopIfTrue="1" operator="greaterThan">
      <formula>$T$11</formula>
    </cfRule>
  </conditionalFormatting>
  <conditionalFormatting sqref="X31:AA31">
    <cfRule type="cellIs" dxfId="668" priority="5" stopIfTrue="1" operator="greaterThan">
      <formula>$X$11</formula>
    </cfRule>
  </conditionalFormatting>
  <conditionalFormatting sqref="AB31:AE31">
    <cfRule type="cellIs" dxfId="667" priority="6" stopIfTrue="1" operator="greaterThan">
      <formula>$AB$11</formula>
    </cfRule>
  </conditionalFormatting>
  <conditionalFormatting sqref="AF31:AI31">
    <cfRule type="cellIs" dxfId="666" priority="7" stopIfTrue="1" operator="greaterThan">
      <formula>$AF$11</formula>
    </cfRule>
  </conditionalFormatting>
  <conditionalFormatting sqref="AJ31:AM31">
    <cfRule type="cellIs" dxfId="665" priority="8" stopIfTrue="1" operator="greaterThan">
      <formula>$AJ$11</formula>
    </cfRule>
  </conditionalFormatting>
  <conditionalFormatting sqref="AN31:AQ31">
    <cfRule type="cellIs" dxfId="664" priority="9" stopIfTrue="1" operator="greaterThan">
      <formula>$AN$11</formula>
    </cfRule>
  </conditionalFormatting>
  <conditionalFormatting sqref="AR31:AU31">
    <cfRule type="cellIs" dxfId="663" priority="10" stopIfTrue="1" operator="greaterThan">
      <formula>$AR$11</formula>
    </cfRule>
  </conditionalFormatting>
  <conditionalFormatting sqref="AV31:AY31">
    <cfRule type="cellIs" dxfId="662" priority="11" stopIfTrue="1" operator="greaterThan">
      <formula>$AV$11</formula>
    </cfRule>
  </conditionalFormatting>
  <conditionalFormatting sqref="AZ1:BC1">
    <cfRule type="expression" dxfId="661" priority="1" stopIfTrue="1">
      <formula>"WEEKDAY($AX$1)=1"</formula>
    </cfRule>
  </conditionalFormatting>
  <conditionalFormatting sqref="AZ31:BC31">
    <cfRule type="cellIs" dxfId="660" priority="12" stopIfTrue="1" operator="greaterThan">
      <formula>$AZ$11</formula>
    </cfRule>
  </conditionalFormatting>
  <conditionalFormatting sqref="BD31:BG31">
    <cfRule type="cellIs" dxfId="659" priority="13" stopIfTrue="1" operator="greaterThan">
      <formula>$BD$11</formula>
    </cfRule>
  </conditionalFormatting>
  <conditionalFormatting sqref="BH31:BK31">
    <cfRule type="cellIs" dxfId="658" priority="14" stopIfTrue="1" operator="greaterThan">
      <formula>$BH$11</formula>
    </cfRule>
  </conditionalFormatting>
  <conditionalFormatting sqref="BL31:BO31">
    <cfRule type="cellIs" dxfId="657" priority="15" stopIfTrue="1" operator="greaterThan">
      <formula>$BL$11</formula>
    </cfRule>
  </conditionalFormatting>
  <conditionalFormatting sqref="BP31:BS31">
    <cfRule type="cellIs" dxfId="656" priority="22" stopIfTrue="1" operator="greaterThan">
      <formula>$BP$11</formula>
    </cfRule>
  </conditionalFormatting>
  <conditionalFormatting sqref="BT31:BW31">
    <cfRule type="cellIs" dxfId="655" priority="16" stopIfTrue="1" operator="greaterThan">
      <formula>$BT$11</formula>
    </cfRule>
  </conditionalFormatting>
  <conditionalFormatting sqref="BX31:CA31">
    <cfRule type="cellIs" dxfId="654" priority="21" stopIfTrue="1" operator="greaterThan">
      <formula>$BX$11</formula>
    </cfRule>
  </conditionalFormatting>
  <conditionalFormatting sqref="CB31:CE31">
    <cfRule type="cellIs" dxfId="653" priority="17" stopIfTrue="1" operator="greaterThan">
      <formula>$CB$11</formula>
    </cfRule>
  </conditionalFormatting>
  <conditionalFormatting sqref="CF31:CI31">
    <cfRule type="cellIs" dxfId="652" priority="18" stopIfTrue="1" operator="greaterThan">
      <formula>$CF$11</formula>
    </cfRule>
  </conditionalFormatting>
  <conditionalFormatting sqref="CJ31:CM31">
    <cfRule type="cellIs" dxfId="651" priority="19" stopIfTrue="1" operator="greaterThan">
      <formula>$CJ$11</formula>
    </cfRule>
  </conditionalFormatting>
  <printOptions horizontalCentered="1"/>
  <pageMargins left="0.19652777777777777" right="0.19652777777777777" top="0.19652777777777777" bottom="0.19652777777777777" header="0.51180555555555562" footer="0.51180555555555562"/>
  <pageSetup paperSize="9" scale="62" orientation="landscape" useFirstPageNumber="1" errors="NA" horizontalDpi="360" verticalDpi="360" r:id="rId1"/>
  <headerFooter alignWithMargins="0"/>
  <ignoredErrors>
    <ignoredError sqref="L14:CM30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V52"/>
  <sheetViews>
    <sheetView showGridLines="0" showZeros="0" zoomScale="70" zoomScaleNormal="70" workbookViewId="0">
      <selection activeCell="AS26" sqref="AS26"/>
    </sheetView>
  </sheetViews>
  <sheetFormatPr baseColWidth="10" defaultColWidth="3.83203125" defaultRowHeight="20.25" customHeight="1"/>
  <cols>
    <col min="1" max="1" width="3.5" style="64" customWidth="1"/>
    <col min="2" max="2" width="10.6640625" style="65" customWidth="1"/>
    <col min="3" max="3" width="6.6640625" style="220" customWidth="1"/>
    <col min="4" max="5" width="6.6640625" style="220" hidden="1" customWidth="1"/>
    <col min="6" max="7" width="6.6640625" style="65" hidden="1" customWidth="1"/>
    <col min="8" max="8" width="6.6640625" style="64" customWidth="1"/>
    <col min="9" max="9" width="15" style="64" bestFit="1" customWidth="1"/>
    <col min="10" max="10" width="10.6640625" style="64" customWidth="1"/>
    <col min="11" max="11" width="11.33203125" style="65" customWidth="1"/>
    <col min="12" max="19" width="1.83203125" style="65" customWidth="1"/>
    <col min="20" max="78" width="1.83203125" style="64" customWidth="1"/>
    <col min="79" max="79" width="2.33203125" style="64" customWidth="1"/>
    <col min="80" max="91" width="1.83203125" style="64" customWidth="1"/>
    <col min="92" max="93" width="4.83203125" style="64" customWidth="1"/>
    <col min="94" max="94" width="4.83203125" style="221" customWidth="1"/>
    <col min="95" max="95" width="4.83203125" style="64" customWidth="1"/>
    <col min="96" max="97" width="8.6640625" style="64" customWidth="1"/>
    <col min="98" max="98" width="8.6640625" style="69" customWidth="1"/>
    <col min="99" max="99" width="12.33203125" style="69" customWidth="1"/>
    <col min="100" max="100" width="7.6640625" style="69" hidden="1" customWidth="1"/>
    <col min="101" max="101" width="6.6640625" style="64" customWidth="1"/>
    <col min="102" max="102" width="5.5" style="64" customWidth="1"/>
    <col min="103" max="16384" width="3.83203125" style="64"/>
  </cols>
  <sheetData>
    <row r="1" spans="1:105" ht="36" customHeight="1">
      <c r="K1" s="1248" t="str">
        <f>ﾃﾞｰﾀ入力!B4</f>
        <v>新宿三丁目</v>
      </c>
      <c r="L1" s="1248"/>
      <c r="M1" s="1248"/>
      <c r="N1" s="1248"/>
      <c r="O1" s="1248"/>
      <c r="P1" s="1248"/>
      <c r="Q1" s="1248"/>
      <c r="R1" s="1248"/>
      <c r="S1" s="1248"/>
      <c r="T1" s="1248"/>
      <c r="U1" s="1248"/>
      <c r="V1" s="1343" t="s">
        <v>139</v>
      </c>
      <c r="W1" s="1343"/>
      <c r="X1" s="1343"/>
      <c r="Y1" s="1343"/>
      <c r="Z1" s="222"/>
      <c r="AC1" s="1340">
        <f>ﾃﾞｰﾀ入力!B5</f>
        <v>4</v>
      </c>
      <c r="AD1" s="1340"/>
      <c r="AE1" s="1340"/>
      <c r="AF1" s="1340"/>
      <c r="AG1" s="1340"/>
      <c r="AH1" s="1340"/>
      <c r="AI1" s="1340"/>
      <c r="AJ1" s="1340" t="s">
        <v>8</v>
      </c>
      <c r="AK1" s="1340"/>
      <c r="AL1" s="1340"/>
      <c r="AM1" s="1340"/>
      <c r="AN1" s="1340">
        <v>7</v>
      </c>
      <c r="AO1" s="1340"/>
      <c r="AP1" s="1340"/>
      <c r="AQ1" s="1340"/>
      <c r="AR1" s="1340" t="s">
        <v>120</v>
      </c>
      <c r="AS1" s="1340"/>
      <c r="AT1" s="1340"/>
      <c r="AU1" s="1340"/>
      <c r="AV1" s="605"/>
      <c r="AW1" s="605"/>
      <c r="AX1" s="605"/>
      <c r="AY1" s="605"/>
      <c r="AZ1" s="1342">
        <f>DATE(ﾃﾞｰﾀ入力!B3,ﾃﾞｰﾀ入力!B5,AN1)</f>
        <v>46119</v>
      </c>
      <c r="BA1" s="1342"/>
      <c r="BB1" s="1342"/>
      <c r="BC1" s="1342"/>
      <c r="BD1" s="1341" t="s">
        <v>148</v>
      </c>
      <c r="BE1" s="1341"/>
      <c r="BF1" s="1341"/>
      <c r="BG1" s="1341"/>
      <c r="BH1" s="1341"/>
      <c r="BI1" s="1341"/>
      <c r="BJ1" s="1341"/>
      <c r="BK1" s="1341"/>
      <c r="BL1" s="223"/>
      <c r="BM1" s="223"/>
      <c r="BN1" s="223"/>
      <c r="BO1" s="223"/>
      <c r="BP1" s="223"/>
      <c r="BQ1" s="223"/>
      <c r="BR1" s="223"/>
      <c r="BS1" s="223"/>
      <c r="BT1" s="1294" t="s">
        <v>200</v>
      </c>
      <c r="BU1" s="1294"/>
      <c r="BV1" s="1294"/>
      <c r="BW1" s="1294"/>
      <c r="BX1" s="1294"/>
      <c r="BY1" s="1294"/>
      <c r="BZ1" s="1294"/>
      <c r="CA1" s="1293">
        <v>1</v>
      </c>
      <c r="CB1" s="1293"/>
      <c r="CC1" s="1293"/>
      <c r="CD1" s="1293"/>
      <c r="CE1" s="1293"/>
      <c r="CH1" s="69"/>
      <c r="CI1" s="69"/>
      <c r="CJ1" s="69"/>
      <c r="CP1" s="64"/>
      <c r="CT1" s="64"/>
      <c r="CU1" s="64"/>
      <c r="CV1" s="64"/>
    </row>
    <row r="2" spans="1:105" ht="20.25" customHeight="1">
      <c r="B2" s="224"/>
      <c r="I2" s="225"/>
      <c r="J2" s="870"/>
      <c r="K2" s="871"/>
      <c r="L2" s="351">
        <v>0.20833333333333334</v>
      </c>
      <c r="M2" s="352"/>
      <c r="N2" s="352"/>
      <c r="O2" s="353"/>
      <c r="P2" s="354">
        <v>0.25</v>
      </c>
      <c r="Q2" s="355"/>
      <c r="R2" s="355"/>
      <c r="S2" s="355"/>
      <c r="T2" s="355" t="s">
        <v>149</v>
      </c>
      <c r="U2" s="355"/>
      <c r="V2" s="356"/>
      <c r="W2" s="356"/>
      <c r="X2" s="355" t="s">
        <v>150</v>
      </c>
      <c r="Y2" s="355"/>
      <c r="Z2" s="355"/>
      <c r="AA2" s="355"/>
      <c r="AB2" s="355" t="s">
        <v>151</v>
      </c>
      <c r="AC2" s="355"/>
      <c r="AD2" s="355"/>
      <c r="AE2" s="355"/>
      <c r="AF2" s="355" t="s">
        <v>152</v>
      </c>
      <c r="AG2" s="355"/>
      <c r="AH2" s="355"/>
      <c r="AI2" s="355"/>
      <c r="AJ2" s="355" t="s">
        <v>153</v>
      </c>
      <c r="AK2" s="355"/>
      <c r="AL2" s="355"/>
      <c r="AM2" s="355"/>
      <c r="AN2" s="355" t="s">
        <v>154</v>
      </c>
      <c r="AO2" s="355"/>
      <c r="AP2" s="355"/>
      <c r="AQ2" s="355"/>
      <c r="AR2" s="355" t="s">
        <v>155</v>
      </c>
      <c r="AS2" s="355"/>
      <c r="AT2" s="355"/>
      <c r="AU2" s="355"/>
      <c r="AV2" s="355" t="s">
        <v>156</v>
      </c>
      <c r="AW2" s="355"/>
      <c r="AX2" s="355"/>
      <c r="AY2" s="355"/>
      <c r="AZ2" s="355" t="s">
        <v>157</v>
      </c>
      <c r="BA2" s="355"/>
      <c r="BB2" s="355"/>
      <c r="BC2" s="355"/>
      <c r="BD2" s="355" t="s">
        <v>158</v>
      </c>
      <c r="BE2" s="355"/>
      <c r="BF2" s="355"/>
      <c r="BG2" s="355"/>
      <c r="BH2" s="355" t="s">
        <v>159</v>
      </c>
      <c r="BI2" s="355"/>
      <c r="BJ2" s="355"/>
      <c r="BK2" s="355"/>
      <c r="BL2" s="355" t="s">
        <v>160</v>
      </c>
      <c r="BM2" s="355"/>
      <c r="BN2" s="355"/>
      <c r="BO2" s="355"/>
      <c r="BP2" s="355" t="s">
        <v>161</v>
      </c>
      <c r="BQ2" s="355"/>
      <c r="BR2" s="355"/>
      <c r="BS2" s="355"/>
      <c r="BT2" s="355" t="s">
        <v>162</v>
      </c>
      <c r="BU2" s="355"/>
      <c r="BV2" s="355"/>
      <c r="BW2" s="355"/>
      <c r="BX2" s="355" t="s">
        <v>163</v>
      </c>
      <c r="BY2" s="355"/>
      <c r="BZ2" s="355"/>
      <c r="CA2" s="355"/>
      <c r="CB2" s="355" t="s">
        <v>164</v>
      </c>
      <c r="CC2" s="355"/>
      <c r="CD2" s="355"/>
      <c r="CE2" s="355"/>
      <c r="CF2" s="355" t="s">
        <v>165</v>
      </c>
      <c r="CG2" s="355"/>
      <c r="CH2" s="355"/>
      <c r="CI2" s="355"/>
      <c r="CJ2" s="355" t="s">
        <v>166</v>
      </c>
      <c r="CK2" s="355"/>
      <c r="CL2" s="355"/>
      <c r="CM2" s="355"/>
      <c r="CN2" s="1214"/>
      <c r="CO2" s="1214"/>
      <c r="CP2" s="64"/>
      <c r="CT2" s="221"/>
      <c r="CU2" s="64"/>
      <c r="CV2" s="64"/>
      <c r="CX2" s="69"/>
      <c r="CY2" s="69"/>
      <c r="CZ2" s="69"/>
    </row>
    <row r="3" spans="1:105" ht="20.25" customHeight="1">
      <c r="I3" s="1311" t="s">
        <v>167</v>
      </c>
      <c r="J3" s="1311"/>
      <c r="K3" s="357" t="s">
        <v>168</v>
      </c>
      <c r="L3" s="1210">
        <f>CHOOSE(CA1,ﾃﾞｰﾀ入力!X4,ﾃﾞｰﾀ入力!X5,ﾃﾞｰﾀ入力!X6,ﾃﾞｰﾀ入力!X7,ﾃﾞｰﾀ入力!X8,ﾃﾞｰﾀ入力!X9)</f>
        <v>0</v>
      </c>
      <c r="M3" s="1210"/>
      <c r="N3" s="1210"/>
      <c r="O3" s="1210"/>
      <c r="P3" s="1217">
        <f>CHOOSE($CA$1,ﾃﾞｰﾀ入力!Y$4,ﾃﾞｰﾀ入力!Y$5,ﾃﾞｰﾀ入力!Y$6,ﾃﾞｰﾀ入力!Y$7,ﾃﾞｰﾀ入力!Y$8,ﾃﾞｰﾀ入力!Y$9)</f>
        <v>0</v>
      </c>
      <c r="Q3" s="1217"/>
      <c r="R3" s="1217"/>
      <c r="S3" s="1217"/>
      <c r="T3" s="1217">
        <f>CHOOSE($CA$1,ﾃﾞｰﾀ入力!Z$4,ﾃﾞｰﾀ入力!Z$5,ﾃﾞｰﾀ入力!Z$6,ﾃﾞｰﾀ入力!Z$7,ﾃﾞｰﾀ入力!Z$8,ﾃﾞｰﾀ入力!Z$9)</f>
        <v>0</v>
      </c>
      <c r="U3" s="1217"/>
      <c r="V3" s="1217"/>
      <c r="W3" s="1217"/>
      <c r="X3" s="1217">
        <f>CHOOSE($CA$1,ﾃﾞｰﾀ入力!AA$4,ﾃﾞｰﾀ入力!AA$5,ﾃﾞｰﾀ入力!AA$6,ﾃﾞｰﾀ入力!AA$7,ﾃﾞｰﾀ入力!AA$8,ﾃﾞｰﾀ入力!AA$9)</f>
        <v>7</v>
      </c>
      <c r="Y3" s="1217"/>
      <c r="Z3" s="1217"/>
      <c r="AA3" s="1217"/>
      <c r="AB3" s="1217">
        <f>CHOOSE($CA$1,ﾃﾞｰﾀ入力!AB$4,ﾃﾞｰﾀ入力!AB$5,ﾃﾞｰﾀ入力!AB$6,ﾃﾞｰﾀ入力!AB$7,ﾃﾞｰﾀ入力!AB$8,ﾃﾞｰﾀ入力!AB$9)</f>
        <v>13</v>
      </c>
      <c r="AC3" s="1217"/>
      <c r="AD3" s="1217"/>
      <c r="AE3" s="1217"/>
      <c r="AF3" s="1217">
        <f>CHOOSE($CA$1,ﾃﾞｰﾀ入力!AC$4,ﾃﾞｰﾀ入力!AC$5,ﾃﾞｰﾀ入力!AC$6,ﾃﾞｰﾀ入力!AC$7,ﾃﾞｰﾀ入力!AC$8,ﾃﾞｰﾀ入力!AC$9)</f>
        <v>13</v>
      </c>
      <c r="AG3" s="1217"/>
      <c r="AH3" s="1217"/>
      <c r="AI3" s="1217"/>
      <c r="AJ3" s="1217">
        <f>CHOOSE($CA$1,ﾃﾞｰﾀ入力!AD$4,ﾃﾞｰﾀ入力!AD$5,ﾃﾞｰﾀ入力!AD$6,ﾃﾞｰﾀ入力!AD$7,ﾃﾞｰﾀ入力!AD$8,ﾃﾞｰﾀ入力!AD$9)</f>
        <v>18</v>
      </c>
      <c r="AK3" s="1217"/>
      <c r="AL3" s="1217"/>
      <c r="AM3" s="1217"/>
      <c r="AN3" s="1217">
        <f>CHOOSE($CA$1,ﾃﾞｰﾀ入力!AE$4,ﾃﾞｰﾀ入力!AE$5,ﾃﾞｰﾀ入力!AE$6,ﾃﾞｰﾀ入力!AE$7,ﾃﾞｰﾀ入力!AE$8,ﾃﾞｰﾀ入力!AE$9)</f>
        <v>28</v>
      </c>
      <c r="AO3" s="1217"/>
      <c r="AP3" s="1217"/>
      <c r="AQ3" s="1217"/>
      <c r="AR3" s="1217">
        <f>CHOOSE($CA$1,ﾃﾞｰﾀ入力!AF$4,ﾃﾞｰﾀ入力!AF$5,ﾃﾞｰﾀ入力!AF$6,ﾃﾞｰﾀ入力!AF$7,ﾃﾞｰﾀ入力!AF$8,ﾃﾞｰﾀ入力!AF$9)</f>
        <v>31</v>
      </c>
      <c r="AS3" s="1217"/>
      <c r="AT3" s="1217"/>
      <c r="AU3" s="1217"/>
      <c r="AV3" s="1217">
        <f>CHOOSE($CA$1,ﾃﾞｰﾀ入力!AG$4,ﾃﾞｰﾀ入力!AG$5,ﾃﾞｰﾀ入力!AG$6,ﾃﾞｰﾀ入力!AG$7,ﾃﾞｰﾀ入力!AG$8,ﾃﾞｰﾀ入力!AG$9)</f>
        <v>30</v>
      </c>
      <c r="AW3" s="1217"/>
      <c r="AX3" s="1217"/>
      <c r="AY3" s="1217"/>
      <c r="AZ3" s="1217">
        <f>CHOOSE($CA$1,ﾃﾞｰﾀ入力!AH$4,ﾃﾞｰﾀ入力!AH$5,ﾃﾞｰﾀ入力!AH$6,ﾃﾞｰﾀ入力!AH$7,ﾃﾞｰﾀ入力!AH$8,ﾃﾞｰﾀ入力!AH$9)</f>
        <v>32</v>
      </c>
      <c r="BA3" s="1217"/>
      <c r="BB3" s="1217"/>
      <c r="BC3" s="1217"/>
      <c r="BD3" s="1217">
        <f>CHOOSE($CA$1,ﾃﾞｰﾀ入力!AI$4,ﾃﾞｰﾀ入力!AI$5,ﾃﾞｰﾀ入力!AI$6,ﾃﾞｰﾀ入力!AI$7,ﾃﾞｰﾀ入力!AI$8,ﾃﾞｰﾀ入力!AI$9)</f>
        <v>30</v>
      </c>
      <c r="BE3" s="1217"/>
      <c r="BF3" s="1217"/>
      <c r="BG3" s="1217"/>
      <c r="BH3" s="1217">
        <f>CHOOSE($CA$1,ﾃﾞｰﾀ入力!AJ$4,ﾃﾞｰﾀ入力!AJ$5,ﾃﾞｰﾀ入力!AJ$6,ﾃﾞｰﾀ入力!AJ$7,ﾃﾞｰﾀ入力!AJ$8,ﾃﾞｰﾀ入力!AJ$9)</f>
        <v>21</v>
      </c>
      <c r="BI3" s="1217"/>
      <c r="BJ3" s="1217"/>
      <c r="BK3" s="1217"/>
      <c r="BL3" s="1217">
        <f>CHOOSE($CA$1,ﾃﾞｰﾀ入力!AK$4,ﾃﾞｰﾀ入力!AK$5,ﾃﾞｰﾀ入力!AK$6,ﾃﾞｰﾀ入力!AK$7,ﾃﾞｰﾀ入力!AK$8,ﾃﾞｰﾀ入力!AK$9)</f>
        <v>15</v>
      </c>
      <c r="BM3" s="1217"/>
      <c r="BN3" s="1217"/>
      <c r="BO3" s="1217"/>
      <c r="BP3" s="1217">
        <f>CHOOSE($CA$1,ﾃﾞｰﾀ入力!AL$4,ﾃﾞｰﾀ入力!AL$5,ﾃﾞｰﾀ入力!AL$6,ﾃﾞｰﾀ入力!AL$7,ﾃﾞｰﾀ入力!AL$8,ﾃﾞｰﾀ入力!AL$9)</f>
        <v>16</v>
      </c>
      <c r="BQ3" s="1217"/>
      <c r="BR3" s="1217"/>
      <c r="BS3" s="1217"/>
      <c r="BT3" s="1217">
        <f>CHOOSE($CA$1,ﾃﾞｰﾀ入力!AM$4,ﾃﾞｰﾀ入力!AM$5,ﾃﾞｰﾀ入力!AM$6,ﾃﾞｰﾀ入力!AM$7,ﾃﾞｰﾀ入力!AM$8,ﾃﾞｰﾀ入力!AM$9)</f>
        <v>12</v>
      </c>
      <c r="BU3" s="1217"/>
      <c r="BV3" s="1217"/>
      <c r="BW3" s="1217"/>
      <c r="BX3" s="1217">
        <f>CHOOSE($CA$1,ﾃﾞｰﾀ入力!AN4,ﾃﾞｰﾀ入力!AN$5,ﾃﾞｰﾀ入力!AN$6,ﾃﾞｰﾀ入力!AN$7,ﾃﾞｰﾀ入力!AN$8,ﾃﾞｰﾀ入力!AN$9)</f>
        <v>4</v>
      </c>
      <c r="BY3" s="1217"/>
      <c r="BZ3" s="1217"/>
      <c r="CA3" s="1217"/>
      <c r="CB3" s="1217">
        <f>CHOOSE($CA$1,ﾃﾞｰﾀ入力!AO$4,ﾃﾞｰﾀ入力!AO$5,ﾃﾞｰﾀ入力!AO$6,ﾃﾞｰﾀ入力!AO$7,ﾃﾞｰﾀ入力!AO$8,ﾃﾞｰﾀ入力!AO$9)</f>
        <v>0</v>
      </c>
      <c r="CC3" s="1217"/>
      <c r="CD3" s="1217"/>
      <c r="CE3" s="1217"/>
      <c r="CF3" s="1217">
        <f>CHOOSE($CA$1,ﾃﾞｰﾀ入力!AP$4,ﾃﾞｰﾀ入力!AP$5,ﾃﾞｰﾀ入力!AP$6,ﾃﾞｰﾀ入力!AP$7,ﾃﾞｰﾀ入力!AP$8,ﾃﾞｰﾀ入力!AP$9)</f>
        <v>0</v>
      </c>
      <c r="CG3" s="1217"/>
      <c r="CH3" s="1217"/>
      <c r="CI3" s="1217"/>
      <c r="CJ3" s="1217">
        <f>CHOOSE($CA$1,ﾃﾞｰﾀ入力!AQ$4,ﾃﾞｰﾀ入力!AQ$5,ﾃﾞｰﾀ入力!AQ$6,ﾃﾞｰﾀ入力!AQ$7,ﾃﾞｰﾀ入力!AQ$8,ﾃﾞｰﾀ入力!AQ$9)</f>
        <v>0</v>
      </c>
      <c r="CK3" s="1217"/>
      <c r="CL3" s="1217"/>
      <c r="CM3" s="1295"/>
      <c r="CN3" s="1215">
        <f>CHOOSE(CA1,ﾃﾞｰﾀ入力!V4,ﾃﾞｰﾀ入力!V5,ﾃﾞｰﾀ入力!V6,ﾃﾞｰﾀ入力!V7,ﾃﾞｰﾀ入力!V8,ﾃﾞｰﾀ入力!V9)</f>
        <v>270</v>
      </c>
      <c r="CO3" s="1216"/>
      <c r="CP3" s="64"/>
      <c r="CT3" s="221"/>
      <c r="CU3" s="64"/>
      <c r="CV3" s="64"/>
      <c r="CX3" s="69"/>
      <c r="CY3" s="69"/>
      <c r="CZ3" s="69"/>
    </row>
    <row r="4" spans="1:105" ht="20.25" customHeight="1">
      <c r="I4" s="1311"/>
      <c r="J4" s="1311"/>
      <c r="K4" s="358" t="s">
        <v>169</v>
      </c>
      <c r="L4" s="1344">
        <f>L3</f>
        <v>0</v>
      </c>
      <c r="M4" s="1345"/>
      <c r="N4" s="1345"/>
      <c r="O4" s="1346"/>
      <c r="P4" s="1333">
        <f>L4+P3</f>
        <v>0</v>
      </c>
      <c r="Q4" s="1333"/>
      <c r="R4" s="1333"/>
      <c r="S4" s="1333"/>
      <c r="T4" s="1126">
        <f>P4+T3</f>
        <v>0</v>
      </c>
      <c r="U4" s="1127"/>
      <c r="V4" s="1127"/>
      <c r="W4" s="1127"/>
      <c r="X4" s="1333">
        <f>T4+X3</f>
        <v>7</v>
      </c>
      <c r="Y4" s="1333"/>
      <c r="Z4" s="1333"/>
      <c r="AA4" s="1333"/>
      <c r="AB4" s="1333">
        <f>X4+AB3</f>
        <v>20</v>
      </c>
      <c r="AC4" s="1333"/>
      <c r="AD4" s="1333"/>
      <c r="AE4" s="1333"/>
      <c r="AF4" s="1333">
        <f>AB4+AF3</f>
        <v>33</v>
      </c>
      <c r="AG4" s="1333"/>
      <c r="AH4" s="1333"/>
      <c r="AI4" s="1333"/>
      <c r="AJ4" s="1333">
        <f>AF4+AJ3</f>
        <v>51</v>
      </c>
      <c r="AK4" s="1333"/>
      <c r="AL4" s="1333"/>
      <c r="AM4" s="1333"/>
      <c r="AN4" s="1333">
        <f>AJ4+AN3</f>
        <v>79</v>
      </c>
      <c r="AO4" s="1333"/>
      <c r="AP4" s="1333"/>
      <c r="AQ4" s="1333"/>
      <c r="AR4" s="1333">
        <f>AN4+AR3</f>
        <v>110</v>
      </c>
      <c r="AS4" s="1333"/>
      <c r="AT4" s="1333"/>
      <c r="AU4" s="1333"/>
      <c r="AV4" s="1333">
        <f>AR4+AV3</f>
        <v>140</v>
      </c>
      <c r="AW4" s="1333"/>
      <c r="AX4" s="1333"/>
      <c r="AY4" s="1333"/>
      <c r="AZ4" s="1333">
        <f>AV4+AZ3</f>
        <v>172</v>
      </c>
      <c r="BA4" s="1333"/>
      <c r="BB4" s="1333"/>
      <c r="BC4" s="1333"/>
      <c r="BD4" s="1333">
        <f>AZ4+BD3</f>
        <v>202</v>
      </c>
      <c r="BE4" s="1333"/>
      <c r="BF4" s="1333"/>
      <c r="BG4" s="1333"/>
      <c r="BH4" s="1333">
        <f>BD4+BH3</f>
        <v>223</v>
      </c>
      <c r="BI4" s="1333"/>
      <c r="BJ4" s="1333"/>
      <c r="BK4" s="1333"/>
      <c r="BL4" s="1333">
        <f>BH4+BL3</f>
        <v>238</v>
      </c>
      <c r="BM4" s="1333"/>
      <c r="BN4" s="1333"/>
      <c r="BO4" s="1333"/>
      <c r="BP4" s="1333">
        <f>BL4+BP3</f>
        <v>254</v>
      </c>
      <c r="BQ4" s="1333"/>
      <c r="BR4" s="1333"/>
      <c r="BS4" s="1333"/>
      <c r="BT4" s="1333">
        <f>BP4+BT3</f>
        <v>266</v>
      </c>
      <c r="BU4" s="1333"/>
      <c r="BV4" s="1333"/>
      <c r="BW4" s="1333"/>
      <c r="BX4" s="1333">
        <f>BT4+BX3</f>
        <v>270</v>
      </c>
      <c r="BY4" s="1333"/>
      <c r="BZ4" s="1333"/>
      <c r="CA4" s="1333"/>
      <c r="CB4" s="1333">
        <f>BX4+CB3</f>
        <v>270</v>
      </c>
      <c r="CC4" s="1333"/>
      <c r="CD4" s="1333"/>
      <c r="CE4" s="1333"/>
      <c r="CF4" s="1333">
        <f>CB4+CF3</f>
        <v>270</v>
      </c>
      <c r="CG4" s="1333"/>
      <c r="CH4" s="1333"/>
      <c r="CI4" s="1333"/>
      <c r="CJ4" s="1333">
        <f>CF4+CJ3</f>
        <v>270</v>
      </c>
      <c r="CK4" s="1333"/>
      <c r="CL4" s="1333"/>
      <c r="CM4" s="1353"/>
      <c r="CN4" s="1210">
        <f t="shared" ref="CN4:CN11" si="0">SUM(P4:CM4)</f>
        <v>2875</v>
      </c>
      <c r="CO4" s="1211"/>
      <c r="CP4" s="64"/>
      <c r="CT4" s="221"/>
      <c r="CU4" s="64"/>
      <c r="CV4" s="64"/>
      <c r="CX4" s="69"/>
      <c r="CY4" s="69"/>
      <c r="CZ4" s="69"/>
    </row>
    <row r="5" spans="1:105" ht="20.25" customHeight="1">
      <c r="I5" s="1311" t="s">
        <v>170</v>
      </c>
      <c r="J5" s="1311"/>
      <c r="K5" s="359" t="s">
        <v>171</v>
      </c>
      <c r="L5" s="1239"/>
      <c r="M5" s="1240"/>
      <c r="N5" s="1240"/>
      <c r="O5" s="1241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126"/>
      <c r="AK5" s="1126"/>
      <c r="AL5" s="1126"/>
      <c r="AM5" s="1126"/>
      <c r="AN5" s="1126"/>
      <c r="AO5" s="1126"/>
      <c r="AP5" s="1126"/>
      <c r="AQ5" s="1126"/>
      <c r="AR5" s="1126"/>
      <c r="AS5" s="1126"/>
      <c r="AT5" s="1126"/>
      <c r="AU5" s="1126"/>
      <c r="AV5" s="1126"/>
      <c r="AW5" s="1126"/>
      <c r="AX5" s="1126"/>
      <c r="AY5" s="1126"/>
      <c r="AZ5" s="1126"/>
      <c r="BA5" s="1126"/>
      <c r="BB5" s="1126"/>
      <c r="BC5" s="1126"/>
      <c r="BD5" s="1126"/>
      <c r="BE5" s="1126"/>
      <c r="BF5" s="1126"/>
      <c r="BG5" s="1126"/>
      <c r="BH5" s="1126"/>
      <c r="BI5" s="1126"/>
      <c r="BJ5" s="1126"/>
      <c r="BK5" s="1126"/>
      <c r="BL5" s="1126"/>
      <c r="BM5" s="1126"/>
      <c r="BN5" s="1126"/>
      <c r="BO5" s="1126"/>
      <c r="BP5" s="1126"/>
      <c r="BQ5" s="1126"/>
      <c r="BR5" s="1126"/>
      <c r="BS5" s="1126"/>
      <c r="BT5" s="1126"/>
      <c r="BU5" s="1126"/>
      <c r="BV5" s="1126"/>
      <c r="BW5" s="1126"/>
      <c r="BX5" s="1126"/>
      <c r="BY5" s="1126"/>
      <c r="BZ5" s="1126"/>
      <c r="CA5" s="1126"/>
      <c r="CB5" s="1126"/>
      <c r="CC5" s="1126"/>
      <c r="CD5" s="1126"/>
      <c r="CE5" s="1126"/>
      <c r="CF5" s="1297"/>
      <c r="CG5" s="1297"/>
      <c r="CH5" s="1297"/>
      <c r="CI5" s="1297"/>
      <c r="CJ5" s="1297"/>
      <c r="CK5" s="1297"/>
      <c r="CL5" s="1297"/>
      <c r="CM5" s="1354"/>
      <c r="CN5" s="1210">
        <f t="shared" si="0"/>
        <v>0</v>
      </c>
      <c r="CO5" s="1211"/>
      <c r="CP5" s="64"/>
      <c r="CT5" s="221"/>
      <c r="CU5" s="64"/>
      <c r="CV5" s="64"/>
      <c r="CX5" s="69"/>
      <c r="CY5" s="69"/>
      <c r="CZ5" s="69"/>
    </row>
    <row r="6" spans="1:105" ht="20.25" customHeight="1">
      <c r="I6" s="1339"/>
      <c r="J6" s="1339"/>
      <c r="K6" s="360" t="s">
        <v>169</v>
      </c>
      <c r="L6" s="1242"/>
      <c r="M6" s="1243"/>
      <c r="N6" s="1243"/>
      <c r="O6" s="1244"/>
      <c r="P6" s="1131"/>
      <c r="Q6" s="1131"/>
      <c r="R6" s="1131"/>
      <c r="S6" s="1131"/>
      <c r="T6" s="1131"/>
      <c r="U6" s="1131"/>
      <c r="V6" s="1131"/>
      <c r="W6" s="1131"/>
      <c r="X6" s="1131"/>
      <c r="Y6" s="1131"/>
      <c r="Z6" s="1131"/>
      <c r="AA6" s="1131"/>
      <c r="AB6" s="1131"/>
      <c r="AC6" s="1131"/>
      <c r="AD6" s="1131"/>
      <c r="AE6" s="1131"/>
      <c r="AF6" s="1131"/>
      <c r="AG6" s="1131"/>
      <c r="AH6" s="1131"/>
      <c r="AI6" s="1131"/>
      <c r="AJ6" s="1131"/>
      <c r="AK6" s="1131"/>
      <c r="AL6" s="1131"/>
      <c r="AM6" s="1131"/>
      <c r="AN6" s="1131"/>
      <c r="AO6" s="1131"/>
      <c r="AP6" s="1131"/>
      <c r="AQ6" s="1131"/>
      <c r="AR6" s="1131"/>
      <c r="AS6" s="1131"/>
      <c r="AT6" s="1131"/>
      <c r="AU6" s="1131"/>
      <c r="AV6" s="1131"/>
      <c r="AW6" s="1131"/>
      <c r="AX6" s="1131"/>
      <c r="AY6" s="1131"/>
      <c r="AZ6" s="1131"/>
      <c r="BA6" s="1131"/>
      <c r="BB6" s="1131"/>
      <c r="BC6" s="1131"/>
      <c r="BD6" s="1131"/>
      <c r="BE6" s="1131"/>
      <c r="BF6" s="1131"/>
      <c r="BG6" s="1131"/>
      <c r="BH6" s="1131"/>
      <c r="BI6" s="1131"/>
      <c r="BJ6" s="1131"/>
      <c r="BK6" s="1131"/>
      <c r="BL6" s="1131"/>
      <c r="BM6" s="1131"/>
      <c r="BN6" s="1131"/>
      <c r="BO6" s="1131"/>
      <c r="BP6" s="1131"/>
      <c r="BQ6" s="1131"/>
      <c r="BR6" s="1131"/>
      <c r="BS6" s="1131"/>
      <c r="BT6" s="1131"/>
      <c r="BU6" s="1131"/>
      <c r="BV6" s="1131"/>
      <c r="BW6" s="1131"/>
      <c r="BX6" s="1131"/>
      <c r="BY6" s="1131"/>
      <c r="BZ6" s="1131"/>
      <c r="CA6" s="1131"/>
      <c r="CB6" s="1131"/>
      <c r="CC6" s="1131"/>
      <c r="CD6" s="1131"/>
      <c r="CE6" s="1131"/>
      <c r="CF6" s="1298"/>
      <c r="CG6" s="1298"/>
      <c r="CH6" s="1298"/>
      <c r="CI6" s="1298"/>
      <c r="CJ6" s="1298"/>
      <c r="CK6" s="1298"/>
      <c r="CL6" s="1298"/>
      <c r="CM6" s="1299"/>
      <c r="CN6" s="1256">
        <f t="shared" si="0"/>
        <v>0</v>
      </c>
      <c r="CO6" s="1257"/>
      <c r="CP6" s="64"/>
      <c r="CT6" s="221"/>
      <c r="CU6" s="64"/>
      <c r="CV6" s="64"/>
      <c r="CX6" s="69"/>
      <c r="CY6" s="69"/>
      <c r="CZ6" s="69"/>
    </row>
    <row r="7" spans="1:105" ht="20.25" customHeight="1">
      <c r="I7" s="1338" t="s">
        <v>172</v>
      </c>
      <c r="J7" s="1338"/>
      <c r="K7" s="361" t="s">
        <v>168</v>
      </c>
      <c r="L7" s="1250">
        <f>IF(L3=0,0,LOOKUP(L3,ﾃﾞｰﾀ入力!$AU$12:$AU$32,ﾃﾞｰﾀ入力!$AV$12:$AV$32))</f>
        <v>0</v>
      </c>
      <c r="M7" s="1251"/>
      <c r="N7" s="1251"/>
      <c r="O7" s="1252"/>
      <c r="P7" s="1130">
        <f>IF(P3=0,0,LOOKUP(P3,ﾃﾞｰﾀ入力!$AU$12:$AU$32,ﾃﾞｰﾀ入力!$AV$12:$AV$32))</f>
        <v>0</v>
      </c>
      <c r="Q7" s="1130"/>
      <c r="R7" s="1130"/>
      <c r="S7" s="1130"/>
      <c r="T7" s="1130">
        <f>IF(T3=0,0,LOOKUP(T3,ﾃﾞｰﾀ入力!$AU$12:$AU$32,ﾃﾞｰﾀ入力!$AV$12:$AV$32))</f>
        <v>0</v>
      </c>
      <c r="U7" s="1130"/>
      <c r="V7" s="1130"/>
      <c r="W7" s="1130"/>
      <c r="X7" s="1130">
        <f>IF(X3=0,0,LOOKUP(X3,ﾃﾞｰﾀ入力!$AU$12:$AU$32,ﾃﾞｰﾀ入力!$AV$12:$AV$32))</f>
        <v>2</v>
      </c>
      <c r="Y7" s="1130"/>
      <c r="Z7" s="1130"/>
      <c r="AA7" s="1130"/>
      <c r="AB7" s="1130">
        <f>IF(AB3=0,0,LOOKUP(AB3,ﾃﾞｰﾀ入力!$AU$12:$AU$32,ﾃﾞｰﾀ入力!$AV$12:$AV$32))</f>
        <v>2</v>
      </c>
      <c r="AC7" s="1130"/>
      <c r="AD7" s="1130"/>
      <c r="AE7" s="1130"/>
      <c r="AF7" s="1130">
        <f>IF(AF3=0,0,LOOKUP(AF3,ﾃﾞｰﾀ入力!$AU$12:$AU$32,ﾃﾞｰﾀ入力!$AV$12:$AV$32))</f>
        <v>2</v>
      </c>
      <c r="AG7" s="1130"/>
      <c r="AH7" s="1130"/>
      <c r="AI7" s="1130"/>
      <c r="AJ7" s="1130">
        <f>IF(AJ3=0,0,LOOKUP(AJ3,ﾃﾞｰﾀ入力!$AU$12:$AU$32,ﾃﾞｰﾀ入力!$AV$12:$AV$32))</f>
        <v>2</v>
      </c>
      <c r="AK7" s="1130"/>
      <c r="AL7" s="1130"/>
      <c r="AM7" s="1130"/>
      <c r="AN7" s="1130">
        <f>IF(AN3=0,0,LOOKUP(AN3,ﾃﾞｰﾀ入力!$AU$12:$AU$32,ﾃﾞｰﾀ入力!$AV$12:$AV$32))</f>
        <v>4</v>
      </c>
      <c r="AO7" s="1130"/>
      <c r="AP7" s="1130"/>
      <c r="AQ7" s="1130"/>
      <c r="AR7" s="1130">
        <f>IF(AR3=0,0,LOOKUP(AR3,ﾃﾞｰﾀ入力!$AU$12:$AU$32,ﾃﾞｰﾀ入力!$AV$12:$AV$32))</f>
        <v>4</v>
      </c>
      <c r="AS7" s="1130"/>
      <c r="AT7" s="1130"/>
      <c r="AU7" s="1130"/>
      <c r="AV7" s="1130">
        <f>IF(AV3=0,0,LOOKUP(AV3,ﾃﾞｰﾀ入力!$AU$12:$AU$32,ﾃﾞｰﾀ入力!$AV$12:$AV$32))</f>
        <v>4</v>
      </c>
      <c r="AW7" s="1130"/>
      <c r="AX7" s="1130"/>
      <c r="AY7" s="1130"/>
      <c r="AZ7" s="1130">
        <f>IF(AZ3=0,0,LOOKUP(AZ3,ﾃﾞｰﾀ入力!$AU$12:$AU$32,ﾃﾞｰﾀ入力!$AV$12:$AV$32))</f>
        <v>4</v>
      </c>
      <c r="BA7" s="1130"/>
      <c r="BB7" s="1130"/>
      <c r="BC7" s="1130"/>
      <c r="BD7" s="1130">
        <f>IF(BD3=0,0,LOOKUP(BD3,ﾃﾞｰﾀ入力!$AU$12:$AU$32,ﾃﾞｰﾀ入力!$AV$12:$AV$32))</f>
        <v>4</v>
      </c>
      <c r="BE7" s="1130"/>
      <c r="BF7" s="1130"/>
      <c r="BG7" s="1130"/>
      <c r="BH7" s="1130">
        <f>IF(BH3=0,0,LOOKUP(BH3,ﾃﾞｰﾀ入力!$AU$12:$AU$32,ﾃﾞｰﾀ入力!$AV$12:$AV$32))</f>
        <v>3</v>
      </c>
      <c r="BI7" s="1130"/>
      <c r="BJ7" s="1130"/>
      <c r="BK7" s="1130"/>
      <c r="BL7" s="1130">
        <f>IF(BL3=0,0,LOOKUP(BL3,ﾃﾞｰﾀ入力!$AU$12:$AU$32,ﾃﾞｰﾀ入力!$AV$12:$AV$32))</f>
        <v>2</v>
      </c>
      <c r="BM7" s="1130"/>
      <c r="BN7" s="1130"/>
      <c r="BO7" s="1130"/>
      <c r="BP7" s="1130">
        <f>IF(BP3=0,0,LOOKUP(BP3,ﾃﾞｰﾀ入力!$AU$12:$AU$32,ﾃﾞｰﾀ入力!$AV$12:$AV$32))</f>
        <v>2</v>
      </c>
      <c r="BQ7" s="1130"/>
      <c r="BR7" s="1130"/>
      <c r="BS7" s="1130"/>
      <c r="BT7" s="1130">
        <f>IF(BT3=0,0,LOOKUP(BT3,ﾃﾞｰﾀ入力!$AU$12:$AU$32,ﾃﾞｰﾀ入力!$AV$12:$AV$32))</f>
        <v>2</v>
      </c>
      <c r="BU7" s="1130"/>
      <c r="BV7" s="1130"/>
      <c r="BW7" s="1130"/>
      <c r="BX7" s="1130">
        <f>IF(BX3=0,0,LOOKUP(BX3,ﾃﾞｰﾀ入力!$AU$12:$AU$32,ﾃﾞｰﾀ入力!$AV$12:$AV$32))</f>
        <v>2</v>
      </c>
      <c r="BY7" s="1130"/>
      <c r="BZ7" s="1130"/>
      <c r="CA7" s="1130"/>
      <c r="CB7" s="1130">
        <f>IF(CB3=0,0,LOOKUP(CB3,ﾃﾞｰﾀ入力!$AU$12:$AU$32,ﾃﾞｰﾀ入力!$AV$12:$AV$32))</f>
        <v>0</v>
      </c>
      <c r="CC7" s="1130"/>
      <c r="CD7" s="1130"/>
      <c r="CE7" s="1130"/>
      <c r="CF7" s="1201">
        <f>IF(CF3=0,0,LOOKUP(CF3,ﾃﾞｰﾀ入力!$AU$12:$AU$32,ﾃﾞｰﾀ入力!$AV$12:$AV$32))</f>
        <v>0</v>
      </c>
      <c r="CG7" s="1201"/>
      <c r="CH7" s="1201"/>
      <c r="CI7" s="1201"/>
      <c r="CJ7" s="1201">
        <f>IF(CJ3=0,0,LOOKUP(CJ3,ﾃﾞｰﾀ入力!$AU$12:$AU$32,ﾃﾞｰﾀ入力!$AV$12:$AV$32))</f>
        <v>0</v>
      </c>
      <c r="CK7" s="1201"/>
      <c r="CL7" s="1201"/>
      <c r="CM7" s="1202"/>
      <c r="CN7" s="1134">
        <f t="shared" si="0"/>
        <v>39</v>
      </c>
      <c r="CO7" s="1135"/>
      <c r="CP7" s="64"/>
      <c r="CT7" s="221"/>
      <c r="CU7" s="64"/>
      <c r="CV7" s="64"/>
      <c r="CX7" s="69"/>
      <c r="CY7" s="69"/>
      <c r="CZ7" s="69"/>
    </row>
    <row r="8" spans="1:105" ht="20.25" customHeight="1">
      <c r="I8" s="1311" t="s">
        <v>173</v>
      </c>
      <c r="J8" s="1311"/>
      <c r="K8" s="357" t="s">
        <v>168</v>
      </c>
      <c r="L8" s="1233">
        <f>CHOOSE($CA$1,ﾃﾞｰﾀ入力!W13,ﾃﾞｰﾀ入力!W16,ﾃﾞｰﾀ入力!W19,ﾃﾞｰﾀ入力!W22,ﾃﾞｰﾀ入力!W25,ﾃﾞｰﾀ入力!W28)</f>
        <v>0</v>
      </c>
      <c r="M8" s="1234"/>
      <c r="N8" s="1234"/>
      <c r="O8" s="1235"/>
      <c r="P8" s="1156">
        <f>CHOOSE($CA$1,ﾃﾞｰﾀ入力!$X13,ﾃﾞｰﾀ入力!$X16,ﾃﾞｰﾀ入力!$X19,ﾃﾞｰﾀ入力!$X22,ﾃﾞｰﾀ入力!$X25,ﾃﾞｰﾀ入力!$X28)</f>
        <v>0</v>
      </c>
      <c r="Q8" s="1156"/>
      <c r="R8" s="1156"/>
      <c r="S8" s="1156"/>
      <c r="T8" s="1156">
        <f>CHOOSE($CA$1,ﾃﾞｰﾀ入力!$Y13,ﾃﾞｰﾀ入力!$Y16,ﾃﾞｰﾀ入力!$Y19,ﾃﾞｰﾀ入力!$Y22,ﾃﾞｰﾀ入力!$Y25,ﾃﾞｰﾀ入力!$Y28)</f>
        <v>0</v>
      </c>
      <c r="U8" s="1156"/>
      <c r="V8" s="1156"/>
      <c r="W8" s="1156"/>
      <c r="X8" s="1156">
        <f>CHOOSE($CA$1,ﾃﾞｰﾀ入力!$Z13,ﾃﾞｰﾀ入力!$Z16,ﾃﾞｰﾀ入力!$Z19,ﾃﾞｰﾀ入力!$Z22,ﾃﾞｰﾀ入力!$Z25,ﾃﾞｰﾀ入力!$Z28)</f>
        <v>0</v>
      </c>
      <c r="Y8" s="1156"/>
      <c r="Z8" s="1156"/>
      <c r="AA8" s="1156"/>
      <c r="AB8" s="1156">
        <f>CHOOSE($CA$1,ﾃﾞｰﾀ入力!$AA13,ﾃﾞｰﾀ入力!$AA16,ﾃﾞｰﾀ入力!$AA19,ﾃﾞｰﾀ入力!$AA22,ﾃﾞｰﾀ入力!$AA25,ﾃﾞｰﾀ入力!$AA28)</f>
        <v>0</v>
      </c>
      <c r="AC8" s="1156"/>
      <c r="AD8" s="1156"/>
      <c r="AE8" s="1156"/>
      <c r="AF8" s="1156">
        <f>CHOOSE($CA$1,ﾃﾞｰﾀ入力!$AB13,ﾃﾞｰﾀ入力!$AB16,ﾃﾞｰﾀ入力!$AB19,ﾃﾞｰﾀ入力!$AB22,ﾃﾞｰﾀ入力!$AB25,ﾃﾞｰﾀ入力!$AB28)</f>
        <v>0</v>
      </c>
      <c r="AG8" s="1156"/>
      <c r="AH8" s="1156"/>
      <c r="AI8" s="1156"/>
      <c r="AJ8" s="1156">
        <f>CHOOSE($CA$1,ﾃﾞｰﾀ入力!$AC13,ﾃﾞｰﾀ入力!$AC16,ﾃﾞｰﾀ入力!$AC19,ﾃﾞｰﾀ入力!$AC22,ﾃﾞｰﾀ入力!$AC25,ﾃﾞｰﾀ入力!$AC28)</f>
        <v>0</v>
      </c>
      <c r="AK8" s="1156"/>
      <c r="AL8" s="1156"/>
      <c r="AM8" s="1156"/>
      <c r="AN8" s="1156">
        <f>CHOOSE($CA$1,ﾃﾞｰﾀ入力!$AD13,ﾃﾞｰﾀ入力!$AD16,ﾃﾞｰﾀ入力!$AD19,ﾃﾞｰﾀ入力!$AD22,ﾃﾞｰﾀ入力!$AD25,ﾃﾞｰﾀ入力!$AD28)</f>
        <v>0</v>
      </c>
      <c r="AO8" s="1156"/>
      <c r="AP8" s="1156"/>
      <c r="AQ8" s="1156"/>
      <c r="AR8" s="1156">
        <f>CHOOSE($CA$1,ﾃﾞｰﾀ入力!$AE13,ﾃﾞｰﾀ入力!$AE16,ﾃﾞｰﾀ入力!$AE19,ﾃﾞｰﾀ入力!$AE22,ﾃﾞｰﾀ入力!$AE25,ﾃﾞｰﾀ入力!$AE28)</f>
        <v>0</v>
      </c>
      <c r="AS8" s="1156"/>
      <c r="AT8" s="1156"/>
      <c r="AU8" s="1156"/>
      <c r="AV8" s="1156">
        <f>CHOOSE($CA$1,ﾃﾞｰﾀ入力!$AF13,ﾃﾞｰﾀ入力!$AF16,ﾃﾞｰﾀ入力!$AF19,ﾃﾞｰﾀ入力!$AF22,ﾃﾞｰﾀ入力!$AF25,ﾃﾞｰﾀ入力!$AF28)</f>
        <v>0</v>
      </c>
      <c r="AW8" s="1156"/>
      <c r="AX8" s="1156"/>
      <c r="AY8" s="1156"/>
      <c r="AZ8" s="1156">
        <f>CHOOSE($CA$1,ﾃﾞｰﾀ入力!$AG13,ﾃﾞｰﾀ入力!$AG16,ﾃﾞｰﾀ入力!$AG19,ﾃﾞｰﾀ入力!$AG22,ﾃﾞｰﾀ入力!$AG25,ﾃﾞｰﾀ入力!$AG28)</f>
        <v>0</v>
      </c>
      <c r="BA8" s="1156"/>
      <c r="BB8" s="1156"/>
      <c r="BC8" s="1156"/>
      <c r="BD8" s="1156">
        <f>CHOOSE($CA$1,ﾃﾞｰﾀ入力!$AH13,ﾃﾞｰﾀ入力!$AH16,ﾃﾞｰﾀ入力!$AH19,ﾃﾞｰﾀ入力!$AH22,ﾃﾞｰﾀ入力!$AH25,ﾃﾞｰﾀ入力!$AH28)</f>
        <v>0</v>
      </c>
      <c r="BE8" s="1156"/>
      <c r="BF8" s="1156"/>
      <c r="BG8" s="1156"/>
      <c r="BH8" s="1156">
        <f>CHOOSE($CA$1,ﾃﾞｰﾀ入力!$AI13,ﾃﾞｰﾀ入力!$AI16,ﾃﾞｰﾀ入力!$AI19,ﾃﾞｰﾀ入力!$AI22,ﾃﾞｰﾀ入力!$AI25,ﾃﾞｰﾀ入力!$AI28)</f>
        <v>0</v>
      </c>
      <c r="BI8" s="1156"/>
      <c r="BJ8" s="1156"/>
      <c r="BK8" s="1156"/>
      <c r="BL8" s="1156">
        <f>CHOOSE($CA$1,ﾃﾞｰﾀ入力!$AJ13,ﾃﾞｰﾀ入力!$AJ16,ﾃﾞｰﾀ入力!$AJ19,ﾃﾞｰﾀ入力!$AJ22,ﾃﾞｰﾀ入力!$AJ25,ﾃﾞｰﾀ入力!$AJ28)</f>
        <v>0</v>
      </c>
      <c r="BM8" s="1156"/>
      <c r="BN8" s="1156"/>
      <c r="BO8" s="1156"/>
      <c r="BP8" s="1156">
        <f>CHOOSE($CA$1,ﾃﾞｰﾀ入力!$AK13,ﾃﾞｰﾀ入力!$AK16,ﾃﾞｰﾀ入力!$AK19,ﾃﾞｰﾀ入力!$AK22,ﾃﾞｰﾀ入力!$AK25,ﾃﾞｰﾀ入力!$AK28)</f>
        <v>0</v>
      </c>
      <c r="BQ8" s="1156"/>
      <c r="BR8" s="1156"/>
      <c r="BS8" s="1156"/>
      <c r="BT8" s="1156">
        <f>CHOOSE($CA$1,ﾃﾞｰﾀ入力!$AL13,ﾃﾞｰﾀ入力!$AL16,ﾃﾞｰﾀ入力!$AL19,ﾃﾞｰﾀ入力!$AL22,ﾃﾞｰﾀ入力!$AL25,ﾃﾞｰﾀ入力!$AL28)</f>
        <v>0</v>
      </c>
      <c r="BU8" s="1156"/>
      <c r="BV8" s="1156"/>
      <c r="BW8" s="1156"/>
      <c r="BX8" s="1156">
        <f>CHOOSE($CA$1,ﾃﾞｰﾀ入力!$AM13,ﾃﾞｰﾀ入力!$AM16,ﾃﾞｰﾀ入力!$AM19,ﾃﾞｰﾀ入力!$AM22,ﾃﾞｰﾀ入力!$AM25,ﾃﾞｰﾀ入力!$AM28)</f>
        <v>0</v>
      </c>
      <c r="BY8" s="1156"/>
      <c r="BZ8" s="1156"/>
      <c r="CA8" s="1156"/>
      <c r="CB8" s="1156">
        <f>CHOOSE($CA$1,ﾃﾞｰﾀ入力!$AN13,ﾃﾞｰﾀ入力!$AN16,ﾃﾞｰﾀ入力!$AN19,ﾃﾞｰﾀ入力!$AN22,ﾃﾞｰﾀ入力!$AN25,ﾃﾞｰﾀ入力!$AN28)</f>
        <v>0</v>
      </c>
      <c r="CC8" s="1156"/>
      <c r="CD8" s="1156"/>
      <c r="CE8" s="1156"/>
      <c r="CF8" s="1156">
        <f>CHOOSE($CA$1,ﾃﾞｰﾀ入力!$AO13,ﾃﾞｰﾀ入力!$AO16,ﾃﾞｰﾀ入力!$AO19,ﾃﾞｰﾀ入力!$AO22,ﾃﾞｰﾀ入力!$AO25,ﾃﾞｰﾀ入力!$AO28)</f>
        <v>0</v>
      </c>
      <c r="CG8" s="1156"/>
      <c r="CH8" s="1156"/>
      <c r="CI8" s="1156"/>
      <c r="CJ8" s="1156">
        <f>CHOOSE($CA$1,ﾃﾞｰﾀ入力!$AP13,ﾃﾞｰﾀ入力!$AP16,ﾃﾞｰﾀ入力!$AP19,ﾃﾞｰﾀ入力!$AP22,ﾃﾞｰﾀ入力!$AP25,ﾃﾞｰﾀ入力!$AP28)</f>
        <v>0</v>
      </c>
      <c r="CK8" s="1156"/>
      <c r="CL8" s="1156"/>
      <c r="CM8" s="1203"/>
      <c r="CN8" s="1136">
        <f t="shared" si="0"/>
        <v>0</v>
      </c>
      <c r="CO8" s="1137"/>
      <c r="CP8" s="64"/>
      <c r="CT8" s="221"/>
      <c r="CU8" s="64"/>
      <c r="CV8" s="64"/>
      <c r="CX8" s="69"/>
      <c r="CY8" s="69"/>
      <c r="CZ8" s="69"/>
    </row>
    <row r="9" spans="1:105" ht="20.25" customHeight="1">
      <c r="I9" s="1304" t="s">
        <v>174</v>
      </c>
      <c r="J9" s="1305"/>
      <c r="K9" s="357" t="s">
        <v>168</v>
      </c>
      <c r="L9" s="1233">
        <f>CHOOSE($CA$1,ﾃﾞｰﾀ入力!W14,ﾃﾞｰﾀ入力!W17,ﾃﾞｰﾀ入力!W20,ﾃﾞｰﾀ入力!W23,ﾃﾞｰﾀ入力!W26,ﾃﾞｰﾀ入力!W29)</f>
        <v>0</v>
      </c>
      <c r="M9" s="1234"/>
      <c r="N9" s="1234"/>
      <c r="O9" s="1235"/>
      <c r="P9" s="1138">
        <f>CHOOSE($CA$1,ﾃﾞｰﾀ入力!$X14,ﾃﾞｰﾀ入力!$X17,ﾃﾞｰﾀ入力!$X20,ﾃﾞｰﾀ入力!$X23,ﾃﾞｰﾀ入力!$X26,ﾃﾞｰﾀ入力!$X29)</f>
        <v>0</v>
      </c>
      <c r="Q9" s="1164"/>
      <c r="R9" s="1164"/>
      <c r="S9" s="1165"/>
      <c r="T9" s="1138">
        <f>CHOOSE($CA$1,ﾃﾞｰﾀ入力!$Y14,ﾃﾞｰﾀ入力!$Y17,ﾃﾞｰﾀ入力!$Y20,ﾃﾞｰﾀ入力!$Y23,ﾃﾞｰﾀ入力!$Y26,ﾃﾞｰﾀ入力!$Y29)</f>
        <v>0</v>
      </c>
      <c r="U9" s="1164"/>
      <c r="V9" s="1164"/>
      <c r="W9" s="1165"/>
      <c r="X9" s="1138">
        <f>CHOOSE($CA$1,ﾃﾞｰﾀ入力!$Z14,ﾃﾞｰﾀ入力!$Z17,ﾃﾞｰﾀ入力!$Z20,ﾃﾞｰﾀ入力!$Z23,ﾃﾞｰﾀ入力!$Z26,ﾃﾞｰﾀ入力!$Z29)</f>
        <v>0</v>
      </c>
      <c r="Y9" s="1164"/>
      <c r="Z9" s="1164"/>
      <c r="AA9" s="1165"/>
      <c r="AB9" s="1138">
        <f>CHOOSE($CA$1,ﾃﾞｰﾀ入力!$AA14,ﾃﾞｰﾀ入力!$AA17,ﾃﾞｰﾀ入力!$AA20,ﾃﾞｰﾀ入力!$AA23,ﾃﾞｰﾀ入力!$AA26,ﾃﾞｰﾀ入力!$AA29)</f>
        <v>0</v>
      </c>
      <c r="AC9" s="1164"/>
      <c r="AD9" s="1164"/>
      <c r="AE9" s="1165"/>
      <c r="AF9" s="1138">
        <f>CHOOSE($CA$1,ﾃﾞｰﾀ入力!$AB14,ﾃﾞｰﾀ入力!$AB17,ﾃﾞｰﾀ入力!$AB20,ﾃﾞｰﾀ入力!$AB23,ﾃﾞｰﾀ入力!$AB26,ﾃﾞｰﾀ入力!$AB29)</f>
        <v>0</v>
      </c>
      <c r="AG9" s="1164"/>
      <c r="AH9" s="1164"/>
      <c r="AI9" s="1165"/>
      <c r="AJ9" s="1138">
        <f>CHOOSE($CA$1,ﾃﾞｰﾀ入力!$AC14,ﾃﾞｰﾀ入力!$AC17,ﾃﾞｰﾀ入力!$AC20,ﾃﾞｰﾀ入力!$AC23,ﾃﾞｰﾀ入力!$AC26,ﾃﾞｰﾀ入力!$AC29)</f>
        <v>0</v>
      </c>
      <c r="AK9" s="1164"/>
      <c r="AL9" s="1164"/>
      <c r="AM9" s="1165"/>
      <c r="AN9" s="1138">
        <f>CHOOSE($CA$1,ﾃﾞｰﾀ入力!$AD14,ﾃﾞｰﾀ入力!$AD17,ﾃﾞｰﾀ入力!$AD20,ﾃﾞｰﾀ入力!$AD23,ﾃﾞｰﾀ入力!$AD26,ﾃﾞｰﾀ入力!$AD29)</f>
        <v>0</v>
      </c>
      <c r="AO9" s="1164"/>
      <c r="AP9" s="1164"/>
      <c r="AQ9" s="1165"/>
      <c r="AR9" s="1138">
        <f>CHOOSE($CA$1,ﾃﾞｰﾀ入力!$AE14,ﾃﾞｰﾀ入力!$AE17,ﾃﾞｰﾀ入力!$AE20,ﾃﾞｰﾀ入力!$AE23,ﾃﾞｰﾀ入力!$AE26,ﾃﾞｰﾀ入力!$AE29)</f>
        <v>0</v>
      </c>
      <c r="AS9" s="1164"/>
      <c r="AT9" s="1164"/>
      <c r="AU9" s="1165"/>
      <c r="AV9" s="1138">
        <f>CHOOSE($CA$1,ﾃﾞｰﾀ入力!$AF14,ﾃﾞｰﾀ入力!$AF17,ﾃﾞｰﾀ入力!$AF20,ﾃﾞｰﾀ入力!$AF23,ﾃﾞｰﾀ入力!$AF26,ﾃﾞｰﾀ入力!$AF29)</f>
        <v>0</v>
      </c>
      <c r="AW9" s="1164"/>
      <c r="AX9" s="1164"/>
      <c r="AY9" s="1165"/>
      <c r="AZ9" s="1138">
        <f>CHOOSE($CA$1,ﾃﾞｰﾀ入力!$AG14,ﾃﾞｰﾀ入力!$AG17,ﾃﾞｰﾀ入力!$AG20,ﾃﾞｰﾀ入力!$AG23,ﾃﾞｰﾀ入力!$AG26,ﾃﾞｰﾀ入力!$AG29)</f>
        <v>0</v>
      </c>
      <c r="BA9" s="1164"/>
      <c r="BB9" s="1164"/>
      <c r="BC9" s="1165"/>
      <c r="BD9" s="1138">
        <f>CHOOSE($CA$1,ﾃﾞｰﾀ入力!$AH14,ﾃﾞｰﾀ入力!$AH17,ﾃﾞｰﾀ入力!$AH20,ﾃﾞｰﾀ入力!$AH23,ﾃﾞｰﾀ入力!$AH26,ﾃﾞｰﾀ入力!$AH29)</f>
        <v>0</v>
      </c>
      <c r="BE9" s="1164"/>
      <c r="BF9" s="1164"/>
      <c r="BG9" s="1165"/>
      <c r="BH9" s="1138">
        <f>CHOOSE($CA$1,ﾃﾞｰﾀ入力!$AI14,ﾃﾞｰﾀ入力!$AI17,ﾃﾞｰﾀ入力!$AI20,ﾃﾞｰﾀ入力!$AI23,ﾃﾞｰﾀ入力!$AI26,ﾃﾞｰﾀ入力!$AI29)</f>
        <v>0</v>
      </c>
      <c r="BI9" s="1164"/>
      <c r="BJ9" s="1164"/>
      <c r="BK9" s="1165"/>
      <c r="BL9" s="1138">
        <f>CHOOSE($CA$1,ﾃﾞｰﾀ入力!$AJ14,ﾃﾞｰﾀ入力!$AJ17,ﾃﾞｰﾀ入力!$AJ20,ﾃﾞｰﾀ入力!$AJ23,ﾃﾞｰﾀ入力!$AJ26,ﾃﾞｰﾀ入力!$AJ29)</f>
        <v>0</v>
      </c>
      <c r="BM9" s="1164"/>
      <c r="BN9" s="1164"/>
      <c r="BO9" s="1165"/>
      <c r="BP9" s="1138">
        <f>CHOOSE($CA$1,ﾃﾞｰﾀ入力!$AK14,ﾃﾞｰﾀ入力!$AK17,ﾃﾞｰﾀ入力!$AK20,ﾃﾞｰﾀ入力!$AK23,ﾃﾞｰﾀ入力!$AK26,ﾃﾞｰﾀ入力!$AK29)</f>
        <v>0</v>
      </c>
      <c r="BQ9" s="1164"/>
      <c r="BR9" s="1164"/>
      <c r="BS9" s="1165"/>
      <c r="BT9" s="1138">
        <f>CHOOSE($CA$1,ﾃﾞｰﾀ入力!$AL14,ﾃﾞｰﾀ入力!$AL17,ﾃﾞｰﾀ入力!$AL20,ﾃﾞｰﾀ入力!$AL23,ﾃﾞｰﾀ入力!$AL26,ﾃﾞｰﾀ入力!$AL29)</f>
        <v>0</v>
      </c>
      <c r="BU9" s="1164"/>
      <c r="BV9" s="1164"/>
      <c r="BW9" s="1165"/>
      <c r="BX9" s="1138">
        <f>CHOOSE($CA$1,ﾃﾞｰﾀ入力!$AM14,ﾃﾞｰﾀ入力!$AM17,ﾃﾞｰﾀ入力!$AM20,ﾃﾞｰﾀ入力!$AM23,ﾃﾞｰﾀ入力!$AM26,ﾃﾞｰﾀ入力!$AM29)</f>
        <v>0</v>
      </c>
      <c r="BY9" s="1164"/>
      <c r="BZ9" s="1164"/>
      <c r="CA9" s="1165"/>
      <c r="CB9" s="1138">
        <f>CHOOSE($CA$1,ﾃﾞｰﾀ入力!$AN14,ﾃﾞｰﾀ入力!$AN17,ﾃﾞｰﾀ入力!$AN20,ﾃﾞｰﾀ入力!$AN23,ﾃﾞｰﾀ入力!$AN26,ﾃﾞｰﾀ入力!$AN29)</f>
        <v>0</v>
      </c>
      <c r="CC9" s="1164"/>
      <c r="CD9" s="1164"/>
      <c r="CE9" s="1165"/>
      <c r="CF9" s="1138">
        <f>CHOOSE($CA$1,ﾃﾞｰﾀ入力!$AO14,ﾃﾞｰﾀ入力!$AO17,ﾃﾞｰﾀ入力!$AO20,ﾃﾞｰﾀ入力!$AO23,ﾃﾞｰﾀ入力!$AO26,ﾃﾞｰﾀ入力!$AO29)</f>
        <v>0</v>
      </c>
      <c r="CG9" s="1164"/>
      <c r="CH9" s="1164"/>
      <c r="CI9" s="1165"/>
      <c r="CJ9" s="1138">
        <f>CHOOSE($CA$1,ﾃﾞｰﾀ入力!$AP14,ﾃﾞｰﾀ入力!$AP17,ﾃﾞｰﾀ入力!$AP20,ﾃﾞｰﾀ入力!$AP23,ﾃﾞｰﾀ入力!$AP26,ﾃﾞｰﾀ入力!$AP29)</f>
        <v>0</v>
      </c>
      <c r="CK9" s="1164"/>
      <c r="CL9" s="1164"/>
      <c r="CM9" s="1164"/>
      <c r="CN9" s="1136">
        <f t="shared" si="0"/>
        <v>0</v>
      </c>
      <c r="CO9" s="1137"/>
      <c r="CP9" s="64"/>
      <c r="CT9" s="221"/>
      <c r="CU9" s="64"/>
      <c r="CV9" s="64"/>
      <c r="CX9" s="69"/>
      <c r="CY9" s="69"/>
      <c r="CZ9" s="69"/>
    </row>
    <row r="10" spans="1:105" ht="20.25" customHeight="1">
      <c r="I10" s="1308" t="s">
        <v>175</v>
      </c>
      <c r="J10" s="1309"/>
      <c r="K10" s="362" t="s">
        <v>168</v>
      </c>
      <c r="L10" s="1325">
        <f>CHOOSE($CA$1,ﾃﾞｰﾀ入力!W15,ﾃﾞｰﾀ入力!W18,ﾃﾞｰﾀ入力!W21,ﾃﾞｰﾀ入力!W24,ﾃﾞｰﾀ入力!W27,ﾃﾞｰﾀ入力!W30)</f>
        <v>0</v>
      </c>
      <c r="M10" s="1326"/>
      <c r="N10" s="1326"/>
      <c r="O10" s="1327"/>
      <c r="P10" s="1163">
        <f>CHOOSE($CA$1,ﾃﾞｰﾀ入力!$X15,ﾃﾞｰﾀ入力!$X18,ﾃﾞｰﾀ入力!$X21,ﾃﾞｰﾀ入力!$X24,ﾃﾞｰﾀ入力!$X27,ﾃﾞｰﾀ入力!$X30)</f>
        <v>0</v>
      </c>
      <c r="Q10" s="1163"/>
      <c r="R10" s="1163"/>
      <c r="S10" s="1163"/>
      <c r="T10" s="1163">
        <f>CHOOSE($CA$1,ﾃﾞｰﾀ入力!$Y15,ﾃﾞｰﾀ入力!$Y18,ﾃﾞｰﾀ入力!$Y21,ﾃﾞｰﾀ入力!$Y24,ﾃﾞｰﾀ入力!$Y27,ﾃﾞｰﾀ入力!$Y30)</f>
        <v>0</v>
      </c>
      <c r="U10" s="1163"/>
      <c r="V10" s="1163"/>
      <c r="W10" s="1163"/>
      <c r="X10" s="1163">
        <f>CHOOSE($CA$1,ﾃﾞｰﾀ入力!$Z15,ﾃﾞｰﾀ入力!$Z18,ﾃﾞｰﾀ入力!$Z21,ﾃﾞｰﾀ入力!$Z24,ﾃﾞｰﾀ入力!$Z27,ﾃﾞｰﾀ入力!$Z30)</f>
        <v>0</v>
      </c>
      <c r="Y10" s="1163"/>
      <c r="Z10" s="1163"/>
      <c r="AA10" s="1163"/>
      <c r="AB10" s="1163">
        <f>CHOOSE($CA$1,ﾃﾞｰﾀ入力!$AA15,ﾃﾞｰﾀ入力!$AA18,ﾃﾞｰﾀ入力!$AA21,ﾃﾞｰﾀ入力!$AA24,ﾃﾞｰﾀ入力!$AA27,ﾃﾞｰﾀ入力!$AA30)</f>
        <v>0</v>
      </c>
      <c r="AC10" s="1163"/>
      <c r="AD10" s="1163"/>
      <c r="AE10" s="1163"/>
      <c r="AF10" s="1163">
        <f>CHOOSE($CA$1,ﾃﾞｰﾀ入力!$AB15,ﾃﾞｰﾀ入力!$AB18,ﾃﾞｰﾀ入力!$AB21,ﾃﾞｰﾀ入力!$AB24,ﾃﾞｰﾀ入力!$AB27,ﾃﾞｰﾀ入力!$AB30)</f>
        <v>0</v>
      </c>
      <c r="AG10" s="1163"/>
      <c r="AH10" s="1163"/>
      <c r="AI10" s="1163"/>
      <c r="AJ10" s="1163">
        <f>CHOOSE($CA$1,ﾃﾞｰﾀ入力!$AC15,ﾃﾞｰﾀ入力!$AC18,ﾃﾞｰﾀ入力!$AC21,ﾃﾞｰﾀ入力!$AC24,ﾃﾞｰﾀ入力!$AC27,ﾃﾞｰﾀ入力!$AC30)</f>
        <v>0</v>
      </c>
      <c r="AK10" s="1163"/>
      <c r="AL10" s="1163"/>
      <c r="AM10" s="1163"/>
      <c r="AN10" s="1163">
        <f>CHOOSE($CA$1,ﾃﾞｰﾀ入力!$AD15,ﾃﾞｰﾀ入力!$AD18,ﾃﾞｰﾀ入力!$AD21,ﾃﾞｰﾀ入力!$AD24,ﾃﾞｰﾀ入力!$AD27,ﾃﾞｰﾀ入力!$AD30)</f>
        <v>0</v>
      </c>
      <c r="AO10" s="1163"/>
      <c r="AP10" s="1163"/>
      <c r="AQ10" s="1163"/>
      <c r="AR10" s="1163">
        <f>CHOOSE($CA$1,ﾃﾞｰﾀ入力!$AE15,ﾃﾞｰﾀ入力!$AE18,ﾃﾞｰﾀ入力!$AE21,ﾃﾞｰﾀ入力!$AE24,ﾃﾞｰﾀ入力!$AE27,ﾃﾞｰﾀ入力!$AE30)</f>
        <v>0</v>
      </c>
      <c r="AS10" s="1163"/>
      <c r="AT10" s="1163"/>
      <c r="AU10" s="1163"/>
      <c r="AV10" s="1163">
        <f>CHOOSE($CA$1,ﾃﾞｰﾀ入力!$AF15,ﾃﾞｰﾀ入力!$AF18,ﾃﾞｰﾀ入力!$AF21,ﾃﾞｰﾀ入力!$AF24,ﾃﾞｰﾀ入力!$AF27,ﾃﾞｰﾀ入力!$AF30)</f>
        <v>0</v>
      </c>
      <c r="AW10" s="1163"/>
      <c r="AX10" s="1163"/>
      <c r="AY10" s="1163"/>
      <c r="AZ10" s="1163">
        <f>CHOOSE($CA$1,ﾃﾞｰﾀ入力!$AG15,ﾃﾞｰﾀ入力!$AG18,ﾃﾞｰﾀ入力!$AG21,ﾃﾞｰﾀ入力!$AG24,ﾃﾞｰﾀ入力!$AG27,ﾃﾞｰﾀ入力!$AG30)</f>
        <v>0</v>
      </c>
      <c r="BA10" s="1163"/>
      <c r="BB10" s="1163"/>
      <c r="BC10" s="1163"/>
      <c r="BD10" s="1163">
        <f>CHOOSE($CA$1,ﾃﾞｰﾀ入力!$AH15,ﾃﾞｰﾀ入力!$AH18,ﾃﾞｰﾀ入力!$AH21,ﾃﾞｰﾀ入力!$AH24,ﾃﾞｰﾀ入力!$AH27,ﾃﾞｰﾀ入力!$AH30)</f>
        <v>0</v>
      </c>
      <c r="BE10" s="1163"/>
      <c r="BF10" s="1163"/>
      <c r="BG10" s="1163"/>
      <c r="BH10" s="1163">
        <f>CHOOSE($CA$1,ﾃﾞｰﾀ入力!$AI15,ﾃﾞｰﾀ入力!$AI18,ﾃﾞｰﾀ入力!$AI21,ﾃﾞｰﾀ入力!$AI24,ﾃﾞｰﾀ入力!$AI27,ﾃﾞｰﾀ入力!$AI30)</f>
        <v>0</v>
      </c>
      <c r="BI10" s="1163"/>
      <c r="BJ10" s="1163"/>
      <c r="BK10" s="1163"/>
      <c r="BL10" s="1163">
        <f>CHOOSE($CA$1,ﾃﾞｰﾀ入力!$AJ15,ﾃﾞｰﾀ入力!$AJ18,ﾃﾞｰﾀ入力!$AJ21,ﾃﾞｰﾀ入力!$AJ24,ﾃﾞｰﾀ入力!$AJ27,ﾃﾞｰﾀ入力!$AJ30)</f>
        <v>0</v>
      </c>
      <c r="BM10" s="1163"/>
      <c r="BN10" s="1163"/>
      <c r="BO10" s="1163"/>
      <c r="BP10" s="1163">
        <f>CHOOSE($CA$1,ﾃﾞｰﾀ入力!$AK15,ﾃﾞｰﾀ入力!$AK18,ﾃﾞｰﾀ入力!$AK21,ﾃﾞｰﾀ入力!$AK24,ﾃﾞｰﾀ入力!$AK27,ﾃﾞｰﾀ入力!$AK30)</f>
        <v>0</v>
      </c>
      <c r="BQ10" s="1163"/>
      <c r="BR10" s="1163"/>
      <c r="BS10" s="1163"/>
      <c r="BT10" s="1163">
        <f>CHOOSE($CA$1,ﾃﾞｰﾀ入力!$AL15,ﾃﾞｰﾀ入力!$AL18,ﾃﾞｰﾀ入力!$AL21,ﾃﾞｰﾀ入力!$AL24,ﾃﾞｰﾀ入力!$AL27,ﾃﾞｰﾀ入力!$AL30)</f>
        <v>0</v>
      </c>
      <c r="BU10" s="1163"/>
      <c r="BV10" s="1163"/>
      <c r="BW10" s="1163"/>
      <c r="BX10" s="1163">
        <f>CHOOSE($CA$1,ﾃﾞｰﾀ入力!$AM15,ﾃﾞｰﾀ入力!$AM18,ﾃﾞｰﾀ入力!$AM21,ﾃﾞｰﾀ入力!$AM24,ﾃﾞｰﾀ入力!$AM27,ﾃﾞｰﾀ入力!$AM30)</f>
        <v>0</v>
      </c>
      <c r="BY10" s="1163"/>
      <c r="BZ10" s="1163"/>
      <c r="CA10" s="1163"/>
      <c r="CB10" s="1163">
        <f>CHOOSE($CA$1,ﾃﾞｰﾀ入力!$AN15,ﾃﾞｰﾀ入力!$AN18,ﾃﾞｰﾀ入力!$AN21,ﾃﾞｰﾀ入力!$AN24,ﾃﾞｰﾀ入力!$AN27,ﾃﾞｰﾀ入力!$AN30)</f>
        <v>0</v>
      </c>
      <c r="CC10" s="1163"/>
      <c r="CD10" s="1163"/>
      <c r="CE10" s="1163"/>
      <c r="CF10" s="1334">
        <f>CHOOSE($CA$1,ﾃﾞｰﾀ入力!$AO15,ﾃﾞｰﾀ入力!$AO18,ﾃﾞｰﾀ入力!$AO21,ﾃﾞｰﾀ入力!$AO24,ﾃﾞｰﾀ入力!$AO27,ﾃﾞｰﾀ入力!$AO30)</f>
        <v>0</v>
      </c>
      <c r="CG10" s="1334"/>
      <c r="CH10" s="1334"/>
      <c r="CI10" s="1334"/>
      <c r="CJ10" s="1334">
        <f>CHOOSE($CA$1,ﾃﾞｰﾀ入力!$AP15,ﾃﾞｰﾀ入力!$AP18,ﾃﾞｰﾀ入力!$AP21,ﾃﾞｰﾀ入力!$AP24,ﾃﾞｰﾀ入力!$AP27,ﾃﾞｰﾀ入力!$AP30)</f>
        <v>0</v>
      </c>
      <c r="CK10" s="1334"/>
      <c r="CL10" s="1334"/>
      <c r="CM10" s="1335"/>
      <c r="CN10" s="1223">
        <f t="shared" si="0"/>
        <v>0</v>
      </c>
      <c r="CO10" s="1224"/>
      <c r="CP10" s="64"/>
      <c r="CT10" s="221"/>
      <c r="CU10" s="64"/>
      <c r="CV10" s="64"/>
      <c r="CX10" s="69"/>
      <c r="CY10" s="69"/>
      <c r="CZ10" s="69"/>
    </row>
    <row r="11" spans="1:105" ht="15.75" customHeight="1">
      <c r="I11" s="1310" t="s">
        <v>176</v>
      </c>
      <c r="J11" s="1310"/>
      <c r="K11" s="363" t="s">
        <v>168</v>
      </c>
      <c r="L11" s="1250">
        <f>SUM(L7:O10)</f>
        <v>0</v>
      </c>
      <c r="M11" s="1251"/>
      <c r="N11" s="1251"/>
      <c r="O11" s="1252"/>
      <c r="P11" s="1292">
        <f>SUM(P7:S10)</f>
        <v>0</v>
      </c>
      <c r="Q11" s="1292"/>
      <c r="R11" s="1292"/>
      <c r="S11" s="1292"/>
      <c r="T11" s="1292">
        <f>SUM(T7:W10)</f>
        <v>0</v>
      </c>
      <c r="U11" s="1292"/>
      <c r="V11" s="1292"/>
      <c r="W11" s="1292"/>
      <c r="X11" s="1292">
        <f>SUM(X7:AA10)</f>
        <v>2</v>
      </c>
      <c r="Y11" s="1292"/>
      <c r="Z11" s="1292"/>
      <c r="AA11" s="1292"/>
      <c r="AB11" s="1292">
        <f>SUM(AB7:AE10)</f>
        <v>2</v>
      </c>
      <c r="AC11" s="1292"/>
      <c r="AD11" s="1292"/>
      <c r="AE11" s="1292"/>
      <c r="AF11" s="1292">
        <f>SUM(AF7:AI10)</f>
        <v>2</v>
      </c>
      <c r="AG11" s="1292"/>
      <c r="AH11" s="1292"/>
      <c r="AI11" s="1292"/>
      <c r="AJ11" s="1292">
        <f>SUM(AJ7:AM10)</f>
        <v>2</v>
      </c>
      <c r="AK11" s="1292"/>
      <c r="AL11" s="1292"/>
      <c r="AM11" s="1292"/>
      <c r="AN11" s="1292">
        <f>SUM(AN7:AQ10)</f>
        <v>4</v>
      </c>
      <c r="AO11" s="1292"/>
      <c r="AP11" s="1292"/>
      <c r="AQ11" s="1292"/>
      <c r="AR11" s="1292">
        <f>SUM(AR7:AU10)</f>
        <v>4</v>
      </c>
      <c r="AS11" s="1292"/>
      <c r="AT11" s="1292"/>
      <c r="AU11" s="1292"/>
      <c r="AV11" s="1292">
        <f>SUM(AV7:AY10)</f>
        <v>4</v>
      </c>
      <c r="AW11" s="1292"/>
      <c r="AX11" s="1292"/>
      <c r="AY11" s="1292"/>
      <c r="AZ11" s="1292">
        <f>SUM(AZ7:BC10)</f>
        <v>4</v>
      </c>
      <c r="BA11" s="1292"/>
      <c r="BB11" s="1292"/>
      <c r="BC11" s="1292"/>
      <c r="BD11" s="1292">
        <f>SUM(BD7:BG10)</f>
        <v>4</v>
      </c>
      <c r="BE11" s="1292"/>
      <c r="BF11" s="1292"/>
      <c r="BG11" s="1292"/>
      <c r="BH11" s="1292">
        <f>SUM(BH7:BK10)</f>
        <v>3</v>
      </c>
      <c r="BI11" s="1292"/>
      <c r="BJ11" s="1292"/>
      <c r="BK11" s="1292"/>
      <c r="BL11" s="1292">
        <f>SUM(BL7:BO10)</f>
        <v>2</v>
      </c>
      <c r="BM11" s="1292"/>
      <c r="BN11" s="1292"/>
      <c r="BO11" s="1292"/>
      <c r="BP11" s="1292">
        <f>SUM(BP7:BS10)</f>
        <v>2</v>
      </c>
      <c r="BQ11" s="1292"/>
      <c r="BR11" s="1292"/>
      <c r="BS11" s="1292"/>
      <c r="BT11" s="1292">
        <f>SUM(BT7:BW10)</f>
        <v>2</v>
      </c>
      <c r="BU11" s="1292"/>
      <c r="BV11" s="1292"/>
      <c r="BW11" s="1292"/>
      <c r="BX11" s="1292">
        <f>SUM(BX7:CA10)</f>
        <v>2</v>
      </c>
      <c r="BY11" s="1292"/>
      <c r="BZ11" s="1292"/>
      <c r="CA11" s="1292"/>
      <c r="CB11" s="1292">
        <f>SUM(CB7:CE10)</f>
        <v>0</v>
      </c>
      <c r="CC11" s="1292"/>
      <c r="CD11" s="1292"/>
      <c r="CE11" s="1292"/>
      <c r="CF11" s="1292">
        <f>SUM(CF7:CI10)</f>
        <v>0</v>
      </c>
      <c r="CG11" s="1292"/>
      <c r="CH11" s="1292"/>
      <c r="CI11" s="1292"/>
      <c r="CJ11" s="1336">
        <f>SUM(CJ7:CM10)</f>
        <v>0</v>
      </c>
      <c r="CK11" s="1336"/>
      <c r="CL11" s="1336"/>
      <c r="CM11" s="1337"/>
      <c r="CN11" s="1259">
        <f t="shared" si="0"/>
        <v>39</v>
      </c>
      <c r="CO11" s="1260"/>
      <c r="CP11" s="64"/>
      <c r="CT11" s="221"/>
      <c r="CU11" s="64"/>
      <c r="CV11" s="64"/>
      <c r="CX11" s="69"/>
      <c r="CY11" s="69"/>
      <c r="CZ11" s="69"/>
    </row>
    <row r="12" spans="1:105" ht="17.25" customHeight="1">
      <c r="C12" s="364"/>
      <c r="D12" s="364"/>
      <c r="E12" s="364"/>
      <c r="F12" s="64"/>
      <c r="G12" s="64"/>
      <c r="I12" s="248"/>
      <c r="J12" s="1313"/>
      <c r="K12" s="1313"/>
      <c r="L12" s="365">
        <v>5</v>
      </c>
      <c r="M12" s="365">
        <v>5.25</v>
      </c>
      <c r="N12" s="365">
        <v>5.5</v>
      </c>
      <c r="O12" s="365">
        <v>5.75</v>
      </c>
      <c r="P12" s="249">
        <v>6</v>
      </c>
      <c r="Q12" s="249">
        <v>6.25</v>
      </c>
      <c r="R12" s="249">
        <v>6.5</v>
      </c>
      <c r="S12" s="250">
        <v>6.75</v>
      </c>
      <c r="T12" s="250">
        <v>7</v>
      </c>
      <c r="U12" s="250">
        <v>7.25</v>
      </c>
      <c r="V12" s="250">
        <v>7.5</v>
      </c>
      <c r="W12" s="250">
        <v>7.75</v>
      </c>
      <c r="X12" s="250">
        <v>8</v>
      </c>
      <c r="Y12" s="250">
        <v>8.25</v>
      </c>
      <c r="Z12" s="250">
        <v>8.5</v>
      </c>
      <c r="AA12" s="250">
        <v>8.75</v>
      </c>
      <c r="AB12" s="251">
        <v>9</v>
      </c>
      <c r="AC12" s="251">
        <v>9.25</v>
      </c>
      <c r="AD12" s="251">
        <v>9.5</v>
      </c>
      <c r="AE12" s="251">
        <v>9.75</v>
      </c>
      <c r="AF12" s="251">
        <v>10</v>
      </c>
      <c r="AG12" s="251">
        <v>10.25</v>
      </c>
      <c r="AH12" s="251">
        <v>10.5</v>
      </c>
      <c r="AI12" s="251">
        <v>10.75</v>
      </c>
      <c r="AJ12" s="251">
        <v>11</v>
      </c>
      <c r="AK12" s="251">
        <v>11.25</v>
      </c>
      <c r="AL12" s="251">
        <v>11.5</v>
      </c>
      <c r="AM12" s="251">
        <v>11.75</v>
      </c>
      <c r="AN12" s="250">
        <v>12</v>
      </c>
      <c r="AO12" s="250">
        <v>12.25</v>
      </c>
      <c r="AP12" s="250">
        <v>12.5</v>
      </c>
      <c r="AQ12" s="250">
        <v>12.75</v>
      </c>
      <c r="AR12" s="251">
        <v>13</v>
      </c>
      <c r="AS12" s="251">
        <v>13.25</v>
      </c>
      <c r="AT12" s="251">
        <v>13.5</v>
      </c>
      <c r="AU12" s="251">
        <v>13.75</v>
      </c>
      <c r="AV12" s="251">
        <v>14</v>
      </c>
      <c r="AW12" s="251">
        <v>14.25</v>
      </c>
      <c r="AX12" s="251">
        <v>14.5</v>
      </c>
      <c r="AY12" s="251">
        <v>14.75</v>
      </c>
      <c r="AZ12" s="251">
        <v>15</v>
      </c>
      <c r="BA12" s="251">
        <v>15.25</v>
      </c>
      <c r="BB12" s="251">
        <v>15.5</v>
      </c>
      <c r="BC12" s="251">
        <v>15.75</v>
      </c>
      <c r="BD12" s="251">
        <v>16</v>
      </c>
      <c r="BE12" s="251">
        <v>16.25</v>
      </c>
      <c r="BF12" s="251">
        <v>16.5</v>
      </c>
      <c r="BG12" s="251">
        <v>16.75</v>
      </c>
      <c r="BH12" s="251">
        <v>17</v>
      </c>
      <c r="BI12" s="251">
        <v>17.25</v>
      </c>
      <c r="BJ12" s="251">
        <v>17.5</v>
      </c>
      <c r="BK12" s="251">
        <v>17.75</v>
      </c>
      <c r="BL12" s="251">
        <v>18</v>
      </c>
      <c r="BM12" s="251">
        <v>18.25</v>
      </c>
      <c r="BN12" s="251">
        <v>18.5</v>
      </c>
      <c r="BO12" s="251">
        <v>18.75</v>
      </c>
      <c r="BP12" s="251">
        <v>19</v>
      </c>
      <c r="BQ12" s="251">
        <v>19.25</v>
      </c>
      <c r="BR12" s="251">
        <v>19.5</v>
      </c>
      <c r="BS12" s="251">
        <v>19.75</v>
      </c>
      <c r="BT12" s="251">
        <v>20</v>
      </c>
      <c r="BU12" s="251">
        <v>20.25</v>
      </c>
      <c r="BV12" s="251">
        <v>20.5</v>
      </c>
      <c r="BW12" s="251">
        <v>20.75</v>
      </c>
      <c r="BX12" s="251">
        <v>21</v>
      </c>
      <c r="BY12" s="251">
        <v>21.25</v>
      </c>
      <c r="BZ12" s="251">
        <v>21.5</v>
      </c>
      <c r="CA12" s="251">
        <v>21.75</v>
      </c>
      <c r="CB12" s="251">
        <v>22</v>
      </c>
      <c r="CC12" s="251">
        <v>22.25</v>
      </c>
      <c r="CD12" s="251">
        <v>22.5</v>
      </c>
      <c r="CE12" s="251">
        <v>22.75</v>
      </c>
      <c r="CF12" s="251">
        <v>23</v>
      </c>
      <c r="CG12" s="251">
        <v>23.25</v>
      </c>
      <c r="CH12" s="251">
        <v>23.5</v>
      </c>
      <c r="CI12" s="251">
        <v>23.75</v>
      </c>
      <c r="CJ12" s="251">
        <v>24</v>
      </c>
      <c r="CK12" s="251">
        <v>24.25</v>
      </c>
      <c r="CL12" s="251">
        <v>24.5</v>
      </c>
      <c r="CM12" s="251">
        <v>24.75</v>
      </c>
      <c r="CN12" s="251"/>
      <c r="CO12" s="251"/>
      <c r="CP12" s="251"/>
      <c r="CR12" s="65"/>
      <c r="CS12" s="65"/>
      <c r="CT12" s="66"/>
      <c r="CU12" s="65"/>
      <c r="CV12" s="65"/>
      <c r="CX12" s="69"/>
      <c r="CY12" s="69"/>
      <c r="CZ12" s="69"/>
    </row>
    <row r="13" spans="1:105" ht="22.5" customHeight="1" thickBot="1">
      <c r="C13" s="220" t="s">
        <v>177</v>
      </c>
      <c r="D13" s="220" t="s">
        <v>203</v>
      </c>
      <c r="E13" s="220" t="s">
        <v>204</v>
      </c>
      <c r="F13" s="65" t="s">
        <v>178</v>
      </c>
      <c r="G13" s="65" t="s">
        <v>179</v>
      </c>
      <c r="H13" s="65" t="s">
        <v>79</v>
      </c>
      <c r="I13" s="872" t="s">
        <v>61</v>
      </c>
      <c r="J13" s="1306" t="s">
        <v>180</v>
      </c>
      <c r="K13" s="1307"/>
      <c r="L13" s="366">
        <v>0.20833333333333334</v>
      </c>
      <c r="M13" s="256"/>
      <c r="N13" s="256"/>
      <c r="O13" s="261"/>
      <c r="P13" s="257">
        <v>0.25</v>
      </c>
      <c r="Q13" s="258"/>
      <c r="R13" s="258"/>
      <c r="S13" s="259"/>
      <c r="T13" s="260" t="s">
        <v>149</v>
      </c>
      <c r="U13" s="258"/>
      <c r="V13" s="261"/>
      <c r="W13" s="256"/>
      <c r="X13" s="260" t="s">
        <v>150</v>
      </c>
      <c r="Y13" s="258"/>
      <c r="Z13" s="259"/>
      <c r="AA13" s="258"/>
      <c r="AB13" s="260" t="s">
        <v>151</v>
      </c>
      <c r="AC13" s="258"/>
      <c r="AD13" s="259"/>
      <c r="AE13" s="258"/>
      <c r="AF13" s="260" t="s">
        <v>152</v>
      </c>
      <c r="AG13" s="258"/>
      <c r="AH13" s="259"/>
      <c r="AI13" s="258"/>
      <c r="AJ13" s="260" t="s">
        <v>153</v>
      </c>
      <c r="AK13" s="258"/>
      <c r="AL13" s="259"/>
      <c r="AM13" s="258"/>
      <c r="AN13" s="260" t="s">
        <v>154</v>
      </c>
      <c r="AO13" s="258"/>
      <c r="AP13" s="259"/>
      <c r="AQ13" s="258"/>
      <c r="AR13" s="260" t="s">
        <v>155</v>
      </c>
      <c r="AS13" s="258"/>
      <c r="AT13" s="259"/>
      <c r="AU13" s="258"/>
      <c r="AV13" s="260" t="s">
        <v>156</v>
      </c>
      <c r="AW13" s="258"/>
      <c r="AX13" s="259"/>
      <c r="AY13" s="258"/>
      <c r="AZ13" s="260" t="s">
        <v>157</v>
      </c>
      <c r="BA13" s="258"/>
      <c r="BB13" s="259"/>
      <c r="BC13" s="258"/>
      <c r="BD13" s="260" t="s">
        <v>158</v>
      </c>
      <c r="BE13" s="258"/>
      <c r="BF13" s="259"/>
      <c r="BG13" s="258"/>
      <c r="BH13" s="260" t="s">
        <v>159</v>
      </c>
      <c r="BI13" s="258"/>
      <c r="BJ13" s="259"/>
      <c r="BK13" s="258"/>
      <c r="BL13" s="260" t="s">
        <v>160</v>
      </c>
      <c r="BM13" s="258"/>
      <c r="BN13" s="259"/>
      <c r="BO13" s="258"/>
      <c r="BP13" s="260" t="s">
        <v>161</v>
      </c>
      <c r="BQ13" s="258"/>
      <c r="BR13" s="259"/>
      <c r="BS13" s="258"/>
      <c r="BT13" s="260" t="s">
        <v>162</v>
      </c>
      <c r="BU13" s="258"/>
      <c r="BV13" s="259"/>
      <c r="BW13" s="258"/>
      <c r="BX13" s="260" t="s">
        <v>163</v>
      </c>
      <c r="BY13" s="258"/>
      <c r="BZ13" s="259"/>
      <c r="CA13" s="258"/>
      <c r="CB13" s="260" t="s">
        <v>164</v>
      </c>
      <c r="CC13" s="258"/>
      <c r="CD13" s="259"/>
      <c r="CE13" s="258"/>
      <c r="CF13" s="260" t="s">
        <v>165</v>
      </c>
      <c r="CG13" s="258"/>
      <c r="CH13" s="259"/>
      <c r="CI13" s="259"/>
      <c r="CJ13" s="258" t="s">
        <v>166</v>
      </c>
      <c r="CK13" s="258"/>
      <c r="CL13" s="258"/>
      <c r="CM13" s="262"/>
      <c r="CN13" s="1332" t="s">
        <v>181</v>
      </c>
      <c r="CO13" s="1331"/>
      <c r="CP13" s="1331" t="s">
        <v>182</v>
      </c>
      <c r="CQ13" s="1331"/>
      <c r="CR13" s="367" t="s">
        <v>183</v>
      </c>
      <c r="CS13" s="367" t="s">
        <v>184</v>
      </c>
      <c r="CT13" s="368" t="s">
        <v>185</v>
      </c>
      <c r="CU13" s="369" t="s">
        <v>186</v>
      </c>
      <c r="CV13" s="370" t="s">
        <v>81</v>
      </c>
      <c r="CW13" s="371" t="s">
        <v>82</v>
      </c>
      <c r="CY13" s="69"/>
      <c r="CZ13" s="267"/>
      <c r="DA13" s="268"/>
    </row>
    <row r="14" spans="1:105" ht="22.5" customHeight="1" thickTop="1">
      <c r="A14" s="441">
        <v>1</v>
      </c>
      <c r="B14" s="868" t="str">
        <f>ｼﾌﾄ原本!C5</f>
        <v>K.M</v>
      </c>
      <c r="C14" s="781" t="str">
        <f>ｼﾌﾄ原本!K5</f>
        <v>F</v>
      </c>
      <c r="D14" s="433">
        <f>IF(COUNTIF($H$14:$H$30,1),VLOOKUP(1,$H$14:$CU$30,3,FALSE),0)</f>
        <v>12</v>
      </c>
      <c r="E14" s="427">
        <f>IF(COUNTIF($H$14:$H$30,1),VLOOKUP(1,$H$14:$CU$30,4,FALSE),0)</f>
        <v>22.75</v>
      </c>
      <c r="F14" s="428">
        <f ca="1">IF(COUNTIF($H$14:$H$30,1),VLOOKUP(1,$H$14:$CU$30,92,FALSE),0)</f>
        <v>20875</v>
      </c>
      <c r="G14" s="434">
        <f ca="1">IF(COUNTIF($H$14:$H$30,1),VLOOKUP(1,$H$14:$CW$30,94,FALSE),0)</f>
        <v>1</v>
      </c>
      <c r="H14" s="432">
        <v>6</v>
      </c>
      <c r="I14" s="873" t="str">
        <f>IF(H14=0,0,LOOKUP(H14,ﾃﾞｰﾀ入力!$C$3:'ﾃﾞｰﾀ入力'!$C$40,ﾃﾞｰﾀ入力!$D$3:'ﾃﾞｰﾀ入力'!$D$40))</f>
        <v>S.M</v>
      </c>
      <c r="J14" s="273">
        <v>6.75</v>
      </c>
      <c r="K14" s="274">
        <v>17</v>
      </c>
      <c r="L14" s="633">
        <f t="shared" ref="L14:AQ14" si="1">IF(AND(L12&gt;=$J$14,L12&lt;$K$14),"*",0)</f>
        <v>0</v>
      </c>
      <c r="M14" s="618">
        <f t="shared" si="1"/>
        <v>0</v>
      </c>
      <c r="N14" s="619">
        <f t="shared" si="1"/>
        <v>0</v>
      </c>
      <c r="O14" s="620">
        <f t="shared" si="1"/>
        <v>0</v>
      </c>
      <c r="P14" s="621">
        <f t="shared" si="1"/>
        <v>0</v>
      </c>
      <c r="Q14" s="622">
        <f t="shared" si="1"/>
        <v>0</v>
      </c>
      <c r="R14" s="623">
        <f t="shared" si="1"/>
        <v>0</v>
      </c>
      <c r="S14" s="622" t="str">
        <f t="shared" si="1"/>
        <v>*</v>
      </c>
      <c r="T14" s="621" t="str">
        <f t="shared" si="1"/>
        <v>*</v>
      </c>
      <c r="U14" s="624" t="str">
        <f t="shared" si="1"/>
        <v>*</v>
      </c>
      <c r="V14" s="823" t="str">
        <f t="shared" si="1"/>
        <v>*</v>
      </c>
      <c r="W14" s="583" t="str">
        <f t="shared" si="1"/>
        <v>*</v>
      </c>
      <c r="X14" s="823" t="str">
        <f t="shared" si="1"/>
        <v>*</v>
      </c>
      <c r="Y14" s="823" t="str">
        <f t="shared" si="1"/>
        <v>*</v>
      </c>
      <c r="Z14" s="824" t="str">
        <f t="shared" si="1"/>
        <v>*</v>
      </c>
      <c r="AA14" s="823" t="str">
        <f t="shared" si="1"/>
        <v>*</v>
      </c>
      <c r="AB14" s="825" t="str">
        <f t="shared" si="1"/>
        <v>*</v>
      </c>
      <c r="AC14" s="826" t="str">
        <f t="shared" si="1"/>
        <v>*</v>
      </c>
      <c r="AD14" s="823" t="str">
        <f t="shared" si="1"/>
        <v>*</v>
      </c>
      <c r="AE14" s="583" t="str">
        <f t="shared" si="1"/>
        <v>*</v>
      </c>
      <c r="AF14" s="823" t="str">
        <f t="shared" si="1"/>
        <v>*</v>
      </c>
      <c r="AG14" s="823" t="str">
        <f t="shared" si="1"/>
        <v>*</v>
      </c>
      <c r="AH14" s="824" t="str">
        <f t="shared" si="1"/>
        <v>*</v>
      </c>
      <c r="AI14" s="823" t="str">
        <f t="shared" si="1"/>
        <v>*</v>
      </c>
      <c r="AJ14" s="825" t="str">
        <f t="shared" si="1"/>
        <v>*</v>
      </c>
      <c r="AK14" s="989" t="str">
        <f t="shared" si="1"/>
        <v>*</v>
      </c>
      <c r="AL14" s="990" t="str">
        <f t="shared" si="1"/>
        <v>*</v>
      </c>
      <c r="AM14" s="991" t="str">
        <f t="shared" si="1"/>
        <v>*</v>
      </c>
      <c r="AN14" s="977" t="str">
        <f t="shared" si="1"/>
        <v>*</v>
      </c>
      <c r="AO14" s="977" t="str">
        <f t="shared" si="1"/>
        <v>*</v>
      </c>
      <c r="AP14" s="978" t="str">
        <f t="shared" si="1"/>
        <v>*</v>
      </c>
      <c r="AQ14" s="977" t="str">
        <f t="shared" si="1"/>
        <v>*</v>
      </c>
      <c r="AR14" s="825" t="str">
        <f t="shared" ref="AR14:BW14" si="2">IF(AND(AR12&gt;=$J$14,AR12&lt;$K$14),"*",0)</f>
        <v>*</v>
      </c>
      <c r="AS14" s="826" t="str">
        <f t="shared" si="2"/>
        <v>*</v>
      </c>
      <c r="AT14" s="823" t="str">
        <f t="shared" si="2"/>
        <v>*</v>
      </c>
      <c r="AU14" s="583" t="str">
        <f t="shared" si="2"/>
        <v>*</v>
      </c>
      <c r="AV14" s="823" t="str">
        <f t="shared" si="2"/>
        <v>*</v>
      </c>
      <c r="AW14" s="823" t="str">
        <f t="shared" si="2"/>
        <v>*</v>
      </c>
      <c r="AX14" s="824" t="str">
        <f t="shared" si="2"/>
        <v>*</v>
      </c>
      <c r="AY14" s="823" t="str">
        <f t="shared" si="2"/>
        <v>*</v>
      </c>
      <c r="AZ14" s="825" t="str">
        <f t="shared" si="2"/>
        <v>*</v>
      </c>
      <c r="BA14" s="826" t="str">
        <f t="shared" si="2"/>
        <v>*</v>
      </c>
      <c r="BB14" s="823" t="str">
        <f t="shared" si="2"/>
        <v>*</v>
      </c>
      <c r="BC14" s="583" t="str">
        <f t="shared" si="2"/>
        <v>*</v>
      </c>
      <c r="BD14" s="823" t="str">
        <f t="shared" si="2"/>
        <v>*</v>
      </c>
      <c r="BE14" s="823" t="str">
        <f t="shared" si="2"/>
        <v>*</v>
      </c>
      <c r="BF14" s="824" t="str">
        <f t="shared" si="2"/>
        <v>*</v>
      </c>
      <c r="BG14" s="823" t="str">
        <f t="shared" si="2"/>
        <v>*</v>
      </c>
      <c r="BH14" s="825">
        <f t="shared" si="2"/>
        <v>0</v>
      </c>
      <c r="BI14" s="826">
        <f t="shared" si="2"/>
        <v>0</v>
      </c>
      <c r="BJ14" s="823">
        <f t="shared" si="2"/>
        <v>0</v>
      </c>
      <c r="BK14" s="583">
        <f t="shared" si="2"/>
        <v>0</v>
      </c>
      <c r="BL14" s="823">
        <f t="shared" si="2"/>
        <v>0</v>
      </c>
      <c r="BM14" s="823">
        <f t="shared" si="2"/>
        <v>0</v>
      </c>
      <c r="BN14" s="824">
        <f t="shared" si="2"/>
        <v>0</v>
      </c>
      <c r="BO14" s="823">
        <f t="shared" si="2"/>
        <v>0</v>
      </c>
      <c r="BP14" s="825">
        <f t="shared" si="2"/>
        <v>0</v>
      </c>
      <c r="BQ14" s="826">
        <f t="shared" si="2"/>
        <v>0</v>
      </c>
      <c r="BR14" s="823">
        <f t="shared" si="2"/>
        <v>0</v>
      </c>
      <c r="BS14" s="583">
        <f t="shared" si="2"/>
        <v>0</v>
      </c>
      <c r="BT14" s="823">
        <f t="shared" si="2"/>
        <v>0</v>
      </c>
      <c r="BU14" s="823">
        <f t="shared" si="2"/>
        <v>0</v>
      </c>
      <c r="BV14" s="824">
        <f t="shared" si="2"/>
        <v>0</v>
      </c>
      <c r="BW14" s="823">
        <f t="shared" si="2"/>
        <v>0</v>
      </c>
      <c r="BX14" s="825">
        <f t="shared" ref="BX14:CM14" si="3">IF(AND(BX12&gt;=$J$14,BX12&lt;$K$14),"*",0)</f>
        <v>0</v>
      </c>
      <c r="BY14" s="826">
        <f t="shared" si="3"/>
        <v>0</v>
      </c>
      <c r="BZ14" s="823">
        <f t="shared" si="3"/>
        <v>0</v>
      </c>
      <c r="CA14" s="583">
        <f t="shared" si="3"/>
        <v>0</v>
      </c>
      <c r="CB14" s="823">
        <f t="shared" si="3"/>
        <v>0</v>
      </c>
      <c r="CC14" s="823">
        <f t="shared" si="3"/>
        <v>0</v>
      </c>
      <c r="CD14" s="824">
        <f t="shared" si="3"/>
        <v>0</v>
      </c>
      <c r="CE14" s="823">
        <f t="shared" si="3"/>
        <v>0</v>
      </c>
      <c r="CF14" s="825">
        <f t="shared" si="3"/>
        <v>0</v>
      </c>
      <c r="CG14" s="826">
        <f t="shared" si="3"/>
        <v>0</v>
      </c>
      <c r="CH14" s="823">
        <f t="shared" si="3"/>
        <v>0</v>
      </c>
      <c r="CI14" s="583">
        <f t="shared" si="3"/>
        <v>0</v>
      </c>
      <c r="CJ14" s="622">
        <f t="shared" si="3"/>
        <v>0</v>
      </c>
      <c r="CK14" s="622">
        <f t="shared" si="3"/>
        <v>0</v>
      </c>
      <c r="CL14" s="623">
        <f t="shared" si="3"/>
        <v>0</v>
      </c>
      <c r="CM14" s="622">
        <f t="shared" si="3"/>
        <v>0</v>
      </c>
      <c r="CN14" s="1328">
        <f t="shared" ref="CN14:CN30" si="4">(80-COUNT(L14:CM14))/4</f>
        <v>10.25</v>
      </c>
      <c r="CO14" s="1329"/>
      <c r="CP14" s="1330">
        <f>IF(CN14=0,0,LOOKUP(CN14,ﾃﾞｰﾀ入力!$AR$13:'ﾃﾞｰﾀ入力'!$AR$34,ﾃﾞｰﾀ入力!$AS$13:'ﾃﾞｰﾀ入力'!$AS$34))</f>
        <v>9</v>
      </c>
      <c r="CQ14" s="1330"/>
      <c r="CR14" s="373">
        <f t="shared" ref="CR14:CR30" si="5">IF(CP14&gt;8,CP14-8,0)</f>
        <v>1</v>
      </c>
      <c r="CS14" s="373">
        <f t="shared" ref="CS14:CS30" si="6">IF(CB14="*",(12-COUNT(CB14:CM14))/4,0)</f>
        <v>0</v>
      </c>
      <c r="CT14" s="373">
        <f t="shared" ref="CT14:CT30" si="7">IF(CR14&gt;CS14,CS14,CR14)</f>
        <v>0</v>
      </c>
      <c r="CU14" s="374">
        <f ca="1">CV14*CP14+(CV14*0.25*CR14)+(CV14*0.25*CS14)+(CV14*CT14*0.5)</f>
        <v>11507</v>
      </c>
      <c r="CV14" s="375">
        <f ca="1">IF(H14=0,0,LOOKUP(H14,ﾃﾞｰﾀ入力!$C$3:'ﾃﾞｰﾀ入力'!$C$52,ﾃﾞｰﾀ入力!$E$3:'ﾃﾞｰﾀ入力'!$E$51))</f>
        <v>1244</v>
      </c>
      <c r="CW14" s="376">
        <f ca="1">IF(H14=0,0,LOOKUP(H14,ﾃﾞｰﾀ入力!$C$3:'ﾃﾞｰﾀ入力'!$C$52,ﾃﾞｰﾀ入力!$F$3:'ﾃﾞｰﾀ入力'!$F$51))</f>
        <v>1050</v>
      </c>
      <c r="CY14" s="69"/>
      <c r="CZ14" s="69"/>
      <c r="DA14" s="69"/>
    </row>
    <row r="15" spans="1:105" ht="22.5" customHeight="1">
      <c r="A15" s="443">
        <f t="shared" ref="A15:A46" si="8">A14+1</f>
        <v>2</v>
      </c>
      <c r="B15" s="855" t="str">
        <f>ｼﾌﾄ原本!C6</f>
        <v>S.S</v>
      </c>
      <c r="C15" s="785" t="str">
        <f>ｼﾌﾄ原本!K6</f>
        <v>F</v>
      </c>
      <c r="D15" s="435">
        <f>IF(COUNTIF($H$14:$H$30,2),VLOOKUP(2,$H$14:$CU$30,3,FALSE),0)</f>
        <v>11</v>
      </c>
      <c r="E15" s="423">
        <f>IF(COUNTIF($H$14:$H$30,2),VLOOKUP(2,$H$14:$CU$30,4,FALSE),0)</f>
        <v>22.75</v>
      </c>
      <c r="F15" s="430">
        <f ca="1">IF(COUNTIF($H$14:$H$30,2),VLOOKUP(2,$H$14:$CU$30,92,FALSE),0)</f>
        <v>17531.25</v>
      </c>
      <c r="G15" s="431">
        <f ca="1">IF(COUNTIF($H$14:$H$30,2),VLOOKUP(2,$H$14:$CW$30,94,FALSE),0)</f>
        <v>1</v>
      </c>
      <c r="H15" s="432">
        <v>8</v>
      </c>
      <c r="I15" s="874" t="str">
        <f>IF(H15=0,0,LOOKUP(H15,ﾃﾞｰﾀ入力!$C$3:'ﾃﾞｰﾀ入力'!$C$40,ﾃﾞｰﾀ入力!$D$3:'ﾃﾞｰﾀ入力'!$D$40))</f>
        <v>M.K</v>
      </c>
      <c r="J15" s="285">
        <v>6.75</v>
      </c>
      <c r="K15" s="286">
        <v>14</v>
      </c>
      <c r="L15" s="632">
        <f t="shared" ref="L15:AQ15" si="9">IF(AND(L12&gt;=$J$15,L12&lt;$K$15),"*",0)</f>
        <v>0</v>
      </c>
      <c r="M15" s="626">
        <f t="shared" si="9"/>
        <v>0</v>
      </c>
      <c r="N15" s="627">
        <f t="shared" si="9"/>
        <v>0</v>
      </c>
      <c r="O15" s="628">
        <f t="shared" si="9"/>
        <v>0</v>
      </c>
      <c r="P15" s="537">
        <f t="shared" si="9"/>
        <v>0</v>
      </c>
      <c r="Q15" s="539">
        <f t="shared" si="9"/>
        <v>0</v>
      </c>
      <c r="R15" s="541">
        <f t="shared" si="9"/>
        <v>0</v>
      </c>
      <c r="S15" s="539" t="str">
        <f t="shared" si="9"/>
        <v>*</v>
      </c>
      <c r="T15" s="537" t="str">
        <f t="shared" si="9"/>
        <v>*</v>
      </c>
      <c r="U15" s="538" t="str">
        <f t="shared" si="9"/>
        <v>*</v>
      </c>
      <c r="V15" s="723" t="str">
        <f t="shared" si="9"/>
        <v>*</v>
      </c>
      <c r="W15" s="562" t="str">
        <f t="shared" si="9"/>
        <v>*</v>
      </c>
      <c r="X15" s="723" t="str">
        <f t="shared" si="9"/>
        <v>*</v>
      </c>
      <c r="Y15" s="723" t="str">
        <f t="shared" si="9"/>
        <v>*</v>
      </c>
      <c r="Z15" s="724" t="str">
        <f t="shared" si="9"/>
        <v>*</v>
      </c>
      <c r="AA15" s="723" t="str">
        <f t="shared" si="9"/>
        <v>*</v>
      </c>
      <c r="AB15" s="721" t="str">
        <f t="shared" si="9"/>
        <v>*</v>
      </c>
      <c r="AC15" s="722" t="str">
        <f t="shared" si="9"/>
        <v>*</v>
      </c>
      <c r="AD15" s="723" t="str">
        <f t="shared" si="9"/>
        <v>*</v>
      </c>
      <c r="AE15" s="562" t="str">
        <f t="shared" si="9"/>
        <v>*</v>
      </c>
      <c r="AF15" s="723" t="str">
        <f t="shared" si="9"/>
        <v>*</v>
      </c>
      <c r="AG15" s="723" t="str">
        <f t="shared" si="9"/>
        <v>*</v>
      </c>
      <c r="AH15" s="983" t="str">
        <f t="shared" si="9"/>
        <v>*</v>
      </c>
      <c r="AI15" s="979" t="str">
        <f t="shared" si="9"/>
        <v>*</v>
      </c>
      <c r="AJ15" s="980" t="str">
        <f t="shared" si="9"/>
        <v>*</v>
      </c>
      <c r="AK15" s="722" t="str">
        <f t="shared" si="9"/>
        <v>*</v>
      </c>
      <c r="AL15" s="723" t="str">
        <f t="shared" si="9"/>
        <v>*</v>
      </c>
      <c r="AM15" s="562" t="str">
        <f t="shared" si="9"/>
        <v>*</v>
      </c>
      <c r="AN15" s="723" t="str">
        <f t="shared" si="9"/>
        <v>*</v>
      </c>
      <c r="AO15" s="723" t="str">
        <f t="shared" si="9"/>
        <v>*</v>
      </c>
      <c r="AP15" s="724" t="str">
        <f t="shared" si="9"/>
        <v>*</v>
      </c>
      <c r="AQ15" s="723" t="str">
        <f t="shared" si="9"/>
        <v>*</v>
      </c>
      <c r="AR15" s="721" t="str">
        <f t="shared" ref="AR15:BW15" si="10">IF(AND(AR12&gt;=$J$15,AR12&lt;$K$15),"*",0)</f>
        <v>*</v>
      </c>
      <c r="AS15" s="722" t="str">
        <f t="shared" si="10"/>
        <v>*</v>
      </c>
      <c r="AT15" s="723" t="str">
        <f t="shared" si="10"/>
        <v>*</v>
      </c>
      <c r="AU15" s="562" t="str">
        <f t="shared" si="10"/>
        <v>*</v>
      </c>
      <c r="AV15" s="723">
        <f t="shared" si="10"/>
        <v>0</v>
      </c>
      <c r="AW15" s="723">
        <f t="shared" si="10"/>
        <v>0</v>
      </c>
      <c r="AX15" s="724">
        <f t="shared" si="10"/>
        <v>0</v>
      </c>
      <c r="AY15" s="723">
        <f t="shared" si="10"/>
        <v>0</v>
      </c>
      <c r="AZ15" s="721">
        <f t="shared" si="10"/>
        <v>0</v>
      </c>
      <c r="BA15" s="722">
        <f t="shared" si="10"/>
        <v>0</v>
      </c>
      <c r="BB15" s="723">
        <f t="shared" si="10"/>
        <v>0</v>
      </c>
      <c r="BC15" s="562">
        <f t="shared" si="10"/>
        <v>0</v>
      </c>
      <c r="BD15" s="723">
        <f t="shared" si="10"/>
        <v>0</v>
      </c>
      <c r="BE15" s="723">
        <f t="shared" si="10"/>
        <v>0</v>
      </c>
      <c r="BF15" s="724">
        <f t="shared" si="10"/>
        <v>0</v>
      </c>
      <c r="BG15" s="723">
        <f t="shared" si="10"/>
        <v>0</v>
      </c>
      <c r="BH15" s="721">
        <f t="shared" si="10"/>
        <v>0</v>
      </c>
      <c r="BI15" s="722">
        <f t="shared" si="10"/>
        <v>0</v>
      </c>
      <c r="BJ15" s="723">
        <f t="shared" si="10"/>
        <v>0</v>
      </c>
      <c r="BK15" s="562">
        <f t="shared" si="10"/>
        <v>0</v>
      </c>
      <c r="BL15" s="723">
        <f t="shared" si="10"/>
        <v>0</v>
      </c>
      <c r="BM15" s="723">
        <f t="shared" si="10"/>
        <v>0</v>
      </c>
      <c r="BN15" s="724">
        <f t="shared" si="10"/>
        <v>0</v>
      </c>
      <c r="BO15" s="723">
        <f t="shared" si="10"/>
        <v>0</v>
      </c>
      <c r="BP15" s="721">
        <f t="shared" si="10"/>
        <v>0</v>
      </c>
      <c r="BQ15" s="722">
        <f t="shared" si="10"/>
        <v>0</v>
      </c>
      <c r="BR15" s="723">
        <f t="shared" si="10"/>
        <v>0</v>
      </c>
      <c r="BS15" s="562">
        <f t="shared" si="10"/>
        <v>0</v>
      </c>
      <c r="BT15" s="723">
        <f t="shared" si="10"/>
        <v>0</v>
      </c>
      <c r="BU15" s="723">
        <f t="shared" si="10"/>
        <v>0</v>
      </c>
      <c r="BV15" s="724">
        <f t="shared" si="10"/>
        <v>0</v>
      </c>
      <c r="BW15" s="723">
        <f t="shared" si="10"/>
        <v>0</v>
      </c>
      <c r="BX15" s="721">
        <f t="shared" ref="BX15:CM15" si="11">IF(AND(BX12&gt;=$J$15,BX12&lt;$K$15),"*",0)</f>
        <v>0</v>
      </c>
      <c r="BY15" s="722">
        <f t="shared" si="11"/>
        <v>0</v>
      </c>
      <c r="BZ15" s="723">
        <f t="shared" si="11"/>
        <v>0</v>
      </c>
      <c r="CA15" s="562">
        <f t="shared" si="11"/>
        <v>0</v>
      </c>
      <c r="CB15" s="723">
        <f t="shared" si="11"/>
        <v>0</v>
      </c>
      <c r="CC15" s="723">
        <f t="shared" si="11"/>
        <v>0</v>
      </c>
      <c r="CD15" s="724">
        <f t="shared" si="11"/>
        <v>0</v>
      </c>
      <c r="CE15" s="723">
        <f t="shared" si="11"/>
        <v>0</v>
      </c>
      <c r="CF15" s="721">
        <f t="shared" si="11"/>
        <v>0</v>
      </c>
      <c r="CG15" s="722">
        <f t="shared" si="11"/>
        <v>0</v>
      </c>
      <c r="CH15" s="723">
        <f t="shared" si="11"/>
        <v>0</v>
      </c>
      <c r="CI15" s="562">
        <f t="shared" si="11"/>
        <v>0</v>
      </c>
      <c r="CJ15" s="539">
        <f t="shared" si="11"/>
        <v>0</v>
      </c>
      <c r="CK15" s="539">
        <f t="shared" si="11"/>
        <v>0</v>
      </c>
      <c r="CL15" s="541">
        <f t="shared" si="11"/>
        <v>0</v>
      </c>
      <c r="CM15" s="539">
        <f t="shared" si="11"/>
        <v>0</v>
      </c>
      <c r="CN15" s="1128">
        <f t="shared" si="4"/>
        <v>7.25</v>
      </c>
      <c r="CO15" s="1129"/>
      <c r="CP15" s="1123">
        <f>IF(CN15=0,0,LOOKUP(CN15,ﾃﾞｰﾀ入力!$AR$13:'ﾃﾞｰﾀ入力'!$AR$34,ﾃﾞｰﾀ入力!$AS$13:'ﾃﾞｰﾀ入力'!$AS$34))</f>
        <v>6.25</v>
      </c>
      <c r="CQ15" s="1123"/>
      <c r="CR15" s="294">
        <f t="shared" si="5"/>
        <v>0</v>
      </c>
      <c r="CS15" s="294">
        <f t="shared" si="6"/>
        <v>0</v>
      </c>
      <c r="CT15" s="294">
        <f t="shared" si="7"/>
        <v>0</v>
      </c>
      <c r="CU15" s="295">
        <f t="shared" ref="CU15:CU30" ca="1" si="12">CV15*CP15+(CV15*0.25*CR15)+(CV15*0.25*CS15)+(CV15*CT15*0.5)</f>
        <v>7662.5</v>
      </c>
      <c r="CV15" s="296">
        <f ca="1">IF(H15=0,0,LOOKUP(H15,ﾃﾞｰﾀ入力!$C$3:'ﾃﾞｰﾀ入力'!$C$52,ﾃﾞｰﾀ入力!$E$3:'ﾃﾞｰﾀ入力'!$E$51))</f>
        <v>1226</v>
      </c>
      <c r="CW15" s="297">
        <f ca="1">IF(H15=0,0,LOOKUP(H15,ﾃﾞｰﾀ入力!$C$3:'ﾃﾞｰﾀ入力'!$C$52,ﾃﾞｰﾀ入力!$F$3:'ﾃﾞｰﾀ入力'!$F$51))</f>
        <v>1430</v>
      </c>
      <c r="CY15" s="69"/>
      <c r="CZ15" s="69"/>
      <c r="DA15" s="69"/>
    </row>
    <row r="16" spans="1:105" ht="22.5" customHeight="1">
      <c r="A16" s="443">
        <f t="shared" si="8"/>
        <v>3</v>
      </c>
      <c r="B16" s="855" t="str">
        <f>ｼﾌﾄ原本!C7</f>
        <v>Y.I</v>
      </c>
      <c r="C16" s="785" t="str">
        <f>ｼﾌﾄ原本!K7</f>
        <v>X</v>
      </c>
      <c r="D16" s="435">
        <f>IF(COUNTIF($H$14:$H$30,3),VLOOKUP(3,$H$14:$CU$30,3,FALSE),0)</f>
        <v>0</v>
      </c>
      <c r="E16" s="423">
        <f>IF(COUNTIF($H$14:$H$30,3),VLOOKUP(3,$H$14:$CU$30,4,FALSE),0)</f>
        <v>0</v>
      </c>
      <c r="F16" s="430">
        <f>IF(COUNTIF($H$14:$H$30,3),VLOOKUP(3,$H$14:$CU$30,92,FALSE),0)</f>
        <v>0</v>
      </c>
      <c r="G16" s="431">
        <f>IF(COUNTIF($H$14:$H$30,3),VLOOKUP(3,$H$14:$CW$30,94,FALSE),0)</f>
        <v>0</v>
      </c>
      <c r="H16" s="432">
        <v>14</v>
      </c>
      <c r="I16" s="874" t="str">
        <f>IF(H16=0,0,LOOKUP(H16,ﾃﾞｰﾀ入力!$C$3:'ﾃﾞｰﾀ入力'!$C$40,ﾃﾞｰﾀ入力!$D$3:'ﾃﾞｰﾀ入力'!$D$40))</f>
        <v>I.N</v>
      </c>
      <c r="J16" s="285">
        <v>9</v>
      </c>
      <c r="K16" s="691">
        <v>16</v>
      </c>
      <c r="L16" s="632">
        <f t="shared" ref="L16:AQ16" si="13">IF(AND(L12&gt;=$J$16,L12&lt;$K$16),"*",0)</f>
        <v>0</v>
      </c>
      <c r="M16" s="626">
        <f t="shared" si="13"/>
        <v>0</v>
      </c>
      <c r="N16" s="627">
        <f t="shared" si="13"/>
        <v>0</v>
      </c>
      <c r="O16" s="628">
        <f t="shared" si="13"/>
        <v>0</v>
      </c>
      <c r="P16" s="537">
        <f t="shared" si="13"/>
        <v>0</v>
      </c>
      <c r="Q16" s="539">
        <f t="shared" si="13"/>
        <v>0</v>
      </c>
      <c r="R16" s="541">
        <f t="shared" si="13"/>
        <v>0</v>
      </c>
      <c r="S16" s="539">
        <f t="shared" si="13"/>
        <v>0</v>
      </c>
      <c r="T16" s="537">
        <f t="shared" si="13"/>
        <v>0</v>
      </c>
      <c r="U16" s="538">
        <f t="shared" si="13"/>
        <v>0</v>
      </c>
      <c r="V16" s="723">
        <f t="shared" si="13"/>
        <v>0</v>
      </c>
      <c r="W16" s="562">
        <f t="shared" si="13"/>
        <v>0</v>
      </c>
      <c r="X16" s="723">
        <f t="shared" si="13"/>
        <v>0</v>
      </c>
      <c r="Y16" s="723">
        <f t="shared" si="13"/>
        <v>0</v>
      </c>
      <c r="Z16" s="724">
        <f t="shared" si="13"/>
        <v>0</v>
      </c>
      <c r="AA16" s="723">
        <f t="shared" si="13"/>
        <v>0</v>
      </c>
      <c r="AB16" s="721" t="str">
        <f t="shared" si="13"/>
        <v>*</v>
      </c>
      <c r="AC16" s="722" t="str">
        <f t="shared" si="13"/>
        <v>*</v>
      </c>
      <c r="AD16" s="723" t="str">
        <f t="shared" si="13"/>
        <v>*</v>
      </c>
      <c r="AE16" s="562" t="str">
        <f t="shared" si="13"/>
        <v>*</v>
      </c>
      <c r="AF16" s="723" t="str">
        <f t="shared" si="13"/>
        <v>*</v>
      </c>
      <c r="AG16" s="723" t="str">
        <f t="shared" si="13"/>
        <v>*</v>
      </c>
      <c r="AH16" s="724" t="str">
        <f t="shared" si="13"/>
        <v>*</v>
      </c>
      <c r="AI16" s="723" t="str">
        <f t="shared" si="13"/>
        <v>*</v>
      </c>
      <c r="AJ16" s="721" t="str">
        <f t="shared" si="13"/>
        <v>*</v>
      </c>
      <c r="AK16" s="722" t="str">
        <f t="shared" si="13"/>
        <v>*</v>
      </c>
      <c r="AL16" s="723" t="str">
        <f t="shared" si="13"/>
        <v>*</v>
      </c>
      <c r="AM16" s="562" t="str">
        <f t="shared" si="13"/>
        <v>*</v>
      </c>
      <c r="AN16" s="723" t="str">
        <f t="shared" si="13"/>
        <v>*</v>
      </c>
      <c r="AO16" s="723" t="str">
        <f t="shared" si="13"/>
        <v>*</v>
      </c>
      <c r="AP16" s="724" t="str">
        <f t="shared" si="13"/>
        <v>*</v>
      </c>
      <c r="AQ16" s="723" t="str">
        <f t="shared" si="13"/>
        <v>*</v>
      </c>
      <c r="AR16" s="980" t="str">
        <f t="shared" ref="AR16:BW16" si="14">IF(AND(AR12&gt;=$J$16,AR12&lt;$K$16),"*",0)</f>
        <v>*</v>
      </c>
      <c r="AS16" s="981" t="str">
        <f t="shared" si="14"/>
        <v>*</v>
      </c>
      <c r="AT16" s="979" t="str">
        <f t="shared" si="14"/>
        <v>*</v>
      </c>
      <c r="AU16" s="562" t="str">
        <f t="shared" si="14"/>
        <v>*</v>
      </c>
      <c r="AV16" s="723" t="str">
        <f t="shared" si="14"/>
        <v>*</v>
      </c>
      <c r="AW16" s="723" t="str">
        <f t="shared" si="14"/>
        <v>*</v>
      </c>
      <c r="AX16" s="724" t="str">
        <f t="shared" si="14"/>
        <v>*</v>
      </c>
      <c r="AY16" s="723" t="str">
        <f t="shared" si="14"/>
        <v>*</v>
      </c>
      <c r="AZ16" s="721" t="str">
        <f t="shared" si="14"/>
        <v>*</v>
      </c>
      <c r="BA16" s="722" t="str">
        <f t="shared" si="14"/>
        <v>*</v>
      </c>
      <c r="BB16" s="723" t="str">
        <f t="shared" si="14"/>
        <v>*</v>
      </c>
      <c r="BC16" s="562" t="str">
        <f t="shared" si="14"/>
        <v>*</v>
      </c>
      <c r="BD16" s="723">
        <f t="shared" si="14"/>
        <v>0</v>
      </c>
      <c r="BE16" s="723">
        <f t="shared" si="14"/>
        <v>0</v>
      </c>
      <c r="BF16" s="724">
        <f t="shared" si="14"/>
        <v>0</v>
      </c>
      <c r="BG16" s="723">
        <f t="shared" si="14"/>
        <v>0</v>
      </c>
      <c r="BH16" s="721">
        <f t="shared" si="14"/>
        <v>0</v>
      </c>
      <c r="BI16" s="722">
        <f t="shared" si="14"/>
        <v>0</v>
      </c>
      <c r="BJ16" s="723">
        <f t="shared" si="14"/>
        <v>0</v>
      </c>
      <c r="BK16" s="562">
        <f t="shared" si="14"/>
        <v>0</v>
      </c>
      <c r="BL16" s="723">
        <f t="shared" si="14"/>
        <v>0</v>
      </c>
      <c r="BM16" s="723">
        <f t="shared" si="14"/>
        <v>0</v>
      </c>
      <c r="BN16" s="724">
        <f t="shared" si="14"/>
        <v>0</v>
      </c>
      <c r="BO16" s="723">
        <f t="shared" si="14"/>
        <v>0</v>
      </c>
      <c r="BP16" s="721">
        <f t="shared" si="14"/>
        <v>0</v>
      </c>
      <c r="BQ16" s="722">
        <f t="shared" si="14"/>
        <v>0</v>
      </c>
      <c r="BR16" s="723">
        <f t="shared" si="14"/>
        <v>0</v>
      </c>
      <c r="BS16" s="562">
        <f t="shared" si="14"/>
        <v>0</v>
      </c>
      <c r="BT16" s="723">
        <f t="shared" si="14"/>
        <v>0</v>
      </c>
      <c r="BU16" s="723">
        <f t="shared" si="14"/>
        <v>0</v>
      </c>
      <c r="BV16" s="724">
        <f t="shared" si="14"/>
        <v>0</v>
      </c>
      <c r="BW16" s="723">
        <f t="shared" si="14"/>
        <v>0</v>
      </c>
      <c r="BX16" s="721">
        <f t="shared" ref="BX16:CM16" si="15">IF(AND(BX12&gt;=$J$16,BX12&lt;$K$16),"*",0)</f>
        <v>0</v>
      </c>
      <c r="BY16" s="722">
        <f t="shared" si="15"/>
        <v>0</v>
      </c>
      <c r="BZ16" s="723">
        <f t="shared" si="15"/>
        <v>0</v>
      </c>
      <c r="CA16" s="562">
        <f t="shared" si="15"/>
        <v>0</v>
      </c>
      <c r="CB16" s="723">
        <f t="shared" si="15"/>
        <v>0</v>
      </c>
      <c r="CC16" s="723">
        <f t="shared" si="15"/>
        <v>0</v>
      </c>
      <c r="CD16" s="724">
        <f t="shared" si="15"/>
        <v>0</v>
      </c>
      <c r="CE16" s="723">
        <f t="shared" si="15"/>
        <v>0</v>
      </c>
      <c r="CF16" s="721">
        <f t="shared" si="15"/>
        <v>0</v>
      </c>
      <c r="CG16" s="722">
        <f t="shared" si="15"/>
        <v>0</v>
      </c>
      <c r="CH16" s="723">
        <f t="shared" si="15"/>
        <v>0</v>
      </c>
      <c r="CI16" s="562">
        <f t="shared" si="15"/>
        <v>0</v>
      </c>
      <c r="CJ16" s="539">
        <f t="shared" si="15"/>
        <v>0</v>
      </c>
      <c r="CK16" s="539">
        <f t="shared" si="15"/>
        <v>0</v>
      </c>
      <c r="CL16" s="541">
        <f t="shared" si="15"/>
        <v>0</v>
      </c>
      <c r="CM16" s="539">
        <f t="shared" si="15"/>
        <v>0</v>
      </c>
      <c r="CN16" s="1128">
        <f t="shared" si="4"/>
        <v>7</v>
      </c>
      <c r="CO16" s="1129"/>
      <c r="CP16" s="1123">
        <f>IF(CN16=0,0,LOOKUP(CN16,ﾃﾞｰﾀ入力!$AR$13:'ﾃﾞｰﾀ入力'!$AR$34,ﾃﾞｰﾀ入力!$AS$13:'ﾃﾞｰﾀ入力'!$AS$34))</f>
        <v>6.25</v>
      </c>
      <c r="CQ16" s="1123"/>
      <c r="CR16" s="294">
        <f t="shared" si="5"/>
        <v>0</v>
      </c>
      <c r="CS16" s="294">
        <f t="shared" si="6"/>
        <v>0</v>
      </c>
      <c r="CT16" s="294">
        <f t="shared" si="7"/>
        <v>0</v>
      </c>
      <c r="CU16" s="295">
        <f t="shared" ca="1" si="12"/>
        <v>7662.5</v>
      </c>
      <c r="CV16" s="296">
        <f ca="1">IF(H16=0,0,LOOKUP(H16,ﾃﾞｰﾀ入力!$C$3:'ﾃﾞｰﾀ入力'!$C$52,ﾃﾞｰﾀ入力!$E$3:'ﾃﾞｰﾀ入力'!$E$51))</f>
        <v>1226</v>
      </c>
      <c r="CW16" s="297">
        <f ca="1">IF(H16=0,0,LOOKUP(H16,ﾃﾞｰﾀ入力!$C$3:'ﾃﾞｰﾀ入力'!$C$52,ﾃﾞｰﾀ入力!$F$3:'ﾃﾞｰﾀ入力'!$F$51))</f>
        <v>2442</v>
      </c>
      <c r="CY16" s="69"/>
      <c r="CZ16" s="69"/>
      <c r="DA16" s="69"/>
    </row>
    <row r="17" spans="1:105" ht="22.5" customHeight="1">
      <c r="A17" s="443">
        <f t="shared" si="8"/>
        <v>4</v>
      </c>
      <c r="B17" s="855" t="str">
        <f>ｼﾌﾄ原本!C8</f>
        <v>I.Y</v>
      </c>
      <c r="C17" s="785" t="str">
        <f>ｼﾌﾄ原本!K8</f>
        <v>X</v>
      </c>
      <c r="D17" s="435">
        <f>IF(COUNTIF($H$14:$H$30,4),VLOOKUP(4,$H$14:$CU$30,3,FALSE),0)</f>
        <v>0</v>
      </c>
      <c r="E17" s="423">
        <f>IF(COUNTIF($H$14:$H$30,4),VLOOKUP(4,$H$14:$CU$30,4,FALSE),0)</f>
        <v>0</v>
      </c>
      <c r="F17" s="430">
        <f>IF(COUNTIF($H$14:$H$30,4),VLOOKUP(4,$H$14:$CU$30,92,FALSE),0)</f>
        <v>0</v>
      </c>
      <c r="G17" s="431">
        <f>IF(COUNTIF($H$14:$H$30,4),VLOOKUP(4,$H$14:$CW$30,94,FALSE),0)</f>
        <v>0</v>
      </c>
      <c r="H17" s="432">
        <v>2</v>
      </c>
      <c r="I17" s="874" t="str">
        <f>IF(H17=0,0,LOOKUP(H17,ﾃﾞｰﾀ入力!$C$3:'ﾃﾞｰﾀ入力'!$C$40,ﾃﾞｰﾀ入力!$D$3:'ﾃﾞｰﾀ入力'!$D$40))</f>
        <v>S.S</v>
      </c>
      <c r="J17" s="285">
        <v>11</v>
      </c>
      <c r="K17" s="286">
        <v>22.75</v>
      </c>
      <c r="L17" s="632">
        <f t="shared" ref="L17:AQ17" si="16">IF(AND(L12&gt;=$J$17,L12&lt;$K$17),"*",0)</f>
        <v>0</v>
      </c>
      <c r="M17" s="626">
        <f t="shared" si="16"/>
        <v>0</v>
      </c>
      <c r="N17" s="627">
        <f t="shared" si="16"/>
        <v>0</v>
      </c>
      <c r="O17" s="628">
        <f t="shared" si="16"/>
        <v>0</v>
      </c>
      <c r="P17" s="537">
        <f t="shared" si="16"/>
        <v>0</v>
      </c>
      <c r="Q17" s="539">
        <f t="shared" si="16"/>
        <v>0</v>
      </c>
      <c r="R17" s="541">
        <f t="shared" si="16"/>
        <v>0</v>
      </c>
      <c r="S17" s="539">
        <f t="shared" si="16"/>
        <v>0</v>
      </c>
      <c r="T17" s="537">
        <f t="shared" si="16"/>
        <v>0</v>
      </c>
      <c r="U17" s="538">
        <f t="shared" si="16"/>
        <v>0</v>
      </c>
      <c r="V17" s="723">
        <f t="shared" si="16"/>
        <v>0</v>
      </c>
      <c r="W17" s="562">
        <f t="shared" si="16"/>
        <v>0</v>
      </c>
      <c r="X17" s="723">
        <f t="shared" si="16"/>
        <v>0</v>
      </c>
      <c r="Y17" s="723">
        <f t="shared" si="16"/>
        <v>0</v>
      </c>
      <c r="Z17" s="724">
        <f t="shared" si="16"/>
        <v>0</v>
      </c>
      <c r="AA17" s="723">
        <f t="shared" si="16"/>
        <v>0</v>
      </c>
      <c r="AB17" s="721">
        <f t="shared" si="16"/>
        <v>0</v>
      </c>
      <c r="AC17" s="722">
        <f t="shared" si="16"/>
        <v>0</v>
      </c>
      <c r="AD17" s="723">
        <f t="shared" si="16"/>
        <v>0</v>
      </c>
      <c r="AE17" s="562">
        <f t="shared" si="16"/>
        <v>0</v>
      </c>
      <c r="AF17" s="723">
        <f t="shared" si="16"/>
        <v>0</v>
      </c>
      <c r="AG17" s="723">
        <f t="shared" si="16"/>
        <v>0</v>
      </c>
      <c r="AH17" s="724">
        <f t="shared" si="16"/>
        <v>0</v>
      </c>
      <c r="AI17" s="723">
        <f t="shared" si="16"/>
        <v>0</v>
      </c>
      <c r="AJ17" s="721" t="str">
        <f t="shared" si="16"/>
        <v>*</v>
      </c>
      <c r="AK17" s="722" t="str">
        <f t="shared" si="16"/>
        <v>*</v>
      </c>
      <c r="AL17" s="723" t="str">
        <f t="shared" si="16"/>
        <v>*</v>
      </c>
      <c r="AM17" s="562" t="str">
        <f t="shared" si="16"/>
        <v>*</v>
      </c>
      <c r="AN17" s="723" t="str">
        <f t="shared" si="16"/>
        <v>*</v>
      </c>
      <c r="AO17" s="723" t="str">
        <f t="shared" si="16"/>
        <v>*</v>
      </c>
      <c r="AP17" s="724" t="str">
        <f t="shared" si="16"/>
        <v>*</v>
      </c>
      <c r="AQ17" s="723" t="str">
        <f t="shared" si="16"/>
        <v>*</v>
      </c>
      <c r="AR17" s="721" t="str">
        <f t="shared" ref="AR17:BW17" si="17">IF(AND(AR12&gt;=$J$17,AR12&lt;$K$17),"*",0)</f>
        <v>*</v>
      </c>
      <c r="AS17" s="722" t="str">
        <f t="shared" si="17"/>
        <v>*</v>
      </c>
      <c r="AT17" s="723" t="str">
        <f t="shared" si="17"/>
        <v>*</v>
      </c>
      <c r="AU17" s="562" t="str">
        <f t="shared" si="17"/>
        <v>*</v>
      </c>
      <c r="AV17" s="723" t="str">
        <f t="shared" si="17"/>
        <v>*</v>
      </c>
      <c r="AW17" s="723" t="str">
        <f t="shared" si="17"/>
        <v>*</v>
      </c>
      <c r="AX17" s="724" t="str">
        <f t="shared" si="17"/>
        <v>*</v>
      </c>
      <c r="AY17" s="723" t="str">
        <f t="shared" si="17"/>
        <v>*</v>
      </c>
      <c r="AZ17" s="980" t="str">
        <f t="shared" si="17"/>
        <v>*</v>
      </c>
      <c r="BA17" s="981" t="str">
        <f t="shared" si="17"/>
        <v>*</v>
      </c>
      <c r="BB17" s="723" t="str">
        <f t="shared" si="17"/>
        <v>*</v>
      </c>
      <c r="BC17" s="562" t="str">
        <f t="shared" si="17"/>
        <v>*</v>
      </c>
      <c r="BD17" s="723" t="str">
        <f t="shared" si="17"/>
        <v>*</v>
      </c>
      <c r="BE17" s="723" t="str">
        <f t="shared" si="17"/>
        <v>*</v>
      </c>
      <c r="BF17" s="724" t="str">
        <f t="shared" si="17"/>
        <v>*</v>
      </c>
      <c r="BG17" s="723" t="str">
        <f t="shared" si="17"/>
        <v>*</v>
      </c>
      <c r="BH17" s="980" t="str">
        <f t="shared" si="17"/>
        <v>*</v>
      </c>
      <c r="BI17" s="981" t="str">
        <f t="shared" si="17"/>
        <v>*</v>
      </c>
      <c r="BJ17" s="979" t="str">
        <f t="shared" si="17"/>
        <v>*</v>
      </c>
      <c r="BK17" s="982" t="str">
        <f t="shared" si="17"/>
        <v>*</v>
      </c>
      <c r="BL17" s="723" t="str">
        <f t="shared" si="17"/>
        <v>*</v>
      </c>
      <c r="BM17" s="723" t="str">
        <f t="shared" si="17"/>
        <v>*</v>
      </c>
      <c r="BN17" s="724" t="str">
        <f t="shared" si="17"/>
        <v>*</v>
      </c>
      <c r="BO17" s="723" t="str">
        <f t="shared" si="17"/>
        <v>*</v>
      </c>
      <c r="BP17" s="721" t="str">
        <f t="shared" si="17"/>
        <v>*</v>
      </c>
      <c r="BQ17" s="722" t="str">
        <f t="shared" si="17"/>
        <v>*</v>
      </c>
      <c r="BR17" s="723" t="str">
        <f t="shared" si="17"/>
        <v>*</v>
      </c>
      <c r="BS17" s="562" t="str">
        <f t="shared" si="17"/>
        <v>*</v>
      </c>
      <c r="BT17" s="723" t="str">
        <f t="shared" si="17"/>
        <v>*</v>
      </c>
      <c r="BU17" s="723" t="str">
        <f t="shared" si="17"/>
        <v>*</v>
      </c>
      <c r="BV17" s="724" t="str">
        <f t="shared" si="17"/>
        <v>*</v>
      </c>
      <c r="BW17" s="723" t="str">
        <f t="shared" si="17"/>
        <v>*</v>
      </c>
      <c r="BX17" s="721" t="str">
        <f t="shared" ref="BX17:CM17" si="18">IF(AND(BX12&gt;=$J$17,BX12&lt;$K$17),"*",0)</f>
        <v>*</v>
      </c>
      <c r="BY17" s="722" t="str">
        <f t="shared" si="18"/>
        <v>*</v>
      </c>
      <c r="BZ17" s="723" t="str">
        <f t="shared" si="18"/>
        <v>*</v>
      </c>
      <c r="CA17" s="562" t="str">
        <f t="shared" si="18"/>
        <v>*</v>
      </c>
      <c r="CB17" s="723" t="str">
        <f t="shared" si="18"/>
        <v>*</v>
      </c>
      <c r="CC17" s="723" t="str">
        <f t="shared" si="18"/>
        <v>*</v>
      </c>
      <c r="CD17" s="724" t="str">
        <f t="shared" si="18"/>
        <v>*</v>
      </c>
      <c r="CE17" s="723">
        <f t="shared" si="18"/>
        <v>0</v>
      </c>
      <c r="CF17" s="721">
        <f t="shared" si="18"/>
        <v>0</v>
      </c>
      <c r="CG17" s="722">
        <f t="shared" si="18"/>
        <v>0</v>
      </c>
      <c r="CH17" s="723">
        <f t="shared" si="18"/>
        <v>0</v>
      </c>
      <c r="CI17" s="562">
        <f t="shared" si="18"/>
        <v>0</v>
      </c>
      <c r="CJ17" s="539">
        <f t="shared" si="18"/>
        <v>0</v>
      </c>
      <c r="CK17" s="539">
        <f t="shared" si="18"/>
        <v>0</v>
      </c>
      <c r="CL17" s="541">
        <f t="shared" si="18"/>
        <v>0</v>
      </c>
      <c r="CM17" s="539">
        <f t="shared" si="18"/>
        <v>0</v>
      </c>
      <c r="CN17" s="1128">
        <f t="shared" si="4"/>
        <v>11.75</v>
      </c>
      <c r="CO17" s="1129"/>
      <c r="CP17" s="1123">
        <f>IF(CN17=0,0,LOOKUP(CN17,ﾃﾞｰﾀ入力!$AR$13:'ﾃﾞｰﾀ入力'!$AR$34,ﾃﾞｰﾀ入力!$AS$13:'ﾃﾞｰﾀ入力'!$AS$34))</f>
        <v>10.5</v>
      </c>
      <c r="CQ17" s="1123"/>
      <c r="CR17" s="294">
        <f t="shared" si="5"/>
        <v>2.5</v>
      </c>
      <c r="CS17" s="294">
        <f t="shared" si="6"/>
        <v>0.75</v>
      </c>
      <c r="CT17" s="294">
        <f t="shared" si="7"/>
        <v>0.75</v>
      </c>
      <c r="CU17" s="295">
        <f t="shared" ca="1" si="12"/>
        <v>17531.25</v>
      </c>
      <c r="CV17" s="296">
        <f ca="1">IF(H17=0,0,LOOKUP(H17,ﾃﾞｰﾀ入力!$C$3:'ﾃﾞｰﾀ入力'!$C$52,ﾃﾞｰﾀ入力!$E$3:'ﾃﾞｰﾀ入力'!$E$51))</f>
        <v>1500</v>
      </c>
      <c r="CW17" s="297">
        <f ca="1">IF(H17=0,0,LOOKUP(H17,ﾃﾞｰﾀ入力!$C$3:'ﾃﾞｰﾀ入力'!$C$52,ﾃﾞｰﾀ入力!$F$3:'ﾃﾞｰﾀ入力'!$F$51))</f>
        <v>1</v>
      </c>
      <c r="CY17" s="69"/>
      <c r="CZ17" s="69"/>
      <c r="DA17" s="69"/>
    </row>
    <row r="18" spans="1:105" ht="22.5" customHeight="1">
      <c r="A18" s="443">
        <f t="shared" si="8"/>
        <v>5</v>
      </c>
      <c r="B18" s="855" t="str">
        <f>ｼﾌﾄ原本!C9</f>
        <v>S.S</v>
      </c>
      <c r="C18" s="785" t="str">
        <f>ｼﾌﾄ原本!K9</f>
        <v>X</v>
      </c>
      <c r="D18" s="435">
        <f>IF(COUNTIF($H$14:$H$30,5),VLOOKUP(5,$H$14:$CU$30,3,FALSE),0)</f>
        <v>0</v>
      </c>
      <c r="E18" s="423">
        <f>IF(COUNTIF($H$14:$H$30,5),VLOOKUP(5,$H$14:$CU$30,4,FALSE),0)</f>
        <v>0</v>
      </c>
      <c r="F18" s="430">
        <f>IF(COUNTIF($H$14:$H$30,5),VLOOKUP(5,$H$14:$CU$30,92,FALSE),0)</f>
        <v>0</v>
      </c>
      <c r="G18" s="431">
        <f>IF(COUNTIF($H$14:$H$30,5),VLOOKUP(5,$H$14:$CW$30,94,FALSE),0)</f>
        <v>0</v>
      </c>
      <c r="H18" s="432">
        <v>1</v>
      </c>
      <c r="I18" s="874" t="str">
        <f>IF(H18=0,0,LOOKUP(H18,ﾃﾞｰﾀ入力!$C$3:'ﾃﾞｰﾀ入力'!$C$40,ﾃﾞｰﾀ入力!$D$3:'ﾃﾞｰﾀ入力'!$D$40))</f>
        <v>K.M</v>
      </c>
      <c r="J18" s="285">
        <v>12</v>
      </c>
      <c r="K18" s="286">
        <v>22.75</v>
      </c>
      <c r="L18" s="632">
        <f t="shared" ref="L18:AQ18" si="19">IF(AND(L12&gt;=$J$18,L12&lt;$K$18),"*",0)</f>
        <v>0</v>
      </c>
      <c r="M18" s="626">
        <f t="shared" si="19"/>
        <v>0</v>
      </c>
      <c r="N18" s="627">
        <f t="shared" si="19"/>
        <v>0</v>
      </c>
      <c r="O18" s="628">
        <f t="shared" si="19"/>
        <v>0</v>
      </c>
      <c r="P18" s="537">
        <f t="shared" si="19"/>
        <v>0</v>
      </c>
      <c r="Q18" s="539">
        <f t="shared" si="19"/>
        <v>0</v>
      </c>
      <c r="R18" s="541">
        <f t="shared" si="19"/>
        <v>0</v>
      </c>
      <c r="S18" s="539">
        <f t="shared" si="19"/>
        <v>0</v>
      </c>
      <c r="T18" s="537">
        <f t="shared" si="19"/>
        <v>0</v>
      </c>
      <c r="U18" s="538">
        <f t="shared" si="19"/>
        <v>0</v>
      </c>
      <c r="V18" s="723">
        <f t="shared" si="19"/>
        <v>0</v>
      </c>
      <c r="W18" s="562">
        <f t="shared" si="19"/>
        <v>0</v>
      </c>
      <c r="X18" s="723">
        <f t="shared" si="19"/>
        <v>0</v>
      </c>
      <c r="Y18" s="723">
        <f t="shared" si="19"/>
        <v>0</v>
      </c>
      <c r="Z18" s="724">
        <f t="shared" si="19"/>
        <v>0</v>
      </c>
      <c r="AA18" s="723">
        <f t="shared" si="19"/>
        <v>0</v>
      </c>
      <c r="AB18" s="721">
        <f t="shared" si="19"/>
        <v>0</v>
      </c>
      <c r="AC18" s="722">
        <f t="shared" si="19"/>
        <v>0</v>
      </c>
      <c r="AD18" s="723">
        <f t="shared" si="19"/>
        <v>0</v>
      </c>
      <c r="AE18" s="562">
        <f t="shared" si="19"/>
        <v>0</v>
      </c>
      <c r="AF18" s="723">
        <f t="shared" si="19"/>
        <v>0</v>
      </c>
      <c r="AG18" s="723">
        <f t="shared" si="19"/>
        <v>0</v>
      </c>
      <c r="AH18" s="724">
        <f t="shared" si="19"/>
        <v>0</v>
      </c>
      <c r="AI18" s="723">
        <f t="shared" si="19"/>
        <v>0</v>
      </c>
      <c r="AJ18" s="721">
        <f t="shared" si="19"/>
        <v>0</v>
      </c>
      <c r="AK18" s="722">
        <f t="shared" si="19"/>
        <v>0</v>
      </c>
      <c r="AL18" s="723">
        <f t="shared" si="19"/>
        <v>0</v>
      </c>
      <c r="AM18" s="562">
        <f t="shared" si="19"/>
        <v>0</v>
      </c>
      <c r="AN18" s="723" t="str">
        <f t="shared" si="19"/>
        <v>*</v>
      </c>
      <c r="AO18" s="723" t="str">
        <f t="shared" si="19"/>
        <v>*</v>
      </c>
      <c r="AP18" s="724" t="str">
        <f t="shared" si="19"/>
        <v>*</v>
      </c>
      <c r="AQ18" s="723" t="str">
        <f t="shared" si="19"/>
        <v>*</v>
      </c>
      <c r="AR18" s="721" t="str">
        <f t="shared" ref="AR18:BW18" si="20">IF(AND(AR12&gt;=$J$18,AR12&lt;$K$18),"*",0)</f>
        <v>*</v>
      </c>
      <c r="AS18" s="722" t="str">
        <f t="shared" si="20"/>
        <v>*</v>
      </c>
      <c r="AT18" s="723" t="str">
        <f t="shared" si="20"/>
        <v>*</v>
      </c>
      <c r="AU18" s="998" t="str">
        <f t="shared" si="20"/>
        <v>*</v>
      </c>
      <c r="AV18" s="723" t="str">
        <f t="shared" si="20"/>
        <v>*</v>
      </c>
      <c r="AW18" s="723" t="str">
        <f t="shared" si="20"/>
        <v>*</v>
      </c>
      <c r="AX18" s="724" t="str">
        <f t="shared" si="20"/>
        <v>*</v>
      </c>
      <c r="AY18" s="723" t="str">
        <f t="shared" si="20"/>
        <v>*</v>
      </c>
      <c r="AZ18" s="721" t="str">
        <f t="shared" si="20"/>
        <v>*</v>
      </c>
      <c r="BA18" s="722" t="str">
        <f t="shared" si="20"/>
        <v>*</v>
      </c>
      <c r="BB18" s="979" t="str">
        <f t="shared" si="20"/>
        <v>*</v>
      </c>
      <c r="BC18" s="982" t="str">
        <f t="shared" si="20"/>
        <v>*</v>
      </c>
      <c r="BD18" s="723" t="str">
        <f t="shared" si="20"/>
        <v>*</v>
      </c>
      <c r="BE18" s="723" t="str">
        <f t="shared" si="20"/>
        <v>*</v>
      </c>
      <c r="BF18" s="724" t="str">
        <f t="shared" si="20"/>
        <v>*</v>
      </c>
      <c r="BG18" s="723" t="str">
        <f t="shared" si="20"/>
        <v>*</v>
      </c>
      <c r="BH18" s="721" t="str">
        <f t="shared" si="20"/>
        <v>*</v>
      </c>
      <c r="BI18" s="722" t="str">
        <f t="shared" si="20"/>
        <v>*</v>
      </c>
      <c r="BJ18" s="723" t="str">
        <f t="shared" si="20"/>
        <v>*</v>
      </c>
      <c r="BK18" s="562" t="str">
        <f t="shared" si="20"/>
        <v>*</v>
      </c>
      <c r="BL18" s="979" t="str">
        <f t="shared" si="20"/>
        <v>*</v>
      </c>
      <c r="BM18" s="979" t="str">
        <f t="shared" si="20"/>
        <v>*</v>
      </c>
      <c r="BN18" s="983" t="str">
        <f t="shared" si="20"/>
        <v>*</v>
      </c>
      <c r="BO18" s="723" t="str">
        <f t="shared" si="20"/>
        <v>*</v>
      </c>
      <c r="BP18" s="721" t="str">
        <f t="shared" si="20"/>
        <v>*</v>
      </c>
      <c r="BQ18" s="722" t="str">
        <f t="shared" si="20"/>
        <v>*</v>
      </c>
      <c r="BR18" s="723" t="str">
        <f t="shared" si="20"/>
        <v>*</v>
      </c>
      <c r="BS18" s="562" t="str">
        <f t="shared" si="20"/>
        <v>*</v>
      </c>
      <c r="BT18" s="723" t="str">
        <f t="shared" si="20"/>
        <v>*</v>
      </c>
      <c r="BU18" s="723" t="str">
        <f t="shared" si="20"/>
        <v>*</v>
      </c>
      <c r="BV18" s="724" t="str">
        <f t="shared" si="20"/>
        <v>*</v>
      </c>
      <c r="BW18" s="723" t="str">
        <f t="shared" si="20"/>
        <v>*</v>
      </c>
      <c r="BX18" s="721" t="str">
        <f t="shared" ref="BX18:CM18" si="21">IF(AND(BX12&gt;=$J$18,BX12&lt;$K$18),"*",0)</f>
        <v>*</v>
      </c>
      <c r="BY18" s="722" t="str">
        <f t="shared" si="21"/>
        <v>*</v>
      </c>
      <c r="BZ18" s="723" t="str">
        <f t="shared" si="21"/>
        <v>*</v>
      </c>
      <c r="CA18" s="562" t="str">
        <f t="shared" si="21"/>
        <v>*</v>
      </c>
      <c r="CB18" s="723" t="str">
        <f t="shared" si="21"/>
        <v>*</v>
      </c>
      <c r="CC18" s="723" t="str">
        <f t="shared" si="21"/>
        <v>*</v>
      </c>
      <c r="CD18" s="724" t="str">
        <f t="shared" si="21"/>
        <v>*</v>
      </c>
      <c r="CE18" s="723">
        <f t="shared" si="21"/>
        <v>0</v>
      </c>
      <c r="CF18" s="721">
        <f t="shared" si="21"/>
        <v>0</v>
      </c>
      <c r="CG18" s="722">
        <f t="shared" si="21"/>
        <v>0</v>
      </c>
      <c r="CH18" s="723">
        <f t="shared" si="21"/>
        <v>0</v>
      </c>
      <c r="CI18" s="562">
        <f t="shared" si="21"/>
        <v>0</v>
      </c>
      <c r="CJ18" s="539">
        <f t="shared" si="21"/>
        <v>0</v>
      </c>
      <c r="CK18" s="539">
        <f t="shared" si="21"/>
        <v>0</v>
      </c>
      <c r="CL18" s="541">
        <f t="shared" si="21"/>
        <v>0</v>
      </c>
      <c r="CM18" s="539">
        <f t="shared" si="21"/>
        <v>0</v>
      </c>
      <c r="CN18" s="1128">
        <f t="shared" si="4"/>
        <v>10.75</v>
      </c>
      <c r="CO18" s="1129"/>
      <c r="CP18" s="1123">
        <f>IF(CN18=0,0,LOOKUP(CN18,ﾃﾞｰﾀ入力!$AR$13:'ﾃﾞｰﾀ入力'!$AR$34,ﾃﾞｰﾀ入力!$AS$13:'ﾃﾞｰﾀ入力'!$AS$34))</f>
        <v>9.5</v>
      </c>
      <c r="CQ18" s="1123"/>
      <c r="CR18" s="294">
        <f t="shared" si="5"/>
        <v>1.5</v>
      </c>
      <c r="CS18" s="294">
        <f t="shared" si="6"/>
        <v>0.75</v>
      </c>
      <c r="CT18" s="294">
        <f t="shared" si="7"/>
        <v>0.75</v>
      </c>
      <c r="CU18" s="295">
        <f t="shared" ca="1" si="12"/>
        <v>20875</v>
      </c>
      <c r="CV18" s="296">
        <f ca="1">IF(H18=0,0,LOOKUP(H18,ﾃﾞｰﾀ入力!$C$3:'ﾃﾞｰﾀ入力'!$C$52,ﾃﾞｰﾀ入力!$E$3:'ﾃﾞｰﾀ入力'!$E$51))</f>
        <v>2000</v>
      </c>
      <c r="CW18" s="297">
        <f ca="1">IF(H18=0,0,LOOKUP(H18,ﾃﾞｰﾀ入力!$C$3:'ﾃﾞｰﾀ入力'!$C$52,ﾃﾞｰﾀ入力!$F$3:'ﾃﾞｰﾀ入力'!$F$51))</f>
        <v>1</v>
      </c>
      <c r="CY18" s="69"/>
      <c r="CZ18" s="69"/>
      <c r="DA18" s="69"/>
    </row>
    <row r="19" spans="1:105" ht="22.5" customHeight="1">
      <c r="A19" s="443">
        <f t="shared" si="8"/>
        <v>6</v>
      </c>
      <c r="B19" s="855" t="str">
        <f>ｼﾌﾄ原本!C10</f>
        <v>S.M</v>
      </c>
      <c r="C19" s="785" t="str">
        <f>ｼﾌﾄ原本!K10</f>
        <v>O-16</v>
      </c>
      <c r="D19" s="435">
        <f>IF(COUNTIF($H$14:$H$30,6),VLOOKUP(6,$H$14:$CU$30,3,FALSE),0)</f>
        <v>6.75</v>
      </c>
      <c r="E19" s="429">
        <f>IF(COUNTIF($H$14:$H$30,6),VLOOKUP(6,$H$14:$CU$30,4,FALSE),0)</f>
        <v>17</v>
      </c>
      <c r="F19" s="430">
        <f ca="1">IF(COUNTIF($H$14:$H$30,6),VLOOKUP(6,$H$14:$CU$30,92,FALSE),0)</f>
        <v>11507</v>
      </c>
      <c r="G19" s="431">
        <f ca="1">IF(COUNTIF($H$14:$H$30,6),VLOOKUP(6,$H$14:$CW$30,94,FALSE),0)</f>
        <v>1050</v>
      </c>
      <c r="H19" s="432">
        <v>12</v>
      </c>
      <c r="I19" s="874" t="str">
        <f>IF(H19=0,0,LOOKUP(H19,ﾃﾞｰﾀ入力!$C$3:'ﾃﾞｰﾀ入力'!$C$40,ﾃﾞｰﾀ入力!$D$3:'ﾃﾞｰﾀ入力'!$D$40))</f>
        <v>Y.K</v>
      </c>
      <c r="J19" s="285">
        <v>15</v>
      </c>
      <c r="K19" s="691">
        <v>19</v>
      </c>
      <c r="L19" s="632">
        <f t="shared" ref="L19:AQ19" si="22">IF(AND(L12&gt;=$J$19,L12&lt;$K$19),"*",0)</f>
        <v>0</v>
      </c>
      <c r="M19" s="626">
        <f t="shared" si="22"/>
        <v>0</v>
      </c>
      <c r="N19" s="627">
        <f t="shared" si="22"/>
        <v>0</v>
      </c>
      <c r="O19" s="628">
        <f t="shared" si="22"/>
        <v>0</v>
      </c>
      <c r="P19" s="537">
        <f t="shared" si="22"/>
        <v>0</v>
      </c>
      <c r="Q19" s="539">
        <f t="shared" si="22"/>
        <v>0</v>
      </c>
      <c r="R19" s="541">
        <f t="shared" si="22"/>
        <v>0</v>
      </c>
      <c r="S19" s="539">
        <f t="shared" si="22"/>
        <v>0</v>
      </c>
      <c r="T19" s="537">
        <f t="shared" si="22"/>
        <v>0</v>
      </c>
      <c r="U19" s="538">
        <f t="shared" si="22"/>
        <v>0</v>
      </c>
      <c r="V19" s="723">
        <f t="shared" si="22"/>
        <v>0</v>
      </c>
      <c r="W19" s="562">
        <f t="shared" si="22"/>
        <v>0</v>
      </c>
      <c r="X19" s="723">
        <f t="shared" si="22"/>
        <v>0</v>
      </c>
      <c r="Y19" s="723">
        <f t="shared" si="22"/>
        <v>0</v>
      </c>
      <c r="Z19" s="724">
        <f t="shared" si="22"/>
        <v>0</v>
      </c>
      <c r="AA19" s="723">
        <f t="shared" si="22"/>
        <v>0</v>
      </c>
      <c r="AB19" s="721">
        <f t="shared" si="22"/>
        <v>0</v>
      </c>
      <c r="AC19" s="722">
        <f t="shared" si="22"/>
        <v>0</v>
      </c>
      <c r="AD19" s="723">
        <f t="shared" si="22"/>
        <v>0</v>
      </c>
      <c r="AE19" s="562">
        <f t="shared" si="22"/>
        <v>0</v>
      </c>
      <c r="AF19" s="723">
        <f t="shared" si="22"/>
        <v>0</v>
      </c>
      <c r="AG19" s="723">
        <f t="shared" si="22"/>
        <v>0</v>
      </c>
      <c r="AH19" s="724">
        <f t="shared" si="22"/>
        <v>0</v>
      </c>
      <c r="AI19" s="723">
        <f t="shared" si="22"/>
        <v>0</v>
      </c>
      <c r="AJ19" s="721">
        <f t="shared" si="22"/>
        <v>0</v>
      </c>
      <c r="AK19" s="722">
        <f t="shared" si="22"/>
        <v>0</v>
      </c>
      <c r="AL19" s="723">
        <f t="shared" si="22"/>
        <v>0</v>
      </c>
      <c r="AM19" s="562">
        <f t="shared" si="22"/>
        <v>0</v>
      </c>
      <c r="AN19" s="723">
        <f t="shared" si="22"/>
        <v>0</v>
      </c>
      <c r="AO19" s="723">
        <f t="shared" si="22"/>
        <v>0</v>
      </c>
      <c r="AP19" s="724">
        <f t="shared" si="22"/>
        <v>0</v>
      </c>
      <c r="AQ19" s="723">
        <f t="shared" si="22"/>
        <v>0</v>
      </c>
      <c r="AR19" s="721">
        <f t="shared" ref="AR19:BW19" si="23">IF(AND(AR12&gt;=$J$19,AR12&lt;$K$19),"*",0)</f>
        <v>0</v>
      </c>
      <c r="AS19" s="722">
        <f t="shared" si="23"/>
        <v>0</v>
      </c>
      <c r="AT19" s="723">
        <f t="shared" si="23"/>
        <v>0</v>
      </c>
      <c r="AU19" s="562">
        <f t="shared" si="23"/>
        <v>0</v>
      </c>
      <c r="AV19" s="723">
        <f t="shared" si="23"/>
        <v>0</v>
      </c>
      <c r="AW19" s="723">
        <f t="shared" si="23"/>
        <v>0</v>
      </c>
      <c r="AX19" s="724">
        <f t="shared" si="23"/>
        <v>0</v>
      </c>
      <c r="AY19" s="723">
        <f t="shared" si="23"/>
        <v>0</v>
      </c>
      <c r="AZ19" s="721" t="str">
        <f t="shared" si="23"/>
        <v>*</v>
      </c>
      <c r="BA19" s="722" t="str">
        <f t="shared" si="23"/>
        <v>*</v>
      </c>
      <c r="BB19" s="723" t="str">
        <f t="shared" si="23"/>
        <v>*</v>
      </c>
      <c r="BC19" s="562" t="str">
        <f t="shared" si="23"/>
        <v>*</v>
      </c>
      <c r="BD19" s="723" t="str">
        <f t="shared" si="23"/>
        <v>*</v>
      </c>
      <c r="BE19" s="723" t="str">
        <f t="shared" si="23"/>
        <v>*</v>
      </c>
      <c r="BF19" s="724" t="str">
        <f t="shared" si="23"/>
        <v>*</v>
      </c>
      <c r="BG19" s="723" t="str">
        <f t="shared" si="23"/>
        <v>*</v>
      </c>
      <c r="BH19" s="721" t="str">
        <f t="shared" si="23"/>
        <v>*</v>
      </c>
      <c r="BI19" s="722" t="str">
        <f t="shared" si="23"/>
        <v>*</v>
      </c>
      <c r="BJ19" s="723" t="str">
        <f t="shared" si="23"/>
        <v>*</v>
      </c>
      <c r="BK19" s="562" t="str">
        <f t="shared" si="23"/>
        <v>*</v>
      </c>
      <c r="BL19" s="723" t="str">
        <f t="shared" si="23"/>
        <v>*</v>
      </c>
      <c r="BM19" s="723" t="str">
        <f t="shared" si="23"/>
        <v>*</v>
      </c>
      <c r="BN19" s="724" t="str">
        <f t="shared" si="23"/>
        <v>*</v>
      </c>
      <c r="BO19" s="723" t="str">
        <f t="shared" si="23"/>
        <v>*</v>
      </c>
      <c r="BP19" s="721">
        <f t="shared" si="23"/>
        <v>0</v>
      </c>
      <c r="BQ19" s="722">
        <f t="shared" si="23"/>
        <v>0</v>
      </c>
      <c r="BR19" s="723">
        <f t="shared" si="23"/>
        <v>0</v>
      </c>
      <c r="BS19" s="562">
        <f t="shared" si="23"/>
        <v>0</v>
      </c>
      <c r="BT19" s="723">
        <f t="shared" si="23"/>
        <v>0</v>
      </c>
      <c r="BU19" s="723">
        <f t="shared" si="23"/>
        <v>0</v>
      </c>
      <c r="BV19" s="724">
        <f t="shared" si="23"/>
        <v>0</v>
      </c>
      <c r="BW19" s="723">
        <f t="shared" si="23"/>
        <v>0</v>
      </c>
      <c r="BX19" s="721">
        <f t="shared" ref="BX19:CM19" si="24">IF(AND(BX12&gt;=$J$19,BX12&lt;$K$19),"*",0)</f>
        <v>0</v>
      </c>
      <c r="BY19" s="722">
        <f t="shared" si="24"/>
        <v>0</v>
      </c>
      <c r="BZ19" s="723">
        <f t="shared" si="24"/>
        <v>0</v>
      </c>
      <c r="CA19" s="562">
        <f t="shared" si="24"/>
        <v>0</v>
      </c>
      <c r="CB19" s="723">
        <f t="shared" si="24"/>
        <v>0</v>
      </c>
      <c r="CC19" s="723">
        <f t="shared" si="24"/>
        <v>0</v>
      </c>
      <c r="CD19" s="724">
        <f t="shared" si="24"/>
        <v>0</v>
      </c>
      <c r="CE19" s="723">
        <f t="shared" si="24"/>
        <v>0</v>
      </c>
      <c r="CF19" s="721">
        <f t="shared" si="24"/>
        <v>0</v>
      </c>
      <c r="CG19" s="722">
        <f t="shared" si="24"/>
        <v>0</v>
      </c>
      <c r="CH19" s="723">
        <f t="shared" si="24"/>
        <v>0</v>
      </c>
      <c r="CI19" s="562">
        <f t="shared" si="24"/>
        <v>0</v>
      </c>
      <c r="CJ19" s="539">
        <f t="shared" si="24"/>
        <v>0</v>
      </c>
      <c r="CK19" s="539">
        <f t="shared" si="24"/>
        <v>0</v>
      </c>
      <c r="CL19" s="541">
        <f t="shared" si="24"/>
        <v>0</v>
      </c>
      <c r="CM19" s="539">
        <f t="shared" si="24"/>
        <v>0</v>
      </c>
      <c r="CN19" s="1128">
        <f t="shared" si="4"/>
        <v>4</v>
      </c>
      <c r="CO19" s="1129"/>
      <c r="CP19" s="1123">
        <f>IF(CN19=0,0,LOOKUP(CN19,ﾃﾞｰﾀ入力!$AR$13:'ﾃﾞｰﾀ入力'!$AR$34,ﾃﾞｰﾀ入力!$AS$13:'ﾃﾞｰﾀ入力'!$AS$34))</f>
        <v>4</v>
      </c>
      <c r="CQ19" s="1123"/>
      <c r="CR19" s="294">
        <f t="shared" si="5"/>
        <v>0</v>
      </c>
      <c r="CS19" s="294">
        <f t="shared" si="6"/>
        <v>0</v>
      </c>
      <c r="CT19" s="294">
        <f t="shared" si="7"/>
        <v>0</v>
      </c>
      <c r="CU19" s="295">
        <f t="shared" ca="1" si="12"/>
        <v>4904</v>
      </c>
      <c r="CV19" s="296">
        <f ca="1">IF(H19=0,0,LOOKUP(H19,ﾃﾞｰﾀ入力!$C$3:'ﾃﾞｰﾀ入力'!$C$52,ﾃﾞｰﾀ入力!$E$3:'ﾃﾞｰﾀ入力'!$E$51))</f>
        <v>1226</v>
      </c>
      <c r="CW19" s="297">
        <f ca="1">IF(H19=0,0,LOOKUP(H19,ﾃﾞｰﾀ入力!$C$3:'ﾃﾞｰﾀ入力'!$C$52,ﾃﾞｰﾀ入力!$F$3:'ﾃﾞｰﾀ入力'!$F$51))</f>
        <v>0</v>
      </c>
      <c r="CY19" s="69"/>
      <c r="CZ19" s="69"/>
      <c r="DA19" s="69"/>
    </row>
    <row r="20" spans="1:105" ht="22.5" customHeight="1">
      <c r="A20" s="443">
        <f t="shared" si="8"/>
        <v>7</v>
      </c>
      <c r="B20" s="855" t="str">
        <f>ｼﾌﾄ原本!C11</f>
        <v>N.D</v>
      </c>
      <c r="C20" s="785" t="str">
        <f>ｼﾌﾄ原本!K11</f>
        <v>X</v>
      </c>
      <c r="D20" s="435">
        <f>IF(COUNTIF($H$14:$H$30,7),VLOOKUP(7,$H$14:$CU$30,3,FALSE),0)</f>
        <v>0</v>
      </c>
      <c r="E20" s="423">
        <f>IF(COUNTIF($H$14:$H$30,7),VLOOKUP(7,$H$14:$CU$30,4,FALSE),0)</f>
        <v>0</v>
      </c>
      <c r="F20" s="430">
        <f>IF(COUNTIF($H$14:$H$30,7),VLOOKUP(7,$H$14:$CU$30,92,FALSE),0)</f>
        <v>0</v>
      </c>
      <c r="G20" s="431">
        <f>IF(COUNTIF($H$14:$H$30,7),VLOOKUP(7,$H$14:$CW$30,94,FALSE),0)</f>
        <v>0</v>
      </c>
      <c r="H20" s="432">
        <v>17</v>
      </c>
      <c r="I20" s="874" t="str">
        <f>IF(H20=0,0,LOOKUP(H20,ﾃﾞｰﾀ入力!$C$3:'ﾃﾞｰﾀ入力'!$C$40,ﾃﾞｰﾀ入力!$D$3:'ﾃﾞｰﾀ入力'!$D$40))</f>
        <v>S.U</v>
      </c>
      <c r="J20" s="285">
        <v>17</v>
      </c>
      <c r="K20" s="691">
        <v>22.75</v>
      </c>
      <c r="L20" s="632">
        <f t="shared" ref="L20:AQ20" si="25">IF(AND(L12&gt;=$J$20,L12&lt;$K$20),"*",0)</f>
        <v>0</v>
      </c>
      <c r="M20" s="626">
        <f t="shared" si="25"/>
        <v>0</v>
      </c>
      <c r="N20" s="627">
        <f t="shared" si="25"/>
        <v>0</v>
      </c>
      <c r="O20" s="628">
        <f t="shared" si="25"/>
        <v>0</v>
      </c>
      <c r="P20" s="537">
        <f t="shared" si="25"/>
        <v>0</v>
      </c>
      <c r="Q20" s="539">
        <f t="shared" si="25"/>
        <v>0</v>
      </c>
      <c r="R20" s="541">
        <f t="shared" si="25"/>
        <v>0</v>
      </c>
      <c r="S20" s="539">
        <f t="shared" si="25"/>
        <v>0</v>
      </c>
      <c r="T20" s="537">
        <f t="shared" si="25"/>
        <v>0</v>
      </c>
      <c r="U20" s="538">
        <f t="shared" si="25"/>
        <v>0</v>
      </c>
      <c r="V20" s="723">
        <f t="shared" si="25"/>
        <v>0</v>
      </c>
      <c r="W20" s="562">
        <f t="shared" si="25"/>
        <v>0</v>
      </c>
      <c r="X20" s="723">
        <f t="shared" si="25"/>
        <v>0</v>
      </c>
      <c r="Y20" s="723">
        <f t="shared" si="25"/>
        <v>0</v>
      </c>
      <c r="Z20" s="724">
        <f t="shared" si="25"/>
        <v>0</v>
      </c>
      <c r="AA20" s="723">
        <f t="shared" si="25"/>
        <v>0</v>
      </c>
      <c r="AB20" s="721">
        <f t="shared" si="25"/>
        <v>0</v>
      </c>
      <c r="AC20" s="722">
        <f t="shared" si="25"/>
        <v>0</v>
      </c>
      <c r="AD20" s="723">
        <f t="shared" si="25"/>
        <v>0</v>
      </c>
      <c r="AE20" s="562">
        <f t="shared" si="25"/>
        <v>0</v>
      </c>
      <c r="AF20" s="723">
        <f t="shared" si="25"/>
        <v>0</v>
      </c>
      <c r="AG20" s="723">
        <f t="shared" si="25"/>
        <v>0</v>
      </c>
      <c r="AH20" s="724">
        <f t="shared" si="25"/>
        <v>0</v>
      </c>
      <c r="AI20" s="723">
        <f t="shared" si="25"/>
        <v>0</v>
      </c>
      <c r="AJ20" s="721">
        <f t="shared" si="25"/>
        <v>0</v>
      </c>
      <c r="AK20" s="722">
        <f t="shared" si="25"/>
        <v>0</v>
      </c>
      <c r="AL20" s="723">
        <f t="shared" si="25"/>
        <v>0</v>
      </c>
      <c r="AM20" s="562">
        <f t="shared" si="25"/>
        <v>0</v>
      </c>
      <c r="AN20" s="723">
        <f t="shared" si="25"/>
        <v>0</v>
      </c>
      <c r="AO20" s="723">
        <f t="shared" si="25"/>
        <v>0</v>
      </c>
      <c r="AP20" s="724">
        <f t="shared" si="25"/>
        <v>0</v>
      </c>
      <c r="AQ20" s="723">
        <f t="shared" si="25"/>
        <v>0</v>
      </c>
      <c r="AR20" s="721">
        <f t="shared" ref="AR20:BW20" si="26">IF(AND(AR12&gt;=$J$20,AR12&lt;$K$20),"*",0)</f>
        <v>0</v>
      </c>
      <c r="AS20" s="722">
        <f t="shared" si="26"/>
        <v>0</v>
      </c>
      <c r="AT20" s="723">
        <f t="shared" si="26"/>
        <v>0</v>
      </c>
      <c r="AU20" s="562">
        <f t="shared" si="26"/>
        <v>0</v>
      </c>
      <c r="AV20" s="723">
        <f t="shared" si="26"/>
        <v>0</v>
      </c>
      <c r="AW20" s="723">
        <f t="shared" si="26"/>
        <v>0</v>
      </c>
      <c r="AX20" s="724">
        <f t="shared" si="26"/>
        <v>0</v>
      </c>
      <c r="AY20" s="723">
        <f t="shared" si="26"/>
        <v>0</v>
      </c>
      <c r="AZ20" s="721">
        <f t="shared" si="26"/>
        <v>0</v>
      </c>
      <c r="BA20" s="722">
        <f t="shared" si="26"/>
        <v>0</v>
      </c>
      <c r="BB20" s="723">
        <f t="shared" si="26"/>
        <v>0</v>
      </c>
      <c r="BC20" s="562">
        <f t="shared" si="26"/>
        <v>0</v>
      </c>
      <c r="BD20" s="723">
        <f t="shared" si="26"/>
        <v>0</v>
      </c>
      <c r="BE20" s="723">
        <f t="shared" si="26"/>
        <v>0</v>
      </c>
      <c r="BF20" s="724">
        <f t="shared" si="26"/>
        <v>0</v>
      </c>
      <c r="BG20" s="723">
        <f t="shared" si="26"/>
        <v>0</v>
      </c>
      <c r="BH20" s="721" t="str">
        <f t="shared" si="26"/>
        <v>*</v>
      </c>
      <c r="BI20" s="722" t="str">
        <f t="shared" si="26"/>
        <v>*</v>
      </c>
      <c r="BJ20" s="723" t="str">
        <f t="shared" si="26"/>
        <v>*</v>
      </c>
      <c r="BK20" s="562" t="str">
        <f t="shared" si="26"/>
        <v>*</v>
      </c>
      <c r="BL20" s="723" t="str">
        <f t="shared" si="26"/>
        <v>*</v>
      </c>
      <c r="BM20" s="723" t="str">
        <f t="shared" si="26"/>
        <v>*</v>
      </c>
      <c r="BN20" s="724" t="str">
        <f t="shared" si="26"/>
        <v>*</v>
      </c>
      <c r="BO20" s="979" t="str">
        <f t="shared" si="26"/>
        <v>*</v>
      </c>
      <c r="BP20" s="721" t="str">
        <f t="shared" si="26"/>
        <v>*</v>
      </c>
      <c r="BQ20" s="722" t="str">
        <f t="shared" si="26"/>
        <v>*</v>
      </c>
      <c r="BR20" s="723" t="str">
        <f t="shared" si="26"/>
        <v>*</v>
      </c>
      <c r="BS20" s="562" t="str">
        <f t="shared" si="26"/>
        <v>*</v>
      </c>
      <c r="BT20" s="723" t="str">
        <f t="shared" si="26"/>
        <v>*</v>
      </c>
      <c r="BU20" s="723" t="str">
        <f t="shared" si="26"/>
        <v>*</v>
      </c>
      <c r="BV20" s="724" t="str">
        <f t="shared" si="26"/>
        <v>*</v>
      </c>
      <c r="BW20" s="723" t="str">
        <f t="shared" si="26"/>
        <v>*</v>
      </c>
      <c r="BX20" s="721" t="str">
        <f t="shared" ref="BX20:CM20" si="27">IF(AND(BX12&gt;=$J$20,BX12&lt;$K$20),"*",0)</f>
        <v>*</v>
      </c>
      <c r="BY20" s="722" t="str">
        <f t="shared" si="27"/>
        <v>*</v>
      </c>
      <c r="BZ20" s="723" t="str">
        <f t="shared" si="27"/>
        <v>*</v>
      </c>
      <c r="CA20" s="562" t="str">
        <f t="shared" si="27"/>
        <v>*</v>
      </c>
      <c r="CB20" s="723" t="str">
        <f t="shared" si="27"/>
        <v>*</v>
      </c>
      <c r="CC20" s="723" t="str">
        <f t="shared" si="27"/>
        <v>*</v>
      </c>
      <c r="CD20" s="724" t="str">
        <f t="shared" si="27"/>
        <v>*</v>
      </c>
      <c r="CE20" s="723">
        <f t="shared" si="27"/>
        <v>0</v>
      </c>
      <c r="CF20" s="721">
        <f t="shared" si="27"/>
        <v>0</v>
      </c>
      <c r="CG20" s="722">
        <f t="shared" si="27"/>
        <v>0</v>
      </c>
      <c r="CH20" s="723">
        <f t="shared" si="27"/>
        <v>0</v>
      </c>
      <c r="CI20" s="562">
        <f t="shared" si="27"/>
        <v>0</v>
      </c>
      <c r="CJ20" s="539">
        <f t="shared" si="27"/>
        <v>0</v>
      </c>
      <c r="CK20" s="539">
        <f t="shared" si="27"/>
        <v>0</v>
      </c>
      <c r="CL20" s="541">
        <f t="shared" si="27"/>
        <v>0</v>
      </c>
      <c r="CM20" s="539">
        <f t="shared" si="27"/>
        <v>0</v>
      </c>
      <c r="CN20" s="1128">
        <f t="shared" si="4"/>
        <v>5.75</v>
      </c>
      <c r="CO20" s="1129"/>
      <c r="CP20" s="1123">
        <f>IF(CN20=0,0,LOOKUP(CN20,ﾃﾞｰﾀ入力!$AR$13:'ﾃﾞｰﾀ入力'!$AR$34,ﾃﾞｰﾀ入力!$AS$13:'ﾃﾞｰﾀ入力'!$AS$34))</f>
        <v>5.25</v>
      </c>
      <c r="CQ20" s="1123"/>
      <c r="CR20" s="294">
        <f t="shared" si="5"/>
        <v>0</v>
      </c>
      <c r="CS20" s="294">
        <f t="shared" si="6"/>
        <v>0.75</v>
      </c>
      <c r="CT20" s="294">
        <f t="shared" si="7"/>
        <v>0</v>
      </c>
      <c r="CU20" s="295">
        <f t="shared" ca="1" si="12"/>
        <v>6666.375</v>
      </c>
      <c r="CV20" s="296">
        <f ca="1">IF(H20=0,0,LOOKUP(H20,ﾃﾞｰﾀ入力!$C$3:'ﾃﾞｰﾀ入力'!$C$52,ﾃﾞｰﾀ入力!$E$3:'ﾃﾞｰﾀ入力'!$E$51))</f>
        <v>1226</v>
      </c>
      <c r="CW20" s="297">
        <f ca="1">IF(H20=0,0,LOOKUP(H20,ﾃﾞｰﾀ入力!$C$3:'ﾃﾞｰﾀ入力'!$C$52,ﾃﾞｰﾀ入力!$F$3:'ﾃﾞｰﾀ入力'!$F$51))</f>
        <v>418</v>
      </c>
      <c r="CY20" s="69"/>
      <c r="CZ20" s="69"/>
      <c r="DA20" s="69"/>
    </row>
    <row r="21" spans="1:105" ht="22.5" customHeight="1">
      <c r="A21" s="443">
        <f t="shared" si="8"/>
        <v>8</v>
      </c>
      <c r="B21" s="855" t="str">
        <f>ｼﾌﾄ原本!C12</f>
        <v>M.K</v>
      </c>
      <c r="C21" s="785" t="str">
        <f>ｼﾌﾄ原本!K12</f>
        <v>O-16</v>
      </c>
      <c r="D21" s="435">
        <f>IF(COUNTIF($H$14:$H$30,8),VLOOKUP(8,$H$14:$CU$30,3,FALSE),0)</f>
        <v>6.75</v>
      </c>
      <c r="E21" s="423">
        <f>IF(COUNTIF($H$14:$H$30,8),VLOOKUP(8,$H$14:$CU$30,4,FALSE),0)</f>
        <v>14</v>
      </c>
      <c r="F21" s="430">
        <f ca="1">IF(COUNTIF($H$14:$H$30,8),VLOOKUP(8,$H$14:$CU$30,92,FALSE),0)</f>
        <v>7662.5</v>
      </c>
      <c r="G21" s="431">
        <f ca="1">IF(COUNTIF($H$14:$H$30,8),VLOOKUP(8,$H$14:$CW$30,94,FALSE),0)</f>
        <v>1430</v>
      </c>
      <c r="H21" s="432"/>
      <c r="I21" s="874">
        <f>IF(H21=0,0,LOOKUP(H21,ﾃﾞｰﾀ入力!$C$3:'ﾃﾞｰﾀ入力'!$C$40,ﾃﾞｰﾀ入力!$D$3:'ﾃﾞｰﾀ入力'!$D$40))</f>
        <v>0</v>
      </c>
      <c r="J21" s="285"/>
      <c r="K21" s="691"/>
      <c r="L21" s="632">
        <f t="shared" ref="L21:AQ21" si="28">IF(AND(L12&gt;=$J$21,L12&lt;$K$21),"*",0)</f>
        <v>0</v>
      </c>
      <c r="M21" s="626">
        <f t="shared" si="28"/>
        <v>0</v>
      </c>
      <c r="N21" s="627">
        <f t="shared" si="28"/>
        <v>0</v>
      </c>
      <c r="O21" s="628">
        <f t="shared" si="28"/>
        <v>0</v>
      </c>
      <c r="P21" s="537">
        <f t="shared" si="28"/>
        <v>0</v>
      </c>
      <c r="Q21" s="539">
        <f t="shared" si="28"/>
        <v>0</v>
      </c>
      <c r="R21" s="541">
        <f t="shared" si="28"/>
        <v>0</v>
      </c>
      <c r="S21" s="539">
        <f t="shared" si="28"/>
        <v>0</v>
      </c>
      <c r="T21" s="537">
        <f t="shared" si="28"/>
        <v>0</v>
      </c>
      <c r="U21" s="538">
        <f t="shared" si="28"/>
        <v>0</v>
      </c>
      <c r="V21" s="723">
        <f t="shared" si="28"/>
        <v>0</v>
      </c>
      <c r="W21" s="562">
        <f t="shared" si="28"/>
        <v>0</v>
      </c>
      <c r="X21" s="723">
        <f t="shared" si="28"/>
        <v>0</v>
      </c>
      <c r="Y21" s="723">
        <f t="shared" si="28"/>
        <v>0</v>
      </c>
      <c r="Z21" s="724">
        <f t="shared" si="28"/>
        <v>0</v>
      </c>
      <c r="AA21" s="723">
        <f t="shared" si="28"/>
        <v>0</v>
      </c>
      <c r="AB21" s="721">
        <f t="shared" si="28"/>
        <v>0</v>
      </c>
      <c r="AC21" s="722">
        <f t="shared" si="28"/>
        <v>0</v>
      </c>
      <c r="AD21" s="723">
        <f t="shared" si="28"/>
        <v>0</v>
      </c>
      <c r="AE21" s="562">
        <f t="shared" si="28"/>
        <v>0</v>
      </c>
      <c r="AF21" s="723">
        <f t="shared" si="28"/>
        <v>0</v>
      </c>
      <c r="AG21" s="723">
        <f t="shared" si="28"/>
        <v>0</v>
      </c>
      <c r="AH21" s="724">
        <f t="shared" si="28"/>
        <v>0</v>
      </c>
      <c r="AI21" s="723">
        <f t="shared" si="28"/>
        <v>0</v>
      </c>
      <c r="AJ21" s="721">
        <f t="shared" si="28"/>
        <v>0</v>
      </c>
      <c r="AK21" s="722">
        <f t="shared" si="28"/>
        <v>0</v>
      </c>
      <c r="AL21" s="723">
        <f t="shared" si="28"/>
        <v>0</v>
      </c>
      <c r="AM21" s="562">
        <f t="shared" si="28"/>
        <v>0</v>
      </c>
      <c r="AN21" s="723">
        <f t="shared" si="28"/>
        <v>0</v>
      </c>
      <c r="AO21" s="723">
        <f t="shared" si="28"/>
        <v>0</v>
      </c>
      <c r="AP21" s="724">
        <f t="shared" si="28"/>
        <v>0</v>
      </c>
      <c r="AQ21" s="723">
        <f t="shared" si="28"/>
        <v>0</v>
      </c>
      <c r="AR21" s="721">
        <f t="shared" ref="AR21:BW21" si="29">IF(AND(AR12&gt;=$J$21,AR12&lt;$K$21),"*",0)</f>
        <v>0</v>
      </c>
      <c r="AS21" s="722">
        <f t="shared" si="29"/>
        <v>0</v>
      </c>
      <c r="AT21" s="723">
        <f t="shared" si="29"/>
        <v>0</v>
      </c>
      <c r="AU21" s="562">
        <f t="shared" si="29"/>
        <v>0</v>
      </c>
      <c r="AV21" s="723">
        <f t="shared" si="29"/>
        <v>0</v>
      </c>
      <c r="AW21" s="723">
        <f t="shared" si="29"/>
        <v>0</v>
      </c>
      <c r="AX21" s="724">
        <f t="shared" si="29"/>
        <v>0</v>
      </c>
      <c r="AY21" s="723">
        <f t="shared" si="29"/>
        <v>0</v>
      </c>
      <c r="AZ21" s="721">
        <f t="shared" si="29"/>
        <v>0</v>
      </c>
      <c r="BA21" s="722">
        <f t="shared" si="29"/>
        <v>0</v>
      </c>
      <c r="BB21" s="723">
        <f t="shared" si="29"/>
        <v>0</v>
      </c>
      <c r="BC21" s="562">
        <f t="shared" si="29"/>
        <v>0</v>
      </c>
      <c r="BD21" s="723">
        <f t="shared" si="29"/>
        <v>0</v>
      </c>
      <c r="BE21" s="723">
        <f t="shared" si="29"/>
        <v>0</v>
      </c>
      <c r="BF21" s="724">
        <f t="shared" si="29"/>
        <v>0</v>
      </c>
      <c r="BG21" s="723">
        <f t="shared" si="29"/>
        <v>0</v>
      </c>
      <c r="BH21" s="721">
        <f t="shared" si="29"/>
        <v>0</v>
      </c>
      <c r="BI21" s="722">
        <f t="shared" si="29"/>
        <v>0</v>
      </c>
      <c r="BJ21" s="723">
        <f t="shared" si="29"/>
        <v>0</v>
      </c>
      <c r="BK21" s="562">
        <f t="shared" si="29"/>
        <v>0</v>
      </c>
      <c r="BL21" s="723">
        <f t="shared" si="29"/>
        <v>0</v>
      </c>
      <c r="BM21" s="723">
        <f t="shared" si="29"/>
        <v>0</v>
      </c>
      <c r="BN21" s="724">
        <f t="shared" si="29"/>
        <v>0</v>
      </c>
      <c r="BO21" s="723">
        <f t="shared" si="29"/>
        <v>0</v>
      </c>
      <c r="BP21" s="721">
        <f t="shared" si="29"/>
        <v>0</v>
      </c>
      <c r="BQ21" s="722">
        <f t="shared" si="29"/>
        <v>0</v>
      </c>
      <c r="BR21" s="723">
        <f t="shared" si="29"/>
        <v>0</v>
      </c>
      <c r="BS21" s="562">
        <f t="shared" si="29"/>
        <v>0</v>
      </c>
      <c r="BT21" s="723">
        <f t="shared" si="29"/>
        <v>0</v>
      </c>
      <c r="BU21" s="723">
        <f t="shared" si="29"/>
        <v>0</v>
      </c>
      <c r="BV21" s="724">
        <f t="shared" si="29"/>
        <v>0</v>
      </c>
      <c r="BW21" s="723">
        <f t="shared" si="29"/>
        <v>0</v>
      </c>
      <c r="BX21" s="721">
        <f t="shared" ref="BX21:CM21" si="30">IF(AND(BX12&gt;=$J$21,BX12&lt;$K$21),"*",0)</f>
        <v>0</v>
      </c>
      <c r="BY21" s="722">
        <f t="shared" si="30"/>
        <v>0</v>
      </c>
      <c r="BZ21" s="723">
        <f t="shared" si="30"/>
        <v>0</v>
      </c>
      <c r="CA21" s="562">
        <f t="shared" si="30"/>
        <v>0</v>
      </c>
      <c r="CB21" s="723">
        <f t="shared" si="30"/>
        <v>0</v>
      </c>
      <c r="CC21" s="723">
        <f t="shared" si="30"/>
        <v>0</v>
      </c>
      <c r="CD21" s="724">
        <f t="shared" si="30"/>
        <v>0</v>
      </c>
      <c r="CE21" s="723">
        <f t="shared" si="30"/>
        <v>0</v>
      </c>
      <c r="CF21" s="721">
        <f t="shared" si="30"/>
        <v>0</v>
      </c>
      <c r="CG21" s="722">
        <f t="shared" si="30"/>
        <v>0</v>
      </c>
      <c r="CH21" s="723">
        <f t="shared" si="30"/>
        <v>0</v>
      </c>
      <c r="CI21" s="562">
        <f t="shared" si="30"/>
        <v>0</v>
      </c>
      <c r="CJ21" s="539">
        <f t="shared" si="30"/>
        <v>0</v>
      </c>
      <c r="CK21" s="539">
        <f t="shared" si="30"/>
        <v>0</v>
      </c>
      <c r="CL21" s="541">
        <f t="shared" si="30"/>
        <v>0</v>
      </c>
      <c r="CM21" s="539">
        <f t="shared" si="30"/>
        <v>0</v>
      </c>
      <c r="CN21" s="1128">
        <f t="shared" si="4"/>
        <v>0</v>
      </c>
      <c r="CO21" s="1129"/>
      <c r="CP21" s="1123">
        <f>IF(CN21=0,0,LOOKUP(CN21,ﾃﾞｰﾀ入力!$AR$13:'ﾃﾞｰﾀ入力'!$AR$34,ﾃﾞｰﾀ入力!$AS$13:'ﾃﾞｰﾀ入力'!$AS$34))</f>
        <v>0</v>
      </c>
      <c r="CQ21" s="1123"/>
      <c r="CR21" s="294">
        <f t="shared" si="5"/>
        <v>0</v>
      </c>
      <c r="CS21" s="294">
        <f t="shared" si="6"/>
        <v>0</v>
      </c>
      <c r="CT21" s="294">
        <f t="shared" si="7"/>
        <v>0</v>
      </c>
      <c r="CU21" s="295">
        <f t="shared" si="12"/>
        <v>0</v>
      </c>
      <c r="CV21" s="296">
        <f>IF(H21=0,0,LOOKUP(H21,ﾃﾞｰﾀ入力!$C$3:'ﾃﾞｰﾀ入力'!$C$52,ﾃﾞｰﾀ入力!$E$3:'ﾃﾞｰﾀ入力'!$E$51))</f>
        <v>0</v>
      </c>
      <c r="CW21" s="297">
        <f>IF(H21=0,0,LOOKUP(H21,ﾃﾞｰﾀ入力!$C$3:'ﾃﾞｰﾀ入力'!$C$52,ﾃﾞｰﾀ入力!$F$3:'ﾃﾞｰﾀ入力'!$F$51))</f>
        <v>0</v>
      </c>
      <c r="CY21" s="69"/>
      <c r="CZ21" s="69"/>
      <c r="DA21" s="69"/>
    </row>
    <row r="22" spans="1:105" ht="22.5" customHeight="1">
      <c r="A22" s="443">
        <f t="shared" si="8"/>
        <v>9</v>
      </c>
      <c r="B22" s="855" t="str">
        <f>ｼﾌﾄ原本!C13</f>
        <v>H.S</v>
      </c>
      <c r="C22" s="785" t="str">
        <f>ｼﾌﾄ原本!K13</f>
        <v>X</v>
      </c>
      <c r="D22" s="435">
        <f>IF(COUNTIF($H$14:$H$30,9),VLOOKUP(9,$H$14:$CU$30,3,FALSE),0)</f>
        <v>0</v>
      </c>
      <c r="E22" s="423">
        <f>IF(COUNTIF($H$14:$H$30,9),VLOOKUP(9,$H$14:$CU$30,4,FALSE),0)</f>
        <v>0</v>
      </c>
      <c r="F22" s="430">
        <f>IF(COUNTIF($H$14:$H$30,9),VLOOKUP(9,$H$14:$CU$30,92,FALSE),0)</f>
        <v>0</v>
      </c>
      <c r="G22" s="431">
        <f>IF(COUNTIF($H$14:$H$30,9),VLOOKUP(9,$H$14:$CW$30,94,FALSE),0)</f>
        <v>0</v>
      </c>
      <c r="H22" s="432"/>
      <c r="I22" s="874">
        <f>IF(H22=0,0,LOOKUP(H22,ﾃﾞｰﾀ入力!$C$3:'ﾃﾞｰﾀ入力'!$C$40,ﾃﾞｰﾀ入力!$D$3:'ﾃﾞｰﾀ入力'!$D$40))</f>
        <v>0</v>
      </c>
      <c r="J22" s="534"/>
      <c r="K22" s="286"/>
      <c r="L22" s="632">
        <f t="shared" ref="L22:AQ22" si="31">IF(AND(L12&gt;=$J$22,L12&lt;$K$22),"*",0)</f>
        <v>0</v>
      </c>
      <c r="M22" s="626">
        <f t="shared" si="31"/>
        <v>0</v>
      </c>
      <c r="N22" s="627">
        <f t="shared" si="31"/>
        <v>0</v>
      </c>
      <c r="O22" s="628">
        <f t="shared" si="31"/>
        <v>0</v>
      </c>
      <c r="P22" s="537">
        <f t="shared" si="31"/>
        <v>0</v>
      </c>
      <c r="Q22" s="539">
        <f t="shared" si="31"/>
        <v>0</v>
      </c>
      <c r="R22" s="541">
        <f t="shared" si="31"/>
        <v>0</v>
      </c>
      <c r="S22" s="539">
        <f t="shared" si="31"/>
        <v>0</v>
      </c>
      <c r="T22" s="537">
        <f t="shared" si="31"/>
        <v>0</v>
      </c>
      <c r="U22" s="538">
        <f t="shared" si="31"/>
        <v>0</v>
      </c>
      <c r="V22" s="723">
        <f t="shared" si="31"/>
        <v>0</v>
      </c>
      <c r="W22" s="562">
        <f t="shared" si="31"/>
        <v>0</v>
      </c>
      <c r="X22" s="723">
        <f t="shared" si="31"/>
        <v>0</v>
      </c>
      <c r="Y22" s="723">
        <f t="shared" si="31"/>
        <v>0</v>
      </c>
      <c r="Z22" s="724">
        <f t="shared" si="31"/>
        <v>0</v>
      </c>
      <c r="AA22" s="723">
        <f t="shared" si="31"/>
        <v>0</v>
      </c>
      <c r="AB22" s="721">
        <f t="shared" si="31"/>
        <v>0</v>
      </c>
      <c r="AC22" s="722">
        <f t="shared" si="31"/>
        <v>0</v>
      </c>
      <c r="AD22" s="723">
        <f t="shared" si="31"/>
        <v>0</v>
      </c>
      <c r="AE22" s="562">
        <f t="shared" si="31"/>
        <v>0</v>
      </c>
      <c r="AF22" s="723">
        <f t="shared" si="31"/>
        <v>0</v>
      </c>
      <c r="AG22" s="723">
        <f t="shared" si="31"/>
        <v>0</v>
      </c>
      <c r="AH22" s="724">
        <f t="shared" si="31"/>
        <v>0</v>
      </c>
      <c r="AI22" s="723">
        <f t="shared" si="31"/>
        <v>0</v>
      </c>
      <c r="AJ22" s="721">
        <f t="shared" si="31"/>
        <v>0</v>
      </c>
      <c r="AK22" s="722">
        <f t="shared" si="31"/>
        <v>0</v>
      </c>
      <c r="AL22" s="723">
        <f t="shared" si="31"/>
        <v>0</v>
      </c>
      <c r="AM22" s="562">
        <f t="shared" si="31"/>
        <v>0</v>
      </c>
      <c r="AN22" s="723">
        <f t="shared" si="31"/>
        <v>0</v>
      </c>
      <c r="AO22" s="723">
        <f t="shared" si="31"/>
        <v>0</v>
      </c>
      <c r="AP22" s="724">
        <f t="shared" si="31"/>
        <v>0</v>
      </c>
      <c r="AQ22" s="723">
        <f t="shared" si="31"/>
        <v>0</v>
      </c>
      <c r="AR22" s="721">
        <f t="shared" ref="AR22:BW22" si="32">IF(AND(AR12&gt;=$J$22,AR12&lt;$K$22),"*",0)</f>
        <v>0</v>
      </c>
      <c r="AS22" s="722">
        <f t="shared" si="32"/>
        <v>0</v>
      </c>
      <c r="AT22" s="723">
        <f t="shared" si="32"/>
        <v>0</v>
      </c>
      <c r="AU22" s="562">
        <f t="shared" si="32"/>
        <v>0</v>
      </c>
      <c r="AV22" s="723">
        <f t="shared" si="32"/>
        <v>0</v>
      </c>
      <c r="AW22" s="723">
        <f t="shared" si="32"/>
        <v>0</v>
      </c>
      <c r="AX22" s="724">
        <f t="shared" si="32"/>
        <v>0</v>
      </c>
      <c r="AY22" s="723">
        <f t="shared" si="32"/>
        <v>0</v>
      </c>
      <c r="AZ22" s="721">
        <f t="shared" si="32"/>
        <v>0</v>
      </c>
      <c r="BA22" s="722">
        <f t="shared" si="32"/>
        <v>0</v>
      </c>
      <c r="BB22" s="723">
        <f t="shared" si="32"/>
        <v>0</v>
      </c>
      <c r="BC22" s="562">
        <f t="shared" si="32"/>
        <v>0</v>
      </c>
      <c r="BD22" s="723">
        <f t="shared" si="32"/>
        <v>0</v>
      </c>
      <c r="BE22" s="723">
        <f t="shared" si="32"/>
        <v>0</v>
      </c>
      <c r="BF22" s="724">
        <f t="shared" si="32"/>
        <v>0</v>
      </c>
      <c r="BG22" s="723">
        <f t="shared" si="32"/>
        <v>0</v>
      </c>
      <c r="BH22" s="721">
        <f t="shared" si="32"/>
        <v>0</v>
      </c>
      <c r="BI22" s="722">
        <f t="shared" si="32"/>
        <v>0</v>
      </c>
      <c r="BJ22" s="723">
        <f t="shared" si="32"/>
        <v>0</v>
      </c>
      <c r="BK22" s="562">
        <f t="shared" si="32"/>
        <v>0</v>
      </c>
      <c r="BL22" s="723">
        <f t="shared" si="32"/>
        <v>0</v>
      </c>
      <c r="BM22" s="723">
        <f t="shared" si="32"/>
        <v>0</v>
      </c>
      <c r="BN22" s="724">
        <f t="shared" si="32"/>
        <v>0</v>
      </c>
      <c r="BO22" s="723">
        <f t="shared" si="32"/>
        <v>0</v>
      </c>
      <c r="BP22" s="721">
        <f t="shared" si="32"/>
        <v>0</v>
      </c>
      <c r="BQ22" s="722">
        <f t="shared" si="32"/>
        <v>0</v>
      </c>
      <c r="BR22" s="723">
        <f t="shared" si="32"/>
        <v>0</v>
      </c>
      <c r="BS22" s="562">
        <f t="shared" si="32"/>
        <v>0</v>
      </c>
      <c r="BT22" s="723">
        <f t="shared" si="32"/>
        <v>0</v>
      </c>
      <c r="BU22" s="723">
        <f t="shared" si="32"/>
        <v>0</v>
      </c>
      <c r="BV22" s="724">
        <f t="shared" si="32"/>
        <v>0</v>
      </c>
      <c r="BW22" s="723">
        <f t="shared" si="32"/>
        <v>0</v>
      </c>
      <c r="BX22" s="721">
        <f t="shared" ref="BX22:CM22" si="33">IF(AND(BX12&gt;=$J$22,BX12&lt;$K$22),"*",0)</f>
        <v>0</v>
      </c>
      <c r="BY22" s="722">
        <f t="shared" si="33"/>
        <v>0</v>
      </c>
      <c r="BZ22" s="723">
        <f t="shared" si="33"/>
        <v>0</v>
      </c>
      <c r="CA22" s="562">
        <f t="shared" si="33"/>
        <v>0</v>
      </c>
      <c r="CB22" s="723">
        <f t="shared" si="33"/>
        <v>0</v>
      </c>
      <c r="CC22" s="723">
        <f t="shared" si="33"/>
        <v>0</v>
      </c>
      <c r="CD22" s="724">
        <f t="shared" si="33"/>
        <v>0</v>
      </c>
      <c r="CE22" s="723">
        <f t="shared" si="33"/>
        <v>0</v>
      </c>
      <c r="CF22" s="721">
        <f t="shared" si="33"/>
        <v>0</v>
      </c>
      <c r="CG22" s="722">
        <f t="shared" si="33"/>
        <v>0</v>
      </c>
      <c r="CH22" s="723">
        <f t="shared" si="33"/>
        <v>0</v>
      </c>
      <c r="CI22" s="562">
        <f t="shared" si="33"/>
        <v>0</v>
      </c>
      <c r="CJ22" s="539">
        <f t="shared" si="33"/>
        <v>0</v>
      </c>
      <c r="CK22" s="539">
        <f t="shared" si="33"/>
        <v>0</v>
      </c>
      <c r="CL22" s="541">
        <f t="shared" si="33"/>
        <v>0</v>
      </c>
      <c r="CM22" s="539">
        <f t="shared" si="33"/>
        <v>0</v>
      </c>
      <c r="CN22" s="1128">
        <f t="shared" si="4"/>
        <v>0</v>
      </c>
      <c r="CO22" s="1129"/>
      <c r="CP22" s="1123">
        <f>IF(CN22=0,0,LOOKUP(CN22,ﾃﾞｰﾀ入力!$AR$13:'ﾃﾞｰﾀ入力'!$AR$34,ﾃﾞｰﾀ入力!$AS$13:'ﾃﾞｰﾀ入力'!$AS$34))</f>
        <v>0</v>
      </c>
      <c r="CQ22" s="1123"/>
      <c r="CR22" s="294">
        <f t="shared" si="5"/>
        <v>0</v>
      </c>
      <c r="CS22" s="294">
        <f t="shared" si="6"/>
        <v>0</v>
      </c>
      <c r="CT22" s="294">
        <f t="shared" si="7"/>
        <v>0</v>
      </c>
      <c r="CU22" s="295">
        <f t="shared" si="12"/>
        <v>0</v>
      </c>
      <c r="CV22" s="296">
        <f>IF(H22=0,0,LOOKUP(H22,ﾃﾞｰﾀ入力!$C$3:'ﾃﾞｰﾀ入力'!$C$52,ﾃﾞｰﾀ入力!$E$3:'ﾃﾞｰﾀ入力'!$E$51))</f>
        <v>0</v>
      </c>
      <c r="CW22" s="297">
        <f>IF(H22=0,0,LOOKUP(H22,ﾃﾞｰﾀ入力!$C$3:'ﾃﾞｰﾀ入力'!$C$52,ﾃﾞｰﾀ入力!$F$3:'ﾃﾞｰﾀ入力'!$F$51))</f>
        <v>0</v>
      </c>
      <c r="CY22" s="69"/>
      <c r="CZ22" s="69"/>
      <c r="DA22" s="69"/>
    </row>
    <row r="23" spans="1:105" ht="22.5" customHeight="1">
      <c r="A23" s="443">
        <f t="shared" si="8"/>
        <v>10</v>
      </c>
      <c r="B23" s="855" t="str">
        <f>ｼﾌﾄ原本!C14</f>
        <v>C.E</v>
      </c>
      <c r="C23" s="785" t="str">
        <f>ｼﾌﾄ原本!K14</f>
        <v>X</v>
      </c>
      <c r="D23" s="435">
        <f>IF(COUNTIF($H$14:$H$30,10),VLOOKUP(10,$H$14:$CU$30,3,FALSE),0)</f>
        <v>0</v>
      </c>
      <c r="E23" s="423">
        <f>IF(COUNTIF($H$14:$H$30,10),VLOOKUP(10,$H$14:$CU$30,4,FALSE),0)</f>
        <v>0</v>
      </c>
      <c r="F23" s="430">
        <f>IF(COUNTIF($H$14:$H$30,10),VLOOKUP(10,$H$14:$CU$30,92,FALSE),0)</f>
        <v>0</v>
      </c>
      <c r="G23" s="431">
        <f>IF(COUNTIF($H$14:$H$30,10),VLOOKUP(10,$H$14:$CW$30,94,FALSE),0)</f>
        <v>0</v>
      </c>
      <c r="H23" s="432"/>
      <c r="I23" s="874">
        <f>IF(H23=0,0,LOOKUP(H23,ﾃﾞｰﾀ入力!$C$3:'ﾃﾞｰﾀ入力'!$C$40,ﾃﾞｰﾀ入力!$D$3:'ﾃﾞｰﾀ入力'!$D$40))</f>
        <v>0</v>
      </c>
      <c r="J23" s="285"/>
      <c r="K23" s="691"/>
      <c r="L23" s="632">
        <f t="shared" ref="L23:AQ23" si="34">IF(AND(L12&gt;=$J$23,L12&lt;$K$23),"*",0)</f>
        <v>0</v>
      </c>
      <c r="M23" s="626">
        <f t="shared" si="34"/>
        <v>0</v>
      </c>
      <c r="N23" s="627">
        <f t="shared" si="34"/>
        <v>0</v>
      </c>
      <c r="O23" s="628">
        <f t="shared" si="34"/>
        <v>0</v>
      </c>
      <c r="P23" s="537">
        <f t="shared" si="34"/>
        <v>0</v>
      </c>
      <c r="Q23" s="539">
        <f t="shared" si="34"/>
        <v>0</v>
      </c>
      <c r="R23" s="541">
        <f t="shared" si="34"/>
        <v>0</v>
      </c>
      <c r="S23" s="539">
        <f t="shared" si="34"/>
        <v>0</v>
      </c>
      <c r="T23" s="537">
        <f t="shared" si="34"/>
        <v>0</v>
      </c>
      <c r="U23" s="538">
        <f t="shared" si="34"/>
        <v>0</v>
      </c>
      <c r="V23" s="723">
        <f t="shared" si="34"/>
        <v>0</v>
      </c>
      <c r="W23" s="562">
        <f t="shared" si="34"/>
        <v>0</v>
      </c>
      <c r="X23" s="723">
        <f t="shared" si="34"/>
        <v>0</v>
      </c>
      <c r="Y23" s="723">
        <f t="shared" si="34"/>
        <v>0</v>
      </c>
      <c r="Z23" s="724">
        <f t="shared" si="34"/>
        <v>0</v>
      </c>
      <c r="AA23" s="723">
        <f t="shared" si="34"/>
        <v>0</v>
      </c>
      <c r="AB23" s="721">
        <f t="shared" si="34"/>
        <v>0</v>
      </c>
      <c r="AC23" s="722">
        <f t="shared" si="34"/>
        <v>0</v>
      </c>
      <c r="AD23" s="723">
        <f t="shared" si="34"/>
        <v>0</v>
      </c>
      <c r="AE23" s="562">
        <f t="shared" si="34"/>
        <v>0</v>
      </c>
      <c r="AF23" s="723">
        <f t="shared" si="34"/>
        <v>0</v>
      </c>
      <c r="AG23" s="723">
        <f t="shared" si="34"/>
        <v>0</v>
      </c>
      <c r="AH23" s="724">
        <f t="shared" si="34"/>
        <v>0</v>
      </c>
      <c r="AI23" s="723">
        <f t="shared" si="34"/>
        <v>0</v>
      </c>
      <c r="AJ23" s="721">
        <f t="shared" si="34"/>
        <v>0</v>
      </c>
      <c r="AK23" s="722">
        <f t="shared" si="34"/>
        <v>0</v>
      </c>
      <c r="AL23" s="723">
        <f t="shared" si="34"/>
        <v>0</v>
      </c>
      <c r="AM23" s="562">
        <f t="shared" si="34"/>
        <v>0</v>
      </c>
      <c r="AN23" s="723">
        <f t="shared" si="34"/>
        <v>0</v>
      </c>
      <c r="AO23" s="723">
        <f t="shared" si="34"/>
        <v>0</v>
      </c>
      <c r="AP23" s="724">
        <f t="shared" si="34"/>
        <v>0</v>
      </c>
      <c r="AQ23" s="723">
        <f t="shared" si="34"/>
        <v>0</v>
      </c>
      <c r="AR23" s="721">
        <f t="shared" ref="AR23:BW23" si="35">IF(AND(AR12&gt;=$J$23,AR12&lt;$K$23),"*",0)</f>
        <v>0</v>
      </c>
      <c r="AS23" s="722">
        <f t="shared" si="35"/>
        <v>0</v>
      </c>
      <c r="AT23" s="723">
        <f t="shared" si="35"/>
        <v>0</v>
      </c>
      <c r="AU23" s="562">
        <f t="shared" si="35"/>
        <v>0</v>
      </c>
      <c r="AV23" s="723">
        <f t="shared" si="35"/>
        <v>0</v>
      </c>
      <c r="AW23" s="723">
        <f t="shared" si="35"/>
        <v>0</v>
      </c>
      <c r="AX23" s="724">
        <f t="shared" si="35"/>
        <v>0</v>
      </c>
      <c r="AY23" s="723">
        <f t="shared" si="35"/>
        <v>0</v>
      </c>
      <c r="AZ23" s="721">
        <f t="shared" si="35"/>
        <v>0</v>
      </c>
      <c r="BA23" s="722">
        <f t="shared" si="35"/>
        <v>0</v>
      </c>
      <c r="BB23" s="723">
        <f t="shared" si="35"/>
        <v>0</v>
      </c>
      <c r="BC23" s="562">
        <f t="shared" si="35"/>
        <v>0</v>
      </c>
      <c r="BD23" s="723">
        <f t="shared" si="35"/>
        <v>0</v>
      </c>
      <c r="BE23" s="723">
        <f t="shared" si="35"/>
        <v>0</v>
      </c>
      <c r="BF23" s="724">
        <f t="shared" si="35"/>
        <v>0</v>
      </c>
      <c r="BG23" s="723">
        <f t="shared" si="35"/>
        <v>0</v>
      </c>
      <c r="BH23" s="721">
        <f t="shared" si="35"/>
        <v>0</v>
      </c>
      <c r="BI23" s="722">
        <f t="shared" si="35"/>
        <v>0</v>
      </c>
      <c r="BJ23" s="723">
        <f t="shared" si="35"/>
        <v>0</v>
      </c>
      <c r="BK23" s="562">
        <f t="shared" si="35"/>
        <v>0</v>
      </c>
      <c r="BL23" s="723">
        <f t="shared" si="35"/>
        <v>0</v>
      </c>
      <c r="BM23" s="723">
        <f t="shared" si="35"/>
        <v>0</v>
      </c>
      <c r="BN23" s="724">
        <f t="shared" si="35"/>
        <v>0</v>
      </c>
      <c r="BO23" s="723">
        <f t="shared" si="35"/>
        <v>0</v>
      </c>
      <c r="BP23" s="721">
        <f t="shared" si="35"/>
        <v>0</v>
      </c>
      <c r="BQ23" s="722">
        <f t="shared" si="35"/>
        <v>0</v>
      </c>
      <c r="BR23" s="723">
        <f t="shared" si="35"/>
        <v>0</v>
      </c>
      <c r="BS23" s="562">
        <f t="shared" si="35"/>
        <v>0</v>
      </c>
      <c r="BT23" s="723">
        <f t="shared" si="35"/>
        <v>0</v>
      </c>
      <c r="BU23" s="723">
        <f t="shared" si="35"/>
        <v>0</v>
      </c>
      <c r="BV23" s="724">
        <f t="shared" si="35"/>
        <v>0</v>
      </c>
      <c r="BW23" s="723">
        <f t="shared" si="35"/>
        <v>0</v>
      </c>
      <c r="BX23" s="721">
        <f t="shared" ref="BX23:CM23" si="36">IF(AND(BX12&gt;=$J$23,BX12&lt;$K$23),"*",0)</f>
        <v>0</v>
      </c>
      <c r="BY23" s="722">
        <f t="shared" si="36"/>
        <v>0</v>
      </c>
      <c r="BZ23" s="723">
        <f t="shared" si="36"/>
        <v>0</v>
      </c>
      <c r="CA23" s="562">
        <f t="shared" si="36"/>
        <v>0</v>
      </c>
      <c r="CB23" s="723">
        <f t="shared" si="36"/>
        <v>0</v>
      </c>
      <c r="CC23" s="723">
        <f t="shared" si="36"/>
        <v>0</v>
      </c>
      <c r="CD23" s="724">
        <f t="shared" si="36"/>
        <v>0</v>
      </c>
      <c r="CE23" s="723">
        <f t="shared" si="36"/>
        <v>0</v>
      </c>
      <c r="CF23" s="721">
        <f t="shared" si="36"/>
        <v>0</v>
      </c>
      <c r="CG23" s="722">
        <f t="shared" si="36"/>
        <v>0</v>
      </c>
      <c r="CH23" s="723">
        <f t="shared" si="36"/>
        <v>0</v>
      </c>
      <c r="CI23" s="562">
        <f t="shared" si="36"/>
        <v>0</v>
      </c>
      <c r="CJ23" s="539">
        <f t="shared" si="36"/>
        <v>0</v>
      </c>
      <c r="CK23" s="539">
        <f t="shared" si="36"/>
        <v>0</v>
      </c>
      <c r="CL23" s="541">
        <f t="shared" si="36"/>
        <v>0</v>
      </c>
      <c r="CM23" s="539">
        <f t="shared" si="36"/>
        <v>0</v>
      </c>
      <c r="CN23" s="1128">
        <f t="shared" si="4"/>
        <v>0</v>
      </c>
      <c r="CO23" s="1129"/>
      <c r="CP23" s="1123">
        <f>IF(CN23=0,0,LOOKUP(CN23,ﾃﾞｰﾀ入力!$AR$13:'ﾃﾞｰﾀ入力'!$AR$34,ﾃﾞｰﾀ入力!$AS$13:'ﾃﾞｰﾀ入力'!$AS$34))</f>
        <v>0</v>
      </c>
      <c r="CQ23" s="1123"/>
      <c r="CR23" s="294">
        <f t="shared" si="5"/>
        <v>0</v>
      </c>
      <c r="CS23" s="294">
        <f t="shared" si="6"/>
        <v>0</v>
      </c>
      <c r="CT23" s="294">
        <f t="shared" si="7"/>
        <v>0</v>
      </c>
      <c r="CU23" s="295">
        <f t="shared" si="12"/>
        <v>0</v>
      </c>
      <c r="CV23" s="296">
        <f>IF(H23=0,0,LOOKUP(H23,ﾃﾞｰﾀ入力!$C$3:'ﾃﾞｰﾀ入力'!$C$52,ﾃﾞｰﾀ入力!$E$3:'ﾃﾞｰﾀ入力'!$E$51))</f>
        <v>0</v>
      </c>
      <c r="CW23" s="297">
        <f>IF(H23=0,0,LOOKUP(H23,ﾃﾞｰﾀ入力!$C$3:'ﾃﾞｰﾀ入力'!$C$52,ﾃﾞｰﾀ入力!$F$3:'ﾃﾞｰﾀ入力'!$F$51))</f>
        <v>0</v>
      </c>
      <c r="CY23" s="69"/>
      <c r="CZ23" s="69"/>
      <c r="DA23" s="69"/>
    </row>
    <row r="24" spans="1:105" ht="22.5" customHeight="1">
      <c r="A24" s="443">
        <f t="shared" si="8"/>
        <v>11</v>
      </c>
      <c r="B24" s="855" t="str">
        <f>ｼﾌﾄ原本!C15</f>
        <v>K.J</v>
      </c>
      <c r="C24" s="785" t="str">
        <f>ｼﾌﾄ原本!K15</f>
        <v>X</v>
      </c>
      <c r="D24" s="435">
        <f>IF(COUNTIF($H$14:$H$30,11),VLOOKUP(11,$H$14:$CU$30,3,FALSE),0)</f>
        <v>0</v>
      </c>
      <c r="E24" s="423">
        <f>IF(COUNTIF($H$14:$H$30,11),VLOOKUP(11,$H$14:$CU$30,4,FALSE),0)</f>
        <v>0</v>
      </c>
      <c r="F24" s="430">
        <f>IF(COUNTIF($H$14:$H$30,11),VLOOKUP(11,$H$14:$CU$30,92,FALSE),0)</f>
        <v>0</v>
      </c>
      <c r="G24" s="431">
        <f>IF(COUNTIF($H$14:$H$30,11),VLOOKUP(11,$H$14:$CW$30,94,FALSE),0)</f>
        <v>0</v>
      </c>
      <c r="H24" s="432"/>
      <c r="I24" s="874">
        <f>IF(H24=0,0,LOOKUP(H24,ﾃﾞｰﾀ入力!$C$3:'ﾃﾞｰﾀ入力'!$C$40,ﾃﾞｰﾀ入力!$D$3:'ﾃﾞｰﾀ入力'!$D$40))</f>
        <v>0</v>
      </c>
      <c r="J24" s="285"/>
      <c r="K24" s="691"/>
      <c r="L24" s="632">
        <f t="shared" ref="L24:AQ24" si="37">IF(AND(L12&gt;=$J$24,L12&lt;$K$24),"*",0)</f>
        <v>0</v>
      </c>
      <c r="M24" s="626">
        <f t="shared" si="37"/>
        <v>0</v>
      </c>
      <c r="N24" s="627">
        <f t="shared" si="37"/>
        <v>0</v>
      </c>
      <c r="O24" s="628">
        <f t="shared" si="37"/>
        <v>0</v>
      </c>
      <c r="P24" s="537">
        <f t="shared" si="37"/>
        <v>0</v>
      </c>
      <c r="Q24" s="539">
        <f t="shared" si="37"/>
        <v>0</v>
      </c>
      <c r="R24" s="541">
        <f t="shared" si="37"/>
        <v>0</v>
      </c>
      <c r="S24" s="539">
        <f t="shared" si="37"/>
        <v>0</v>
      </c>
      <c r="T24" s="537">
        <f t="shared" si="37"/>
        <v>0</v>
      </c>
      <c r="U24" s="538">
        <f t="shared" si="37"/>
        <v>0</v>
      </c>
      <c r="V24" s="539">
        <f t="shared" si="37"/>
        <v>0</v>
      </c>
      <c r="W24" s="562">
        <f t="shared" si="37"/>
        <v>0</v>
      </c>
      <c r="X24" s="723">
        <f t="shared" si="37"/>
        <v>0</v>
      </c>
      <c r="Y24" s="723">
        <f t="shared" si="37"/>
        <v>0</v>
      </c>
      <c r="Z24" s="724">
        <f t="shared" si="37"/>
        <v>0</v>
      </c>
      <c r="AA24" s="723">
        <f t="shared" si="37"/>
        <v>0</v>
      </c>
      <c r="AB24" s="721">
        <f t="shared" si="37"/>
        <v>0</v>
      </c>
      <c r="AC24" s="722">
        <f t="shared" si="37"/>
        <v>0</v>
      </c>
      <c r="AD24" s="723">
        <f t="shared" si="37"/>
        <v>0</v>
      </c>
      <c r="AE24" s="562">
        <f t="shared" si="37"/>
        <v>0</v>
      </c>
      <c r="AF24" s="723">
        <f t="shared" si="37"/>
        <v>0</v>
      </c>
      <c r="AG24" s="723">
        <f t="shared" si="37"/>
        <v>0</v>
      </c>
      <c r="AH24" s="724">
        <f t="shared" si="37"/>
        <v>0</v>
      </c>
      <c r="AI24" s="723">
        <f t="shared" si="37"/>
        <v>0</v>
      </c>
      <c r="AJ24" s="721">
        <f t="shared" si="37"/>
        <v>0</v>
      </c>
      <c r="AK24" s="722">
        <f t="shared" si="37"/>
        <v>0</v>
      </c>
      <c r="AL24" s="723">
        <f t="shared" si="37"/>
        <v>0</v>
      </c>
      <c r="AM24" s="562">
        <f t="shared" si="37"/>
        <v>0</v>
      </c>
      <c r="AN24" s="723">
        <f t="shared" si="37"/>
        <v>0</v>
      </c>
      <c r="AO24" s="723">
        <f t="shared" si="37"/>
        <v>0</v>
      </c>
      <c r="AP24" s="724">
        <f t="shared" si="37"/>
        <v>0</v>
      </c>
      <c r="AQ24" s="723">
        <f t="shared" si="37"/>
        <v>0</v>
      </c>
      <c r="AR24" s="721">
        <f t="shared" ref="AR24:BW24" si="38">IF(AND(AR12&gt;=$J$24,AR12&lt;$K$24),"*",0)</f>
        <v>0</v>
      </c>
      <c r="AS24" s="722">
        <f t="shared" si="38"/>
        <v>0</v>
      </c>
      <c r="AT24" s="723">
        <f t="shared" si="38"/>
        <v>0</v>
      </c>
      <c r="AU24" s="562">
        <f t="shared" si="38"/>
        <v>0</v>
      </c>
      <c r="AV24" s="723">
        <f t="shared" si="38"/>
        <v>0</v>
      </c>
      <c r="AW24" s="723">
        <f t="shared" si="38"/>
        <v>0</v>
      </c>
      <c r="AX24" s="724">
        <f t="shared" si="38"/>
        <v>0</v>
      </c>
      <c r="AY24" s="723">
        <f t="shared" si="38"/>
        <v>0</v>
      </c>
      <c r="AZ24" s="721">
        <f t="shared" si="38"/>
        <v>0</v>
      </c>
      <c r="BA24" s="722">
        <f t="shared" si="38"/>
        <v>0</v>
      </c>
      <c r="BB24" s="723">
        <f t="shared" si="38"/>
        <v>0</v>
      </c>
      <c r="BC24" s="562">
        <f t="shared" si="38"/>
        <v>0</v>
      </c>
      <c r="BD24" s="723">
        <f t="shared" si="38"/>
        <v>0</v>
      </c>
      <c r="BE24" s="723">
        <f t="shared" si="38"/>
        <v>0</v>
      </c>
      <c r="BF24" s="724">
        <f t="shared" si="38"/>
        <v>0</v>
      </c>
      <c r="BG24" s="723">
        <f t="shared" si="38"/>
        <v>0</v>
      </c>
      <c r="BH24" s="721">
        <f t="shared" si="38"/>
        <v>0</v>
      </c>
      <c r="BI24" s="722">
        <f t="shared" si="38"/>
        <v>0</v>
      </c>
      <c r="BJ24" s="723">
        <f t="shared" si="38"/>
        <v>0</v>
      </c>
      <c r="BK24" s="562">
        <f t="shared" si="38"/>
        <v>0</v>
      </c>
      <c r="BL24" s="723">
        <f t="shared" si="38"/>
        <v>0</v>
      </c>
      <c r="BM24" s="723">
        <f t="shared" si="38"/>
        <v>0</v>
      </c>
      <c r="BN24" s="724">
        <f t="shared" si="38"/>
        <v>0</v>
      </c>
      <c r="BO24" s="723">
        <f t="shared" si="38"/>
        <v>0</v>
      </c>
      <c r="BP24" s="721">
        <f t="shared" si="38"/>
        <v>0</v>
      </c>
      <c r="BQ24" s="722">
        <f t="shared" si="38"/>
        <v>0</v>
      </c>
      <c r="BR24" s="723">
        <f t="shared" si="38"/>
        <v>0</v>
      </c>
      <c r="BS24" s="562">
        <f t="shared" si="38"/>
        <v>0</v>
      </c>
      <c r="BT24" s="723">
        <f t="shared" si="38"/>
        <v>0</v>
      </c>
      <c r="BU24" s="723">
        <f t="shared" si="38"/>
        <v>0</v>
      </c>
      <c r="BV24" s="724">
        <f t="shared" si="38"/>
        <v>0</v>
      </c>
      <c r="BW24" s="723">
        <f t="shared" si="38"/>
        <v>0</v>
      </c>
      <c r="BX24" s="721">
        <f t="shared" ref="BX24:CM24" si="39">IF(AND(BX12&gt;=$J$24,BX12&lt;$K$24),"*",0)</f>
        <v>0</v>
      </c>
      <c r="BY24" s="722">
        <f t="shared" si="39"/>
        <v>0</v>
      </c>
      <c r="BZ24" s="723">
        <f t="shared" si="39"/>
        <v>0</v>
      </c>
      <c r="CA24" s="562">
        <f t="shared" si="39"/>
        <v>0</v>
      </c>
      <c r="CB24" s="723">
        <f t="shared" si="39"/>
        <v>0</v>
      </c>
      <c r="CC24" s="723">
        <f t="shared" si="39"/>
        <v>0</v>
      </c>
      <c r="CD24" s="724">
        <f t="shared" si="39"/>
        <v>0</v>
      </c>
      <c r="CE24" s="723">
        <f t="shared" si="39"/>
        <v>0</v>
      </c>
      <c r="CF24" s="721">
        <f t="shared" si="39"/>
        <v>0</v>
      </c>
      <c r="CG24" s="722">
        <f t="shared" si="39"/>
        <v>0</v>
      </c>
      <c r="CH24" s="723">
        <f t="shared" si="39"/>
        <v>0</v>
      </c>
      <c r="CI24" s="562">
        <f t="shared" si="39"/>
        <v>0</v>
      </c>
      <c r="CJ24" s="539">
        <f t="shared" si="39"/>
        <v>0</v>
      </c>
      <c r="CK24" s="539">
        <f t="shared" si="39"/>
        <v>0</v>
      </c>
      <c r="CL24" s="541">
        <f t="shared" si="39"/>
        <v>0</v>
      </c>
      <c r="CM24" s="539">
        <f t="shared" si="39"/>
        <v>0</v>
      </c>
      <c r="CN24" s="1128">
        <f t="shared" si="4"/>
        <v>0</v>
      </c>
      <c r="CO24" s="1129"/>
      <c r="CP24" s="1123">
        <f>IF(CN24=0,0,LOOKUP(CN24,ﾃﾞｰﾀ入力!$AR$13:'ﾃﾞｰﾀ入力'!$AR$34,ﾃﾞｰﾀ入力!$AS$13:'ﾃﾞｰﾀ入力'!$AS$34))</f>
        <v>0</v>
      </c>
      <c r="CQ24" s="1123"/>
      <c r="CR24" s="294">
        <f t="shared" si="5"/>
        <v>0</v>
      </c>
      <c r="CS24" s="294">
        <f t="shared" si="6"/>
        <v>0</v>
      </c>
      <c r="CT24" s="294">
        <f t="shared" si="7"/>
        <v>0</v>
      </c>
      <c r="CU24" s="295">
        <f t="shared" si="12"/>
        <v>0</v>
      </c>
      <c r="CV24" s="296">
        <f>IF(H24=0,0,LOOKUP(H24,ﾃﾞｰﾀ入力!$C$3:'ﾃﾞｰﾀ入力'!$C$52,ﾃﾞｰﾀ入力!$E$3:'ﾃﾞｰﾀ入力'!$E$51))</f>
        <v>0</v>
      </c>
      <c r="CW24" s="297">
        <f>IF(H24=0,0,LOOKUP(H24,ﾃﾞｰﾀ入力!$C$3:'ﾃﾞｰﾀ入力'!$C$52,ﾃﾞｰﾀ入力!$F$3:'ﾃﾞｰﾀ入力'!$F$51))</f>
        <v>0</v>
      </c>
      <c r="CY24" s="69"/>
      <c r="CZ24" s="69"/>
      <c r="DA24" s="69"/>
    </row>
    <row r="25" spans="1:105" ht="22.5" customHeight="1">
      <c r="A25" s="443">
        <f t="shared" si="8"/>
        <v>12</v>
      </c>
      <c r="B25" s="855" t="str">
        <f>ｼﾌﾄ原本!C16</f>
        <v>Y.K</v>
      </c>
      <c r="C25" s="785" t="str">
        <f>ｼﾌﾄ原本!K16</f>
        <v>15-19</v>
      </c>
      <c r="D25" s="435">
        <f>IF(COUNTIF($H$14:$H$30,12),VLOOKUP(12,$H$14:$CU$30,3,FALSE),0)</f>
        <v>15</v>
      </c>
      <c r="E25" s="423">
        <f>IF(COUNTIF($H$14:$H$30,12),VLOOKUP(12,$H$14:$CU$30,4,FALSE),0)</f>
        <v>19</v>
      </c>
      <c r="F25" s="430">
        <f ca="1">IF(COUNTIF($H$14:$H$30,12),VLOOKUP(12,$H$14:$CU$30,92,FALSE),0)</f>
        <v>4904</v>
      </c>
      <c r="G25" s="431">
        <f ca="1">IF(COUNTIF($H$14:$H$30,12),VLOOKUP(12,$H$14:$CW$30,94,FALSE),0)</f>
        <v>0</v>
      </c>
      <c r="H25" s="432"/>
      <c r="I25" s="874">
        <f>IF(H25=0,0,LOOKUP(H25,ﾃﾞｰﾀ入力!$C$3:'ﾃﾞｰﾀ入力'!$C$40,ﾃﾞｰﾀ入力!$D$3:'ﾃﾞｰﾀ入力'!$D$40))</f>
        <v>0</v>
      </c>
      <c r="J25" s="285"/>
      <c r="K25" s="286"/>
      <c r="L25" s="632">
        <f t="shared" ref="L25:AQ25" si="40">IF(AND(L12&gt;=$J$25,L12&lt;$K$25),"*",0)</f>
        <v>0</v>
      </c>
      <c r="M25" s="626">
        <f t="shared" si="40"/>
        <v>0</v>
      </c>
      <c r="N25" s="627">
        <f t="shared" si="40"/>
        <v>0</v>
      </c>
      <c r="O25" s="628">
        <f t="shared" si="40"/>
        <v>0</v>
      </c>
      <c r="P25" s="537">
        <f t="shared" si="40"/>
        <v>0</v>
      </c>
      <c r="Q25" s="539">
        <f t="shared" si="40"/>
        <v>0</v>
      </c>
      <c r="R25" s="541">
        <f t="shared" si="40"/>
        <v>0</v>
      </c>
      <c r="S25" s="539">
        <f t="shared" si="40"/>
        <v>0</v>
      </c>
      <c r="T25" s="537">
        <f t="shared" si="40"/>
        <v>0</v>
      </c>
      <c r="U25" s="538">
        <f t="shared" si="40"/>
        <v>0</v>
      </c>
      <c r="V25" s="539">
        <f t="shared" si="40"/>
        <v>0</v>
      </c>
      <c r="W25" s="562">
        <f t="shared" si="40"/>
        <v>0</v>
      </c>
      <c r="X25" s="723">
        <f t="shared" si="40"/>
        <v>0</v>
      </c>
      <c r="Y25" s="723">
        <f t="shared" si="40"/>
        <v>0</v>
      </c>
      <c r="Z25" s="724">
        <f t="shared" si="40"/>
        <v>0</v>
      </c>
      <c r="AA25" s="723">
        <f t="shared" si="40"/>
        <v>0</v>
      </c>
      <c r="AB25" s="721">
        <f t="shared" si="40"/>
        <v>0</v>
      </c>
      <c r="AC25" s="722">
        <f t="shared" si="40"/>
        <v>0</v>
      </c>
      <c r="AD25" s="723">
        <f t="shared" si="40"/>
        <v>0</v>
      </c>
      <c r="AE25" s="562">
        <f t="shared" si="40"/>
        <v>0</v>
      </c>
      <c r="AF25" s="723">
        <f t="shared" si="40"/>
        <v>0</v>
      </c>
      <c r="AG25" s="723">
        <f t="shared" si="40"/>
        <v>0</v>
      </c>
      <c r="AH25" s="724">
        <f t="shared" si="40"/>
        <v>0</v>
      </c>
      <c r="AI25" s="723">
        <f t="shared" si="40"/>
        <v>0</v>
      </c>
      <c r="AJ25" s="721">
        <f t="shared" si="40"/>
        <v>0</v>
      </c>
      <c r="AK25" s="722">
        <f t="shared" si="40"/>
        <v>0</v>
      </c>
      <c r="AL25" s="723">
        <f t="shared" si="40"/>
        <v>0</v>
      </c>
      <c r="AM25" s="562">
        <f t="shared" si="40"/>
        <v>0</v>
      </c>
      <c r="AN25" s="723">
        <f t="shared" si="40"/>
        <v>0</v>
      </c>
      <c r="AO25" s="723">
        <f t="shared" si="40"/>
        <v>0</v>
      </c>
      <c r="AP25" s="724">
        <f t="shared" si="40"/>
        <v>0</v>
      </c>
      <c r="AQ25" s="723">
        <f t="shared" si="40"/>
        <v>0</v>
      </c>
      <c r="AR25" s="721">
        <f t="shared" ref="AR25:BW25" si="41">IF(AND(AR12&gt;=$J$25,AR12&lt;$K$25),"*",0)</f>
        <v>0</v>
      </c>
      <c r="AS25" s="722">
        <f t="shared" si="41"/>
        <v>0</v>
      </c>
      <c r="AT25" s="723">
        <f t="shared" si="41"/>
        <v>0</v>
      </c>
      <c r="AU25" s="562">
        <f t="shared" si="41"/>
        <v>0</v>
      </c>
      <c r="AV25" s="723">
        <f t="shared" si="41"/>
        <v>0</v>
      </c>
      <c r="AW25" s="723">
        <f t="shared" si="41"/>
        <v>0</v>
      </c>
      <c r="AX25" s="724">
        <f t="shared" si="41"/>
        <v>0</v>
      </c>
      <c r="AY25" s="723">
        <f t="shared" si="41"/>
        <v>0</v>
      </c>
      <c r="AZ25" s="721">
        <f t="shared" si="41"/>
        <v>0</v>
      </c>
      <c r="BA25" s="722">
        <f t="shared" si="41"/>
        <v>0</v>
      </c>
      <c r="BB25" s="723">
        <f t="shared" si="41"/>
        <v>0</v>
      </c>
      <c r="BC25" s="562">
        <f t="shared" si="41"/>
        <v>0</v>
      </c>
      <c r="BD25" s="723">
        <f t="shared" si="41"/>
        <v>0</v>
      </c>
      <c r="BE25" s="723">
        <f t="shared" si="41"/>
        <v>0</v>
      </c>
      <c r="BF25" s="724">
        <f t="shared" si="41"/>
        <v>0</v>
      </c>
      <c r="BG25" s="723">
        <f t="shared" si="41"/>
        <v>0</v>
      </c>
      <c r="BH25" s="721">
        <f t="shared" si="41"/>
        <v>0</v>
      </c>
      <c r="BI25" s="722">
        <f t="shared" si="41"/>
        <v>0</v>
      </c>
      <c r="BJ25" s="723">
        <f t="shared" si="41"/>
        <v>0</v>
      </c>
      <c r="BK25" s="562">
        <f t="shared" si="41"/>
        <v>0</v>
      </c>
      <c r="BL25" s="723">
        <f t="shared" si="41"/>
        <v>0</v>
      </c>
      <c r="BM25" s="723">
        <f t="shared" si="41"/>
        <v>0</v>
      </c>
      <c r="BN25" s="724">
        <f t="shared" si="41"/>
        <v>0</v>
      </c>
      <c r="BO25" s="723">
        <f t="shared" si="41"/>
        <v>0</v>
      </c>
      <c r="BP25" s="721">
        <f t="shared" si="41"/>
        <v>0</v>
      </c>
      <c r="BQ25" s="722">
        <f t="shared" si="41"/>
        <v>0</v>
      </c>
      <c r="BR25" s="723">
        <f t="shared" si="41"/>
        <v>0</v>
      </c>
      <c r="BS25" s="562">
        <f t="shared" si="41"/>
        <v>0</v>
      </c>
      <c r="BT25" s="723">
        <f t="shared" si="41"/>
        <v>0</v>
      </c>
      <c r="BU25" s="723">
        <f t="shared" si="41"/>
        <v>0</v>
      </c>
      <c r="BV25" s="724">
        <f t="shared" si="41"/>
        <v>0</v>
      </c>
      <c r="BW25" s="723">
        <f t="shared" si="41"/>
        <v>0</v>
      </c>
      <c r="BX25" s="721">
        <f t="shared" ref="BX25:CM25" si="42">IF(AND(BX12&gt;=$J$25,BX12&lt;$K$25),"*",0)</f>
        <v>0</v>
      </c>
      <c r="BY25" s="722">
        <f t="shared" si="42"/>
        <v>0</v>
      </c>
      <c r="BZ25" s="723">
        <f t="shared" si="42"/>
        <v>0</v>
      </c>
      <c r="CA25" s="562">
        <f t="shared" si="42"/>
        <v>0</v>
      </c>
      <c r="CB25" s="723">
        <f t="shared" si="42"/>
        <v>0</v>
      </c>
      <c r="CC25" s="723">
        <f t="shared" si="42"/>
        <v>0</v>
      </c>
      <c r="CD25" s="724">
        <f t="shared" si="42"/>
        <v>0</v>
      </c>
      <c r="CE25" s="723">
        <f t="shared" si="42"/>
        <v>0</v>
      </c>
      <c r="CF25" s="721">
        <f t="shared" si="42"/>
        <v>0</v>
      </c>
      <c r="CG25" s="722">
        <f t="shared" si="42"/>
        <v>0</v>
      </c>
      <c r="CH25" s="723">
        <f t="shared" si="42"/>
        <v>0</v>
      </c>
      <c r="CI25" s="562">
        <f t="shared" si="42"/>
        <v>0</v>
      </c>
      <c r="CJ25" s="539">
        <f t="shared" si="42"/>
        <v>0</v>
      </c>
      <c r="CK25" s="539">
        <f t="shared" si="42"/>
        <v>0</v>
      </c>
      <c r="CL25" s="541">
        <f t="shared" si="42"/>
        <v>0</v>
      </c>
      <c r="CM25" s="539">
        <f t="shared" si="42"/>
        <v>0</v>
      </c>
      <c r="CN25" s="1128">
        <f t="shared" si="4"/>
        <v>0</v>
      </c>
      <c r="CO25" s="1129"/>
      <c r="CP25" s="1123">
        <f>IF(CN25=0,0,LOOKUP(CN25,ﾃﾞｰﾀ入力!$AR$13:'ﾃﾞｰﾀ入力'!$AR$34,ﾃﾞｰﾀ入力!$AS$13:'ﾃﾞｰﾀ入力'!$AS$34))</f>
        <v>0</v>
      </c>
      <c r="CQ25" s="1123"/>
      <c r="CR25" s="294">
        <f t="shared" si="5"/>
        <v>0</v>
      </c>
      <c r="CS25" s="294">
        <f t="shared" si="6"/>
        <v>0</v>
      </c>
      <c r="CT25" s="294">
        <f t="shared" si="7"/>
        <v>0</v>
      </c>
      <c r="CU25" s="295">
        <f t="shared" si="12"/>
        <v>0</v>
      </c>
      <c r="CV25" s="296">
        <f>IF(H25=0,0,LOOKUP(H25,ﾃﾞｰﾀ入力!$C$3:'ﾃﾞｰﾀ入力'!$C$52,ﾃﾞｰﾀ入力!$E$3:'ﾃﾞｰﾀ入力'!$E$51))</f>
        <v>0</v>
      </c>
      <c r="CW25" s="297">
        <f>IF(H25=0,0,LOOKUP(H25,ﾃﾞｰﾀ入力!$C$3:'ﾃﾞｰﾀ入力'!$C$52,ﾃﾞｰﾀ入力!$F$3:'ﾃﾞｰﾀ入力'!$F$51))</f>
        <v>0</v>
      </c>
      <c r="CY25" s="69"/>
      <c r="CZ25" s="69"/>
      <c r="DA25" s="69"/>
    </row>
    <row r="26" spans="1:105" ht="22.5" customHeight="1">
      <c r="A26" s="443">
        <f t="shared" si="8"/>
        <v>13</v>
      </c>
      <c r="B26" s="855" t="str">
        <f>ｼﾌﾄ原本!C17</f>
        <v>T.R</v>
      </c>
      <c r="C26" s="785" t="str">
        <f>ｼﾌﾄ原本!K17</f>
        <v>X</v>
      </c>
      <c r="D26" s="435">
        <f>IF(COUNTIF($H$14:$H$30,13),VLOOKUP(13,$H$14:$CU$30,3,FALSE),0)</f>
        <v>0</v>
      </c>
      <c r="E26" s="423">
        <f>IF(COUNTIF($H$14:$H$30,13),VLOOKUP(13,$H$14:$CU$30,4,FALSE),0)</f>
        <v>0</v>
      </c>
      <c r="F26" s="430">
        <f>IF(COUNTIF($H$14:$H$30,13),VLOOKUP(13,$H$14:$CU$30,92,FALSE),0)</f>
        <v>0</v>
      </c>
      <c r="G26" s="431">
        <f>IF(COUNTIF($H$14:$H$30,13),VLOOKUP(13,$H$14:$CW$30,94,FALSE),0)</f>
        <v>0</v>
      </c>
      <c r="H26" s="432"/>
      <c r="I26" s="874">
        <f>IF(H26=0,0,LOOKUP(H26,ﾃﾞｰﾀ入力!$C$3:'ﾃﾞｰﾀ入力'!$C$40,ﾃﾞｰﾀ入力!$D$3:'ﾃﾞｰﾀ入力'!$D$40))</f>
        <v>0</v>
      </c>
      <c r="J26" s="285"/>
      <c r="K26" s="286"/>
      <c r="L26" s="632">
        <f t="shared" ref="L26:AQ26" si="43">IF(AND(L12&gt;=$J$26,L12&lt;$K$26),"*",0)</f>
        <v>0</v>
      </c>
      <c r="M26" s="626">
        <f t="shared" si="43"/>
        <v>0</v>
      </c>
      <c r="N26" s="627">
        <f t="shared" si="43"/>
        <v>0</v>
      </c>
      <c r="O26" s="628">
        <f t="shared" si="43"/>
        <v>0</v>
      </c>
      <c r="P26" s="537">
        <f t="shared" si="43"/>
        <v>0</v>
      </c>
      <c r="Q26" s="539">
        <f t="shared" si="43"/>
        <v>0</v>
      </c>
      <c r="R26" s="541">
        <f t="shared" si="43"/>
        <v>0</v>
      </c>
      <c r="S26" s="539">
        <f t="shared" si="43"/>
        <v>0</v>
      </c>
      <c r="T26" s="537">
        <f t="shared" si="43"/>
        <v>0</v>
      </c>
      <c r="U26" s="538">
        <f t="shared" si="43"/>
        <v>0</v>
      </c>
      <c r="V26" s="539">
        <f t="shared" si="43"/>
        <v>0</v>
      </c>
      <c r="W26" s="562">
        <f t="shared" si="43"/>
        <v>0</v>
      </c>
      <c r="X26" s="723">
        <f t="shared" si="43"/>
        <v>0</v>
      </c>
      <c r="Y26" s="723">
        <f t="shared" si="43"/>
        <v>0</v>
      </c>
      <c r="Z26" s="724">
        <f t="shared" si="43"/>
        <v>0</v>
      </c>
      <c r="AA26" s="723">
        <f t="shared" si="43"/>
        <v>0</v>
      </c>
      <c r="AB26" s="721">
        <f t="shared" si="43"/>
        <v>0</v>
      </c>
      <c r="AC26" s="722">
        <f t="shared" si="43"/>
        <v>0</v>
      </c>
      <c r="AD26" s="723">
        <f t="shared" si="43"/>
        <v>0</v>
      </c>
      <c r="AE26" s="562">
        <f t="shared" si="43"/>
        <v>0</v>
      </c>
      <c r="AF26" s="723">
        <f t="shared" si="43"/>
        <v>0</v>
      </c>
      <c r="AG26" s="723">
        <f t="shared" si="43"/>
        <v>0</v>
      </c>
      <c r="AH26" s="724">
        <f t="shared" si="43"/>
        <v>0</v>
      </c>
      <c r="AI26" s="723">
        <f t="shared" si="43"/>
        <v>0</v>
      </c>
      <c r="AJ26" s="721">
        <f t="shared" si="43"/>
        <v>0</v>
      </c>
      <c r="AK26" s="722">
        <f t="shared" si="43"/>
        <v>0</v>
      </c>
      <c r="AL26" s="723">
        <f t="shared" si="43"/>
        <v>0</v>
      </c>
      <c r="AM26" s="562">
        <f t="shared" si="43"/>
        <v>0</v>
      </c>
      <c r="AN26" s="723">
        <f t="shared" si="43"/>
        <v>0</v>
      </c>
      <c r="AO26" s="723">
        <f t="shared" si="43"/>
        <v>0</v>
      </c>
      <c r="AP26" s="724">
        <f t="shared" si="43"/>
        <v>0</v>
      </c>
      <c r="AQ26" s="723">
        <f t="shared" si="43"/>
        <v>0</v>
      </c>
      <c r="AR26" s="721">
        <f t="shared" ref="AR26:BW26" si="44">IF(AND(AR12&gt;=$J$26,AR12&lt;$K$26),"*",0)</f>
        <v>0</v>
      </c>
      <c r="AS26" s="722">
        <f t="shared" si="44"/>
        <v>0</v>
      </c>
      <c r="AT26" s="723">
        <f t="shared" si="44"/>
        <v>0</v>
      </c>
      <c r="AU26" s="562">
        <f t="shared" si="44"/>
        <v>0</v>
      </c>
      <c r="AV26" s="723">
        <f t="shared" si="44"/>
        <v>0</v>
      </c>
      <c r="AW26" s="723">
        <f t="shared" si="44"/>
        <v>0</v>
      </c>
      <c r="AX26" s="724">
        <f t="shared" si="44"/>
        <v>0</v>
      </c>
      <c r="AY26" s="723">
        <f t="shared" si="44"/>
        <v>0</v>
      </c>
      <c r="AZ26" s="721">
        <f t="shared" si="44"/>
        <v>0</v>
      </c>
      <c r="BA26" s="722">
        <f t="shared" si="44"/>
        <v>0</v>
      </c>
      <c r="BB26" s="723">
        <f t="shared" si="44"/>
        <v>0</v>
      </c>
      <c r="BC26" s="562">
        <f t="shared" si="44"/>
        <v>0</v>
      </c>
      <c r="BD26" s="723">
        <f t="shared" si="44"/>
        <v>0</v>
      </c>
      <c r="BE26" s="723">
        <f t="shared" si="44"/>
        <v>0</v>
      </c>
      <c r="BF26" s="724">
        <f t="shared" si="44"/>
        <v>0</v>
      </c>
      <c r="BG26" s="723">
        <f t="shared" si="44"/>
        <v>0</v>
      </c>
      <c r="BH26" s="721">
        <f t="shared" si="44"/>
        <v>0</v>
      </c>
      <c r="BI26" s="722">
        <f t="shared" si="44"/>
        <v>0</v>
      </c>
      <c r="BJ26" s="723">
        <f t="shared" si="44"/>
        <v>0</v>
      </c>
      <c r="BK26" s="562">
        <f t="shared" si="44"/>
        <v>0</v>
      </c>
      <c r="BL26" s="723">
        <f t="shared" si="44"/>
        <v>0</v>
      </c>
      <c r="BM26" s="723">
        <f t="shared" si="44"/>
        <v>0</v>
      </c>
      <c r="BN26" s="724">
        <f t="shared" si="44"/>
        <v>0</v>
      </c>
      <c r="BO26" s="723">
        <f t="shared" si="44"/>
        <v>0</v>
      </c>
      <c r="BP26" s="721">
        <f t="shared" si="44"/>
        <v>0</v>
      </c>
      <c r="BQ26" s="722">
        <f t="shared" si="44"/>
        <v>0</v>
      </c>
      <c r="BR26" s="723">
        <f t="shared" si="44"/>
        <v>0</v>
      </c>
      <c r="BS26" s="562">
        <f t="shared" si="44"/>
        <v>0</v>
      </c>
      <c r="BT26" s="723">
        <f t="shared" si="44"/>
        <v>0</v>
      </c>
      <c r="BU26" s="723">
        <f t="shared" si="44"/>
        <v>0</v>
      </c>
      <c r="BV26" s="724">
        <f t="shared" si="44"/>
        <v>0</v>
      </c>
      <c r="BW26" s="723">
        <f t="shared" si="44"/>
        <v>0</v>
      </c>
      <c r="BX26" s="721">
        <f t="shared" ref="BX26:CM26" si="45">IF(AND(BX12&gt;=$J$26,BX12&lt;$K$26),"*",0)</f>
        <v>0</v>
      </c>
      <c r="BY26" s="722">
        <f t="shared" si="45"/>
        <v>0</v>
      </c>
      <c r="BZ26" s="723">
        <f t="shared" si="45"/>
        <v>0</v>
      </c>
      <c r="CA26" s="562">
        <f t="shared" si="45"/>
        <v>0</v>
      </c>
      <c r="CB26" s="723">
        <f t="shared" si="45"/>
        <v>0</v>
      </c>
      <c r="CC26" s="723">
        <f t="shared" si="45"/>
        <v>0</v>
      </c>
      <c r="CD26" s="724">
        <f t="shared" si="45"/>
        <v>0</v>
      </c>
      <c r="CE26" s="723">
        <f t="shared" si="45"/>
        <v>0</v>
      </c>
      <c r="CF26" s="721">
        <f t="shared" si="45"/>
        <v>0</v>
      </c>
      <c r="CG26" s="722">
        <f t="shared" si="45"/>
        <v>0</v>
      </c>
      <c r="CH26" s="539">
        <f t="shared" si="45"/>
        <v>0</v>
      </c>
      <c r="CI26" s="540">
        <f t="shared" si="45"/>
        <v>0</v>
      </c>
      <c r="CJ26" s="539">
        <f t="shared" si="45"/>
        <v>0</v>
      </c>
      <c r="CK26" s="539">
        <f t="shared" si="45"/>
        <v>0</v>
      </c>
      <c r="CL26" s="541">
        <f t="shared" si="45"/>
        <v>0</v>
      </c>
      <c r="CM26" s="539">
        <f t="shared" si="45"/>
        <v>0</v>
      </c>
      <c r="CN26" s="1128">
        <f t="shared" si="4"/>
        <v>0</v>
      </c>
      <c r="CO26" s="1129"/>
      <c r="CP26" s="1123">
        <f>IF(CN26=0,0,LOOKUP(CN26,ﾃﾞｰﾀ入力!$AR$13:'ﾃﾞｰﾀ入力'!$AR$34,ﾃﾞｰﾀ入力!$AS$13:'ﾃﾞｰﾀ入力'!$AS$34))</f>
        <v>0</v>
      </c>
      <c r="CQ26" s="1123"/>
      <c r="CR26" s="294">
        <f t="shared" si="5"/>
        <v>0</v>
      </c>
      <c r="CS26" s="294">
        <f t="shared" si="6"/>
        <v>0</v>
      </c>
      <c r="CT26" s="294">
        <f t="shared" si="7"/>
        <v>0</v>
      </c>
      <c r="CU26" s="295">
        <f t="shared" si="12"/>
        <v>0</v>
      </c>
      <c r="CV26" s="296">
        <f>IF(H26=0,0,LOOKUP(H26,ﾃﾞｰﾀ入力!$C$3:'ﾃﾞｰﾀ入力'!$C$52,ﾃﾞｰﾀ入力!$E$3:'ﾃﾞｰﾀ入力'!$E$51))</f>
        <v>0</v>
      </c>
      <c r="CW26" s="297">
        <f>IF(H26=0,0,LOOKUP(H26,ﾃﾞｰﾀ入力!$C$3:'ﾃﾞｰﾀ入力'!$C$52,ﾃﾞｰﾀ入力!$F$3:'ﾃﾞｰﾀ入力'!$F$51))</f>
        <v>0</v>
      </c>
      <c r="CY26" s="69"/>
      <c r="CZ26" s="69"/>
      <c r="DA26" s="69"/>
    </row>
    <row r="27" spans="1:105" ht="22.5" customHeight="1">
      <c r="A27" s="443">
        <f t="shared" si="8"/>
        <v>14</v>
      </c>
      <c r="B27" s="855" t="str">
        <f>ｼﾌﾄ原本!C18</f>
        <v>I.N</v>
      </c>
      <c r="C27" s="785" t="str">
        <f>ｼﾌﾄ原本!K18</f>
        <v>9-16</v>
      </c>
      <c r="D27" s="435">
        <f>IF(COUNTIF($H$14:$H$30,14),VLOOKUP(14,$H$14:$CU$30,3,FALSE),0)</f>
        <v>9</v>
      </c>
      <c r="E27" s="423">
        <f>IF(COUNTIF($H$14:$H$30,14),VLOOKUP(14,$H$14:$CU$30,4,FALSE),0)</f>
        <v>16</v>
      </c>
      <c r="F27" s="430">
        <f ca="1">IF(COUNTIF($H$14:$H$30,14),VLOOKUP(14,$H$14:$CU$30,92,FALSE),0)</f>
        <v>7662.5</v>
      </c>
      <c r="G27" s="431">
        <f ca="1">IF(COUNTIF($H$14:$H$30,14),VLOOKUP(14,$H$14:$CW$30,94,FALSE),0)</f>
        <v>2442</v>
      </c>
      <c r="H27" s="432"/>
      <c r="I27" s="874">
        <f>IF(H27=0,0,LOOKUP(H27,ﾃﾞｰﾀ入力!$C$3:'ﾃﾞｰﾀ入力'!$C$40,ﾃﾞｰﾀ入力!$D$3:'ﾃﾞｰﾀ入力'!$D$40))</f>
        <v>0</v>
      </c>
      <c r="J27" s="285"/>
      <c r="K27" s="286"/>
      <c r="L27" s="632">
        <f>IF(AND(L$12&gt;=$J$27,L$12&lt;$K$27),"*",0)</f>
        <v>0</v>
      </c>
      <c r="M27" s="626">
        <f>IF(AND(M$12&gt;=$J$27,M$12&lt;$K$27),"*",0)</f>
        <v>0</v>
      </c>
      <c r="N27" s="627">
        <f>IF(AND(N$12&gt;=$J$27,N$12&lt;$K$27),"*",0)</f>
        <v>0</v>
      </c>
      <c r="O27" s="628">
        <f>IF(AND(O$12&gt;=$J$27,O$12&lt;$K$27),"*",0)</f>
        <v>0</v>
      </c>
      <c r="P27" s="537">
        <f>IF(AND(P$12&gt;=$J$27,P$12&lt;$K$27),"*",0)</f>
        <v>0</v>
      </c>
      <c r="Q27" s="539">
        <f t="shared" ref="Q27:AV27" si="46">IF(AND(Q12&gt;=$J$27,Q12&lt;$K$27),"*",0)</f>
        <v>0</v>
      </c>
      <c r="R27" s="541">
        <f t="shared" si="46"/>
        <v>0</v>
      </c>
      <c r="S27" s="539">
        <f t="shared" si="46"/>
        <v>0</v>
      </c>
      <c r="T27" s="537">
        <f t="shared" si="46"/>
        <v>0</v>
      </c>
      <c r="U27" s="538">
        <f t="shared" si="46"/>
        <v>0</v>
      </c>
      <c r="V27" s="539">
        <f t="shared" si="46"/>
        <v>0</v>
      </c>
      <c r="W27" s="562">
        <f t="shared" si="46"/>
        <v>0</v>
      </c>
      <c r="X27" s="723">
        <f t="shared" si="46"/>
        <v>0</v>
      </c>
      <c r="Y27" s="723">
        <f t="shared" si="46"/>
        <v>0</v>
      </c>
      <c r="Z27" s="724">
        <f t="shared" si="46"/>
        <v>0</v>
      </c>
      <c r="AA27" s="723">
        <f t="shared" si="46"/>
        <v>0</v>
      </c>
      <c r="AB27" s="721">
        <f t="shared" si="46"/>
        <v>0</v>
      </c>
      <c r="AC27" s="722">
        <f t="shared" si="46"/>
        <v>0</v>
      </c>
      <c r="AD27" s="723">
        <f t="shared" si="46"/>
        <v>0</v>
      </c>
      <c r="AE27" s="562">
        <f t="shared" si="46"/>
        <v>0</v>
      </c>
      <c r="AF27" s="723">
        <f t="shared" si="46"/>
        <v>0</v>
      </c>
      <c r="AG27" s="723">
        <f t="shared" si="46"/>
        <v>0</v>
      </c>
      <c r="AH27" s="724">
        <f t="shared" si="46"/>
        <v>0</v>
      </c>
      <c r="AI27" s="723">
        <f t="shared" si="46"/>
        <v>0</v>
      </c>
      <c r="AJ27" s="721">
        <f t="shared" si="46"/>
        <v>0</v>
      </c>
      <c r="AK27" s="722">
        <f t="shared" si="46"/>
        <v>0</v>
      </c>
      <c r="AL27" s="723">
        <f t="shared" si="46"/>
        <v>0</v>
      </c>
      <c r="AM27" s="562">
        <f t="shared" si="46"/>
        <v>0</v>
      </c>
      <c r="AN27" s="723">
        <f t="shared" si="46"/>
        <v>0</v>
      </c>
      <c r="AO27" s="723">
        <f t="shared" si="46"/>
        <v>0</v>
      </c>
      <c r="AP27" s="724">
        <f t="shared" si="46"/>
        <v>0</v>
      </c>
      <c r="AQ27" s="723">
        <f t="shared" si="46"/>
        <v>0</v>
      </c>
      <c r="AR27" s="721">
        <f t="shared" si="46"/>
        <v>0</v>
      </c>
      <c r="AS27" s="722">
        <f t="shared" si="46"/>
        <v>0</v>
      </c>
      <c r="AT27" s="723">
        <f t="shared" si="46"/>
        <v>0</v>
      </c>
      <c r="AU27" s="562">
        <f t="shared" si="46"/>
        <v>0</v>
      </c>
      <c r="AV27" s="723">
        <f t="shared" si="46"/>
        <v>0</v>
      </c>
      <c r="AW27" s="723">
        <f t="shared" ref="AW27:CB27" si="47">IF(AND(AW12&gt;=$J$27,AW12&lt;$K$27),"*",0)</f>
        <v>0</v>
      </c>
      <c r="AX27" s="724">
        <f t="shared" si="47"/>
        <v>0</v>
      </c>
      <c r="AY27" s="723">
        <f t="shared" si="47"/>
        <v>0</v>
      </c>
      <c r="AZ27" s="721">
        <f t="shared" si="47"/>
        <v>0</v>
      </c>
      <c r="BA27" s="722">
        <f t="shared" si="47"/>
        <v>0</v>
      </c>
      <c r="BB27" s="723">
        <f t="shared" si="47"/>
        <v>0</v>
      </c>
      <c r="BC27" s="562">
        <f t="shared" si="47"/>
        <v>0</v>
      </c>
      <c r="BD27" s="723">
        <f t="shared" si="47"/>
        <v>0</v>
      </c>
      <c r="BE27" s="723">
        <f t="shared" si="47"/>
        <v>0</v>
      </c>
      <c r="BF27" s="724">
        <f t="shared" si="47"/>
        <v>0</v>
      </c>
      <c r="BG27" s="723">
        <f t="shared" si="47"/>
        <v>0</v>
      </c>
      <c r="BH27" s="721">
        <f t="shared" si="47"/>
        <v>0</v>
      </c>
      <c r="BI27" s="722">
        <f t="shared" si="47"/>
        <v>0</v>
      </c>
      <c r="BJ27" s="723">
        <f t="shared" si="47"/>
        <v>0</v>
      </c>
      <c r="BK27" s="562">
        <f t="shared" si="47"/>
        <v>0</v>
      </c>
      <c r="BL27" s="723">
        <f t="shared" si="47"/>
        <v>0</v>
      </c>
      <c r="BM27" s="723">
        <f t="shared" si="47"/>
        <v>0</v>
      </c>
      <c r="BN27" s="724">
        <f t="shared" si="47"/>
        <v>0</v>
      </c>
      <c r="BO27" s="723">
        <f t="shared" si="47"/>
        <v>0</v>
      </c>
      <c r="BP27" s="721">
        <f t="shared" si="47"/>
        <v>0</v>
      </c>
      <c r="BQ27" s="722">
        <f t="shared" si="47"/>
        <v>0</v>
      </c>
      <c r="BR27" s="723">
        <f t="shared" si="47"/>
        <v>0</v>
      </c>
      <c r="BS27" s="562">
        <f t="shared" si="47"/>
        <v>0</v>
      </c>
      <c r="BT27" s="723">
        <f t="shared" si="47"/>
        <v>0</v>
      </c>
      <c r="BU27" s="723">
        <f t="shared" si="47"/>
        <v>0</v>
      </c>
      <c r="BV27" s="724">
        <f t="shared" si="47"/>
        <v>0</v>
      </c>
      <c r="BW27" s="723">
        <f t="shared" si="47"/>
        <v>0</v>
      </c>
      <c r="BX27" s="721">
        <f t="shared" si="47"/>
        <v>0</v>
      </c>
      <c r="BY27" s="722">
        <f t="shared" si="47"/>
        <v>0</v>
      </c>
      <c r="BZ27" s="723">
        <f t="shared" si="47"/>
        <v>0</v>
      </c>
      <c r="CA27" s="562">
        <f t="shared" si="47"/>
        <v>0</v>
      </c>
      <c r="CB27" s="723">
        <f t="shared" si="47"/>
        <v>0</v>
      </c>
      <c r="CC27" s="723">
        <f t="shared" ref="CC27:CM27" si="48">IF(AND(CC12&gt;=$J$27,CC12&lt;$K$27),"*",0)</f>
        <v>0</v>
      </c>
      <c r="CD27" s="724">
        <f t="shared" si="48"/>
        <v>0</v>
      </c>
      <c r="CE27" s="723">
        <f t="shared" si="48"/>
        <v>0</v>
      </c>
      <c r="CF27" s="721">
        <f t="shared" si="48"/>
        <v>0</v>
      </c>
      <c r="CG27" s="722">
        <f t="shared" si="48"/>
        <v>0</v>
      </c>
      <c r="CH27" s="539">
        <f t="shared" si="48"/>
        <v>0</v>
      </c>
      <c r="CI27" s="540">
        <f t="shared" si="48"/>
        <v>0</v>
      </c>
      <c r="CJ27" s="539">
        <f t="shared" si="48"/>
        <v>0</v>
      </c>
      <c r="CK27" s="539">
        <f t="shared" si="48"/>
        <v>0</v>
      </c>
      <c r="CL27" s="541">
        <f t="shared" si="48"/>
        <v>0</v>
      </c>
      <c r="CM27" s="539">
        <f t="shared" si="48"/>
        <v>0</v>
      </c>
      <c r="CN27" s="1128">
        <f t="shared" si="4"/>
        <v>0</v>
      </c>
      <c r="CO27" s="1129"/>
      <c r="CP27" s="1123">
        <f>IF(CN27=0,0,LOOKUP(CN27,ﾃﾞｰﾀ入力!$AR$13:'ﾃﾞｰﾀ入力'!$AR$34,ﾃﾞｰﾀ入力!$AS$13:'ﾃﾞｰﾀ入力'!$AS$34))</f>
        <v>0</v>
      </c>
      <c r="CQ27" s="1123"/>
      <c r="CR27" s="294">
        <f t="shared" si="5"/>
        <v>0</v>
      </c>
      <c r="CS27" s="294">
        <f t="shared" si="6"/>
        <v>0</v>
      </c>
      <c r="CT27" s="294">
        <f t="shared" si="7"/>
        <v>0</v>
      </c>
      <c r="CU27" s="295">
        <f t="shared" si="12"/>
        <v>0</v>
      </c>
      <c r="CV27" s="296">
        <f>IF(H27=0,0,LOOKUP(H27,ﾃﾞｰﾀ入力!$C$3:'ﾃﾞｰﾀ入力'!$C$52,ﾃﾞｰﾀ入力!$E$3:'ﾃﾞｰﾀ入力'!$E$51))</f>
        <v>0</v>
      </c>
      <c r="CW27" s="297">
        <f>IF(H27=0,0,LOOKUP(H27,ﾃﾞｰﾀ入力!$C$3:'ﾃﾞｰﾀ入力'!$C$52,ﾃﾞｰﾀ入力!$F$3:'ﾃﾞｰﾀ入力'!$F$51))</f>
        <v>0</v>
      </c>
      <c r="CY27" s="69"/>
      <c r="CZ27" s="69"/>
      <c r="DA27" s="69"/>
    </row>
    <row r="28" spans="1:105" ht="22.5" customHeight="1">
      <c r="A28" s="443">
        <f t="shared" si="8"/>
        <v>15</v>
      </c>
      <c r="B28" s="855" t="str">
        <f>ｼﾌﾄ原本!C19</f>
        <v>W.M</v>
      </c>
      <c r="C28" s="785" t="str">
        <f>ｼﾌﾄ原本!K19</f>
        <v>X</v>
      </c>
      <c r="D28" s="435">
        <f>IF(COUNTIF($H$14:$H$30,15),VLOOKUP(15,$H$14:$CU$30,3,FALSE),0)</f>
        <v>0</v>
      </c>
      <c r="E28" s="423">
        <f>IF(COUNTIF($H$14:$H$30,15),VLOOKUP(15,$H$14:$CU$30,4,FALSE),0)</f>
        <v>0</v>
      </c>
      <c r="F28" s="426">
        <f>IF(COUNTIF($H$14:$H$30,15),VLOOKUP(15,$H$14:$CU$30,92,FALSE),0)</f>
        <v>0</v>
      </c>
      <c r="G28" s="436">
        <f>IF(COUNTIF($H$14:$H$30,15),VLOOKUP(15,$H$14:$CW$30,94,FALSE),0)</f>
        <v>0</v>
      </c>
      <c r="H28" s="432"/>
      <c r="I28" s="874">
        <f>IF(H28=0,0,LOOKUP(H28,ﾃﾞｰﾀ入力!$C$3:'ﾃﾞｰﾀ入力'!$C$40,ﾃﾞｰﾀ入力!$D$3:'ﾃﾞｰﾀ入力'!$D$40))</f>
        <v>0</v>
      </c>
      <c r="J28" s="298"/>
      <c r="K28" s="299"/>
      <c r="L28" s="632">
        <f t="shared" ref="L28:AQ28" si="49">IF(AND(L$12&gt;=$J$28,L$12&lt;$K$28),"*",0)</f>
        <v>0</v>
      </c>
      <c r="M28" s="626">
        <f t="shared" si="49"/>
        <v>0</v>
      </c>
      <c r="N28" s="627">
        <f t="shared" si="49"/>
        <v>0</v>
      </c>
      <c r="O28" s="628">
        <f t="shared" si="49"/>
        <v>0</v>
      </c>
      <c r="P28" s="537">
        <f t="shared" si="49"/>
        <v>0</v>
      </c>
      <c r="Q28" s="539">
        <f t="shared" si="49"/>
        <v>0</v>
      </c>
      <c r="R28" s="541">
        <f t="shared" si="49"/>
        <v>0</v>
      </c>
      <c r="S28" s="539">
        <f t="shared" si="49"/>
        <v>0</v>
      </c>
      <c r="T28" s="537">
        <f t="shared" si="49"/>
        <v>0</v>
      </c>
      <c r="U28" s="538">
        <f t="shared" si="49"/>
        <v>0</v>
      </c>
      <c r="V28" s="539">
        <f t="shared" si="49"/>
        <v>0</v>
      </c>
      <c r="W28" s="540">
        <f t="shared" si="49"/>
        <v>0</v>
      </c>
      <c r="X28" s="539">
        <f t="shared" si="49"/>
        <v>0</v>
      </c>
      <c r="Y28" s="539">
        <f t="shared" si="49"/>
        <v>0</v>
      </c>
      <c r="Z28" s="541">
        <f t="shared" si="49"/>
        <v>0</v>
      </c>
      <c r="AA28" s="539">
        <f t="shared" si="49"/>
        <v>0</v>
      </c>
      <c r="AB28" s="537">
        <f t="shared" si="49"/>
        <v>0</v>
      </c>
      <c r="AC28" s="538">
        <f t="shared" si="49"/>
        <v>0</v>
      </c>
      <c r="AD28" s="539">
        <f t="shared" si="49"/>
        <v>0</v>
      </c>
      <c r="AE28" s="540">
        <f t="shared" si="49"/>
        <v>0</v>
      </c>
      <c r="AF28" s="539">
        <f t="shared" si="49"/>
        <v>0</v>
      </c>
      <c r="AG28" s="539">
        <f t="shared" si="49"/>
        <v>0</v>
      </c>
      <c r="AH28" s="541">
        <f t="shared" si="49"/>
        <v>0</v>
      </c>
      <c r="AI28" s="539">
        <f t="shared" si="49"/>
        <v>0</v>
      </c>
      <c r="AJ28" s="537">
        <f t="shared" si="49"/>
        <v>0</v>
      </c>
      <c r="AK28" s="538">
        <f t="shared" si="49"/>
        <v>0</v>
      </c>
      <c r="AL28" s="539">
        <f t="shared" si="49"/>
        <v>0</v>
      </c>
      <c r="AM28" s="540">
        <f t="shared" si="49"/>
        <v>0</v>
      </c>
      <c r="AN28" s="539">
        <f t="shared" si="49"/>
        <v>0</v>
      </c>
      <c r="AO28" s="539">
        <f t="shared" si="49"/>
        <v>0</v>
      </c>
      <c r="AP28" s="541">
        <f t="shared" si="49"/>
        <v>0</v>
      </c>
      <c r="AQ28" s="539">
        <f t="shared" si="49"/>
        <v>0</v>
      </c>
      <c r="AR28" s="537">
        <f t="shared" ref="AR28:BW28" si="50">IF(AND(AR$12&gt;=$J$28,AR$12&lt;$K$28),"*",0)</f>
        <v>0</v>
      </c>
      <c r="AS28" s="538">
        <f t="shared" si="50"/>
        <v>0</v>
      </c>
      <c r="AT28" s="539">
        <f t="shared" si="50"/>
        <v>0</v>
      </c>
      <c r="AU28" s="540">
        <f t="shared" si="50"/>
        <v>0</v>
      </c>
      <c r="AV28" s="539">
        <f t="shared" si="50"/>
        <v>0</v>
      </c>
      <c r="AW28" s="539">
        <f t="shared" si="50"/>
        <v>0</v>
      </c>
      <c r="AX28" s="541">
        <f t="shared" si="50"/>
        <v>0</v>
      </c>
      <c r="AY28" s="539">
        <f t="shared" si="50"/>
        <v>0</v>
      </c>
      <c r="AZ28" s="537">
        <f t="shared" si="50"/>
        <v>0</v>
      </c>
      <c r="BA28" s="538">
        <f t="shared" si="50"/>
        <v>0</v>
      </c>
      <c r="BB28" s="539">
        <f t="shared" si="50"/>
        <v>0</v>
      </c>
      <c r="BC28" s="540">
        <f t="shared" si="50"/>
        <v>0</v>
      </c>
      <c r="BD28" s="539">
        <f t="shared" si="50"/>
        <v>0</v>
      </c>
      <c r="BE28" s="539">
        <f t="shared" si="50"/>
        <v>0</v>
      </c>
      <c r="BF28" s="541">
        <f t="shared" si="50"/>
        <v>0</v>
      </c>
      <c r="BG28" s="539">
        <f t="shared" si="50"/>
        <v>0</v>
      </c>
      <c r="BH28" s="537">
        <f t="shared" si="50"/>
        <v>0</v>
      </c>
      <c r="BI28" s="538">
        <f t="shared" si="50"/>
        <v>0</v>
      </c>
      <c r="BJ28" s="539">
        <f t="shared" si="50"/>
        <v>0</v>
      </c>
      <c r="BK28" s="540">
        <f t="shared" si="50"/>
        <v>0</v>
      </c>
      <c r="BL28" s="539">
        <f t="shared" si="50"/>
        <v>0</v>
      </c>
      <c r="BM28" s="539">
        <f t="shared" si="50"/>
        <v>0</v>
      </c>
      <c r="BN28" s="541">
        <f t="shared" si="50"/>
        <v>0</v>
      </c>
      <c r="BO28" s="539">
        <f t="shared" si="50"/>
        <v>0</v>
      </c>
      <c r="BP28" s="537">
        <f t="shared" si="50"/>
        <v>0</v>
      </c>
      <c r="BQ28" s="538">
        <f t="shared" si="50"/>
        <v>0</v>
      </c>
      <c r="BR28" s="539">
        <f t="shared" si="50"/>
        <v>0</v>
      </c>
      <c r="BS28" s="540">
        <f t="shared" si="50"/>
        <v>0</v>
      </c>
      <c r="BT28" s="539">
        <f t="shared" si="50"/>
        <v>0</v>
      </c>
      <c r="BU28" s="539">
        <f t="shared" si="50"/>
        <v>0</v>
      </c>
      <c r="BV28" s="541">
        <f t="shared" si="50"/>
        <v>0</v>
      </c>
      <c r="BW28" s="539">
        <f t="shared" si="50"/>
        <v>0</v>
      </c>
      <c r="BX28" s="537">
        <f t="shared" ref="BX28:CM28" si="51">IF(AND(BX$12&gt;=$J$28,BX$12&lt;$K$28),"*",0)</f>
        <v>0</v>
      </c>
      <c r="BY28" s="538">
        <f t="shared" si="51"/>
        <v>0</v>
      </c>
      <c r="BZ28" s="539">
        <f t="shared" si="51"/>
        <v>0</v>
      </c>
      <c r="CA28" s="540">
        <f t="shared" si="51"/>
        <v>0</v>
      </c>
      <c r="CB28" s="539">
        <f t="shared" si="51"/>
        <v>0</v>
      </c>
      <c r="CC28" s="539">
        <f t="shared" si="51"/>
        <v>0</v>
      </c>
      <c r="CD28" s="541">
        <f t="shared" si="51"/>
        <v>0</v>
      </c>
      <c r="CE28" s="539">
        <f t="shared" si="51"/>
        <v>0</v>
      </c>
      <c r="CF28" s="537">
        <f t="shared" si="51"/>
        <v>0</v>
      </c>
      <c r="CG28" s="538">
        <f t="shared" si="51"/>
        <v>0</v>
      </c>
      <c r="CH28" s="539">
        <f t="shared" si="51"/>
        <v>0</v>
      </c>
      <c r="CI28" s="540">
        <f t="shared" si="51"/>
        <v>0</v>
      </c>
      <c r="CJ28" s="539">
        <f t="shared" si="51"/>
        <v>0</v>
      </c>
      <c r="CK28" s="539">
        <f t="shared" si="51"/>
        <v>0</v>
      </c>
      <c r="CL28" s="541">
        <f t="shared" si="51"/>
        <v>0</v>
      </c>
      <c r="CM28" s="539">
        <f t="shared" si="51"/>
        <v>0</v>
      </c>
      <c r="CN28" s="1128">
        <f t="shared" si="4"/>
        <v>0</v>
      </c>
      <c r="CO28" s="1129"/>
      <c r="CP28" s="1123">
        <f>IF(CN28=0,0,LOOKUP(CN28,ﾃﾞｰﾀ入力!$AR$13:'ﾃﾞｰﾀ入力'!$AR$34,ﾃﾞｰﾀ入力!$AS$13:'ﾃﾞｰﾀ入力'!$AS$34))</f>
        <v>0</v>
      </c>
      <c r="CQ28" s="1123"/>
      <c r="CR28" s="294">
        <f t="shared" si="5"/>
        <v>0</v>
      </c>
      <c r="CS28" s="294">
        <f t="shared" si="6"/>
        <v>0</v>
      </c>
      <c r="CT28" s="294">
        <f t="shared" si="7"/>
        <v>0</v>
      </c>
      <c r="CU28" s="295">
        <f t="shared" si="12"/>
        <v>0</v>
      </c>
      <c r="CV28" s="296">
        <f>IF(H28=0,0,LOOKUP(H28,ﾃﾞｰﾀ入力!$C$3:'ﾃﾞｰﾀ入力'!$C$52,ﾃﾞｰﾀ入力!$E$3:'ﾃﾞｰﾀ入力'!$E$51))</f>
        <v>0</v>
      </c>
      <c r="CW28" s="297">
        <f>IF(H28=0,0,LOOKUP(H28,ﾃﾞｰﾀ入力!$C$3:'ﾃﾞｰﾀ入力'!$C$52,ﾃﾞｰﾀ入力!$F$3:'ﾃﾞｰﾀ入力'!$F$51))</f>
        <v>0</v>
      </c>
      <c r="CY28" s="69"/>
      <c r="CZ28" s="69"/>
      <c r="DA28" s="69"/>
    </row>
    <row r="29" spans="1:105" ht="22.5" customHeight="1">
      <c r="A29" s="443">
        <f t="shared" si="8"/>
        <v>16</v>
      </c>
      <c r="B29" s="855" t="str">
        <f>ｼﾌﾄ原本!C20</f>
        <v>Y.Y</v>
      </c>
      <c r="C29" s="785" t="str">
        <f>ｼﾌﾄ原本!K20</f>
        <v>X</v>
      </c>
      <c r="D29" s="435">
        <f>IF(COUNTIF($H$14:$H$30,16),VLOOKUP(16,$H$14:$CU$30,3,FALSE),0)</f>
        <v>0</v>
      </c>
      <c r="E29" s="423">
        <f>IF(COUNTIF($H$14:$H$30,16),VLOOKUP(16,$H$14:$CU$30,4,FALSE),0)</f>
        <v>0</v>
      </c>
      <c r="F29" s="426">
        <f>IF(COUNTIF($H$14:$H$30,16),VLOOKUP(16,$H$14:$CU$30,92,FALSE),0)</f>
        <v>0</v>
      </c>
      <c r="G29" s="436">
        <f>IF(COUNTIF($H$14:$H$30,16),VLOOKUP(16,$H$14:$CW$30,94,FALSE),0)</f>
        <v>0</v>
      </c>
      <c r="H29" s="432"/>
      <c r="I29" s="874">
        <f>IF(H29=0,0,LOOKUP(H29,ﾃﾞｰﾀ入力!$C$3:'ﾃﾞｰﾀ入力'!$C$40,ﾃﾞｰﾀ入力!$D$3:'ﾃﾞｰﾀ入力'!$D$40))</f>
        <v>0</v>
      </c>
      <c r="J29" s="298"/>
      <c r="K29" s="299"/>
      <c r="L29" s="632">
        <f t="shared" ref="L29:AQ29" si="52">IF(AND(L$12&gt;=$J$29,L$12&lt;$K$29),"*",0)</f>
        <v>0</v>
      </c>
      <c r="M29" s="626">
        <f t="shared" si="52"/>
        <v>0</v>
      </c>
      <c r="N29" s="627">
        <f t="shared" si="52"/>
        <v>0</v>
      </c>
      <c r="O29" s="628">
        <f t="shared" si="52"/>
        <v>0</v>
      </c>
      <c r="P29" s="537">
        <f t="shared" si="52"/>
        <v>0</v>
      </c>
      <c r="Q29" s="539">
        <f t="shared" si="52"/>
        <v>0</v>
      </c>
      <c r="R29" s="541">
        <f t="shared" si="52"/>
        <v>0</v>
      </c>
      <c r="S29" s="539">
        <f t="shared" si="52"/>
        <v>0</v>
      </c>
      <c r="T29" s="537">
        <f t="shared" si="52"/>
        <v>0</v>
      </c>
      <c r="U29" s="538">
        <f t="shared" si="52"/>
        <v>0</v>
      </c>
      <c r="V29" s="539">
        <f t="shared" si="52"/>
        <v>0</v>
      </c>
      <c r="W29" s="540">
        <f t="shared" si="52"/>
        <v>0</v>
      </c>
      <c r="X29" s="539">
        <f t="shared" si="52"/>
        <v>0</v>
      </c>
      <c r="Y29" s="539">
        <f t="shared" si="52"/>
        <v>0</v>
      </c>
      <c r="Z29" s="541">
        <f t="shared" si="52"/>
        <v>0</v>
      </c>
      <c r="AA29" s="539">
        <f t="shared" si="52"/>
        <v>0</v>
      </c>
      <c r="AB29" s="537">
        <f t="shared" si="52"/>
        <v>0</v>
      </c>
      <c r="AC29" s="538">
        <f t="shared" si="52"/>
        <v>0</v>
      </c>
      <c r="AD29" s="539">
        <f t="shared" si="52"/>
        <v>0</v>
      </c>
      <c r="AE29" s="540">
        <f t="shared" si="52"/>
        <v>0</v>
      </c>
      <c r="AF29" s="539">
        <f t="shared" si="52"/>
        <v>0</v>
      </c>
      <c r="AG29" s="539">
        <f t="shared" si="52"/>
        <v>0</v>
      </c>
      <c r="AH29" s="541">
        <f t="shared" si="52"/>
        <v>0</v>
      </c>
      <c r="AI29" s="539">
        <f t="shared" si="52"/>
        <v>0</v>
      </c>
      <c r="AJ29" s="537">
        <f t="shared" si="52"/>
        <v>0</v>
      </c>
      <c r="AK29" s="538">
        <f t="shared" si="52"/>
        <v>0</v>
      </c>
      <c r="AL29" s="539">
        <f t="shared" si="52"/>
        <v>0</v>
      </c>
      <c r="AM29" s="540">
        <f t="shared" si="52"/>
        <v>0</v>
      </c>
      <c r="AN29" s="539">
        <f t="shared" si="52"/>
        <v>0</v>
      </c>
      <c r="AO29" s="539">
        <f t="shared" si="52"/>
        <v>0</v>
      </c>
      <c r="AP29" s="541">
        <f t="shared" si="52"/>
        <v>0</v>
      </c>
      <c r="AQ29" s="539">
        <f t="shared" si="52"/>
        <v>0</v>
      </c>
      <c r="AR29" s="537">
        <f t="shared" ref="AR29:BW29" si="53">IF(AND(AR$12&gt;=$J$29,AR$12&lt;$K$29),"*",0)</f>
        <v>0</v>
      </c>
      <c r="AS29" s="538">
        <f t="shared" si="53"/>
        <v>0</v>
      </c>
      <c r="AT29" s="539">
        <f t="shared" si="53"/>
        <v>0</v>
      </c>
      <c r="AU29" s="540">
        <f t="shared" si="53"/>
        <v>0</v>
      </c>
      <c r="AV29" s="539">
        <f t="shared" si="53"/>
        <v>0</v>
      </c>
      <c r="AW29" s="539">
        <f t="shared" si="53"/>
        <v>0</v>
      </c>
      <c r="AX29" s="541">
        <f t="shared" si="53"/>
        <v>0</v>
      </c>
      <c r="AY29" s="539">
        <f t="shared" si="53"/>
        <v>0</v>
      </c>
      <c r="AZ29" s="537">
        <f t="shared" si="53"/>
        <v>0</v>
      </c>
      <c r="BA29" s="538">
        <f t="shared" si="53"/>
        <v>0</v>
      </c>
      <c r="BB29" s="539">
        <f t="shared" si="53"/>
        <v>0</v>
      </c>
      <c r="BC29" s="540">
        <f t="shared" si="53"/>
        <v>0</v>
      </c>
      <c r="BD29" s="539">
        <f t="shared" si="53"/>
        <v>0</v>
      </c>
      <c r="BE29" s="539">
        <f t="shared" si="53"/>
        <v>0</v>
      </c>
      <c r="BF29" s="541">
        <f t="shared" si="53"/>
        <v>0</v>
      </c>
      <c r="BG29" s="539">
        <f t="shared" si="53"/>
        <v>0</v>
      </c>
      <c r="BH29" s="537">
        <f t="shared" si="53"/>
        <v>0</v>
      </c>
      <c r="BI29" s="538">
        <f t="shared" si="53"/>
        <v>0</v>
      </c>
      <c r="BJ29" s="539">
        <f t="shared" si="53"/>
        <v>0</v>
      </c>
      <c r="BK29" s="540">
        <f t="shared" si="53"/>
        <v>0</v>
      </c>
      <c r="BL29" s="539">
        <f t="shared" si="53"/>
        <v>0</v>
      </c>
      <c r="BM29" s="539">
        <f t="shared" si="53"/>
        <v>0</v>
      </c>
      <c r="BN29" s="541">
        <f t="shared" si="53"/>
        <v>0</v>
      </c>
      <c r="BO29" s="539">
        <f t="shared" si="53"/>
        <v>0</v>
      </c>
      <c r="BP29" s="537">
        <f t="shared" si="53"/>
        <v>0</v>
      </c>
      <c r="BQ29" s="538">
        <f t="shared" si="53"/>
        <v>0</v>
      </c>
      <c r="BR29" s="539">
        <f t="shared" si="53"/>
        <v>0</v>
      </c>
      <c r="BS29" s="540">
        <f t="shared" si="53"/>
        <v>0</v>
      </c>
      <c r="BT29" s="539">
        <f t="shared" si="53"/>
        <v>0</v>
      </c>
      <c r="BU29" s="539">
        <f t="shared" si="53"/>
        <v>0</v>
      </c>
      <c r="BV29" s="541">
        <f t="shared" si="53"/>
        <v>0</v>
      </c>
      <c r="BW29" s="539">
        <f t="shared" si="53"/>
        <v>0</v>
      </c>
      <c r="BX29" s="537">
        <f t="shared" ref="BX29:CM29" si="54">IF(AND(BX$12&gt;=$J$29,BX$12&lt;$K$29),"*",0)</f>
        <v>0</v>
      </c>
      <c r="BY29" s="538">
        <f t="shared" si="54"/>
        <v>0</v>
      </c>
      <c r="BZ29" s="539">
        <f t="shared" si="54"/>
        <v>0</v>
      </c>
      <c r="CA29" s="540">
        <f t="shared" si="54"/>
        <v>0</v>
      </c>
      <c r="CB29" s="539">
        <f t="shared" si="54"/>
        <v>0</v>
      </c>
      <c r="CC29" s="539">
        <f t="shared" si="54"/>
        <v>0</v>
      </c>
      <c r="CD29" s="541">
        <f t="shared" si="54"/>
        <v>0</v>
      </c>
      <c r="CE29" s="539">
        <f t="shared" si="54"/>
        <v>0</v>
      </c>
      <c r="CF29" s="537">
        <f t="shared" si="54"/>
        <v>0</v>
      </c>
      <c r="CG29" s="538">
        <f t="shared" si="54"/>
        <v>0</v>
      </c>
      <c r="CH29" s="539">
        <f t="shared" si="54"/>
        <v>0</v>
      </c>
      <c r="CI29" s="540">
        <f t="shared" si="54"/>
        <v>0</v>
      </c>
      <c r="CJ29" s="539">
        <f t="shared" si="54"/>
        <v>0</v>
      </c>
      <c r="CK29" s="539">
        <f t="shared" si="54"/>
        <v>0</v>
      </c>
      <c r="CL29" s="541">
        <f t="shared" si="54"/>
        <v>0</v>
      </c>
      <c r="CM29" s="539">
        <f t="shared" si="54"/>
        <v>0</v>
      </c>
      <c r="CN29" s="1128">
        <f t="shared" si="4"/>
        <v>0</v>
      </c>
      <c r="CO29" s="1129"/>
      <c r="CP29" s="1123">
        <f>IF(CN29=0,0,LOOKUP(CN29,ﾃﾞｰﾀ入力!$AR$13:'ﾃﾞｰﾀ入力'!$AR$34,ﾃﾞｰﾀ入力!$AS$13:'ﾃﾞｰﾀ入力'!$AS$34))</f>
        <v>0</v>
      </c>
      <c r="CQ29" s="1123"/>
      <c r="CR29" s="294">
        <f t="shared" si="5"/>
        <v>0</v>
      </c>
      <c r="CS29" s="294">
        <f t="shared" si="6"/>
        <v>0</v>
      </c>
      <c r="CT29" s="294">
        <f t="shared" si="7"/>
        <v>0</v>
      </c>
      <c r="CU29" s="295">
        <f t="shared" si="12"/>
        <v>0</v>
      </c>
      <c r="CV29" s="296">
        <f>IF(H29=0,0,LOOKUP(H29,ﾃﾞｰﾀ入力!$C$3:'ﾃﾞｰﾀ入力'!$C$52,ﾃﾞｰﾀ入力!$E$3:'ﾃﾞｰﾀ入力'!$E$51))</f>
        <v>0</v>
      </c>
      <c r="CW29" s="297">
        <f>IF(H29=0,0,LOOKUP(H29,ﾃﾞｰﾀ入力!$C$3:'ﾃﾞｰﾀ入力'!$C$52,ﾃﾞｰﾀ入力!$F$3:'ﾃﾞｰﾀ入力'!$F$51))</f>
        <v>0</v>
      </c>
      <c r="CY29" s="69"/>
      <c r="CZ29" s="69"/>
      <c r="DA29" s="69"/>
    </row>
    <row r="30" spans="1:105" ht="22.5" customHeight="1" thickBot="1">
      <c r="A30" s="443">
        <f t="shared" si="8"/>
        <v>17</v>
      </c>
      <c r="B30" s="855" t="str">
        <f>ｼﾌﾄ原本!C21</f>
        <v>S.U</v>
      </c>
      <c r="C30" s="785" t="str">
        <f>ｼﾌﾄ原本!K21</f>
        <v>14-L</v>
      </c>
      <c r="D30" s="435">
        <f>IF(COUNTIF($H$14:$H$30,17),VLOOKUP(17,$H$14:$CU$30,3,FALSE),0)</f>
        <v>17</v>
      </c>
      <c r="E30" s="423">
        <f>IF(COUNTIF($H$14:$H$30,17),VLOOKUP(17,$H$14:$CU$30,4,FALSE),0)</f>
        <v>22.75</v>
      </c>
      <c r="F30" s="426">
        <f ca="1">IF(COUNTIF($H$14:$H$30,17),VLOOKUP(17,$H$14:$CU$30,92,FALSE),0)</f>
        <v>6666.375</v>
      </c>
      <c r="G30" s="436">
        <f ca="1">IF(COUNTIF($H$14:$H$30,17),VLOOKUP(17,$H$14:$CW$30,94,FALSE),0)</f>
        <v>418</v>
      </c>
      <c r="H30" s="920"/>
      <c r="I30" s="875">
        <f>IF(H30=0,0,LOOKUP(H30,ﾃﾞｰﾀ入力!$C$3:'ﾃﾞｰﾀ入力'!$C$40,ﾃﾞｰﾀ入力!$D$3:'ﾃﾞｰﾀ入力'!$D$40))</f>
        <v>0</v>
      </c>
      <c r="J30" s="900"/>
      <c r="K30" s="901"/>
      <c r="L30" s="657">
        <f t="shared" ref="L30:AQ30" si="55">IF(AND(L12&gt;=$J$30,L12&lt;$K$30),"*",0)</f>
        <v>0</v>
      </c>
      <c r="M30" s="658">
        <f t="shared" si="55"/>
        <v>0</v>
      </c>
      <c r="N30" s="659">
        <f t="shared" si="55"/>
        <v>0</v>
      </c>
      <c r="O30" s="660">
        <f t="shared" si="55"/>
        <v>0</v>
      </c>
      <c r="P30" s="552">
        <f t="shared" si="55"/>
        <v>0</v>
      </c>
      <c r="Q30" s="550">
        <f t="shared" si="55"/>
        <v>0</v>
      </c>
      <c r="R30" s="551">
        <f t="shared" si="55"/>
        <v>0</v>
      </c>
      <c r="S30" s="550">
        <f t="shared" si="55"/>
        <v>0</v>
      </c>
      <c r="T30" s="552">
        <f t="shared" si="55"/>
        <v>0</v>
      </c>
      <c r="U30" s="553">
        <f t="shared" si="55"/>
        <v>0</v>
      </c>
      <c r="V30" s="550">
        <f t="shared" si="55"/>
        <v>0</v>
      </c>
      <c r="W30" s="554">
        <f t="shared" si="55"/>
        <v>0</v>
      </c>
      <c r="X30" s="550">
        <f t="shared" si="55"/>
        <v>0</v>
      </c>
      <c r="Y30" s="550">
        <f t="shared" si="55"/>
        <v>0</v>
      </c>
      <c r="Z30" s="551">
        <f t="shared" si="55"/>
        <v>0</v>
      </c>
      <c r="AA30" s="550">
        <f t="shared" si="55"/>
        <v>0</v>
      </c>
      <c r="AB30" s="552">
        <f t="shared" si="55"/>
        <v>0</v>
      </c>
      <c r="AC30" s="553">
        <f t="shared" si="55"/>
        <v>0</v>
      </c>
      <c r="AD30" s="550">
        <f t="shared" si="55"/>
        <v>0</v>
      </c>
      <c r="AE30" s="554">
        <f t="shared" si="55"/>
        <v>0</v>
      </c>
      <c r="AF30" s="550">
        <f t="shared" si="55"/>
        <v>0</v>
      </c>
      <c r="AG30" s="550">
        <f t="shared" si="55"/>
        <v>0</v>
      </c>
      <c r="AH30" s="551">
        <f t="shared" si="55"/>
        <v>0</v>
      </c>
      <c r="AI30" s="550">
        <f t="shared" si="55"/>
        <v>0</v>
      </c>
      <c r="AJ30" s="552">
        <f t="shared" si="55"/>
        <v>0</v>
      </c>
      <c r="AK30" s="553">
        <f t="shared" si="55"/>
        <v>0</v>
      </c>
      <c r="AL30" s="550">
        <f t="shared" si="55"/>
        <v>0</v>
      </c>
      <c r="AM30" s="554">
        <f t="shared" si="55"/>
        <v>0</v>
      </c>
      <c r="AN30" s="550">
        <f t="shared" si="55"/>
        <v>0</v>
      </c>
      <c r="AO30" s="550">
        <f t="shared" si="55"/>
        <v>0</v>
      </c>
      <c r="AP30" s="551">
        <f t="shared" si="55"/>
        <v>0</v>
      </c>
      <c r="AQ30" s="550">
        <f t="shared" si="55"/>
        <v>0</v>
      </c>
      <c r="AR30" s="552">
        <f t="shared" ref="AR30:BW30" si="56">IF(AND(AR12&gt;=$J$30,AR12&lt;$K$30),"*",0)</f>
        <v>0</v>
      </c>
      <c r="AS30" s="553">
        <f t="shared" si="56"/>
        <v>0</v>
      </c>
      <c r="AT30" s="550">
        <f t="shared" si="56"/>
        <v>0</v>
      </c>
      <c r="AU30" s="554">
        <f t="shared" si="56"/>
        <v>0</v>
      </c>
      <c r="AV30" s="550">
        <f t="shared" si="56"/>
        <v>0</v>
      </c>
      <c r="AW30" s="550">
        <f t="shared" si="56"/>
        <v>0</v>
      </c>
      <c r="AX30" s="551">
        <f t="shared" si="56"/>
        <v>0</v>
      </c>
      <c r="AY30" s="550">
        <f t="shared" si="56"/>
        <v>0</v>
      </c>
      <c r="AZ30" s="552">
        <f t="shared" si="56"/>
        <v>0</v>
      </c>
      <c r="BA30" s="553">
        <f t="shared" si="56"/>
        <v>0</v>
      </c>
      <c r="BB30" s="550">
        <f t="shared" si="56"/>
        <v>0</v>
      </c>
      <c r="BC30" s="554">
        <f t="shared" si="56"/>
        <v>0</v>
      </c>
      <c r="BD30" s="550">
        <f t="shared" si="56"/>
        <v>0</v>
      </c>
      <c r="BE30" s="550">
        <f t="shared" si="56"/>
        <v>0</v>
      </c>
      <c r="BF30" s="551">
        <f t="shared" si="56"/>
        <v>0</v>
      </c>
      <c r="BG30" s="550">
        <f t="shared" si="56"/>
        <v>0</v>
      </c>
      <c r="BH30" s="552">
        <f t="shared" si="56"/>
        <v>0</v>
      </c>
      <c r="BI30" s="553">
        <f t="shared" si="56"/>
        <v>0</v>
      </c>
      <c r="BJ30" s="550">
        <f t="shared" si="56"/>
        <v>0</v>
      </c>
      <c r="BK30" s="554">
        <f t="shared" si="56"/>
        <v>0</v>
      </c>
      <c r="BL30" s="550">
        <f t="shared" si="56"/>
        <v>0</v>
      </c>
      <c r="BM30" s="550">
        <f t="shared" si="56"/>
        <v>0</v>
      </c>
      <c r="BN30" s="551">
        <f t="shared" si="56"/>
        <v>0</v>
      </c>
      <c r="BO30" s="550">
        <f t="shared" si="56"/>
        <v>0</v>
      </c>
      <c r="BP30" s="552">
        <f t="shared" si="56"/>
        <v>0</v>
      </c>
      <c r="BQ30" s="553">
        <f t="shared" si="56"/>
        <v>0</v>
      </c>
      <c r="BR30" s="550">
        <f t="shared" si="56"/>
        <v>0</v>
      </c>
      <c r="BS30" s="554">
        <f t="shared" si="56"/>
        <v>0</v>
      </c>
      <c r="BT30" s="550">
        <f t="shared" si="56"/>
        <v>0</v>
      </c>
      <c r="BU30" s="550">
        <f t="shared" si="56"/>
        <v>0</v>
      </c>
      <c r="BV30" s="551">
        <f t="shared" si="56"/>
        <v>0</v>
      </c>
      <c r="BW30" s="550">
        <f t="shared" si="56"/>
        <v>0</v>
      </c>
      <c r="BX30" s="552">
        <f t="shared" ref="BX30:CM30" si="57">IF(AND(BX12&gt;=$J$30,BX12&lt;$K$30),"*",0)</f>
        <v>0</v>
      </c>
      <c r="BY30" s="553">
        <f t="shared" si="57"/>
        <v>0</v>
      </c>
      <c r="BZ30" s="550">
        <f t="shared" si="57"/>
        <v>0</v>
      </c>
      <c r="CA30" s="554">
        <f t="shared" si="57"/>
        <v>0</v>
      </c>
      <c r="CB30" s="550">
        <f t="shared" si="57"/>
        <v>0</v>
      </c>
      <c r="CC30" s="550">
        <f t="shared" si="57"/>
        <v>0</v>
      </c>
      <c r="CD30" s="551">
        <f t="shared" si="57"/>
        <v>0</v>
      </c>
      <c r="CE30" s="550">
        <f t="shared" si="57"/>
        <v>0</v>
      </c>
      <c r="CF30" s="552">
        <f t="shared" si="57"/>
        <v>0</v>
      </c>
      <c r="CG30" s="553">
        <f t="shared" si="57"/>
        <v>0</v>
      </c>
      <c r="CH30" s="550">
        <f t="shared" si="57"/>
        <v>0</v>
      </c>
      <c r="CI30" s="554">
        <f t="shared" si="57"/>
        <v>0</v>
      </c>
      <c r="CJ30" s="550">
        <f t="shared" si="57"/>
        <v>0</v>
      </c>
      <c r="CK30" s="550">
        <f t="shared" si="57"/>
        <v>0</v>
      </c>
      <c r="CL30" s="551">
        <f t="shared" si="57"/>
        <v>0</v>
      </c>
      <c r="CM30" s="661">
        <f t="shared" si="57"/>
        <v>0</v>
      </c>
      <c r="CN30" s="1128">
        <f t="shared" si="4"/>
        <v>0</v>
      </c>
      <c r="CO30" s="1129"/>
      <c r="CP30" s="1123">
        <f>IF(CN30=0,0,LOOKUP(CN30,ﾃﾞｰﾀ入力!$AR$13:'ﾃﾞｰﾀ入力'!$AR$34,ﾃﾞｰﾀ入力!$AS$13:'ﾃﾞｰﾀ入力'!$AS$34))</f>
        <v>0</v>
      </c>
      <c r="CQ30" s="1123"/>
      <c r="CR30" s="294">
        <f t="shared" si="5"/>
        <v>0</v>
      </c>
      <c r="CS30" s="294">
        <f t="shared" si="6"/>
        <v>0</v>
      </c>
      <c r="CT30" s="294">
        <f t="shared" si="7"/>
        <v>0</v>
      </c>
      <c r="CU30" s="295">
        <f t="shared" si="12"/>
        <v>0</v>
      </c>
      <c r="CV30" s="296">
        <f>IF(H30=0,0,LOOKUP(H30,ﾃﾞｰﾀ入力!$C$3:'ﾃﾞｰﾀ入力'!$C$52,ﾃﾞｰﾀ入力!$E$3:'ﾃﾞｰﾀ入力'!$E$51))</f>
        <v>0</v>
      </c>
      <c r="CW30" s="297">
        <f>IF(H30=0,0,LOOKUP(H30,ﾃﾞｰﾀ入力!$C$3:'ﾃﾞｰﾀ入力'!$C$52,ﾃﾞｰﾀ入力!$F$3:'ﾃﾞｰﾀ入力'!$F$51))</f>
        <v>0</v>
      </c>
      <c r="CY30" s="69"/>
      <c r="CZ30" s="69"/>
      <c r="DA30" s="69"/>
    </row>
    <row r="31" spans="1:105" ht="22.5" customHeight="1" thickBot="1">
      <c r="A31" s="443">
        <f t="shared" si="8"/>
        <v>18</v>
      </c>
      <c r="B31" s="855" t="str">
        <f>ｼﾌﾄ原本!C22</f>
        <v>A.A</v>
      </c>
      <c r="C31" s="785" t="str">
        <f>ｼﾌﾄ原本!K22</f>
        <v>X</v>
      </c>
      <c r="D31" s="435">
        <f>IF(COUNTIF($H$14:$H$30,18),VLOOKUP(18,$H$14:$CU$30,3,FALSE),0)</f>
        <v>0</v>
      </c>
      <c r="E31" s="429">
        <f>IF(COUNTIF($H$14:$H$30,18),VLOOKUP(18,$H$14:$CU$30,4,FALSE),0)</f>
        <v>0</v>
      </c>
      <c r="F31" s="430">
        <f>IF(COUNTIF($H$14:$H$30,18),VLOOKUP(18,$H$14:$CU$30,92,FALSE),0)</f>
        <v>0</v>
      </c>
      <c r="G31" s="431">
        <f>IF(COUNTIF($H$14:$H$30,18),VLOOKUP(18,$H$14:$CW$30,94,FALSE),0)</f>
        <v>0</v>
      </c>
      <c r="I31" s="902">
        <f>COUNT(H14:H30)</f>
        <v>7</v>
      </c>
      <c r="J31" s="903" t="s">
        <v>187</v>
      </c>
      <c r="K31" s="904"/>
      <c r="L31" s="1142">
        <f>(68-COUNT(L$14:O$30))/4</f>
        <v>0</v>
      </c>
      <c r="M31" s="1142"/>
      <c r="N31" s="1142"/>
      <c r="O31" s="1142"/>
      <c r="P31" s="1142">
        <f>(68-COUNT(P$14:S$30))/4</f>
        <v>0.5</v>
      </c>
      <c r="Q31" s="1142"/>
      <c r="R31" s="1142"/>
      <c r="S31" s="1142"/>
      <c r="T31" s="1142">
        <f>(68-COUNT(T$14:W$30))/4</f>
        <v>2</v>
      </c>
      <c r="U31" s="1142"/>
      <c r="V31" s="1142"/>
      <c r="W31" s="1142"/>
      <c r="X31" s="1142">
        <f>(68-COUNT(X$14:AA$30))/4</f>
        <v>2</v>
      </c>
      <c r="Y31" s="1142"/>
      <c r="Z31" s="1142"/>
      <c r="AA31" s="1142"/>
      <c r="AB31" s="1142">
        <f>(68-COUNT(AB$14:AE$30))/4</f>
        <v>3</v>
      </c>
      <c r="AC31" s="1142"/>
      <c r="AD31" s="1142"/>
      <c r="AE31" s="1142"/>
      <c r="AF31" s="1142">
        <f>(68-COUNT(AF$14:AI$30))/4</f>
        <v>3</v>
      </c>
      <c r="AG31" s="1142"/>
      <c r="AH31" s="1142"/>
      <c r="AI31" s="1142"/>
      <c r="AJ31" s="1142">
        <f>(68-COUNT(AJ$14:AM$30))/4</f>
        <v>4</v>
      </c>
      <c r="AK31" s="1142"/>
      <c r="AL31" s="1142"/>
      <c r="AM31" s="1142"/>
      <c r="AN31" s="1142">
        <f>(68-COUNT(AN$14:AQ$30))/4</f>
        <v>5</v>
      </c>
      <c r="AO31" s="1142"/>
      <c r="AP31" s="1142"/>
      <c r="AQ31" s="1142"/>
      <c r="AR31" s="1142">
        <f>(68-COUNT(AR$14:AU$30))/4</f>
        <v>5</v>
      </c>
      <c r="AS31" s="1142"/>
      <c r="AT31" s="1142"/>
      <c r="AU31" s="1142"/>
      <c r="AV31" s="1142">
        <f>(68-COUNT(AV$14:AY$30))/4</f>
        <v>4</v>
      </c>
      <c r="AW31" s="1142"/>
      <c r="AX31" s="1142"/>
      <c r="AY31" s="1142"/>
      <c r="AZ31" s="1142">
        <f>(68-COUNT(AZ$14:BC$30))/4</f>
        <v>5</v>
      </c>
      <c r="BA31" s="1142"/>
      <c r="BB31" s="1142"/>
      <c r="BC31" s="1142"/>
      <c r="BD31" s="1142">
        <f>(68-COUNT(BD$14:BG$30))/4</f>
        <v>4</v>
      </c>
      <c r="BE31" s="1142"/>
      <c r="BF31" s="1142"/>
      <c r="BG31" s="1142"/>
      <c r="BH31" s="1142">
        <f>(68-COUNT(BH$14:BK$30))/4</f>
        <v>4</v>
      </c>
      <c r="BI31" s="1142"/>
      <c r="BJ31" s="1142"/>
      <c r="BK31" s="1142"/>
      <c r="BL31" s="1142">
        <f>(68-COUNT(BL$14:BO$30))/4</f>
        <v>4</v>
      </c>
      <c r="BM31" s="1142"/>
      <c r="BN31" s="1142"/>
      <c r="BO31" s="1142"/>
      <c r="BP31" s="1142">
        <f>(68-COUNT(BP$14:BS$30))/4</f>
        <v>3</v>
      </c>
      <c r="BQ31" s="1142"/>
      <c r="BR31" s="1142"/>
      <c r="BS31" s="1142"/>
      <c r="BT31" s="1142">
        <f>(68-COUNT(BT$14:BW$30))/4</f>
        <v>3</v>
      </c>
      <c r="BU31" s="1142"/>
      <c r="BV31" s="1142"/>
      <c r="BW31" s="1142"/>
      <c r="BX31" s="1142">
        <f>(68-COUNT(BX$14:CA$30))/4</f>
        <v>3</v>
      </c>
      <c r="BY31" s="1142"/>
      <c r="BZ31" s="1142"/>
      <c r="CA31" s="1142"/>
      <c r="CB31" s="1142">
        <f>(68-COUNT(CB$14:CE$30))/4</f>
        <v>2.25</v>
      </c>
      <c r="CC31" s="1142"/>
      <c r="CD31" s="1142"/>
      <c r="CE31" s="1142"/>
      <c r="CF31" s="1142">
        <f>(68-COUNT(CF$14:CI$30))/4</f>
        <v>0</v>
      </c>
      <c r="CG31" s="1142"/>
      <c r="CH31" s="1142"/>
      <c r="CI31" s="1142"/>
      <c r="CJ31" s="1142">
        <f>(68-COUNT(CJ$14:CM$30))/4</f>
        <v>0</v>
      </c>
      <c r="CK31" s="1142"/>
      <c r="CL31" s="1142"/>
      <c r="CM31" s="1161"/>
      <c r="CN31" s="1159">
        <f>SUM(CN14:CN30)</f>
        <v>56.75</v>
      </c>
      <c r="CO31" s="1160"/>
      <c r="CP31" s="1141">
        <f>SUM(CP14:CP30)</f>
        <v>50.75</v>
      </c>
      <c r="CQ31" s="1141"/>
      <c r="CR31" s="312">
        <f t="shared" ref="CR31:CW31" si="58">SUM(CR14:CR30)</f>
        <v>5</v>
      </c>
      <c r="CS31" s="312">
        <f t="shared" si="58"/>
        <v>2.25</v>
      </c>
      <c r="CT31" s="312">
        <f t="shared" si="58"/>
        <v>1.5</v>
      </c>
      <c r="CU31" s="312">
        <f t="shared" ca="1" si="58"/>
        <v>76808.625</v>
      </c>
      <c r="CV31" s="312">
        <f t="shared" ca="1" si="58"/>
        <v>9648</v>
      </c>
      <c r="CW31" s="312">
        <f t="shared" ca="1" si="58"/>
        <v>5342</v>
      </c>
      <c r="CZ31" s="69"/>
      <c r="DA31" s="69"/>
    </row>
    <row r="32" spans="1:105" ht="22.5" customHeight="1" thickBot="1">
      <c r="A32" s="443">
        <f t="shared" si="8"/>
        <v>19</v>
      </c>
      <c r="B32" s="855" t="str">
        <f>ｼﾌﾄ原本!C23</f>
        <v>E.U</v>
      </c>
      <c r="C32" s="785" t="str">
        <f>ｼﾌﾄ原本!K23</f>
        <v>X</v>
      </c>
      <c r="D32" s="435">
        <f>IF(COUNTIF($H$14:$H$30,19),VLOOKUP(19,$H$14:$CU$30,3,FALSE),0)</f>
        <v>0</v>
      </c>
      <c r="E32" s="429">
        <f>IF(COUNTIF($H$14:$H$30,19),VLOOKUP(19,$H$14:$CU$30,4,FALSE),0)</f>
        <v>0</v>
      </c>
      <c r="F32" s="430">
        <f>IF(COUNTIF($H$14:$H$30,19),VLOOKUP(19,$H$14:$CU$30,92,FALSE),0)</f>
        <v>0</v>
      </c>
      <c r="G32" s="431">
        <f>IF(COUNTIF($H$14:$H$30,19),VLOOKUP(19,$H$14:$CW$30,94,FALSE),0)</f>
        <v>0</v>
      </c>
      <c r="I32" s="316"/>
      <c r="J32" s="1190" t="s">
        <v>188</v>
      </c>
      <c r="K32" s="1191"/>
      <c r="L32" s="1300" t="str">
        <f>IF(ISERROR(L3*1000/(L31-L8-L10)),"",(L3*1000/(L31-L8-L10)))</f>
        <v/>
      </c>
      <c r="M32" s="1300"/>
      <c r="N32" s="1300"/>
      <c r="O32" s="1300"/>
      <c r="P32" s="1300">
        <f>IF(ISERROR(P3*1000/(P31-P8-P10)),"",(P3*1000/(P31-P8-P10)))</f>
        <v>0</v>
      </c>
      <c r="Q32" s="1300"/>
      <c r="R32" s="1300"/>
      <c r="S32" s="1300"/>
      <c r="T32" s="1300">
        <f>IF(ISERROR(T3*1000/(T31-T8-T10)),"",(T3*1000/(T31-T8-T10)))</f>
        <v>0</v>
      </c>
      <c r="U32" s="1300"/>
      <c r="V32" s="1300"/>
      <c r="W32" s="1300"/>
      <c r="X32" s="1300">
        <f>IF(ISERROR(X3*1000/(X31-X8-X10)),"",X3*1000/(X31-X8-X10))</f>
        <v>3500</v>
      </c>
      <c r="Y32" s="1300"/>
      <c r="Z32" s="1300"/>
      <c r="AA32" s="1300"/>
      <c r="AB32" s="1300">
        <f>IF(ISERROR(AB3*1000/(AB31-AB8-AB10)),"",AB3*1000/(AB31-AB8-AB10))</f>
        <v>4333.333333333333</v>
      </c>
      <c r="AC32" s="1300"/>
      <c r="AD32" s="1300"/>
      <c r="AE32" s="1300"/>
      <c r="AF32" s="1300">
        <f>IF(ISERROR(AF3*1000/(AF31-AF8-AF10)),"",AF3*1000/(AF31-AF8-AF10))</f>
        <v>4333.333333333333</v>
      </c>
      <c r="AG32" s="1300"/>
      <c r="AH32" s="1300"/>
      <c r="AI32" s="1300"/>
      <c r="AJ32" s="1300">
        <f>IF(ISERROR(AJ3*1000/(AJ31-AJ8-AJ10)),"",AJ3*1000/(AJ31-AJ8-AJ10))</f>
        <v>4500</v>
      </c>
      <c r="AK32" s="1300"/>
      <c r="AL32" s="1300"/>
      <c r="AM32" s="1300"/>
      <c r="AN32" s="1300">
        <f>IF(ISERROR(AN3*1000/(AN31-AN8-AN10)),"",AN3*1000/(AN31-AN8-AN10))</f>
        <v>5600</v>
      </c>
      <c r="AO32" s="1300"/>
      <c r="AP32" s="1300"/>
      <c r="AQ32" s="1300"/>
      <c r="AR32" s="1300">
        <f>IF(ISERROR(AR3*1000/(AR31-AR8-AR10)),"",AR3*1000/(AR31-AR8-AR10))</f>
        <v>6200</v>
      </c>
      <c r="AS32" s="1300"/>
      <c r="AT32" s="1300"/>
      <c r="AU32" s="1300"/>
      <c r="AV32" s="1300">
        <f>IF(ISERROR(AV3*1000/(AV31-AV8-AV10)),"",AV3*1000/(AV31-AV8-AV10))</f>
        <v>7500</v>
      </c>
      <c r="AW32" s="1300"/>
      <c r="AX32" s="1300"/>
      <c r="AY32" s="1300"/>
      <c r="AZ32" s="1300">
        <f>IF(ISERROR(AZ3*1000/(AZ31-AZ8-AZ10)),"",AZ3*1000/(AZ31-AZ8-AZ10))</f>
        <v>6400</v>
      </c>
      <c r="BA32" s="1300"/>
      <c r="BB32" s="1300"/>
      <c r="BC32" s="1300"/>
      <c r="BD32" s="1300">
        <f>IF(ISERROR(BD3*1000/(BD31-BD8-BD10)),"",BD3*1000/(BD31-BD8-BD10))</f>
        <v>7500</v>
      </c>
      <c r="BE32" s="1300"/>
      <c r="BF32" s="1300"/>
      <c r="BG32" s="1300"/>
      <c r="BH32" s="1300">
        <f>IF(ISERROR(BH3*1000/(BH31-BH8-BH10)),"",BH3*1000/(BH31-BH8-BH10))</f>
        <v>5250</v>
      </c>
      <c r="BI32" s="1300"/>
      <c r="BJ32" s="1300"/>
      <c r="BK32" s="1300"/>
      <c r="BL32" s="1300">
        <f>IF(ISERROR(BL3*1000/(BL31-BL8-BL10)),"",BL3*1000/(BL31-BL8-BL10))</f>
        <v>3750</v>
      </c>
      <c r="BM32" s="1300"/>
      <c r="BN32" s="1300"/>
      <c r="BO32" s="1300"/>
      <c r="BP32" s="1300">
        <f>IF(ISERROR(BP3*1000/(BP31-BP8-BP10)),"",BP3*1000/(BP31-BP8-BP10))</f>
        <v>5333.333333333333</v>
      </c>
      <c r="BQ32" s="1300"/>
      <c r="BR32" s="1300"/>
      <c r="BS32" s="1300"/>
      <c r="BT32" s="1300">
        <f>IF(ISERROR(BT3*1000/(BT31-BT8-BT10)),"",BT3*1000/(BT31-BT8-BT10))</f>
        <v>4000</v>
      </c>
      <c r="BU32" s="1300"/>
      <c r="BV32" s="1300"/>
      <c r="BW32" s="1300"/>
      <c r="BX32" s="1300">
        <f>IF(ISERROR(BX3*1000/(BX31-BX8-BX10)),"",BX3*1000/(BX31-BX8-BX10))</f>
        <v>1333.3333333333333</v>
      </c>
      <c r="BY32" s="1300"/>
      <c r="BZ32" s="1300"/>
      <c r="CA32" s="1300"/>
      <c r="CB32" s="1300">
        <f>IF(ISERROR(CB3*1000/(CB31-CB8-CB10)),"",CB3*1000/(CB31-CB8-CB10))</f>
        <v>0</v>
      </c>
      <c r="CC32" s="1300"/>
      <c r="CD32" s="1300"/>
      <c r="CE32" s="1300"/>
      <c r="CF32" s="1300" t="str">
        <f>IF(ISERROR(CF3*1000/(CF31-CF8-CF10)),"",(CF3*1000/(CF31-CF8-CF10)))</f>
        <v/>
      </c>
      <c r="CG32" s="1300"/>
      <c r="CH32" s="1300"/>
      <c r="CI32" s="1300"/>
      <c r="CJ32" s="1300" t="str">
        <f>IF(ISERROR(CJ3*1000/(CJ31-CJ8-CJ10)),"",(CJ3*1000/(CJ31-CJ8-CJ10)))</f>
        <v/>
      </c>
      <c r="CK32" s="1300"/>
      <c r="CL32" s="1300"/>
      <c r="CM32" s="1347"/>
      <c r="CN32" s="238"/>
      <c r="CO32" s="238"/>
      <c r="CP32" s="64"/>
      <c r="CT32" s="64"/>
      <c r="CU32" s="64"/>
      <c r="CV32" s="64"/>
    </row>
    <row r="33" spans="1:126" ht="22.5" customHeight="1" thickBot="1">
      <c r="A33" s="443">
        <f t="shared" si="8"/>
        <v>20</v>
      </c>
      <c r="B33" s="855" t="str">
        <f>ｼﾌﾄ原本!C24</f>
        <v>S.S</v>
      </c>
      <c r="C33" s="785" t="str">
        <f>ｼﾌﾄ原本!K24</f>
        <v>X</v>
      </c>
      <c r="D33" s="435">
        <f>IF(COUNTIF($H$14:$H$30,20),VLOOKUP(20,$H$14:$CU$30,3,FALSE),0)</f>
        <v>0</v>
      </c>
      <c r="E33" s="429">
        <f>IF(COUNTIF($H$14:$H$30,20),VLOOKUP(20,$H$14:$CU$30,4,FALSE),0)</f>
        <v>0</v>
      </c>
      <c r="F33" s="430">
        <f>IF(COUNTIF($H$14:$H$30,20),VLOOKUP(20,$H$14:$CU$30,92,FALSE),0)</f>
        <v>0</v>
      </c>
      <c r="G33" s="431">
        <f>IF(COUNTIF($H$14:$H$30,20),VLOOKUP(20,$H$14:$CW$30,94,FALSE),0)</f>
        <v>0</v>
      </c>
      <c r="I33" s="225"/>
      <c r="J33" s="870"/>
      <c r="K33" s="871"/>
      <c r="L33" s="384"/>
      <c r="M33" s="172"/>
      <c r="N33" s="64"/>
      <c r="O33" s="64"/>
      <c r="P33" s="64"/>
      <c r="Q33" s="69"/>
      <c r="R33" s="69"/>
      <c r="S33" s="69"/>
      <c r="AB33" s="1360">
        <v>1</v>
      </c>
      <c r="AC33" s="1360"/>
      <c r="AD33" s="1360"/>
      <c r="AE33" s="1360"/>
      <c r="AF33" s="1361" t="s">
        <v>60</v>
      </c>
      <c r="AG33" s="1361"/>
      <c r="AH33" s="1361"/>
      <c r="AI33" s="1361"/>
      <c r="CP33" s="64"/>
      <c r="CT33" s="64"/>
      <c r="CU33" s="64"/>
      <c r="CV33" s="64"/>
    </row>
    <row r="34" spans="1:126" ht="22.5" customHeight="1" thickBot="1">
      <c r="A34" s="443">
        <f t="shared" si="8"/>
        <v>21</v>
      </c>
      <c r="B34" s="855" t="str">
        <f>ｼﾌﾄ原本!C25</f>
        <v>S.K</v>
      </c>
      <c r="C34" s="785" t="str">
        <f>ｼﾌﾄ原本!K25</f>
        <v>F</v>
      </c>
      <c r="D34" s="435">
        <f>IF(COUNTIF($H$14:$H$30,21),VLOOKUP(21,$H$14:$CU$30,3,FALSE),0)</f>
        <v>0</v>
      </c>
      <c r="E34" s="429">
        <f>IF(COUNTIF($H$14:$H$30,21),VLOOKUP(21,$H$14:$CU$30,4,FALSE),0)</f>
        <v>0</v>
      </c>
      <c r="F34" s="430">
        <f>IF(COUNTIF($H$14:$H$30,21),VLOOKUP(21,$H$14:$CU$30,92,FALSE),0)</f>
        <v>0</v>
      </c>
      <c r="G34" s="431">
        <f>IF(COUNTIF($H$14:$H$30,21),VLOOKUP(21,$H$14:$CW$30,94,FALSE),0)</f>
        <v>0</v>
      </c>
      <c r="I34" s="317"/>
      <c r="J34" s="1195" t="s">
        <v>189</v>
      </c>
      <c r="K34" s="1196"/>
      <c r="L34" s="1197" t="s">
        <v>190</v>
      </c>
      <c r="M34" s="1197"/>
      <c r="N34" s="1197"/>
      <c r="O34" s="1197"/>
      <c r="P34" s="1197"/>
      <c r="Q34" s="1197"/>
      <c r="R34" s="1197"/>
      <c r="S34" s="1197"/>
      <c r="T34" s="1197"/>
      <c r="U34" s="1197"/>
      <c r="V34" s="1197"/>
      <c r="W34" s="1197"/>
      <c r="Z34" s="1193" t="s">
        <v>59</v>
      </c>
      <c r="AA34" s="1153"/>
      <c r="AB34" s="1153"/>
      <c r="AC34" s="1153"/>
      <c r="AD34" s="1153"/>
      <c r="AE34" s="1153"/>
      <c r="AF34" s="1153"/>
      <c r="AG34" s="1153"/>
      <c r="AH34" s="1153"/>
      <c r="AI34" s="1153"/>
      <c r="AJ34" s="1153"/>
      <c r="AK34" s="1153"/>
      <c r="AL34" s="1153"/>
      <c r="AM34" s="1153"/>
      <c r="AN34" s="1153"/>
      <c r="AO34" s="1153"/>
      <c r="AP34" s="1153"/>
      <c r="AQ34" s="1153"/>
      <c r="AR34" s="1153"/>
      <c r="AS34" s="1153"/>
      <c r="AT34" s="1153"/>
      <c r="AU34" s="1153"/>
      <c r="AV34" s="1153"/>
      <c r="AW34" s="1153"/>
      <c r="AX34" s="1153"/>
      <c r="AY34" s="1153"/>
      <c r="AZ34" s="1153"/>
      <c r="BA34" s="1153"/>
      <c r="BB34" s="1153"/>
      <c r="BC34" s="1153"/>
      <c r="BD34" s="1153"/>
      <c r="BE34" s="1153"/>
      <c r="BF34" s="1153"/>
      <c r="BG34" s="1154"/>
      <c r="BH34" s="1152" t="s">
        <v>1</v>
      </c>
      <c r="BI34" s="1153"/>
      <c r="BJ34" s="1153"/>
      <c r="BK34" s="1153"/>
      <c r="BL34" s="1153"/>
      <c r="BM34" s="1153"/>
      <c r="BN34" s="1153"/>
      <c r="BO34" s="1153"/>
      <c r="BP34" s="1153"/>
      <c r="BQ34" s="1153"/>
      <c r="BR34" s="1153"/>
      <c r="BS34" s="1153"/>
      <c r="BT34" s="1153"/>
      <c r="BU34" s="1154"/>
      <c r="BV34" s="1152" t="s">
        <v>11</v>
      </c>
      <c r="BW34" s="1153"/>
      <c r="BX34" s="1153"/>
      <c r="BY34" s="1153"/>
      <c r="BZ34" s="1153"/>
      <c r="CA34" s="1153"/>
      <c r="CB34" s="1153"/>
      <c r="CC34" s="1153"/>
      <c r="CD34" s="1153"/>
      <c r="CE34" s="1153"/>
      <c r="CF34" s="1153"/>
      <c r="CG34" s="1153"/>
      <c r="CH34" s="1153"/>
      <c r="CI34" s="1154"/>
      <c r="CP34" s="64"/>
      <c r="CT34" s="64"/>
      <c r="CU34" s="64"/>
      <c r="CV34" s="64"/>
    </row>
    <row r="35" spans="1:126" ht="22.5" customHeight="1">
      <c r="A35" s="443">
        <f t="shared" si="8"/>
        <v>22</v>
      </c>
      <c r="B35" s="855">
        <f>ｼﾌﾄ原本!C26</f>
        <v>0</v>
      </c>
      <c r="C35" s="785">
        <f>ｼﾌﾄ原本!K26</f>
        <v>0</v>
      </c>
      <c r="D35" s="435">
        <f>IF(COUNTIF($H$14:$H$30,22),VLOOKUP(22,$H$14:$CU$30,3,FALSE),0)</f>
        <v>0</v>
      </c>
      <c r="E35" s="429">
        <f>IF(COUNTIF($H$14:$H$30,22),VLOOKUP(22,$H$14:$CU$30,4,FALSE),0)</f>
        <v>0</v>
      </c>
      <c r="F35" s="430">
        <f>IF(COUNTIF($H$14:$H$30,22),VLOOKUP(22,$H$14:$CU$30,92,FALSE),0)</f>
        <v>0</v>
      </c>
      <c r="G35" s="431">
        <f>IF(COUNTIF($H$14:$H$30,22),VLOOKUP(22,$H$14:$CW$30,94,FALSE),0)</f>
        <v>0</v>
      </c>
      <c r="I35" s="385" t="s">
        <v>89</v>
      </c>
      <c r="J35" s="1315">
        <f>CN3*1000</f>
        <v>270000</v>
      </c>
      <c r="K35" s="1315"/>
      <c r="L35" s="1315"/>
      <c r="M35" s="1315"/>
      <c r="N35" s="1315"/>
      <c r="O35" s="1315"/>
      <c r="P35" s="1315"/>
      <c r="Q35" s="1315"/>
      <c r="R35" s="1315"/>
      <c r="S35" s="1315"/>
      <c r="T35" s="1315"/>
      <c r="U35" s="1315"/>
      <c r="V35" s="1315"/>
      <c r="W35" s="1315"/>
      <c r="Z35" s="1356">
        <f>CHOOSE($AB$33,'セールスアクション '!B5,'セールスアクション '!B13,'セールスアクション '!B21,'セールスアクション '!B29,'セールスアクション '!B37)</f>
        <v>0</v>
      </c>
      <c r="AA35" s="1355"/>
      <c r="AB35" s="1355"/>
      <c r="AC35" s="1355"/>
      <c r="AD35" s="1355"/>
      <c r="AE35" s="1355"/>
      <c r="AF35" s="1355"/>
      <c r="AG35" s="1355"/>
      <c r="AH35" s="1355"/>
      <c r="AI35" s="1355"/>
      <c r="AJ35" s="1355"/>
      <c r="AK35" s="1355"/>
      <c r="AL35" s="1355"/>
      <c r="AM35" s="1355"/>
      <c r="AN35" s="1355"/>
      <c r="AO35" s="1355"/>
      <c r="AP35" s="1355"/>
      <c r="AQ35" s="1355"/>
      <c r="AR35" s="1355"/>
      <c r="AS35" s="1355"/>
      <c r="AT35" s="1355"/>
      <c r="AU35" s="1355"/>
      <c r="AV35" s="1355"/>
      <c r="AW35" s="1355"/>
      <c r="AX35" s="1355"/>
      <c r="AY35" s="1355"/>
      <c r="AZ35" s="1355">
        <f>CHOOSE($AB$33,'セールスアクション '!I5,'セールスアクション '!I13,'セールスアクション '!I21,'セールスアクション '!I29,'セールスアクション '!I37)</f>
        <v>0</v>
      </c>
      <c r="BA35" s="1355"/>
      <c r="BB35" s="1355"/>
      <c r="BC35" s="1355"/>
      <c r="BD35" s="1355"/>
      <c r="BE35" s="1355"/>
      <c r="BF35" s="1322"/>
      <c r="BG35" s="1322"/>
      <c r="BH35" s="1365">
        <f>CHOOSE($CA$1,PMC.D!D6,PMC.D!D15,PMC.D!D24,PMC.D!D33,PMC.D!D42,PMC.D!D51)</f>
        <v>0</v>
      </c>
      <c r="BI35" s="1366"/>
      <c r="BJ35" s="1366"/>
      <c r="BK35" s="1366"/>
      <c r="BL35" s="1366"/>
      <c r="BM35" s="1366"/>
      <c r="BN35" s="1366"/>
      <c r="BO35" s="1366"/>
      <c r="BP35" s="1366"/>
      <c r="BQ35" s="1366"/>
      <c r="BR35" s="1366"/>
      <c r="BS35" s="1367"/>
      <c r="BT35" s="1322"/>
      <c r="BU35" s="1322"/>
      <c r="BV35" s="1362">
        <f>CHOOSE($CA$1,PMC.D!J6,PMC.D!J15,PMC.D!J24,PMC.D!J33,PMC.D!J42,PMC.D!J51)</f>
        <v>0</v>
      </c>
      <c r="BW35" s="1363"/>
      <c r="BX35" s="1363"/>
      <c r="BY35" s="1363"/>
      <c r="BZ35" s="1363"/>
      <c r="CA35" s="1363"/>
      <c r="CB35" s="1363"/>
      <c r="CC35" s="1363"/>
      <c r="CD35" s="1363"/>
      <c r="CE35" s="1363"/>
      <c r="CF35" s="1363"/>
      <c r="CG35" s="1364"/>
      <c r="CH35" s="1322"/>
      <c r="CI35" s="1370"/>
      <c r="CP35" s="64"/>
      <c r="CT35" s="64"/>
      <c r="CU35" s="64"/>
      <c r="CV35" s="64"/>
    </row>
    <row r="36" spans="1:126" ht="22.5" customHeight="1">
      <c r="A36" s="443">
        <f t="shared" si="8"/>
        <v>23</v>
      </c>
      <c r="B36" s="855">
        <f>ｼﾌﾄ原本!C27</f>
        <v>0</v>
      </c>
      <c r="C36" s="785">
        <f>ｼﾌﾄ原本!K27</f>
        <v>0</v>
      </c>
      <c r="D36" s="435">
        <f>IF(COUNTIF($H$14:$H$30,23),VLOOKUP(23,$H$14:$CU$30,3,FALSE),0)</f>
        <v>0</v>
      </c>
      <c r="E36" s="429">
        <f>IF(COUNTIF($H$14:$H$30,23),VLOOKUP(23,$H$14:$CU$30,4,FALSE),0)</f>
        <v>0</v>
      </c>
      <c r="F36" s="430">
        <f>IF(COUNTIF($H$14:$H$30,23),VLOOKUP(23,$H$14:$CU$30,92,FALSE),0)</f>
        <v>0</v>
      </c>
      <c r="G36" s="431">
        <f>IF(COUNTIF($H$14:$H$30,23),VLOOKUP(23,$H$14:$CW$30,94,FALSE),0)</f>
        <v>0</v>
      </c>
      <c r="I36" s="385" t="s">
        <v>191</v>
      </c>
      <c r="J36" s="1155">
        <f>CHOOSE(CA1,ﾃﾞｰﾀ入力!W4,ﾃﾞｰﾀ入力!W5,ﾃﾞｰﾀ入力!W6,ﾃﾞｰﾀ入力!W7,ﾃﾞｰﾀ入力!W8,ﾃﾞｰﾀ入力!W9)</f>
        <v>361</v>
      </c>
      <c r="K36" s="1155"/>
      <c r="L36" s="1155"/>
      <c r="M36" s="1155"/>
      <c r="N36" s="1155"/>
      <c r="O36" s="1155"/>
      <c r="P36" s="1155"/>
      <c r="Q36" s="1155"/>
      <c r="R36" s="1155"/>
      <c r="S36" s="1155"/>
      <c r="T36" s="1155"/>
      <c r="U36" s="1155"/>
      <c r="V36" s="1155"/>
      <c r="W36" s="1155"/>
      <c r="Z36" s="1318">
        <f>CHOOSE($AB$33,'セールスアクション '!B6,'セールスアクション '!B14,'セールスアクション '!B22,'セールスアクション '!B30,'セールスアクション '!B38)</f>
        <v>0</v>
      </c>
      <c r="AA36" s="1319"/>
      <c r="AB36" s="1319"/>
      <c r="AC36" s="1319"/>
      <c r="AD36" s="1319"/>
      <c r="AE36" s="1319"/>
      <c r="AF36" s="1319"/>
      <c r="AG36" s="1319"/>
      <c r="AH36" s="1319"/>
      <c r="AI36" s="1319"/>
      <c r="AJ36" s="1319"/>
      <c r="AK36" s="1319"/>
      <c r="AL36" s="1319"/>
      <c r="AM36" s="1319"/>
      <c r="AN36" s="1319"/>
      <c r="AO36" s="1319"/>
      <c r="AP36" s="1319"/>
      <c r="AQ36" s="1319"/>
      <c r="AR36" s="1319"/>
      <c r="AS36" s="1319"/>
      <c r="AT36" s="1319"/>
      <c r="AU36" s="1319"/>
      <c r="AV36" s="1319"/>
      <c r="AW36" s="1319"/>
      <c r="AX36" s="1319"/>
      <c r="AY36" s="1319"/>
      <c r="AZ36" s="1319">
        <f>CHOOSE($AB$33,'セールスアクション '!I6,'セールスアクション '!I14,'セールスアクション '!I22,'セールスアクション '!I30,'セールスアクション '!I38)</f>
        <v>0</v>
      </c>
      <c r="BA36" s="1319"/>
      <c r="BB36" s="1319"/>
      <c r="BC36" s="1319"/>
      <c r="BD36" s="1319"/>
      <c r="BE36" s="1319"/>
      <c r="BF36" s="1127"/>
      <c r="BG36" s="1127"/>
      <c r="BH36" s="1348">
        <f>CHOOSE($CA$1,PMC.D!D7,PMC.D!D16,PMC.D!D25,PMC.D!D34,PMC.D!D43,PMC.D!D52)</f>
        <v>0</v>
      </c>
      <c r="BI36" s="1349"/>
      <c r="BJ36" s="1349"/>
      <c r="BK36" s="1349"/>
      <c r="BL36" s="1349"/>
      <c r="BM36" s="1349"/>
      <c r="BN36" s="1349"/>
      <c r="BO36" s="1349"/>
      <c r="BP36" s="1349"/>
      <c r="BQ36" s="1349"/>
      <c r="BR36" s="1349"/>
      <c r="BS36" s="1350"/>
      <c r="BT36" s="1127"/>
      <c r="BU36" s="1127"/>
      <c r="BV36" s="1348">
        <f>CHOOSE($CA$1,PMC.D!J7,PMC.D!J16,PMC.D!J25,PMC.D!J34,PMC.D!J43,PMC.D!J52)</f>
        <v>0</v>
      </c>
      <c r="BW36" s="1349"/>
      <c r="BX36" s="1349"/>
      <c r="BY36" s="1349"/>
      <c r="BZ36" s="1349"/>
      <c r="CA36" s="1349"/>
      <c r="CB36" s="1349"/>
      <c r="CC36" s="1349"/>
      <c r="CD36" s="1349"/>
      <c r="CE36" s="1349"/>
      <c r="CF36" s="1349"/>
      <c r="CG36" s="1350"/>
      <c r="CH36" s="1127"/>
      <c r="CI36" s="1371"/>
      <c r="CP36" s="64"/>
      <c r="CT36" s="64"/>
      <c r="CU36" s="64"/>
      <c r="CV36" s="64"/>
    </row>
    <row r="37" spans="1:126" ht="22.5" customHeight="1">
      <c r="A37" s="443">
        <f t="shared" si="8"/>
        <v>24</v>
      </c>
      <c r="B37" s="855">
        <f>ｼﾌﾄ原本!C28</f>
        <v>0</v>
      </c>
      <c r="C37" s="783">
        <f>ｼﾌﾄ原本!K28</f>
        <v>0</v>
      </c>
      <c r="D37" s="435">
        <f>IF(COUNTIF($H$14:$H$30,24),VLOOKUP(24,$H$14:$CU$30,3,FALSE),0)</f>
        <v>0</v>
      </c>
      <c r="E37" s="429">
        <f>IF(COUNTIF($H$14:$H$30,24),VLOOKUP(24,$H$14:$CU$30,4,FALSE),0)</f>
        <v>0</v>
      </c>
      <c r="F37" s="430">
        <f>IF(COUNTIF($H$14:$H$30,24),VLOOKUP(24,$H$14:$CU$30,92,FALSE),0)</f>
        <v>0</v>
      </c>
      <c r="G37" s="431">
        <f>IF(COUNTIF($H$14:$H$30,24),VLOOKUP(24,$H$14:$CW$30,94,FALSE),0)</f>
        <v>0</v>
      </c>
      <c r="I37" s="385" t="s">
        <v>192</v>
      </c>
      <c r="J37" s="1303">
        <f ca="1">J35/J40</f>
        <v>5320.1970443349755</v>
      </c>
      <c r="K37" s="1303"/>
      <c r="L37" s="1169">
        <f>J35/L40</f>
        <v>6923.0769230769229</v>
      </c>
      <c r="M37" s="1169"/>
      <c r="N37" s="1169"/>
      <c r="O37" s="1169"/>
      <c r="P37" s="1169"/>
      <c r="Q37" s="1169"/>
      <c r="R37" s="1169"/>
      <c r="S37" s="1169"/>
      <c r="T37" s="1169"/>
      <c r="U37" s="1169"/>
      <c r="V37" s="1169"/>
      <c r="W37" s="1169"/>
      <c r="Z37" s="1318">
        <f>CHOOSE($AB$33,'セールスアクション '!B7,'セールスアクション '!B15,'セールスアクション '!B23,'セールスアクション '!B31,'セールスアクション '!B39)</f>
        <v>0</v>
      </c>
      <c r="AA37" s="1319"/>
      <c r="AB37" s="1319"/>
      <c r="AC37" s="1319"/>
      <c r="AD37" s="1319"/>
      <c r="AE37" s="1319"/>
      <c r="AF37" s="1319"/>
      <c r="AG37" s="1319"/>
      <c r="AH37" s="1319"/>
      <c r="AI37" s="1319"/>
      <c r="AJ37" s="1319"/>
      <c r="AK37" s="1319"/>
      <c r="AL37" s="1319"/>
      <c r="AM37" s="1319"/>
      <c r="AN37" s="1319"/>
      <c r="AO37" s="1319"/>
      <c r="AP37" s="1319"/>
      <c r="AQ37" s="1319"/>
      <c r="AR37" s="1319"/>
      <c r="AS37" s="1319"/>
      <c r="AT37" s="1319"/>
      <c r="AU37" s="1319"/>
      <c r="AV37" s="1319"/>
      <c r="AW37" s="1319"/>
      <c r="AX37" s="1319"/>
      <c r="AY37" s="1319"/>
      <c r="AZ37" s="1319">
        <f>CHOOSE($AB$33,'セールスアクション '!I7,'セールスアクション '!I15,'セールスアクション '!I23,'セールスアクション '!I31,'セールスアクション '!I39)</f>
        <v>0</v>
      </c>
      <c r="BA37" s="1319"/>
      <c r="BB37" s="1319"/>
      <c r="BC37" s="1319"/>
      <c r="BD37" s="1319"/>
      <c r="BE37" s="1319"/>
      <c r="BF37" s="1127"/>
      <c r="BG37" s="1127"/>
      <c r="BH37" s="1348">
        <f>CHOOSE($CA$1,PMC.D!D8,PMC.D!D17,PMC.D!D26,PMC.D!D35,PMC.D!D44,PMC.D!D53)</f>
        <v>0</v>
      </c>
      <c r="BI37" s="1349"/>
      <c r="BJ37" s="1349"/>
      <c r="BK37" s="1349"/>
      <c r="BL37" s="1349"/>
      <c r="BM37" s="1349"/>
      <c r="BN37" s="1349"/>
      <c r="BO37" s="1349"/>
      <c r="BP37" s="1349"/>
      <c r="BQ37" s="1349"/>
      <c r="BR37" s="1349"/>
      <c r="BS37" s="1350"/>
      <c r="BT37" s="1127"/>
      <c r="BU37" s="1127"/>
      <c r="BV37" s="1348">
        <f>CHOOSE($CA$1,PMC.D!J8,PMC.D!J17,PMC.D!J26,PMC.D!J35,PMC.D!J44,PMC.D!J53)</f>
        <v>0</v>
      </c>
      <c r="BW37" s="1349"/>
      <c r="BX37" s="1349"/>
      <c r="BY37" s="1349"/>
      <c r="BZ37" s="1349"/>
      <c r="CA37" s="1349"/>
      <c r="CB37" s="1349"/>
      <c r="CC37" s="1349"/>
      <c r="CD37" s="1349"/>
      <c r="CE37" s="1349"/>
      <c r="CF37" s="1349"/>
      <c r="CG37" s="1350"/>
      <c r="CH37" s="1127"/>
      <c r="CI37" s="1371"/>
      <c r="CP37" s="64"/>
      <c r="CT37" s="64"/>
      <c r="CU37" s="64"/>
      <c r="CV37" s="64"/>
    </row>
    <row r="38" spans="1:126" ht="22.5" customHeight="1">
      <c r="A38" s="443">
        <f t="shared" si="8"/>
        <v>25</v>
      </c>
      <c r="B38" s="855">
        <f>ｼﾌﾄ原本!C29</f>
        <v>0</v>
      </c>
      <c r="C38" s="785">
        <f>ｼﾌﾄ原本!K29</f>
        <v>0</v>
      </c>
      <c r="D38" s="435">
        <f>IF(COUNTIF($H$14:$H$30,25),VLOOKUP(25,$H$14:$CU$30,3,FALSE),0)</f>
        <v>0</v>
      </c>
      <c r="E38" s="429">
        <f>IF(COUNTIF($H$14:$H$30,25),VLOOKUP(25,$H$14:$CU$30,4,FALSE),0)</f>
        <v>0</v>
      </c>
      <c r="F38" s="430">
        <f>IF(COUNTIF($H$14:$H$30,25),VLOOKUP(25,$H$14:$CU$30,92,FALSE),0)</f>
        <v>0</v>
      </c>
      <c r="G38" s="431">
        <f>IF(COUNTIF($H$14:$H$30,25),VLOOKUP(25,$H$14:$CW$30,94,FALSE),0)</f>
        <v>0</v>
      </c>
      <c r="I38" s="385" t="s">
        <v>193</v>
      </c>
      <c r="J38" s="1189">
        <f ca="1">J36/J40</f>
        <v>7.1133004926108372</v>
      </c>
      <c r="K38" s="1189"/>
      <c r="L38" s="1194">
        <f>J36/L40</f>
        <v>9.2564102564102573</v>
      </c>
      <c r="M38" s="1194"/>
      <c r="N38" s="1194"/>
      <c r="O38" s="1194"/>
      <c r="P38" s="1194"/>
      <c r="Q38" s="1194"/>
      <c r="R38" s="1194"/>
      <c r="S38" s="1194"/>
      <c r="T38" s="1194"/>
      <c r="U38" s="1194"/>
      <c r="V38" s="1194"/>
      <c r="W38" s="1194"/>
      <c r="Z38" s="1318">
        <f>CHOOSE($AB$33,'セールスアクション '!B8,'セールスアクション '!B16,'セールスアクション '!B24,'セールスアクション '!B32,'セールスアクション '!B40)</f>
        <v>0</v>
      </c>
      <c r="AA38" s="1319"/>
      <c r="AB38" s="1319"/>
      <c r="AC38" s="1319"/>
      <c r="AD38" s="1319"/>
      <c r="AE38" s="1319"/>
      <c r="AF38" s="1319"/>
      <c r="AG38" s="1319"/>
      <c r="AH38" s="1319"/>
      <c r="AI38" s="1319"/>
      <c r="AJ38" s="1319"/>
      <c r="AK38" s="1319"/>
      <c r="AL38" s="1319"/>
      <c r="AM38" s="1319"/>
      <c r="AN38" s="1319"/>
      <c r="AO38" s="1319"/>
      <c r="AP38" s="1319"/>
      <c r="AQ38" s="1319"/>
      <c r="AR38" s="1319"/>
      <c r="AS38" s="1319"/>
      <c r="AT38" s="1319"/>
      <c r="AU38" s="1319"/>
      <c r="AV38" s="1319"/>
      <c r="AW38" s="1319"/>
      <c r="AX38" s="1319"/>
      <c r="AY38" s="1319"/>
      <c r="AZ38" s="1319">
        <f>CHOOSE($AB$33,'セールスアクション '!I8,'セールスアクション '!I16,'セールスアクション '!I24,'セールスアクション '!I32,'セールスアクション '!I40)</f>
        <v>0</v>
      </c>
      <c r="BA38" s="1319"/>
      <c r="BB38" s="1319"/>
      <c r="BC38" s="1319"/>
      <c r="BD38" s="1319"/>
      <c r="BE38" s="1319"/>
      <c r="BF38" s="1127"/>
      <c r="BG38" s="1127"/>
      <c r="BH38" s="1348">
        <f>CHOOSE($CA$1,PMC.D!D9,PMC.D!D18,PMC.D!D27,PMC.D!D36,PMC.D!D45,PMC.D!D54)</f>
        <v>0</v>
      </c>
      <c r="BI38" s="1349"/>
      <c r="BJ38" s="1349"/>
      <c r="BK38" s="1349"/>
      <c r="BL38" s="1349"/>
      <c r="BM38" s="1349"/>
      <c r="BN38" s="1349"/>
      <c r="BO38" s="1349"/>
      <c r="BP38" s="1349"/>
      <c r="BQ38" s="1349"/>
      <c r="BR38" s="1349"/>
      <c r="BS38" s="1350"/>
      <c r="BT38" s="1127"/>
      <c r="BU38" s="1127"/>
      <c r="BV38" s="1348">
        <f>CHOOSE($CA$1,PMC.D!J9,PMC.D!J18,PMC.D!J27,PMC.D!J36,PMC.D!J45,PMC.D!J54)</f>
        <v>0</v>
      </c>
      <c r="BW38" s="1349"/>
      <c r="BX38" s="1349"/>
      <c r="BY38" s="1349"/>
      <c r="BZ38" s="1349"/>
      <c r="CA38" s="1349"/>
      <c r="CB38" s="1349"/>
      <c r="CC38" s="1349"/>
      <c r="CD38" s="1349"/>
      <c r="CE38" s="1349"/>
      <c r="CF38" s="1349"/>
      <c r="CG38" s="1350"/>
      <c r="CH38" s="1127"/>
      <c r="CI38" s="1371"/>
      <c r="CP38" s="64"/>
      <c r="CT38" s="64"/>
      <c r="CU38" s="64"/>
      <c r="CV38" s="64"/>
    </row>
    <row r="39" spans="1:126" ht="22.5" customHeight="1" thickBot="1">
      <c r="A39" s="443">
        <f t="shared" si="8"/>
        <v>26</v>
      </c>
      <c r="B39" s="855">
        <f>ｼﾌﾄ原本!C30</f>
        <v>0</v>
      </c>
      <c r="C39" s="783">
        <f>ｼﾌﾄ原本!K30</f>
        <v>0</v>
      </c>
      <c r="D39" s="435">
        <f>IF(COUNTIF($H$14:$H$30,26),VLOOKUP(26,$H$14:$CU$30,3,FALSE),0)</f>
        <v>0</v>
      </c>
      <c r="E39" s="429">
        <f>IF(COUNTIF($H$14:$H$30,26),VLOOKUP(26,$H$14:$CU$30,4,FALSE),0)</f>
        <v>0</v>
      </c>
      <c r="F39" s="430">
        <f>IF(COUNTIF($H$14:$H$30,26),VLOOKUP(26,$H$14:$CU$30,92,FALSE),0)</f>
        <v>0</v>
      </c>
      <c r="G39" s="431">
        <f>IF(COUNTIF($H$14:$H$30,26),VLOOKUP(26,$H$14:$CW$30,94,FALSE),0)</f>
        <v>0</v>
      </c>
      <c r="I39" s="385" t="s">
        <v>194</v>
      </c>
      <c r="J39" s="878">
        <f ca="1">SUMIF(CV14:CV30,"&gt;1500",CP14:CQ30)</f>
        <v>9.5</v>
      </c>
      <c r="K39" s="879">
        <f ca="1">SUMIF(CV14:CV30,"&lt;2000",CP14:CQ30)</f>
        <v>41.25</v>
      </c>
      <c r="L39" s="1302">
        <f ca="1">SUMIF(CV14:CV30,"&gt;1500",CP14:CQ30)</f>
        <v>9.5</v>
      </c>
      <c r="M39" s="1302"/>
      <c r="N39" s="1302"/>
      <c r="O39" s="1302"/>
      <c r="P39" s="1302"/>
      <c r="Q39" s="1302"/>
      <c r="R39" s="1302">
        <f ca="1">L40-L39</f>
        <v>29.5</v>
      </c>
      <c r="S39" s="1302"/>
      <c r="T39" s="1302"/>
      <c r="U39" s="1302"/>
      <c r="V39" s="1302"/>
      <c r="W39" s="1302"/>
      <c r="X39" s="65"/>
      <c r="Y39" s="65"/>
      <c r="Z39" s="1320">
        <f>CHOOSE($AB$33,'セールスアクション '!B9,'セールスアクション '!B17,'セールスアクション '!B25,'セールスアクション '!B33,'セールスアクション '!B41)</f>
        <v>0</v>
      </c>
      <c r="AA39" s="1321"/>
      <c r="AB39" s="1321"/>
      <c r="AC39" s="1321"/>
      <c r="AD39" s="1321"/>
      <c r="AE39" s="1321"/>
      <c r="AF39" s="1321"/>
      <c r="AG39" s="1321"/>
      <c r="AH39" s="1321"/>
      <c r="AI39" s="1321"/>
      <c r="AJ39" s="1321"/>
      <c r="AK39" s="1321"/>
      <c r="AL39" s="1321"/>
      <c r="AM39" s="1321"/>
      <c r="AN39" s="1321"/>
      <c r="AO39" s="1321"/>
      <c r="AP39" s="1321"/>
      <c r="AQ39" s="1321"/>
      <c r="AR39" s="1321"/>
      <c r="AS39" s="1321"/>
      <c r="AT39" s="1321"/>
      <c r="AU39" s="1321"/>
      <c r="AV39" s="1321"/>
      <c r="AW39" s="1321"/>
      <c r="AX39" s="1321"/>
      <c r="AY39" s="1321"/>
      <c r="AZ39" s="1321">
        <f>CHOOSE($AB$33,'セールスアクション '!I9,'セールスアクション '!I17,'セールスアクション '!I25,'セールスアクション '!I33,'セールスアクション '!I41)</f>
        <v>0</v>
      </c>
      <c r="BA39" s="1321"/>
      <c r="BB39" s="1321"/>
      <c r="BC39" s="1321"/>
      <c r="BD39" s="1321"/>
      <c r="BE39" s="1321"/>
      <c r="BF39" s="1368"/>
      <c r="BG39" s="1368"/>
      <c r="BH39" s="1357">
        <f>CHOOSE($CA$1,PMC.D!D10,PMC.D!D19,PMC.D!D28,PMC.D!D37,PMC.D!D46,PMC.D!D55)</f>
        <v>0</v>
      </c>
      <c r="BI39" s="1358"/>
      <c r="BJ39" s="1358"/>
      <c r="BK39" s="1358"/>
      <c r="BL39" s="1358"/>
      <c r="BM39" s="1358"/>
      <c r="BN39" s="1358"/>
      <c r="BO39" s="1358"/>
      <c r="BP39" s="1358"/>
      <c r="BQ39" s="1358"/>
      <c r="BR39" s="1358"/>
      <c r="BS39" s="1359"/>
      <c r="BT39" s="1368"/>
      <c r="BU39" s="1368"/>
      <c r="BV39" s="1357">
        <f>CHOOSE($CA$1,PMC.D!J10,PMC.D!J19,PMC.D!J28,PMC.D!J37,PMC.D!J46,PMC.D!J55)</f>
        <v>0</v>
      </c>
      <c r="BW39" s="1358"/>
      <c r="BX39" s="1358"/>
      <c r="BY39" s="1358"/>
      <c r="BZ39" s="1358"/>
      <c r="CA39" s="1358"/>
      <c r="CB39" s="1358"/>
      <c r="CC39" s="1358"/>
      <c r="CD39" s="1358"/>
      <c r="CE39" s="1358"/>
      <c r="CF39" s="1358"/>
      <c r="CG39" s="1359"/>
      <c r="CH39" s="1368"/>
      <c r="CI39" s="1369"/>
      <c r="CP39" s="64"/>
      <c r="CT39" s="64"/>
      <c r="CU39" s="64"/>
      <c r="CV39" s="64"/>
    </row>
    <row r="40" spans="1:126" ht="22.5" customHeight="1">
      <c r="A40" s="443">
        <f t="shared" si="8"/>
        <v>27</v>
      </c>
      <c r="B40" s="855">
        <f>ｼﾌﾄ原本!C31</f>
        <v>0</v>
      </c>
      <c r="C40" s="783">
        <f>ｼﾌﾄ原本!K31</f>
        <v>0</v>
      </c>
      <c r="D40" s="435">
        <f>IF(COUNTIF($H$14:$H$30,27),VLOOKUP(27,$H$14:$CU$30,3,FALSE),0)</f>
        <v>0</v>
      </c>
      <c r="E40" s="429">
        <f>IF(COUNTIF($H$14:$H$30,27),VLOOKUP(27,$H$14:$CU$30,4,FALSE),0)</f>
        <v>0</v>
      </c>
      <c r="F40" s="430">
        <f>IF(COUNTIF($H$14:$H$30,27),VLOOKUP(27,$H$14:$CU$30,92,FALSE),0)</f>
        <v>0</v>
      </c>
      <c r="G40" s="431">
        <f>IF(COUNTIF($H$14:$H$30,27),VLOOKUP(27,$H$14:$CW$30,94,FALSE),0)</f>
        <v>0</v>
      </c>
      <c r="I40" s="385" t="s">
        <v>195</v>
      </c>
      <c r="J40" s="1301">
        <f ca="1">J39+K39</f>
        <v>50.75</v>
      </c>
      <c r="K40" s="1301"/>
      <c r="L40" s="1302">
        <f>CN11-CN8</f>
        <v>39</v>
      </c>
      <c r="M40" s="1302"/>
      <c r="N40" s="1302"/>
      <c r="O40" s="1302"/>
      <c r="P40" s="1302"/>
      <c r="Q40" s="1302"/>
      <c r="R40" s="1302"/>
      <c r="S40" s="1302"/>
      <c r="T40" s="1302"/>
      <c r="U40" s="1302"/>
      <c r="V40" s="1302"/>
      <c r="W40" s="1302"/>
      <c r="X40" s="386"/>
      <c r="Y40" s="387"/>
      <c r="Z40" s="1387"/>
      <c r="AA40" s="1373"/>
      <c r="AB40" s="1373"/>
      <c r="AC40" s="1373"/>
      <c r="AD40" s="1373"/>
      <c r="AE40" s="1373"/>
      <c r="AF40" s="1373"/>
      <c r="AG40" s="1373"/>
      <c r="AH40" s="1373"/>
      <c r="AI40" s="1373"/>
      <c r="AJ40" s="1373"/>
      <c r="AK40" s="1373"/>
      <c r="AL40" s="1373"/>
      <c r="AM40" s="1373"/>
      <c r="AN40" s="1373"/>
      <c r="AO40" s="1373"/>
      <c r="AP40" s="1373"/>
      <c r="AQ40" s="1373"/>
      <c r="AR40" s="1373"/>
      <c r="AS40" s="1373"/>
      <c r="AT40" s="1373"/>
      <c r="AU40" s="1373"/>
      <c r="AV40" s="1373"/>
      <c r="AW40" s="1373"/>
      <c r="AX40" s="1373"/>
      <c r="AY40" s="1373"/>
      <c r="AZ40" s="1373"/>
      <c r="BA40" s="1373"/>
      <c r="BB40" s="1373"/>
      <c r="BC40" s="1373"/>
      <c r="BD40" s="1373"/>
      <c r="BE40" s="1373"/>
      <c r="BF40" s="1373"/>
      <c r="BG40" s="1373"/>
      <c r="BH40" s="1373"/>
      <c r="BI40" s="1373"/>
      <c r="BJ40" s="1373"/>
      <c r="BK40" s="1373"/>
      <c r="BL40" s="1373"/>
      <c r="BM40" s="1373"/>
      <c r="BN40" s="1373"/>
      <c r="BO40" s="1373"/>
      <c r="BP40" s="1373"/>
      <c r="BQ40" s="1373"/>
      <c r="BR40" s="1373"/>
      <c r="BS40" s="1373"/>
      <c r="BT40" s="1373"/>
      <c r="BU40" s="1373"/>
      <c r="BV40" s="1373"/>
      <c r="BW40" s="1373"/>
      <c r="BX40" s="1373"/>
      <c r="BY40" s="1373"/>
      <c r="BZ40" s="1373"/>
      <c r="CA40" s="1373"/>
      <c r="CB40" s="1373"/>
      <c r="CC40" s="1373"/>
      <c r="CD40" s="1373"/>
      <c r="CE40" s="1373"/>
      <c r="CF40" s="1373"/>
      <c r="CG40" s="1373"/>
      <c r="CH40" s="1373"/>
      <c r="CI40" s="1374"/>
      <c r="CP40" s="64"/>
      <c r="CT40" s="64"/>
      <c r="CU40" s="64"/>
      <c r="CV40" s="64"/>
    </row>
    <row r="41" spans="1:126" ht="22.5" customHeight="1">
      <c r="A41" s="443">
        <f t="shared" si="8"/>
        <v>28</v>
      </c>
      <c r="B41" s="855" t="str">
        <f>ｼﾌﾄ原本!C32</f>
        <v>A.M（本部）</v>
      </c>
      <c r="C41" s="785">
        <f>ｼﾌﾄ原本!K32</f>
        <v>0</v>
      </c>
      <c r="D41" s="435">
        <f>IF(COUNTIF($H$14:$H$30,28),VLOOKUP(28,$H$14:$CU$30,3,FALSE),0)</f>
        <v>0</v>
      </c>
      <c r="E41" s="429">
        <f>IF(COUNTIF($H$14:$H$30,28),VLOOKUP(28,$H$14:$CU$30,4,FALSE),0)</f>
        <v>0</v>
      </c>
      <c r="F41" s="430">
        <f>IF(COUNTIF($H$14:$H$30,28),VLOOKUP(28,$H$14:$CU$30,92,FALSE),0)</f>
        <v>0</v>
      </c>
      <c r="G41" s="431">
        <f>IF(COUNTIF($H$14:$H$30,28),VLOOKUP(28,$H$14:$CW$30,94,FALSE),0)</f>
        <v>0</v>
      </c>
      <c r="I41" s="385" t="s">
        <v>197</v>
      </c>
      <c r="J41" s="1324">
        <f ca="1">SUMIF(CV14:CV30,"&lt;2000",CU14:CU30)</f>
        <v>55933.625</v>
      </c>
      <c r="K41" s="1324"/>
      <c r="L41" s="1169">
        <f ca="1">R39*ﾃﾞｰﾀ入力!A8</f>
        <v>37170</v>
      </c>
      <c r="M41" s="1169"/>
      <c r="N41" s="1169"/>
      <c r="O41" s="1169"/>
      <c r="P41" s="1169"/>
      <c r="Q41" s="1169"/>
      <c r="R41" s="1169"/>
      <c r="S41" s="1169"/>
      <c r="T41" s="1169"/>
      <c r="U41" s="1169"/>
      <c r="V41" s="1169"/>
      <c r="W41" s="1169"/>
      <c r="X41" s="389"/>
      <c r="Y41" s="390"/>
      <c r="Z41" s="1375"/>
      <c r="AA41" s="1376"/>
      <c r="AB41" s="1376"/>
      <c r="AC41" s="1376"/>
      <c r="AD41" s="1376"/>
      <c r="AE41" s="1376"/>
      <c r="AF41" s="1376"/>
      <c r="AG41" s="1376"/>
      <c r="AH41" s="1376"/>
      <c r="AI41" s="1376"/>
      <c r="AJ41" s="1376"/>
      <c r="AK41" s="1376"/>
      <c r="AL41" s="1376"/>
      <c r="AM41" s="1376"/>
      <c r="AN41" s="1376"/>
      <c r="AO41" s="1376"/>
      <c r="AP41" s="1376"/>
      <c r="AQ41" s="1376"/>
      <c r="AR41" s="1376"/>
      <c r="AS41" s="1376"/>
      <c r="AT41" s="1376"/>
      <c r="AU41" s="1376"/>
      <c r="AV41" s="1376"/>
      <c r="AW41" s="1376"/>
      <c r="AX41" s="1376"/>
      <c r="AY41" s="1376"/>
      <c r="AZ41" s="1376"/>
      <c r="BA41" s="1376"/>
      <c r="BB41" s="1376"/>
      <c r="BC41" s="1376"/>
      <c r="BD41" s="1376"/>
      <c r="BE41" s="1376"/>
      <c r="BF41" s="1376"/>
      <c r="BG41" s="1376"/>
      <c r="BH41" s="1376"/>
      <c r="BI41" s="1376"/>
      <c r="BJ41" s="1376"/>
      <c r="BK41" s="1376"/>
      <c r="BL41" s="1376"/>
      <c r="BM41" s="1376"/>
      <c r="BN41" s="1376"/>
      <c r="BO41" s="1376"/>
      <c r="BP41" s="1376"/>
      <c r="BQ41" s="1376"/>
      <c r="BR41" s="1376"/>
      <c r="BS41" s="1376"/>
      <c r="BT41" s="1376"/>
      <c r="BU41" s="1376"/>
      <c r="BV41" s="1376"/>
      <c r="BW41" s="1376"/>
      <c r="BX41" s="1376"/>
      <c r="BY41" s="1376"/>
      <c r="BZ41" s="1376"/>
      <c r="CA41" s="1376"/>
      <c r="CB41" s="1376"/>
      <c r="CC41" s="1376"/>
      <c r="CD41" s="1376"/>
      <c r="CE41" s="1376"/>
      <c r="CF41" s="1376"/>
      <c r="CG41" s="1376"/>
      <c r="CH41" s="1376"/>
      <c r="CI41" s="1377"/>
      <c r="CP41" s="64"/>
      <c r="CT41" s="64"/>
      <c r="CU41" s="64"/>
      <c r="CV41" s="64"/>
    </row>
    <row r="42" spans="1:126" ht="22.5" customHeight="1">
      <c r="A42" s="443">
        <f t="shared" si="8"/>
        <v>29</v>
      </c>
      <c r="B42" s="855" t="str">
        <f>ｼﾌﾄ原本!C33</f>
        <v>S.I（本部</v>
      </c>
      <c r="C42" s="785">
        <f>ｼﾌﾄ原本!K33</f>
        <v>0</v>
      </c>
      <c r="D42" s="435">
        <f>IF(COUNTIF($H$14:$H$30,29),VLOOKUP(29,$H$14:$CU$30,3,FALSE),0)</f>
        <v>0</v>
      </c>
      <c r="E42" s="429">
        <f>IF(COUNTIF($H$14:$H$30,29),VLOOKUP(29,$H$14:$CU$30,4,FALSE),0)</f>
        <v>0</v>
      </c>
      <c r="F42" s="430">
        <f>IF(COUNTIF($H$14:$H$30,29),VLOOKUP(29,$H$14:$CU$30,92,FALSE),0)</f>
        <v>0</v>
      </c>
      <c r="G42" s="431">
        <f>IF(COUNTIF($H$14:$H$30,29),VLOOKUP(29,$H$14:$CW$30,94,FALSE),0)</f>
        <v>0</v>
      </c>
      <c r="I42" s="385" t="s">
        <v>201</v>
      </c>
      <c r="J42" s="1323">
        <f ca="1">(J41)/J35</f>
        <v>0.20716157407407407</v>
      </c>
      <c r="K42" s="1323"/>
      <c r="L42" s="1187">
        <f ca="1">L41/J35</f>
        <v>0.13766666666666666</v>
      </c>
      <c r="M42" s="1187"/>
      <c r="N42" s="1187"/>
      <c r="O42" s="1187"/>
      <c r="P42" s="1187"/>
      <c r="Q42" s="1187"/>
      <c r="R42" s="1187"/>
      <c r="S42" s="1187"/>
      <c r="T42" s="1187"/>
      <c r="U42" s="1187"/>
      <c r="V42" s="1187"/>
      <c r="W42" s="1187"/>
      <c r="X42" s="392"/>
      <c r="Y42" s="393"/>
      <c r="Z42" s="1375"/>
      <c r="AA42" s="1376"/>
      <c r="AB42" s="1376"/>
      <c r="AC42" s="1376"/>
      <c r="AD42" s="1376"/>
      <c r="AE42" s="1376"/>
      <c r="AF42" s="1376"/>
      <c r="AG42" s="1376"/>
      <c r="AH42" s="1376"/>
      <c r="AI42" s="1376"/>
      <c r="AJ42" s="1376"/>
      <c r="AK42" s="1376"/>
      <c r="AL42" s="1376"/>
      <c r="AM42" s="1376"/>
      <c r="AN42" s="1376"/>
      <c r="AO42" s="1376"/>
      <c r="AP42" s="1376"/>
      <c r="AQ42" s="1376"/>
      <c r="AR42" s="1376"/>
      <c r="AS42" s="1376"/>
      <c r="AT42" s="1376"/>
      <c r="AU42" s="1376"/>
      <c r="AV42" s="1376"/>
      <c r="AW42" s="1376"/>
      <c r="AX42" s="1376"/>
      <c r="AY42" s="1376"/>
      <c r="AZ42" s="1376"/>
      <c r="BA42" s="1376"/>
      <c r="BB42" s="1376"/>
      <c r="BC42" s="1376"/>
      <c r="BD42" s="1376"/>
      <c r="BE42" s="1376"/>
      <c r="BF42" s="1376"/>
      <c r="BG42" s="1376"/>
      <c r="BH42" s="1376"/>
      <c r="BI42" s="1376"/>
      <c r="BJ42" s="1376"/>
      <c r="BK42" s="1376"/>
      <c r="BL42" s="1376"/>
      <c r="BM42" s="1376"/>
      <c r="BN42" s="1376"/>
      <c r="BO42" s="1376"/>
      <c r="BP42" s="1376"/>
      <c r="BQ42" s="1376"/>
      <c r="BR42" s="1376"/>
      <c r="BS42" s="1376"/>
      <c r="BT42" s="1376"/>
      <c r="BU42" s="1376"/>
      <c r="BV42" s="1376"/>
      <c r="BW42" s="1376"/>
      <c r="BX42" s="1376"/>
      <c r="BY42" s="1376"/>
      <c r="BZ42" s="1376"/>
      <c r="CA42" s="1376"/>
      <c r="CB42" s="1376"/>
      <c r="CC42" s="1376"/>
      <c r="CD42" s="1376"/>
      <c r="CE42" s="1376"/>
      <c r="CF42" s="1376"/>
      <c r="CG42" s="1376"/>
      <c r="CH42" s="1376"/>
      <c r="CI42" s="1377"/>
      <c r="CP42" s="64"/>
      <c r="CT42" s="64"/>
      <c r="CU42" s="64"/>
      <c r="CV42" s="64"/>
    </row>
    <row r="43" spans="1:126" ht="22.5" customHeight="1">
      <c r="A43" s="443">
        <f t="shared" si="8"/>
        <v>30</v>
      </c>
      <c r="B43" s="855" t="str">
        <f>ｼﾌﾄ原本!C34</f>
        <v>不足①</v>
      </c>
      <c r="C43" s="783">
        <f>ｼﾌﾄ原本!K34</f>
        <v>0</v>
      </c>
      <c r="D43" s="435">
        <f>IF(COUNTIF($H$14:$H$30,30),VLOOKUP(30,$H$14:$CU$30,3,FALSE),0)</f>
        <v>0</v>
      </c>
      <c r="E43" s="429">
        <f>IF(COUNTIF($H$14:$H$30,30),VLOOKUP(30,$H$14:$CU$30,4,FALSE),0)</f>
        <v>0</v>
      </c>
      <c r="F43" s="430">
        <f>IF(COUNTIF($H$14:$H$30,30),VLOOKUP(30,$H$14:$CU$30,92,FALSE),0)</f>
        <v>0</v>
      </c>
      <c r="G43" s="431">
        <f>IF(COUNTIF($H$14:$H$30,30),VLOOKUP(30,$H$14:$CW$30,94,FALSE),0)</f>
        <v>0</v>
      </c>
      <c r="I43" s="395"/>
      <c r="J43" s="396"/>
      <c r="K43" s="396"/>
      <c r="L43" s="396"/>
      <c r="M43" s="396"/>
      <c r="N43" s="396"/>
      <c r="O43" s="396"/>
      <c r="P43" s="396"/>
      <c r="Q43" s="396"/>
      <c r="R43" s="396"/>
      <c r="S43" s="396"/>
      <c r="T43" s="396"/>
      <c r="U43" s="396"/>
      <c r="V43" s="396"/>
      <c r="W43" s="396"/>
      <c r="Z43" s="1375"/>
      <c r="AA43" s="1376"/>
      <c r="AB43" s="1376"/>
      <c r="AC43" s="1376"/>
      <c r="AD43" s="1376"/>
      <c r="AE43" s="1376"/>
      <c r="AF43" s="1376"/>
      <c r="AG43" s="1376"/>
      <c r="AH43" s="1376"/>
      <c r="AI43" s="1376"/>
      <c r="AJ43" s="1376"/>
      <c r="AK43" s="1376"/>
      <c r="AL43" s="1376"/>
      <c r="AM43" s="1376"/>
      <c r="AN43" s="1376"/>
      <c r="AO43" s="1376"/>
      <c r="AP43" s="1376"/>
      <c r="AQ43" s="1376"/>
      <c r="AR43" s="1376"/>
      <c r="AS43" s="1376"/>
      <c r="AT43" s="1376"/>
      <c r="AU43" s="1376"/>
      <c r="AV43" s="1376"/>
      <c r="AW43" s="1376"/>
      <c r="AX43" s="1376"/>
      <c r="AY43" s="1376"/>
      <c r="AZ43" s="1376"/>
      <c r="BA43" s="1376"/>
      <c r="BB43" s="1376"/>
      <c r="BC43" s="1376"/>
      <c r="BD43" s="1376"/>
      <c r="BE43" s="1376"/>
      <c r="BF43" s="1376"/>
      <c r="BG43" s="1376"/>
      <c r="BH43" s="1376"/>
      <c r="BI43" s="1376"/>
      <c r="BJ43" s="1376"/>
      <c r="BK43" s="1376"/>
      <c r="BL43" s="1376"/>
      <c r="BM43" s="1376"/>
      <c r="BN43" s="1376"/>
      <c r="BO43" s="1376"/>
      <c r="BP43" s="1376"/>
      <c r="BQ43" s="1376"/>
      <c r="BR43" s="1376"/>
      <c r="BS43" s="1376"/>
      <c r="BT43" s="1376"/>
      <c r="BU43" s="1376"/>
      <c r="BV43" s="1376"/>
      <c r="BW43" s="1376"/>
      <c r="BX43" s="1376"/>
      <c r="BY43" s="1376"/>
      <c r="BZ43" s="1376"/>
      <c r="CA43" s="1376"/>
      <c r="CB43" s="1376"/>
      <c r="CC43" s="1376"/>
      <c r="CD43" s="1376"/>
      <c r="CE43" s="1376"/>
      <c r="CF43" s="1376"/>
      <c r="CG43" s="1376"/>
      <c r="CH43" s="1376"/>
      <c r="CI43" s="1377"/>
      <c r="CP43" s="64"/>
      <c r="CT43" s="64"/>
      <c r="CU43" s="64"/>
      <c r="CV43" s="64"/>
    </row>
    <row r="44" spans="1:126" ht="22.5" customHeight="1">
      <c r="A44" s="443">
        <f t="shared" si="8"/>
        <v>31</v>
      </c>
      <c r="B44" s="855">
        <f>ｼﾌﾄ原本!C35</f>
        <v>0</v>
      </c>
      <c r="C44" s="785">
        <f>ｼﾌﾄ原本!E35</f>
        <v>0</v>
      </c>
      <c r="D44" s="435">
        <f>IF(COUNTIF($H$14:$H$30,31),VLOOKUP(31,$H$14:$CU$30,3,FALSE),0)</f>
        <v>0</v>
      </c>
      <c r="E44" s="429">
        <f>IF(COUNTIF($H$14:$H$30,31),VLOOKUP(31,$H$14:$CU$30,4,FALSE),0)</f>
        <v>0</v>
      </c>
      <c r="F44" s="430">
        <f>IF(COUNTIF($H$14:$H$30,31),VLOOKUP(31,$H$14:$CU$30,92,FALSE),0)</f>
        <v>0</v>
      </c>
      <c r="G44" s="431">
        <f>IF(COUNTIF($H$14:$H$30,31),VLOOKUP(31,$H$14:$CW$30,94,FALSE),0)</f>
        <v>0</v>
      </c>
      <c r="I44" s="395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Z44" s="1375"/>
      <c r="AA44" s="1376"/>
      <c r="AB44" s="1376"/>
      <c r="AC44" s="1376"/>
      <c r="AD44" s="1376"/>
      <c r="AE44" s="1376"/>
      <c r="AF44" s="1376"/>
      <c r="AG44" s="1376"/>
      <c r="AH44" s="1376"/>
      <c r="AI44" s="1376"/>
      <c r="AJ44" s="1376"/>
      <c r="AK44" s="1376"/>
      <c r="AL44" s="1376"/>
      <c r="AM44" s="1376"/>
      <c r="AN44" s="1376"/>
      <c r="AO44" s="1376"/>
      <c r="AP44" s="1376"/>
      <c r="AQ44" s="1376"/>
      <c r="AR44" s="1376"/>
      <c r="AS44" s="1376"/>
      <c r="AT44" s="1376"/>
      <c r="AU44" s="1376"/>
      <c r="AV44" s="1376"/>
      <c r="AW44" s="1376"/>
      <c r="AX44" s="1376"/>
      <c r="AY44" s="1376"/>
      <c r="AZ44" s="1376"/>
      <c r="BA44" s="1376"/>
      <c r="BB44" s="1376"/>
      <c r="BC44" s="1376"/>
      <c r="BD44" s="1376"/>
      <c r="BE44" s="1376"/>
      <c r="BF44" s="1376"/>
      <c r="BG44" s="1376"/>
      <c r="BH44" s="1376"/>
      <c r="BI44" s="1376"/>
      <c r="BJ44" s="1376"/>
      <c r="BK44" s="1376"/>
      <c r="BL44" s="1376"/>
      <c r="BM44" s="1376"/>
      <c r="BN44" s="1376"/>
      <c r="BO44" s="1376"/>
      <c r="BP44" s="1376"/>
      <c r="BQ44" s="1376"/>
      <c r="BR44" s="1376"/>
      <c r="BS44" s="1376"/>
      <c r="BT44" s="1376"/>
      <c r="BU44" s="1376"/>
      <c r="BV44" s="1376"/>
      <c r="BW44" s="1376"/>
      <c r="BX44" s="1376"/>
      <c r="BY44" s="1376"/>
      <c r="BZ44" s="1376"/>
      <c r="CA44" s="1376"/>
      <c r="CB44" s="1376"/>
      <c r="CC44" s="1376"/>
      <c r="CD44" s="1376"/>
      <c r="CE44" s="1376"/>
      <c r="CF44" s="1376"/>
      <c r="CG44" s="1376"/>
      <c r="CH44" s="1376"/>
      <c r="CI44" s="1377"/>
    </row>
    <row r="45" spans="1:126" ht="22.5" customHeight="1" thickBot="1">
      <c r="A45" s="443">
        <f t="shared" si="8"/>
        <v>32</v>
      </c>
      <c r="B45" s="855">
        <f>ｼﾌﾄ原本!C36</f>
        <v>0</v>
      </c>
      <c r="C45" s="785">
        <f>ｼﾌﾄ原本!E36</f>
        <v>0</v>
      </c>
      <c r="D45" s="435">
        <f>IF(COUNTIF($H$14:$H$30,32),VLOOKUP(32,$H$14:$CU$30,3,FALSE),0)</f>
        <v>0</v>
      </c>
      <c r="E45" s="429">
        <f>IF(COUNTIF($H$14:$H$30,32),VLOOKUP(32,$H$14:$CU$30,4,FALSE),0)</f>
        <v>0</v>
      </c>
      <c r="F45" s="430">
        <f>IF(COUNTIF($H$14:$H$30,32),VLOOKUP(32,$H$14:$CU$30,92,FALSE),0)</f>
        <v>0</v>
      </c>
      <c r="G45" s="431">
        <f>IF(COUNTIF($H$14:$H$30,32),VLOOKUP(32,$H$14:$CW$30,94,FALSE),0)</f>
        <v>0</v>
      </c>
      <c r="I45" s="395"/>
      <c r="J45" s="396"/>
      <c r="K45" s="396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6"/>
      <c r="Z45" s="1378"/>
      <c r="AA45" s="1379"/>
      <c r="AB45" s="1379"/>
      <c r="AC45" s="1379"/>
      <c r="AD45" s="1379"/>
      <c r="AE45" s="1379"/>
      <c r="AF45" s="1379"/>
      <c r="AG45" s="1379"/>
      <c r="AH45" s="1379"/>
      <c r="AI45" s="1379"/>
      <c r="AJ45" s="1379"/>
      <c r="AK45" s="1379"/>
      <c r="AL45" s="1379"/>
      <c r="AM45" s="1379"/>
      <c r="AN45" s="1379"/>
      <c r="AO45" s="1379"/>
      <c r="AP45" s="1379"/>
      <c r="AQ45" s="1379"/>
      <c r="AR45" s="1379"/>
      <c r="AS45" s="1379"/>
      <c r="AT45" s="1379"/>
      <c r="AU45" s="1379"/>
      <c r="AV45" s="1379"/>
      <c r="AW45" s="1379"/>
      <c r="AX45" s="1379"/>
      <c r="AY45" s="1379"/>
      <c r="AZ45" s="1379"/>
      <c r="BA45" s="1379"/>
      <c r="BB45" s="1379"/>
      <c r="BC45" s="1379"/>
      <c r="BD45" s="1379"/>
      <c r="BE45" s="1379"/>
      <c r="BF45" s="1379"/>
      <c r="BG45" s="1379"/>
      <c r="BH45" s="1379"/>
      <c r="BI45" s="1379"/>
      <c r="BJ45" s="1379"/>
      <c r="BK45" s="1379"/>
      <c r="BL45" s="1379"/>
      <c r="BM45" s="1379"/>
      <c r="BN45" s="1379"/>
      <c r="BO45" s="1379"/>
      <c r="BP45" s="1379"/>
      <c r="BQ45" s="1379"/>
      <c r="BR45" s="1379"/>
      <c r="BS45" s="1379"/>
      <c r="BT45" s="1379"/>
      <c r="BU45" s="1379"/>
      <c r="BV45" s="1379"/>
      <c r="BW45" s="1379"/>
      <c r="BX45" s="1379"/>
      <c r="BY45" s="1379"/>
      <c r="BZ45" s="1379"/>
      <c r="CA45" s="1379"/>
      <c r="CB45" s="1379"/>
      <c r="CC45" s="1379"/>
      <c r="CD45" s="1379"/>
      <c r="CE45" s="1379"/>
      <c r="CF45" s="1379"/>
      <c r="CG45" s="1379"/>
      <c r="CH45" s="1379"/>
      <c r="CI45" s="1380"/>
    </row>
    <row r="46" spans="1:126" ht="22.5" customHeight="1" thickBot="1">
      <c r="A46" s="444">
        <f t="shared" si="8"/>
        <v>33</v>
      </c>
      <c r="B46" s="869">
        <f>ｼﾌﾄ原本!C37</f>
        <v>0</v>
      </c>
      <c r="C46" s="786">
        <f>ｼﾌﾄ原本!E37</f>
        <v>0</v>
      </c>
      <c r="D46" s="437">
        <f>IF(COUNTIF($H$14:$H$30,33),VLOOKUP(33,$H$14:$CU$30,3,FALSE),0)</f>
        <v>0</v>
      </c>
      <c r="E46" s="438">
        <f>IF(COUNTIF($H$14:$H$30,33),VLOOKUP(33,$H$14:$CU$30,4,FALSE),0)</f>
        <v>0</v>
      </c>
      <c r="F46" s="439">
        <f>IF(COUNTIF($H$14:$H$30,33),VLOOKUP(33,$H$14:$CU$30,92,FALSE),0)</f>
        <v>0</v>
      </c>
      <c r="G46" s="440">
        <f>IF(COUNTIF($H$14:$H$30,33),VLOOKUP(33,$H$14:$CW$30,94,FALSE),0)</f>
        <v>0</v>
      </c>
      <c r="I46" s="395"/>
      <c r="J46" s="396"/>
      <c r="K46" s="396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6"/>
    </row>
    <row r="47" spans="1:126" ht="20.25" customHeight="1">
      <c r="I47" s="385" t="s">
        <v>199</v>
      </c>
      <c r="J47" s="1312">
        <f ca="1">J41/K39</f>
        <v>1355.9666666666667</v>
      </c>
      <c r="K47" s="1312"/>
      <c r="L47" s="1382">
        <f>ﾃﾞｰﾀ入力!A8</f>
        <v>1260</v>
      </c>
      <c r="M47" s="1382"/>
      <c r="N47" s="1382"/>
      <c r="O47" s="1382"/>
      <c r="P47" s="1382"/>
      <c r="Q47" s="1382"/>
      <c r="R47" s="1382"/>
      <c r="S47" s="1382"/>
      <c r="T47" s="1382"/>
      <c r="U47" s="1382"/>
      <c r="V47" s="1382"/>
      <c r="W47" s="1382"/>
      <c r="DP47" s="221"/>
      <c r="DT47" s="69"/>
      <c r="DU47" s="69"/>
      <c r="DV47" s="69"/>
    </row>
    <row r="48" spans="1:126" ht="20.25" customHeight="1">
      <c r="I48" s="385" t="s">
        <v>82</v>
      </c>
      <c r="J48" s="1140">
        <f ca="1">CW31</f>
        <v>5342</v>
      </c>
      <c r="K48" s="1140"/>
      <c r="L48" s="1381"/>
      <c r="M48" s="1381"/>
      <c r="N48" s="1381"/>
      <c r="O48" s="1381"/>
      <c r="P48" s="1381"/>
      <c r="Q48" s="1381"/>
      <c r="R48" s="1381"/>
      <c r="S48" s="1381"/>
      <c r="T48" s="1381"/>
      <c r="U48" s="1381"/>
      <c r="V48" s="1381"/>
      <c r="W48" s="1381"/>
    </row>
    <row r="49" spans="11:19" ht="20.25" customHeight="1">
      <c r="K49" s="64"/>
      <c r="L49" s="398"/>
      <c r="M49" s="398"/>
      <c r="N49" s="64"/>
      <c r="O49" s="64"/>
      <c r="P49" s="64"/>
      <c r="Q49" s="64"/>
      <c r="R49" s="64"/>
      <c r="S49" s="64"/>
    </row>
    <row r="50" spans="11:19" ht="20.25" customHeight="1">
      <c r="K50" s="64"/>
      <c r="L50" s="66"/>
      <c r="M50" s="66"/>
      <c r="N50" s="64"/>
      <c r="O50" s="64"/>
      <c r="P50" s="64"/>
      <c r="Q50" s="64"/>
      <c r="R50" s="64"/>
      <c r="S50" s="64"/>
    </row>
    <row r="51" spans="11:19" ht="20.25" customHeight="1">
      <c r="L51" s="64"/>
      <c r="M51" s="64"/>
    </row>
    <row r="52" spans="11:19" ht="20.25" customHeight="1">
      <c r="L52" s="64"/>
      <c r="M52" s="64"/>
    </row>
  </sheetData>
  <sheetProtection formatCells="0"/>
  <mergeCells count="349">
    <mergeCell ref="CH36:CI36"/>
    <mergeCell ref="CH37:CI37"/>
    <mergeCell ref="CH38:CI38"/>
    <mergeCell ref="CH39:CI39"/>
    <mergeCell ref="Z36:AY36"/>
    <mergeCell ref="X32:AA32"/>
    <mergeCell ref="BV39:CG39"/>
    <mergeCell ref="BV35:CG35"/>
    <mergeCell ref="BV36:CG36"/>
    <mergeCell ref="BV38:CG38"/>
    <mergeCell ref="BT39:BU39"/>
    <mergeCell ref="BF38:BG38"/>
    <mergeCell ref="BT36:BU36"/>
    <mergeCell ref="BT37:BU37"/>
    <mergeCell ref="BT38:BU38"/>
    <mergeCell ref="AZ37:BE37"/>
    <mergeCell ref="Z38:AY38"/>
    <mergeCell ref="Z39:AY39"/>
    <mergeCell ref="BH35:BS35"/>
    <mergeCell ref="BH37:BS37"/>
    <mergeCell ref="BH38:BS38"/>
    <mergeCell ref="BH39:BS39"/>
    <mergeCell ref="BF39:BG39"/>
    <mergeCell ref="BV34:CI34"/>
    <mergeCell ref="CH35:CI35"/>
    <mergeCell ref="CJ31:CM31"/>
    <mergeCell ref="CF32:CI32"/>
    <mergeCell ref="BT35:BU35"/>
    <mergeCell ref="CJ32:CM32"/>
    <mergeCell ref="AZ35:BE35"/>
    <mergeCell ref="AZ31:BC31"/>
    <mergeCell ref="BD31:BG31"/>
    <mergeCell ref="AB33:AE33"/>
    <mergeCell ref="AF33:AI33"/>
    <mergeCell ref="AF31:AI31"/>
    <mergeCell ref="CF31:CI31"/>
    <mergeCell ref="BP31:BS31"/>
    <mergeCell ref="AJ32:AM32"/>
    <mergeCell ref="BH32:BK32"/>
    <mergeCell ref="K1:U1"/>
    <mergeCell ref="V1:Y1"/>
    <mergeCell ref="AZ6:BC6"/>
    <mergeCell ref="BD6:BG6"/>
    <mergeCell ref="AZ7:BC7"/>
    <mergeCell ref="BD7:BG7"/>
    <mergeCell ref="AN5:AQ5"/>
    <mergeCell ref="AR5:AU5"/>
    <mergeCell ref="AR1:AU1"/>
    <mergeCell ref="BD5:BG5"/>
    <mergeCell ref="AZ5:BC5"/>
    <mergeCell ref="AZ1:BC1"/>
    <mergeCell ref="AZ3:BC3"/>
    <mergeCell ref="AV5:AY5"/>
    <mergeCell ref="AC1:AI1"/>
    <mergeCell ref="AJ1:AM1"/>
    <mergeCell ref="L3:O3"/>
    <mergeCell ref="AF6:AI6"/>
    <mergeCell ref="AR7:AU7"/>
    <mergeCell ref="AJ3:AM3"/>
    <mergeCell ref="AN3:AQ3"/>
    <mergeCell ref="AB3:AE3"/>
    <mergeCell ref="BD1:BK1"/>
    <mergeCell ref="AN1:AQ1"/>
    <mergeCell ref="CN2:CO2"/>
    <mergeCell ref="CN4:CO4"/>
    <mergeCell ref="CN6:CO6"/>
    <mergeCell ref="CN7:CO7"/>
    <mergeCell ref="CN3:CO3"/>
    <mergeCell ref="CN5:CO5"/>
    <mergeCell ref="CF8:CI8"/>
    <mergeCell ref="X4:AA4"/>
    <mergeCell ref="X5:AA5"/>
    <mergeCell ref="AB5:AE5"/>
    <mergeCell ref="AB8:AE8"/>
    <mergeCell ref="AF8:AI8"/>
    <mergeCell ref="CJ4:CM4"/>
    <mergeCell ref="CJ7:CM7"/>
    <mergeCell ref="CF7:CI7"/>
    <mergeCell ref="BT6:BW6"/>
    <mergeCell ref="CB8:CE8"/>
    <mergeCell ref="BX7:CA7"/>
    <mergeCell ref="BT8:BW8"/>
    <mergeCell ref="BH8:BK8"/>
    <mergeCell ref="BL7:BO7"/>
    <mergeCell ref="BP7:BS7"/>
    <mergeCell ref="BT4:BW4"/>
    <mergeCell ref="BL5:BO5"/>
    <mergeCell ref="AF5:AI5"/>
    <mergeCell ref="CJ3:CM3"/>
    <mergeCell ref="CF5:CI5"/>
    <mergeCell ref="BT7:BW7"/>
    <mergeCell ref="BH5:BK5"/>
    <mergeCell ref="AV7:AY7"/>
    <mergeCell ref="BP4:BS4"/>
    <mergeCell ref="AR4:AU4"/>
    <mergeCell ref="AZ4:BC4"/>
    <mergeCell ref="BP6:BS6"/>
    <mergeCell ref="BH7:BK7"/>
    <mergeCell ref="BP5:BS5"/>
    <mergeCell ref="BH6:BK6"/>
    <mergeCell ref="BD3:BG3"/>
    <mergeCell ref="CB3:CE3"/>
    <mergeCell ref="BD4:BG4"/>
    <mergeCell ref="AF4:AI4"/>
    <mergeCell ref="AJ4:AM4"/>
    <mergeCell ref="AR3:AU3"/>
    <mergeCell ref="AF3:AI3"/>
    <mergeCell ref="AN4:AQ4"/>
    <mergeCell ref="CP13:CQ13"/>
    <mergeCell ref="CP14:CQ14"/>
    <mergeCell ref="CN13:CO13"/>
    <mergeCell ref="CN11:CO11"/>
    <mergeCell ref="CN10:CO10"/>
    <mergeCell ref="CN15:CO15"/>
    <mergeCell ref="AB4:AE4"/>
    <mergeCell ref="CF6:CI6"/>
    <mergeCell ref="CJ6:CM6"/>
    <mergeCell ref="BX4:CA4"/>
    <mergeCell ref="CB7:CE7"/>
    <mergeCell ref="CJ5:CM5"/>
    <mergeCell ref="CB5:CE5"/>
    <mergeCell ref="CB6:CE6"/>
    <mergeCell ref="AN6:AQ6"/>
    <mergeCell ref="AR6:AU6"/>
    <mergeCell ref="BD8:BG8"/>
    <mergeCell ref="AR8:AU8"/>
    <mergeCell ref="BH10:BK10"/>
    <mergeCell ref="CF10:CI10"/>
    <mergeCell ref="BP10:BS10"/>
    <mergeCell ref="BX10:CA10"/>
    <mergeCell ref="CB10:CE10"/>
    <mergeCell ref="BH9:BK9"/>
    <mergeCell ref="CP15:CQ15"/>
    <mergeCell ref="CP28:CQ28"/>
    <mergeCell ref="CP19:CQ19"/>
    <mergeCell ref="CN22:CO22"/>
    <mergeCell ref="CP23:CQ23"/>
    <mergeCell ref="CN20:CO20"/>
    <mergeCell ref="CP26:CQ26"/>
    <mergeCell ref="CP29:CQ29"/>
    <mergeCell ref="CP31:CQ31"/>
    <mergeCell ref="CN29:CO29"/>
    <mergeCell ref="CP30:CQ30"/>
    <mergeCell ref="CN31:CO31"/>
    <mergeCell ref="CN25:CO25"/>
    <mergeCell ref="CP24:CQ24"/>
    <mergeCell ref="CN19:CO19"/>
    <mergeCell ref="CN28:CO28"/>
    <mergeCell ref="CP27:CQ27"/>
    <mergeCell ref="CN30:CO30"/>
    <mergeCell ref="CN26:CO26"/>
    <mergeCell ref="CN27:CO27"/>
    <mergeCell ref="CP20:CQ20"/>
    <mergeCell ref="CN21:CO21"/>
    <mergeCell ref="CP21:CQ21"/>
    <mergeCell ref="CP22:CQ22"/>
    <mergeCell ref="CP25:CQ25"/>
    <mergeCell ref="CP16:CQ16"/>
    <mergeCell ref="CN17:CO17"/>
    <mergeCell ref="CP17:CQ17"/>
    <mergeCell ref="CN18:CO18"/>
    <mergeCell ref="CP18:CQ18"/>
    <mergeCell ref="CN16:CO16"/>
    <mergeCell ref="CN24:CO24"/>
    <mergeCell ref="CN23:CO23"/>
    <mergeCell ref="BL8:BO8"/>
    <mergeCell ref="BP8:BS8"/>
    <mergeCell ref="CJ8:CM8"/>
    <mergeCell ref="CJ9:CM9"/>
    <mergeCell ref="CF9:CI9"/>
    <mergeCell ref="BT5:BW5"/>
    <mergeCell ref="BX8:CA8"/>
    <mergeCell ref="BL6:BO6"/>
    <mergeCell ref="BX6:CA6"/>
    <mergeCell ref="BX5:CA5"/>
    <mergeCell ref="CF11:CI11"/>
    <mergeCell ref="CB11:CE11"/>
    <mergeCell ref="CJ11:CM11"/>
    <mergeCell ref="CN9:CO9"/>
    <mergeCell ref="CN14:CO14"/>
    <mergeCell ref="CN8:CO8"/>
    <mergeCell ref="BP9:BS9"/>
    <mergeCell ref="BX9:CA9"/>
    <mergeCell ref="BT9:BW9"/>
    <mergeCell ref="CJ10:CM10"/>
    <mergeCell ref="CA1:CE1"/>
    <mergeCell ref="BT1:BZ1"/>
    <mergeCell ref="CF3:CI3"/>
    <mergeCell ref="CB4:CE4"/>
    <mergeCell ref="CF4:CI4"/>
    <mergeCell ref="BH4:BK4"/>
    <mergeCell ref="BH3:BK3"/>
    <mergeCell ref="AV3:AY3"/>
    <mergeCell ref="BL4:BO4"/>
    <mergeCell ref="AV4:AY4"/>
    <mergeCell ref="BT3:BW3"/>
    <mergeCell ref="BX3:CA3"/>
    <mergeCell ref="BL3:BO3"/>
    <mergeCell ref="BP3:BS3"/>
    <mergeCell ref="X3:AA3"/>
    <mergeCell ref="AZ8:BC8"/>
    <mergeCell ref="AN8:AQ8"/>
    <mergeCell ref="AR9:AU9"/>
    <mergeCell ref="AN7:AQ7"/>
    <mergeCell ref="I8:J8"/>
    <mergeCell ref="L7:O7"/>
    <mergeCell ref="L8:O8"/>
    <mergeCell ref="I9:J9"/>
    <mergeCell ref="P9:S9"/>
    <mergeCell ref="AJ9:AM9"/>
    <mergeCell ref="AV8:AY8"/>
    <mergeCell ref="AV9:AY9"/>
    <mergeCell ref="I7:J7"/>
    <mergeCell ref="P7:S7"/>
    <mergeCell ref="X8:AA8"/>
    <mergeCell ref="X7:AA7"/>
    <mergeCell ref="AB7:AE7"/>
    <mergeCell ref="AN9:AQ9"/>
    <mergeCell ref="AF7:AI7"/>
    <mergeCell ref="AJ7:AM7"/>
    <mergeCell ref="L4:O4"/>
    <mergeCell ref="AJ6:AM6"/>
    <mergeCell ref="AJ5:AM5"/>
    <mergeCell ref="I3:J4"/>
    <mergeCell ref="L47:W47"/>
    <mergeCell ref="J47:K47"/>
    <mergeCell ref="J42:K42"/>
    <mergeCell ref="T5:W5"/>
    <mergeCell ref="I5:J6"/>
    <mergeCell ref="T7:W7"/>
    <mergeCell ref="P8:S8"/>
    <mergeCell ref="P5:S5"/>
    <mergeCell ref="L5:O5"/>
    <mergeCell ref="L6:O6"/>
    <mergeCell ref="T6:W6"/>
    <mergeCell ref="T9:W9"/>
    <mergeCell ref="T8:W8"/>
    <mergeCell ref="P31:S31"/>
    <mergeCell ref="T31:W31"/>
    <mergeCell ref="P3:S3"/>
    <mergeCell ref="T3:W3"/>
    <mergeCell ref="P4:S4"/>
    <mergeCell ref="T4:W4"/>
    <mergeCell ref="J48:K48"/>
    <mergeCell ref="L48:W48"/>
    <mergeCell ref="L42:W42"/>
    <mergeCell ref="I11:J11"/>
    <mergeCell ref="J41:K41"/>
    <mergeCell ref="J34:K34"/>
    <mergeCell ref="L34:W34"/>
    <mergeCell ref="I10:J10"/>
    <mergeCell ref="L31:O31"/>
    <mergeCell ref="L10:O10"/>
    <mergeCell ref="L11:O11"/>
    <mergeCell ref="P11:S11"/>
    <mergeCell ref="T11:W11"/>
    <mergeCell ref="R39:W39"/>
    <mergeCell ref="J40:K40"/>
    <mergeCell ref="L40:W40"/>
    <mergeCell ref="J38:K38"/>
    <mergeCell ref="J37:K37"/>
    <mergeCell ref="J35:W35"/>
    <mergeCell ref="L37:W37"/>
    <mergeCell ref="AZ39:BE39"/>
    <mergeCell ref="Z35:AY35"/>
    <mergeCell ref="BF36:BG36"/>
    <mergeCell ref="AZ36:BE36"/>
    <mergeCell ref="AJ31:AM31"/>
    <mergeCell ref="P6:S6"/>
    <mergeCell ref="P10:S10"/>
    <mergeCell ref="T10:W10"/>
    <mergeCell ref="X10:AA10"/>
    <mergeCell ref="X11:AA11"/>
    <mergeCell ref="AV6:AY6"/>
    <mergeCell ref="X9:AA9"/>
    <mergeCell ref="X31:AA31"/>
    <mergeCell ref="AB31:AE31"/>
    <mergeCell ref="AV31:AY31"/>
    <mergeCell ref="X6:AA6"/>
    <mergeCell ref="AB6:AE6"/>
    <mergeCell ref="AJ8:AM8"/>
    <mergeCell ref="Z37:AY37"/>
    <mergeCell ref="AN31:AQ31"/>
    <mergeCell ref="AR31:AU31"/>
    <mergeCell ref="BD9:BG9"/>
    <mergeCell ref="BD10:BG10"/>
    <mergeCell ref="BD11:BG11"/>
    <mergeCell ref="BV37:CG37"/>
    <mergeCell ref="AZ38:BE38"/>
    <mergeCell ref="BF37:BG37"/>
    <mergeCell ref="AR11:AU11"/>
    <mergeCell ref="AN11:AQ11"/>
    <mergeCell ref="BH11:BK11"/>
    <mergeCell ref="BT32:BW32"/>
    <mergeCell ref="BH31:BK31"/>
    <mergeCell ref="L41:W41"/>
    <mergeCell ref="BX31:CA31"/>
    <mergeCell ref="BT11:BW11"/>
    <mergeCell ref="BH36:BS36"/>
    <mergeCell ref="AR32:AU32"/>
    <mergeCell ref="AV32:AY32"/>
    <mergeCell ref="AZ32:BC32"/>
    <mergeCell ref="AB32:AE32"/>
    <mergeCell ref="L38:W38"/>
    <mergeCell ref="L32:O32"/>
    <mergeCell ref="AF32:AI32"/>
    <mergeCell ref="AN32:AQ32"/>
    <mergeCell ref="AB11:AE11"/>
    <mergeCell ref="AF11:AI11"/>
    <mergeCell ref="J36:W36"/>
    <mergeCell ref="BL31:BO31"/>
    <mergeCell ref="AB9:AE9"/>
    <mergeCell ref="AR10:AU10"/>
    <mergeCell ref="AJ10:AM10"/>
    <mergeCell ref="AN10:AQ10"/>
    <mergeCell ref="AJ11:AM11"/>
    <mergeCell ref="BF35:BG35"/>
    <mergeCell ref="BH34:BU34"/>
    <mergeCell ref="AZ11:BC11"/>
    <mergeCell ref="AV10:AY10"/>
    <mergeCell ref="AV11:AY11"/>
    <mergeCell ref="BT10:BW10"/>
    <mergeCell ref="BL9:BO9"/>
    <mergeCell ref="Z34:BG34"/>
    <mergeCell ref="BL10:BO10"/>
    <mergeCell ref="Z40:CI45"/>
    <mergeCell ref="J32:K32"/>
    <mergeCell ref="P32:S32"/>
    <mergeCell ref="T32:W32"/>
    <mergeCell ref="L9:O9"/>
    <mergeCell ref="AF9:AI9"/>
    <mergeCell ref="BX11:CA11"/>
    <mergeCell ref="BD32:BG32"/>
    <mergeCell ref="BL32:BO32"/>
    <mergeCell ref="BP32:BS32"/>
    <mergeCell ref="AZ9:BC9"/>
    <mergeCell ref="J12:K12"/>
    <mergeCell ref="J13:K13"/>
    <mergeCell ref="BL11:BO11"/>
    <mergeCell ref="BP11:BS11"/>
    <mergeCell ref="AZ10:BC10"/>
    <mergeCell ref="AB10:AE10"/>
    <mergeCell ref="AF10:AI10"/>
    <mergeCell ref="L39:Q39"/>
    <mergeCell ref="CB9:CE9"/>
    <mergeCell ref="BX32:CA32"/>
    <mergeCell ref="CB32:CE32"/>
    <mergeCell ref="BT31:BW31"/>
    <mergeCell ref="CB31:CE31"/>
  </mergeCells>
  <phoneticPr fontId="41"/>
  <conditionalFormatting sqref="L31:O31">
    <cfRule type="cellIs" dxfId="650" priority="2" stopIfTrue="1" operator="greaterThan">
      <formula>$L$11</formula>
    </cfRule>
  </conditionalFormatting>
  <conditionalFormatting sqref="L32:CM32">
    <cfRule type="cellIs" dxfId="649" priority="20" stopIfTrue="1" operator="lessThan">
      <formula>0</formula>
    </cfRule>
  </conditionalFormatting>
  <conditionalFormatting sqref="P31:S31">
    <cfRule type="cellIs" dxfId="648" priority="3" stopIfTrue="1" operator="greaterThan">
      <formula>$P$11</formula>
    </cfRule>
  </conditionalFormatting>
  <conditionalFormatting sqref="T31:W31">
    <cfRule type="cellIs" dxfId="647" priority="4" stopIfTrue="1" operator="greaterThan">
      <formula>$T$11</formula>
    </cfRule>
  </conditionalFormatting>
  <conditionalFormatting sqref="X31:AA31">
    <cfRule type="cellIs" dxfId="646" priority="5" stopIfTrue="1" operator="greaterThan">
      <formula>$X$11</formula>
    </cfRule>
  </conditionalFormatting>
  <conditionalFormatting sqref="AB31:AE31">
    <cfRule type="cellIs" dxfId="645" priority="6" stopIfTrue="1" operator="greaterThan">
      <formula>$AB$11</formula>
    </cfRule>
  </conditionalFormatting>
  <conditionalFormatting sqref="AF31:AI31">
    <cfRule type="cellIs" dxfId="644" priority="7" stopIfTrue="1" operator="greaterThan">
      <formula>$AF$11</formula>
    </cfRule>
  </conditionalFormatting>
  <conditionalFormatting sqref="AJ31:AM31">
    <cfRule type="cellIs" dxfId="643" priority="8" stopIfTrue="1" operator="greaterThan">
      <formula>$AJ$11</formula>
    </cfRule>
  </conditionalFormatting>
  <conditionalFormatting sqref="AN31:AQ31">
    <cfRule type="cellIs" dxfId="642" priority="9" stopIfTrue="1" operator="greaterThan">
      <formula>$AN$11</formula>
    </cfRule>
  </conditionalFormatting>
  <conditionalFormatting sqref="AR31:AU31">
    <cfRule type="cellIs" dxfId="641" priority="10" stopIfTrue="1" operator="greaterThan">
      <formula>$AR$11</formula>
    </cfRule>
  </conditionalFormatting>
  <conditionalFormatting sqref="AV31:AY31">
    <cfRule type="cellIs" dxfId="640" priority="11" stopIfTrue="1" operator="greaterThan">
      <formula>$AV$11</formula>
    </cfRule>
  </conditionalFormatting>
  <conditionalFormatting sqref="AZ1:BC1">
    <cfRule type="expression" dxfId="639" priority="1" stopIfTrue="1">
      <formula>"WEEKDAY($AX$1)=1"</formula>
    </cfRule>
  </conditionalFormatting>
  <conditionalFormatting sqref="AZ31:BC31">
    <cfRule type="cellIs" dxfId="638" priority="12" stopIfTrue="1" operator="greaterThan">
      <formula>$AZ$11</formula>
    </cfRule>
  </conditionalFormatting>
  <conditionalFormatting sqref="BD31:BG31">
    <cfRule type="cellIs" dxfId="637" priority="13" stopIfTrue="1" operator="greaterThan">
      <formula>$BD$11</formula>
    </cfRule>
  </conditionalFormatting>
  <conditionalFormatting sqref="BH31:BK31">
    <cfRule type="cellIs" dxfId="636" priority="14" stopIfTrue="1" operator="greaterThan">
      <formula>$BH$11</formula>
    </cfRule>
  </conditionalFormatting>
  <conditionalFormatting sqref="BL31:BO31">
    <cfRule type="cellIs" dxfId="635" priority="15" stopIfTrue="1" operator="greaterThan">
      <formula>$BL$11</formula>
    </cfRule>
  </conditionalFormatting>
  <conditionalFormatting sqref="BP31:BS31">
    <cfRule type="cellIs" dxfId="634" priority="22" stopIfTrue="1" operator="greaterThan">
      <formula>$BP$11</formula>
    </cfRule>
  </conditionalFormatting>
  <conditionalFormatting sqref="BT31:BW31">
    <cfRule type="cellIs" dxfId="633" priority="16" stopIfTrue="1" operator="greaterThan">
      <formula>$BT$11</formula>
    </cfRule>
  </conditionalFormatting>
  <conditionalFormatting sqref="BX31:CA31">
    <cfRule type="cellIs" dxfId="632" priority="21" stopIfTrue="1" operator="greaterThan">
      <formula>$BX$11</formula>
    </cfRule>
  </conditionalFormatting>
  <conditionalFormatting sqref="CB31:CE31">
    <cfRule type="cellIs" dxfId="631" priority="17" stopIfTrue="1" operator="greaterThan">
      <formula>$CB$11</formula>
    </cfRule>
  </conditionalFormatting>
  <conditionalFormatting sqref="CF31:CI31">
    <cfRule type="cellIs" dxfId="630" priority="18" stopIfTrue="1" operator="greaterThan">
      <formula>$CF$11</formula>
    </cfRule>
  </conditionalFormatting>
  <conditionalFormatting sqref="CJ31:CM31">
    <cfRule type="cellIs" dxfId="629" priority="19" stopIfTrue="1" operator="greaterThan">
      <formula>$CJ$11</formula>
    </cfRule>
  </conditionalFormatting>
  <printOptions horizontalCentered="1"/>
  <pageMargins left="0.19652777777777777" right="0.19652777777777777" top="0.19652777777777777" bottom="0.19652777777777777" header="0.51180555555555562" footer="0.51180555555555562"/>
  <pageSetup paperSize="9" scale="62" orientation="landscape" useFirstPageNumber="1" errors="NA" horizontalDpi="360" verticalDpi="360" r:id="rId1"/>
  <headerFooter alignWithMargins="0"/>
  <ignoredErrors>
    <ignoredError sqref="L14:CM30" unlocked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DV52"/>
  <sheetViews>
    <sheetView showGridLines="0" showZeros="0" zoomScale="70" zoomScaleNormal="70" workbookViewId="0">
      <selection activeCell="BK21" sqref="BK21"/>
    </sheetView>
  </sheetViews>
  <sheetFormatPr baseColWidth="10" defaultColWidth="3.83203125" defaultRowHeight="20.25" customHeight="1"/>
  <cols>
    <col min="1" max="1" width="3.5" style="64" customWidth="1"/>
    <col min="2" max="2" width="10.6640625" style="65" customWidth="1"/>
    <col min="3" max="3" width="6.6640625" style="65" customWidth="1"/>
    <col min="4" max="7" width="6.6640625" style="65" hidden="1" customWidth="1"/>
    <col min="8" max="8" width="6.6640625" style="64" customWidth="1"/>
    <col min="9" max="9" width="15.1640625" style="64" bestFit="1" customWidth="1"/>
    <col min="10" max="10" width="10.6640625" style="64" customWidth="1"/>
    <col min="11" max="11" width="11.33203125" style="65" customWidth="1"/>
    <col min="12" max="19" width="1.83203125" style="65" customWidth="1"/>
    <col min="20" max="78" width="1.83203125" style="64" customWidth="1"/>
    <col min="79" max="79" width="2.33203125" style="64" customWidth="1"/>
    <col min="80" max="91" width="1.83203125" style="64" customWidth="1"/>
    <col min="92" max="93" width="4.83203125" style="64" customWidth="1"/>
    <col min="94" max="94" width="4.83203125" style="221" customWidth="1"/>
    <col min="95" max="95" width="4.83203125" style="64" customWidth="1"/>
    <col min="96" max="97" width="8.6640625" style="64" customWidth="1"/>
    <col min="98" max="98" width="8.6640625" style="69" customWidth="1"/>
    <col min="99" max="99" width="12.33203125" style="69" customWidth="1"/>
    <col min="100" max="100" width="7.6640625" style="69" hidden="1" customWidth="1"/>
    <col min="101" max="101" width="6.6640625" style="64" customWidth="1"/>
    <col min="102" max="102" width="5.5" style="64" customWidth="1"/>
    <col min="103" max="16384" width="3.83203125" style="64"/>
  </cols>
  <sheetData>
    <row r="1" spans="1:105" ht="36" customHeight="1">
      <c r="K1" s="1248" t="str">
        <f>ﾃﾞｰﾀ入力!B4</f>
        <v>新宿三丁目</v>
      </c>
      <c r="L1" s="1248"/>
      <c r="M1" s="1248"/>
      <c r="N1" s="1248"/>
      <c r="O1" s="1248"/>
      <c r="P1" s="1248"/>
      <c r="Q1" s="1248"/>
      <c r="R1" s="1248"/>
      <c r="S1" s="1248"/>
      <c r="T1" s="1248"/>
      <c r="U1" s="1248"/>
      <c r="V1" s="1343" t="s">
        <v>139</v>
      </c>
      <c r="W1" s="1343"/>
      <c r="X1" s="1343"/>
      <c r="Y1" s="1343"/>
      <c r="Z1" s="222"/>
      <c r="AC1" s="1340">
        <f>ﾃﾞｰﾀ入力!B5</f>
        <v>4</v>
      </c>
      <c r="AD1" s="1340"/>
      <c r="AE1" s="1340"/>
      <c r="AF1" s="1340"/>
      <c r="AG1" s="1340"/>
      <c r="AH1" s="1340"/>
      <c r="AI1" s="1340"/>
      <c r="AJ1" s="1340" t="s">
        <v>8</v>
      </c>
      <c r="AK1" s="1340"/>
      <c r="AL1" s="1340"/>
      <c r="AM1" s="1340"/>
      <c r="AN1" s="1340">
        <v>8</v>
      </c>
      <c r="AO1" s="1340"/>
      <c r="AP1" s="1340"/>
      <c r="AQ1" s="1340"/>
      <c r="AR1" s="1340" t="s">
        <v>120</v>
      </c>
      <c r="AS1" s="1340"/>
      <c r="AT1" s="1340"/>
      <c r="AU1" s="1340"/>
      <c r="AV1" s="605"/>
      <c r="AW1" s="605"/>
      <c r="AX1" s="605"/>
      <c r="AY1" s="605"/>
      <c r="AZ1" s="1342">
        <f>DATE(ﾃﾞｰﾀ入力!B3,ﾃﾞｰﾀ入力!B5,AN1)</f>
        <v>46120</v>
      </c>
      <c r="BA1" s="1342"/>
      <c r="BB1" s="1342"/>
      <c r="BC1" s="1342"/>
      <c r="BD1" s="1341" t="s">
        <v>148</v>
      </c>
      <c r="BE1" s="1341"/>
      <c r="BF1" s="1341"/>
      <c r="BG1" s="1341"/>
      <c r="BH1" s="1341"/>
      <c r="BI1" s="1341"/>
      <c r="BJ1" s="1341"/>
      <c r="BK1" s="1341"/>
      <c r="BL1" s="223"/>
      <c r="BM1" s="223"/>
      <c r="BN1" s="223"/>
      <c r="BO1" s="223"/>
      <c r="BP1" s="223"/>
      <c r="BQ1" s="223"/>
      <c r="BR1" s="223"/>
      <c r="BS1" s="223"/>
      <c r="BT1" s="1294" t="s">
        <v>200</v>
      </c>
      <c r="BU1" s="1294"/>
      <c r="BV1" s="1294"/>
      <c r="BW1" s="1294"/>
      <c r="BX1" s="1294"/>
      <c r="BY1" s="1294"/>
      <c r="BZ1" s="1294"/>
      <c r="CA1" s="1293">
        <v>1</v>
      </c>
      <c r="CB1" s="1293"/>
      <c r="CC1" s="1293"/>
      <c r="CD1" s="1293"/>
      <c r="CE1" s="1293"/>
      <c r="CH1" s="69"/>
      <c r="CI1" s="69"/>
      <c r="CJ1" s="69"/>
      <c r="CP1" s="64"/>
      <c r="CT1" s="64"/>
      <c r="CU1" s="64"/>
      <c r="CV1" s="64"/>
    </row>
    <row r="2" spans="1:105" ht="20.25" customHeight="1">
      <c r="B2" s="224"/>
      <c r="I2" s="225"/>
      <c r="J2" s="870"/>
      <c r="K2" s="871"/>
      <c r="L2" s="351">
        <v>0.20833333333333334</v>
      </c>
      <c r="M2" s="352"/>
      <c r="N2" s="352"/>
      <c r="O2" s="353"/>
      <c r="P2" s="354">
        <v>0.25</v>
      </c>
      <c r="Q2" s="355"/>
      <c r="R2" s="355"/>
      <c r="S2" s="355"/>
      <c r="T2" s="355" t="s">
        <v>149</v>
      </c>
      <c r="U2" s="355"/>
      <c r="V2" s="356"/>
      <c r="W2" s="356"/>
      <c r="X2" s="355" t="s">
        <v>150</v>
      </c>
      <c r="Y2" s="355"/>
      <c r="Z2" s="355"/>
      <c r="AA2" s="355"/>
      <c r="AB2" s="355" t="s">
        <v>151</v>
      </c>
      <c r="AC2" s="355"/>
      <c r="AD2" s="355"/>
      <c r="AE2" s="355"/>
      <c r="AF2" s="355" t="s">
        <v>152</v>
      </c>
      <c r="AG2" s="355"/>
      <c r="AH2" s="355"/>
      <c r="AI2" s="355"/>
      <c r="AJ2" s="355" t="s">
        <v>153</v>
      </c>
      <c r="AK2" s="355"/>
      <c r="AL2" s="355"/>
      <c r="AM2" s="355"/>
      <c r="AN2" s="355" t="s">
        <v>154</v>
      </c>
      <c r="AO2" s="355"/>
      <c r="AP2" s="355"/>
      <c r="AQ2" s="355"/>
      <c r="AR2" s="355" t="s">
        <v>155</v>
      </c>
      <c r="AS2" s="355"/>
      <c r="AT2" s="355"/>
      <c r="AU2" s="355"/>
      <c r="AV2" s="355" t="s">
        <v>156</v>
      </c>
      <c r="AW2" s="355"/>
      <c r="AX2" s="355"/>
      <c r="AY2" s="355"/>
      <c r="AZ2" s="355" t="s">
        <v>157</v>
      </c>
      <c r="BA2" s="355"/>
      <c r="BB2" s="355"/>
      <c r="BC2" s="355"/>
      <c r="BD2" s="355" t="s">
        <v>158</v>
      </c>
      <c r="BE2" s="355"/>
      <c r="BF2" s="355"/>
      <c r="BG2" s="355"/>
      <c r="BH2" s="355" t="s">
        <v>159</v>
      </c>
      <c r="BI2" s="355"/>
      <c r="BJ2" s="355"/>
      <c r="BK2" s="355"/>
      <c r="BL2" s="355" t="s">
        <v>160</v>
      </c>
      <c r="BM2" s="355"/>
      <c r="BN2" s="355"/>
      <c r="BO2" s="355"/>
      <c r="BP2" s="355" t="s">
        <v>161</v>
      </c>
      <c r="BQ2" s="355"/>
      <c r="BR2" s="355"/>
      <c r="BS2" s="355"/>
      <c r="BT2" s="355" t="s">
        <v>162</v>
      </c>
      <c r="BU2" s="355"/>
      <c r="BV2" s="355"/>
      <c r="BW2" s="355"/>
      <c r="BX2" s="355" t="s">
        <v>163</v>
      </c>
      <c r="BY2" s="355"/>
      <c r="BZ2" s="355"/>
      <c r="CA2" s="355"/>
      <c r="CB2" s="355" t="s">
        <v>164</v>
      </c>
      <c r="CC2" s="355"/>
      <c r="CD2" s="355"/>
      <c r="CE2" s="355"/>
      <c r="CF2" s="355" t="s">
        <v>165</v>
      </c>
      <c r="CG2" s="355"/>
      <c r="CH2" s="355"/>
      <c r="CI2" s="355"/>
      <c r="CJ2" s="355" t="s">
        <v>166</v>
      </c>
      <c r="CK2" s="355"/>
      <c r="CL2" s="355"/>
      <c r="CM2" s="355"/>
      <c r="CN2" s="1214"/>
      <c r="CO2" s="1214"/>
      <c r="CP2" s="64"/>
      <c r="CT2" s="221"/>
      <c r="CU2" s="64"/>
      <c r="CV2" s="64"/>
      <c r="CX2" s="69"/>
      <c r="CY2" s="69"/>
      <c r="CZ2" s="69"/>
    </row>
    <row r="3" spans="1:105" ht="20.25" customHeight="1">
      <c r="I3" s="1311" t="s">
        <v>167</v>
      </c>
      <c r="J3" s="1311"/>
      <c r="K3" s="357" t="s">
        <v>168</v>
      </c>
      <c r="L3" s="1210">
        <f>CHOOSE(CA1,ﾃﾞｰﾀ入力!X4,ﾃﾞｰﾀ入力!X5,ﾃﾞｰﾀ入力!X6,ﾃﾞｰﾀ入力!X7,ﾃﾞｰﾀ入力!X8,ﾃﾞｰﾀ入力!X9)</f>
        <v>0</v>
      </c>
      <c r="M3" s="1210"/>
      <c r="N3" s="1210"/>
      <c r="O3" s="1210"/>
      <c r="P3" s="1217">
        <f>CHOOSE($CA$1,ﾃﾞｰﾀ入力!Y$4,ﾃﾞｰﾀ入力!Y$5,ﾃﾞｰﾀ入力!Y$6,ﾃﾞｰﾀ入力!Y$7,ﾃﾞｰﾀ入力!Y$8,ﾃﾞｰﾀ入力!Y$9)</f>
        <v>0</v>
      </c>
      <c r="Q3" s="1217"/>
      <c r="R3" s="1217"/>
      <c r="S3" s="1217"/>
      <c r="T3" s="1217">
        <f>CHOOSE($CA$1,ﾃﾞｰﾀ入力!Z$4,ﾃﾞｰﾀ入力!Z$5,ﾃﾞｰﾀ入力!Z$6,ﾃﾞｰﾀ入力!Z$7,ﾃﾞｰﾀ入力!Z$8,ﾃﾞｰﾀ入力!Z$9)</f>
        <v>0</v>
      </c>
      <c r="U3" s="1217"/>
      <c r="V3" s="1217"/>
      <c r="W3" s="1217"/>
      <c r="X3" s="1217">
        <f>CHOOSE($CA$1,ﾃﾞｰﾀ入力!AA$4,ﾃﾞｰﾀ入力!AA$5,ﾃﾞｰﾀ入力!AA$6,ﾃﾞｰﾀ入力!AA$7,ﾃﾞｰﾀ入力!AA$8,ﾃﾞｰﾀ入力!AA$9)</f>
        <v>7</v>
      </c>
      <c r="Y3" s="1217"/>
      <c r="Z3" s="1217"/>
      <c r="AA3" s="1217"/>
      <c r="AB3" s="1217">
        <f>CHOOSE($CA$1,ﾃﾞｰﾀ入力!AB$4,ﾃﾞｰﾀ入力!AB$5,ﾃﾞｰﾀ入力!AB$6,ﾃﾞｰﾀ入力!AB$7,ﾃﾞｰﾀ入力!AB$8,ﾃﾞｰﾀ入力!AB$9)</f>
        <v>13</v>
      </c>
      <c r="AC3" s="1217"/>
      <c r="AD3" s="1217"/>
      <c r="AE3" s="1217"/>
      <c r="AF3" s="1217">
        <f>CHOOSE($CA$1,ﾃﾞｰﾀ入力!AC$4,ﾃﾞｰﾀ入力!AC$5,ﾃﾞｰﾀ入力!AC$6,ﾃﾞｰﾀ入力!AC$7,ﾃﾞｰﾀ入力!AC$8,ﾃﾞｰﾀ入力!AC$9)</f>
        <v>13</v>
      </c>
      <c r="AG3" s="1217"/>
      <c r="AH3" s="1217"/>
      <c r="AI3" s="1217"/>
      <c r="AJ3" s="1217">
        <f>CHOOSE($CA$1,ﾃﾞｰﾀ入力!AD$4,ﾃﾞｰﾀ入力!AD$5,ﾃﾞｰﾀ入力!AD$6,ﾃﾞｰﾀ入力!AD$7,ﾃﾞｰﾀ入力!AD$8,ﾃﾞｰﾀ入力!AD$9)</f>
        <v>18</v>
      </c>
      <c r="AK3" s="1217"/>
      <c r="AL3" s="1217"/>
      <c r="AM3" s="1217"/>
      <c r="AN3" s="1217">
        <f>CHOOSE($CA$1,ﾃﾞｰﾀ入力!AE$4,ﾃﾞｰﾀ入力!AE$5,ﾃﾞｰﾀ入力!AE$6,ﾃﾞｰﾀ入力!AE$7,ﾃﾞｰﾀ入力!AE$8,ﾃﾞｰﾀ入力!AE$9)</f>
        <v>28</v>
      </c>
      <c r="AO3" s="1217"/>
      <c r="AP3" s="1217"/>
      <c r="AQ3" s="1217"/>
      <c r="AR3" s="1217">
        <f>CHOOSE($CA$1,ﾃﾞｰﾀ入力!AF$4,ﾃﾞｰﾀ入力!AF$5,ﾃﾞｰﾀ入力!AF$6,ﾃﾞｰﾀ入力!AF$7,ﾃﾞｰﾀ入力!AF$8,ﾃﾞｰﾀ入力!AF$9)</f>
        <v>31</v>
      </c>
      <c r="AS3" s="1217"/>
      <c r="AT3" s="1217"/>
      <c r="AU3" s="1217"/>
      <c r="AV3" s="1217">
        <f>CHOOSE($CA$1,ﾃﾞｰﾀ入力!AG$4,ﾃﾞｰﾀ入力!AG$5,ﾃﾞｰﾀ入力!AG$6,ﾃﾞｰﾀ入力!AG$7,ﾃﾞｰﾀ入力!AG$8,ﾃﾞｰﾀ入力!AG$9)</f>
        <v>30</v>
      </c>
      <c r="AW3" s="1217"/>
      <c r="AX3" s="1217"/>
      <c r="AY3" s="1217"/>
      <c r="AZ3" s="1217">
        <f>CHOOSE($CA$1,ﾃﾞｰﾀ入力!AH$4,ﾃﾞｰﾀ入力!AH$5,ﾃﾞｰﾀ入力!AH$6,ﾃﾞｰﾀ入力!AH$7,ﾃﾞｰﾀ入力!AH$8,ﾃﾞｰﾀ入力!AH$9)</f>
        <v>32</v>
      </c>
      <c r="BA3" s="1217"/>
      <c r="BB3" s="1217"/>
      <c r="BC3" s="1217"/>
      <c r="BD3" s="1217">
        <f>CHOOSE($CA$1,ﾃﾞｰﾀ入力!AI$4,ﾃﾞｰﾀ入力!AI$5,ﾃﾞｰﾀ入力!AI$6,ﾃﾞｰﾀ入力!AI$7,ﾃﾞｰﾀ入力!AI$8,ﾃﾞｰﾀ入力!AI$9)</f>
        <v>30</v>
      </c>
      <c r="BE3" s="1217"/>
      <c r="BF3" s="1217"/>
      <c r="BG3" s="1217"/>
      <c r="BH3" s="1217">
        <f>CHOOSE($CA$1,ﾃﾞｰﾀ入力!AJ$4,ﾃﾞｰﾀ入力!AJ$5,ﾃﾞｰﾀ入力!AJ$6,ﾃﾞｰﾀ入力!AJ$7,ﾃﾞｰﾀ入力!AJ$8,ﾃﾞｰﾀ入力!AJ$9)</f>
        <v>21</v>
      </c>
      <c r="BI3" s="1217"/>
      <c r="BJ3" s="1217"/>
      <c r="BK3" s="1217"/>
      <c r="BL3" s="1217">
        <f>CHOOSE($CA$1,ﾃﾞｰﾀ入力!AK$4,ﾃﾞｰﾀ入力!AK$5,ﾃﾞｰﾀ入力!AK$6,ﾃﾞｰﾀ入力!AK$7,ﾃﾞｰﾀ入力!AK$8,ﾃﾞｰﾀ入力!AK$9)</f>
        <v>15</v>
      </c>
      <c r="BM3" s="1217"/>
      <c r="BN3" s="1217"/>
      <c r="BO3" s="1217"/>
      <c r="BP3" s="1217">
        <f>CHOOSE($CA$1,ﾃﾞｰﾀ入力!AL$4,ﾃﾞｰﾀ入力!AL$5,ﾃﾞｰﾀ入力!AL$6,ﾃﾞｰﾀ入力!AL$7,ﾃﾞｰﾀ入力!AL$8,ﾃﾞｰﾀ入力!AL$9)</f>
        <v>16</v>
      </c>
      <c r="BQ3" s="1217"/>
      <c r="BR3" s="1217"/>
      <c r="BS3" s="1217"/>
      <c r="BT3" s="1217">
        <f>CHOOSE($CA$1,ﾃﾞｰﾀ入力!AM$4,ﾃﾞｰﾀ入力!AM$5,ﾃﾞｰﾀ入力!AM$6,ﾃﾞｰﾀ入力!AM$7,ﾃﾞｰﾀ入力!AM$8,ﾃﾞｰﾀ入力!AM$9)</f>
        <v>12</v>
      </c>
      <c r="BU3" s="1217"/>
      <c r="BV3" s="1217"/>
      <c r="BW3" s="1217"/>
      <c r="BX3" s="1217">
        <f>CHOOSE($CA$1,ﾃﾞｰﾀ入力!AN4,ﾃﾞｰﾀ入力!AN$5,ﾃﾞｰﾀ入力!AN$6,ﾃﾞｰﾀ入力!AN$7,ﾃﾞｰﾀ入力!AN$8,ﾃﾞｰﾀ入力!AN$9)</f>
        <v>4</v>
      </c>
      <c r="BY3" s="1217"/>
      <c r="BZ3" s="1217"/>
      <c r="CA3" s="1217"/>
      <c r="CB3" s="1217">
        <f>CHOOSE($CA$1,ﾃﾞｰﾀ入力!AO$4,ﾃﾞｰﾀ入力!AO$5,ﾃﾞｰﾀ入力!AO$6,ﾃﾞｰﾀ入力!AO$7,ﾃﾞｰﾀ入力!AO$8,ﾃﾞｰﾀ入力!AO$9)</f>
        <v>0</v>
      </c>
      <c r="CC3" s="1217"/>
      <c r="CD3" s="1217"/>
      <c r="CE3" s="1217"/>
      <c r="CF3" s="1217">
        <f>CHOOSE($CA$1,ﾃﾞｰﾀ入力!AP$4,ﾃﾞｰﾀ入力!AP$5,ﾃﾞｰﾀ入力!AP$6,ﾃﾞｰﾀ入力!AP$7,ﾃﾞｰﾀ入力!AP$8,ﾃﾞｰﾀ入力!AP$9)</f>
        <v>0</v>
      </c>
      <c r="CG3" s="1217"/>
      <c r="CH3" s="1217"/>
      <c r="CI3" s="1217"/>
      <c r="CJ3" s="1217">
        <f>CHOOSE($CA$1,ﾃﾞｰﾀ入力!AQ$4,ﾃﾞｰﾀ入力!AQ$5,ﾃﾞｰﾀ入力!AQ$6,ﾃﾞｰﾀ入力!AQ$7,ﾃﾞｰﾀ入力!AQ$8,ﾃﾞｰﾀ入力!AQ$9)</f>
        <v>0</v>
      </c>
      <c r="CK3" s="1217"/>
      <c r="CL3" s="1217"/>
      <c r="CM3" s="1295"/>
      <c r="CN3" s="1215">
        <f>CHOOSE(CA1,ﾃﾞｰﾀ入力!V4,ﾃﾞｰﾀ入力!V5,ﾃﾞｰﾀ入力!V6,ﾃﾞｰﾀ入力!V7,ﾃﾞｰﾀ入力!V8,ﾃﾞｰﾀ入力!V9)</f>
        <v>270</v>
      </c>
      <c r="CO3" s="1216"/>
      <c r="CP3" s="64"/>
      <c r="CT3" s="221"/>
      <c r="CU3" s="64"/>
      <c r="CV3" s="64"/>
      <c r="CX3" s="69"/>
      <c r="CY3" s="69"/>
      <c r="CZ3" s="69"/>
    </row>
    <row r="4" spans="1:105" ht="20.25" customHeight="1">
      <c r="I4" s="1311"/>
      <c r="J4" s="1311"/>
      <c r="K4" s="358" t="s">
        <v>169</v>
      </c>
      <c r="L4" s="1344">
        <f>L3</f>
        <v>0</v>
      </c>
      <c r="M4" s="1345"/>
      <c r="N4" s="1345"/>
      <c r="O4" s="1346"/>
      <c r="P4" s="1333">
        <f>L4+P3</f>
        <v>0</v>
      </c>
      <c r="Q4" s="1333"/>
      <c r="R4" s="1333"/>
      <c r="S4" s="1333"/>
      <c r="T4" s="1126">
        <f>P4+T3</f>
        <v>0</v>
      </c>
      <c r="U4" s="1127"/>
      <c r="V4" s="1127"/>
      <c r="W4" s="1127"/>
      <c r="X4" s="1333">
        <f>T4+X3</f>
        <v>7</v>
      </c>
      <c r="Y4" s="1333"/>
      <c r="Z4" s="1333"/>
      <c r="AA4" s="1333"/>
      <c r="AB4" s="1333">
        <f>X4+AB3</f>
        <v>20</v>
      </c>
      <c r="AC4" s="1333"/>
      <c r="AD4" s="1333"/>
      <c r="AE4" s="1333"/>
      <c r="AF4" s="1333">
        <f>AB4+AF3</f>
        <v>33</v>
      </c>
      <c r="AG4" s="1333"/>
      <c r="AH4" s="1333"/>
      <c r="AI4" s="1333"/>
      <c r="AJ4" s="1333">
        <f>AF4+AJ3</f>
        <v>51</v>
      </c>
      <c r="AK4" s="1333"/>
      <c r="AL4" s="1333"/>
      <c r="AM4" s="1333"/>
      <c r="AN4" s="1333">
        <f>AJ4+AN3</f>
        <v>79</v>
      </c>
      <c r="AO4" s="1333"/>
      <c r="AP4" s="1333"/>
      <c r="AQ4" s="1333"/>
      <c r="AR4" s="1333">
        <f>AN4+AR3</f>
        <v>110</v>
      </c>
      <c r="AS4" s="1333"/>
      <c r="AT4" s="1333"/>
      <c r="AU4" s="1333"/>
      <c r="AV4" s="1333">
        <f>AR4+AV3</f>
        <v>140</v>
      </c>
      <c r="AW4" s="1333"/>
      <c r="AX4" s="1333"/>
      <c r="AY4" s="1333"/>
      <c r="AZ4" s="1333">
        <f>AV4+AZ3</f>
        <v>172</v>
      </c>
      <c r="BA4" s="1333"/>
      <c r="BB4" s="1333"/>
      <c r="BC4" s="1333"/>
      <c r="BD4" s="1333">
        <f>AZ4+BD3</f>
        <v>202</v>
      </c>
      <c r="BE4" s="1333"/>
      <c r="BF4" s="1333"/>
      <c r="BG4" s="1333"/>
      <c r="BH4" s="1333">
        <f>BD4+BH3</f>
        <v>223</v>
      </c>
      <c r="BI4" s="1333"/>
      <c r="BJ4" s="1333"/>
      <c r="BK4" s="1333"/>
      <c r="BL4" s="1333">
        <f>BH4+BL3</f>
        <v>238</v>
      </c>
      <c r="BM4" s="1333"/>
      <c r="BN4" s="1333"/>
      <c r="BO4" s="1333"/>
      <c r="BP4" s="1333">
        <f>BL4+BP3</f>
        <v>254</v>
      </c>
      <c r="BQ4" s="1333"/>
      <c r="BR4" s="1333"/>
      <c r="BS4" s="1333"/>
      <c r="BT4" s="1333">
        <f>BP4+BT3</f>
        <v>266</v>
      </c>
      <c r="BU4" s="1333"/>
      <c r="BV4" s="1333"/>
      <c r="BW4" s="1333"/>
      <c r="BX4" s="1333">
        <f>BT4+BX3</f>
        <v>270</v>
      </c>
      <c r="BY4" s="1333"/>
      <c r="BZ4" s="1333"/>
      <c r="CA4" s="1333"/>
      <c r="CB4" s="1333">
        <f>BX4+CB3</f>
        <v>270</v>
      </c>
      <c r="CC4" s="1333"/>
      <c r="CD4" s="1333"/>
      <c r="CE4" s="1333"/>
      <c r="CF4" s="1333">
        <f>CB4+CF3</f>
        <v>270</v>
      </c>
      <c r="CG4" s="1333"/>
      <c r="CH4" s="1333"/>
      <c r="CI4" s="1333"/>
      <c r="CJ4" s="1333">
        <f>CF4+CJ3</f>
        <v>270</v>
      </c>
      <c r="CK4" s="1333"/>
      <c r="CL4" s="1333"/>
      <c r="CM4" s="1353"/>
      <c r="CN4" s="1210">
        <f t="shared" ref="CN4:CN11" si="0">SUM(P4:CM4)</f>
        <v>2875</v>
      </c>
      <c r="CO4" s="1211"/>
      <c r="CP4" s="64"/>
      <c r="CT4" s="221"/>
      <c r="CU4" s="64"/>
      <c r="CV4" s="64"/>
      <c r="CX4" s="69"/>
      <c r="CY4" s="69"/>
      <c r="CZ4" s="69"/>
    </row>
    <row r="5" spans="1:105" ht="20.25" customHeight="1">
      <c r="I5" s="1311" t="s">
        <v>170</v>
      </c>
      <c r="J5" s="1311"/>
      <c r="K5" s="359" t="s">
        <v>171</v>
      </c>
      <c r="L5" s="1239"/>
      <c r="M5" s="1240"/>
      <c r="N5" s="1240"/>
      <c r="O5" s="1241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126"/>
      <c r="AK5" s="1126"/>
      <c r="AL5" s="1126"/>
      <c r="AM5" s="1126"/>
      <c r="AN5" s="1126"/>
      <c r="AO5" s="1126"/>
      <c r="AP5" s="1126"/>
      <c r="AQ5" s="1126"/>
      <c r="AR5" s="1126"/>
      <c r="AS5" s="1126"/>
      <c r="AT5" s="1126"/>
      <c r="AU5" s="1126"/>
      <c r="AV5" s="1126"/>
      <c r="AW5" s="1126"/>
      <c r="AX5" s="1126"/>
      <c r="AY5" s="1126"/>
      <c r="AZ5" s="1126"/>
      <c r="BA5" s="1126"/>
      <c r="BB5" s="1126"/>
      <c r="BC5" s="1126"/>
      <c r="BD5" s="1126"/>
      <c r="BE5" s="1126"/>
      <c r="BF5" s="1126"/>
      <c r="BG5" s="1126"/>
      <c r="BH5" s="1126"/>
      <c r="BI5" s="1126"/>
      <c r="BJ5" s="1126"/>
      <c r="BK5" s="1126"/>
      <c r="BL5" s="1126"/>
      <c r="BM5" s="1126"/>
      <c r="BN5" s="1126"/>
      <c r="BO5" s="1126"/>
      <c r="BP5" s="1126"/>
      <c r="BQ5" s="1126"/>
      <c r="BR5" s="1126"/>
      <c r="BS5" s="1126"/>
      <c r="BT5" s="1126"/>
      <c r="BU5" s="1126"/>
      <c r="BV5" s="1126"/>
      <c r="BW5" s="1126"/>
      <c r="BX5" s="1126"/>
      <c r="BY5" s="1126"/>
      <c r="BZ5" s="1126"/>
      <c r="CA5" s="1126"/>
      <c r="CB5" s="1126"/>
      <c r="CC5" s="1126"/>
      <c r="CD5" s="1126"/>
      <c r="CE5" s="1126"/>
      <c r="CF5" s="1297"/>
      <c r="CG5" s="1297"/>
      <c r="CH5" s="1297"/>
      <c r="CI5" s="1297"/>
      <c r="CJ5" s="1297"/>
      <c r="CK5" s="1297"/>
      <c r="CL5" s="1297"/>
      <c r="CM5" s="1354"/>
      <c r="CN5" s="1210">
        <f t="shared" si="0"/>
        <v>0</v>
      </c>
      <c r="CO5" s="1211"/>
      <c r="CP5" s="64"/>
      <c r="CT5" s="221"/>
      <c r="CU5" s="64"/>
      <c r="CV5" s="64"/>
      <c r="CX5" s="69"/>
      <c r="CY5" s="69"/>
      <c r="CZ5" s="69"/>
    </row>
    <row r="6" spans="1:105" ht="20.25" customHeight="1">
      <c r="I6" s="1339"/>
      <c r="J6" s="1339"/>
      <c r="K6" s="360" t="s">
        <v>169</v>
      </c>
      <c r="L6" s="1242"/>
      <c r="M6" s="1243"/>
      <c r="N6" s="1243"/>
      <c r="O6" s="1244"/>
      <c r="P6" s="1131"/>
      <c r="Q6" s="1131"/>
      <c r="R6" s="1131"/>
      <c r="S6" s="1131"/>
      <c r="T6" s="1131"/>
      <c r="U6" s="1131"/>
      <c r="V6" s="1131"/>
      <c r="W6" s="1131"/>
      <c r="X6" s="1131"/>
      <c r="Y6" s="1131"/>
      <c r="Z6" s="1131"/>
      <c r="AA6" s="1131"/>
      <c r="AB6" s="1131"/>
      <c r="AC6" s="1131"/>
      <c r="AD6" s="1131"/>
      <c r="AE6" s="1131"/>
      <c r="AF6" s="1131"/>
      <c r="AG6" s="1131"/>
      <c r="AH6" s="1131"/>
      <c r="AI6" s="1131"/>
      <c r="AJ6" s="1131"/>
      <c r="AK6" s="1131"/>
      <c r="AL6" s="1131"/>
      <c r="AM6" s="1131"/>
      <c r="AN6" s="1131"/>
      <c r="AO6" s="1131"/>
      <c r="AP6" s="1131"/>
      <c r="AQ6" s="1131"/>
      <c r="AR6" s="1131"/>
      <c r="AS6" s="1131"/>
      <c r="AT6" s="1131"/>
      <c r="AU6" s="1131"/>
      <c r="AV6" s="1131"/>
      <c r="AW6" s="1131"/>
      <c r="AX6" s="1131"/>
      <c r="AY6" s="1131"/>
      <c r="AZ6" s="1131"/>
      <c r="BA6" s="1131"/>
      <c r="BB6" s="1131"/>
      <c r="BC6" s="1131"/>
      <c r="BD6" s="1131"/>
      <c r="BE6" s="1131"/>
      <c r="BF6" s="1131"/>
      <c r="BG6" s="1131"/>
      <c r="BH6" s="1131"/>
      <c r="BI6" s="1131"/>
      <c r="BJ6" s="1131"/>
      <c r="BK6" s="1131"/>
      <c r="BL6" s="1131"/>
      <c r="BM6" s="1131"/>
      <c r="BN6" s="1131"/>
      <c r="BO6" s="1131"/>
      <c r="BP6" s="1131"/>
      <c r="BQ6" s="1131"/>
      <c r="BR6" s="1131"/>
      <c r="BS6" s="1131"/>
      <c r="BT6" s="1131"/>
      <c r="BU6" s="1131"/>
      <c r="BV6" s="1131"/>
      <c r="BW6" s="1131"/>
      <c r="BX6" s="1131"/>
      <c r="BY6" s="1131"/>
      <c r="BZ6" s="1131"/>
      <c r="CA6" s="1131"/>
      <c r="CB6" s="1131"/>
      <c r="CC6" s="1131"/>
      <c r="CD6" s="1131"/>
      <c r="CE6" s="1131"/>
      <c r="CF6" s="1298"/>
      <c r="CG6" s="1298"/>
      <c r="CH6" s="1298"/>
      <c r="CI6" s="1298"/>
      <c r="CJ6" s="1298"/>
      <c r="CK6" s="1298"/>
      <c r="CL6" s="1298"/>
      <c r="CM6" s="1299"/>
      <c r="CN6" s="1256">
        <f t="shared" si="0"/>
        <v>0</v>
      </c>
      <c r="CO6" s="1257"/>
      <c r="CP6" s="64"/>
      <c r="CT6" s="221"/>
      <c r="CU6" s="64"/>
      <c r="CV6" s="64"/>
      <c r="CX6" s="69"/>
      <c r="CY6" s="69"/>
      <c r="CZ6" s="69"/>
    </row>
    <row r="7" spans="1:105" ht="20.25" customHeight="1">
      <c r="I7" s="1338" t="s">
        <v>172</v>
      </c>
      <c r="J7" s="1338"/>
      <c r="K7" s="361" t="s">
        <v>168</v>
      </c>
      <c r="L7" s="1250">
        <f>IF(L3=0,0,LOOKUP(L3,ﾃﾞｰﾀ入力!$AU$12:$AU$32,ﾃﾞｰﾀ入力!$AV$12:$AV$32))</f>
        <v>0</v>
      </c>
      <c r="M7" s="1251"/>
      <c r="N7" s="1251"/>
      <c r="O7" s="1252"/>
      <c r="P7" s="1130">
        <f>IF(P3=0,0,LOOKUP(P3,ﾃﾞｰﾀ入力!$AU$12:$AU$32,ﾃﾞｰﾀ入力!$AV$12:$AV$32))</f>
        <v>0</v>
      </c>
      <c r="Q7" s="1130"/>
      <c r="R7" s="1130"/>
      <c r="S7" s="1130"/>
      <c r="T7" s="1130">
        <f>IF(T3=0,0,LOOKUP(T3,ﾃﾞｰﾀ入力!$AU$12:$AU$32,ﾃﾞｰﾀ入力!$AV$12:$AV$32))</f>
        <v>0</v>
      </c>
      <c r="U7" s="1130"/>
      <c r="V7" s="1130"/>
      <c r="W7" s="1130"/>
      <c r="X7" s="1130">
        <f>IF(X3=0,0,LOOKUP(X3,ﾃﾞｰﾀ入力!$AU$12:$AU$32,ﾃﾞｰﾀ入力!$AV$12:$AV$32))</f>
        <v>2</v>
      </c>
      <c r="Y7" s="1130"/>
      <c r="Z7" s="1130"/>
      <c r="AA7" s="1130"/>
      <c r="AB7" s="1130">
        <f>IF(AB3=0,0,LOOKUP(AB3,ﾃﾞｰﾀ入力!$AU$12:$AU$32,ﾃﾞｰﾀ入力!$AV$12:$AV$32))</f>
        <v>2</v>
      </c>
      <c r="AC7" s="1130"/>
      <c r="AD7" s="1130"/>
      <c r="AE7" s="1130"/>
      <c r="AF7" s="1130">
        <f>IF(AF3=0,0,LOOKUP(AF3,ﾃﾞｰﾀ入力!$AU$12:$AU$32,ﾃﾞｰﾀ入力!$AV$12:$AV$32))</f>
        <v>2</v>
      </c>
      <c r="AG7" s="1130"/>
      <c r="AH7" s="1130"/>
      <c r="AI7" s="1130"/>
      <c r="AJ7" s="1130">
        <f>IF(AJ3=0,0,LOOKUP(AJ3,ﾃﾞｰﾀ入力!$AU$12:$AU$32,ﾃﾞｰﾀ入力!$AV$12:$AV$32))</f>
        <v>2</v>
      </c>
      <c r="AK7" s="1130"/>
      <c r="AL7" s="1130"/>
      <c r="AM7" s="1130"/>
      <c r="AN7" s="1130">
        <f>IF(AN3=0,0,LOOKUP(AN3,ﾃﾞｰﾀ入力!$AU$12:$AU$32,ﾃﾞｰﾀ入力!$AV$12:$AV$32))</f>
        <v>4</v>
      </c>
      <c r="AO7" s="1130"/>
      <c r="AP7" s="1130"/>
      <c r="AQ7" s="1130"/>
      <c r="AR7" s="1130">
        <f>IF(AR3=0,0,LOOKUP(AR3,ﾃﾞｰﾀ入力!$AU$12:$AU$32,ﾃﾞｰﾀ入力!$AV$12:$AV$32))</f>
        <v>4</v>
      </c>
      <c r="AS7" s="1130"/>
      <c r="AT7" s="1130"/>
      <c r="AU7" s="1130"/>
      <c r="AV7" s="1130">
        <f>IF(AV3=0,0,LOOKUP(AV3,ﾃﾞｰﾀ入力!$AU$12:$AU$32,ﾃﾞｰﾀ入力!$AV$12:$AV$32))</f>
        <v>4</v>
      </c>
      <c r="AW7" s="1130"/>
      <c r="AX7" s="1130"/>
      <c r="AY7" s="1130"/>
      <c r="AZ7" s="1130">
        <f>IF(AZ3=0,0,LOOKUP(AZ3,ﾃﾞｰﾀ入力!$AU$12:$AU$32,ﾃﾞｰﾀ入力!$AV$12:$AV$32))</f>
        <v>4</v>
      </c>
      <c r="BA7" s="1130"/>
      <c r="BB7" s="1130"/>
      <c r="BC7" s="1130"/>
      <c r="BD7" s="1130">
        <f>IF(BD3=0,0,LOOKUP(BD3,ﾃﾞｰﾀ入力!$AU$12:$AU$32,ﾃﾞｰﾀ入力!$AV$12:$AV$32))</f>
        <v>4</v>
      </c>
      <c r="BE7" s="1130"/>
      <c r="BF7" s="1130"/>
      <c r="BG7" s="1130"/>
      <c r="BH7" s="1130">
        <f>IF(BH3=0,0,LOOKUP(BH3,ﾃﾞｰﾀ入力!$AU$12:$AU$32,ﾃﾞｰﾀ入力!$AV$12:$AV$32))</f>
        <v>3</v>
      </c>
      <c r="BI7" s="1130"/>
      <c r="BJ7" s="1130"/>
      <c r="BK7" s="1130"/>
      <c r="BL7" s="1130">
        <f>IF(BL3=0,0,LOOKUP(BL3,ﾃﾞｰﾀ入力!$AU$12:$AU$32,ﾃﾞｰﾀ入力!$AV$12:$AV$32))</f>
        <v>2</v>
      </c>
      <c r="BM7" s="1130"/>
      <c r="BN7" s="1130"/>
      <c r="BO7" s="1130"/>
      <c r="BP7" s="1130">
        <f>IF(BP3=0,0,LOOKUP(BP3,ﾃﾞｰﾀ入力!$AU$12:$AU$32,ﾃﾞｰﾀ入力!$AV$12:$AV$32))</f>
        <v>2</v>
      </c>
      <c r="BQ7" s="1130"/>
      <c r="BR7" s="1130"/>
      <c r="BS7" s="1130"/>
      <c r="BT7" s="1130">
        <f>IF(BT3=0,0,LOOKUP(BT3,ﾃﾞｰﾀ入力!$AU$12:$AU$32,ﾃﾞｰﾀ入力!$AV$12:$AV$32))</f>
        <v>2</v>
      </c>
      <c r="BU7" s="1130"/>
      <c r="BV7" s="1130"/>
      <c r="BW7" s="1130"/>
      <c r="BX7" s="1130">
        <f>IF(BX3=0,0,LOOKUP(BX3,ﾃﾞｰﾀ入力!$AU$12:$AU$32,ﾃﾞｰﾀ入力!$AV$12:$AV$32))</f>
        <v>2</v>
      </c>
      <c r="BY7" s="1130"/>
      <c r="BZ7" s="1130"/>
      <c r="CA7" s="1130"/>
      <c r="CB7" s="1130">
        <f>IF(CB3=0,0,LOOKUP(CB3,ﾃﾞｰﾀ入力!$AU$12:$AU$32,ﾃﾞｰﾀ入力!$AV$12:$AV$32))</f>
        <v>0</v>
      </c>
      <c r="CC7" s="1130"/>
      <c r="CD7" s="1130"/>
      <c r="CE7" s="1130"/>
      <c r="CF7" s="1201">
        <f>IF(CF3=0,0,LOOKUP(CF3,ﾃﾞｰﾀ入力!$AU$12:$AU$32,ﾃﾞｰﾀ入力!$AV$12:$AV$32))</f>
        <v>0</v>
      </c>
      <c r="CG7" s="1201"/>
      <c r="CH7" s="1201"/>
      <c r="CI7" s="1201"/>
      <c r="CJ7" s="1201">
        <f>IF(CJ3=0,0,LOOKUP(CJ3,ﾃﾞｰﾀ入力!$AU$12:$AU$32,ﾃﾞｰﾀ入力!$AV$12:$AV$32))</f>
        <v>0</v>
      </c>
      <c r="CK7" s="1201"/>
      <c r="CL7" s="1201"/>
      <c r="CM7" s="1202"/>
      <c r="CN7" s="1134">
        <f t="shared" si="0"/>
        <v>39</v>
      </c>
      <c r="CO7" s="1135"/>
      <c r="CP7" s="64"/>
      <c r="CT7" s="221"/>
      <c r="CU7" s="64"/>
      <c r="CV7" s="64"/>
      <c r="CX7" s="69"/>
      <c r="CY7" s="69"/>
      <c r="CZ7" s="69"/>
    </row>
    <row r="8" spans="1:105" ht="20.25" customHeight="1">
      <c r="I8" s="1311" t="s">
        <v>173</v>
      </c>
      <c r="J8" s="1311"/>
      <c r="K8" s="357" t="s">
        <v>168</v>
      </c>
      <c r="L8" s="1233">
        <f>CHOOSE($CA$1,ﾃﾞｰﾀ入力!W13,ﾃﾞｰﾀ入力!W16,ﾃﾞｰﾀ入力!W19,ﾃﾞｰﾀ入力!W22,ﾃﾞｰﾀ入力!W25,ﾃﾞｰﾀ入力!W28)</f>
        <v>0</v>
      </c>
      <c r="M8" s="1234"/>
      <c r="N8" s="1234"/>
      <c r="O8" s="1235"/>
      <c r="P8" s="1156">
        <f>CHOOSE($CA$1,ﾃﾞｰﾀ入力!$X13,ﾃﾞｰﾀ入力!$X16,ﾃﾞｰﾀ入力!$X19,ﾃﾞｰﾀ入力!$X22,ﾃﾞｰﾀ入力!$X25,ﾃﾞｰﾀ入力!$X28)</f>
        <v>0</v>
      </c>
      <c r="Q8" s="1156"/>
      <c r="R8" s="1156"/>
      <c r="S8" s="1156"/>
      <c r="T8" s="1156">
        <f>CHOOSE($CA$1,ﾃﾞｰﾀ入力!$Y13,ﾃﾞｰﾀ入力!$Y16,ﾃﾞｰﾀ入力!$Y19,ﾃﾞｰﾀ入力!$Y22,ﾃﾞｰﾀ入力!$Y25,ﾃﾞｰﾀ入力!$Y28)</f>
        <v>0</v>
      </c>
      <c r="U8" s="1156"/>
      <c r="V8" s="1156"/>
      <c r="W8" s="1156"/>
      <c r="X8" s="1156">
        <f>CHOOSE($CA$1,ﾃﾞｰﾀ入力!$Z13,ﾃﾞｰﾀ入力!$Z16,ﾃﾞｰﾀ入力!$Z19,ﾃﾞｰﾀ入力!$Z22,ﾃﾞｰﾀ入力!$Z25,ﾃﾞｰﾀ入力!$Z28)</f>
        <v>0</v>
      </c>
      <c r="Y8" s="1156"/>
      <c r="Z8" s="1156"/>
      <c r="AA8" s="1156"/>
      <c r="AB8" s="1156">
        <f>CHOOSE($CA$1,ﾃﾞｰﾀ入力!$AA13,ﾃﾞｰﾀ入力!$AA16,ﾃﾞｰﾀ入力!$AA19,ﾃﾞｰﾀ入力!$AA22,ﾃﾞｰﾀ入力!$AA25,ﾃﾞｰﾀ入力!$AA28)</f>
        <v>0</v>
      </c>
      <c r="AC8" s="1156"/>
      <c r="AD8" s="1156"/>
      <c r="AE8" s="1156"/>
      <c r="AF8" s="1156">
        <f>CHOOSE($CA$1,ﾃﾞｰﾀ入力!$AB13,ﾃﾞｰﾀ入力!$AB16,ﾃﾞｰﾀ入力!$AB19,ﾃﾞｰﾀ入力!$AB22,ﾃﾞｰﾀ入力!$AB25,ﾃﾞｰﾀ入力!$AB28)</f>
        <v>0</v>
      </c>
      <c r="AG8" s="1156"/>
      <c r="AH8" s="1156"/>
      <c r="AI8" s="1156"/>
      <c r="AJ8" s="1156">
        <f>CHOOSE($CA$1,ﾃﾞｰﾀ入力!$AC13,ﾃﾞｰﾀ入力!$AC16,ﾃﾞｰﾀ入力!$AC19,ﾃﾞｰﾀ入力!$AC22,ﾃﾞｰﾀ入力!$AC25,ﾃﾞｰﾀ入力!$AC28)</f>
        <v>0</v>
      </c>
      <c r="AK8" s="1156"/>
      <c r="AL8" s="1156"/>
      <c r="AM8" s="1156"/>
      <c r="AN8" s="1156">
        <f>CHOOSE($CA$1,ﾃﾞｰﾀ入力!$AD13,ﾃﾞｰﾀ入力!$AD16,ﾃﾞｰﾀ入力!$AD19,ﾃﾞｰﾀ入力!$AD22,ﾃﾞｰﾀ入力!$AD25,ﾃﾞｰﾀ入力!$AD28)</f>
        <v>0</v>
      </c>
      <c r="AO8" s="1156"/>
      <c r="AP8" s="1156"/>
      <c r="AQ8" s="1156"/>
      <c r="AR8" s="1156">
        <f>CHOOSE($CA$1,ﾃﾞｰﾀ入力!$AE13,ﾃﾞｰﾀ入力!$AE16,ﾃﾞｰﾀ入力!$AE19,ﾃﾞｰﾀ入力!$AE22,ﾃﾞｰﾀ入力!$AE25,ﾃﾞｰﾀ入力!$AE28)</f>
        <v>0</v>
      </c>
      <c r="AS8" s="1156"/>
      <c r="AT8" s="1156"/>
      <c r="AU8" s="1156"/>
      <c r="AV8" s="1156">
        <f>CHOOSE($CA$1,ﾃﾞｰﾀ入力!$AF13,ﾃﾞｰﾀ入力!$AF16,ﾃﾞｰﾀ入力!$AF19,ﾃﾞｰﾀ入力!$AF22,ﾃﾞｰﾀ入力!$AF25,ﾃﾞｰﾀ入力!$AF28)</f>
        <v>0</v>
      </c>
      <c r="AW8" s="1156"/>
      <c r="AX8" s="1156"/>
      <c r="AY8" s="1156"/>
      <c r="AZ8" s="1156">
        <f>CHOOSE($CA$1,ﾃﾞｰﾀ入力!$AG13,ﾃﾞｰﾀ入力!$AG16,ﾃﾞｰﾀ入力!$AG19,ﾃﾞｰﾀ入力!$AG22,ﾃﾞｰﾀ入力!$AG25,ﾃﾞｰﾀ入力!$AG28)</f>
        <v>0</v>
      </c>
      <c r="BA8" s="1156"/>
      <c r="BB8" s="1156"/>
      <c r="BC8" s="1156"/>
      <c r="BD8" s="1156">
        <f>CHOOSE($CA$1,ﾃﾞｰﾀ入力!$AH13,ﾃﾞｰﾀ入力!$AH16,ﾃﾞｰﾀ入力!$AH19,ﾃﾞｰﾀ入力!$AH22,ﾃﾞｰﾀ入力!$AH25,ﾃﾞｰﾀ入力!$AH28)</f>
        <v>0</v>
      </c>
      <c r="BE8" s="1156"/>
      <c r="BF8" s="1156"/>
      <c r="BG8" s="1156"/>
      <c r="BH8" s="1156">
        <f>CHOOSE($CA$1,ﾃﾞｰﾀ入力!$AI13,ﾃﾞｰﾀ入力!$AI16,ﾃﾞｰﾀ入力!$AI19,ﾃﾞｰﾀ入力!$AI22,ﾃﾞｰﾀ入力!$AI25,ﾃﾞｰﾀ入力!$AI28)</f>
        <v>0</v>
      </c>
      <c r="BI8" s="1156"/>
      <c r="BJ8" s="1156"/>
      <c r="BK8" s="1156"/>
      <c r="BL8" s="1156">
        <f>CHOOSE($CA$1,ﾃﾞｰﾀ入力!$AJ13,ﾃﾞｰﾀ入力!$AJ16,ﾃﾞｰﾀ入力!$AJ19,ﾃﾞｰﾀ入力!$AJ22,ﾃﾞｰﾀ入力!$AJ25,ﾃﾞｰﾀ入力!$AJ28)</f>
        <v>0</v>
      </c>
      <c r="BM8" s="1156"/>
      <c r="BN8" s="1156"/>
      <c r="BO8" s="1156"/>
      <c r="BP8" s="1156">
        <f>CHOOSE($CA$1,ﾃﾞｰﾀ入力!$AK13,ﾃﾞｰﾀ入力!$AK16,ﾃﾞｰﾀ入力!$AK19,ﾃﾞｰﾀ入力!$AK22,ﾃﾞｰﾀ入力!$AK25,ﾃﾞｰﾀ入力!$AK28)</f>
        <v>0</v>
      </c>
      <c r="BQ8" s="1156"/>
      <c r="BR8" s="1156"/>
      <c r="BS8" s="1156"/>
      <c r="BT8" s="1156">
        <f>CHOOSE($CA$1,ﾃﾞｰﾀ入力!$AL13,ﾃﾞｰﾀ入力!$AL16,ﾃﾞｰﾀ入力!$AL19,ﾃﾞｰﾀ入力!$AL22,ﾃﾞｰﾀ入力!$AL25,ﾃﾞｰﾀ入力!$AL28)</f>
        <v>0</v>
      </c>
      <c r="BU8" s="1156"/>
      <c r="BV8" s="1156"/>
      <c r="BW8" s="1156"/>
      <c r="BX8" s="1156">
        <f>CHOOSE($CA$1,ﾃﾞｰﾀ入力!$AM13,ﾃﾞｰﾀ入力!$AM16,ﾃﾞｰﾀ入力!$AM19,ﾃﾞｰﾀ入力!$AM22,ﾃﾞｰﾀ入力!$AM25,ﾃﾞｰﾀ入力!$AM28)</f>
        <v>0</v>
      </c>
      <c r="BY8" s="1156"/>
      <c r="BZ8" s="1156"/>
      <c r="CA8" s="1156"/>
      <c r="CB8" s="1156">
        <f>CHOOSE($CA$1,ﾃﾞｰﾀ入力!$AN13,ﾃﾞｰﾀ入力!$AN16,ﾃﾞｰﾀ入力!$AN19,ﾃﾞｰﾀ入力!$AN22,ﾃﾞｰﾀ入力!$AN25,ﾃﾞｰﾀ入力!$AN28)</f>
        <v>0</v>
      </c>
      <c r="CC8" s="1156"/>
      <c r="CD8" s="1156"/>
      <c r="CE8" s="1156"/>
      <c r="CF8" s="1156">
        <f>CHOOSE($CA$1,ﾃﾞｰﾀ入力!$AO13,ﾃﾞｰﾀ入力!$AO16,ﾃﾞｰﾀ入力!$AO19,ﾃﾞｰﾀ入力!$AO22,ﾃﾞｰﾀ入力!$AO25,ﾃﾞｰﾀ入力!$AO28)</f>
        <v>0</v>
      </c>
      <c r="CG8" s="1156"/>
      <c r="CH8" s="1156"/>
      <c r="CI8" s="1156"/>
      <c r="CJ8" s="1156">
        <f>CHOOSE($CA$1,ﾃﾞｰﾀ入力!$AP13,ﾃﾞｰﾀ入力!$AP16,ﾃﾞｰﾀ入力!$AP19,ﾃﾞｰﾀ入力!$AP22,ﾃﾞｰﾀ入力!$AP25,ﾃﾞｰﾀ入力!$AP28)</f>
        <v>0</v>
      </c>
      <c r="CK8" s="1156"/>
      <c r="CL8" s="1156"/>
      <c r="CM8" s="1203"/>
      <c r="CN8" s="1136">
        <f t="shared" si="0"/>
        <v>0</v>
      </c>
      <c r="CO8" s="1137"/>
      <c r="CP8" s="64"/>
      <c r="CT8" s="221"/>
      <c r="CU8" s="64"/>
      <c r="CV8" s="64"/>
      <c r="CX8" s="69"/>
      <c r="CY8" s="69"/>
      <c r="CZ8" s="69"/>
    </row>
    <row r="9" spans="1:105" ht="20.25" customHeight="1">
      <c r="I9" s="1304" t="s">
        <v>174</v>
      </c>
      <c r="J9" s="1305"/>
      <c r="K9" s="357" t="s">
        <v>168</v>
      </c>
      <c r="L9" s="1233">
        <f>CHOOSE($CA$1,ﾃﾞｰﾀ入力!W14,ﾃﾞｰﾀ入力!W17,ﾃﾞｰﾀ入力!W20,ﾃﾞｰﾀ入力!W23,ﾃﾞｰﾀ入力!W26,ﾃﾞｰﾀ入力!W29)</f>
        <v>0</v>
      </c>
      <c r="M9" s="1234"/>
      <c r="N9" s="1234"/>
      <c r="O9" s="1235"/>
      <c r="P9" s="1138">
        <f>CHOOSE($CA$1,ﾃﾞｰﾀ入力!$X14,ﾃﾞｰﾀ入力!$X17,ﾃﾞｰﾀ入力!$X20,ﾃﾞｰﾀ入力!$X23,ﾃﾞｰﾀ入力!$X26,ﾃﾞｰﾀ入力!$X29)</f>
        <v>0</v>
      </c>
      <c r="Q9" s="1164"/>
      <c r="R9" s="1164"/>
      <c r="S9" s="1165"/>
      <c r="T9" s="1138">
        <f>CHOOSE($CA$1,ﾃﾞｰﾀ入力!$Y14,ﾃﾞｰﾀ入力!$Y17,ﾃﾞｰﾀ入力!$Y20,ﾃﾞｰﾀ入力!$Y23,ﾃﾞｰﾀ入力!$Y26,ﾃﾞｰﾀ入力!$Y29)</f>
        <v>0</v>
      </c>
      <c r="U9" s="1164"/>
      <c r="V9" s="1164"/>
      <c r="W9" s="1165"/>
      <c r="X9" s="1138">
        <f>CHOOSE($CA$1,ﾃﾞｰﾀ入力!$Z14,ﾃﾞｰﾀ入力!$Z17,ﾃﾞｰﾀ入力!$Z20,ﾃﾞｰﾀ入力!$Z23,ﾃﾞｰﾀ入力!$Z26,ﾃﾞｰﾀ入力!$Z29)</f>
        <v>0</v>
      </c>
      <c r="Y9" s="1164"/>
      <c r="Z9" s="1164"/>
      <c r="AA9" s="1165"/>
      <c r="AB9" s="1138">
        <f>CHOOSE($CA$1,ﾃﾞｰﾀ入力!$AA14,ﾃﾞｰﾀ入力!$AA17,ﾃﾞｰﾀ入力!$AA20,ﾃﾞｰﾀ入力!$AA23,ﾃﾞｰﾀ入力!$AA26,ﾃﾞｰﾀ入力!$AA29)</f>
        <v>0</v>
      </c>
      <c r="AC9" s="1164"/>
      <c r="AD9" s="1164"/>
      <c r="AE9" s="1165"/>
      <c r="AF9" s="1138">
        <f>CHOOSE($CA$1,ﾃﾞｰﾀ入力!$AB14,ﾃﾞｰﾀ入力!$AB17,ﾃﾞｰﾀ入力!$AB20,ﾃﾞｰﾀ入力!$AB23,ﾃﾞｰﾀ入力!$AB26,ﾃﾞｰﾀ入力!$AB29)</f>
        <v>0</v>
      </c>
      <c r="AG9" s="1164"/>
      <c r="AH9" s="1164"/>
      <c r="AI9" s="1165"/>
      <c r="AJ9" s="1138">
        <f>CHOOSE($CA$1,ﾃﾞｰﾀ入力!$AC14,ﾃﾞｰﾀ入力!$AC17,ﾃﾞｰﾀ入力!$AC20,ﾃﾞｰﾀ入力!$AC23,ﾃﾞｰﾀ入力!$AC26,ﾃﾞｰﾀ入力!$AC29)</f>
        <v>0</v>
      </c>
      <c r="AK9" s="1164"/>
      <c r="AL9" s="1164"/>
      <c r="AM9" s="1165"/>
      <c r="AN9" s="1138">
        <f>CHOOSE($CA$1,ﾃﾞｰﾀ入力!$AD14,ﾃﾞｰﾀ入力!$AD17,ﾃﾞｰﾀ入力!$AD20,ﾃﾞｰﾀ入力!$AD23,ﾃﾞｰﾀ入力!$AD26,ﾃﾞｰﾀ入力!$AD29)</f>
        <v>0</v>
      </c>
      <c r="AO9" s="1164"/>
      <c r="AP9" s="1164"/>
      <c r="AQ9" s="1165"/>
      <c r="AR9" s="1138">
        <f>CHOOSE($CA$1,ﾃﾞｰﾀ入力!$AE14,ﾃﾞｰﾀ入力!$AE17,ﾃﾞｰﾀ入力!$AE20,ﾃﾞｰﾀ入力!$AE23,ﾃﾞｰﾀ入力!$AE26,ﾃﾞｰﾀ入力!$AE29)</f>
        <v>0</v>
      </c>
      <c r="AS9" s="1164"/>
      <c r="AT9" s="1164"/>
      <c r="AU9" s="1165"/>
      <c r="AV9" s="1138">
        <f>CHOOSE($CA$1,ﾃﾞｰﾀ入力!$AF14,ﾃﾞｰﾀ入力!$AF17,ﾃﾞｰﾀ入力!$AF20,ﾃﾞｰﾀ入力!$AF23,ﾃﾞｰﾀ入力!$AF26,ﾃﾞｰﾀ入力!$AF29)</f>
        <v>0</v>
      </c>
      <c r="AW9" s="1164"/>
      <c r="AX9" s="1164"/>
      <c r="AY9" s="1165"/>
      <c r="AZ9" s="1138">
        <f>CHOOSE($CA$1,ﾃﾞｰﾀ入力!$AG14,ﾃﾞｰﾀ入力!$AG17,ﾃﾞｰﾀ入力!$AG20,ﾃﾞｰﾀ入力!$AG23,ﾃﾞｰﾀ入力!$AG26,ﾃﾞｰﾀ入力!$AG29)</f>
        <v>0</v>
      </c>
      <c r="BA9" s="1164"/>
      <c r="BB9" s="1164"/>
      <c r="BC9" s="1165"/>
      <c r="BD9" s="1138">
        <f>CHOOSE($CA$1,ﾃﾞｰﾀ入力!$AH14,ﾃﾞｰﾀ入力!$AH17,ﾃﾞｰﾀ入力!$AH20,ﾃﾞｰﾀ入力!$AH23,ﾃﾞｰﾀ入力!$AH26,ﾃﾞｰﾀ入力!$AH29)</f>
        <v>0</v>
      </c>
      <c r="BE9" s="1164"/>
      <c r="BF9" s="1164"/>
      <c r="BG9" s="1165"/>
      <c r="BH9" s="1138">
        <f>CHOOSE($CA$1,ﾃﾞｰﾀ入力!$AI14,ﾃﾞｰﾀ入力!$AI17,ﾃﾞｰﾀ入力!$AI20,ﾃﾞｰﾀ入力!$AI23,ﾃﾞｰﾀ入力!$AI26,ﾃﾞｰﾀ入力!$AI29)</f>
        <v>0</v>
      </c>
      <c r="BI9" s="1164"/>
      <c r="BJ9" s="1164"/>
      <c r="BK9" s="1165"/>
      <c r="BL9" s="1138">
        <f>CHOOSE($CA$1,ﾃﾞｰﾀ入力!$AJ14,ﾃﾞｰﾀ入力!$AJ17,ﾃﾞｰﾀ入力!$AJ20,ﾃﾞｰﾀ入力!$AJ23,ﾃﾞｰﾀ入力!$AJ26,ﾃﾞｰﾀ入力!$AJ29)</f>
        <v>0</v>
      </c>
      <c r="BM9" s="1164"/>
      <c r="BN9" s="1164"/>
      <c r="BO9" s="1165"/>
      <c r="BP9" s="1138">
        <f>CHOOSE($CA$1,ﾃﾞｰﾀ入力!$AK14,ﾃﾞｰﾀ入力!$AK17,ﾃﾞｰﾀ入力!$AK20,ﾃﾞｰﾀ入力!$AK23,ﾃﾞｰﾀ入力!$AK26,ﾃﾞｰﾀ入力!$AK29)</f>
        <v>0</v>
      </c>
      <c r="BQ9" s="1164"/>
      <c r="BR9" s="1164"/>
      <c r="BS9" s="1165"/>
      <c r="BT9" s="1138">
        <f>CHOOSE($CA$1,ﾃﾞｰﾀ入力!$AL14,ﾃﾞｰﾀ入力!$AL17,ﾃﾞｰﾀ入力!$AL20,ﾃﾞｰﾀ入力!$AL23,ﾃﾞｰﾀ入力!$AL26,ﾃﾞｰﾀ入力!$AL29)</f>
        <v>0</v>
      </c>
      <c r="BU9" s="1164"/>
      <c r="BV9" s="1164"/>
      <c r="BW9" s="1165"/>
      <c r="BX9" s="1138">
        <f>CHOOSE($CA$1,ﾃﾞｰﾀ入力!$AM14,ﾃﾞｰﾀ入力!$AM17,ﾃﾞｰﾀ入力!$AM20,ﾃﾞｰﾀ入力!$AM23,ﾃﾞｰﾀ入力!$AM26,ﾃﾞｰﾀ入力!$AM29)</f>
        <v>0</v>
      </c>
      <c r="BY9" s="1164"/>
      <c r="BZ9" s="1164"/>
      <c r="CA9" s="1165"/>
      <c r="CB9" s="1138">
        <f>CHOOSE($CA$1,ﾃﾞｰﾀ入力!$AN14,ﾃﾞｰﾀ入力!$AN17,ﾃﾞｰﾀ入力!$AN20,ﾃﾞｰﾀ入力!$AN23,ﾃﾞｰﾀ入力!$AN26,ﾃﾞｰﾀ入力!$AN29)</f>
        <v>0</v>
      </c>
      <c r="CC9" s="1164"/>
      <c r="CD9" s="1164"/>
      <c r="CE9" s="1165"/>
      <c r="CF9" s="1138">
        <f>CHOOSE($CA$1,ﾃﾞｰﾀ入力!$AO14,ﾃﾞｰﾀ入力!$AO17,ﾃﾞｰﾀ入力!$AO20,ﾃﾞｰﾀ入力!$AO23,ﾃﾞｰﾀ入力!$AO26,ﾃﾞｰﾀ入力!$AO29)</f>
        <v>0</v>
      </c>
      <c r="CG9" s="1164"/>
      <c r="CH9" s="1164"/>
      <c r="CI9" s="1165"/>
      <c r="CJ9" s="1138">
        <f>CHOOSE($CA$1,ﾃﾞｰﾀ入力!$AP14,ﾃﾞｰﾀ入力!$AP17,ﾃﾞｰﾀ入力!$AP20,ﾃﾞｰﾀ入力!$AP23,ﾃﾞｰﾀ入力!$AP26,ﾃﾞｰﾀ入力!$AP29)</f>
        <v>0</v>
      </c>
      <c r="CK9" s="1164"/>
      <c r="CL9" s="1164"/>
      <c r="CM9" s="1164"/>
      <c r="CN9" s="1136">
        <f t="shared" si="0"/>
        <v>0</v>
      </c>
      <c r="CO9" s="1137"/>
      <c r="CP9" s="64"/>
      <c r="CT9" s="221"/>
      <c r="CU9" s="64"/>
      <c r="CV9" s="64"/>
      <c r="CX9" s="69"/>
      <c r="CY9" s="69"/>
      <c r="CZ9" s="69"/>
    </row>
    <row r="10" spans="1:105" ht="20.25" customHeight="1">
      <c r="I10" s="1308" t="s">
        <v>175</v>
      </c>
      <c r="J10" s="1309"/>
      <c r="K10" s="362" t="s">
        <v>168</v>
      </c>
      <c r="L10" s="1325">
        <f>CHOOSE($CA$1,ﾃﾞｰﾀ入力!W15,ﾃﾞｰﾀ入力!W18,ﾃﾞｰﾀ入力!W21,ﾃﾞｰﾀ入力!W24,ﾃﾞｰﾀ入力!W27,ﾃﾞｰﾀ入力!W30)</f>
        <v>0</v>
      </c>
      <c r="M10" s="1326"/>
      <c r="N10" s="1326"/>
      <c r="O10" s="1327"/>
      <c r="P10" s="1163">
        <f>CHOOSE($CA$1,ﾃﾞｰﾀ入力!$X15,ﾃﾞｰﾀ入力!$X18,ﾃﾞｰﾀ入力!$X21,ﾃﾞｰﾀ入力!$X24,ﾃﾞｰﾀ入力!$X27,ﾃﾞｰﾀ入力!$X30)</f>
        <v>0</v>
      </c>
      <c r="Q10" s="1163"/>
      <c r="R10" s="1163"/>
      <c r="S10" s="1163"/>
      <c r="T10" s="1163">
        <f>CHOOSE($CA$1,ﾃﾞｰﾀ入力!$Y15,ﾃﾞｰﾀ入力!$Y18,ﾃﾞｰﾀ入力!$Y21,ﾃﾞｰﾀ入力!$Y24,ﾃﾞｰﾀ入力!$Y27,ﾃﾞｰﾀ入力!$Y30)</f>
        <v>0</v>
      </c>
      <c r="U10" s="1163"/>
      <c r="V10" s="1163"/>
      <c r="W10" s="1163"/>
      <c r="X10" s="1163">
        <f>CHOOSE($CA$1,ﾃﾞｰﾀ入力!$Z15,ﾃﾞｰﾀ入力!$Z18,ﾃﾞｰﾀ入力!$Z21,ﾃﾞｰﾀ入力!$Z24,ﾃﾞｰﾀ入力!$Z27,ﾃﾞｰﾀ入力!$Z30)</f>
        <v>0</v>
      </c>
      <c r="Y10" s="1163"/>
      <c r="Z10" s="1163"/>
      <c r="AA10" s="1163"/>
      <c r="AB10" s="1163">
        <f>CHOOSE($CA$1,ﾃﾞｰﾀ入力!$AA15,ﾃﾞｰﾀ入力!$AA18,ﾃﾞｰﾀ入力!$AA21,ﾃﾞｰﾀ入力!$AA24,ﾃﾞｰﾀ入力!$AA27,ﾃﾞｰﾀ入力!$AA30)</f>
        <v>0</v>
      </c>
      <c r="AC10" s="1163"/>
      <c r="AD10" s="1163"/>
      <c r="AE10" s="1163"/>
      <c r="AF10" s="1163">
        <f>CHOOSE($CA$1,ﾃﾞｰﾀ入力!$AB15,ﾃﾞｰﾀ入力!$AB18,ﾃﾞｰﾀ入力!$AB21,ﾃﾞｰﾀ入力!$AB24,ﾃﾞｰﾀ入力!$AB27,ﾃﾞｰﾀ入力!$AB30)</f>
        <v>0</v>
      </c>
      <c r="AG10" s="1163"/>
      <c r="AH10" s="1163"/>
      <c r="AI10" s="1163"/>
      <c r="AJ10" s="1163">
        <f>CHOOSE($CA$1,ﾃﾞｰﾀ入力!$AC15,ﾃﾞｰﾀ入力!$AC18,ﾃﾞｰﾀ入力!$AC21,ﾃﾞｰﾀ入力!$AC24,ﾃﾞｰﾀ入力!$AC27,ﾃﾞｰﾀ入力!$AC30)</f>
        <v>0</v>
      </c>
      <c r="AK10" s="1163"/>
      <c r="AL10" s="1163"/>
      <c r="AM10" s="1163"/>
      <c r="AN10" s="1163">
        <f>CHOOSE($CA$1,ﾃﾞｰﾀ入力!$AD15,ﾃﾞｰﾀ入力!$AD18,ﾃﾞｰﾀ入力!$AD21,ﾃﾞｰﾀ入力!$AD24,ﾃﾞｰﾀ入力!$AD27,ﾃﾞｰﾀ入力!$AD30)</f>
        <v>0</v>
      </c>
      <c r="AO10" s="1163"/>
      <c r="AP10" s="1163"/>
      <c r="AQ10" s="1163"/>
      <c r="AR10" s="1163">
        <f>CHOOSE($CA$1,ﾃﾞｰﾀ入力!$AE15,ﾃﾞｰﾀ入力!$AE18,ﾃﾞｰﾀ入力!$AE21,ﾃﾞｰﾀ入力!$AE24,ﾃﾞｰﾀ入力!$AE27,ﾃﾞｰﾀ入力!$AE30)</f>
        <v>0</v>
      </c>
      <c r="AS10" s="1163"/>
      <c r="AT10" s="1163"/>
      <c r="AU10" s="1163"/>
      <c r="AV10" s="1163">
        <f>CHOOSE($CA$1,ﾃﾞｰﾀ入力!$AF15,ﾃﾞｰﾀ入力!$AF18,ﾃﾞｰﾀ入力!$AF21,ﾃﾞｰﾀ入力!$AF24,ﾃﾞｰﾀ入力!$AF27,ﾃﾞｰﾀ入力!$AF30)</f>
        <v>0</v>
      </c>
      <c r="AW10" s="1163"/>
      <c r="AX10" s="1163"/>
      <c r="AY10" s="1163"/>
      <c r="AZ10" s="1163">
        <f>CHOOSE($CA$1,ﾃﾞｰﾀ入力!$AG15,ﾃﾞｰﾀ入力!$AG18,ﾃﾞｰﾀ入力!$AG21,ﾃﾞｰﾀ入力!$AG24,ﾃﾞｰﾀ入力!$AG27,ﾃﾞｰﾀ入力!$AG30)</f>
        <v>0</v>
      </c>
      <c r="BA10" s="1163"/>
      <c r="BB10" s="1163"/>
      <c r="BC10" s="1163"/>
      <c r="BD10" s="1163">
        <f>CHOOSE($CA$1,ﾃﾞｰﾀ入力!$AH15,ﾃﾞｰﾀ入力!$AH18,ﾃﾞｰﾀ入力!$AH21,ﾃﾞｰﾀ入力!$AH24,ﾃﾞｰﾀ入力!$AH27,ﾃﾞｰﾀ入力!$AH30)</f>
        <v>0</v>
      </c>
      <c r="BE10" s="1163"/>
      <c r="BF10" s="1163"/>
      <c r="BG10" s="1163"/>
      <c r="BH10" s="1163">
        <f>CHOOSE($CA$1,ﾃﾞｰﾀ入力!$AI15,ﾃﾞｰﾀ入力!$AI18,ﾃﾞｰﾀ入力!$AI21,ﾃﾞｰﾀ入力!$AI24,ﾃﾞｰﾀ入力!$AI27,ﾃﾞｰﾀ入力!$AI30)</f>
        <v>0</v>
      </c>
      <c r="BI10" s="1163"/>
      <c r="BJ10" s="1163"/>
      <c r="BK10" s="1163"/>
      <c r="BL10" s="1163">
        <f>CHOOSE($CA$1,ﾃﾞｰﾀ入力!$AJ15,ﾃﾞｰﾀ入力!$AJ18,ﾃﾞｰﾀ入力!$AJ21,ﾃﾞｰﾀ入力!$AJ24,ﾃﾞｰﾀ入力!$AJ27,ﾃﾞｰﾀ入力!$AJ30)</f>
        <v>0</v>
      </c>
      <c r="BM10" s="1163"/>
      <c r="BN10" s="1163"/>
      <c r="BO10" s="1163"/>
      <c r="BP10" s="1163">
        <f>CHOOSE($CA$1,ﾃﾞｰﾀ入力!$AK15,ﾃﾞｰﾀ入力!$AK18,ﾃﾞｰﾀ入力!$AK21,ﾃﾞｰﾀ入力!$AK24,ﾃﾞｰﾀ入力!$AK27,ﾃﾞｰﾀ入力!$AK30)</f>
        <v>0</v>
      </c>
      <c r="BQ10" s="1163"/>
      <c r="BR10" s="1163"/>
      <c r="BS10" s="1163"/>
      <c r="BT10" s="1163">
        <f>CHOOSE($CA$1,ﾃﾞｰﾀ入力!$AL15,ﾃﾞｰﾀ入力!$AL18,ﾃﾞｰﾀ入力!$AL21,ﾃﾞｰﾀ入力!$AL24,ﾃﾞｰﾀ入力!$AL27,ﾃﾞｰﾀ入力!$AL30)</f>
        <v>0</v>
      </c>
      <c r="BU10" s="1163"/>
      <c r="BV10" s="1163"/>
      <c r="BW10" s="1163"/>
      <c r="BX10" s="1163">
        <f>CHOOSE($CA$1,ﾃﾞｰﾀ入力!$AM15,ﾃﾞｰﾀ入力!$AM18,ﾃﾞｰﾀ入力!$AM21,ﾃﾞｰﾀ入力!$AM24,ﾃﾞｰﾀ入力!$AM27,ﾃﾞｰﾀ入力!$AM30)</f>
        <v>0</v>
      </c>
      <c r="BY10" s="1163"/>
      <c r="BZ10" s="1163"/>
      <c r="CA10" s="1163"/>
      <c r="CB10" s="1163">
        <f>CHOOSE($CA$1,ﾃﾞｰﾀ入力!$AN15,ﾃﾞｰﾀ入力!$AN18,ﾃﾞｰﾀ入力!$AN21,ﾃﾞｰﾀ入力!$AN24,ﾃﾞｰﾀ入力!$AN27,ﾃﾞｰﾀ入力!$AN30)</f>
        <v>0</v>
      </c>
      <c r="CC10" s="1163"/>
      <c r="CD10" s="1163"/>
      <c r="CE10" s="1163"/>
      <c r="CF10" s="1334">
        <f>CHOOSE($CA$1,ﾃﾞｰﾀ入力!$AO15,ﾃﾞｰﾀ入力!$AO18,ﾃﾞｰﾀ入力!$AO21,ﾃﾞｰﾀ入力!$AO24,ﾃﾞｰﾀ入力!$AO27,ﾃﾞｰﾀ入力!$AO30)</f>
        <v>0</v>
      </c>
      <c r="CG10" s="1334"/>
      <c r="CH10" s="1334"/>
      <c r="CI10" s="1334"/>
      <c r="CJ10" s="1334">
        <f>CHOOSE($CA$1,ﾃﾞｰﾀ入力!$AP15,ﾃﾞｰﾀ入力!$AP18,ﾃﾞｰﾀ入力!$AP21,ﾃﾞｰﾀ入力!$AP24,ﾃﾞｰﾀ入力!$AP27,ﾃﾞｰﾀ入力!$AP30)</f>
        <v>0</v>
      </c>
      <c r="CK10" s="1334"/>
      <c r="CL10" s="1334"/>
      <c r="CM10" s="1335"/>
      <c r="CN10" s="1223">
        <f t="shared" si="0"/>
        <v>0</v>
      </c>
      <c r="CO10" s="1224"/>
      <c r="CP10" s="64"/>
      <c r="CT10" s="221"/>
      <c r="CU10" s="64"/>
      <c r="CV10" s="64"/>
      <c r="CX10" s="69"/>
      <c r="CY10" s="69"/>
      <c r="CZ10" s="69"/>
    </row>
    <row r="11" spans="1:105" ht="15.75" customHeight="1">
      <c r="I11" s="1310" t="s">
        <v>176</v>
      </c>
      <c r="J11" s="1310"/>
      <c r="K11" s="363" t="s">
        <v>168</v>
      </c>
      <c r="L11" s="1250">
        <f>SUM(L7:O10)</f>
        <v>0</v>
      </c>
      <c r="M11" s="1251"/>
      <c r="N11" s="1251"/>
      <c r="O11" s="1252"/>
      <c r="P11" s="1292">
        <f>SUM(P7:S10)</f>
        <v>0</v>
      </c>
      <c r="Q11" s="1292"/>
      <c r="R11" s="1292"/>
      <c r="S11" s="1292"/>
      <c r="T11" s="1292">
        <f>SUM(T7:W10)</f>
        <v>0</v>
      </c>
      <c r="U11" s="1292"/>
      <c r="V11" s="1292"/>
      <c r="W11" s="1292"/>
      <c r="X11" s="1292">
        <f>SUM(X7:AA10)</f>
        <v>2</v>
      </c>
      <c r="Y11" s="1292"/>
      <c r="Z11" s="1292"/>
      <c r="AA11" s="1292"/>
      <c r="AB11" s="1292">
        <f>SUM(AB7:AE10)</f>
        <v>2</v>
      </c>
      <c r="AC11" s="1292"/>
      <c r="AD11" s="1292"/>
      <c r="AE11" s="1292"/>
      <c r="AF11" s="1292">
        <f>SUM(AF7:AI10)</f>
        <v>2</v>
      </c>
      <c r="AG11" s="1292"/>
      <c r="AH11" s="1292"/>
      <c r="AI11" s="1292"/>
      <c r="AJ11" s="1292">
        <f>SUM(AJ7:AM10)</f>
        <v>2</v>
      </c>
      <c r="AK11" s="1292"/>
      <c r="AL11" s="1292"/>
      <c r="AM11" s="1292"/>
      <c r="AN11" s="1292">
        <f>SUM(AN7:AQ10)</f>
        <v>4</v>
      </c>
      <c r="AO11" s="1292"/>
      <c r="AP11" s="1292"/>
      <c r="AQ11" s="1292"/>
      <c r="AR11" s="1292">
        <f>SUM(AR7:AU10)</f>
        <v>4</v>
      </c>
      <c r="AS11" s="1292"/>
      <c r="AT11" s="1292"/>
      <c r="AU11" s="1292"/>
      <c r="AV11" s="1292">
        <f>SUM(AV7:AY10)</f>
        <v>4</v>
      </c>
      <c r="AW11" s="1292"/>
      <c r="AX11" s="1292"/>
      <c r="AY11" s="1292"/>
      <c r="AZ11" s="1292">
        <f>SUM(AZ7:BC10)</f>
        <v>4</v>
      </c>
      <c r="BA11" s="1292"/>
      <c r="BB11" s="1292"/>
      <c r="BC11" s="1292"/>
      <c r="BD11" s="1292">
        <f>SUM(BD7:BG10)</f>
        <v>4</v>
      </c>
      <c r="BE11" s="1292"/>
      <c r="BF11" s="1292"/>
      <c r="BG11" s="1292"/>
      <c r="BH11" s="1292">
        <f>SUM(BH7:BK10)</f>
        <v>3</v>
      </c>
      <c r="BI11" s="1292"/>
      <c r="BJ11" s="1292"/>
      <c r="BK11" s="1292"/>
      <c r="BL11" s="1292">
        <f>SUM(BL7:BO10)</f>
        <v>2</v>
      </c>
      <c r="BM11" s="1292"/>
      <c r="BN11" s="1292"/>
      <c r="BO11" s="1292"/>
      <c r="BP11" s="1292">
        <f>SUM(BP7:BS10)</f>
        <v>2</v>
      </c>
      <c r="BQ11" s="1292"/>
      <c r="BR11" s="1292"/>
      <c r="BS11" s="1292"/>
      <c r="BT11" s="1292">
        <f>SUM(BT7:BW10)</f>
        <v>2</v>
      </c>
      <c r="BU11" s="1292"/>
      <c r="BV11" s="1292"/>
      <c r="BW11" s="1292"/>
      <c r="BX11" s="1292">
        <f>SUM(BX7:CA10)</f>
        <v>2</v>
      </c>
      <c r="BY11" s="1292"/>
      <c r="BZ11" s="1292"/>
      <c r="CA11" s="1292"/>
      <c r="CB11" s="1292">
        <f>SUM(CB7:CE10)</f>
        <v>0</v>
      </c>
      <c r="CC11" s="1292"/>
      <c r="CD11" s="1292"/>
      <c r="CE11" s="1292"/>
      <c r="CF11" s="1292">
        <f>SUM(CF7:CI10)</f>
        <v>0</v>
      </c>
      <c r="CG11" s="1292"/>
      <c r="CH11" s="1292"/>
      <c r="CI11" s="1292"/>
      <c r="CJ11" s="1336">
        <f>SUM(CJ7:CM10)</f>
        <v>0</v>
      </c>
      <c r="CK11" s="1336"/>
      <c r="CL11" s="1336"/>
      <c r="CM11" s="1337"/>
      <c r="CN11" s="1259">
        <f t="shared" si="0"/>
        <v>39</v>
      </c>
      <c r="CO11" s="1260"/>
      <c r="CP11" s="64"/>
      <c r="CT11" s="221"/>
      <c r="CU11" s="64"/>
      <c r="CV11" s="64"/>
      <c r="CX11" s="69"/>
      <c r="CY11" s="69"/>
      <c r="CZ11" s="69"/>
    </row>
    <row r="12" spans="1:105" ht="17.25" customHeight="1">
      <c r="C12" s="64"/>
      <c r="D12" s="64"/>
      <c r="E12" s="64"/>
      <c r="F12" s="64"/>
      <c r="G12" s="64"/>
      <c r="I12" s="248"/>
      <c r="J12" s="1313"/>
      <c r="K12" s="1313"/>
      <c r="L12" s="365">
        <v>5</v>
      </c>
      <c r="M12" s="365">
        <v>5.25</v>
      </c>
      <c r="N12" s="365">
        <v>5.5</v>
      </c>
      <c r="O12" s="365">
        <v>5.75</v>
      </c>
      <c r="P12" s="249">
        <v>6</v>
      </c>
      <c r="Q12" s="249">
        <v>6.25</v>
      </c>
      <c r="R12" s="249">
        <v>6.5</v>
      </c>
      <c r="S12" s="250">
        <v>6.75</v>
      </c>
      <c r="T12" s="250">
        <v>7</v>
      </c>
      <c r="U12" s="250">
        <v>7.25</v>
      </c>
      <c r="V12" s="250">
        <v>7.5</v>
      </c>
      <c r="W12" s="250">
        <v>7.75</v>
      </c>
      <c r="X12" s="250">
        <v>8</v>
      </c>
      <c r="Y12" s="250">
        <v>8.25</v>
      </c>
      <c r="Z12" s="250">
        <v>8.5</v>
      </c>
      <c r="AA12" s="250">
        <v>8.75</v>
      </c>
      <c r="AB12" s="251">
        <v>9</v>
      </c>
      <c r="AC12" s="251">
        <v>9.25</v>
      </c>
      <c r="AD12" s="251">
        <v>9.5</v>
      </c>
      <c r="AE12" s="251">
        <v>9.75</v>
      </c>
      <c r="AF12" s="251">
        <v>10</v>
      </c>
      <c r="AG12" s="251">
        <v>10.25</v>
      </c>
      <c r="AH12" s="251">
        <v>10.5</v>
      </c>
      <c r="AI12" s="251">
        <v>10.75</v>
      </c>
      <c r="AJ12" s="251">
        <v>11</v>
      </c>
      <c r="AK12" s="251">
        <v>11.25</v>
      </c>
      <c r="AL12" s="251">
        <v>11.5</v>
      </c>
      <c r="AM12" s="251">
        <v>11.75</v>
      </c>
      <c r="AN12" s="250">
        <v>12</v>
      </c>
      <c r="AO12" s="250">
        <v>12.25</v>
      </c>
      <c r="AP12" s="250">
        <v>12.5</v>
      </c>
      <c r="AQ12" s="250">
        <v>12.75</v>
      </c>
      <c r="AR12" s="251">
        <v>13</v>
      </c>
      <c r="AS12" s="251">
        <v>13.25</v>
      </c>
      <c r="AT12" s="251">
        <v>13.5</v>
      </c>
      <c r="AU12" s="251">
        <v>13.75</v>
      </c>
      <c r="AV12" s="251">
        <v>14</v>
      </c>
      <c r="AW12" s="251">
        <v>14.25</v>
      </c>
      <c r="AX12" s="251">
        <v>14.5</v>
      </c>
      <c r="AY12" s="251">
        <v>14.75</v>
      </c>
      <c r="AZ12" s="251">
        <v>15</v>
      </c>
      <c r="BA12" s="251">
        <v>15.25</v>
      </c>
      <c r="BB12" s="251">
        <v>15.5</v>
      </c>
      <c r="BC12" s="251">
        <v>15.75</v>
      </c>
      <c r="BD12" s="251">
        <v>16</v>
      </c>
      <c r="BE12" s="251">
        <v>16.25</v>
      </c>
      <c r="BF12" s="251">
        <v>16.5</v>
      </c>
      <c r="BG12" s="251">
        <v>16.75</v>
      </c>
      <c r="BH12" s="251">
        <v>17</v>
      </c>
      <c r="BI12" s="251">
        <v>17.25</v>
      </c>
      <c r="BJ12" s="251">
        <v>17.5</v>
      </c>
      <c r="BK12" s="251">
        <v>17.75</v>
      </c>
      <c r="BL12" s="251">
        <v>18</v>
      </c>
      <c r="BM12" s="251">
        <v>18.25</v>
      </c>
      <c r="BN12" s="251">
        <v>18.5</v>
      </c>
      <c r="BO12" s="251">
        <v>18.75</v>
      </c>
      <c r="BP12" s="251">
        <v>19</v>
      </c>
      <c r="BQ12" s="251">
        <v>19.25</v>
      </c>
      <c r="BR12" s="251">
        <v>19.5</v>
      </c>
      <c r="BS12" s="251">
        <v>19.75</v>
      </c>
      <c r="BT12" s="251">
        <v>20</v>
      </c>
      <c r="BU12" s="251">
        <v>20.25</v>
      </c>
      <c r="BV12" s="251">
        <v>20.5</v>
      </c>
      <c r="BW12" s="251">
        <v>20.75</v>
      </c>
      <c r="BX12" s="251">
        <v>21</v>
      </c>
      <c r="BY12" s="251">
        <v>21.25</v>
      </c>
      <c r="BZ12" s="251">
        <v>21.5</v>
      </c>
      <c r="CA12" s="251">
        <v>21.75</v>
      </c>
      <c r="CB12" s="251">
        <v>22</v>
      </c>
      <c r="CC12" s="251">
        <v>22.25</v>
      </c>
      <c r="CD12" s="251">
        <v>22.5</v>
      </c>
      <c r="CE12" s="251">
        <v>22.75</v>
      </c>
      <c r="CF12" s="251">
        <v>23</v>
      </c>
      <c r="CG12" s="251">
        <v>23.25</v>
      </c>
      <c r="CH12" s="251">
        <v>23.5</v>
      </c>
      <c r="CI12" s="251">
        <v>23.75</v>
      </c>
      <c r="CJ12" s="251">
        <v>24</v>
      </c>
      <c r="CK12" s="251">
        <v>24.25</v>
      </c>
      <c r="CL12" s="251">
        <v>24.5</v>
      </c>
      <c r="CM12" s="251">
        <v>24.75</v>
      </c>
      <c r="CN12" s="251"/>
      <c r="CO12" s="251"/>
      <c r="CP12" s="251"/>
      <c r="CR12" s="65"/>
      <c r="CS12" s="65"/>
      <c r="CT12" s="66"/>
      <c r="CU12" s="65"/>
      <c r="CV12" s="65"/>
      <c r="CX12" s="69"/>
      <c r="CY12" s="69"/>
      <c r="CZ12" s="69"/>
    </row>
    <row r="13" spans="1:105" ht="22.5" customHeight="1" thickBot="1">
      <c r="C13" s="65" t="s">
        <v>177</v>
      </c>
      <c r="D13" s="65" t="s">
        <v>203</v>
      </c>
      <c r="E13" s="65" t="s">
        <v>204</v>
      </c>
      <c r="F13" s="65" t="s">
        <v>178</v>
      </c>
      <c r="G13" s="65" t="s">
        <v>179</v>
      </c>
      <c r="H13" s="65" t="s">
        <v>79</v>
      </c>
      <c r="I13" s="872" t="s">
        <v>61</v>
      </c>
      <c r="J13" s="1306" t="s">
        <v>180</v>
      </c>
      <c r="K13" s="1307"/>
      <c r="L13" s="366">
        <v>0.20833333333333334</v>
      </c>
      <c r="M13" s="256"/>
      <c r="N13" s="256"/>
      <c r="O13" s="261"/>
      <c r="P13" s="257">
        <v>0.25</v>
      </c>
      <c r="Q13" s="258"/>
      <c r="R13" s="258"/>
      <c r="S13" s="259"/>
      <c r="T13" s="260" t="s">
        <v>149</v>
      </c>
      <c r="U13" s="258"/>
      <c r="V13" s="261"/>
      <c r="W13" s="256"/>
      <c r="X13" s="260" t="s">
        <v>150</v>
      </c>
      <c r="Y13" s="258"/>
      <c r="Z13" s="259"/>
      <c r="AA13" s="258"/>
      <c r="AB13" s="260" t="s">
        <v>151</v>
      </c>
      <c r="AC13" s="258"/>
      <c r="AD13" s="259"/>
      <c r="AE13" s="258"/>
      <c r="AF13" s="260" t="s">
        <v>152</v>
      </c>
      <c r="AG13" s="258"/>
      <c r="AH13" s="259"/>
      <c r="AI13" s="258"/>
      <c r="AJ13" s="260" t="s">
        <v>153</v>
      </c>
      <c r="AK13" s="258"/>
      <c r="AL13" s="259"/>
      <c r="AM13" s="258"/>
      <c r="AN13" s="260" t="s">
        <v>154</v>
      </c>
      <c r="AO13" s="258"/>
      <c r="AP13" s="259"/>
      <c r="AQ13" s="258"/>
      <c r="AR13" s="260" t="s">
        <v>155</v>
      </c>
      <c r="AS13" s="258"/>
      <c r="AT13" s="259"/>
      <c r="AU13" s="258"/>
      <c r="AV13" s="260" t="s">
        <v>156</v>
      </c>
      <c r="AW13" s="258"/>
      <c r="AX13" s="259"/>
      <c r="AY13" s="258"/>
      <c r="AZ13" s="260" t="s">
        <v>157</v>
      </c>
      <c r="BA13" s="258"/>
      <c r="BB13" s="259"/>
      <c r="BC13" s="258"/>
      <c r="BD13" s="260" t="s">
        <v>158</v>
      </c>
      <c r="BE13" s="258"/>
      <c r="BF13" s="259"/>
      <c r="BG13" s="258"/>
      <c r="BH13" s="260" t="s">
        <v>159</v>
      </c>
      <c r="BI13" s="258"/>
      <c r="BJ13" s="259"/>
      <c r="BK13" s="258"/>
      <c r="BL13" s="260" t="s">
        <v>160</v>
      </c>
      <c r="BM13" s="258"/>
      <c r="BN13" s="259"/>
      <c r="BO13" s="258"/>
      <c r="BP13" s="260" t="s">
        <v>161</v>
      </c>
      <c r="BQ13" s="258"/>
      <c r="BR13" s="259"/>
      <c r="BS13" s="258"/>
      <c r="BT13" s="260" t="s">
        <v>162</v>
      </c>
      <c r="BU13" s="258"/>
      <c r="BV13" s="259"/>
      <c r="BW13" s="258"/>
      <c r="BX13" s="260" t="s">
        <v>163</v>
      </c>
      <c r="BY13" s="258"/>
      <c r="BZ13" s="259"/>
      <c r="CA13" s="258"/>
      <c r="CB13" s="260" t="s">
        <v>164</v>
      </c>
      <c r="CC13" s="258"/>
      <c r="CD13" s="259"/>
      <c r="CE13" s="258"/>
      <c r="CF13" s="260" t="s">
        <v>165</v>
      </c>
      <c r="CG13" s="258"/>
      <c r="CH13" s="259"/>
      <c r="CI13" s="259"/>
      <c r="CJ13" s="258" t="s">
        <v>166</v>
      </c>
      <c r="CK13" s="258"/>
      <c r="CL13" s="258"/>
      <c r="CM13" s="262"/>
      <c r="CN13" s="1332" t="s">
        <v>181</v>
      </c>
      <c r="CO13" s="1331"/>
      <c r="CP13" s="1331" t="s">
        <v>182</v>
      </c>
      <c r="CQ13" s="1331"/>
      <c r="CR13" s="367" t="s">
        <v>183</v>
      </c>
      <c r="CS13" s="367" t="s">
        <v>184</v>
      </c>
      <c r="CT13" s="368" t="s">
        <v>185</v>
      </c>
      <c r="CU13" s="369" t="s">
        <v>186</v>
      </c>
      <c r="CV13" s="370" t="s">
        <v>81</v>
      </c>
      <c r="CW13" s="371" t="s">
        <v>82</v>
      </c>
      <c r="CY13" s="69"/>
      <c r="CZ13" s="267"/>
      <c r="DA13" s="268"/>
    </row>
    <row r="14" spans="1:105" ht="22.5" customHeight="1" thickTop="1">
      <c r="A14" s="441">
        <v>1</v>
      </c>
      <c r="B14" s="868" t="str">
        <f>ｼﾌﾄ原本!C5</f>
        <v>K.M</v>
      </c>
      <c r="C14" s="781" t="str">
        <f>ｼﾌﾄ原本!L5</f>
        <v>F</v>
      </c>
      <c r="D14" s="433">
        <f>IF(COUNTIF($H$14:$H$30,1),VLOOKUP(1,$H$14:$CU$30,3,FALSE),0)</f>
        <v>0</v>
      </c>
      <c r="E14" s="427">
        <f>IF(COUNTIF($H$14:$H$30,1),VLOOKUP(1,$H$14:$CU$30,4,FALSE),0)</f>
        <v>0</v>
      </c>
      <c r="F14" s="428">
        <f>IF(COUNTIF($H$14:$H$30,1),VLOOKUP(1,$H$14:$CU$30,92,FALSE),0)</f>
        <v>0</v>
      </c>
      <c r="G14" s="434">
        <f>IF(COUNTIF($H$14:$H$30,1),VLOOKUP(1,$H$14:$CW$30,94,FALSE),0)</f>
        <v>0</v>
      </c>
      <c r="H14" s="432">
        <v>12</v>
      </c>
      <c r="I14" s="873" t="str">
        <f>IF(H14=0,0,LOOKUP(H14,ﾃﾞｰﾀ入力!$C$3:'ﾃﾞｰﾀ入力'!$C$40,ﾃﾞｰﾀ入力!$D$3:'ﾃﾞｰﾀ入力'!$D$40))</f>
        <v>Y.K</v>
      </c>
      <c r="J14" s="273">
        <v>7</v>
      </c>
      <c r="K14" s="274">
        <v>15</v>
      </c>
      <c r="L14" s="633">
        <f t="shared" ref="L14:AQ14" si="1">IF(AND(L12&gt;=$J$14,L12&lt;$K$14),"*",0)</f>
        <v>0</v>
      </c>
      <c r="M14" s="618">
        <f t="shared" si="1"/>
        <v>0</v>
      </c>
      <c r="N14" s="932">
        <f t="shared" si="1"/>
        <v>0</v>
      </c>
      <c r="O14" s="933">
        <f t="shared" si="1"/>
        <v>0</v>
      </c>
      <c r="P14" s="825">
        <f t="shared" si="1"/>
        <v>0</v>
      </c>
      <c r="Q14" s="823">
        <f t="shared" si="1"/>
        <v>0</v>
      </c>
      <c r="R14" s="824">
        <f t="shared" si="1"/>
        <v>0</v>
      </c>
      <c r="S14" s="823">
        <f t="shared" si="1"/>
        <v>0</v>
      </c>
      <c r="T14" s="825" t="str">
        <f t="shared" si="1"/>
        <v>*</v>
      </c>
      <c r="U14" s="826" t="str">
        <f t="shared" si="1"/>
        <v>*</v>
      </c>
      <c r="V14" s="823" t="str">
        <f t="shared" si="1"/>
        <v>*</v>
      </c>
      <c r="W14" s="583" t="str">
        <f t="shared" si="1"/>
        <v>*</v>
      </c>
      <c r="X14" s="823" t="str">
        <f t="shared" si="1"/>
        <v>*</v>
      </c>
      <c r="Y14" s="823" t="str">
        <f t="shared" si="1"/>
        <v>*</v>
      </c>
      <c r="Z14" s="824" t="str">
        <f t="shared" si="1"/>
        <v>*</v>
      </c>
      <c r="AA14" s="823" t="str">
        <f t="shared" si="1"/>
        <v>*</v>
      </c>
      <c r="AB14" s="825" t="str">
        <f t="shared" si="1"/>
        <v>*</v>
      </c>
      <c r="AC14" s="826" t="str">
        <f t="shared" si="1"/>
        <v>*</v>
      </c>
      <c r="AD14" s="823" t="str">
        <f t="shared" si="1"/>
        <v>*</v>
      </c>
      <c r="AE14" s="583" t="str">
        <f t="shared" si="1"/>
        <v>*</v>
      </c>
      <c r="AF14" s="977" t="str">
        <f t="shared" si="1"/>
        <v>*</v>
      </c>
      <c r="AG14" s="977" t="str">
        <f t="shared" si="1"/>
        <v>*</v>
      </c>
      <c r="AH14" s="978" t="str">
        <f t="shared" si="1"/>
        <v>*</v>
      </c>
      <c r="AI14" s="823" t="str">
        <f t="shared" si="1"/>
        <v>*</v>
      </c>
      <c r="AJ14" s="825" t="str">
        <f t="shared" si="1"/>
        <v>*</v>
      </c>
      <c r="AK14" s="826" t="str">
        <f t="shared" si="1"/>
        <v>*</v>
      </c>
      <c r="AL14" s="823" t="str">
        <f t="shared" si="1"/>
        <v>*</v>
      </c>
      <c r="AM14" s="583" t="str">
        <f t="shared" si="1"/>
        <v>*</v>
      </c>
      <c r="AN14" s="823" t="str">
        <f t="shared" si="1"/>
        <v>*</v>
      </c>
      <c r="AO14" s="823" t="str">
        <f t="shared" si="1"/>
        <v>*</v>
      </c>
      <c r="AP14" s="824" t="str">
        <f t="shared" si="1"/>
        <v>*</v>
      </c>
      <c r="AQ14" s="823" t="str">
        <f t="shared" si="1"/>
        <v>*</v>
      </c>
      <c r="AR14" s="825" t="str">
        <f t="shared" ref="AR14:BW14" si="2">IF(AND(AR12&gt;=$J$14,AR12&lt;$K$14),"*",0)</f>
        <v>*</v>
      </c>
      <c r="AS14" s="826" t="str">
        <f t="shared" si="2"/>
        <v>*</v>
      </c>
      <c r="AT14" s="823" t="str">
        <f t="shared" si="2"/>
        <v>*</v>
      </c>
      <c r="AU14" s="583" t="str">
        <f t="shared" si="2"/>
        <v>*</v>
      </c>
      <c r="AV14" s="823" t="str">
        <f t="shared" si="2"/>
        <v>*</v>
      </c>
      <c r="AW14" s="823" t="str">
        <f t="shared" si="2"/>
        <v>*</v>
      </c>
      <c r="AX14" s="824" t="str">
        <f t="shared" si="2"/>
        <v>*</v>
      </c>
      <c r="AY14" s="823" t="str">
        <f t="shared" si="2"/>
        <v>*</v>
      </c>
      <c r="AZ14" s="825">
        <f t="shared" si="2"/>
        <v>0</v>
      </c>
      <c r="BA14" s="826">
        <f t="shared" si="2"/>
        <v>0</v>
      </c>
      <c r="BB14" s="823">
        <f t="shared" si="2"/>
        <v>0</v>
      </c>
      <c r="BC14" s="583">
        <f t="shared" si="2"/>
        <v>0</v>
      </c>
      <c r="BD14" s="823">
        <f t="shared" si="2"/>
        <v>0</v>
      </c>
      <c r="BE14" s="823">
        <f t="shared" si="2"/>
        <v>0</v>
      </c>
      <c r="BF14" s="824">
        <f t="shared" si="2"/>
        <v>0</v>
      </c>
      <c r="BG14" s="823">
        <f t="shared" si="2"/>
        <v>0</v>
      </c>
      <c r="BH14" s="825">
        <f t="shared" si="2"/>
        <v>0</v>
      </c>
      <c r="BI14" s="826">
        <f t="shared" si="2"/>
        <v>0</v>
      </c>
      <c r="BJ14" s="823">
        <f t="shared" si="2"/>
        <v>0</v>
      </c>
      <c r="BK14" s="583">
        <f t="shared" si="2"/>
        <v>0</v>
      </c>
      <c r="BL14" s="823">
        <f t="shared" si="2"/>
        <v>0</v>
      </c>
      <c r="BM14" s="823">
        <f t="shared" si="2"/>
        <v>0</v>
      </c>
      <c r="BN14" s="824">
        <f t="shared" si="2"/>
        <v>0</v>
      </c>
      <c r="BO14" s="823">
        <f t="shared" si="2"/>
        <v>0</v>
      </c>
      <c r="BP14" s="825">
        <f t="shared" si="2"/>
        <v>0</v>
      </c>
      <c r="BQ14" s="826">
        <f t="shared" si="2"/>
        <v>0</v>
      </c>
      <c r="BR14" s="823">
        <f t="shared" si="2"/>
        <v>0</v>
      </c>
      <c r="BS14" s="583">
        <f t="shared" si="2"/>
        <v>0</v>
      </c>
      <c r="BT14" s="823">
        <f t="shared" si="2"/>
        <v>0</v>
      </c>
      <c r="BU14" s="823">
        <f t="shared" si="2"/>
        <v>0</v>
      </c>
      <c r="BV14" s="824">
        <f t="shared" si="2"/>
        <v>0</v>
      </c>
      <c r="BW14" s="823">
        <f t="shared" si="2"/>
        <v>0</v>
      </c>
      <c r="BX14" s="825">
        <f t="shared" ref="BX14:CM14" si="3">IF(AND(BX12&gt;=$J$14,BX12&lt;$K$14),"*",0)</f>
        <v>0</v>
      </c>
      <c r="BY14" s="826">
        <f t="shared" si="3"/>
        <v>0</v>
      </c>
      <c r="BZ14" s="823">
        <f t="shared" si="3"/>
        <v>0</v>
      </c>
      <c r="CA14" s="583">
        <f t="shared" si="3"/>
        <v>0</v>
      </c>
      <c r="CB14" s="823">
        <f t="shared" si="3"/>
        <v>0</v>
      </c>
      <c r="CC14" s="823">
        <f t="shared" si="3"/>
        <v>0</v>
      </c>
      <c r="CD14" s="824">
        <f t="shared" si="3"/>
        <v>0</v>
      </c>
      <c r="CE14" s="823">
        <f t="shared" si="3"/>
        <v>0</v>
      </c>
      <c r="CF14" s="825">
        <f t="shared" si="3"/>
        <v>0</v>
      </c>
      <c r="CG14" s="826">
        <f t="shared" si="3"/>
        <v>0</v>
      </c>
      <c r="CH14" s="823">
        <f t="shared" si="3"/>
        <v>0</v>
      </c>
      <c r="CI14" s="625">
        <f t="shared" si="3"/>
        <v>0</v>
      </c>
      <c r="CJ14" s="622">
        <f t="shared" si="3"/>
        <v>0</v>
      </c>
      <c r="CK14" s="622">
        <f t="shared" si="3"/>
        <v>0</v>
      </c>
      <c r="CL14" s="623">
        <f t="shared" si="3"/>
        <v>0</v>
      </c>
      <c r="CM14" s="622">
        <f t="shared" si="3"/>
        <v>0</v>
      </c>
      <c r="CN14" s="1328">
        <f t="shared" ref="CN14:CN30" si="4">(80-COUNT(L14:CM14))/4</f>
        <v>8</v>
      </c>
      <c r="CO14" s="1329"/>
      <c r="CP14" s="1330">
        <f>IF(CN14=0,0,LOOKUP(CN14,ﾃﾞｰﾀ入力!$AR$13:'ﾃﾞｰﾀ入力'!$AR$34,ﾃﾞｰﾀ入力!$AS$13:'ﾃﾞｰﾀ入力'!$AS$34))</f>
        <v>7.25</v>
      </c>
      <c r="CQ14" s="1330"/>
      <c r="CR14" s="373">
        <f t="shared" ref="CR14:CR30" si="5">IF(CP14&gt;8,CP14-8,0)</f>
        <v>0</v>
      </c>
      <c r="CS14" s="373">
        <f t="shared" ref="CS14:CS30" si="6">IF(CB14="*",(12-COUNT(CB14:CM14))/4,0)</f>
        <v>0</v>
      </c>
      <c r="CT14" s="373">
        <f t="shared" ref="CT14:CT30" si="7">IF(CR14&gt;CS14,CS14,CR14)</f>
        <v>0</v>
      </c>
      <c r="CU14" s="374">
        <f ca="1">CV14*CP14+(CV14*0.25*CR14)+(CV14*0.25*CS14)+(CV14*CT14*0.5)</f>
        <v>8888.5</v>
      </c>
      <c r="CV14" s="375">
        <f ca="1">IF(H14=0,0,LOOKUP(H14,ﾃﾞｰﾀ入力!$C$3:'ﾃﾞｰﾀ入力'!$C$52,ﾃﾞｰﾀ入力!$E$3:'ﾃﾞｰﾀ入力'!$E$51))</f>
        <v>1226</v>
      </c>
      <c r="CW14" s="376">
        <f ca="1">IF(H14=0,0,LOOKUP(H14,ﾃﾞｰﾀ入力!$C$3:'ﾃﾞｰﾀ入力'!$C$52,ﾃﾞｰﾀ入力!$F$3:'ﾃﾞｰﾀ入力'!$F$51))</f>
        <v>0</v>
      </c>
      <c r="CY14" s="69"/>
      <c r="CZ14" s="69"/>
      <c r="DA14" s="69"/>
    </row>
    <row r="15" spans="1:105" ht="22.5" customHeight="1">
      <c r="A15" s="443">
        <f t="shared" ref="A15:A46" si="8">A14+1</f>
        <v>2</v>
      </c>
      <c r="B15" s="855" t="str">
        <f>ｼﾌﾄ原本!C6</f>
        <v>S.S</v>
      </c>
      <c r="C15" s="780" t="str">
        <f>ｼﾌﾄ原本!L6</f>
        <v>F</v>
      </c>
      <c r="D15" s="435">
        <f>IF(COUNTIF($H$14:$H$30,2),VLOOKUP(2,$H$14:$CU$30,3,FALSE),0)</f>
        <v>0</v>
      </c>
      <c r="E15" s="423">
        <f>IF(COUNTIF($H$14:$H$30,2),VLOOKUP(2,$H$14:$CU$30,4,FALSE),0)</f>
        <v>0</v>
      </c>
      <c r="F15" s="430">
        <f>IF(COUNTIF($H$14:$H$30,2),VLOOKUP(2,$H$14:$CU$30,92,FALSE),0)</f>
        <v>0</v>
      </c>
      <c r="G15" s="431">
        <f>IF(COUNTIF($H$14:$H$30,2),VLOOKUP(2,$H$14:$CW$30,94,FALSE),0)</f>
        <v>0</v>
      </c>
      <c r="H15" s="432">
        <v>6</v>
      </c>
      <c r="I15" s="874" t="str">
        <f>IF(H15=0,0,LOOKUP(H15,ﾃﾞｰﾀ入力!$C$3:'ﾃﾞｰﾀ入力'!$C$40,ﾃﾞｰﾀ入力!$D$3:'ﾃﾞｰﾀ入力'!$D$40))</f>
        <v>S.M</v>
      </c>
      <c r="J15" s="285">
        <v>6.75</v>
      </c>
      <c r="K15" s="286">
        <v>17</v>
      </c>
      <c r="L15" s="632">
        <f t="shared" ref="L15:AQ15" si="9">IF(AND(L12&gt;=$J$15,L12&lt;$K$15),"*",0)</f>
        <v>0</v>
      </c>
      <c r="M15" s="626">
        <f t="shared" si="9"/>
        <v>0</v>
      </c>
      <c r="N15" s="852">
        <f t="shared" si="9"/>
        <v>0</v>
      </c>
      <c r="O15" s="853">
        <f t="shared" si="9"/>
        <v>0</v>
      </c>
      <c r="P15" s="721">
        <f t="shared" si="9"/>
        <v>0</v>
      </c>
      <c r="Q15" s="723">
        <f t="shared" si="9"/>
        <v>0</v>
      </c>
      <c r="R15" s="724">
        <f t="shared" si="9"/>
        <v>0</v>
      </c>
      <c r="S15" s="723" t="str">
        <f t="shared" si="9"/>
        <v>*</v>
      </c>
      <c r="T15" s="721" t="str">
        <f t="shared" si="9"/>
        <v>*</v>
      </c>
      <c r="U15" s="722" t="str">
        <f t="shared" si="9"/>
        <v>*</v>
      </c>
      <c r="V15" s="723" t="str">
        <f t="shared" si="9"/>
        <v>*</v>
      </c>
      <c r="W15" s="562" t="str">
        <f t="shared" si="9"/>
        <v>*</v>
      </c>
      <c r="X15" s="723" t="str">
        <f t="shared" si="9"/>
        <v>*</v>
      </c>
      <c r="Y15" s="723" t="str">
        <f t="shared" si="9"/>
        <v>*</v>
      </c>
      <c r="Z15" s="724" t="str">
        <f t="shared" si="9"/>
        <v>*</v>
      </c>
      <c r="AA15" s="723" t="str">
        <f t="shared" si="9"/>
        <v>*</v>
      </c>
      <c r="AB15" s="721" t="str">
        <f t="shared" si="9"/>
        <v>*</v>
      </c>
      <c r="AC15" s="975" t="str">
        <f t="shared" si="9"/>
        <v>*</v>
      </c>
      <c r="AD15" s="976" t="str">
        <f t="shared" si="9"/>
        <v>*</v>
      </c>
      <c r="AE15" s="987" t="str">
        <f t="shared" si="9"/>
        <v>*</v>
      </c>
      <c r="AF15" s="723" t="str">
        <f t="shared" si="9"/>
        <v>*</v>
      </c>
      <c r="AG15" s="723" t="str">
        <f t="shared" si="9"/>
        <v>*</v>
      </c>
      <c r="AH15" s="724" t="str">
        <f t="shared" si="9"/>
        <v>*</v>
      </c>
      <c r="AI15" s="979" t="str">
        <f t="shared" si="9"/>
        <v>*</v>
      </c>
      <c r="AJ15" s="980" t="str">
        <f t="shared" si="9"/>
        <v>*</v>
      </c>
      <c r="AK15" s="981" t="str">
        <f t="shared" si="9"/>
        <v>*</v>
      </c>
      <c r="AL15" s="979" t="str">
        <f t="shared" si="9"/>
        <v>*</v>
      </c>
      <c r="AM15" s="562" t="str">
        <f t="shared" si="9"/>
        <v>*</v>
      </c>
      <c r="AN15" s="723" t="str">
        <f t="shared" si="9"/>
        <v>*</v>
      </c>
      <c r="AO15" s="723" t="str">
        <f t="shared" si="9"/>
        <v>*</v>
      </c>
      <c r="AP15" s="724" t="str">
        <f t="shared" si="9"/>
        <v>*</v>
      </c>
      <c r="AQ15" s="723" t="str">
        <f t="shared" si="9"/>
        <v>*</v>
      </c>
      <c r="AR15" s="721" t="str">
        <f t="shared" ref="AR15:BW15" si="10">IF(AND(AR12&gt;=$J$15,AR12&lt;$K$15),"*",0)</f>
        <v>*</v>
      </c>
      <c r="AS15" s="722" t="str">
        <f t="shared" si="10"/>
        <v>*</v>
      </c>
      <c r="AT15" s="723" t="str">
        <f t="shared" si="10"/>
        <v>*</v>
      </c>
      <c r="AU15" s="562" t="str">
        <f t="shared" si="10"/>
        <v>*</v>
      </c>
      <c r="AV15" s="723" t="str">
        <f t="shared" si="10"/>
        <v>*</v>
      </c>
      <c r="AW15" s="723" t="str">
        <f t="shared" si="10"/>
        <v>*</v>
      </c>
      <c r="AX15" s="724" t="str">
        <f t="shared" si="10"/>
        <v>*</v>
      </c>
      <c r="AY15" s="723" t="str">
        <f t="shared" si="10"/>
        <v>*</v>
      </c>
      <c r="AZ15" s="721" t="str">
        <f t="shared" si="10"/>
        <v>*</v>
      </c>
      <c r="BA15" s="722" t="str">
        <f t="shared" si="10"/>
        <v>*</v>
      </c>
      <c r="BB15" s="723" t="str">
        <f t="shared" si="10"/>
        <v>*</v>
      </c>
      <c r="BC15" s="562" t="str">
        <f t="shared" si="10"/>
        <v>*</v>
      </c>
      <c r="BD15" s="723" t="str">
        <f t="shared" si="10"/>
        <v>*</v>
      </c>
      <c r="BE15" s="723" t="str">
        <f t="shared" si="10"/>
        <v>*</v>
      </c>
      <c r="BF15" s="724" t="str">
        <f t="shared" si="10"/>
        <v>*</v>
      </c>
      <c r="BG15" s="723" t="str">
        <f t="shared" si="10"/>
        <v>*</v>
      </c>
      <c r="BH15" s="721">
        <f t="shared" si="10"/>
        <v>0</v>
      </c>
      <c r="BI15" s="722">
        <f t="shared" si="10"/>
        <v>0</v>
      </c>
      <c r="BJ15" s="723">
        <f t="shared" si="10"/>
        <v>0</v>
      </c>
      <c r="BK15" s="562">
        <f t="shared" si="10"/>
        <v>0</v>
      </c>
      <c r="BL15" s="723">
        <f t="shared" si="10"/>
        <v>0</v>
      </c>
      <c r="BM15" s="723">
        <f t="shared" si="10"/>
        <v>0</v>
      </c>
      <c r="BN15" s="724">
        <f t="shared" si="10"/>
        <v>0</v>
      </c>
      <c r="BO15" s="723">
        <f t="shared" si="10"/>
        <v>0</v>
      </c>
      <c r="BP15" s="721">
        <f t="shared" si="10"/>
        <v>0</v>
      </c>
      <c r="BQ15" s="722">
        <f t="shared" si="10"/>
        <v>0</v>
      </c>
      <c r="BR15" s="723">
        <f t="shared" si="10"/>
        <v>0</v>
      </c>
      <c r="BS15" s="562">
        <f t="shared" si="10"/>
        <v>0</v>
      </c>
      <c r="BT15" s="723">
        <f t="shared" si="10"/>
        <v>0</v>
      </c>
      <c r="BU15" s="723">
        <f t="shared" si="10"/>
        <v>0</v>
      </c>
      <c r="BV15" s="724">
        <f t="shared" si="10"/>
        <v>0</v>
      </c>
      <c r="BW15" s="723">
        <f t="shared" si="10"/>
        <v>0</v>
      </c>
      <c r="BX15" s="721">
        <f t="shared" ref="BX15:CM15" si="11">IF(AND(BX12&gt;=$J$15,BX12&lt;$K$15),"*",0)</f>
        <v>0</v>
      </c>
      <c r="BY15" s="722">
        <f t="shared" si="11"/>
        <v>0</v>
      </c>
      <c r="BZ15" s="723">
        <f t="shared" si="11"/>
        <v>0</v>
      </c>
      <c r="CA15" s="562">
        <f t="shared" si="11"/>
        <v>0</v>
      </c>
      <c r="CB15" s="723">
        <f t="shared" si="11"/>
        <v>0</v>
      </c>
      <c r="CC15" s="723">
        <f t="shared" si="11"/>
        <v>0</v>
      </c>
      <c r="CD15" s="724">
        <f t="shared" si="11"/>
        <v>0</v>
      </c>
      <c r="CE15" s="723">
        <f t="shared" si="11"/>
        <v>0</v>
      </c>
      <c r="CF15" s="721">
        <f t="shared" si="11"/>
        <v>0</v>
      </c>
      <c r="CG15" s="722">
        <f t="shared" si="11"/>
        <v>0</v>
      </c>
      <c r="CH15" s="723">
        <f t="shared" si="11"/>
        <v>0</v>
      </c>
      <c r="CI15" s="540">
        <f t="shared" si="11"/>
        <v>0</v>
      </c>
      <c r="CJ15" s="539">
        <f t="shared" si="11"/>
        <v>0</v>
      </c>
      <c r="CK15" s="539">
        <f t="shared" si="11"/>
        <v>0</v>
      </c>
      <c r="CL15" s="541">
        <f t="shared" si="11"/>
        <v>0</v>
      </c>
      <c r="CM15" s="539">
        <f t="shared" si="11"/>
        <v>0</v>
      </c>
      <c r="CN15" s="1128">
        <f t="shared" si="4"/>
        <v>10.25</v>
      </c>
      <c r="CO15" s="1129"/>
      <c r="CP15" s="1123">
        <f>IF(CN15=0,0,LOOKUP(CN15,ﾃﾞｰﾀ入力!$AR$13:'ﾃﾞｰﾀ入力'!$AR$34,ﾃﾞｰﾀ入力!$AS$13:'ﾃﾞｰﾀ入力'!$AS$34))</f>
        <v>9</v>
      </c>
      <c r="CQ15" s="1123"/>
      <c r="CR15" s="294">
        <f t="shared" si="5"/>
        <v>1</v>
      </c>
      <c r="CS15" s="294">
        <f t="shared" si="6"/>
        <v>0</v>
      </c>
      <c r="CT15" s="294">
        <f t="shared" si="7"/>
        <v>0</v>
      </c>
      <c r="CU15" s="295">
        <f t="shared" ref="CU15:CU30" ca="1" si="12">CV15*CP15+(CV15*0.25*CR15)+(CV15*0.25*CS15)+(CV15*CT15*0.5)</f>
        <v>11507</v>
      </c>
      <c r="CV15" s="296">
        <f ca="1">IF(H15=0,0,LOOKUP(H15,ﾃﾞｰﾀ入力!$C$3:'ﾃﾞｰﾀ入力'!$C$52,ﾃﾞｰﾀ入力!$E$3:'ﾃﾞｰﾀ入力'!$E$51))</f>
        <v>1244</v>
      </c>
      <c r="CW15" s="297">
        <f ca="1">IF(H15=0,0,LOOKUP(H15,ﾃﾞｰﾀ入力!$C$3:'ﾃﾞｰﾀ入力'!$C$52,ﾃﾞｰﾀ入力!$F$3:'ﾃﾞｰﾀ入力'!$F$51))</f>
        <v>1050</v>
      </c>
      <c r="CY15" s="69"/>
      <c r="CZ15" s="69"/>
      <c r="DA15" s="69"/>
    </row>
    <row r="16" spans="1:105" ht="22.5" customHeight="1">
      <c r="A16" s="443">
        <f t="shared" si="8"/>
        <v>3</v>
      </c>
      <c r="B16" s="855" t="str">
        <f>ｼﾌﾄ原本!C7</f>
        <v>Y.I</v>
      </c>
      <c r="C16" s="780" t="str">
        <f>ｼﾌﾄ原本!L7</f>
        <v>9-18</v>
      </c>
      <c r="D16" s="435">
        <f>IF(COUNTIF($H$14:$H$30,3),VLOOKUP(3,$H$14:$CU$30,3,FALSE),0)</f>
        <v>9</v>
      </c>
      <c r="E16" s="423">
        <f>IF(COUNTIF($H$14:$H$30,3),VLOOKUP(3,$H$14:$CU$30,4,FALSE),0)</f>
        <v>18</v>
      </c>
      <c r="F16" s="430">
        <f ca="1">IF(COUNTIF($H$14:$H$30,3),VLOOKUP(3,$H$14:$CU$30,92,FALSE),0)</f>
        <v>10040</v>
      </c>
      <c r="G16" s="431">
        <f ca="1">IF(COUNTIF($H$14:$H$30,3),VLOOKUP(3,$H$14:$CW$30,94,FALSE),0)</f>
        <v>272</v>
      </c>
      <c r="H16" s="432">
        <v>3</v>
      </c>
      <c r="I16" s="874" t="str">
        <f>IF(H16=0,0,LOOKUP(H16,ﾃﾞｰﾀ入力!$C$3:'ﾃﾞｰﾀ入力'!$C$40,ﾃﾞｰﾀ入力!$D$3:'ﾃﾞｰﾀ入力'!$D$40))</f>
        <v>Y.I</v>
      </c>
      <c r="J16" s="285">
        <v>9</v>
      </c>
      <c r="K16" s="286">
        <v>18</v>
      </c>
      <c r="L16" s="632">
        <f t="shared" ref="L16:AQ16" si="13">IF(AND(L12&gt;=$J$16,L12&lt;$K$16),"*",0)</f>
        <v>0</v>
      </c>
      <c r="M16" s="626">
        <f t="shared" si="13"/>
        <v>0</v>
      </c>
      <c r="N16" s="852">
        <f t="shared" si="13"/>
        <v>0</v>
      </c>
      <c r="O16" s="853">
        <f t="shared" si="13"/>
        <v>0</v>
      </c>
      <c r="P16" s="721">
        <f t="shared" si="13"/>
        <v>0</v>
      </c>
      <c r="Q16" s="723">
        <f t="shared" si="13"/>
        <v>0</v>
      </c>
      <c r="R16" s="724">
        <f t="shared" si="13"/>
        <v>0</v>
      </c>
      <c r="S16" s="723">
        <f t="shared" si="13"/>
        <v>0</v>
      </c>
      <c r="T16" s="721">
        <f t="shared" si="13"/>
        <v>0</v>
      </c>
      <c r="U16" s="722">
        <f t="shared" si="13"/>
        <v>0</v>
      </c>
      <c r="V16" s="723">
        <f t="shared" si="13"/>
        <v>0</v>
      </c>
      <c r="W16" s="562">
        <f t="shared" si="13"/>
        <v>0</v>
      </c>
      <c r="X16" s="723">
        <f t="shared" si="13"/>
        <v>0</v>
      </c>
      <c r="Y16" s="723">
        <f t="shared" si="13"/>
        <v>0</v>
      </c>
      <c r="Z16" s="724">
        <f t="shared" si="13"/>
        <v>0</v>
      </c>
      <c r="AA16" s="723">
        <f t="shared" si="13"/>
        <v>0</v>
      </c>
      <c r="AB16" s="988" t="str">
        <f t="shared" si="13"/>
        <v>*</v>
      </c>
      <c r="AC16" s="722" t="str">
        <f t="shared" si="13"/>
        <v>*</v>
      </c>
      <c r="AD16" s="723" t="str">
        <f t="shared" si="13"/>
        <v>*</v>
      </c>
      <c r="AE16" s="562" t="str">
        <f t="shared" si="13"/>
        <v>*</v>
      </c>
      <c r="AF16" s="723" t="str">
        <f t="shared" si="13"/>
        <v>*</v>
      </c>
      <c r="AG16" s="723" t="str">
        <f t="shared" si="13"/>
        <v>*</v>
      </c>
      <c r="AH16" s="724" t="str">
        <f t="shared" si="13"/>
        <v>*</v>
      </c>
      <c r="AI16" s="723" t="str">
        <f t="shared" si="13"/>
        <v>*</v>
      </c>
      <c r="AJ16" s="721" t="str">
        <f t="shared" si="13"/>
        <v>*</v>
      </c>
      <c r="AK16" s="722" t="str">
        <f t="shared" si="13"/>
        <v>*</v>
      </c>
      <c r="AL16" s="723" t="str">
        <f t="shared" si="13"/>
        <v>*</v>
      </c>
      <c r="AM16" s="562" t="str">
        <f t="shared" si="13"/>
        <v>*</v>
      </c>
      <c r="AN16" s="723" t="str">
        <f t="shared" si="13"/>
        <v>*</v>
      </c>
      <c r="AO16" s="723" t="str">
        <f t="shared" si="13"/>
        <v>*</v>
      </c>
      <c r="AP16" s="724" t="str">
        <f t="shared" si="13"/>
        <v>*</v>
      </c>
      <c r="AQ16" s="723" t="str">
        <f t="shared" si="13"/>
        <v>*</v>
      </c>
      <c r="AR16" s="980" t="str">
        <f t="shared" ref="AR16:BW16" si="14">IF(AND(AR12&gt;=$J$16,AR12&lt;$K$16),"*",0)</f>
        <v>*</v>
      </c>
      <c r="AS16" s="981" t="str">
        <f t="shared" si="14"/>
        <v>*</v>
      </c>
      <c r="AT16" s="979" t="str">
        <f t="shared" si="14"/>
        <v>*</v>
      </c>
      <c r="AU16" s="982" t="str">
        <f t="shared" si="14"/>
        <v>*</v>
      </c>
      <c r="AV16" s="723" t="str">
        <f t="shared" si="14"/>
        <v>*</v>
      </c>
      <c r="AW16" s="723" t="str">
        <f t="shared" si="14"/>
        <v>*</v>
      </c>
      <c r="AX16" s="724" t="str">
        <f t="shared" si="14"/>
        <v>*</v>
      </c>
      <c r="AY16" s="723" t="str">
        <f t="shared" si="14"/>
        <v>*</v>
      </c>
      <c r="AZ16" s="721" t="str">
        <f t="shared" si="14"/>
        <v>*</v>
      </c>
      <c r="BA16" s="722" t="str">
        <f t="shared" si="14"/>
        <v>*</v>
      </c>
      <c r="BB16" s="723" t="str">
        <f t="shared" si="14"/>
        <v>*</v>
      </c>
      <c r="BC16" s="562" t="str">
        <f t="shared" si="14"/>
        <v>*</v>
      </c>
      <c r="BD16" s="723" t="str">
        <f t="shared" si="14"/>
        <v>*</v>
      </c>
      <c r="BE16" s="723" t="str">
        <f t="shared" si="14"/>
        <v>*</v>
      </c>
      <c r="BF16" s="724" t="str">
        <f t="shared" si="14"/>
        <v>*</v>
      </c>
      <c r="BG16" s="723" t="str">
        <f t="shared" si="14"/>
        <v>*</v>
      </c>
      <c r="BH16" s="721" t="str">
        <f t="shared" si="14"/>
        <v>*</v>
      </c>
      <c r="BI16" s="722" t="str">
        <f t="shared" si="14"/>
        <v>*</v>
      </c>
      <c r="BJ16" s="723" t="str">
        <f t="shared" si="14"/>
        <v>*</v>
      </c>
      <c r="BK16" s="562" t="str">
        <f t="shared" si="14"/>
        <v>*</v>
      </c>
      <c r="BL16" s="723">
        <f t="shared" si="14"/>
        <v>0</v>
      </c>
      <c r="BM16" s="723">
        <f t="shared" si="14"/>
        <v>0</v>
      </c>
      <c r="BN16" s="724">
        <f t="shared" si="14"/>
        <v>0</v>
      </c>
      <c r="BO16" s="723">
        <f t="shared" si="14"/>
        <v>0</v>
      </c>
      <c r="BP16" s="721">
        <f t="shared" si="14"/>
        <v>0</v>
      </c>
      <c r="BQ16" s="722">
        <f t="shared" si="14"/>
        <v>0</v>
      </c>
      <c r="BR16" s="723">
        <f t="shared" si="14"/>
        <v>0</v>
      </c>
      <c r="BS16" s="562">
        <f t="shared" si="14"/>
        <v>0</v>
      </c>
      <c r="BT16" s="723">
        <f t="shared" si="14"/>
        <v>0</v>
      </c>
      <c r="BU16" s="723">
        <f t="shared" si="14"/>
        <v>0</v>
      </c>
      <c r="BV16" s="724">
        <f t="shared" si="14"/>
        <v>0</v>
      </c>
      <c r="BW16" s="723">
        <f t="shared" si="14"/>
        <v>0</v>
      </c>
      <c r="BX16" s="721">
        <f t="shared" ref="BX16:CM16" si="15">IF(AND(BX12&gt;=$J$16,BX12&lt;$K$16),"*",0)</f>
        <v>0</v>
      </c>
      <c r="BY16" s="722">
        <f t="shared" si="15"/>
        <v>0</v>
      </c>
      <c r="BZ16" s="723">
        <f t="shared" si="15"/>
        <v>0</v>
      </c>
      <c r="CA16" s="562">
        <f t="shared" si="15"/>
        <v>0</v>
      </c>
      <c r="CB16" s="723">
        <f t="shared" si="15"/>
        <v>0</v>
      </c>
      <c r="CC16" s="723">
        <f t="shared" si="15"/>
        <v>0</v>
      </c>
      <c r="CD16" s="724">
        <f t="shared" si="15"/>
        <v>0</v>
      </c>
      <c r="CE16" s="723">
        <f t="shared" si="15"/>
        <v>0</v>
      </c>
      <c r="CF16" s="721">
        <f t="shared" si="15"/>
        <v>0</v>
      </c>
      <c r="CG16" s="722">
        <f t="shared" si="15"/>
        <v>0</v>
      </c>
      <c r="CH16" s="723">
        <f t="shared" si="15"/>
        <v>0</v>
      </c>
      <c r="CI16" s="540">
        <f t="shared" si="15"/>
        <v>0</v>
      </c>
      <c r="CJ16" s="539">
        <f t="shared" si="15"/>
        <v>0</v>
      </c>
      <c r="CK16" s="539">
        <f t="shared" si="15"/>
        <v>0</v>
      </c>
      <c r="CL16" s="541">
        <f t="shared" si="15"/>
        <v>0</v>
      </c>
      <c r="CM16" s="539">
        <f t="shared" si="15"/>
        <v>0</v>
      </c>
      <c r="CN16" s="1128">
        <f t="shared" si="4"/>
        <v>9</v>
      </c>
      <c r="CO16" s="1129"/>
      <c r="CP16" s="1123">
        <f>IF(CN16=0,0,LOOKUP(CN16,ﾃﾞｰﾀ入力!$AR$13:'ﾃﾞｰﾀ入力'!$AR$34,ﾃﾞｰﾀ入力!$AS$13:'ﾃﾞｰﾀ入力'!$AS$34))</f>
        <v>8</v>
      </c>
      <c r="CQ16" s="1123"/>
      <c r="CR16" s="294">
        <f t="shared" si="5"/>
        <v>0</v>
      </c>
      <c r="CS16" s="294">
        <f t="shared" si="6"/>
        <v>0</v>
      </c>
      <c r="CT16" s="294">
        <f t="shared" si="7"/>
        <v>0</v>
      </c>
      <c r="CU16" s="295">
        <f t="shared" ca="1" si="12"/>
        <v>10040</v>
      </c>
      <c r="CV16" s="296">
        <f ca="1">IF(H16=0,0,LOOKUP(H16,ﾃﾞｰﾀ入力!$C$3:'ﾃﾞｰﾀ入力'!$C$52,ﾃﾞｰﾀ入力!$E$3:'ﾃﾞｰﾀ入力'!$E$51))</f>
        <v>1255</v>
      </c>
      <c r="CW16" s="297">
        <f ca="1">IF(H16=0,0,LOOKUP(H16,ﾃﾞｰﾀ入力!$C$3:'ﾃﾞｰﾀ入力'!$C$52,ﾃﾞｰﾀ入力!$F$3:'ﾃﾞｰﾀ入力'!$F$51))</f>
        <v>272</v>
      </c>
      <c r="CY16" s="69"/>
      <c r="CZ16" s="69"/>
      <c r="DA16" s="69"/>
    </row>
    <row r="17" spans="1:105" ht="22.5" customHeight="1">
      <c r="A17" s="443">
        <f t="shared" si="8"/>
        <v>4</v>
      </c>
      <c r="B17" s="855" t="str">
        <f>ｼﾌﾄ原本!C8</f>
        <v>I.Y</v>
      </c>
      <c r="C17" s="780" t="str">
        <f>ｼﾌﾄ原本!L8</f>
        <v>X</v>
      </c>
      <c r="D17" s="435">
        <f>IF(COUNTIF($H$14:$H$30,4),VLOOKUP(4,$H$14:$CU$30,3,FALSE),0)</f>
        <v>0</v>
      </c>
      <c r="E17" s="423">
        <f>IF(COUNTIF($H$14:$H$30,4),VLOOKUP(4,$H$14:$CU$30,4,FALSE),0)</f>
        <v>0</v>
      </c>
      <c r="F17" s="430">
        <f>IF(COUNTIF($H$14:$H$30,4),VLOOKUP(4,$H$14:$CU$30,92,FALSE),0)</f>
        <v>0</v>
      </c>
      <c r="G17" s="431">
        <f>IF(COUNTIF($H$14:$H$30,4),VLOOKUP(4,$H$14:$CW$30,94,FALSE),0)</f>
        <v>0</v>
      </c>
      <c r="H17" s="432">
        <v>13</v>
      </c>
      <c r="I17" s="874" t="str">
        <f>IF(H17=0,0,LOOKUP(H17,ﾃﾞｰﾀ入力!$C$3:'ﾃﾞｰﾀ入力'!$C$40,ﾃﾞｰﾀ入力!$D$3:'ﾃﾞｰﾀ入力'!$D$40))</f>
        <v>T.R</v>
      </c>
      <c r="J17" s="534">
        <v>10</v>
      </c>
      <c r="K17" s="691">
        <v>19.5</v>
      </c>
      <c r="L17" s="632">
        <f t="shared" ref="L17:AQ17" si="16">IF(AND(L12&gt;=$J$17,L12&lt;$K$17),"*",0)</f>
        <v>0</v>
      </c>
      <c r="M17" s="626">
        <f t="shared" si="16"/>
        <v>0</v>
      </c>
      <c r="N17" s="852">
        <f t="shared" si="16"/>
        <v>0</v>
      </c>
      <c r="O17" s="853">
        <f t="shared" si="16"/>
        <v>0</v>
      </c>
      <c r="P17" s="721">
        <f t="shared" si="16"/>
        <v>0</v>
      </c>
      <c r="Q17" s="723">
        <f t="shared" si="16"/>
        <v>0</v>
      </c>
      <c r="R17" s="724">
        <f t="shared" si="16"/>
        <v>0</v>
      </c>
      <c r="S17" s="723">
        <f t="shared" si="16"/>
        <v>0</v>
      </c>
      <c r="T17" s="721">
        <f t="shared" si="16"/>
        <v>0</v>
      </c>
      <c r="U17" s="722">
        <f t="shared" si="16"/>
        <v>0</v>
      </c>
      <c r="V17" s="723">
        <f t="shared" si="16"/>
        <v>0</v>
      </c>
      <c r="W17" s="562">
        <f t="shared" si="16"/>
        <v>0</v>
      </c>
      <c r="X17" s="723">
        <f t="shared" si="16"/>
        <v>0</v>
      </c>
      <c r="Y17" s="723">
        <f t="shared" si="16"/>
        <v>0</v>
      </c>
      <c r="Z17" s="724">
        <f t="shared" si="16"/>
        <v>0</v>
      </c>
      <c r="AA17" s="723">
        <f t="shared" si="16"/>
        <v>0</v>
      </c>
      <c r="AB17" s="721">
        <f t="shared" si="16"/>
        <v>0</v>
      </c>
      <c r="AC17" s="722">
        <f t="shared" si="16"/>
        <v>0</v>
      </c>
      <c r="AD17" s="723">
        <f t="shared" si="16"/>
        <v>0</v>
      </c>
      <c r="AE17" s="562">
        <f t="shared" si="16"/>
        <v>0</v>
      </c>
      <c r="AF17" s="723" t="str">
        <f t="shared" si="16"/>
        <v>*</v>
      </c>
      <c r="AG17" s="723" t="str">
        <f t="shared" si="16"/>
        <v>*</v>
      </c>
      <c r="AH17" s="724" t="str">
        <f t="shared" si="16"/>
        <v>*</v>
      </c>
      <c r="AI17" s="723" t="str">
        <f t="shared" si="16"/>
        <v>*</v>
      </c>
      <c r="AJ17" s="721" t="str">
        <f t="shared" si="16"/>
        <v>*</v>
      </c>
      <c r="AK17" s="722" t="str">
        <f t="shared" si="16"/>
        <v>*</v>
      </c>
      <c r="AL17" s="723" t="str">
        <f t="shared" si="16"/>
        <v>*</v>
      </c>
      <c r="AM17" s="562" t="str">
        <f t="shared" si="16"/>
        <v>*</v>
      </c>
      <c r="AN17" s="723" t="str">
        <f t="shared" si="16"/>
        <v>*</v>
      </c>
      <c r="AO17" s="723" t="str">
        <f t="shared" si="16"/>
        <v>*</v>
      </c>
      <c r="AP17" s="724" t="str">
        <f t="shared" si="16"/>
        <v>*</v>
      </c>
      <c r="AQ17" s="723" t="str">
        <f t="shared" si="16"/>
        <v>*</v>
      </c>
      <c r="AR17" s="721" t="str">
        <f t="shared" ref="AR17:BW17" si="17">IF(AND(AR12&gt;=$J$17,AR12&lt;$K$17),"*",0)</f>
        <v>*</v>
      </c>
      <c r="AS17" s="722" t="str">
        <f t="shared" si="17"/>
        <v>*</v>
      </c>
      <c r="AT17" s="723" t="str">
        <f t="shared" si="17"/>
        <v>*</v>
      </c>
      <c r="AU17" s="562" t="str">
        <f t="shared" si="17"/>
        <v>*</v>
      </c>
      <c r="AV17" s="979" t="str">
        <f t="shared" si="17"/>
        <v>*</v>
      </c>
      <c r="AW17" s="979" t="str">
        <f t="shared" si="17"/>
        <v>*</v>
      </c>
      <c r="AX17" s="983" t="str">
        <f t="shared" si="17"/>
        <v>*</v>
      </c>
      <c r="AY17" s="979" t="str">
        <f t="shared" si="17"/>
        <v>*</v>
      </c>
      <c r="AZ17" s="721" t="str">
        <f t="shared" si="17"/>
        <v>*</v>
      </c>
      <c r="BA17" s="722" t="str">
        <f t="shared" si="17"/>
        <v>*</v>
      </c>
      <c r="BB17" s="723" t="str">
        <f t="shared" si="17"/>
        <v>*</v>
      </c>
      <c r="BC17" s="562" t="str">
        <f t="shared" si="17"/>
        <v>*</v>
      </c>
      <c r="BD17" s="723" t="str">
        <f t="shared" si="17"/>
        <v>*</v>
      </c>
      <c r="BE17" s="723" t="str">
        <f t="shared" si="17"/>
        <v>*</v>
      </c>
      <c r="BF17" s="724" t="str">
        <f t="shared" si="17"/>
        <v>*</v>
      </c>
      <c r="BG17" s="723" t="str">
        <f t="shared" si="17"/>
        <v>*</v>
      </c>
      <c r="BH17" s="721" t="str">
        <f t="shared" si="17"/>
        <v>*</v>
      </c>
      <c r="BI17" s="722" t="str">
        <f t="shared" si="17"/>
        <v>*</v>
      </c>
      <c r="BJ17" s="723" t="str">
        <f t="shared" si="17"/>
        <v>*</v>
      </c>
      <c r="BK17" s="562" t="str">
        <f t="shared" si="17"/>
        <v>*</v>
      </c>
      <c r="BL17" s="723" t="str">
        <f t="shared" si="17"/>
        <v>*</v>
      </c>
      <c r="BM17" s="723" t="str">
        <f t="shared" si="17"/>
        <v>*</v>
      </c>
      <c r="BN17" s="724" t="str">
        <f t="shared" si="17"/>
        <v>*</v>
      </c>
      <c r="BO17" s="723" t="str">
        <f t="shared" si="17"/>
        <v>*</v>
      </c>
      <c r="BP17" s="721" t="str">
        <f t="shared" si="17"/>
        <v>*</v>
      </c>
      <c r="BQ17" s="722" t="str">
        <f t="shared" si="17"/>
        <v>*</v>
      </c>
      <c r="BR17" s="723">
        <f t="shared" si="17"/>
        <v>0</v>
      </c>
      <c r="BS17" s="562">
        <f t="shared" si="17"/>
        <v>0</v>
      </c>
      <c r="BT17" s="723">
        <f t="shared" si="17"/>
        <v>0</v>
      </c>
      <c r="BU17" s="723">
        <f t="shared" si="17"/>
        <v>0</v>
      </c>
      <c r="BV17" s="724">
        <f t="shared" si="17"/>
        <v>0</v>
      </c>
      <c r="BW17" s="723">
        <f t="shared" si="17"/>
        <v>0</v>
      </c>
      <c r="BX17" s="721">
        <f t="shared" ref="BX17:CM17" si="18">IF(AND(BX12&gt;=$J$17,BX12&lt;$K$17),"*",0)</f>
        <v>0</v>
      </c>
      <c r="BY17" s="722">
        <f t="shared" si="18"/>
        <v>0</v>
      </c>
      <c r="BZ17" s="723">
        <f t="shared" si="18"/>
        <v>0</v>
      </c>
      <c r="CA17" s="562">
        <f t="shared" si="18"/>
        <v>0</v>
      </c>
      <c r="CB17" s="723">
        <f t="shared" si="18"/>
        <v>0</v>
      </c>
      <c r="CC17" s="723">
        <f t="shared" si="18"/>
        <v>0</v>
      </c>
      <c r="CD17" s="724">
        <f t="shared" si="18"/>
        <v>0</v>
      </c>
      <c r="CE17" s="723">
        <f t="shared" si="18"/>
        <v>0</v>
      </c>
      <c r="CF17" s="721">
        <f t="shared" si="18"/>
        <v>0</v>
      </c>
      <c r="CG17" s="722">
        <f t="shared" si="18"/>
        <v>0</v>
      </c>
      <c r="CH17" s="723">
        <f t="shared" si="18"/>
        <v>0</v>
      </c>
      <c r="CI17" s="540">
        <f t="shared" si="18"/>
        <v>0</v>
      </c>
      <c r="CJ17" s="539">
        <f t="shared" si="18"/>
        <v>0</v>
      </c>
      <c r="CK17" s="539">
        <f t="shared" si="18"/>
        <v>0</v>
      </c>
      <c r="CL17" s="541">
        <f t="shared" si="18"/>
        <v>0</v>
      </c>
      <c r="CM17" s="539">
        <f t="shared" si="18"/>
        <v>0</v>
      </c>
      <c r="CN17" s="1128">
        <f t="shared" si="4"/>
        <v>9.5</v>
      </c>
      <c r="CO17" s="1129"/>
      <c r="CP17" s="1123">
        <f>IF(CN17=0,0,LOOKUP(CN17,ﾃﾞｰﾀ入力!$AR$13:'ﾃﾞｰﾀ入力'!$AR$34,ﾃﾞｰﾀ入力!$AS$13:'ﾃﾞｰﾀ入力'!$AS$34))</f>
        <v>8.5</v>
      </c>
      <c r="CQ17" s="1123"/>
      <c r="CR17" s="294">
        <f t="shared" si="5"/>
        <v>0.5</v>
      </c>
      <c r="CS17" s="294">
        <f t="shared" si="6"/>
        <v>0</v>
      </c>
      <c r="CT17" s="294">
        <f t="shared" si="7"/>
        <v>0</v>
      </c>
      <c r="CU17" s="295">
        <f t="shared" ca="1" si="12"/>
        <v>10574.25</v>
      </c>
      <c r="CV17" s="296">
        <f ca="1">IF(H17=0,0,LOOKUP(H17,ﾃﾞｰﾀ入力!$C$3:'ﾃﾞｰﾀ入力'!$C$52,ﾃﾞｰﾀ入力!$E$3:'ﾃﾞｰﾀ入力'!$E$51))</f>
        <v>1226</v>
      </c>
      <c r="CW17" s="297">
        <f ca="1">IF(H17=0,0,LOOKUP(H17,ﾃﾞｰﾀ入力!$C$3:'ﾃﾞｰﾀ入力'!$C$52,ﾃﾞｰﾀ入力!$F$3:'ﾃﾞｰﾀ入力'!$F$51))</f>
        <v>900</v>
      </c>
      <c r="CY17" s="69"/>
      <c r="CZ17" s="69"/>
      <c r="DA17" s="69"/>
    </row>
    <row r="18" spans="1:105" ht="22.5" customHeight="1">
      <c r="A18" s="443">
        <f t="shared" si="8"/>
        <v>5</v>
      </c>
      <c r="B18" s="855" t="str">
        <f>ｼﾌﾄ原本!C9</f>
        <v>S.S</v>
      </c>
      <c r="C18" s="780" t="str">
        <f>ｼﾌﾄ原本!L9</f>
        <v>X</v>
      </c>
      <c r="D18" s="435">
        <f>IF(COUNTIF($H$14:$H$30,5),VLOOKUP(5,$H$14:$CU$30,3,FALSE),0)</f>
        <v>0</v>
      </c>
      <c r="E18" s="423">
        <f>IF(COUNTIF($H$14:$H$30,5),VLOOKUP(5,$H$14:$CU$30,4,FALSE),0)</f>
        <v>0</v>
      </c>
      <c r="F18" s="430">
        <f>IF(COUNTIF($H$14:$H$30,5),VLOOKUP(5,$H$14:$CU$30,92,FALSE),0)</f>
        <v>0</v>
      </c>
      <c r="G18" s="431">
        <f>IF(COUNTIF($H$14:$H$30,5),VLOOKUP(5,$H$14:$CW$30,94,FALSE),0)</f>
        <v>0</v>
      </c>
      <c r="H18" s="432">
        <v>9</v>
      </c>
      <c r="I18" s="874" t="str">
        <f>IF(H18=0,0,LOOKUP(H18,ﾃﾞｰﾀ入力!$C$3:'ﾃﾞｰﾀ入力'!$C$40,ﾃﾞｰﾀ入力!$D$3:'ﾃﾞｰﾀ入力'!$D$40))</f>
        <v>H.S</v>
      </c>
      <c r="J18" s="285">
        <v>13</v>
      </c>
      <c r="K18" s="286">
        <v>22.75</v>
      </c>
      <c r="L18" s="632">
        <f t="shared" ref="L18:AQ18" si="19">IF(AND(L12&gt;=$J$18,L12&lt;$K$18),"*",0)</f>
        <v>0</v>
      </c>
      <c r="M18" s="626">
        <f t="shared" si="19"/>
        <v>0</v>
      </c>
      <c r="N18" s="852">
        <f t="shared" si="19"/>
        <v>0</v>
      </c>
      <c r="O18" s="853">
        <f t="shared" si="19"/>
        <v>0</v>
      </c>
      <c r="P18" s="721">
        <f t="shared" si="19"/>
        <v>0</v>
      </c>
      <c r="Q18" s="723">
        <f t="shared" si="19"/>
        <v>0</v>
      </c>
      <c r="R18" s="724">
        <f t="shared" si="19"/>
        <v>0</v>
      </c>
      <c r="S18" s="723">
        <f t="shared" si="19"/>
        <v>0</v>
      </c>
      <c r="T18" s="721">
        <f t="shared" si="19"/>
        <v>0</v>
      </c>
      <c r="U18" s="722">
        <f t="shared" si="19"/>
        <v>0</v>
      </c>
      <c r="V18" s="723">
        <f t="shared" si="19"/>
        <v>0</v>
      </c>
      <c r="W18" s="562">
        <f t="shared" si="19"/>
        <v>0</v>
      </c>
      <c r="X18" s="723">
        <f t="shared" si="19"/>
        <v>0</v>
      </c>
      <c r="Y18" s="723">
        <f t="shared" si="19"/>
        <v>0</v>
      </c>
      <c r="Z18" s="724">
        <f t="shared" si="19"/>
        <v>0</v>
      </c>
      <c r="AA18" s="723">
        <f t="shared" si="19"/>
        <v>0</v>
      </c>
      <c r="AB18" s="721">
        <f t="shared" si="19"/>
        <v>0</v>
      </c>
      <c r="AC18" s="722">
        <f t="shared" si="19"/>
        <v>0</v>
      </c>
      <c r="AD18" s="723">
        <f t="shared" si="19"/>
        <v>0</v>
      </c>
      <c r="AE18" s="562">
        <f t="shared" si="19"/>
        <v>0</v>
      </c>
      <c r="AF18" s="723">
        <f t="shared" si="19"/>
        <v>0</v>
      </c>
      <c r="AG18" s="723">
        <f t="shared" si="19"/>
        <v>0</v>
      </c>
      <c r="AH18" s="724">
        <f t="shared" si="19"/>
        <v>0</v>
      </c>
      <c r="AI18" s="723">
        <f t="shared" si="19"/>
        <v>0</v>
      </c>
      <c r="AJ18" s="721">
        <f t="shared" si="19"/>
        <v>0</v>
      </c>
      <c r="AK18" s="722">
        <f t="shared" si="19"/>
        <v>0</v>
      </c>
      <c r="AL18" s="723">
        <f t="shared" si="19"/>
        <v>0</v>
      </c>
      <c r="AM18" s="562">
        <f t="shared" si="19"/>
        <v>0</v>
      </c>
      <c r="AN18" s="723">
        <f t="shared" si="19"/>
        <v>0</v>
      </c>
      <c r="AO18" s="723">
        <f t="shared" si="19"/>
        <v>0</v>
      </c>
      <c r="AP18" s="724">
        <f t="shared" si="19"/>
        <v>0</v>
      </c>
      <c r="AQ18" s="723">
        <f t="shared" si="19"/>
        <v>0</v>
      </c>
      <c r="AR18" s="721" t="str">
        <f t="shared" ref="AR18:BW18" si="20">IF(AND(AR12&gt;=$J$18,AR12&lt;$K$18),"*",0)</f>
        <v>*</v>
      </c>
      <c r="AS18" s="722" t="str">
        <f t="shared" si="20"/>
        <v>*</v>
      </c>
      <c r="AT18" s="723" t="str">
        <f t="shared" si="20"/>
        <v>*</v>
      </c>
      <c r="AU18" s="562" t="str">
        <f t="shared" si="20"/>
        <v>*</v>
      </c>
      <c r="AV18" s="723" t="str">
        <f t="shared" si="20"/>
        <v>*</v>
      </c>
      <c r="AW18" s="723" t="str">
        <f t="shared" si="20"/>
        <v>*</v>
      </c>
      <c r="AX18" s="724" t="str">
        <f t="shared" si="20"/>
        <v>*</v>
      </c>
      <c r="AY18" s="723" t="str">
        <f t="shared" si="20"/>
        <v>*</v>
      </c>
      <c r="AZ18" s="721" t="str">
        <f t="shared" si="20"/>
        <v>*</v>
      </c>
      <c r="BA18" s="722" t="str">
        <f t="shared" si="20"/>
        <v>*</v>
      </c>
      <c r="BB18" s="723" t="str">
        <f t="shared" si="20"/>
        <v>*</v>
      </c>
      <c r="BC18" s="562" t="str">
        <f t="shared" si="20"/>
        <v>*</v>
      </c>
      <c r="BD18" s="723" t="str">
        <f t="shared" si="20"/>
        <v>*</v>
      </c>
      <c r="BE18" s="723" t="str">
        <f t="shared" si="20"/>
        <v>*</v>
      </c>
      <c r="BF18" s="724" t="str">
        <f t="shared" si="20"/>
        <v>*</v>
      </c>
      <c r="BG18" s="723" t="str">
        <f t="shared" si="20"/>
        <v>*</v>
      </c>
      <c r="BH18" s="721" t="str">
        <f t="shared" si="20"/>
        <v>*</v>
      </c>
      <c r="BI18" s="722" t="str">
        <f t="shared" si="20"/>
        <v>*</v>
      </c>
      <c r="BJ18" s="979" t="str">
        <f t="shared" si="20"/>
        <v>*</v>
      </c>
      <c r="BK18" s="982" t="str">
        <f t="shared" si="20"/>
        <v>*</v>
      </c>
      <c r="BL18" s="979" t="str">
        <f t="shared" si="20"/>
        <v>*</v>
      </c>
      <c r="BM18" s="979" t="str">
        <f t="shared" si="20"/>
        <v>*</v>
      </c>
      <c r="BN18" s="724" t="str">
        <f t="shared" si="20"/>
        <v>*</v>
      </c>
      <c r="BO18" s="723" t="str">
        <f t="shared" si="20"/>
        <v>*</v>
      </c>
      <c r="BP18" s="721" t="str">
        <f t="shared" si="20"/>
        <v>*</v>
      </c>
      <c r="BQ18" s="722" t="str">
        <f t="shared" si="20"/>
        <v>*</v>
      </c>
      <c r="BR18" s="723" t="str">
        <f t="shared" si="20"/>
        <v>*</v>
      </c>
      <c r="BS18" s="562" t="str">
        <f t="shared" si="20"/>
        <v>*</v>
      </c>
      <c r="BT18" s="723" t="str">
        <f t="shared" si="20"/>
        <v>*</v>
      </c>
      <c r="BU18" s="723" t="str">
        <f t="shared" si="20"/>
        <v>*</v>
      </c>
      <c r="BV18" s="724" t="str">
        <f t="shared" si="20"/>
        <v>*</v>
      </c>
      <c r="BW18" s="723" t="str">
        <f t="shared" si="20"/>
        <v>*</v>
      </c>
      <c r="BX18" s="721" t="str">
        <f t="shared" ref="BX18:CM18" si="21">IF(AND(BX12&gt;=$J$18,BX12&lt;$K$18),"*",0)</f>
        <v>*</v>
      </c>
      <c r="BY18" s="722" t="str">
        <f t="shared" si="21"/>
        <v>*</v>
      </c>
      <c r="BZ18" s="723" t="str">
        <f t="shared" si="21"/>
        <v>*</v>
      </c>
      <c r="CA18" s="562" t="str">
        <f t="shared" si="21"/>
        <v>*</v>
      </c>
      <c r="CB18" s="723" t="str">
        <f t="shared" si="21"/>
        <v>*</v>
      </c>
      <c r="CC18" s="723" t="str">
        <f t="shared" si="21"/>
        <v>*</v>
      </c>
      <c r="CD18" s="724" t="str">
        <f t="shared" si="21"/>
        <v>*</v>
      </c>
      <c r="CE18" s="723">
        <f t="shared" si="21"/>
        <v>0</v>
      </c>
      <c r="CF18" s="721">
        <f t="shared" si="21"/>
        <v>0</v>
      </c>
      <c r="CG18" s="722">
        <f t="shared" si="21"/>
        <v>0</v>
      </c>
      <c r="CH18" s="723">
        <f t="shared" si="21"/>
        <v>0</v>
      </c>
      <c r="CI18" s="540">
        <f t="shared" si="21"/>
        <v>0</v>
      </c>
      <c r="CJ18" s="539">
        <f t="shared" si="21"/>
        <v>0</v>
      </c>
      <c r="CK18" s="539">
        <f t="shared" si="21"/>
        <v>0</v>
      </c>
      <c r="CL18" s="541">
        <f t="shared" si="21"/>
        <v>0</v>
      </c>
      <c r="CM18" s="539">
        <f t="shared" si="21"/>
        <v>0</v>
      </c>
      <c r="CN18" s="1128">
        <f t="shared" si="4"/>
        <v>9.75</v>
      </c>
      <c r="CO18" s="1129"/>
      <c r="CP18" s="1123">
        <f>IF(CN18=0,0,LOOKUP(CN18,ﾃﾞｰﾀ入力!$AR$13:'ﾃﾞｰﾀ入力'!$AR$34,ﾃﾞｰﾀ入力!$AS$13:'ﾃﾞｰﾀ入力'!$AS$34))</f>
        <v>8.5</v>
      </c>
      <c r="CQ18" s="1123"/>
      <c r="CR18" s="294">
        <f t="shared" si="5"/>
        <v>0.5</v>
      </c>
      <c r="CS18" s="294">
        <f t="shared" si="6"/>
        <v>0.75</v>
      </c>
      <c r="CT18" s="294">
        <f t="shared" si="7"/>
        <v>0.5</v>
      </c>
      <c r="CU18" s="295">
        <f t="shared" ca="1" si="12"/>
        <v>11310</v>
      </c>
      <c r="CV18" s="296">
        <f ca="1">IF(H18=0,0,LOOKUP(H18,ﾃﾞｰﾀ入力!$C$3:'ﾃﾞｰﾀ入力'!$C$52,ﾃﾞｰﾀ入力!$E$3:'ﾃﾞｰﾀ入力'!$E$51))</f>
        <v>1248</v>
      </c>
      <c r="CW18" s="297">
        <f ca="1">IF(H18=0,0,LOOKUP(H18,ﾃﾞｰﾀ入力!$C$3:'ﾃﾞｰﾀ入力'!$C$52,ﾃﾞｰﾀ入力!$F$3:'ﾃﾞｰﾀ入力'!$F$51))</f>
        <v>648</v>
      </c>
      <c r="CY18" s="69"/>
      <c r="CZ18" s="69"/>
      <c r="DA18" s="69"/>
    </row>
    <row r="19" spans="1:105" ht="22.5" customHeight="1">
      <c r="A19" s="443">
        <f t="shared" si="8"/>
        <v>6</v>
      </c>
      <c r="B19" s="855" t="str">
        <f>ｼﾌﾄ原本!C10</f>
        <v>S.M</v>
      </c>
      <c r="C19" s="780" t="str">
        <f>ｼﾌﾄ原本!L10</f>
        <v>O-16</v>
      </c>
      <c r="D19" s="435">
        <f>IF(COUNTIF($H$14:$H$30,6),VLOOKUP(6,$H$14:$CU$30,3,FALSE),0)</f>
        <v>6.75</v>
      </c>
      <c r="E19" s="429">
        <f>IF(COUNTIF($H$14:$H$30,6),VLOOKUP(6,$H$14:$CU$30,4,FALSE),0)</f>
        <v>17</v>
      </c>
      <c r="F19" s="430">
        <f ca="1">IF(COUNTIF($H$14:$H$30,6),VLOOKUP(6,$H$14:$CU$30,92,FALSE),0)</f>
        <v>11507</v>
      </c>
      <c r="G19" s="431">
        <f ca="1">IF(COUNTIF($H$14:$H$30,6),VLOOKUP(6,$H$14:$CW$30,94,FALSE),0)</f>
        <v>1050</v>
      </c>
      <c r="H19" s="432">
        <v>17</v>
      </c>
      <c r="I19" s="874" t="str">
        <f>IF(H19=0,0,LOOKUP(H19,ﾃﾞｰﾀ入力!$C$3:'ﾃﾞｰﾀ入力'!$C$40,ﾃﾞｰﾀ入力!$D$3:'ﾃﾞｰﾀ入力'!$D$40))</f>
        <v>S.U</v>
      </c>
      <c r="J19" s="285">
        <v>17</v>
      </c>
      <c r="K19" s="286">
        <v>22.75</v>
      </c>
      <c r="L19" s="632">
        <f t="shared" ref="L19:AQ19" si="22">IF(AND(L12&gt;=$J$19,L12&lt;$K$19),"*",0)</f>
        <v>0</v>
      </c>
      <c r="M19" s="626">
        <f t="shared" si="22"/>
        <v>0</v>
      </c>
      <c r="N19" s="852">
        <f t="shared" si="22"/>
        <v>0</v>
      </c>
      <c r="O19" s="853">
        <f t="shared" si="22"/>
        <v>0</v>
      </c>
      <c r="P19" s="721">
        <f t="shared" si="22"/>
        <v>0</v>
      </c>
      <c r="Q19" s="723">
        <f t="shared" si="22"/>
        <v>0</v>
      </c>
      <c r="R19" s="724">
        <f t="shared" si="22"/>
        <v>0</v>
      </c>
      <c r="S19" s="723">
        <f t="shared" si="22"/>
        <v>0</v>
      </c>
      <c r="T19" s="721">
        <f t="shared" si="22"/>
        <v>0</v>
      </c>
      <c r="U19" s="722">
        <f t="shared" si="22"/>
        <v>0</v>
      </c>
      <c r="V19" s="723">
        <f t="shared" si="22"/>
        <v>0</v>
      </c>
      <c r="W19" s="562">
        <f t="shared" si="22"/>
        <v>0</v>
      </c>
      <c r="X19" s="723">
        <f t="shared" si="22"/>
        <v>0</v>
      </c>
      <c r="Y19" s="723">
        <f t="shared" si="22"/>
        <v>0</v>
      </c>
      <c r="Z19" s="724">
        <f t="shared" si="22"/>
        <v>0</v>
      </c>
      <c r="AA19" s="723">
        <f t="shared" si="22"/>
        <v>0</v>
      </c>
      <c r="AB19" s="721">
        <f t="shared" si="22"/>
        <v>0</v>
      </c>
      <c r="AC19" s="722">
        <f t="shared" si="22"/>
        <v>0</v>
      </c>
      <c r="AD19" s="723">
        <f t="shared" si="22"/>
        <v>0</v>
      </c>
      <c r="AE19" s="562">
        <f t="shared" si="22"/>
        <v>0</v>
      </c>
      <c r="AF19" s="723">
        <f t="shared" si="22"/>
        <v>0</v>
      </c>
      <c r="AG19" s="723">
        <f t="shared" si="22"/>
        <v>0</v>
      </c>
      <c r="AH19" s="724">
        <f t="shared" si="22"/>
        <v>0</v>
      </c>
      <c r="AI19" s="723">
        <f t="shared" si="22"/>
        <v>0</v>
      </c>
      <c r="AJ19" s="721">
        <f t="shared" si="22"/>
        <v>0</v>
      </c>
      <c r="AK19" s="722">
        <f t="shared" si="22"/>
        <v>0</v>
      </c>
      <c r="AL19" s="723">
        <f t="shared" si="22"/>
        <v>0</v>
      </c>
      <c r="AM19" s="562">
        <f t="shared" si="22"/>
        <v>0</v>
      </c>
      <c r="AN19" s="723">
        <f t="shared" si="22"/>
        <v>0</v>
      </c>
      <c r="AO19" s="723">
        <f t="shared" si="22"/>
        <v>0</v>
      </c>
      <c r="AP19" s="724">
        <f t="shared" si="22"/>
        <v>0</v>
      </c>
      <c r="AQ19" s="723">
        <f t="shared" si="22"/>
        <v>0</v>
      </c>
      <c r="AR19" s="721">
        <f t="shared" ref="AR19:BW19" si="23">IF(AND(AR12&gt;=$J$19,AR12&lt;$K$19),"*",0)</f>
        <v>0</v>
      </c>
      <c r="AS19" s="722">
        <f t="shared" si="23"/>
        <v>0</v>
      </c>
      <c r="AT19" s="723">
        <f t="shared" si="23"/>
        <v>0</v>
      </c>
      <c r="AU19" s="562">
        <f t="shared" si="23"/>
        <v>0</v>
      </c>
      <c r="AV19" s="723">
        <f t="shared" si="23"/>
        <v>0</v>
      </c>
      <c r="AW19" s="723">
        <f t="shared" si="23"/>
        <v>0</v>
      </c>
      <c r="AX19" s="724">
        <f t="shared" si="23"/>
        <v>0</v>
      </c>
      <c r="AY19" s="723">
        <f t="shared" si="23"/>
        <v>0</v>
      </c>
      <c r="AZ19" s="962">
        <f t="shared" si="23"/>
        <v>0</v>
      </c>
      <c r="BA19" s="963">
        <f t="shared" si="23"/>
        <v>0</v>
      </c>
      <c r="BB19" s="960">
        <f t="shared" si="23"/>
        <v>0</v>
      </c>
      <c r="BC19" s="964">
        <f t="shared" si="23"/>
        <v>0</v>
      </c>
      <c r="BD19" s="960">
        <f t="shared" si="23"/>
        <v>0</v>
      </c>
      <c r="BE19" s="960">
        <f t="shared" si="23"/>
        <v>0</v>
      </c>
      <c r="BF19" s="961">
        <f t="shared" si="23"/>
        <v>0</v>
      </c>
      <c r="BG19" s="960">
        <f t="shared" si="23"/>
        <v>0</v>
      </c>
      <c r="BH19" s="962" t="str">
        <f t="shared" si="23"/>
        <v>*</v>
      </c>
      <c r="BI19" s="963" t="str">
        <f t="shared" si="23"/>
        <v>*</v>
      </c>
      <c r="BJ19" s="960" t="str">
        <f t="shared" si="23"/>
        <v>*</v>
      </c>
      <c r="BK19" s="964" t="str">
        <f t="shared" si="23"/>
        <v>*</v>
      </c>
      <c r="BL19" s="960" t="str">
        <f t="shared" si="23"/>
        <v>*</v>
      </c>
      <c r="BM19" s="960" t="str">
        <f t="shared" si="23"/>
        <v>*</v>
      </c>
      <c r="BN19" s="961" t="str">
        <f t="shared" si="23"/>
        <v>*</v>
      </c>
      <c r="BO19" s="994" t="str">
        <f t="shared" si="23"/>
        <v>*</v>
      </c>
      <c r="BP19" s="721" t="str">
        <f t="shared" si="23"/>
        <v>*</v>
      </c>
      <c r="BQ19" s="722" t="str">
        <f t="shared" si="23"/>
        <v>*</v>
      </c>
      <c r="BR19" s="723" t="str">
        <f t="shared" si="23"/>
        <v>*</v>
      </c>
      <c r="BS19" s="562" t="str">
        <f t="shared" si="23"/>
        <v>*</v>
      </c>
      <c r="BT19" s="723" t="str">
        <f t="shared" si="23"/>
        <v>*</v>
      </c>
      <c r="BU19" s="723" t="str">
        <f t="shared" si="23"/>
        <v>*</v>
      </c>
      <c r="BV19" s="724" t="str">
        <f t="shared" si="23"/>
        <v>*</v>
      </c>
      <c r="BW19" s="723" t="str">
        <f t="shared" si="23"/>
        <v>*</v>
      </c>
      <c r="BX19" s="721" t="str">
        <f t="shared" ref="BX19:CM19" si="24">IF(AND(BX12&gt;=$J$19,BX12&lt;$K$19),"*",0)</f>
        <v>*</v>
      </c>
      <c r="BY19" s="722" t="str">
        <f t="shared" si="24"/>
        <v>*</v>
      </c>
      <c r="BZ19" s="723" t="str">
        <f t="shared" si="24"/>
        <v>*</v>
      </c>
      <c r="CA19" s="562" t="str">
        <f t="shared" si="24"/>
        <v>*</v>
      </c>
      <c r="CB19" s="723" t="str">
        <f t="shared" si="24"/>
        <v>*</v>
      </c>
      <c r="CC19" s="723" t="str">
        <f t="shared" si="24"/>
        <v>*</v>
      </c>
      <c r="CD19" s="724" t="str">
        <f t="shared" si="24"/>
        <v>*</v>
      </c>
      <c r="CE19" s="723">
        <f t="shared" si="24"/>
        <v>0</v>
      </c>
      <c r="CF19" s="721">
        <f t="shared" si="24"/>
        <v>0</v>
      </c>
      <c r="CG19" s="722">
        <f t="shared" si="24"/>
        <v>0</v>
      </c>
      <c r="CH19" s="723">
        <f t="shared" si="24"/>
        <v>0</v>
      </c>
      <c r="CI19" s="540">
        <f t="shared" si="24"/>
        <v>0</v>
      </c>
      <c r="CJ19" s="539">
        <f t="shared" si="24"/>
        <v>0</v>
      </c>
      <c r="CK19" s="539">
        <f t="shared" si="24"/>
        <v>0</v>
      </c>
      <c r="CL19" s="541">
        <f t="shared" si="24"/>
        <v>0</v>
      </c>
      <c r="CM19" s="539">
        <f t="shared" si="24"/>
        <v>0</v>
      </c>
      <c r="CN19" s="1128">
        <f t="shared" si="4"/>
        <v>5.75</v>
      </c>
      <c r="CO19" s="1129"/>
      <c r="CP19" s="1123">
        <f>IF(CN19=0,0,LOOKUP(CN19,ﾃﾞｰﾀ入力!$AR$13:'ﾃﾞｰﾀ入力'!$AR$34,ﾃﾞｰﾀ入力!$AS$13:'ﾃﾞｰﾀ入力'!$AS$34))</f>
        <v>5.25</v>
      </c>
      <c r="CQ19" s="1123"/>
      <c r="CR19" s="294">
        <f t="shared" si="5"/>
        <v>0</v>
      </c>
      <c r="CS19" s="294">
        <f t="shared" si="6"/>
        <v>0.75</v>
      </c>
      <c r="CT19" s="294">
        <f t="shared" si="7"/>
        <v>0</v>
      </c>
      <c r="CU19" s="295">
        <f t="shared" ca="1" si="12"/>
        <v>6666.375</v>
      </c>
      <c r="CV19" s="296">
        <f ca="1">IF(H19=0,0,LOOKUP(H19,ﾃﾞｰﾀ入力!$C$3:'ﾃﾞｰﾀ入力'!$C$52,ﾃﾞｰﾀ入力!$E$3:'ﾃﾞｰﾀ入力'!$E$51))</f>
        <v>1226</v>
      </c>
      <c r="CW19" s="297">
        <f ca="1">IF(H19=0,0,LOOKUP(H19,ﾃﾞｰﾀ入力!$C$3:'ﾃﾞｰﾀ入力'!$C$52,ﾃﾞｰﾀ入力!$F$3:'ﾃﾞｰﾀ入力'!$F$51))</f>
        <v>418</v>
      </c>
      <c r="CY19" s="69"/>
      <c r="CZ19" s="69"/>
      <c r="DA19" s="69"/>
    </row>
    <row r="20" spans="1:105" ht="22.5" customHeight="1">
      <c r="A20" s="443">
        <f t="shared" si="8"/>
        <v>7</v>
      </c>
      <c r="B20" s="855" t="str">
        <f>ｼﾌﾄ原本!C11</f>
        <v>N.D</v>
      </c>
      <c r="C20" s="780" t="str">
        <f>ｼﾌﾄ原本!L11</f>
        <v>X</v>
      </c>
      <c r="D20" s="435">
        <f>IF(COUNTIF($H$14:$H$30,7),VLOOKUP(7,$H$14:$CU$30,3,FALSE),0)</f>
        <v>0</v>
      </c>
      <c r="E20" s="423">
        <f>IF(COUNTIF($H$14:$H$30,7),VLOOKUP(7,$H$14:$CU$30,4,FALSE),0)</f>
        <v>0</v>
      </c>
      <c r="F20" s="430">
        <f>IF(COUNTIF($H$14:$H$30,7),VLOOKUP(7,$H$14:$CU$30,92,FALSE),0)</f>
        <v>0</v>
      </c>
      <c r="G20" s="431">
        <f>IF(COUNTIF($H$14:$H$30,7),VLOOKUP(7,$H$14:$CW$30,94,FALSE),0)</f>
        <v>0</v>
      </c>
      <c r="H20" s="432">
        <v>16</v>
      </c>
      <c r="I20" s="874" t="str">
        <f>IF(H20=0,0,LOOKUP(H20,ﾃﾞｰﾀ入力!$C$3:'ﾃﾞｰﾀ入力'!$C$40,ﾃﾞｰﾀ入力!$D$3:'ﾃﾞｰﾀ入力'!$D$40))</f>
        <v>Y.Y</v>
      </c>
      <c r="J20" s="285">
        <v>17.5</v>
      </c>
      <c r="K20" s="286">
        <v>22.75</v>
      </c>
      <c r="L20" s="632">
        <f t="shared" ref="L20:AQ20" si="25">IF(AND(L12&gt;=$J$20,L12&lt;$K$20),"*",0)</f>
        <v>0</v>
      </c>
      <c r="M20" s="626">
        <f t="shared" si="25"/>
        <v>0</v>
      </c>
      <c r="N20" s="852">
        <f t="shared" si="25"/>
        <v>0</v>
      </c>
      <c r="O20" s="853">
        <f t="shared" si="25"/>
        <v>0</v>
      </c>
      <c r="P20" s="721">
        <f t="shared" si="25"/>
        <v>0</v>
      </c>
      <c r="Q20" s="723">
        <f t="shared" si="25"/>
        <v>0</v>
      </c>
      <c r="R20" s="724">
        <f t="shared" si="25"/>
        <v>0</v>
      </c>
      <c r="S20" s="723">
        <f t="shared" si="25"/>
        <v>0</v>
      </c>
      <c r="T20" s="721">
        <f t="shared" si="25"/>
        <v>0</v>
      </c>
      <c r="U20" s="722">
        <f t="shared" si="25"/>
        <v>0</v>
      </c>
      <c r="V20" s="723">
        <f t="shared" si="25"/>
        <v>0</v>
      </c>
      <c r="W20" s="562">
        <f t="shared" si="25"/>
        <v>0</v>
      </c>
      <c r="X20" s="723">
        <f t="shared" si="25"/>
        <v>0</v>
      </c>
      <c r="Y20" s="723">
        <f t="shared" si="25"/>
        <v>0</v>
      </c>
      <c r="Z20" s="724">
        <f t="shared" si="25"/>
        <v>0</v>
      </c>
      <c r="AA20" s="723">
        <f t="shared" si="25"/>
        <v>0</v>
      </c>
      <c r="AB20" s="721">
        <f t="shared" si="25"/>
        <v>0</v>
      </c>
      <c r="AC20" s="722">
        <f t="shared" si="25"/>
        <v>0</v>
      </c>
      <c r="AD20" s="723">
        <f t="shared" si="25"/>
        <v>0</v>
      </c>
      <c r="AE20" s="562">
        <f t="shared" si="25"/>
        <v>0</v>
      </c>
      <c r="AF20" s="723">
        <f t="shared" si="25"/>
        <v>0</v>
      </c>
      <c r="AG20" s="723">
        <f t="shared" si="25"/>
        <v>0</v>
      </c>
      <c r="AH20" s="724">
        <f t="shared" si="25"/>
        <v>0</v>
      </c>
      <c r="AI20" s="723">
        <f t="shared" si="25"/>
        <v>0</v>
      </c>
      <c r="AJ20" s="721">
        <f t="shared" si="25"/>
        <v>0</v>
      </c>
      <c r="AK20" s="722">
        <f t="shared" si="25"/>
        <v>0</v>
      </c>
      <c r="AL20" s="723">
        <f t="shared" si="25"/>
        <v>0</v>
      </c>
      <c r="AM20" s="562">
        <f t="shared" si="25"/>
        <v>0</v>
      </c>
      <c r="AN20" s="723">
        <f t="shared" si="25"/>
        <v>0</v>
      </c>
      <c r="AO20" s="723">
        <f t="shared" si="25"/>
        <v>0</v>
      </c>
      <c r="AP20" s="724">
        <f t="shared" si="25"/>
        <v>0</v>
      </c>
      <c r="AQ20" s="723">
        <f t="shared" si="25"/>
        <v>0</v>
      </c>
      <c r="AR20" s="721">
        <f t="shared" ref="AR20:BW20" si="26">IF(AND(AR12&gt;=$J$20,AR12&lt;$K$20),"*",0)</f>
        <v>0</v>
      </c>
      <c r="AS20" s="722">
        <f t="shared" si="26"/>
        <v>0</v>
      </c>
      <c r="AT20" s="723">
        <f t="shared" si="26"/>
        <v>0</v>
      </c>
      <c r="AU20" s="562">
        <f t="shared" si="26"/>
        <v>0</v>
      </c>
      <c r="AV20" s="723">
        <f t="shared" si="26"/>
        <v>0</v>
      </c>
      <c r="AW20" s="723">
        <f t="shared" si="26"/>
        <v>0</v>
      </c>
      <c r="AX20" s="724">
        <f t="shared" si="26"/>
        <v>0</v>
      </c>
      <c r="AY20" s="723">
        <f t="shared" si="26"/>
        <v>0</v>
      </c>
      <c r="AZ20" s="721">
        <f t="shared" si="26"/>
        <v>0</v>
      </c>
      <c r="BA20" s="722">
        <f t="shared" si="26"/>
        <v>0</v>
      </c>
      <c r="BB20" s="723">
        <f t="shared" si="26"/>
        <v>0</v>
      </c>
      <c r="BC20" s="562">
        <f t="shared" si="26"/>
        <v>0</v>
      </c>
      <c r="BD20" s="723">
        <f t="shared" si="26"/>
        <v>0</v>
      </c>
      <c r="BE20" s="723">
        <f t="shared" si="26"/>
        <v>0</v>
      </c>
      <c r="BF20" s="724">
        <f t="shared" si="26"/>
        <v>0</v>
      </c>
      <c r="BG20" s="723">
        <f t="shared" si="26"/>
        <v>0</v>
      </c>
      <c r="BH20" s="721">
        <f t="shared" si="26"/>
        <v>0</v>
      </c>
      <c r="BI20" s="722">
        <f t="shared" si="26"/>
        <v>0</v>
      </c>
      <c r="BJ20" s="723" t="str">
        <f t="shared" si="26"/>
        <v>*</v>
      </c>
      <c r="BK20" s="562" t="str">
        <f t="shared" si="26"/>
        <v>*</v>
      </c>
      <c r="BL20" s="723" t="str">
        <f t="shared" si="26"/>
        <v>*</v>
      </c>
      <c r="BM20" s="723" t="str">
        <f t="shared" si="26"/>
        <v>*</v>
      </c>
      <c r="BN20" s="724" t="str">
        <f t="shared" si="26"/>
        <v>*</v>
      </c>
      <c r="BO20" s="723" t="str">
        <f t="shared" si="26"/>
        <v>*</v>
      </c>
      <c r="BP20" s="721" t="str">
        <f t="shared" si="26"/>
        <v>*</v>
      </c>
      <c r="BQ20" s="981" t="str">
        <f t="shared" si="26"/>
        <v>*</v>
      </c>
      <c r="BR20" s="723" t="str">
        <f t="shared" si="26"/>
        <v>*</v>
      </c>
      <c r="BS20" s="562" t="str">
        <f t="shared" si="26"/>
        <v>*</v>
      </c>
      <c r="BT20" s="723" t="str">
        <f t="shared" si="26"/>
        <v>*</v>
      </c>
      <c r="BU20" s="723" t="str">
        <f t="shared" si="26"/>
        <v>*</v>
      </c>
      <c r="BV20" s="724" t="str">
        <f t="shared" si="26"/>
        <v>*</v>
      </c>
      <c r="BW20" s="723" t="str">
        <f t="shared" si="26"/>
        <v>*</v>
      </c>
      <c r="BX20" s="721" t="str">
        <f t="shared" ref="BX20:CM20" si="27">IF(AND(BX12&gt;=$J$20,BX12&lt;$K$20),"*",0)</f>
        <v>*</v>
      </c>
      <c r="BY20" s="722" t="str">
        <f t="shared" si="27"/>
        <v>*</v>
      </c>
      <c r="BZ20" s="723" t="str">
        <f t="shared" si="27"/>
        <v>*</v>
      </c>
      <c r="CA20" s="562" t="str">
        <f t="shared" si="27"/>
        <v>*</v>
      </c>
      <c r="CB20" s="723" t="str">
        <f t="shared" si="27"/>
        <v>*</v>
      </c>
      <c r="CC20" s="723" t="str">
        <f t="shared" si="27"/>
        <v>*</v>
      </c>
      <c r="CD20" s="724" t="str">
        <f t="shared" si="27"/>
        <v>*</v>
      </c>
      <c r="CE20" s="723">
        <f t="shared" si="27"/>
        <v>0</v>
      </c>
      <c r="CF20" s="721">
        <f t="shared" si="27"/>
        <v>0</v>
      </c>
      <c r="CG20" s="722">
        <f t="shared" si="27"/>
        <v>0</v>
      </c>
      <c r="CH20" s="723">
        <f t="shared" si="27"/>
        <v>0</v>
      </c>
      <c r="CI20" s="540">
        <f t="shared" si="27"/>
        <v>0</v>
      </c>
      <c r="CJ20" s="539">
        <f t="shared" si="27"/>
        <v>0</v>
      </c>
      <c r="CK20" s="539">
        <f t="shared" si="27"/>
        <v>0</v>
      </c>
      <c r="CL20" s="541">
        <f t="shared" si="27"/>
        <v>0</v>
      </c>
      <c r="CM20" s="539">
        <f t="shared" si="27"/>
        <v>0</v>
      </c>
      <c r="CN20" s="1128">
        <f t="shared" si="4"/>
        <v>5.25</v>
      </c>
      <c r="CO20" s="1129"/>
      <c r="CP20" s="1123">
        <f>IF(CN20=0,0,LOOKUP(CN20,ﾃﾞｰﾀ入力!$AR$13:'ﾃﾞｰﾀ入力'!$AR$34,ﾃﾞｰﾀ入力!$AS$13:'ﾃﾞｰﾀ入力'!$AS$34))</f>
        <v>5</v>
      </c>
      <c r="CQ20" s="1123"/>
      <c r="CR20" s="294">
        <f t="shared" si="5"/>
        <v>0</v>
      </c>
      <c r="CS20" s="294">
        <f t="shared" si="6"/>
        <v>0.75</v>
      </c>
      <c r="CT20" s="294">
        <f t="shared" si="7"/>
        <v>0</v>
      </c>
      <c r="CU20" s="295">
        <f t="shared" ca="1" si="12"/>
        <v>6359.875</v>
      </c>
      <c r="CV20" s="296">
        <f ca="1">IF(H20=0,0,LOOKUP(H20,ﾃﾞｰﾀ入力!$C$3:'ﾃﾞｰﾀ入力'!$C$52,ﾃﾞｰﾀ入力!$E$3:'ﾃﾞｰﾀ入力'!$E$51))</f>
        <v>1226</v>
      </c>
      <c r="CW20" s="297">
        <f ca="1">IF(H20=0,0,LOOKUP(H20,ﾃﾞｰﾀ入力!$C$3:'ﾃﾞｰﾀ入力'!$C$52,ﾃﾞｰﾀ入力!$F$3:'ﾃﾞｰﾀ入力'!$F$51))</f>
        <v>356</v>
      </c>
      <c r="CY20" s="69"/>
      <c r="CZ20" s="69"/>
      <c r="DA20" s="69"/>
    </row>
    <row r="21" spans="1:105" ht="22.5" customHeight="1">
      <c r="A21" s="443">
        <f t="shared" si="8"/>
        <v>8</v>
      </c>
      <c r="B21" s="855" t="str">
        <f>ｼﾌﾄ原本!C12</f>
        <v>M.K</v>
      </c>
      <c r="C21" s="780" t="str">
        <f>ｼﾌﾄ原本!L12</f>
        <v>O-16</v>
      </c>
      <c r="D21" s="435">
        <f>IF(COUNTIF($H$14:$H$30,8),VLOOKUP(8,$H$14:$CU$30,3,FALSE),0)</f>
        <v>0</v>
      </c>
      <c r="E21" s="423">
        <f>IF(COUNTIF($H$14:$H$30,8),VLOOKUP(8,$H$14:$CU$30,4,FALSE),0)</f>
        <v>0</v>
      </c>
      <c r="F21" s="430">
        <f>IF(COUNTIF($H$14:$H$30,8),VLOOKUP(8,$H$14:$CU$30,92,FALSE),0)</f>
        <v>0</v>
      </c>
      <c r="G21" s="431">
        <f>IF(COUNTIF($H$14:$H$30,8),VLOOKUP(8,$H$14:$CW$30,94,FALSE),0)</f>
        <v>0</v>
      </c>
      <c r="H21" s="432"/>
      <c r="I21" s="874">
        <f>IF(H21=0,0,LOOKUP(H21,ﾃﾞｰﾀ入力!$C$3:'ﾃﾞｰﾀ入力'!$C$40,ﾃﾞｰﾀ入力!$D$3:'ﾃﾞｰﾀ入力'!$D$40))</f>
        <v>0</v>
      </c>
      <c r="J21" s="285"/>
      <c r="K21" s="286"/>
      <c r="L21" s="632">
        <f t="shared" ref="L21:AQ21" si="28">IF(AND(L12&gt;=$J$21,L12&lt;$K$21),"*",0)</f>
        <v>0</v>
      </c>
      <c r="M21" s="626">
        <f t="shared" si="28"/>
        <v>0</v>
      </c>
      <c r="N21" s="852">
        <f t="shared" si="28"/>
        <v>0</v>
      </c>
      <c r="O21" s="853">
        <f t="shared" si="28"/>
        <v>0</v>
      </c>
      <c r="P21" s="721">
        <f t="shared" si="28"/>
        <v>0</v>
      </c>
      <c r="Q21" s="723">
        <f t="shared" si="28"/>
        <v>0</v>
      </c>
      <c r="R21" s="724">
        <f t="shared" si="28"/>
        <v>0</v>
      </c>
      <c r="S21" s="723">
        <f t="shared" si="28"/>
        <v>0</v>
      </c>
      <c r="T21" s="721">
        <f t="shared" si="28"/>
        <v>0</v>
      </c>
      <c r="U21" s="722">
        <f t="shared" si="28"/>
        <v>0</v>
      </c>
      <c r="V21" s="723">
        <f t="shared" si="28"/>
        <v>0</v>
      </c>
      <c r="W21" s="562">
        <f t="shared" si="28"/>
        <v>0</v>
      </c>
      <c r="X21" s="723">
        <f t="shared" si="28"/>
        <v>0</v>
      </c>
      <c r="Y21" s="723">
        <f t="shared" si="28"/>
        <v>0</v>
      </c>
      <c r="Z21" s="724">
        <f t="shared" si="28"/>
        <v>0</v>
      </c>
      <c r="AA21" s="723">
        <f t="shared" si="28"/>
        <v>0</v>
      </c>
      <c r="AB21" s="721">
        <f t="shared" si="28"/>
        <v>0</v>
      </c>
      <c r="AC21" s="722">
        <f t="shared" si="28"/>
        <v>0</v>
      </c>
      <c r="AD21" s="723">
        <f t="shared" si="28"/>
        <v>0</v>
      </c>
      <c r="AE21" s="562">
        <f t="shared" si="28"/>
        <v>0</v>
      </c>
      <c r="AF21" s="723">
        <f t="shared" si="28"/>
        <v>0</v>
      </c>
      <c r="AG21" s="723">
        <f t="shared" si="28"/>
        <v>0</v>
      </c>
      <c r="AH21" s="724">
        <f t="shared" si="28"/>
        <v>0</v>
      </c>
      <c r="AI21" s="723">
        <f t="shared" si="28"/>
        <v>0</v>
      </c>
      <c r="AJ21" s="721">
        <f t="shared" si="28"/>
        <v>0</v>
      </c>
      <c r="AK21" s="722">
        <f t="shared" si="28"/>
        <v>0</v>
      </c>
      <c r="AL21" s="723">
        <f t="shared" si="28"/>
        <v>0</v>
      </c>
      <c r="AM21" s="562">
        <f t="shared" si="28"/>
        <v>0</v>
      </c>
      <c r="AN21" s="723">
        <f t="shared" si="28"/>
        <v>0</v>
      </c>
      <c r="AO21" s="723">
        <f t="shared" si="28"/>
        <v>0</v>
      </c>
      <c r="AP21" s="724">
        <f t="shared" si="28"/>
        <v>0</v>
      </c>
      <c r="AQ21" s="723">
        <f t="shared" si="28"/>
        <v>0</v>
      </c>
      <c r="AR21" s="721">
        <f t="shared" ref="AR21:BW21" si="29">IF(AND(AR12&gt;=$J$21,AR12&lt;$K$21),"*",0)</f>
        <v>0</v>
      </c>
      <c r="AS21" s="722">
        <f t="shared" si="29"/>
        <v>0</v>
      </c>
      <c r="AT21" s="723">
        <f t="shared" si="29"/>
        <v>0</v>
      </c>
      <c r="AU21" s="562">
        <f t="shared" si="29"/>
        <v>0</v>
      </c>
      <c r="AV21" s="723">
        <f t="shared" si="29"/>
        <v>0</v>
      </c>
      <c r="AW21" s="723">
        <f t="shared" si="29"/>
        <v>0</v>
      </c>
      <c r="AX21" s="724">
        <f t="shared" si="29"/>
        <v>0</v>
      </c>
      <c r="AY21" s="723">
        <f t="shared" si="29"/>
        <v>0</v>
      </c>
      <c r="AZ21" s="721">
        <f t="shared" si="29"/>
        <v>0</v>
      </c>
      <c r="BA21" s="722">
        <f t="shared" si="29"/>
        <v>0</v>
      </c>
      <c r="BB21" s="723">
        <f t="shared" si="29"/>
        <v>0</v>
      </c>
      <c r="BC21" s="562">
        <f t="shared" si="29"/>
        <v>0</v>
      </c>
      <c r="BD21" s="723">
        <f t="shared" si="29"/>
        <v>0</v>
      </c>
      <c r="BE21" s="723">
        <f t="shared" si="29"/>
        <v>0</v>
      </c>
      <c r="BF21" s="724">
        <f t="shared" si="29"/>
        <v>0</v>
      </c>
      <c r="BG21" s="723">
        <f t="shared" si="29"/>
        <v>0</v>
      </c>
      <c r="BH21" s="721">
        <f t="shared" si="29"/>
        <v>0</v>
      </c>
      <c r="BI21" s="722">
        <f t="shared" si="29"/>
        <v>0</v>
      </c>
      <c r="BJ21" s="723">
        <f t="shared" si="29"/>
        <v>0</v>
      </c>
      <c r="BK21" s="562">
        <f t="shared" si="29"/>
        <v>0</v>
      </c>
      <c r="BL21" s="723">
        <f t="shared" si="29"/>
        <v>0</v>
      </c>
      <c r="BM21" s="723">
        <f t="shared" si="29"/>
        <v>0</v>
      </c>
      <c r="BN21" s="724">
        <f t="shared" si="29"/>
        <v>0</v>
      </c>
      <c r="BO21" s="723">
        <f t="shared" si="29"/>
        <v>0</v>
      </c>
      <c r="BP21" s="721">
        <f t="shared" si="29"/>
        <v>0</v>
      </c>
      <c r="BQ21" s="722">
        <f t="shared" si="29"/>
        <v>0</v>
      </c>
      <c r="BR21" s="723">
        <f t="shared" si="29"/>
        <v>0</v>
      </c>
      <c r="BS21" s="562">
        <f t="shared" si="29"/>
        <v>0</v>
      </c>
      <c r="BT21" s="723">
        <f t="shared" si="29"/>
        <v>0</v>
      </c>
      <c r="BU21" s="723">
        <f t="shared" si="29"/>
        <v>0</v>
      </c>
      <c r="BV21" s="724">
        <f t="shared" si="29"/>
        <v>0</v>
      </c>
      <c r="BW21" s="723">
        <f t="shared" si="29"/>
        <v>0</v>
      </c>
      <c r="BX21" s="721">
        <f t="shared" ref="BX21:CM21" si="30">IF(AND(BX12&gt;=$J$21,BX12&lt;$K$21),"*",0)</f>
        <v>0</v>
      </c>
      <c r="BY21" s="722">
        <f t="shared" si="30"/>
        <v>0</v>
      </c>
      <c r="BZ21" s="723">
        <f t="shared" si="30"/>
        <v>0</v>
      </c>
      <c r="CA21" s="562">
        <f t="shared" si="30"/>
        <v>0</v>
      </c>
      <c r="CB21" s="723">
        <f t="shared" si="30"/>
        <v>0</v>
      </c>
      <c r="CC21" s="723">
        <f t="shared" si="30"/>
        <v>0</v>
      </c>
      <c r="CD21" s="724">
        <f t="shared" si="30"/>
        <v>0</v>
      </c>
      <c r="CE21" s="723">
        <f t="shared" si="30"/>
        <v>0</v>
      </c>
      <c r="CF21" s="721">
        <f t="shared" si="30"/>
        <v>0</v>
      </c>
      <c r="CG21" s="722">
        <f t="shared" si="30"/>
        <v>0</v>
      </c>
      <c r="CH21" s="723">
        <f t="shared" si="30"/>
        <v>0</v>
      </c>
      <c r="CI21" s="540">
        <f t="shared" si="30"/>
        <v>0</v>
      </c>
      <c r="CJ21" s="539">
        <f t="shared" si="30"/>
        <v>0</v>
      </c>
      <c r="CK21" s="539">
        <f t="shared" si="30"/>
        <v>0</v>
      </c>
      <c r="CL21" s="541">
        <f t="shared" si="30"/>
        <v>0</v>
      </c>
      <c r="CM21" s="539">
        <f t="shared" si="30"/>
        <v>0</v>
      </c>
      <c r="CN21" s="1128">
        <f t="shared" si="4"/>
        <v>0</v>
      </c>
      <c r="CO21" s="1129"/>
      <c r="CP21" s="1123">
        <f>IF(CN21=0,0,LOOKUP(CN21,ﾃﾞｰﾀ入力!$AR$13:'ﾃﾞｰﾀ入力'!$AR$34,ﾃﾞｰﾀ入力!$AS$13:'ﾃﾞｰﾀ入力'!$AS$34))</f>
        <v>0</v>
      </c>
      <c r="CQ21" s="1123"/>
      <c r="CR21" s="294">
        <f t="shared" si="5"/>
        <v>0</v>
      </c>
      <c r="CS21" s="294">
        <f t="shared" si="6"/>
        <v>0</v>
      </c>
      <c r="CT21" s="294">
        <f t="shared" si="7"/>
        <v>0</v>
      </c>
      <c r="CU21" s="295">
        <f t="shared" si="12"/>
        <v>0</v>
      </c>
      <c r="CV21" s="296">
        <f>IF(H21=0,0,LOOKUP(H21,ﾃﾞｰﾀ入力!$C$3:'ﾃﾞｰﾀ入力'!$C$52,ﾃﾞｰﾀ入力!$E$3:'ﾃﾞｰﾀ入力'!$E$51))</f>
        <v>0</v>
      </c>
      <c r="CW21" s="297">
        <f>IF(H21=0,0,LOOKUP(H21,ﾃﾞｰﾀ入力!$C$3:'ﾃﾞｰﾀ入力'!$C$52,ﾃﾞｰﾀ入力!$F$3:'ﾃﾞｰﾀ入力'!$F$51))</f>
        <v>0</v>
      </c>
      <c r="CY21" s="69"/>
      <c r="CZ21" s="69"/>
      <c r="DA21" s="69"/>
    </row>
    <row r="22" spans="1:105" ht="22.5" customHeight="1">
      <c r="A22" s="443">
        <f t="shared" si="8"/>
        <v>9</v>
      </c>
      <c r="B22" s="855" t="str">
        <f>ｼﾌﾄ原本!C13</f>
        <v>H.S</v>
      </c>
      <c r="C22" s="780" t="str">
        <f>ｼﾌﾄ原本!L13</f>
        <v>13-L</v>
      </c>
      <c r="D22" s="435">
        <f>IF(COUNTIF($H$14:$H$30,9),VLOOKUP(9,$H$14:$CU$30,3,FALSE),0)</f>
        <v>13</v>
      </c>
      <c r="E22" s="423">
        <f>IF(COUNTIF($H$14:$H$30,9),VLOOKUP(9,$H$14:$CU$30,4,FALSE),0)</f>
        <v>22.75</v>
      </c>
      <c r="F22" s="430">
        <f ca="1">IF(COUNTIF($H$14:$H$30,9),VLOOKUP(9,$H$14:$CU$30,92,FALSE),0)</f>
        <v>11310</v>
      </c>
      <c r="G22" s="431">
        <f ca="1">IF(COUNTIF($H$14:$H$30,9),VLOOKUP(9,$H$14:$CW$30,94,FALSE),0)</f>
        <v>648</v>
      </c>
      <c r="H22" s="432"/>
      <c r="I22" s="874">
        <f>IF(H22=0,0,LOOKUP(H22,ﾃﾞｰﾀ入力!$C$3:'ﾃﾞｰﾀ入力'!$C$40,ﾃﾞｰﾀ入力!$D$3:'ﾃﾞｰﾀ入力'!$D$40))</f>
        <v>0</v>
      </c>
      <c r="J22" s="285"/>
      <c r="K22" s="286"/>
      <c r="L22" s="632">
        <f t="shared" ref="L22:AQ22" si="31">IF(AND(L12&gt;=$J$22,L12&lt;$K$22),"*",0)</f>
        <v>0</v>
      </c>
      <c r="M22" s="626">
        <f t="shared" si="31"/>
        <v>0</v>
      </c>
      <c r="N22" s="852">
        <f t="shared" si="31"/>
        <v>0</v>
      </c>
      <c r="O22" s="853">
        <f t="shared" si="31"/>
        <v>0</v>
      </c>
      <c r="P22" s="721">
        <f t="shared" si="31"/>
        <v>0</v>
      </c>
      <c r="Q22" s="723">
        <f t="shared" si="31"/>
        <v>0</v>
      </c>
      <c r="R22" s="724">
        <f t="shared" si="31"/>
        <v>0</v>
      </c>
      <c r="S22" s="723">
        <f t="shared" si="31"/>
        <v>0</v>
      </c>
      <c r="T22" s="721">
        <f t="shared" si="31"/>
        <v>0</v>
      </c>
      <c r="U22" s="722">
        <f t="shared" si="31"/>
        <v>0</v>
      </c>
      <c r="V22" s="723">
        <f t="shared" si="31"/>
        <v>0</v>
      </c>
      <c r="W22" s="562">
        <f t="shared" si="31"/>
        <v>0</v>
      </c>
      <c r="X22" s="723">
        <f t="shared" si="31"/>
        <v>0</v>
      </c>
      <c r="Y22" s="723">
        <f t="shared" si="31"/>
        <v>0</v>
      </c>
      <c r="Z22" s="724">
        <f t="shared" si="31"/>
        <v>0</v>
      </c>
      <c r="AA22" s="723">
        <f t="shared" si="31"/>
        <v>0</v>
      </c>
      <c r="AB22" s="721">
        <f t="shared" si="31"/>
        <v>0</v>
      </c>
      <c r="AC22" s="722">
        <f t="shared" si="31"/>
        <v>0</v>
      </c>
      <c r="AD22" s="723">
        <f t="shared" si="31"/>
        <v>0</v>
      </c>
      <c r="AE22" s="562">
        <f t="shared" si="31"/>
        <v>0</v>
      </c>
      <c r="AF22" s="723">
        <f t="shared" si="31"/>
        <v>0</v>
      </c>
      <c r="AG22" s="723">
        <f t="shared" si="31"/>
        <v>0</v>
      </c>
      <c r="AH22" s="724">
        <f t="shared" si="31"/>
        <v>0</v>
      </c>
      <c r="AI22" s="723">
        <f t="shared" si="31"/>
        <v>0</v>
      </c>
      <c r="AJ22" s="721">
        <f t="shared" si="31"/>
        <v>0</v>
      </c>
      <c r="AK22" s="722">
        <f t="shared" si="31"/>
        <v>0</v>
      </c>
      <c r="AL22" s="723">
        <f t="shared" si="31"/>
        <v>0</v>
      </c>
      <c r="AM22" s="562">
        <f t="shared" si="31"/>
        <v>0</v>
      </c>
      <c r="AN22" s="723">
        <f t="shared" si="31"/>
        <v>0</v>
      </c>
      <c r="AO22" s="723">
        <f t="shared" si="31"/>
        <v>0</v>
      </c>
      <c r="AP22" s="724">
        <f t="shared" si="31"/>
        <v>0</v>
      </c>
      <c r="AQ22" s="723">
        <f t="shared" si="31"/>
        <v>0</v>
      </c>
      <c r="AR22" s="721">
        <f t="shared" ref="AR22:BW22" si="32">IF(AND(AR12&gt;=$J$22,AR12&lt;$K$22),"*",0)</f>
        <v>0</v>
      </c>
      <c r="AS22" s="722">
        <f t="shared" si="32"/>
        <v>0</v>
      </c>
      <c r="AT22" s="723">
        <f t="shared" si="32"/>
        <v>0</v>
      </c>
      <c r="AU22" s="562">
        <f t="shared" si="32"/>
        <v>0</v>
      </c>
      <c r="AV22" s="723">
        <f t="shared" si="32"/>
        <v>0</v>
      </c>
      <c r="AW22" s="723">
        <f t="shared" si="32"/>
        <v>0</v>
      </c>
      <c r="AX22" s="724">
        <f t="shared" si="32"/>
        <v>0</v>
      </c>
      <c r="AY22" s="723">
        <f t="shared" si="32"/>
        <v>0</v>
      </c>
      <c r="AZ22" s="721">
        <f t="shared" si="32"/>
        <v>0</v>
      </c>
      <c r="BA22" s="722">
        <f t="shared" si="32"/>
        <v>0</v>
      </c>
      <c r="BB22" s="723">
        <f t="shared" si="32"/>
        <v>0</v>
      </c>
      <c r="BC22" s="562">
        <f t="shared" si="32"/>
        <v>0</v>
      </c>
      <c r="BD22" s="723">
        <f t="shared" si="32"/>
        <v>0</v>
      </c>
      <c r="BE22" s="723">
        <f t="shared" si="32"/>
        <v>0</v>
      </c>
      <c r="BF22" s="724">
        <f t="shared" si="32"/>
        <v>0</v>
      </c>
      <c r="BG22" s="723">
        <f t="shared" si="32"/>
        <v>0</v>
      </c>
      <c r="BH22" s="721">
        <f t="shared" si="32"/>
        <v>0</v>
      </c>
      <c r="BI22" s="722">
        <f t="shared" si="32"/>
        <v>0</v>
      </c>
      <c r="BJ22" s="723">
        <f t="shared" si="32"/>
        <v>0</v>
      </c>
      <c r="BK22" s="562">
        <f t="shared" si="32"/>
        <v>0</v>
      </c>
      <c r="BL22" s="723">
        <f t="shared" si="32"/>
        <v>0</v>
      </c>
      <c r="BM22" s="723">
        <f t="shared" si="32"/>
        <v>0</v>
      </c>
      <c r="BN22" s="724">
        <f t="shared" si="32"/>
        <v>0</v>
      </c>
      <c r="BO22" s="723">
        <f t="shared" si="32"/>
        <v>0</v>
      </c>
      <c r="BP22" s="721">
        <f t="shared" si="32"/>
        <v>0</v>
      </c>
      <c r="BQ22" s="722">
        <f t="shared" si="32"/>
        <v>0</v>
      </c>
      <c r="BR22" s="723">
        <f t="shared" si="32"/>
        <v>0</v>
      </c>
      <c r="BS22" s="562">
        <f t="shared" si="32"/>
        <v>0</v>
      </c>
      <c r="BT22" s="723">
        <f t="shared" si="32"/>
        <v>0</v>
      </c>
      <c r="BU22" s="723">
        <f t="shared" si="32"/>
        <v>0</v>
      </c>
      <c r="BV22" s="724">
        <f t="shared" si="32"/>
        <v>0</v>
      </c>
      <c r="BW22" s="723">
        <f t="shared" si="32"/>
        <v>0</v>
      </c>
      <c r="BX22" s="721">
        <f t="shared" ref="BX22:CM22" si="33">IF(AND(BX12&gt;=$J$22,BX12&lt;$K$22),"*",0)</f>
        <v>0</v>
      </c>
      <c r="BY22" s="722">
        <f t="shared" si="33"/>
        <v>0</v>
      </c>
      <c r="BZ22" s="723">
        <f t="shared" si="33"/>
        <v>0</v>
      </c>
      <c r="CA22" s="562">
        <f t="shared" si="33"/>
        <v>0</v>
      </c>
      <c r="CB22" s="723">
        <f t="shared" si="33"/>
        <v>0</v>
      </c>
      <c r="CC22" s="723">
        <f t="shared" si="33"/>
        <v>0</v>
      </c>
      <c r="CD22" s="724">
        <f t="shared" si="33"/>
        <v>0</v>
      </c>
      <c r="CE22" s="723">
        <f t="shared" si="33"/>
        <v>0</v>
      </c>
      <c r="CF22" s="721">
        <f t="shared" si="33"/>
        <v>0</v>
      </c>
      <c r="CG22" s="722">
        <f t="shared" si="33"/>
        <v>0</v>
      </c>
      <c r="CH22" s="723">
        <f t="shared" si="33"/>
        <v>0</v>
      </c>
      <c r="CI22" s="540">
        <f t="shared" si="33"/>
        <v>0</v>
      </c>
      <c r="CJ22" s="539">
        <f t="shared" si="33"/>
        <v>0</v>
      </c>
      <c r="CK22" s="539">
        <f t="shared" si="33"/>
        <v>0</v>
      </c>
      <c r="CL22" s="541">
        <f t="shared" si="33"/>
        <v>0</v>
      </c>
      <c r="CM22" s="539">
        <f t="shared" si="33"/>
        <v>0</v>
      </c>
      <c r="CN22" s="1128">
        <f t="shared" si="4"/>
        <v>0</v>
      </c>
      <c r="CO22" s="1129"/>
      <c r="CP22" s="1123">
        <f>IF(CN22=0,0,LOOKUP(CN22,ﾃﾞｰﾀ入力!$AR$13:'ﾃﾞｰﾀ入力'!$AR$34,ﾃﾞｰﾀ入力!$AS$13:'ﾃﾞｰﾀ入力'!$AS$34))</f>
        <v>0</v>
      </c>
      <c r="CQ22" s="1123"/>
      <c r="CR22" s="294">
        <f t="shared" si="5"/>
        <v>0</v>
      </c>
      <c r="CS22" s="294">
        <f t="shared" si="6"/>
        <v>0</v>
      </c>
      <c r="CT22" s="294">
        <f t="shared" si="7"/>
        <v>0</v>
      </c>
      <c r="CU22" s="295">
        <f t="shared" si="12"/>
        <v>0</v>
      </c>
      <c r="CV22" s="296">
        <f>IF(H22=0,0,LOOKUP(H22,ﾃﾞｰﾀ入力!$C$3:'ﾃﾞｰﾀ入力'!$C$52,ﾃﾞｰﾀ入力!$E$3:'ﾃﾞｰﾀ入力'!$E$51))</f>
        <v>0</v>
      </c>
      <c r="CW22" s="297">
        <f>IF(H22=0,0,LOOKUP(H22,ﾃﾞｰﾀ入力!$C$3:'ﾃﾞｰﾀ入力'!$C$52,ﾃﾞｰﾀ入力!$F$3:'ﾃﾞｰﾀ入力'!$F$51))</f>
        <v>0</v>
      </c>
      <c r="CY22" s="69"/>
      <c r="CZ22" s="69"/>
      <c r="DA22" s="69"/>
    </row>
    <row r="23" spans="1:105" ht="22.5" customHeight="1">
      <c r="A23" s="443">
        <f t="shared" si="8"/>
        <v>10</v>
      </c>
      <c r="B23" s="855" t="str">
        <f>ｼﾌﾄ原本!C14</f>
        <v>C.E</v>
      </c>
      <c r="C23" s="780" t="str">
        <f>ｼﾌﾄ原本!L14</f>
        <v>X</v>
      </c>
      <c r="D23" s="435">
        <f>IF(COUNTIF($H$14:$H$30,10),VLOOKUP(10,$H$14:$CU$30,3,FALSE),0)</f>
        <v>0</v>
      </c>
      <c r="E23" s="423">
        <f>IF(COUNTIF($H$14:$H$30,10),VLOOKUP(10,$H$14:$CU$30,4,FALSE),0)</f>
        <v>0</v>
      </c>
      <c r="F23" s="430">
        <f>IF(COUNTIF($H$14:$H$30,10),VLOOKUP(10,$H$14:$CU$30,92,FALSE),0)</f>
        <v>0</v>
      </c>
      <c r="G23" s="431">
        <f>IF(COUNTIF($H$14:$H$30,10),VLOOKUP(10,$H$14:$CW$30,94,FALSE),0)</f>
        <v>0</v>
      </c>
      <c r="H23" s="432"/>
      <c r="I23" s="874">
        <f>IF(H23=0,0,LOOKUP(H23,ﾃﾞｰﾀ入力!$C$3:'ﾃﾞｰﾀ入力'!$C$40,ﾃﾞｰﾀ入力!$D$3:'ﾃﾞｰﾀ入力'!$D$40))</f>
        <v>0</v>
      </c>
      <c r="J23" s="285"/>
      <c r="K23" s="286"/>
      <c r="L23" s="632">
        <f t="shared" ref="L23:AQ23" si="34">IF(AND(L12&gt;=$J$23,L12&lt;$K$23),"*",0)</f>
        <v>0</v>
      </c>
      <c r="M23" s="626">
        <f t="shared" si="34"/>
        <v>0</v>
      </c>
      <c r="N23" s="852">
        <f t="shared" si="34"/>
        <v>0</v>
      </c>
      <c r="O23" s="853">
        <f t="shared" si="34"/>
        <v>0</v>
      </c>
      <c r="P23" s="721">
        <f t="shared" si="34"/>
        <v>0</v>
      </c>
      <c r="Q23" s="723">
        <f t="shared" si="34"/>
        <v>0</v>
      </c>
      <c r="R23" s="724">
        <f t="shared" si="34"/>
        <v>0</v>
      </c>
      <c r="S23" s="723">
        <f t="shared" si="34"/>
        <v>0</v>
      </c>
      <c r="T23" s="721">
        <f t="shared" si="34"/>
        <v>0</v>
      </c>
      <c r="U23" s="722">
        <f t="shared" si="34"/>
        <v>0</v>
      </c>
      <c r="V23" s="723">
        <f t="shared" si="34"/>
        <v>0</v>
      </c>
      <c r="W23" s="562">
        <f t="shared" si="34"/>
        <v>0</v>
      </c>
      <c r="X23" s="723">
        <f t="shared" si="34"/>
        <v>0</v>
      </c>
      <c r="Y23" s="723">
        <f t="shared" si="34"/>
        <v>0</v>
      </c>
      <c r="Z23" s="724">
        <f t="shared" si="34"/>
        <v>0</v>
      </c>
      <c r="AA23" s="723">
        <f t="shared" si="34"/>
        <v>0</v>
      </c>
      <c r="AB23" s="721">
        <f t="shared" si="34"/>
        <v>0</v>
      </c>
      <c r="AC23" s="722">
        <f t="shared" si="34"/>
        <v>0</v>
      </c>
      <c r="AD23" s="723">
        <f t="shared" si="34"/>
        <v>0</v>
      </c>
      <c r="AE23" s="562">
        <f t="shared" si="34"/>
        <v>0</v>
      </c>
      <c r="AF23" s="723">
        <f t="shared" si="34"/>
        <v>0</v>
      </c>
      <c r="AG23" s="723">
        <f t="shared" si="34"/>
        <v>0</v>
      </c>
      <c r="AH23" s="724">
        <f t="shared" si="34"/>
        <v>0</v>
      </c>
      <c r="AI23" s="723">
        <f t="shared" si="34"/>
        <v>0</v>
      </c>
      <c r="AJ23" s="721">
        <f t="shared" si="34"/>
        <v>0</v>
      </c>
      <c r="AK23" s="722">
        <f t="shared" si="34"/>
        <v>0</v>
      </c>
      <c r="AL23" s="723">
        <f t="shared" si="34"/>
        <v>0</v>
      </c>
      <c r="AM23" s="562">
        <f t="shared" si="34"/>
        <v>0</v>
      </c>
      <c r="AN23" s="723">
        <f t="shared" si="34"/>
        <v>0</v>
      </c>
      <c r="AO23" s="723">
        <f t="shared" si="34"/>
        <v>0</v>
      </c>
      <c r="AP23" s="724">
        <f t="shared" si="34"/>
        <v>0</v>
      </c>
      <c r="AQ23" s="723">
        <f t="shared" si="34"/>
        <v>0</v>
      </c>
      <c r="AR23" s="721">
        <f t="shared" ref="AR23:BW23" si="35">IF(AND(AR12&gt;=$J$23,AR12&lt;$K$23),"*",0)</f>
        <v>0</v>
      </c>
      <c r="AS23" s="722">
        <f t="shared" si="35"/>
        <v>0</v>
      </c>
      <c r="AT23" s="723">
        <f t="shared" si="35"/>
        <v>0</v>
      </c>
      <c r="AU23" s="562">
        <f t="shared" si="35"/>
        <v>0</v>
      </c>
      <c r="AV23" s="723">
        <f t="shared" si="35"/>
        <v>0</v>
      </c>
      <c r="AW23" s="723">
        <f t="shared" si="35"/>
        <v>0</v>
      </c>
      <c r="AX23" s="724">
        <f t="shared" si="35"/>
        <v>0</v>
      </c>
      <c r="AY23" s="723">
        <f t="shared" si="35"/>
        <v>0</v>
      </c>
      <c r="AZ23" s="721">
        <f t="shared" si="35"/>
        <v>0</v>
      </c>
      <c r="BA23" s="722">
        <f t="shared" si="35"/>
        <v>0</v>
      </c>
      <c r="BB23" s="723">
        <f t="shared" si="35"/>
        <v>0</v>
      </c>
      <c r="BC23" s="562">
        <f t="shared" si="35"/>
        <v>0</v>
      </c>
      <c r="BD23" s="723">
        <f t="shared" si="35"/>
        <v>0</v>
      </c>
      <c r="BE23" s="723">
        <f t="shared" si="35"/>
        <v>0</v>
      </c>
      <c r="BF23" s="724">
        <f t="shared" si="35"/>
        <v>0</v>
      </c>
      <c r="BG23" s="723">
        <f t="shared" si="35"/>
        <v>0</v>
      </c>
      <c r="BH23" s="721">
        <f t="shared" si="35"/>
        <v>0</v>
      </c>
      <c r="BI23" s="722">
        <f t="shared" si="35"/>
        <v>0</v>
      </c>
      <c r="BJ23" s="723">
        <f t="shared" si="35"/>
        <v>0</v>
      </c>
      <c r="BK23" s="562">
        <f t="shared" si="35"/>
        <v>0</v>
      </c>
      <c r="BL23" s="723">
        <f t="shared" si="35"/>
        <v>0</v>
      </c>
      <c r="BM23" s="723">
        <f t="shared" si="35"/>
        <v>0</v>
      </c>
      <c r="BN23" s="724">
        <f t="shared" si="35"/>
        <v>0</v>
      </c>
      <c r="BO23" s="723">
        <f t="shared" si="35"/>
        <v>0</v>
      </c>
      <c r="BP23" s="721">
        <f t="shared" si="35"/>
        <v>0</v>
      </c>
      <c r="BQ23" s="722">
        <f t="shared" si="35"/>
        <v>0</v>
      </c>
      <c r="BR23" s="723">
        <f t="shared" si="35"/>
        <v>0</v>
      </c>
      <c r="BS23" s="562">
        <f t="shared" si="35"/>
        <v>0</v>
      </c>
      <c r="BT23" s="723">
        <f t="shared" si="35"/>
        <v>0</v>
      </c>
      <c r="BU23" s="723">
        <f t="shared" si="35"/>
        <v>0</v>
      </c>
      <c r="BV23" s="724">
        <f t="shared" si="35"/>
        <v>0</v>
      </c>
      <c r="BW23" s="723">
        <f t="shared" si="35"/>
        <v>0</v>
      </c>
      <c r="BX23" s="721">
        <f t="shared" ref="BX23:CM23" si="36">IF(AND(BX12&gt;=$J$23,BX12&lt;$K$23),"*",0)</f>
        <v>0</v>
      </c>
      <c r="BY23" s="722">
        <f t="shared" si="36"/>
        <v>0</v>
      </c>
      <c r="BZ23" s="723">
        <f t="shared" si="36"/>
        <v>0</v>
      </c>
      <c r="CA23" s="562">
        <f t="shared" si="36"/>
        <v>0</v>
      </c>
      <c r="CB23" s="723">
        <f t="shared" si="36"/>
        <v>0</v>
      </c>
      <c r="CC23" s="723">
        <f t="shared" si="36"/>
        <v>0</v>
      </c>
      <c r="CD23" s="724">
        <f t="shared" si="36"/>
        <v>0</v>
      </c>
      <c r="CE23" s="723">
        <f t="shared" si="36"/>
        <v>0</v>
      </c>
      <c r="CF23" s="721">
        <f t="shared" si="36"/>
        <v>0</v>
      </c>
      <c r="CG23" s="722">
        <f t="shared" si="36"/>
        <v>0</v>
      </c>
      <c r="CH23" s="723">
        <f t="shared" si="36"/>
        <v>0</v>
      </c>
      <c r="CI23" s="540">
        <f t="shared" si="36"/>
        <v>0</v>
      </c>
      <c r="CJ23" s="539">
        <f t="shared" si="36"/>
        <v>0</v>
      </c>
      <c r="CK23" s="539">
        <f t="shared" si="36"/>
        <v>0</v>
      </c>
      <c r="CL23" s="541">
        <f t="shared" si="36"/>
        <v>0</v>
      </c>
      <c r="CM23" s="539">
        <f t="shared" si="36"/>
        <v>0</v>
      </c>
      <c r="CN23" s="1128">
        <f t="shared" si="4"/>
        <v>0</v>
      </c>
      <c r="CO23" s="1129"/>
      <c r="CP23" s="1123">
        <f>IF(CN23=0,0,LOOKUP(CN23,ﾃﾞｰﾀ入力!$AR$13:'ﾃﾞｰﾀ入力'!$AR$34,ﾃﾞｰﾀ入力!$AS$13:'ﾃﾞｰﾀ入力'!$AS$34))</f>
        <v>0</v>
      </c>
      <c r="CQ23" s="1123"/>
      <c r="CR23" s="294">
        <f t="shared" si="5"/>
        <v>0</v>
      </c>
      <c r="CS23" s="294">
        <f t="shared" si="6"/>
        <v>0</v>
      </c>
      <c r="CT23" s="294">
        <f t="shared" si="7"/>
        <v>0</v>
      </c>
      <c r="CU23" s="295">
        <f t="shared" si="12"/>
        <v>0</v>
      </c>
      <c r="CV23" s="296">
        <f>IF(H23=0,0,LOOKUP(H23,ﾃﾞｰﾀ入力!$C$3:'ﾃﾞｰﾀ入力'!$C$52,ﾃﾞｰﾀ入力!$E$3:'ﾃﾞｰﾀ入力'!$E$51))</f>
        <v>0</v>
      </c>
      <c r="CW23" s="297">
        <f>IF(H23=0,0,LOOKUP(H23,ﾃﾞｰﾀ入力!$C$3:'ﾃﾞｰﾀ入力'!$C$52,ﾃﾞｰﾀ入力!$F$3:'ﾃﾞｰﾀ入力'!$F$51))</f>
        <v>0</v>
      </c>
      <c r="CY23" s="69"/>
      <c r="CZ23" s="69"/>
      <c r="DA23" s="69"/>
    </row>
    <row r="24" spans="1:105" ht="22.5" customHeight="1">
      <c r="A24" s="443">
        <f t="shared" si="8"/>
        <v>11</v>
      </c>
      <c r="B24" s="855" t="str">
        <f>ｼﾌﾄ原本!C15</f>
        <v>K.J</v>
      </c>
      <c r="C24" s="780" t="str">
        <f>ｼﾌﾄ原本!L15</f>
        <v>X</v>
      </c>
      <c r="D24" s="435">
        <f>IF(COUNTIF($H$14:$H$30,11),VLOOKUP(11,$H$14:$CU$30,3,FALSE),0)</f>
        <v>0</v>
      </c>
      <c r="E24" s="423">
        <f>IF(COUNTIF($H$14:$H$30,11),VLOOKUP(11,$H$14:$CU$30,4,FALSE),0)</f>
        <v>0</v>
      </c>
      <c r="F24" s="430">
        <f>IF(COUNTIF($H$14:$H$30,11),VLOOKUP(11,$H$14:$CU$30,92,FALSE),0)</f>
        <v>0</v>
      </c>
      <c r="G24" s="431">
        <f>IF(COUNTIF($H$14:$H$30,11),VLOOKUP(11,$H$14:$CW$30,94,FALSE),0)</f>
        <v>0</v>
      </c>
      <c r="H24" s="432"/>
      <c r="I24" s="874">
        <f>IF(H24=0,0,LOOKUP(H24,ﾃﾞｰﾀ入力!$C$3:'ﾃﾞｰﾀ入力'!$C$40,ﾃﾞｰﾀ入力!$D$3:'ﾃﾞｰﾀ入力'!$D$40))</f>
        <v>0</v>
      </c>
      <c r="J24" s="285"/>
      <c r="K24" s="286"/>
      <c r="L24" s="632">
        <f t="shared" ref="L24:AQ24" si="37">IF(AND(L12&gt;=$J$24,L12&lt;$K$24),"*",0)</f>
        <v>0</v>
      </c>
      <c r="M24" s="626">
        <f t="shared" si="37"/>
        <v>0</v>
      </c>
      <c r="N24" s="852">
        <f t="shared" si="37"/>
        <v>0</v>
      </c>
      <c r="O24" s="853">
        <f t="shared" si="37"/>
        <v>0</v>
      </c>
      <c r="P24" s="721">
        <f t="shared" si="37"/>
        <v>0</v>
      </c>
      <c r="Q24" s="723">
        <f t="shared" si="37"/>
        <v>0</v>
      </c>
      <c r="R24" s="724">
        <f t="shared" si="37"/>
        <v>0</v>
      </c>
      <c r="S24" s="723">
        <f t="shared" si="37"/>
        <v>0</v>
      </c>
      <c r="T24" s="721">
        <f t="shared" si="37"/>
        <v>0</v>
      </c>
      <c r="U24" s="722">
        <f t="shared" si="37"/>
        <v>0</v>
      </c>
      <c r="V24" s="723">
        <f t="shared" si="37"/>
        <v>0</v>
      </c>
      <c r="W24" s="562">
        <f t="shared" si="37"/>
        <v>0</v>
      </c>
      <c r="X24" s="723">
        <f t="shared" si="37"/>
        <v>0</v>
      </c>
      <c r="Y24" s="723">
        <f t="shared" si="37"/>
        <v>0</v>
      </c>
      <c r="Z24" s="724">
        <f t="shared" si="37"/>
        <v>0</v>
      </c>
      <c r="AA24" s="723">
        <f t="shared" si="37"/>
        <v>0</v>
      </c>
      <c r="AB24" s="721">
        <f t="shared" si="37"/>
        <v>0</v>
      </c>
      <c r="AC24" s="722">
        <f t="shared" si="37"/>
        <v>0</v>
      </c>
      <c r="AD24" s="723">
        <f t="shared" si="37"/>
        <v>0</v>
      </c>
      <c r="AE24" s="562">
        <f t="shared" si="37"/>
        <v>0</v>
      </c>
      <c r="AF24" s="723">
        <f t="shared" si="37"/>
        <v>0</v>
      </c>
      <c r="AG24" s="723">
        <f t="shared" si="37"/>
        <v>0</v>
      </c>
      <c r="AH24" s="724">
        <f t="shared" si="37"/>
        <v>0</v>
      </c>
      <c r="AI24" s="723">
        <f t="shared" si="37"/>
        <v>0</v>
      </c>
      <c r="AJ24" s="721">
        <f t="shared" si="37"/>
        <v>0</v>
      </c>
      <c r="AK24" s="722">
        <f t="shared" si="37"/>
        <v>0</v>
      </c>
      <c r="AL24" s="723">
        <f t="shared" si="37"/>
        <v>0</v>
      </c>
      <c r="AM24" s="562">
        <f t="shared" si="37"/>
        <v>0</v>
      </c>
      <c r="AN24" s="723">
        <f t="shared" si="37"/>
        <v>0</v>
      </c>
      <c r="AO24" s="723">
        <f t="shared" si="37"/>
        <v>0</v>
      </c>
      <c r="AP24" s="724">
        <f t="shared" si="37"/>
        <v>0</v>
      </c>
      <c r="AQ24" s="723">
        <f t="shared" si="37"/>
        <v>0</v>
      </c>
      <c r="AR24" s="721">
        <f t="shared" ref="AR24:BW24" si="38">IF(AND(AR12&gt;=$J$24,AR12&lt;$K$24),"*",0)</f>
        <v>0</v>
      </c>
      <c r="AS24" s="722">
        <f t="shared" si="38"/>
        <v>0</v>
      </c>
      <c r="AT24" s="723">
        <f t="shared" si="38"/>
        <v>0</v>
      </c>
      <c r="AU24" s="562">
        <f t="shared" si="38"/>
        <v>0</v>
      </c>
      <c r="AV24" s="723">
        <f t="shared" si="38"/>
        <v>0</v>
      </c>
      <c r="AW24" s="723">
        <f t="shared" si="38"/>
        <v>0</v>
      </c>
      <c r="AX24" s="724">
        <f t="shared" si="38"/>
        <v>0</v>
      </c>
      <c r="AY24" s="723">
        <f t="shared" si="38"/>
        <v>0</v>
      </c>
      <c r="AZ24" s="721">
        <f t="shared" si="38"/>
        <v>0</v>
      </c>
      <c r="BA24" s="722">
        <f t="shared" si="38"/>
        <v>0</v>
      </c>
      <c r="BB24" s="723">
        <f t="shared" si="38"/>
        <v>0</v>
      </c>
      <c r="BC24" s="562">
        <f t="shared" si="38"/>
        <v>0</v>
      </c>
      <c r="BD24" s="723">
        <f t="shared" si="38"/>
        <v>0</v>
      </c>
      <c r="BE24" s="723">
        <f t="shared" si="38"/>
        <v>0</v>
      </c>
      <c r="BF24" s="724">
        <f t="shared" si="38"/>
        <v>0</v>
      </c>
      <c r="BG24" s="723">
        <f t="shared" si="38"/>
        <v>0</v>
      </c>
      <c r="BH24" s="721">
        <f t="shared" si="38"/>
        <v>0</v>
      </c>
      <c r="BI24" s="722">
        <f t="shared" si="38"/>
        <v>0</v>
      </c>
      <c r="BJ24" s="723">
        <f t="shared" si="38"/>
        <v>0</v>
      </c>
      <c r="BK24" s="562">
        <f t="shared" si="38"/>
        <v>0</v>
      </c>
      <c r="BL24" s="723">
        <f t="shared" si="38"/>
        <v>0</v>
      </c>
      <c r="BM24" s="723">
        <f t="shared" si="38"/>
        <v>0</v>
      </c>
      <c r="BN24" s="724">
        <f t="shared" si="38"/>
        <v>0</v>
      </c>
      <c r="BO24" s="723">
        <f t="shared" si="38"/>
        <v>0</v>
      </c>
      <c r="BP24" s="721">
        <f t="shared" si="38"/>
        <v>0</v>
      </c>
      <c r="BQ24" s="722">
        <f t="shared" si="38"/>
        <v>0</v>
      </c>
      <c r="BR24" s="723">
        <f t="shared" si="38"/>
        <v>0</v>
      </c>
      <c r="BS24" s="562">
        <f t="shared" si="38"/>
        <v>0</v>
      </c>
      <c r="BT24" s="723">
        <f t="shared" si="38"/>
        <v>0</v>
      </c>
      <c r="BU24" s="723">
        <f t="shared" si="38"/>
        <v>0</v>
      </c>
      <c r="BV24" s="724">
        <f t="shared" si="38"/>
        <v>0</v>
      </c>
      <c r="BW24" s="723">
        <f t="shared" si="38"/>
        <v>0</v>
      </c>
      <c r="BX24" s="721">
        <f t="shared" ref="BX24:CM24" si="39">IF(AND(BX12&gt;=$J$24,BX12&lt;$K$24),"*",0)</f>
        <v>0</v>
      </c>
      <c r="BY24" s="722">
        <f t="shared" si="39"/>
        <v>0</v>
      </c>
      <c r="BZ24" s="723">
        <f t="shared" si="39"/>
        <v>0</v>
      </c>
      <c r="CA24" s="562">
        <f t="shared" si="39"/>
        <v>0</v>
      </c>
      <c r="CB24" s="723">
        <f t="shared" si="39"/>
        <v>0</v>
      </c>
      <c r="CC24" s="723">
        <f t="shared" si="39"/>
        <v>0</v>
      </c>
      <c r="CD24" s="724">
        <f t="shared" si="39"/>
        <v>0</v>
      </c>
      <c r="CE24" s="723">
        <f t="shared" si="39"/>
        <v>0</v>
      </c>
      <c r="CF24" s="721">
        <f t="shared" si="39"/>
        <v>0</v>
      </c>
      <c r="CG24" s="722">
        <f t="shared" si="39"/>
        <v>0</v>
      </c>
      <c r="CH24" s="723">
        <f t="shared" si="39"/>
        <v>0</v>
      </c>
      <c r="CI24" s="540">
        <f t="shared" si="39"/>
        <v>0</v>
      </c>
      <c r="CJ24" s="539">
        <f t="shared" si="39"/>
        <v>0</v>
      </c>
      <c r="CK24" s="539">
        <f t="shared" si="39"/>
        <v>0</v>
      </c>
      <c r="CL24" s="541">
        <f t="shared" si="39"/>
        <v>0</v>
      </c>
      <c r="CM24" s="539">
        <f t="shared" si="39"/>
        <v>0</v>
      </c>
      <c r="CN24" s="1128">
        <f t="shared" si="4"/>
        <v>0</v>
      </c>
      <c r="CO24" s="1129"/>
      <c r="CP24" s="1123">
        <f>IF(CN24=0,0,LOOKUP(CN24,ﾃﾞｰﾀ入力!$AR$13:'ﾃﾞｰﾀ入力'!$AR$34,ﾃﾞｰﾀ入力!$AS$13:'ﾃﾞｰﾀ入力'!$AS$34))</f>
        <v>0</v>
      </c>
      <c r="CQ24" s="1123"/>
      <c r="CR24" s="294">
        <f t="shared" si="5"/>
        <v>0</v>
      </c>
      <c r="CS24" s="294">
        <f t="shared" si="6"/>
        <v>0</v>
      </c>
      <c r="CT24" s="294">
        <f t="shared" si="7"/>
        <v>0</v>
      </c>
      <c r="CU24" s="295">
        <f t="shared" si="12"/>
        <v>0</v>
      </c>
      <c r="CV24" s="296">
        <f>IF(H24=0,0,LOOKUP(H24,ﾃﾞｰﾀ入力!$C$3:'ﾃﾞｰﾀ入力'!$C$52,ﾃﾞｰﾀ入力!$E$3:'ﾃﾞｰﾀ入力'!$E$51))</f>
        <v>0</v>
      </c>
      <c r="CW24" s="297">
        <f>IF(H24=0,0,LOOKUP(H24,ﾃﾞｰﾀ入力!$C$3:'ﾃﾞｰﾀ入力'!$C$52,ﾃﾞｰﾀ入力!$F$3:'ﾃﾞｰﾀ入力'!$F$51))</f>
        <v>0</v>
      </c>
      <c r="CY24" s="69"/>
      <c r="CZ24" s="69"/>
      <c r="DA24" s="69"/>
    </row>
    <row r="25" spans="1:105" ht="22.5" customHeight="1">
      <c r="A25" s="443">
        <f t="shared" si="8"/>
        <v>12</v>
      </c>
      <c r="B25" s="855" t="str">
        <f>ｼﾌﾄ原本!C16</f>
        <v>Y.K</v>
      </c>
      <c r="C25" s="780" t="str">
        <f>ｼﾌﾄ原本!L16</f>
        <v>O-15</v>
      </c>
      <c r="D25" s="435">
        <f>IF(COUNTIF($H$14:$H$30,12),VLOOKUP(12,$H$14:$CU$30,3,FALSE),0)</f>
        <v>7</v>
      </c>
      <c r="E25" s="423">
        <f>IF(COUNTIF($H$14:$H$30,12),VLOOKUP(12,$H$14:$CU$30,4,FALSE),0)</f>
        <v>15</v>
      </c>
      <c r="F25" s="430">
        <f ca="1">IF(COUNTIF($H$14:$H$30,12),VLOOKUP(12,$H$14:$CU$30,92,FALSE),0)</f>
        <v>8888.5</v>
      </c>
      <c r="G25" s="431">
        <f ca="1">IF(COUNTIF($H$14:$H$30,12),VLOOKUP(12,$H$14:$CW$30,94,FALSE),0)</f>
        <v>0</v>
      </c>
      <c r="H25" s="432"/>
      <c r="I25" s="874">
        <f>IF(H25=0,0,LOOKUP(H25,ﾃﾞｰﾀ入力!$C$3:'ﾃﾞｰﾀ入力'!$C$40,ﾃﾞｰﾀ入力!$D$3:'ﾃﾞｰﾀ入力'!$D$40))</f>
        <v>0</v>
      </c>
      <c r="J25" s="285"/>
      <c r="K25" s="286"/>
      <c r="L25" s="632">
        <f t="shared" ref="L25:AQ25" si="40">IF(AND(L12&gt;=$J$25,L12&lt;$K$25),"*",0)</f>
        <v>0</v>
      </c>
      <c r="M25" s="626">
        <f t="shared" si="40"/>
        <v>0</v>
      </c>
      <c r="N25" s="627">
        <f t="shared" si="40"/>
        <v>0</v>
      </c>
      <c r="O25" s="628">
        <f t="shared" si="40"/>
        <v>0</v>
      </c>
      <c r="P25" s="537">
        <f t="shared" si="40"/>
        <v>0</v>
      </c>
      <c r="Q25" s="539">
        <f t="shared" si="40"/>
        <v>0</v>
      </c>
      <c r="R25" s="541">
        <f t="shared" si="40"/>
        <v>0</v>
      </c>
      <c r="S25" s="723">
        <f t="shared" si="40"/>
        <v>0</v>
      </c>
      <c r="T25" s="721">
        <f t="shared" si="40"/>
        <v>0</v>
      </c>
      <c r="U25" s="722">
        <f t="shared" si="40"/>
        <v>0</v>
      </c>
      <c r="V25" s="723">
        <f t="shared" si="40"/>
        <v>0</v>
      </c>
      <c r="W25" s="562">
        <f t="shared" si="40"/>
        <v>0</v>
      </c>
      <c r="X25" s="723">
        <f t="shared" si="40"/>
        <v>0</v>
      </c>
      <c r="Y25" s="723">
        <f t="shared" si="40"/>
        <v>0</v>
      </c>
      <c r="Z25" s="724">
        <f t="shared" si="40"/>
        <v>0</v>
      </c>
      <c r="AA25" s="723">
        <f t="shared" si="40"/>
        <v>0</v>
      </c>
      <c r="AB25" s="721">
        <f t="shared" si="40"/>
        <v>0</v>
      </c>
      <c r="AC25" s="722">
        <f t="shared" si="40"/>
        <v>0</v>
      </c>
      <c r="AD25" s="723">
        <f t="shared" si="40"/>
        <v>0</v>
      </c>
      <c r="AE25" s="562">
        <f t="shared" si="40"/>
        <v>0</v>
      </c>
      <c r="AF25" s="723">
        <f t="shared" si="40"/>
        <v>0</v>
      </c>
      <c r="AG25" s="723">
        <f t="shared" si="40"/>
        <v>0</v>
      </c>
      <c r="AH25" s="724">
        <f t="shared" si="40"/>
        <v>0</v>
      </c>
      <c r="AI25" s="723">
        <f t="shared" si="40"/>
        <v>0</v>
      </c>
      <c r="AJ25" s="721">
        <f t="shared" si="40"/>
        <v>0</v>
      </c>
      <c r="AK25" s="722">
        <f t="shared" si="40"/>
        <v>0</v>
      </c>
      <c r="AL25" s="723">
        <f t="shared" si="40"/>
        <v>0</v>
      </c>
      <c r="AM25" s="562">
        <f t="shared" si="40"/>
        <v>0</v>
      </c>
      <c r="AN25" s="723">
        <f t="shared" si="40"/>
        <v>0</v>
      </c>
      <c r="AO25" s="723">
        <f t="shared" si="40"/>
        <v>0</v>
      </c>
      <c r="AP25" s="724">
        <f t="shared" si="40"/>
        <v>0</v>
      </c>
      <c r="AQ25" s="723">
        <f t="shared" si="40"/>
        <v>0</v>
      </c>
      <c r="AR25" s="721">
        <f t="shared" ref="AR25:BW25" si="41">IF(AND(AR12&gt;=$J$25,AR12&lt;$K$25),"*",0)</f>
        <v>0</v>
      </c>
      <c r="AS25" s="722">
        <f t="shared" si="41"/>
        <v>0</v>
      </c>
      <c r="AT25" s="723">
        <f t="shared" si="41"/>
        <v>0</v>
      </c>
      <c r="AU25" s="562">
        <f t="shared" si="41"/>
        <v>0</v>
      </c>
      <c r="AV25" s="723">
        <f t="shared" si="41"/>
        <v>0</v>
      </c>
      <c r="AW25" s="723">
        <f t="shared" si="41"/>
        <v>0</v>
      </c>
      <c r="AX25" s="724">
        <f t="shared" si="41"/>
        <v>0</v>
      </c>
      <c r="AY25" s="723">
        <f t="shared" si="41"/>
        <v>0</v>
      </c>
      <c r="AZ25" s="721">
        <f t="shared" si="41"/>
        <v>0</v>
      </c>
      <c r="BA25" s="722">
        <f t="shared" si="41"/>
        <v>0</v>
      </c>
      <c r="BB25" s="723">
        <f t="shared" si="41"/>
        <v>0</v>
      </c>
      <c r="BC25" s="562">
        <f t="shared" si="41"/>
        <v>0</v>
      </c>
      <c r="BD25" s="723">
        <f t="shared" si="41"/>
        <v>0</v>
      </c>
      <c r="BE25" s="723">
        <f t="shared" si="41"/>
        <v>0</v>
      </c>
      <c r="BF25" s="724">
        <f t="shared" si="41"/>
        <v>0</v>
      </c>
      <c r="BG25" s="723">
        <f t="shared" si="41"/>
        <v>0</v>
      </c>
      <c r="BH25" s="721">
        <f t="shared" si="41"/>
        <v>0</v>
      </c>
      <c r="BI25" s="722">
        <f t="shared" si="41"/>
        <v>0</v>
      </c>
      <c r="BJ25" s="723">
        <f t="shared" si="41"/>
        <v>0</v>
      </c>
      <c r="BK25" s="562">
        <f t="shared" si="41"/>
        <v>0</v>
      </c>
      <c r="BL25" s="723">
        <f t="shared" si="41"/>
        <v>0</v>
      </c>
      <c r="BM25" s="723">
        <f t="shared" si="41"/>
        <v>0</v>
      </c>
      <c r="BN25" s="724">
        <f t="shared" si="41"/>
        <v>0</v>
      </c>
      <c r="BO25" s="723">
        <f t="shared" si="41"/>
        <v>0</v>
      </c>
      <c r="BP25" s="721">
        <f t="shared" si="41"/>
        <v>0</v>
      </c>
      <c r="BQ25" s="722">
        <f t="shared" si="41"/>
        <v>0</v>
      </c>
      <c r="BR25" s="723">
        <f t="shared" si="41"/>
        <v>0</v>
      </c>
      <c r="BS25" s="562">
        <f t="shared" si="41"/>
        <v>0</v>
      </c>
      <c r="BT25" s="723">
        <f t="shared" si="41"/>
        <v>0</v>
      </c>
      <c r="BU25" s="723">
        <f t="shared" si="41"/>
        <v>0</v>
      </c>
      <c r="BV25" s="724">
        <f t="shared" si="41"/>
        <v>0</v>
      </c>
      <c r="BW25" s="723">
        <f t="shared" si="41"/>
        <v>0</v>
      </c>
      <c r="BX25" s="721">
        <f t="shared" ref="BX25:CM25" si="42">IF(AND(BX12&gt;=$J$25,BX12&lt;$K$25),"*",0)</f>
        <v>0</v>
      </c>
      <c r="BY25" s="722">
        <f t="shared" si="42"/>
        <v>0</v>
      </c>
      <c r="BZ25" s="723">
        <f t="shared" si="42"/>
        <v>0</v>
      </c>
      <c r="CA25" s="562">
        <f t="shared" si="42"/>
        <v>0</v>
      </c>
      <c r="CB25" s="723">
        <f t="shared" si="42"/>
        <v>0</v>
      </c>
      <c r="CC25" s="723">
        <f t="shared" si="42"/>
        <v>0</v>
      </c>
      <c r="CD25" s="724">
        <f t="shared" si="42"/>
        <v>0</v>
      </c>
      <c r="CE25" s="723">
        <f t="shared" si="42"/>
        <v>0</v>
      </c>
      <c r="CF25" s="721">
        <f t="shared" si="42"/>
        <v>0</v>
      </c>
      <c r="CG25" s="722">
        <f t="shared" si="42"/>
        <v>0</v>
      </c>
      <c r="CH25" s="723">
        <f t="shared" si="42"/>
        <v>0</v>
      </c>
      <c r="CI25" s="540">
        <f t="shared" si="42"/>
        <v>0</v>
      </c>
      <c r="CJ25" s="539">
        <f t="shared" si="42"/>
        <v>0</v>
      </c>
      <c r="CK25" s="539">
        <f t="shared" si="42"/>
        <v>0</v>
      </c>
      <c r="CL25" s="541">
        <f t="shared" si="42"/>
        <v>0</v>
      </c>
      <c r="CM25" s="539">
        <f t="shared" si="42"/>
        <v>0</v>
      </c>
      <c r="CN25" s="1128">
        <f t="shared" si="4"/>
        <v>0</v>
      </c>
      <c r="CO25" s="1129"/>
      <c r="CP25" s="1123">
        <f>IF(CN25=0,0,LOOKUP(CN25,ﾃﾞｰﾀ入力!$AR$13:'ﾃﾞｰﾀ入力'!$AR$34,ﾃﾞｰﾀ入力!$AS$13:'ﾃﾞｰﾀ入力'!$AS$34))</f>
        <v>0</v>
      </c>
      <c r="CQ25" s="1123"/>
      <c r="CR25" s="294">
        <f t="shared" si="5"/>
        <v>0</v>
      </c>
      <c r="CS25" s="294">
        <f t="shared" si="6"/>
        <v>0</v>
      </c>
      <c r="CT25" s="294">
        <f t="shared" si="7"/>
        <v>0</v>
      </c>
      <c r="CU25" s="295">
        <f t="shared" si="12"/>
        <v>0</v>
      </c>
      <c r="CV25" s="296">
        <f>IF(H25=0,0,LOOKUP(H25,ﾃﾞｰﾀ入力!$C$3:'ﾃﾞｰﾀ入力'!$C$52,ﾃﾞｰﾀ入力!$E$3:'ﾃﾞｰﾀ入力'!$E$51))</f>
        <v>0</v>
      </c>
      <c r="CW25" s="297">
        <f>IF(H25=0,0,LOOKUP(H25,ﾃﾞｰﾀ入力!$C$3:'ﾃﾞｰﾀ入力'!$C$52,ﾃﾞｰﾀ入力!$F$3:'ﾃﾞｰﾀ入力'!$F$51))</f>
        <v>0</v>
      </c>
      <c r="CY25" s="69"/>
      <c r="CZ25" s="69"/>
      <c r="DA25" s="69"/>
    </row>
    <row r="26" spans="1:105" ht="22.5" customHeight="1">
      <c r="A26" s="443">
        <f t="shared" si="8"/>
        <v>13</v>
      </c>
      <c r="B26" s="855" t="str">
        <f>ｼﾌﾄ原本!C17</f>
        <v>T.R</v>
      </c>
      <c r="C26" s="780" t="str">
        <f>ｼﾌﾄ原本!L17</f>
        <v>10-20</v>
      </c>
      <c r="D26" s="435">
        <f>IF(COUNTIF($H$14:$H$30,13),VLOOKUP(13,$H$14:$CU$30,3,FALSE),0)</f>
        <v>10</v>
      </c>
      <c r="E26" s="423">
        <f>IF(COUNTIF($H$14:$H$30,13),VLOOKUP(13,$H$14:$CU$30,4,FALSE),0)</f>
        <v>19.5</v>
      </c>
      <c r="F26" s="430">
        <f ca="1">IF(COUNTIF($H$14:$H$30,13),VLOOKUP(13,$H$14:$CU$30,92,FALSE),0)</f>
        <v>10574.25</v>
      </c>
      <c r="G26" s="431">
        <f ca="1">IF(COUNTIF($H$14:$H$30,13),VLOOKUP(13,$H$14:$CW$30,94,FALSE),0)</f>
        <v>900</v>
      </c>
      <c r="H26" s="432"/>
      <c r="I26" s="874">
        <f>IF(H26=0,0,LOOKUP(H26,ﾃﾞｰﾀ入力!$C$3:'ﾃﾞｰﾀ入力'!$C$40,ﾃﾞｰﾀ入力!$D$3:'ﾃﾞｰﾀ入力'!$D$40))</f>
        <v>0</v>
      </c>
      <c r="J26" s="285"/>
      <c r="K26" s="286"/>
      <c r="L26" s="632">
        <f t="shared" ref="L26:AQ26" si="43">IF(AND(L12&gt;=$J$26,L12&lt;$K$26),"*",0)</f>
        <v>0</v>
      </c>
      <c r="M26" s="626">
        <f t="shared" si="43"/>
        <v>0</v>
      </c>
      <c r="N26" s="627">
        <f t="shared" si="43"/>
        <v>0</v>
      </c>
      <c r="O26" s="628">
        <f t="shared" si="43"/>
        <v>0</v>
      </c>
      <c r="P26" s="537">
        <f t="shared" si="43"/>
        <v>0</v>
      </c>
      <c r="Q26" s="539">
        <f t="shared" si="43"/>
        <v>0</v>
      </c>
      <c r="R26" s="541">
        <f t="shared" si="43"/>
        <v>0</v>
      </c>
      <c r="S26" s="723">
        <f t="shared" si="43"/>
        <v>0</v>
      </c>
      <c r="T26" s="721">
        <f t="shared" si="43"/>
        <v>0</v>
      </c>
      <c r="U26" s="722">
        <f t="shared" si="43"/>
        <v>0</v>
      </c>
      <c r="V26" s="723">
        <f t="shared" si="43"/>
        <v>0</v>
      </c>
      <c r="W26" s="562">
        <f t="shared" si="43"/>
        <v>0</v>
      </c>
      <c r="X26" s="723">
        <f t="shared" si="43"/>
        <v>0</v>
      </c>
      <c r="Y26" s="723">
        <f t="shared" si="43"/>
        <v>0</v>
      </c>
      <c r="Z26" s="724">
        <f t="shared" si="43"/>
        <v>0</v>
      </c>
      <c r="AA26" s="723">
        <f t="shared" si="43"/>
        <v>0</v>
      </c>
      <c r="AB26" s="721">
        <f t="shared" si="43"/>
        <v>0</v>
      </c>
      <c r="AC26" s="722">
        <f t="shared" si="43"/>
        <v>0</v>
      </c>
      <c r="AD26" s="723">
        <f t="shared" si="43"/>
        <v>0</v>
      </c>
      <c r="AE26" s="562">
        <f t="shared" si="43"/>
        <v>0</v>
      </c>
      <c r="AF26" s="723">
        <f t="shared" si="43"/>
        <v>0</v>
      </c>
      <c r="AG26" s="723">
        <f t="shared" si="43"/>
        <v>0</v>
      </c>
      <c r="AH26" s="724">
        <f t="shared" si="43"/>
        <v>0</v>
      </c>
      <c r="AI26" s="723">
        <f t="shared" si="43"/>
        <v>0</v>
      </c>
      <c r="AJ26" s="721">
        <f t="shared" si="43"/>
        <v>0</v>
      </c>
      <c r="AK26" s="722">
        <f t="shared" si="43"/>
        <v>0</v>
      </c>
      <c r="AL26" s="723">
        <f t="shared" si="43"/>
        <v>0</v>
      </c>
      <c r="AM26" s="562">
        <f t="shared" si="43"/>
        <v>0</v>
      </c>
      <c r="AN26" s="723">
        <f t="shared" si="43"/>
        <v>0</v>
      </c>
      <c r="AO26" s="723">
        <f t="shared" si="43"/>
        <v>0</v>
      </c>
      <c r="AP26" s="724">
        <f t="shared" si="43"/>
        <v>0</v>
      </c>
      <c r="AQ26" s="723">
        <f t="shared" si="43"/>
        <v>0</v>
      </c>
      <c r="AR26" s="721">
        <f t="shared" ref="AR26:BW26" si="44">IF(AND(AR12&gt;=$J$26,AR12&lt;$K$26),"*",0)</f>
        <v>0</v>
      </c>
      <c r="AS26" s="722">
        <f t="shared" si="44"/>
        <v>0</v>
      </c>
      <c r="AT26" s="723">
        <f t="shared" si="44"/>
        <v>0</v>
      </c>
      <c r="AU26" s="562">
        <f t="shared" si="44"/>
        <v>0</v>
      </c>
      <c r="AV26" s="723">
        <f t="shared" si="44"/>
        <v>0</v>
      </c>
      <c r="AW26" s="723">
        <f t="shared" si="44"/>
        <v>0</v>
      </c>
      <c r="AX26" s="724">
        <f t="shared" si="44"/>
        <v>0</v>
      </c>
      <c r="AY26" s="723">
        <f t="shared" si="44"/>
        <v>0</v>
      </c>
      <c r="AZ26" s="721">
        <f t="shared" si="44"/>
        <v>0</v>
      </c>
      <c r="BA26" s="722">
        <f t="shared" si="44"/>
        <v>0</v>
      </c>
      <c r="BB26" s="723">
        <f t="shared" si="44"/>
        <v>0</v>
      </c>
      <c r="BC26" s="562">
        <f t="shared" si="44"/>
        <v>0</v>
      </c>
      <c r="BD26" s="723">
        <f t="shared" si="44"/>
        <v>0</v>
      </c>
      <c r="BE26" s="723">
        <f t="shared" si="44"/>
        <v>0</v>
      </c>
      <c r="BF26" s="724">
        <f t="shared" si="44"/>
        <v>0</v>
      </c>
      <c r="BG26" s="723">
        <f t="shared" si="44"/>
        <v>0</v>
      </c>
      <c r="BH26" s="721">
        <f t="shared" si="44"/>
        <v>0</v>
      </c>
      <c r="BI26" s="722">
        <f t="shared" si="44"/>
        <v>0</v>
      </c>
      <c r="BJ26" s="723">
        <f t="shared" si="44"/>
        <v>0</v>
      </c>
      <c r="BK26" s="562">
        <f t="shared" si="44"/>
        <v>0</v>
      </c>
      <c r="BL26" s="723">
        <f t="shared" si="44"/>
        <v>0</v>
      </c>
      <c r="BM26" s="723">
        <f t="shared" si="44"/>
        <v>0</v>
      </c>
      <c r="BN26" s="724">
        <f t="shared" si="44"/>
        <v>0</v>
      </c>
      <c r="BO26" s="723">
        <f t="shared" si="44"/>
        <v>0</v>
      </c>
      <c r="BP26" s="721">
        <f t="shared" si="44"/>
        <v>0</v>
      </c>
      <c r="BQ26" s="722">
        <f t="shared" si="44"/>
        <v>0</v>
      </c>
      <c r="BR26" s="723">
        <f t="shared" si="44"/>
        <v>0</v>
      </c>
      <c r="BS26" s="562">
        <f t="shared" si="44"/>
        <v>0</v>
      </c>
      <c r="BT26" s="723">
        <f t="shared" si="44"/>
        <v>0</v>
      </c>
      <c r="BU26" s="723">
        <f t="shared" si="44"/>
        <v>0</v>
      </c>
      <c r="BV26" s="724">
        <f t="shared" si="44"/>
        <v>0</v>
      </c>
      <c r="BW26" s="723">
        <f t="shared" si="44"/>
        <v>0</v>
      </c>
      <c r="BX26" s="721">
        <f t="shared" ref="BX26:CM26" si="45">IF(AND(BX12&gt;=$J$26,BX12&lt;$K$26),"*",0)</f>
        <v>0</v>
      </c>
      <c r="BY26" s="722">
        <f t="shared" si="45"/>
        <v>0</v>
      </c>
      <c r="BZ26" s="723">
        <f t="shared" si="45"/>
        <v>0</v>
      </c>
      <c r="CA26" s="562">
        <f t="shared" si="45"/>
        <v>0</v>
      </c>
      <c r="CB26" s="723">
        <f t="shared" si="45"/>
        <v>0</v>
      </c>
      <c r="CC26" s="723">
        <f t="shared" si="45"/>
        <v>0</v>
      </c>
      <c r="CD26" s="724">
        <f t="shared" si="45"/>
        <v>0</v>
      </c>
      <c r="CE26" s="723">
        <f t="shared" si="45"/>
        <v>0</v>
      </c>
      <c r="CF26" s="721">
        <f t="shared" si="45"/>
        <v>0</v>
      </c>
      <c r="CG26" s="722">
        <f t="shared" si="45"/>
        <v>0</v>
      </c>
      <c r="CH26" s="723">
        <f t="shared" si="45"/>
        <v>0</v>
      </c>
      <c r="CI26" s="540">
        <f t="shared" si="45"/>
        <v>0</v>
      </c>
      <c r="CJ26" s="539">
        <f t="shared" si="45"/>
        <v>0</v>
      </c>
      <c r="CK26" s="539">
        <f t="shared" si="45"/>
        <v>0</v>
      </c>
      <c r="CL26" s="541">
        <f t="shared" si="45"/>
        <v>0</v>
      </c>
      <c r="CM26" s="539">
        <f t="shared" si="45"/>
        <v>0</v>
      </c>
      <c r="CN26" s="1128">
        <f t="shared" si="4"/>
        <v>0</v>
      </c>
      <c r="CO26" s="1129"/>
      <c r="CP26" s="1123">
        <f>IF(CN26=0,0,LOOKUP(CN26,ﾃﾞｰﾀ入力!$AR$13:'ﾃﾞｰﾀ入力'!$AR$34,ﾃﾞｰﾀ入力!$AS$13:'ﾃﾞｰﾀ入力'!$AS$34))</f>
        <v>0</v>
      </c>
      <c r="CQ26" s="1123"/>
      <c r="CR26" s="294">
        <f t="shared" si="5"/>
        <v>0</v>
      </c>
      <c r="CS26" s="294">
        <f t="shared" si="6"/>
        <v>0</v>
      </c>
      <c r="CT26" s="294">
        <f t="shared" si="7"/>
        <v>0</v>
      </c>
      <c r="CU26" s="295">
        <f t="shared" si="12"/>
        <v>0</v>
      </c>
      <c r="CV26" s="296">
        <f>IF(H26=0,0,LOOKUP(H26,ﾃﾞｰﾀ入力!$C$3:'ﾃﾞｰﾀ入力'!$C$52,ﾃﾞｰﾀ入力!$E$3:'ﾃﾞｰﾀ入力'!$E$51))</f>
        <v>0</v>
      </c>
      <c r="CW26" s="297">
        <f>IF(H26=0,0,LOOKUP(H26,ﾃﾞｰﾀ入力!$C$3:'ﾃﾞｰﾀ入力'!$C$52,ﾃﾞｰﾀ入力!$F$3:'ﾃﾞｰﾀ入力'!$F$51))</f>
        <v>0</v>
      </c>
      <c r="CY26" s="69"/>
      <c r="CZ26" s="69"/>
      <c r="DA26" s="69"/>
    </row>
    <row r="27" spans="1:105" ht="22.5" customHeight="1">
      <c r="A27" s="443">
        <f t="shared" si="8"/>
        <v>14</v>
      </c>
      <c r="B27" s="855" t="str">
        <f>ｼﾌﾄ原本!C18</f>
        <v>I.N</v>
      </c>
      <c r="C27" s="780" t="str">
        <f>ｼﾌﾄ原本!L18</f>
        <v>X</v>
      </c>
      <c r="D27" s="435">
        <f>IF(COUNTIF($H$14:$H$30,14),VLOOKUP(14,$H$14:$CU$30,3,FALSE),0)</f>
        <v>0</v>
      </c>
      <c r="E27" s="423">
        <f>IF(COUNTIF($H$14:$H$30,14),VLOOKUP(14,$H$14:$CU$30,4,FALSE),0)</f>
        <v>0</v>
      </c>
      <c r="F27" s="430">
        <f>IF(COUNTIF($H$14:$H$30,14),VLOOKUP(14,$H$14:$CU$30,92,FALSE),0)</f>
        <v>0</v>
      </c>
      <c r="G27" s="431">
        <f>IF(COUNTIF($H$14:$H$30,14),VLOOKUP(14,$H$14:$CW$30,94,FALSE),0)</f>
        <v>0</v>
      </c>
      <c r="H27" s="432"/>
      <c r="I27" s="874">
        <f>IF(H27=0,0,LOOKUP(H27,ﾃﾞｰﾀ入力!$C$3:'ﾃﾞｰﾀ入力'!$C$40,ﾃﾞｰﾀ入力!$D$3:'ﾃﾞｰﾀ入力'!$D$40))</f>
        <v>0</v>
      </c>
      <c r="J27" s="285"/>
      <c r="K27" s="286"/>
      <c r="L27" s="632">
        <f>IF(AND(L$12&gt;=$J$27,L$12&lt;$K$27),"*",0)</f>
        <v>0</v>
      </c>
      <c r="M27" s="626">
        <f>IF(AND(M$12&gt;=$J$27,M$12&lt;$K$27),"*",0)</f>
        <v>0</v>
      </c>
      <c r="N27" s="627">
        <f>IF(AND(N$12&gt;=$J$27,N$12&lt;$K$27),"*",0)</f>
        <v>0</v>
      </c>
      <c r="O27" s="628">
        <f>IF(AND(O$12&gt;=$J$27,O$12&lt;$K$27),"*",0)</f>
        <v>0</v>
      </c>
      <c r="P27" s="537">
        <f>IF(AND(P$12&gt;=$J$27,P$12&lt;$K$27),"*",0)</f>
        <v>0</v>
      </c>
      <c r="Q27" s="539">
        <f t="shared" ref="Q27:AV27" si="46">IF(AND(Q12&gt;=$J$27,Q12&lt;$K$27),"*",0)</f>
        <v>0</v>
      </c>
      <c r="R27" s="541">
        <f t="shared" si="46"/>
        <v>0</v>
      </c>
      <c r="S27" s="539">
        <f t="shared" si="46"/>
        <v>0</v>
      </c>
      <c r="T27" s="537">
        <f t="shared" si="46"/>
        <v>0</v>
      </c>
      <c r="U27" s="538">
        <f t="shared" si="46"/>
        <v>0</v>
      </c>
      <c r="V27" s="539">
        <f t="shared" si="46"/>
        <v>0</v>
      </c>
      <c r="W27" s="540">
        <f t="shared" si="46"/>
        <v>0</v>
      </c>
      <c r="X27" s="539">
        <f t="shared" si="46"/>
        <v>0</v>
      </c>
      <c r="Y27" s="539">
        <f t="shared" si="46"/>
        <v>0</v>
      </c>
      <c r="Z27" s="541">
        <f t="shared" si="46"/>
        <v>0</v>
      </c>
      <c r="AA27" s="539">
        <f t="shared" si="46"/>
        <v>0</v>
      </c>
      <c r="AB27" s="537">
        <f t="shared" si="46"/>
        <v>0</v>
      </c>
      <c r="AC27" s="538">
        <f t="shared" si="46"/>
        <v>0</v>
      </c>
      <c r="AD27" s="723">
        <f t="shared" si="46"/>
        <v>0</v>
      </c>
      <c r="AE27" s="562">
        <f t="shared" si="46"/>
        <v>0</v>
      </c>
      <c r="AF27" s="723">
        <f t="shared" si="46"/>
        <v>0</v>
      </c>
      <c r="AG27" s="723">
        <f t="shared" si="46"/>
        <v>0</v>
      </c>
      <c r="AH27" s="724">
        <f t="shared" si="46"/>
        <v>0</v>
      </c>
      <c r="AI27" s="723">
        <f t="shared" si="46"/>
        <v>0</v>
      </c>
      <c r="AJ27" s="721">
        <f t="shared" si="46"/>
        <v>0</v>
      </c>
      <c r="AK27" s="722">
        <f t="shared" si="46"/>
        <v>0</v>
      </c>
      <c r="AL27" s="723">
        <f t="shared" si="46"/>
        <v>0</v>
      </c>
      <c r="AM27" s="562">
        <f t="shared" si="46"/>
        <v>0</v>
      </c>
      <c r="AN27" s="723">
        <f t="shared" si="46"/>
        <v>0</v>
      </c>
      <c r="AO27" s="723">
        <f t="shared" si="46"/>
        <v>0</v>
      </c>
      <c r="AP27" s="724">
        <f t="shared" si="46"/>
        <v>0</v>
      </c>
      <c r="AQ27" s="723">
        <f t="shared" si="46"/>
        <v>0</v>
      </c>
      <c r="AR27" s="721">
        <f t="shared" si="46"/>
        <v>0</v>
      </c>
      <c r="AS27" s="722">
        <f t="shared" si="46"/>
        <v>0</v>
      </c>
      <c r="AT27" s="723">
        <f t="shared" si="46"/>
        <v>0</v>
      </c>
      <c r="AU27" s="562">
        <f t="shared" si="46"/>
        <v>0</v>
      </c>
      <c r="AV27" s="723">
        <f t="shared" si="46"/>
        <v>0</v>
      </c>
      <c r="AW27" s="723">
        <f t="shared" ref="AW27:CB27" si="47">IF(AND(AW12&gt;=$J$27,AW12&lt;$K$27),"*",0)</f>
        <v>0</v>
      </c>
      <c r="AX27" s="724">
        <f t="shared" si="47"/>
        <v>0</v>
      </c>
      <c r="AY27" s="723">
        <f t="shared" si="47"/>
        <v>0</v>
      </c>
      <c r="AZ27" s="721">
        <f t="shared" si="47"/>
        <v>0</v>
      </c>
      <c r="BA27" s="722">
        <f t="shared" si="47"/>
        <v>0</v>
      </c>
      <c r="BB27" s="723">
        <f t="shared" si="47"/>
        <v>0</v>
      </c>
      <c r="BC27" s="562">
        <f t="shared" si="47"/>
        <v>0</v>
      </c>
      <c r="BD27" s="723">
        <f t="shared" si="47"/>
        <v>0</v>
      </c>
      <c r="BE27" s="723">
        <f t="shared" si="47"/>
        <v>0</v>
      </c>
      <c r="BF27" s="724">
        <f t="shared" si="47"/>
        <v>0</v>
      </c>
      <c r="BG27" s="723">
        <f t="shared" si="47"/>
        <v>0</v>
      </c>
      <c r="BH27" s="721">
        <f t="shared" si="47"/>
        <v>0</v>
      </c>
      <c r="BI27" s="722">
        <f t="shared" si="47"/>
        <v>0</v>
      </c>
      <c r="BJ27" s="723">
        <f t="shared" si="47"/>
        <v>0</v>
      </c>
      <c r="BK27" s="562">
        <f t="shared" si="47"/>
        <v>0</v>
      </c>
      <c r="BL27" s="723">
        <f t="shared" si="47"/>
        <v>0</v>
      </c>
      <c r="BM27" s="723">
        <f t="shared" si="47"/>
        <v>0</v>
      </c>
      <c r="BN27" s="724">
        <f t="shared" si="47"/>
        <v>0</v>
      </c>
      <c r="BO27" s="723">
        <f t="shared" si="47"/>
        <v>0</v>
      </c>
      <c r="BP27" s="721">
        <f t="shared" si="47"/>
        <v>0</v>
      </c>
      <c r="BQ27" s="722">
        <f t="shared" si="47"/>
        <v>0</v>
      </c>
      <c r="BR27" s="723">
        <f t="shared" si="47"/>
        <v>0</v>
      </c>
      <c r="BS27" s="562">
        <f t="shared" si="47"/>
        <v>0</v>
      </c>
      <c r="BT27" s="723">
        <f t="shared" si="47"/>
        <v>0</v>
      </c>
      <c r="BU27" s="723">
        <f t="shared" si="47"/>
        <v>0</v>
      </c>
      <c r="BV27" s="724">
        <f t="shared" si="47"/>
        <v>0</v>
      </c>
      <c r="BW27" s="723">
        <f t="shared" si="47"/>
        <v>0</v>
      </c>
      <c r="BX27" s="721">
        <f t="shared" si="47"/>
        <v>0</v>
      </c>
      <c r="BY27" s="722">
        <f t="shared" si="47"/>
        <v>0</v>
      </c>
      <c r="BZ27" s="723">
        <f t="shared" si="47"/>
        <v>0</v>
      </c>
      <c r="CA27" s="562">
        <f t="shared" si="47"/>
        <v>0</v>
      </c>
      <c r="CB27" s="539">
        <f t="shared" si="47"/>
        <v>0</v>
      </c>
      <c r="CC27" s="539">
        <f t="shared" ref="CC27:CM27" si="48">IF(AND(CC12&gt;=$J$27,CC12&lt;$K$27),"*",0)</f>
        <v>0</v>
      </c>
      <c r="CD27" s="541">
        <f t="shared" si="48"/>
        <v>0</v>
      </c>
      <c r="CE27" s="539">
        <f t="shared" si="48"/>
        <v>0</v>
      </c>
      <c r="CF27" s="537">
        <f t="shared" si="48"/>
        <v>0</v>
      </c>
      <c r="CG27" s="538">
        <f t="shared" si="48"/>
        <v>0</v>
      </c>
      <c r="CH27" s="539">
        <f t="shared" si="48"/>
        <v>0</v>
      </c>
      <c r="CI27" s="540">
        <f t="shared" si="48"/>
        <v>0</v>
      </c>
      <c r="CJ27" s="539">
        <f t="shared" si="48"/>
        <v>0</v>
      </c>
      <c r="CK27" s="539">
        <f t="shared" si="48"/>
        <v>0</v>
      </c>
      <c r="CL27" s="541">
        <f t="shared" si="48"/>
        <v>0</v>
      </c>
      <c r="CM27" s="539">
        <f t="shared" si="48"/>
        <v>0</v>
      </c>
      <c r="CN27" s="1128">
        <f t="shared" si="4"/>
        <v>0</v>
      </c>
      <c r="CO27" s="1129"/>
      <c r="CP27" s="1123">
        <f>IF(CN27=0,0,LOOKUP(CN27,ﾃﾞｰﾀ入力!$AR$13:'ﾃﾞｰﾀ入力'!$AR$34,ﾃﾞｰﾀ入力!$AS$13:'ﾃﾞｰﾀ入力'!$AS$34))</f>
        <v>0</v>
      </c>
      <c r="CQ27" s="1123"/>
      <c r="CR27" s="294">
        <f t="shared" si="5"/>
        <v>0</v>
      </c>
      <c r="CS27" s="294">
        <f t="shared" si="6"/>
        <v>0</v>
      </c>
      <c r="CT27" s="294">
        <f t="shared" si="7"/>
        <v>0</v>
      </c>
      <c r="CU27" s="295">
        <f t="shared" si="12"/>
        <v>0</v>
      </c>
      <c r="CV27" s="296">
        <f>IF(H27=0,0,LOOKUP(H27,ﾃﾞｰﾀ入力!$C$3:'ﾃﾞｰﾀ入力'!$C$52,ﾃﾞｰﾀ入力!$E$3:'ﾃﾞｰﾀ入力'!$E$51))</f>
        <v>0</v>
      </c>
      <c r="CW27" s="297">
        <f>IF(H27=0,0,LOOKUP(H27,ﾃﾞｰﾀ入力!$C$3:'ﾃﾞｰﾀ入力'!$C$52,ﾃﾞｰﾀ入力!$F$3:'ﾃﾞｰﾀ入力'!$F$51))</f>
        <v>0</v>
      </c>
      <c r="CY27" s="69"/>
      <c r="CZ27" s="69"/>
      <c r="DA27" s="69"/>
    </row>
    <row r="28" spans="1:105" ht="22.5" customHeight="1">
      <c r="A28" s="443">
        <f t="shared" si="8"/>
        <v>15</v>
      </c>
      <c r="B28" s="855" t="str">
        <f>ｼﾌﾄ原本!C19</f>
        <v>W.M</v>
      </c>
      <c r="C28" s="780" t="str">
        <f>ｼﾌﾄ原本!L19</f>
        <v>X</v>
      </c>
      <c r="D28" s="435">
        <f>IF(COUNTIF($H$14:$H$30,15),VLOOKUP(15,$H$14:$CU$30,3,FALSE),0)</f>
        <v>0</v>
      </c>
      <c r="E28" s="423">
        <f>IF(COUNTIF($H$14:$H$30,15),VLOOKUP(15,$H$14:$CU$30,4,FALSE),0)</f>
        <v>0</v>
      </c>
      <c r="F28" s="426">
        <f>IF(COUNTIF($H$14:$H$30,15),VLOOKUP(15,$H$14:$CU$30,92,FALSE),0)</f>
        <v>0</v>
      </c>
      <c r="G28" s="436">
        <f>IF(COUNTIF($H$14:$H$30,15),VLOOKUP(15,$H$14:$CW$30,94,FALSE),0)</f>
        <v>0</v>
      </c>
      <c r="H28" s="432"/>
      <c r="I28" s="874">
        <f>IF(H28=0,0,LOOKUP(H28,ﾃﾞｰﾀ入力!$C$3:'ﾃﾞｰﾀ入力'!$C$40,ﾃﾞｰﾀ入力!$D$3:'ﾃﾞｰﾀ入力'!$D$40))</f>
        <v>0</v>
      </c>
      <c r="J28" s="298"/>
      <c r="K28" s="299"/>
      <c r="L28" s="632">
        <f t="shared" ref="L28:AQ28" si="49">IF(AND(L$12&gt;=$J$28,L$12&lt;$K$28),"*",0)</f>
        <v>0</v>
      </c>
      <c r="M28" s="626">
        <f t="shared" si="49"/>
        <v>0</v>
      </c>
      <c r="N28" s="627">
        <f t="shared" si="49"/>
        <v>0</v>
      </c>
      <c r="O28" s="628">
        <f t="shared" si="49"/>
        <v>0</v>
      </c>
      <c r="P28" s="537">
        <f t="shared" si="49"/>
        <v>0</v>
      </c>
      <c r="Q28" s="539">
        <f t="shared" si="49"/>
        <v>0</v>
      </c>
      <c r="R28" s="541">
        <f t="shared" si="49"/>
        <v>0</v>
      </c>
      <c r="S28" s="539">
        <f t="shared" si="49"/>
        <v>0</v>
      </c>
      <c r="T28" s="537">
        <f t="shared" si="49"/>
        <v>0</v>
      </c>
      <c r="U28" s="538">
        <f t="shared" si="49"/>
        <v>0</v>
      </c>
      <c r="V28" s="539">
        <f t="shared" si="49"/>
        <v>0</v>
      </c>
      <c r="W28" s="540">
        <f t="shared" si="49"/>
        <v>0</v>
      </c>
      <c r="X28" s="539">
        <f t="shared" si="49"/>
        <v>0</v>
      </c>
      <c r="Y28" s="539">
        <f t="shared" si="49"/>
        <v>0</v>
      </c>
      <c r="Z28" s="541">
        <f t="shared" si="49"/>
        <v>0</v>
      </c>
      <c r="AA28" s="539">
        <f t="shared" si="49"/>
        <v>0</v>
      </c>
      <c r="AB28" s="537">
        <f t="shared" si="49"/>
        <v>0</v>
      </c>
      <c r="AC28" s="538">
        <f t="shared" si="49"/>
        <v>0</v>
      </c>
      <c r="AD28" s="539">
        <f t="shared" si="49"/>
        <v>0</v>
      </c>
      <c r="AE28" s="540">
        <f t="shared" si="49"/>
        <v>0</v>
      </c>
      <c r="AF28" s="539">
        <f>IF(AND(AF$12&gt;=$J$28,AF$12&lt;$K$28),"*",0)</f>
        <v>0</v>
      </c>
      <c r="AG28" s="539">
        <f t="shared" si="49"/>
        <v>0</v>
      </c>
      <c r="AH28" s="541">
        <f t="shared" si="49"/>
        <v>0</v>
      </c>
      <c r="AI28" s="539">
        <f t="shared" si="49"/>
        <v>0</v>
      </c>
      <c r="AJ28" s="537">
        <f t="shared" si="49"/>
        <v>0</v>
      </c>
      <c r="AK28" s="538">
        <f t="shared" si="49"/>
        <v>0</v>
      </c>
      <c r="AL28" s="539">
        <f t="shared" si="49"/>
        <v>0</v>
      </c>
      <c r="AM28" s="540">
        <f t="shared" si="49"/>
        <v>0</v>
      </c>
      <c r="AN28" s="539">
        <f t="shared" si="49"/>
        <v>0</v>
      </c>
      <c r="AO28" s="539">
        <f t="shared" si="49"/>
        <v>0</v>
      </c>
      <c r="AP28" s="541">
        <f t="shared" si="49"/>
        <v>0</v>
      </c>
      <c r="AQ28" s="539">
        <f t="shared" si="49"/>
        <v>0</v>
      </c>
      <c r="AR28" s="537">
        <f t="shared" ref="AR28:BW28" si="50">IF(AND(AR$12&gt;=$J$28,AR$12&lt;$K$28),"*",0)</f>
        <v>0</v>
      </c>
      <c r="AS28" s="538">
        <f t="shared" si="50"/>
        <v>0</v>
      </c>
      <c r="AT28" s="539">
        <f t="shared" si="50"/>
        <v>0</v>
      </c>
      <c r="AU28" s="540">
        <f t="shared" si="50"/>
        <v>0</v>
      </c>
      <c r="AV28" s="539">
        <f t="shared" si="50"/>
        <v>0</v>
      </c>
      <c r="AW28" s="539">
        <f t="shared" si="50"/>
        <v>0</v>
      </c>
      <c r="AX28" s="541">
        <f t="shared" si="50"/>
        <v>0</v>
      </c>
      <c r="AY28" s="539">
        <f t="shared" si="50"/>
        <v>0</v>
      </c>
      <c r="AZ28" s="537">
        <f t="shared" si="50"/>
        <v>0</v>
      </c>
      <c r="BA28" s="538">
        <f t="shared" si="50"/>
        <v>0</v>
      </c>
      <c r="BB28" s="539">
        <f t="shared" si="50"/>
        <v>0</v>
      </c>
      <c r="BC28" s="540">
        <f t="shared" si="50"/>
        <v>0</v>
      </c>
      <c r="BD28" s="539">
        <f t="shared" si="50"/>
        <v>0</v>
      </c>
      <c r="BE28" s="539">
        <f t="shared" si="50"/>
        <v>0</v>
      </c>
      <c r="BF28" s="541">
        <f t="shared" si="50"/>
        <v>0</v>
      </c>
      <c r="BG28" s="539">
        <f t="shared" si="50"/>
        <v>0</v>
      </c>
      <c r="BH28" s="537">
        <f t="shared" si="50"/>
        <v>0</v>
      </c>
      <c r="BI28" s="538">
        <f t="shared" si="50"/>
        <v>0</v>
      </c>
      <c r="BJ28" s="539">
        <f t="shared" si="50"/>
        <v>0</v>
      </c>
      <c r="BK28" s="540">
        <f t="shared" si="50"/>
        <v>0</v>
      </c>
      <c r="BL28" s="539">
        <f t="shared" si="50"/>
        <v>0</v>
      </c>
      <c r="BM28" s="539">
        <f t="shared" si="50"/>
        <v>0</v>
      </c>
      <c r="BN28" s="541">
        <f t="shared" si="50"/>
        <v>0</v>
      </c>
      <c r="BO28" s="539">
        <f t="shared" si="50"/>
        <v>0</v>
      </c>
      <c r="BP28" s="537">
        <f t="shared" si="50"/>
        <v>0</v>
      </c>
      <c r="BQ28" s="538">
        <f t="shared" si="50"/>
        <v>0</v>
      </c>
      <c r="BR28" s="539">
        <f t="shared" si="50"/>
        <v>0</v>
      </c>
      <c r="BS28" s="540">
        <f t="shared" si="50"/>
        <v>0</v>
      </c>
      <c r="BT28" s="539">
        <f t="shared" si="50"/>
        <v>0</v>
      </c>
      <c r="BU28" s="539">
        <f t="shared" si="50"/>
        <v>0</v>
      </c>
      <c r="BV28" s="541">
        <f t="shared" si="50"/>
        <v>0</v>
      </c>
      <c r="BW28" s="539">
        <f t="shared" si="50"/>
        <v>0</v>
      </c>
      <c r="BX28" s="537">
        <f t="shared" ref="BX28:CM28" si="51">IF(AND(BX$12&gt;=$J$28,BX$12&lt;$K$28),"*",0)</f>
        <v>0</v>
      </c>
      <c r="BY28" s="538">
        <f t="shared" si="51"/>
        <v>0</v>
      </c>
      <c r="BZ28" s="539">
        <f t="shared" si="51"/>
        <v>0</v>
      </c>
      <c r="CA28" s="540">
        <f t="shared" si="51"/>
        <v>0</v>
      </c>
      <c r="CB28" s="539">
        <f t="shared" si="51"/>
        <v>0</v>
      </c>
      <c r="CC28" s="539">
        <f t="shared" si="51"/>
        <v>0</v>
      </c>
      <c r="CD28" s="541">
        <f t="shared" si="51"/>
        <v>0</v>
      </c>
      <c r="CE28" s="539">
        <f t="shared" si="51"/>
        <v>0</v>
      </c>
      <c r="CF28" s="537">
        <f t="shared" si="51"/>
        <v>0</v>
      </c>
      <c r="CG28" s="538">
        <f t="shared" si="51"/>
        <v>0</v>
      </c>
      <c r="CH28" s="539">
        <f t="shared" si="51"/>
        <v>0</v>
      </c>
      <c r="CI28" s="540">
        <f t="shared" si="51"/>
        <v>0</v>
      </c>
      <c r="CJ28" s="539">
        <f t="shared" si="51"/>
        <v>0</v>
      </c>
      <c r="CK28" s="539">
        <f t="shared" si="51"/>
        <v>0</v>
      </c>
      <c r="CL28" s="541">
        <f t="shared" si="51"/>
        <v>0</v>
      </c>
      <c r="CM28" s="539">
        <f t="shared" si="51"/>
        <v>0</v>
      </c>
      <c r="CN28" s="1128">
        <f t="shared" si="4"/>
        <v>0</v>
      </c>
      <c r="CO28" s="1129"/>
      <c r="CP28" s="1123">
        <f>IF(CN28=0,0,LOOKUP(CN28,ﾃﾞｰﾀ入力!$AR$13:'ﾃﾞｰﾀ入力'!$AR$34,ﾃﾞｰﾀ入力!$AS$13:'ﾃﾞｰﾀ入力'!$AS$34))</f>
        <v>0</v>
      </c>
      <c r="CQ28" s="1123"/>
      <c r="CR28" s="294">
        <f t="shared" si="5"/>
        <v>0</v>
      </c>
      <c r="CS28" s="294">
        <f t="shared" si="6"/>
        <v>0</v>
      </c>
      <c r="CT28" s="294">
        <f t="shared" si="7"/>
        <v>0</v>
      </c>
      <c r="CU28" s="295">
        <f t="shared" si="12"/>
        <v>0</v>
      </c>
      <c r="CV28" s="296">
        <f>IF(H28=0,0,LOOKUP(H28,ﾃﾞｰﾀ入力!$C$3:'ﾃﾞｰﾀ入力'!$C$52,ﾃﾞｰﾀ入力!$E$3:'ﾃﾞｰﾀ入力'!$E$51))</f>
        <v>0</v>
      </c>
      <c r="CW28" s="297">
        <f>IF(H28=0,0,LOOKUP(H28,ﾃﾞｰﾀ入力!$C$3:'ﾃﾞｰﾀ入力'!$C$52,ﾃﾞｰﾀ入力!$F$3:'ﾃﾞｰﾀ入力'!$F$51))</f>
        <v>0</v>
      </c>
      <c r="CY28" s="69"/>
      <c r="CZ28" s="69"/>
      <c r="DA28" s="69"/>
    </row>
    <row r="29" spans="1:105" ht="22.5" customHeight="1">
      <c r="A29" s="443">
        <f t="shared" si="8"/>
        <v>16</v>
      </c>
      <c r="B29" s="855" t="str">
        <f>ｼﾌﾄ原本!C20</f>
        <v>Y.Y</v>
      </c>
      <c r="C29" s="780" t="str">
        <f>ｼﾌﾄ原本!L20</f>
        <v>17.5-L</v>
      </c>
      <c r="D29" s="435">
        <f>IF(COUNTIF($H$14:$H$30,16),VLOOKUP(16,$H$14:$CU$30,3,FALSE),0)</f>
        <v>17.5</v>
      </c>
      <c r="E29" s="423">
        <f>IF(COUNTIF($H$14:$H$30,16),VLOOKUP(16,$H$14:$CU$30,4,FALSE),0)</f>
        <v>22.75</v>
      </c>
      <c r="F29" s="426">
        <f ca="1">IF(COUNTIF($H$14:$H$30,16),VLOOKUP(16,$H$14:$CU$30,92,FALSE),0)</f>
        <v>6359.875</v>
      </c>
      <c r="G29" s="436">
        <f ca="1">IF(COUNTIF($H$14:$H$30,16),VLOOKUP(16,$H$14:$CW$30,94,FALSE),0)</f>
        <v>356</v>
      </c>
      <c r="H29" s="432"/>
      <c r="I29" s="874">
        <f>IF(H29=0,0,LOOKUP(H29,ﾃﾞｰﾀ入力!$C$3:'ﾃﾞｰﾀ入力'!$C$40,ﾃﾞｰﾀ入力!$D$3:'ﾃﾞｰﾀ入力'!$D$40))</f>
        <v>0</v>
      </c>
      <c r="J29" s="298"/>
      <c r="K29" s="299"/>
      <c r="L29" s="632">
        <f t="shared" ref="L29:AQ29" si="52">IF(AND(L$12&gt;=$J$29,L$12&lt;$K$29),"*",0)</f>
        <v>0</v>
      </c>
      <c r="M29" s="626">
        <f t="shared" si="52"/>
        <v>0</v>
      </c>
      <c r="N29" s="627">
        <f t="shared" si="52"/>
        <v>0</v>
      </c>
      <c r="O29" s="628">
        <f t="shared" si="52"/>
        <v>0</v>
      </c>
      <c r="P29" s="537">
        <f t="shared" si="52"/>
        <v>0</v>
      </c>
      <c r="Q29" s="539">
        <f t="shared" si="52"/>
        <v>0</v>
      </c>
      <c r="R29" s="541">
        <f t="shared" si="52"/>
        <v>0</v>
      </c>
      <c r="S29" s="539">
        <f t="shared" si="52"/>
        <v>0</v>
      </c>
      <c r="T29" s="537">
        <f t="shared" si="52"/>
        <v>0</v>
      </c>
      <c r="U29" s="538">
        <f t="shared" si="52"/>
        <v>0</v>
      </c>
      <c r="V29" s="539">
        <f t="shared" si="52"/>
        <v>0</v>
      </c>
      <c r="W29" s="540">
        <f t="shared" si="52"/>
        <v>0</v>
      </c>
      <c r="X29" s="539">
        <f t="shared" si="52"/>
        <v>0</v>
      </c>
      <c r="Y29" s="539">
        <f t="shared" si="52"/>
        <v>0</v>
      </c>
      <c r="Z29" s="541">
        <f t="shared" si="52"/>
        <v>0</v>
      </c>
      <c r="AA29" s="539">
        <f t="shared" si="52"/>
        <v>0</v>
      </c>
      <c r="AB29" s="537">
        <f t="shared" si="52"/>
        <v>0</v>
      </c>
      <c r="AC29" s="538">
        <f t="shared" si="52"/>
        <v>0</v>
      </c>
      <c r="AD29" s="539">
        <f t="shared" si="52"/>
        <v>0</v>
      </c>
      <c r="AE29" s="540">
        <f t="shared" si="52"/>
        <v>0</v>
      </c>
      <c r="AF29" s="539">
        <f t="shared" si="52"/>
        <v>0</v>
      </c>
      <c r="AG29" s="539">
        <f t="shared" si="52"/>
        <v>0</v>
      </c>
      <c r="AH29" s="541">
        <f t="shared" si="52"/>
        <v>0</v>
      </c>
      <c r="AI29" s="539">
        <f t="shared" si="52"/>
        <v>0</v>
      </c>
      <c r="AJ29" s="537">
        <f t="shared" si="52"/>
        <v>0</v>
      </c>
      <c r="AK29" s="538">
        <f t="shared" si="52"/>
        <v>0</v>
      </c>
      <c r="AL29" s="539">
        <f t="shared" si="52"/>
        <v>0</v>
      </c>
      <c r="AM29" s="540">
        <f t="shared" si="52"/>
        <v>0</v>
      </c>
      <c r="AN29" s="539">
        <f t="shared" si="52"/>
        <v>0</v>
      </c>
      <c r="AO29" s="539">
        <f t="shared" si="52"/>
        <v>0</v>
      </c>
      <c r="AP29" s="541">
        <f t="shared" si="52"/>
        <v>0</v>
      </c>
      <c r="AQ29" s="539">
        <f t="shared" si="52"/>
        <v>0</v>
      </c>
      <c r="AR29" s="537">
        <f t="shared" ref="AR29:BW29" si="53">IF(AND(AR$12&gt;=$J$29,AR$12&lt;$K$29),"*",0)</f>
        <v>0</v>
      </c>
      <c r="AS29" s="538">
        <f t="shared" si="53"/>
        <v>0</v>
      </c>
      <c r="AT29" s="539">
        <f t="shared" si="53"/>
        <v>0</v>
      </c>
      <c r="AU29" s="540">
        <f t="shared" si="53"/>
        <v>0</v>
      </c>
      <c r="AV29" s="539">
        <f t="shared" si="53"/>
        <v>0</v>
      </c>
      <c r="AW29" s="539">
        <f t="shared" si="53"/>
        <v>0</v>
      </c>
      <c r="AX29" s="541">
        <f t="shared" si="53"/>
        <v>0</v>
      </c>
      <c r="AY29" s="539">
        <f t="shared" si="53"/>
        <v>0</v>
      </c>
      <c r="AZ29" s="537">
        <f t="shared" si="53"/>
        <v>0</v>
      </c>
      <c r="BA29" s="538">
        <f t="shared" si="53"/>
        <v>0</v>
      </c>
      <c r="BB29" s="539">
        <f t="shared" si="53"/>
        <v>0</v>
      </c>
      <c r="BC29" s="540">
        <f t="shared" si="53"/>
        <v>0</v>
      </c>
      <c r="BD29" s="539">
        <f t="shared" si="53"/>
        <v>0</v>
      </c>
      <c r="BE29" s="539">
        <f t="shared" si="53"/>
        <v>0</v>
      </c>
      <c r="BF29" s="541">
        <f t="shared" si="53"/>
        <v>0</v>
      </c>
      <c r="BG29" s="539">
        <f t="shared" si="53"/>
        <v>0</v>
      </c>
      <c r="BH29" s="537">
        <f t="shared" si="53"/>
        <v>0</v>
      </c>
      <c r="BI29" s="538">
        <f t="shared" si="53"/>
        <v>0</v>
      </c>
      <c r="BJ29" s="539">
        <f t="shared" si="53"/>
        <v>0</v>
      </c>
      <c r="BK29" s="540">
        <f t="shared" si="53"/>
        <v>0</v>
      </c>
      <c r="BL29" s="539">
        <f t="shared" si="53"/>
        <v>0</v>
      </c>
      <c r="BM29" s="539">
        <f t="shared" si="53"/>
        <v>0</v>
      </c>
      <c r="BN29" s="541">
        <f t="shared" si="53"/>
        <v>0</v>
      </c>
      <c r="BO29" s="539">
        <f t="shared" si="53"/>
        <v>0</v>
      </c>
      <c r="BP29" s="537">
        <f t="shared" si="53"/>
        <v>0</v>
      </c>
      <c r="BQ29" s="538">
        <f t="shared" si="53"/>
        <v>0</v>
      </c>
      <c r="BR29" s="539">
        <f t="shared" si="53"/>
        <v>0</v>
      </c>
      <c r="BS29" s="540">
        <f t="shared" si="53"/>
        <v>0</v>
      </c>
      <c r="BT29" s="539">
        <f t="shared" si="53"/>
        <v>0</v>
      </c>
      <c r="BU29" s="539">
        <f t="shared" si="53"/>
        <v>0</v>
      </c>
      <c r="BV29" s="541">
        <f t="shared" si="53"/>
        <v>0</v>
      </c>
      <c r="BW29" s="539">
        <f t="shared" si="53"/>
        <v>0</v>
      </c>
      <c r="BX29" s="537">
        <f t="shared" ref="BX29:CM29" si="54">IF(AND(BX$12&gt;=$J$29,BX$12&lt;$K$29),"*",0)</f>
        <v>0</v>
      </c>
      <c r="BY29" s="538">
        <f t="shared" si="54"/>
        <v>0</v>
      </c>
      <c r="BZ29" s="539">
        <f t="shared" si="54"/>
        <v>0</v>
      </c>
      <c r="CA29" s="540">
        <f t="shared" si="54"/>
        <v>0</v>
      </c>
      <c r="CB29" s="539">
        <f t="shared" si="54"/>
        <v>0</v>
      </c>
      <c r="CC29" s="539">
        <f t="shared" si="54"/>
        <v>0</v>
      </c>
      <c r="CD29" s="541">
        <f t="shared" si="54"/>
        <v>0</v>
      </c>
      <c r="CE29" s="539">
        <f t="shared" si="54"/>
        <v>0</v>
      </c>
      <c r="CF29" s="537">
        <f t="shared" si="54"/>
        <v>0</v>
      </c>
      <c r="CG29" s="538">
        <f t="shared" si="54"/>
        <v>0</v>
      </c>
      <c r="CH29" s="539">
        <f t="shared" si="54"/>
        <v>0</v>
      </c>
      <c r="CI29" s="540">
        <f t="shared" si="54"/>
        <v>0</v>
      </c>
      <c r="CJ29" s="539">
        <f t="shared" si="54"/>
        <v>0</v>
      </c>
      <c r="CK29" s="539">
        <f t="shared" si="54"/>
        <v>0</v>
      </c>
      <c r="CL29" s="541">
        <f t="shared" si="54"/>
        <v>0</v>
      </c>
      <c r="CM29" s="539">
        <f t="shared" si="54"/>
        <v>0</v>
      </c>
      <c r="CN29" s="1128">
        <f t="shared" si="4"/>
        <v>0</v>
      </c>
      <c r="CO29" s="1129"/>
      <c r="CP29" s="1123">
        <f>IF(CN29=0,0,LOOKUP(CN29,ﾃﾞｰﾀ入力!$AR$13:'ﾃﾞｰﾀ入力'!$AR$34,ﾃﾞｰﾀ入力!$AS$13:'ﾃﾞｰﾀ入力'!$AS$34))</f>
        <v>0</v>
      </c>
      <c r="CQ29" s="1123"/>
      <c r="CR29" s="294">
        <f t="shared" si="5"/>
        <v>0</v>
      </c>
      <c r="CS29" s="294">
        <f t="shared" si="6"/>
        <v>0</v>
      </c>
      <c r="CT29" s="294">
        <f t="shared" si="7"/>
        <v>0</v>
      </c>
      <c r="CU29" s="295">
        <f t="shared" si="12"/>
        <v>0</v>
      </c>
      <c r="CV29" s="296">
        <f>IF(H29=0,0,LOOKUP(H29,ﾃﾞｰﾀ入力!$C$3:'ﾃﾞｰﾀ入力'!$C$52,ﾃﾞｰﾀ入力!$E$3:'ﾃﾞｰﾀ入力'!$E$51))</f>
        <v>0</v>
      </c>
      <c r="CW29" s="297">
        <f>IF(H29=0,0,LOOKUP(H29,ﾃﾞｰﾀ入力!$C$3:'ﾃﾞｰﾀ入力'!$C$52,ﾃﾞｰﾀ入力!$F$3:'ﾃﾞｰﾀ入力'!$F$51))</f>
        <v>0</v>
      </c>
      <c r="CY29" s="69"/>
      <c r="CZ29" s="69"/>
      <c r="DA29" s="69"/>
    </row>
    <row r="30" spans="1:105" ht="22.5" customHeight="1" thickBot="1">
      <c r="A30" s="443">
        <f t="shared" si="8"/>
        <v>17</v>
      </c>
      <c r="B30" s="855" t="str">
        <f>ｼﾌﾄ原本!C21</f>
        <v>S.U</v>
      </c>
      <c r="C30" s="780" t="str">
        <f>ｼﾌﾄ原本!L21</f>
        <v>14-L</v>
      </c>
      <c r="D30" s="435">
        <f>IF(COUNTIF($H$14:$H$30,17),VLOOKUP(17,$H$14:$CU$30,3,FALSE),0)</f>
        <v>17</v>
      </c>
      <c r="E30" s="423">
        <f>IF(COUNTIF($H$14:$H$30,17),VLOOKUP(17,$H$14:$CU$30,4,FALSE),0)</f>
        <v>22.75</v>
      </c>
      <c r="F30" s="426">
        <f ca="1">IF(COUNTIF($H$14:$H$30,17),VLOOKUP(17,$H$14:$CU$30,92,FALSE),0)</f>
        <v>6666.375</v>
      </c>
      <c r="G30" s="436">
        <f ca="1">IF(COUNTIF($H$14:$H$30,17),VLOOKUP(17,$H$14:$CW$30,94,FALSE),0)</f>
        <v>418</v>
      </c>
      <c r="H30" s="920"/>
      <c r="I30" s="875">
        <f>IF(H30=0,0,LOOKUP(H30,ﾃﾞｰﾀ入力!$C$3:'ﾃﾞｰﾀ入力'!$C$40,ﾃﾞｰﾀ入力!$D$3:'ﾃﾞｰﾀ入力'!$D$40))</f>
        <v>0</v>
      </c>
      <c r="J30" s="900"/>
      <c r="K30" s="901"/>
      <c r="L30" s="657">
        <f t="shared" ref="L30:AQ30" si="55">IF(AND(L12&gt;=$J$30,L12&lt;$K$30),"*",0)</f>
        <v>0</v>
      </c>
      <c r="M30" s="658">
        <f t="shared" si="55"/>
        <v>0</v>
      </c>
      <c r="N30" s="659">
        <f t="shared" si="55"/>
        <v>0</v>
      </c>
      <c r="O30" s="660">
        <f t="shared" si="55"/>
        <v>0</v>
      </c>
      <c r="P30" s="552">
        <f t="shared" si="55"/>
        <v>0</v>
      </c>
      <c r="Q30" s="550">
        <f t="shared" si="55"/>
        <v>0</v>
      </c>
      <c r="R30" s="551">
        <f t="shared" si="55"/>
        <v>0</v>
      </c>
      <c r="S30" s="550">
        <f t="shared" si="55"/>
        <v>0</v>
      </c>
      <c r="T30" s="552">
        <f t="shared" si="55"/>
        <v>0</v>
      </c>
      <c r="U30" s="553">
        <f t="shared" si="55"/>
        <v>0</v>
      </c>
      <c r="V30" s="550">
        <f t="shared" si="55"/>
        <v>0</v>
      </c>
      <c r="W30" s="554">
        <f t="shared" si="55"/>
        <v>0</v>
      </c>
      <c r="X30" s="550">
        <f t="shared" si="55"/>
        <v>0</v>
      </c>
      <c r="Y30" s="550">
        <f t="shared" si="55"/>
        <v>0</v>
      </c>
      <c r="Z30" s="551">
        <f t="shared" si="55"/>
        <v>0</v>
      </c>
      <c r="AA30" s="550">
        <f t="shared" si="55"/>
        <v>0</v>
      </c>
      <c r="AB30" s="552">
        <f t="shared" si="55"/>
        <v>0</v>
      </c>
      <c r="AC30" s="553">
        <f t="shared" si="55"/>
        <v>0</v>
      </c>
      <c r="AD30" s="550">
        <f t="shared" si="55"/>
        <v>0</v>
      </c>
      <c r="AE30" s="554">
        <f t="shared" si="55"/>
        <v>0</v>
      </c>
      <c r="AF30" s="550">
        <f t="shared" si="55"/>
        <v>0</v>
      </c>
      <c r="AG30" s="550">
        <f t="shared" si="55"/>
        <v>0</v>
      </c>
      <c r="AH30" s="551">
        <f t="shared" si="55"/>
        <v>0</v>
      </c>
      <c r="AI30" s="550">
        <f t="shared" si="55"/>
        <v>0</v>
      </c>
      <c r="AJ30" s="552">
        <f t="shared" si="55"/>
        <v>0</v>
      </c>
      <c r="AK30" s="553">
        <f t="shared" si="55"/>
        <v>0</v>
      </c>
      <c r="AL30" s="550">
        <f t="shared" si="55"/>
        <v>0</v>
      </c>
      <c r="AM30" s="554">
        <f t="shared" si="55"/>
        <v>0</v>
      </c>
      <c r="AN30" s="550">
        <f t="shared" si="55"/>
        <v>0</v>
      </c>
      <c r="AO30" s="550">
        <f t="shared" si="55"/>
        <v>0</v>
      </c>
      <c r="AP30" s="551">
        <f t="shared" si="55"/>
        <v>0</v>
      </c>
      <c r="AQ30" s="550">
        <f t="shared" si="55"/>
        <v>0</v>
      </c>
      <c r="AR30" s="552">
        <f t="shared" ref="AR30:BW30" si="56">IF(AND(AR12&gt;=$J$30,AR12&lt;$K$30),"*",0)</f>
        <v>0</v>
      </c>
      <c r="AS30" s="553">
        <f t="shared" si="56"/>
        <v>0</v>
      </c>
      <c r="AT30" s="550">
        <f t="shared" si="56"/>
        <v>0</v>
      </c>
      <c r="AU30" s="554">
        <f t="shared" si="56"/>
        <v>0</v>
      </c>
      <c r="AV30" s="550">
        <f t="shared" si="56"/>
        <v>0</v>
      </c>
      <c r="AW30" s="550">
        <f t="shared" si="56"/>
        <v>0</v>
      </c>
      <c r="AX30" s="551">
        <f t="shared" si="56"/>
        <v>0</v>
      </c>
      <c r="AY30" s="550">
        <f t="shared" si="56"/>
        <v>0</v>
      </c>
      <c r="AZ30" s="552">
        <f t="shared" si="56"/>
        <v>0</v>
      </c>
      <c r="BA30" s="553">
        <f t="shared" si="56"/>
        <v>0</v>
      </c>
      <c r="BB30" s="550">
        <f t="shared" si="56"/>
        <v>0</v>
      </c>
      <c r="BC30" s="554">
        <f t="shared" si="56"/>
        <v>0</v>
      </c>
      <c r="BD30" s="550">
        <f t="shared" si="56"/>
        <v>0</v>
      </c>
      <c r="BE30" s="550">
        <f t="shared" si="56"/>
        <v>0</v>
      </c>
      <c r="BF30" s="551">
        <f t="shared" si="56"/>
        <v>0</v>
      </c>
      <c r="BG30" s="550">
        <f t="shared" si="56"/>
        <v>0</v>
      </c>
      <c r="BH30" s="552">
        <f t="shared" si="56"/>
        <v>0</v>
      </c>
      <c r="BI30" s="553">
        <f t="shared" si="56"/>
        <v>0</v>
      </c>
      <c r="BJ30" s="550">
        <f t="shared" si="56"/>
        <v>0</v>
      </c>
      <c r="BK30" s="554">
        <f t="shared" si="56"/>
        <v>0</v>
      </c>
      <c r="BL30" s="550">
        <f t="shared" si="56"/>
        <v>0</v>
      </c>
      <c r="BM30" s="550">
        <f t="shared" si="56"/>
        <v>0</v>
      </c>
      <c r="BN30" s="551">
        <f t="shared" si="56"/>
        <v>0</v>
      </c>
      <c r="BO30" s="550">
        <f t="shared" si="56"/>
        <v>0</v>
      </c>
      <c r="BP30" s="552">
        <f t="shared" si="56"/>
        <v>0</v>
      </c>
      <c r="BQ30" s="553">
        <f t="shared" si="56"/>
        <v>0</v>
      </c>
      <c r="BR30" s="550">
        <f t="shared" si="56"/>
        <v>0</v>
      </c>
      <c r="BS30" s="554">
        <f t="shared" si="56"/>
        <v>0</v>
      </c>
      <c r="BT30" s="550">
        <f t="shared" si="56"/>
        <v>0</v>
      </c>
      <c r="BU30" s="550">
        <f t="shared" si="56"/>
        <v>0</v>
      </c>
      <c r="BV30" s="551">
        <f t="shared" si="56"/>
        <v>0</v>
      </c>
      <c r="BW30" s="550">
        <f t="shared" si="56"/>
        <v>0</v>
      </c>
      <c r="BX30" s="552">
        <f t="shared" ref="BX30:CM30" si="57">IF(AND(BX12&gt;=$J$30,BX12&lt;$K$30),"*",0)</f>
        <v>0</v>
      </c>
      <c r="BY30" s="553">
        <f t="shared" si="57"/>
        <v>0</v>
      </c>
      <c r="BZ30" s="550">
        <f t="shared" si="57"/>
        <v>0</v>
      </c>
      <c r="CA30" s="554">
        <f t="shared" si="57"/>
        <v>0</v>
      </c>
      <c r="CB30" s="550">
        <f t="shared" si="57"/>
        <v>0</v>
      </c>
      <c r="CC30" s="550">
        <f t="shared" si="57"/>
        <v>0</v>
      </c>
      <c r="CD30" s="551">
        <f t="shared" si="57"/>
        <v>0</v>
      </c>
      <c r="CE30" s="550">
        <f t="shared" si="57"/>
        <v>0</v>
      </c>
      <c r="CF30" s="552">
        <f t="shared" si="57"/>
        <v>0</v>
      </c>
      <c r="CG30" s="553">
        <f t="shared" si="57"/>
        <v>0</v>
      </c>
      <c r="CH30" s="550">
        <f t="shared" si="57"/>
        <v>0</v>
      </c>
      <c r="CI30" s="554">
        <f t="shared" si="57"/>
        <v>0</v>
      </c>
      <c r="CJ30" s="550">
        <f t="shared" si="57"/>
        <v>0</v>
      </c>
      <c r="CK30" s="550">
        <f t="shared" si="57"/>
        <v>0</v>
      </c>
      <c r="CL30" s="551">
        <f t="shared" si="57"/>
        <v>0</v>
      </c>
      <c r="CM30" s="661">
        <f t="shared" si="57"/>
        <v>0</v>
      </c>
      <c r="CN30" s="1128">
        <f t="shared" si="4"/>
        <v>0</v>
      </c>
      <c r="CO30" s="1129"/>
      <c r="CP30" s="1123">
        <f>IF(CN30=0,0,LOOKUP(CN30,ﾃﾞｰﾀ入力!$AR$13:'ﾃﾞｰﾀ入力'!$AR$34,ﾃﾞｰﾀ入力!$AS$13:'ﾃﾞｰﾀ入力'!$AS$34))</f>
        <v>0</v>
      </c>
      <c r="CQ30" s="1123"/>
      <c r="CR30" s="294">
        <f t="shared" si="5"/>
        <v>0</v>
      </c>
      <c r="CS30" s="294">
        <f t="shared" si="6"/>
        <v>0</v>
      </c>
      <c r="CT30" s="294">
        <f t="shared" si="7"/>
        <v>0</v>
      </c>
      <c r="CU30" s="295">
        <f t="shared" si="12"/>
        <v>0</v>
      </c>
      <c r="CV30" s="296">
        <f>IF(H30=0,0,LOOKUP(H30,ﾃﾞｰﾀ入力!$C$3:'ﾃﾞｰﾀ入力'!$C$52,ﾃﾞｰﾀ入力!$E$3:'ﾃﾞｰﾀ入力'!$E$51))</f>
        <v>0</v>
      </c>
      <c r="CW30" s="297">
        <f>IF(H30=0,0,LOOKUP(H30,ﾃﾞｰﾀ入力!$C$3:'ﾃﾞｰﾀ入力'!$C$52,ﾃﾞｰﾀ入力!$F$3:'ﾃﾞｰﾀ入力'!$F$51))</f>
        <v>0</v>
      </c>
      <c r="CY30" s="69"/>
      <c r="CZ30" s="69"/>
      <c r="DA30" s="69"/>
    </row>
    <row r="31" spans="1:105" ht="22.5" customHeight="1" thickBot="1">
      <c r="A31" s="443">
        <f t="shared" si="8"/>
        <v>18</v>
      </c>
      <c r="B31" s="855" t="str">
        <f>ｼﾌﾄ原本!C22</f>
        <v>A.A</v>
      </c>
      <c r="C31" s="780" t="str">
        <f>ｼﾌﾄ原本!L22</f>
        <v>X</v>
      </c>
      <c r="D31" s="435">
        <f>IF(COUNTIF($H$14:$H$30,18),VLOOKUP(18,$H$14:$CU$30,3,FALSE),0)</f>
        <v>0</v>
      </c>
      <c r="E31" s="429">
        <f>IF(COUNTIF($H$14:$H$30,18),VLOOKUP(18,$H$14:$CU$30,4,FALSE),0)</f>
        <v>0</v>
      </c>
      <c r="F31" s="430">
        <f>IF(COUNTIF($H$14:$H$30,18),VLOOKUP(18,$H$14:$CU$30,92,FALSE),0)</f>
        <v>0</v>
      </c>
      <c r="G31" s="431">
        <f>IF(COUNTIF($H$14:$H$30,18),VLOOKUP(18,$H$14:$CW$30,94,FALSE),0)</f>
        <v>0</v>
      </c>
      <c r="I31" s="902">
        <f>COUNT(H14:H30)</f>
        <v>7</v>
      </c>
      <c r="J31" s="903" t="s">
        <v>187</v>
      </c>
      <c r="K31" s="904"/>
      <c r="L31" s="1142">
        <f>(68-COUNT(L$14:O$30))/4</f>
        <v>0</v>
      </c>
      <c r="M31" s="1142"/>
      <c r="N31" s="1142"/>
      <c r="O31" s="1142"/>
      <c r="P31" s="1142">
        <f>(68-COUNT(P$14:S$30))/4</f>
        <v>0.25</v>
      </c>
      <c r="Q31" s="1142"/>
      <c r="R31" s="1142"/>
      <c r="S31" s="1142"/>
      <c r="T31" s="1142">
        <f>(68-COUNT(T$14:W$30))/4</f>
        <v>2</v>
      </c>
      <c r="U31" s="1142"/>
      <c r="V31" s="1142"/>
      <c r="W31" s="1142"/>
      <c r="X31" s="1142">
        <f>(68-COUNT(X$14:AA$30))/4</f>
        <v>2</v>
      </c>
      <c r="Y31" s="1142"/>
      <c r="Z31" s="1142"/>
      <c r="AA31" s="1142"/>
      <c r="AB31" s="1142">
        <f>(68-COUNT(AB$14:AE$30))/4</f>
        <v>3</v>
      </c>
      <c r="AC31" s="1142"/>
      <c r="AD31" s="1142"/>
      <c r="AE31" s="1142"/>
      <c r="AF31" s="1142">
        <f>(68-COUNT(AF$14:AI$30))/4</f>
        <v>4</v>
      </c>
      <c r="AG31" s="1142"/>
      <c r="AH31" s="1142"/>
      <c r="AI31" s="1142"/>
      <c r="AJ31" s="1142">
        <f>(68-COUNT(AJ$14:AM$30))/4</f>
        <v>4</v>
      </c>
      <c r="AK31" s="1142"/>
      <c r="AL31" s="1142"/>
      <c r="AM31" s="1142"/>
      <c r="AN31" s="1142">
        <f>(68-COUNT(AN$14:AQ$30))/4</f>
        <v>4</v>
      </c>
      <c r="AO31" s="1142"/>
      <c r="AP31" s="1142"/>
      <c r="AQ31" s="1142"/>
      <c r="AR31" s="1142">
        <f>(68-COUNT(AR$14:AU$30))/4</f>
        <v>5</v>
      </c>
      <c r="AS31" s="1142"/>
      <c r="AT31" s="1142"/>
      <c r="AU31" s="1142"/>
      <c r="AV31" s="1142">
        <f>(68-COUNT(AV$14:AY$30))/4</f>
        <v>5</v>
      </c>
      <c r="AW31" s="1142"/>
      <c r="AX31" s="1142"/>
      <c r="AY31" s="1142"/>
      <c r="AZ31" s="1142">
        <f>(68-COUNT(AZ$14:BC$30))/4</f>
        <v>4</v>
      </c>
      <c r="BA31" s="1142"/>
      <c r="BB31" s="1142"/>
      <c r="BC31" s="1142"/>
      <c r="BD31" s="1142">
        <f>(68-COUNT(BD$14:BG$30))/4</f>
        <v>4</v>
      </c>
      <c r="BE31" s="1142"/>
      <c r="BF31" s="1142"/>
      <c r="BG31" s="1142"/>
      <c r="BH31" s="1142">
        <f>(68-COUNT(BH$14:BK$30))/4</f>
        <v>4.5</v>
      </c>
      <c r="BI31" s="1142"/>
      <c r="BJ31" s="1142"/>
      <c r="BK31" s="1142"/>
      <c r="BL31" s="1142">
        <f>(68-COUNT(BL$14:BO$30))/4</f>
        <v>4</v>
      </c>
      <c r="BM31" s="1142"/>
      <c r="BN31" s="1142"/>
      <c r="BO31" s="1142"/>
      <c r="BP31" s="1142">
        <f>(68-COUNT(BP$14:BS$30))/4</f>
        <v>3.5</v>
      </c>
      <c r="BQ31" s="1142"/>
      <c r="BR31" s="1142"/>
      <c r="BS31" s="1142"/>
      <c r="BT31" s="1142">
        <f>(68-COUNT(BT$14:BW$30))/4</f>
        <v>3</v>
      </c>
      <c r="BU31" s="1142"/>
      <c r="BV31" s="1142"/>
      <c r="BW31" s="1142"/>
      <c r="BX31" s="1142">
        <f>(68-COUNT(BX$14:CA$30))/4</f>
        <v>3</v>
      </c>
      <c r="BY31" s="1142"/>
      <c r="BZ31" s="1142"/>
      <c r="CA31" s="1142"/>
      <c r="CB31" s="1142">
        <f>(68-COUNT(CB$14:CE$30))/4</f>
        <v>2.25</v>
      </c>
      <c r="CC31" s="1142"/>
      <c r="CD31" s="1142"/>
      <c r="CE31" s="1142"/>
      <c r="CF31" s="1142">
        <f>(68-COUNT(CF$14:CI$30))/4</f>
        <v>0</v>
      </c>
      <c r="CG31" s="1142"/>
      <c r="CH31" s="1142"/>
      <c r="CI31" s="1142"/>
      <c r="CJ31" s="1142">
        <f>(68-COUNT(CJ$14:CM$30))/4</f>
        <v>0</v>
      </c>
      <c r="CK31" s="1142"/>
      <c r="CL31" s="1142"/>
      <c r="CM31" s="1161"/>
      <c r="CN31" s="1159">
        <f>SUM(CN14:CN30)</f>
        <v>57.5</v>
      </c>
      <c r="CO31" s="1160"/>
      <c r="CP31" s="1141">
        <f>SUM(CP14:CP30)</f>
        <v>51.5</v>
      </c>
      <c r="CQ31" s="1141"/>
      <c r="CR31" s="312">
        <f t="shared" ref="CR31:CW31" si="58">SUM(CR14:CR30)</f>
        <v>2</v>
      </c>
      <c r="CS31" s="312">
        <f t="shared" si="58"/>
        <v>2.25</v>
      </c>
      <c r="CT31" s="312">
        <f t="shared" si="58"/>
        <v>0.5</v>
      </c>
      <c r="CU31" s="312">
        <f t="shared" ca="1" si="58"/>
        <v>65346</v>
      </c>
      <c r="CV31" s="312">
        <f t="shared" ca="1" si="58"/>
        <v>8651</v>
      </c>
      <c r="CW31" s="312">
        <f t="shared" ca="1" si="58"/>
        <v>3644</v>
      </c>
      <c r="CZ31" s="69"/>
      <c r="DA31" s="69"/>
    </row>
    <row r="32" spans="1:105" ht="22.5" customHeight="1" thickBot="1">
      <c r="A32" s="443">
        <f t="shared" si="8"/>
        <v>19</v>
      </c>
      <c r="B32" s="855" t="str">
        <f>ｼﾌﾄ原本!C23</f>
        <v>E.U</v>
      </c>
      <c r="C32" s="780" t="str">
        <f>ｼﾌﾄ原本!L23</f>
        <v>18-L</v>
      </c>
      <c r="D32" s="435">
        <f>IF(COUNTIF($H$14:$H$30,19),VLOOKUP(19,$H$14:$CU$30,3,FALSE),0)</f>
        <v>0</v>
      </c>
      <c r="E32" s="429">
        <f>IF(COUNTIF($H$14:$H$30,19),VLOOKUP(19,$H$14:$CU$30,4,FALSE),0)</f>
        <v>0</v>
      </c>
      <c r="F32" s="430">
        <f>IF(COUNTIF($H$14:$H$30,19),VLOOKUP(19,$H$14:$CU$30,92,FALSE),0)</f>
        <v>0</v>
      </c>
      <c r="G32" s="431">
        <f>IF(COUNTIF($H$14:$H$30,19),VLOOKUP(19,$H$14:$CW$30,94,FALSE),0)</f>
        <v>0</v>
      </c>
      <c r="I32" s="316"/>
      <c r="J32" s="1190" t="s">
        <v>188</v>
      </c>
      <c r="K32" s="1191"/>
      <c r="L32" s="1300" t="str">
        <f>IF(ISERROR(L3*1000/(L31-L8-L10)),"",(L3*1000/(L31-L8-L10)))</f>
        <v/>
      </c>
      <c r="M32" s="1300"/>
      <c r="N32" s="1300"/>
      <c r="O32" s="1300"/>
      <c r="P32" s="1300">
        <f>IF(ISERROR(P3*1000/(P31-P8-P10)),"",(P3*1000/(P31-P8-P10)))</f>
        <v>0</v>
      </c>
      <c r="Q32" s="1300"/>
      <c r="R32" s="1300"/>
      <c r="S32" s="1300"/>
      <c r="T32" s="1300">
        <f>IF(ISERROR(T3*1000/(T31-T8-T10)),"",(T3*1000/(T31-T8-T10)))</f>
        <v>0</v>
      </c>
      <c r="U32" s="1300"/>
      <c r="V32" s="1300"/>
      <c r="W32" s="1300"/>
      <c r="X32" s="1300">
        <f>IF(ISERROR(X3*1000/(X31-X8-X10)),"",X3*1000/(X31-X8-X10))</f>
        <v>3500</v>
      </c>
      <c r="Y32" s="1300"/>
      <c r="Z32" s="1300"/>
      <c r="AA32" s="1300"/>
      <c r="AB32" s="1300">
        <f>IF(ISERROR(AB3*1000/(AB31-AB8-AB10)),"",AB3*1000/(AB31-AB8-AB10))</f>
        <v>4333.333333333333</v>
      </c>
      <c r="AC32" s="1300"/>
      <c r="AD32" s="1300"/>
      <c r="AE32" s="1300"/>
      <c r="AF32" s="1300">
        <f>IF(ISERROR(AF3*1000/(AF31-AF8-AF10)),"",AF3*1000/(AF31-AF8-AF10))</f>
        <v>3250</v>
      </c>
      <c r="AG32" s="1300"/>
      <c r="AH32" s="1300"/>
      <c r="AI32" s="1300"/>
      <c r="AJ32" s="1300">
        <f>IF(ISERROR(AJ3*1000/(AJ31-AJ8-AJ10)),"",AJ3*1000/(AJ31-AJ8-AJ10))</f>
        <v>4500</v>
      </c>
      <c r="AK32" s="1300"/>
      <c r="AL32" s="1300"/>
      <c r="AM32" s="1300"/>
      <c r="AN32" s="1300">
        <f>IF(ISERROR(AN3*1000/(AN31-AN8-AN10)),"",AN3*1000/(AN31-AN8-AN10))</f>
        <v>7000</v>
      </c>
      <c r="AO32" s="1300"/>
      <c r="AP32" s="1300"/>
      <c r="AQ32" s="1300"/>
      <c r="AR32" s="1300">
        <f>IF(ISERROR(AR3*1000/(AR31-AR8-AR10)),"",AR3*1000/(AR31-AR8-AR10))</f>
        <v>6200</v>
      </c>
      <c r="AS32" s="1300"/>
      <c r="AT32" s="1300"/>
      <c r="AU32" s="1300"/>
      <c r="AV32" s="1300">
        <f>IF(ISERROR(AV3*1000/(AV31-AV8-AV10)),"",AV3*1000/(AV31-AV8-AV10))</f>
        <v>6000</v>
      </c>
      <c r="AW32" s="1300"/>
      <c r="AX32" s="1300"/>
      <c r="AY32" s="1300"/>
      <c r="AZ32" s="1300">
        <f>IF(ISERROR(AZ3*1000/(AZ31-AZ8-AZ10)),"",AZ3*1000/(AZ31-AZ8-AZ10))</f>
        <v>8000</v>
      </c>
      <c r="BA32" s="1300"/>
      <c r="BB32" s="1300"/>
      <c r="BC32" s="1300"/>
      <c r="BD32" s="1300">
        <f>IF(ISERROR(BD3*1000/(BD31-BD8-BD10)),"",BD3*1000/(BD31-BD8-BD10))</f>
        <v>7500</v>
      </c>
      <c r="BE32" s="1300"/>
      <c r="BF32" s="1300"/>
      <c r="BG32" s="1300"/>
      <c r="BH32" s="1300">
        <f>IF(ISERROR(BH3*1000/(BH31-BH8-BH10)),"",BH3*1000/(BH31-BH8-BH10))</f>
        <v>4666.666666666667</v>
      </c>
      <c r="BI32" s="1300"/>
      <c r="BJ32" s="1300"/>
      <c r="BK32" s="1300"/>
      <c r="BL32" s="1300">
        <f>IF(ISERROR(BL3*1000/(BL31-BL8-BL10)),"",BL3*1000/(BL31-BL8-BL10))</f>
        <v>3750</v>
      </c>
      <c r="BM32" s="1300"/>
      <c r="BN32" s="1300"/>
      <c r="BO32" s="1300"/>
      <c r="BP32" s="1300">
        <f>IF(ISERROR(BP3*1000/(BP31-BP8-BP10)),"",BP3*1000/(BP31-BP8-BP10))</f>
        <v>4571.4285714285716</v>
      </c>
      <c r="BQ32" s="1300"/>
      <c r="BR32" s="1300"/>
      <c r="BS32" s="1300"/>
      <c r="BT32" s="1300">
        <f>IF(ISERROR(BT3*1000/(BT31-BT8-BT10)),"",BT3*1000/(BT31-BT8-BT10))</f>
        <v>4000</v>
      </c>
      <c r="BU32" s="1300"/>
      <c r="BV32" s="1300"/>
      <c r="BW32" s="1300"/>
      <c r="BX32" s="1300">
        <f>IF(ISERROR(BX3*1000/(BX31-BX8-BX10)),"",BX3*1000/(BX31-BX8-BX10))</f>
        <v>1333.3333333333333</v>
      </c>
      <c r="BY32" s="1300"/>
      <c r="BZ32" s="1300"/>
      <c r="CA32" s="1300"/>
      <c r="CB32" s="1300">
        <f>IF(ISERROR(CB3*1000/(CB31-CB8-CB10)),"",CB3*1000/(CB31-CB8-CB10))</f>
        <v>0</v>
      </c>
      <c r="CC32" s="1300"/>
      <c r="CD32" s="1300"/>
      <c r="CE32" s="1300"/>
      <c r="CF32" s="1300" t="str">
        <f>IF(ISERROR(CF3*1000/(CF31-CF8-CF10)),"",(CF3*1000/(CF31-CF8-CF10)))</f>
        <v/>
      </c>
      <c r="CG32" s="1300"/>
      <c r="CH32" s="1300"/>
      <c r="CI32" s="1300"/>
      <c r="CJ32" s="1300" t="str">
        <f>IF(ISERROR(CJ3*1000/(CJ31-CJ8-CJ10)),"",(CJ3*1000/(CJ31-CJ8-CJ10)))</f>
        <v/>
      </c>
      <c r="CK32" s="1300"/>
      <c r="CL32" s="1300"/>
      <c r="CM32" s="1347"/>
      <c r="CN32" s="238"/>
      <c r="CO32" s="238"/>
      <c r="CP32" s="64"/>
      <c r="CT32" s="64"/>
      <c r="CU32" s="64"/>
      <c r="CV32" s="64"/>
    </row>
    <row r="33" spans="1:126" ht="22.5" customHeight="1" thickBot="1">
      <c r="A33" s="443">
        <f t="shared" si="8"/>
        <v>20</v>
      </c>
      <c r="B33" s="855" t="str">
        <f>ｼﾌﾄ原本!C24</f>
        <v>S.S</v>
      </c>
      <c r="C33" s="780" t="str">
        <f>ｼﾌﾄ原本!L24</f>
        <v>X</v>
      </c>
      <c r="D33" s="435">
        <f>IF(COUNTIF($H$14:$H$30,20),VLOOKUP(20,$H$14:$CU$30,3,FALSE),0)</f>
        <v>0</v>
      </c>
      <c r="E33" s="429">
        <f>IF(COUNTIF($H$14:$H$30,20),VLOOKUP(20,$H$14:$CU$30,4,FALSE),0)</f>
        <v>0</v>
      </c>
      <c r="F33" s="430">
        <f>IF(COUNTIF($H$14:$H$30,20),VLOOKUP(20,$H$14:$CU$30,92,FALSE),0)</f>
        <v>0</v>
      </c>
      <c r="G33" s="431">
        <f>IF(COUNTIF($H$14:$H$30,20),VLOOKUP(20,$H$14:$CW$30,94,FALSE),0)</f>
        <v>0</v>
      </c>
      <c r="I33" s="225"/>
      <c r="J33" s="870"/>
      <c r="K33" s="871"/>
      <c r="L33" s="384"/>
      <c r="M33" s="172"/>
      <c r="N33" s="64"/>
      <c r="O33" s="64"/>
      <c r="P33" s="64"/>
      <c r="Q33" s="69"/>
      <c r="R33" s="69"/>
      <c r="S33" s="69"/>
      <c r="AB33" s="1360">
        <v>2</v>
      </c>
      <c r="AC33" s="1360"/>
      <c r="AD33" s="1360"/>
      <c r="AE33" s="1360"/>
      <c r="AF33" s="1361" t="s">
        <v>60</v>
      </c>
      <c r="AG33" s="1361"/>
      <c r="AH33" s="1361"/>
      <c r="AI33" s="1361"/>
      <c r="CP33" s="64"/>
      <c r="CT33" s="64"/>
      <c r="CU33" s="64"/>
      <c r="CV33" s="64"/>
    </row>
    <row r="34" spans="1:126" ht="22.5" customHeight="1" thickBot="1">
      <c r="A34" s="443">
        <f t="shared" si="8"/>
        <v>21</v>
      </c>
      <c r="B34" s="855" t="str">
        <f>ｼﾌﾄ原本!C25</f>
        <v>S.K</v>
      </c>
      <c r="C34" s="780" t="str">
        <f>ｼﾌﾄ原本!L25</f>
        <v>F</v>
      </c>
      <c r="D34" s="435">
        <f>IF(COUNTIF($H$14:$H$30,21),VLOOKUP(21,$H$14:$CU$30,3,FALSE),0)</f>
        <v>0</v>
      </c>
      <c r="E34" s="429">
        <f>IF(COUNTIF($H$14:$H$30,21),VLOOKUP(21,$H$14:$CU$30,4,FALSE),0)</f>
        <v>0</v>
      </c>
      <c r="F34" s="430">
        <f>IF(COUNTIF($H$14:$H$30,21),VLOOKUP(21,$H$14:$CU$30,92,FALSE),0)</f>
        <v>0</v>
      </c>
      <c r="G34" s="431">
        <f>IF(COUNTIF($H$14:$H$30,21),VLOOKUP(21,$H$14:$CW$30,94,FALSE),0)</f>
        <v>0</v>
      </c>
      <c r="I34" s="317"/>
      <c r="J34" s="1195" t="s">
        <v>189</v>
      </c>
      <c r="K34" s="1196"/>
      <c r="L34" s="1197" t="s">
        <v>190</v>
      </c>
      <c r="M34" s="1197"/>
      <c r="N34" s="1197"/>
      <c r="O34" s="1197"/>
      <c r="P34" s="1197"/>
      <c r="Q34" s="1197"/>
      <c r="R34" s="1197"/>
      <c r="S34" s="1197"/>
      <c r="T34" s="1197"/>
      <c r="U34" s="1197"/>
      <c r="V34" s="1197"/>
      <c r="W34" s="1197"/>
      <c r="Z34" s="1193" t="s">
        <v>59</v>
      </c>
      <c r="AA34" s="1153"/>
      <c r="AB34" s="1153"/>
      <c r="AC34" s="1153"/>
      <c r="AD34" s="1153"/>
      <c r="AE34" s="1153"/>
      <c r="AF34" s="1153"/>
      <c r="AG34" s="1153"/>
      <c r="AH34" s="1153"/>
      <c r="AI34" s="1153"/>
      <c r="AJ34" s="1153"/>
      <c r="AK34" s="1153"/>
      <c r="AL34" s="1153"/>
      <c r="AM34" s="1153"/>
      <c r="AN34" s="1153"/>
      <c r="AO34" s="1153"/>
      <c r="AP34" s="1153"/>
      <c r="AQ34" s="1153"/>
      <c r="AR34" s="1153"/>
      <c r="AS34" s="1153"/>
      <c r="AT34" s="1153"/>
      <c r="AU34" s="1153"/>
      <c r="AV34" s="1153"/>
      <c r="AW34" s="1153"/>
      <c r="AX34" s="1153"/>
      <c r="AY34" s="1153"/>
      <c r="AZ34" s="1153"/>
      <c r="BA34" s="1153"/>
      <c r="BB34" s="1153"/>
      <c r="BC34" s="1153"/>
      <c r="BD34" s="1153"/>
      <c r="BE34" s="1153"/>
      <c r="BF34" s="1153"/>
      <c r="BG34" s="1154"/>
      <c r="BH34" s="1152" t="s">
        <v>1</v>
      </c>
      <c r="BI34" s="1153"/>
      <c r="BJ34" s="1153"/>
      <c r="BK34" s="1153"/>
      <c r="BL34" s="1153"/>
      <c r="BM34" s="1153"/>
      <c r="BN34" s="1153"/>
      <c r="BO34" s="1153"/>
      <c r="BP34" s="1153"/>
      <c r="BQ34" s="1153"/>
      <c r="BR34" s="1153"/>
      <c r="BS34" s="1153"/>
      <c r="BT34" s="1153"/>
      <c r="BU34" s="1154"/>
      <c r="BV34" s="1152" t="s">
        <v>11</v>
      </c>
      <c r="BW34" s="1153"/>
      <c r="BX34" s="1153"/>
      <c r="BY34" s="1153"/>
      <c r="BZ34" s="1153"/>
      <c r="CA34" s="1153"/>
      <c r="CB34" s="1153"/>
      <c r="CC34" s="1153"/>
      <c r="CD34" s="1153"/>
      <c r="CE34" s="1153"/>
      <c r="CF34" s="1153"/>
      <c r="CG34" s="1153"/>
      <c r="CH34" s="1153"/>
      <c r="CI34" s="1154"/>
      <c r="CP34" s="64"/>
      <c r="CT34" s="64"/>
      <c r="CU34" s="64"/>
      <c r="CV34" s="64"/>
    </row>
    <row r="35" spans="1:126" ht="22.5" customHeight="1">
      <c r="A35" s="443">
        <f t="shared" si="8"/>
        <v>22</v>
      </c>
      <c r="B35" s="855">
        <f>ｼﾌﾄ原本!C26</f>
        <v>0</v>
      </c>
      <c r="C35" s="780">
        <f>ｼﾌﾄ原本!L26</f>
        <v>0</v>
      </c>
      <c r="D35" s="435">
        <f>IF(COUNTIF($H$14:$H$30,22),VLOOKUP(22,$H$14:$CU$30,3,FALSE),0)</f>
        <v>0</v>
      </c>
      <c r="E35" s="429">
        <f>IF(COUNTIF($H$14:$H$30,22),VLOOKUP(22,$H$14:$CU$30,4,FALSE),0)</f>
        <v>0</v>
      </c>
      <c r="F35" s="430">
        <f>IF(COUNTIF($H$14:$H$30,22),VLOOKUP(22,$H$14:$CU$30,92,FALSE),0)</f>
        <v>0</v>
      </c>
      <c r="G35" s="431">
        <f>IF(COUNTIF($H$14:$H$30,22),VLOOKUP(22,$H$14:$CW$30,94,FALSE),0)</f>
        <v>0</v>
      </c>
      <c r="I35" s="385" t="s">
        <v>89</v>
      </c>
      <c r="J35" s="1315">
        <f>CN3*1000</f>
        <v>270000</v>
      </c>
      <c r="K35" s="1315"/>
      <c r="L35" s="1315"/>
      <c r="M35" s="1315"/>
      <c r="N35" s="1315"/>
      <c r="O35" s="1315"/>
      <c r="P35" s="1315"/>
      <c r="Q35" s="1315"/>
      <c r="R35" s="1315"/>
      <c r="S35" s="1315"/>
      <c r="T35" s="1315"/>
      <c r="U35" s="1315"/>
      <c r="V35" s="1315"/>
      <c r="W35" s="1315"/>
      <c r="Z35" s="1356">
        <f>CHOOSE($AB$33,'セールスアクション '!B5,'セールスアクション '!B13,'セールスアクション '!B21,'セールスアクション '!B29,'セールスアクション '!B37)</f>
        <v>0</v>
      </c>
      <c r="AA35" s="1355"/>
      <c r="AB35" s="1355"/>
      <c r="AC35" s="1355"/>
      <c r="AD35" s="1355"/>
      <c r="AE35" s="1355"/>
      <c r="AF35" s="1355"/>
      <c r="AG35" s="1355"/>
      <c r="AH35" s="1355"/>
      <c r="AI35" s="1355"/>
      <c r="AJ35" s="1355"/>
      <c r="AK35" s="1355"/>
      <c r="AL35" s="1355"/>
      <c r="AM35" s="1355"/>
      <c r="AN35" s="1355"/>
      <c r="AO35" s="1355"/>
      <c r="AP35" s="1355"/>
      <c r="AQ35" s="1355"/>
      <c r="AR35" s="1355"/>
      <c r="AS35" s="1355"/>
      <c r="AT35" s="1355"/>
      <c r="AU35" s="1355"/>
      <c r="AV35" s="1355"/>
      <c r="AW35" s="1355"/>
      <c r="AX35" s="1355"/>
      <c r="AY35" s="1355"/>
      <c r="AZ35" s="1355">
        <f>CHOOSE($AB$33,'セールスアクション '!I5,'セールスアクション '!I13,'セールスアクション '!I21,'セールスアクション '!I29,'セールスアクション '!I37)</f>
        <v>0</v>
      </c>
      <c r="BA35" s="1355"/>
      <c r="BB35" s="1355"/>
      <c r="BC35" s="1355"/>
      <c r="BD35" s="1355"/>
      <c r="BE35" s="1355"/>
      <c r="BF35" s="1322"/>
      <c r="BG35" s="1322"/>
      <c r="BH35" s="1365">
        <f>CHOOSE($CA$1,PMC.D!D6,PMC.D!D15,PMC.D!D24,PMC.D!D33,PMC.D!D42,PMC.D!D51)</f>
        <v>0</v>
      </c>
      <c r="BI35" s="1366"/>
      <c r="BJ35" s="1366"/>
      <c r="BK35" s="1366"/>
      <c r="BL35" s="1366"/>
      <c r="BM35" s="1366"/>
      <c r="BN35" s="1366"/>
      <c r="BO35" s="1366"/>
      <c r="BP35" s="1366"/>
      <c r="BQ35" s="1366"/>
      <c r="BR35" s="1366"/>
      <c r="BS35" s="1367"/>
      <c r="BT35" s="1322"/>
      <c r="BU35" s="1322"/>
      <c r="BV35" s="1362">
        <f>CHOOSE($CA$1,PMC.D!J6,PMC.D!J15,PMC.D!J24,PMC.D!J33,PMC.D!J42,PMC.D!J51)</f>
        <v>0</v>
      </c>
      <c r="BW35" s="1363"/>
      <c r="BX35" s="1363"/>
      <c r="BY35" s="1363"/>
      <c r="BZ35" s="1363"/>
      <c r="CA35" s="1363"/>
      <c r="CB35" s="1363"/>
      <c r="CC35" s="1363"/>
      <c r="CD35" s="1363"/>
      <c r="CE35" s="1363"/>
      <c r="CF35" s="1363"/>
      <c r="CG35" s="1364"/>
      <c r="CH35" s="1322"/>
      <c r="CI35" s="1370"/>
      <c r="CP35" s="64"/>
      <c r="CT35" s="64"/>
      <c r="CU35" s="64"/>
      <c r="CV35" s="64"/>
    </row>
    <row r="36" spans="1:126" ht="22.5" customHeight="1">
      <c r="A36" s="443">
        <f t="shared" si="8"/>
        <v>23</v>
      </c>
      <c r="B36" s="855">
        <f>ｼﾌﾄ原本!C27</f>
        <v>0</v>
      </c>
      <c r="C36" s="782">
        <f>ｼﾌﾄ原本!L27</f>
        <v>0</v>
      </c>
      <c r="D36" s="435">
        <f>IF(COUNTIF($H$14:$H$30,23),VLOOKUP(23,$H$14:$CU$30,3,FALSE),0)</f>
        <v>0</v>
      </c>
      <c r="E36" s="429">
        <f>IF(COUNTIF($H$14:$H$30,23),VLOOKUP(23,$H$14:$CU$30,4,FALSE),0)</f>
        <v>0</v>
      </c>
      <c r="F36" s="430">
        <f>IF(COUNTIF($H$14:$H$30,23),VLOOKUP(23,$H$14:$CU$30,92,FALSE),0)</f>
        <v>0</v>
      </c>
      <c r="G36" s="431">
        <f>IF(COUNTIF($H$14:$H$30,23),VLOOKUP(23,$H$14:$CW$30,94,FALSE),0)</f>
        <v>0</v>
      </c>
      <c r="I36" s="385" t="s">
        <v>191</v>
      </c>
      <c r="J36" s="1155">
        <f>CHOOSE(CA1,ﾃﾞｰﾀ入力!W4,ﾃﾞｰﾀ入力!W5,ﾃﾞｰﾀ入力!W6,ﾃﾞｰﾀ入力!W7,ﾃﾞｰﾀ入力!W8,ﾃﾞｰﾀ入力!W9)</f>
        <v>361</v>
      </c>
      <c r="K36" s="1155"/>
      <c r="L36" s="1155"/>
      <c r="M36" s="1155"/>
      <c r="N36" s="1155"/>
      <c r="O36" s="1155"/>
      <c r="P36" s="1155"/>
      <c r="Q36" s="1155"/>
      <c r="R36" s="1155"/>
      <c r="S36" s="1155"/>
      <c r="T36" s="1155"/>
      <c r="U36" s="1155"/>
      <c r="V36" s="1155"/>
      <c r="W36" s="1155"/>
      <c r="Z36" s="1318">
        <f>CHOOSE($AB$33,'セールスアクション '!B6,'セールスアクション '!B14,'セールスアクション '!B22,'セールスアクション '!B30,'セールスアクション '!B38)</f>
        <v>0</v>
      </c>
      <c r="AA36" s="1319"/>
      <c r="AB36" s="1319"/>
      <c r="AC36" s="1319"/>
      <c r="AD36" s="1319"/>
      <c r="AE36" s="1319"/>
      <c r="AF36" s="1319"/>
      <c r="AG36" s="1319"/>
      <c r="AH36" s="1319"/>
      <c r="AI36" s="1319"/>
      <c r="AJ36" s="1319"/>
      <c r="AK36" s="1319"/>
      <c r="AL36" s="1319"/>
      <c r="AM36" s="1319"/>
      <c r="AN36" s="1319"/>
      <c r="AO36" s="1319"/>
      <c r="AP36" s="1319"/>
      <c r="AQ36" s="1319"/>
      <c r="AR36" s="1319"/>
      <c r="AS36" s="1319"/>
      <c r="AT36" s="1319"/>
      <c r="AU36" s="1319"/>
      <c r="AV36" s="1319"/>
      <c r="AW36" s="1319"/>
      <c r="AX36" s="1319"/>
      <c r="AY36" s="1319"/>
      <c r="AZ36" s="1319">
        <f>CHOOSE($AB$33,'セールスアクション '!I6,'セールスアクション '!I14,'セールスアクション '!I22,'セールスアクション '!I30,'セールスアクション '!I38)</f>
        <v>0</v>
      </c>
      <c r="BA36" s="1319"/>
      <c r="BB36" s="1319"/>
      <c r="BC36" s="1319"/>
      <c r="BD36" s="1319"/>
      <c r="BE36" s="1319"/>
      <c r="BF36" s="1127"/>
      <c r="BG36" s="1127"/>
      <c r="BH36" s="1348">
        <f>CHOOSE($CA$1,PMC.D!D7,PMC.D!D16,PMC.D!D25,PMC.D!D34,PMC.D!D43,PMC.D!D52)</f>
        <v>0</v>
      </c>
      <c r="BI36" s="1349"/>
      <c r="BJ36" s="1349"/>
      <c r="BK36" s="1349"/>
      <c r="BL36" s="1349"/>
      <c r="BM36" s="1349"/>
      <c r="BN36" s="1349"/>
      <c r="BO36" s="1349"/>
      <c r="BP36" s="1349"/>
      <c r="BQ36" s="1349"/>
      <c r="BR36" s="1349"/>
      <c r="BS36" s="1350"/>
      <c r="BT36" s="1127"/>
      <c r="BU36" s="1127"/>
      <c r="BV36" s="1348">
        <f>CHOOSE($CA$1,PMC.D!J7,PMC.D!J16,PMC.D!J25,PMC.D!J34,PMC.D!J43,PMC.D!J52)</f>
        <v>0</v>
      </c>
      <c r="BW36" s="1349"/>
      <c r="BX36" s="1349"/>
      <c r="BY36" s="1349"/>
      <c r="BZ36" s="1349"/>
      <c r="CA36" s="1349"/>
      <c r="CB36" s="1349"/>
      <c r="CC36" s="1349"/>
      <c r="CD36" s="1349"/>
      <c r="CE36" s="1349"/>
      <c r="CF36" s="1349"/>
      <c r="CG36" s="1350"/>
      <c r="CH36" s="1127"/>
      <c r="CI36" s="1371"/>
      <c r="CP36" s="64"/>
      <c r="CT36" s="64"/>
      <c r="CU36" s="64"/>
      <c r="CV36" s="64"/>
    </row>
    <row r="37" spans="1:126" ht="22.5" customHeight="1">
      <c r="A37" s="443">
        <f t="shared" si="8"/>
        <v>24</v>
      </c>
      <c r="B37" s="855">
        <f>ｼﾌﾄ原本!C28</f>
        <v>0</v>
      </c>
      <c r="C37" s="780">
        <f>ｼﾌﾄ原本!L28</f>
        <v>0</v>
      </c>
      <c r="D37" s="435">
        <f>IF(COUNTIF($H$14:$H$30,24),VLOOKUP(24,$H$14:$CU$30,3,FALSE),0)</f>
        <v>0</v>
      </c>
      <c r="E37" s="429">
        <f>IF(COUNTIF($H$14:$H$30,24),VLOOKUP(24,$H$14:$CU$30,4,FALSE),0)</f>
        <v>0</v>
      </c>
      <c r="F37" s="430">
        <f>IF(COUNTIF($H$14:$H$30,24),VLOOKUP(24,$H$14:$CU$30,92,FALSE),0)</f>
        <v>0</v>
      </c>
      <c r="G37" s="431">
        <f>IF(COUNTIF($H$14:$H$30,24),VLOOKUP(24,$H$14:$CW$30,94,FALSE),0)</f>
        <v>0</v>
      </c>
      <c r="I37" s="385" t="s">
        <v>192</v>
      </c>
      <c r="J37" s="1303">
        <f ca="1">J35/J40</f>
        <v>5242.7184466019417</v>
      </c>
      <c r="K37" s="1303"/>
      <c r="L37" s="1169">
        <f>J35/L40</f>
        <v>6923.0769230769229</v>
      </c>
      <c r="M37" s="1169"/>
      <c r="N37" s="1169"/>
      <c r="O37" s="1169"/>
      <c r="P37" s="1169"/>
      <c r="Q37" s="1169"/>
      <c r="R37" s="1169"/>
      <c r="S37" s="1169"/>
      <c r="T37" s="1169"/>
      <c r="U37" s="1169"/>
      <c r="V37" s="1169"/>
      <c r="W37" s="1169"/>
      <c r="Z37" s="1318">
        <f>CHOOSE($AB$33,'セールスアクション '!B7,'セールスアクション '!B15,'セールスアクション '!B23,'セールスアクション '!B31,'セールスアクション '!B39)</f>
        <v>0</v>
      </c>
      <c r="AA37" s="1319"/>
      <c r="AB37" s="1319"/>
      <c r="AC37" s="1319"/>
      <c r="AD37" s="1319"/>
      <c r="AE37" s="1319"/>
      <c r="AF37" s="1319"/>
      <c r="AG37" s="1319"/>
      <c r="AH37" s="1319"/>
      <c r="AI37" s="1319"/>
      <c r="AJ37" s="1319"/>
      <c r="AK37" s="1319"/>
      <c r="AL37" s="1319"/>
      <c r="AM37" s="1319"/>
      <c r="AN37" s="1319"/>
      <c r="AO37" s="1319"/>
      <c r="AP37" s="1319"/>
      <c r="AQ37" s="1319"/>
      <c r="AR37" s="1319"/>
      <c r="AS37" s="1319"/>
      <c r="AT37" s="1319"/>
      <c r="AU37" s="1319"/>
      <c r="AV37" s="1319"/>
      <c r="AW37" s="1319"/>
      <c r="AX37" s="1319"/>
      <c r="AY37" s="1319"/>
      <c r="AZ37" s="1319">
        <f>CHOOSE($AB$33,'セールスアクション '!I7,'セールスアクション '!I15,'セールスアクション '!I23,'セールスアクション '!I31,'セールスアクション '!I39)</f>
        <v>0</v>
      </c>
      <c r="BA37" s="1319"/>
      <c r="BB37" s="1319"/>
      <c r="BC37" s="1319"/>
      <c r="BD37" s="1319"/>
      <c r="BE37" s="1319"/>
      <c r="BF37" s="1127"/>
      <c r="BG37" s="1127"/>
      <c r="BH37" s="1348">
        <f>CHOOSE($CA$1,PMC.D!D8,PMC.D!D17,PMC.D!D26,PMC.D!D35,PMC.D!D44,PMC.D!D53)</f>
        <v>0</v>
      </c>
      <c r="BI37" s="1349"/>
      <c r="BJ37" s="1349"/>
      <c r="BK37" s="1349"/>
      <c r="BL37" s="1349"/>
      <c r="BM37" s="1349"/>
      <c r="BN37" s="1349"/>
      <c r="BO37" s="1349"/>
      <c r="BP37" s="1349"/>
      <c r="BQ37" s="1349"/>
      <c r="BR37" s="1349"/>
      <c r="BS37" s="1350"/>
      <c r="BT37" s="1127"/>
      <c r="BU37" s="1127"/>
      <c r="BV37" s="1348">
        <f>CHOOSE($CA$1,PMC.D!J8,PMC.D!J17,PMC.D!J26,PMC.D!J35,PMC.D!J44,PMC.D!J53)</f>
        <v>0</v>
      </c>
      <c r="BW37" s="1349"/>
      <c r="BX37" s="1349"/>
      <c r="BY37" s="1349"/>
      <c r="BZ37" s="1349"/>
      <c r="CA37" s="1349"/>
      <c r="CB37" s="1349"/>
      <c r="CC37" s="1349"/>
      <c r="CD37" s="1349"/>
      <c r="CE37" s="1349"/>
      <c r="CF37" s="1349"/>
      <c r="CG37" s="1350"/>
      <c r="CH37" s="1127"/>
      <c r="CI37" s="1371"/>
      <c r="CP37" s="64"/>
      <c r="CT37" s="64"/>
      <c r="CU37" s="64"/>
      <c r="CV37" s="64"/>
    </row>
    <row r="38" spans="1:126" ht="22.5" customHeight="1">
      <c r="A38" s="443">
        <f t="shared" si="8"/>
        <v>25</v>
      </c>
      <c r="B38" s="855">
        <f>ｼﾌﾄ原本!C29</f>
        <v>0</v>
      </c>
      <c r="C38" s="782">
        <f>ｼﾌﾄ原本!L29</f>
        <v>0</v>
      </c>
      <c r="D38" s="435">
        <f>IF(COUNTIF($H$14:$H$30,25),VLOOKUP(25,$H$14:$CU$30,3,FALSE),0)</f>
        <v>0</v>
      </c>
      <c r="E38" s="429">
        <f>IF(COUNTIF($H$14:$H$30,25),VLOOKUP(25,$H$14:$CU$30,4,FALSE),0)</f>
        <v>0</v>
      </c>
      <c r="F38" s="430">
        <f>IF(COUNTIF($H$14:$H$30,25),VLOOKUP(25,$H$14:$CU$30,92,FALSE),0)</f>
        <v>0</v>
      </c>
      <c r="G38" s="431">
        <f>IF(COUNTIF($H$14:$H$30,25),VLOOKUP(25,$H$14:$CW$30,94,FALSE),0)</f>
        <v>0</v>
      </c>
      <c r="I38" s="385" t="s">
        <v>193</v>
      </c>
      <c r="J38" s="1189">
        <f ca="1">J36/J40</f>
        <v>7.0097087378640781</v>
      </c>
      <c r="K38" s="1189"/>
      <c r="L38" s="1194">
        <f>J36/L40</f>
        <v>9.2564102564102573</v>
      </c>
      <c r="M38" s="1194"/>
      <c r="N38" s="1194"/>
      <c r="O38" s="1194"/>
      <c r="P38" s="1194"/>
      <c r="Q38" s="1194"/>
      <c r="R38" s="1194"/>
      <c r="S38" s="1194"/>
      <c r="T38" s="1194"/>
      <c r="U38" s="1194"/>
      <c r="V38" s="1194"/>
      <c r="W38" s="1194"/>
      <c r="Z38" s="1318">
        <f>CHOOSE($AB$33,'セールスアクション '!B8,'セールスアクション '!B16,'セールスアクション '!B24,'セールスアクション '!B32,'セールスアクション '!B40)</f>
        <v>0</v>
      </c>
      <c r="AA38" s="1319"/>
      <c r="AB38" s="1319"/>
      <c r="AC38" s="1319"/>
      <c r="AD38" s="1319"/>
      <c r="AE38" s="1319"/>
      <c r="AF38" s="1319"/>
      <c r="AG38" s="1319"/>
      <c r="AH38" s="1319"/>
      <c r="AI38" s="1319"/>
      <c r="AJ38" s="1319"/>
      <c r="AK38" s="1319"/>
      <c r="AL38" s="1319"/>
      <c r="AM38" s="1319"/>
      <c r="AN38" s="1319"/>
      <c r="AO38" s="1319"/>
      <c r="AP38" s="1319"/>
      <c r="AQ38" s="1319"/>
      <c r="AR38" s="1319"/>
      <c r="AS38" s="1319"/>
      <c r="AT38" s="1319"/>
      <c r="AU38" s="1319"/>
      <c r="AV38" s="1319"/>
      <c r="AW38" s="1319"/>
      <c r="AX38" s="1319"/>
      <c r="AY38" s="1319"/>
      <c r="AZ38" s="1319">
        <f>CHOOSE($AB$33,'セールスアクション '!I8,'セールスアクション '!I16,'セールスアクション '!I24,'セールスアクション '!I32,'セールスアクション '!I40)</f>
        <v>0</v>
      </c>
      <c r="BA38" s="1319"/>
      <c r="BB38" s="1319"/>
      <c r="BC38" s="1319"/>
      <c r="BD38" s="1319"/>
      <c r="BE38" s="1319"/>
      <c r="BF38" s="1127"/>
      <c r="BG38" s="1127"/>
      <c r="BH38" s="1348">
        <f>CHOOSE($CA$1,PMC.D!D9,PMC.D!D18,PMC.D!D27,PMC.D!D36,PMC.D!D45,PMC.D!D54)</f>
        <v>0</v>
      </c>
      <c r="BI38" s="1349"/>
      <c r="BJ38" s="1349"/>
      <c r="BK38" s="1349"/>
      <c r="BL38" s="1349"/>
      <c r="BM38" s="1349"/>
      <c r="BN38" s="1349"/>
      <c r="BO38" s="1349"/>
      <c r="BP38" s="1349"/>
      <c r="BQ38" s="1349"/>
      <c r="BR38" s="1349"/>
      <c r="BS38" s="1350"/>
      <c r="BT38" s="1127"/>
      <c r="BU38" s="1127"/>
      <c r="BV38" s="1348">
        <f>CHOOSE($CA$1,PMC.D!J9,PMC.D!J18,PMC.D!J27,PMC.D!J36,PMC.D!J45,PMC.D!J54)</f>
        <v>0</v>
      </c>
      <c r="BW38" s="1349"/>
      <c r="BX38" s="1349"/>
      <c r="BY38" s="1349"/>
      <c r="BZ38" s="1349"/>
      <c r="CA38" s="1349"/>
      <c r="CB38" s="1349"/>
      <c r="CC38" s="1349"/>
      <c r="CD38" s="1349"/>
      <c r="CE38" s="1349"/>
      <c r="CF38" s="1349"/>
      <c r="CG38" s="1350"/>
      <c r="CH38" s="1127"/>
      <c r="CI38" s="1371"/>
      <c r="CP38" s="64"/>
      <c r="CT38" s="64"/>
      <c r="CU38" s="64"/>
      <c r="CV38" s="64"/>
    </row>
    <row r="39" spans="1:126" ht="22.5" customHeight="1" thickBot="1">
      <c r="A39" s="443">
        <f t="shared" si="8"/>
        <v>26</v>
      </c>
      <c r="B39" s="855">
        <f>ｼﾌﾄ原本!C30</f>
        <v>0</v>
      </c>
      <c r="C39" s="782">
        <f>ｼﾌﾄ原本!L30</f>
        <v>0</v>
      </c>
      <c r="D39" s="435">
        <f>IF(COUNTIF($H$14:$H$30,26),VLOOKUP(26,$H$14:$CU$30,3,FALSE),0)</f>
        <v>0</v>
      </c>
      <c r="E39" s="429">
        <f>IF(COUNTIF($H$14:$H$30,26),VLOOKUP(26,$H$14:$CU$30,4,FALSE),0)</f>
        <v>0</v>
      </c>
      <c r="F39" s="430">
        <f>IF(COUNTIF($H$14:$H$30,26),VLOOKUP(26,$H$14:$CU$30,92,FALSE),0)</f>
        <v>0</v>
      </c>
      <c r="G39" s="431">
        <f>IF(COUNTIF($H$14:$H$30,26),VLOOKUP(26,$H$14:$CW$30,94,FALSE),0)</f>
        <v>0</v>
      </c>
      <c r="I39" s="385" t="s">
        <v>194</v>
      </c>
      <c r="J39" s="878">
        <f ca="1">SUMIF(CV14:CV30,"&gt;1500",CP14:CQ30)</f>
        <v>0</v>
      </c>
      <c r="K39" s="879">
        <f ca="1">SUMIF(CV14:CV30,"&lt;2000",CP14:CQ30)</f>
        <v>51.5</v>
      </c>
      <c r="L39" s="1302">
        <f ca="1">SUMIF(CV14:CV30,"&gt;1500",CP14:CQ30)</f>
        <v>0</v>
      </c>
      <c r="M39" s="1302"/>
      <c r="N39" s="1302"/>
      <c r="O39" s="1302"/>
      <c r="P39" s="1302"/>
      <c r="Q39" s="1302"/>
      <c r="R39" s="1302">
        <f ca="1">L40-L39</f>
        <v>39</v>
      </c>
      <c r="S39" s="1302"/>
      <c r="T39" s="1302"/>
      <c r="U39" s="1302"/>
      <c r="V39" s="1302"/>
      <c r="W39" s="1302"/>
      <c r="X39" s="65"/>
      <c r="Y39" s="65"/>
      <c r="Z39" s="1320">
        <f>CHOOSE($AB$33,'セールスアクション '!B9,'セールスアクション '!B17,'セールスアクション '!B25,'セールスアクション '!B33,'セールスアクション '!B41)</f>
        <v>0</v>
      </c>
      <c r="AA39" s="1321"/>
      <c r="AB39" s="1321"/>
      <c r="AC39" s="1321"/>
      <c r="AD39" s="1321"/>
      <c r="AE39" s="1321"/>
      <c r="AF39" s="1321"/>
      <c r="AG39" s="1321"/>
      <c r="AH39" s="1321"/>
      <c r="AI39" s="1321"/>
      <c r="AJ39" s="1321"/>
      <c r="AK39" s="1321"/>
      <c r="AL39" s="1321"/>
      <c r="AM39" s="1321"/>
      <c r="AN39" s="1321"/>
      <c r="AO39" s="1321"/>
      <c r="AP39" s="1321"/>
      <c r="AQ39" s="1321"/>
      <c r="AR39" s="1321"/>
      <c r="AS39" s="1321"/>
      <c r="AT39" s="1321"/>
      <c r="AU39" s="1321"/>
      <c r="AV39" s="1321"/>
      <c r="AW39" s="1321"/>
      <c r="AX39" s="1321"/>
      <c r="AY39" s="1321"/>
      <c r="AZ39" s="1321">
        <f>CHOOSE($AB$33,'セールスアクション '!I9,'セールスアクション '!I17,'セールスアクション '!I25,'セールスアクション '!I33,'セールスアクション '!I41)</f>
        <v>0</v>
      </c>
      <c r="BA39" s="1321"/>
      <c r="BB39" s="1321"/>
      <c r="BC39" s="1321"/>
      <c r="BD39" s="1321"/>
      <c r="BE39" s="1321"/>
      <c r="BF39" s="1368"/>
      <c r="BG39" s="1368"/>
      <c r="BH39" s="1357">
        <f>CHOOSE($CA$1,PMC.D!D10,PMC.D!D19,PMC.D!D28,PMC.D!D37,PMC.D!D46,PMC.D!D55)</f>
        <v>0</v>
      </c>
      <c r="BI39" s="1358"/>
      <c r="BJ39" s="1358"/>
      <c r="BK39" s="1358"/>
      <c r="BL39" s="1358"/>
      <c r="BM39" s="1358"/>
      <c r="BN39" s="1358"/>
      <c r="BO39" s="1358"/>
      <c r="BP39" s="1358"/>
      <c r="BQ39" s="1358"/>
      <c r="BR39" s="1358"/>
      <c r="BS39" s="1359"/>
      <c r="BT39" s="1368"/>
      <c r="BU39" s="1368"/>
      <c r="BV39" s="1357">
        <f>CHOOSE($CA$1,PMC.D!J10,PMC.D!J19,PMC.D!J28,PMC.D!J37,PMC.D!J46,PMC.D!J55)</f>
        <v>0</v>
      </c>
      <c r="BW39" s="1358"/>
      <c r="BX39" s="1358"/>
      <c r="BY39" s="1358"/>
      <c r="BZ39" s="1358"/>
      <c r="CA39" s="1358"/>
      <c r="CB39" s="1358"/>
      <c r="CC39" s="1358"/>
      <c r="CD39" s="1358"/>
      <c r="CE39" s="1358"/>
      <c r="CF39" s="1358"/>
      <c r="CG39" s="1359"/>
      <c r="CH39" s="1368"/>
      <c r="CI39" s="1369"/>
      <c r="CP39" s="64"/>
      <c r="CT39" s="64"/>
      <c r="CU39" s="64"/>
      <c r="CV39" s="64"/>
    </row>
    <row r="40" spans="1:126" ht="22.5" customHeight="1">
      <c r="A40" s="443">
        <f t="shared" si="8"/>
        <v>27</v>
      </c>
      <c r="B40" s="855">
        <f>ｼﾌﾄ原本!C31</f>
        <v>0</v>
      </c>
      <c r="C40" s="782">
        <f>ｼﾌﾄ原本!L31</f>
        <v>0</v>
      </c>
      <c r="D40" s="435">
        <f>IF(COUNTIF($H$14:$H$30,27),VLOOKUP(27,$H$14:$CU$30,3,FALSE),0)</f>
        <v>0</v>
      </c>
      <c r="E40" s="429">
        <f>IF(COUNTIF($H$14:$H$30,27),VLOOKUP(27,$H$14:$CU$30,4,FALSE),0)</f>
        <v>0</v>
      </c>
      <c r="F40" s="430">
        <f>IF(COUNTIF($H$14:$H$30,27),VLOOKUP(27,$H$14:$CU$30,92,FALSE),0)</f>
        <v>0</v>
      </c>
      <c r="G40" s="431">
        <f>IF(COUNTIF($H$14:$H$30,27),VLOOKUP(27,$H$14:$CW$30,94,FALSE),0)</f>
        <v>0</v>
      </c>
      <c r="I40" s="385" t="s">
        <v>195</v>
      </c>
      <c r="J40" s="1301">
        <f ca="1">J39+K39</f>
        <v>51.5</v>
      </c>
      <c r="K40" s="1301"/>
      <c r="L40" s="1302">
        <f>CN11-CN8</f>
        <v>39</v>
      </c>
      <c r="M40" s="1302"/>
      <c r="N40" s="1302"/>
      <c r="O40" s="1302"/>
      <c r="P40" s="1302"/>
      <c r="Q40" s="1302"/>
      <c r="R40" s="1302"/>
      <c r="S40" s="1302"/>
      <c r="T40" s="1302"/>
      <c r="U40" s="1302"/>
      <c r="V40" s="1302"/>
      <c r="W40" s="1302"/>
      <c r="X40" s="386"/>
      <c r="Y40" s="387"/>
      <c r="Z40" s="1387"/>
      <c r="AA40" s="1373"/>
      <c r="AB40" s="1373"/>
      <c r="AC40" s="1373"/>
      <c r="AD40" s="1373"/>
      <c r="AE40" s="1373"/>
      <c r="AF40" s="1373"/>
      <c r="AG40" s="1373"/>
      <c r="AH40" s="1373"/>
      <c r="AI40" s="1373"/>
      <c r="AJ40" s="1373"/>
      <c r="AK40" s="1373"/>
      <c r="AL40" s="1373"/>
      <c r="AM40" s="1373"/>
      <c r="AN40" s="1373"/>
      <c r="AO40" s="1373"/>
      <c r="AP40" s="1373"/>
      <c r="AQ40" s="1373"/>
      <c r="AR40" s="1373"/>
      <c r="AS40" s="1373"/>
      <c r="AT40" s="1373"/>
      <c r="AU40" s="1373"/>
      <c r="AV40" s="1373"/>
      <c r="AW40" s="1373"/>
      <c r="AX40" s="1373"/>
      <c r="AY40" s="1373"/>
      <c r="AZ40" s="1373"/>
      <c r="BA40" s="1373"/>
      <c r="BB40" s="1373"/>
      <c r="BC40" s="1373"/>
      <c r="BD40" s="1373"/>
      <c r="BE40" s="1373"/>
      <c r="BF40" s="1373"/>
      <c r="BG40" s="1373"/>
      <c r="BH40" s="1373"/>
      <c r="BI40" s="1373"/>
      <c r="BJ40" s="1373"/>
      <c r="BK40" s="1373"/>
      <c r="BL40" s="1373"/>
      <c r="BM40" s="1373"/>
      <c r="BN40" s="1373"/>
      <c r="BO40" s="1373"/>
      <c r="BP40" s="1373"/>
      <c r="BQ40" s="1373"/>
      <c r="BR40" s="1373"/>
      <c r="BS40" s="1373"/>
      <c r="BT40" s="1373"/>
      <c r="BU40" s="1373"/>
      <c r="BV40" s="1373"/>
      <c r="BW40" s="1373"/>
      <c r="BX40" s="1373"/>
      <c r="BY40" s="1373"/>
      <c r="BZ40" s="1373"/>
      <c r="CA40" s="1373"/>
      <c r="CB40" s="1373"/>
      <c r="CC40" s="1373"/>
      <c r="CD40" s="1373"/>
      <c r="CE40" s="1373"/>
      <c r="CF40" s="1373"/>
      <c r="CG40" s="1373"/>
      <c r="CH40" s="1373"/>
      <c r="CI40" s="1374"/>
      <c r="CP40" s="64"/>
      <c r="CT40" s="64"/>
      <c r="CU40" s="64"/>
      <c r="CV40" s="64"/>
    </row>
    <row r="41" spans="1:126" ht="22.5" customHeight="1">
      <c r="A41" s="443">
        <f t="shared" si="8"/>
        <v>28</v>
      </c>
      <c r="B41" s="855" t="str">
        <f>ｼﾌﾄ原本!C32</f>
        <v>A.M（本部）</v>
      </c>
      <c r="C41" s="782">
        <f>ｼﾌﾄ原本!L32</f>
        <v>0</v>
      </c>
      <c r="D41" s="435">
        <f>IF(COUNTIF($H$14:$H$30,28),VLOOKUP(28,$H$14:$CU$30,3,FALSE),0)</f>
        <v>0</v>
      </c>
      <c r="E41" s="429">
        <f>IF(COUNTIF($H$14:$H$30,28),VLOOKUP(28,$H$14:$CU$30,4,FALSE),0)</f>
        <v>0</v>
      </c>
      <c r="F41" s="430">
        <f>IF(COUNTIF($H$14:$H$30,28),VLOOKUP(28,$H$14:$CU$30,92,FALSE),0)</f>
        <v>0</v>
      </c>
      <c r="G41" s="431">
        <f>IF(COUNTIF($H$14:$H$30,28),VLOOKUP(28,$H$14:$CW$30,94,FALSE),0)</f>
        <v>0</v>
      </c>
      <c r="I41" s="385" t="s">
        <v>197</v>
      </c>
      <c r="J41" s="1324">
        <f ca="1">SUMIF(CV14:CV30,"&lt;2000",CU14:CU30)</f>
        <v>65346</v>
      </c>
      <c r="K41" s="1324"/>
      <c r="L41" s="1169">
        <f ca="1">R39*ﾃﾞｰﾀ入力!A8</f>
        <v>49140</v>
      </c>
      <c r="M41" s="1169"/>
      <c r="N41" s="1169"/>
      <c r="O41" s="1169"/>
      <c r="P41" s="1169"/>
      <c r="Q41" s="1169"/>
      <c r="R41" s="1169"/>
      <c r="S41" s="1169"/>
      <c r="T41" s="1169"/>
      <c r="U41" s="1169"/>
      <c r="V41" s="1169"/>
      <c r="W41" s="1169"/>
      <c r="X41" s="389"/>
      <c r="Y41" s="390"/>
      <c r="Z41" s="1375"/>
      <c r="AA41" s="1376"/>
      <c r="AB41" s="1376"/>
      <c r="AC41" s="1376"/>
      <c r="AD41" s="1376"/>
      <c r="AE41" s="1376"/>
      <c r="AF41" s="1376"/>
      <c r="AG41" s="1376"/>
      <c r="AH41" s="1376"/>
      <c r="AI41" s="1376"/>
      <c r="AJ41" s="1376"/>
      <c r="AK41" s="1376"/>
      <c r="AL41" s="1376"/>
      <c r="AM41" s="1376"/>
      <c r="AN41" s="1376"/>
      <c r="AO41" s="1376"/>
      <c r="AP41" s="1376"/>
      <c r="AQ41" s="1376"/>
      <c r="AR41" s="1376"/>
      <c r="AS41" s="1376"/>
      <c r="AT41" s="1376"/>
      <c r="AU41" s="1376"/>
      <c r="AV41" s="1376"/>
      <c r="AW41" s="1376"/>
      <c r="AX41" s="1376"/>
      <c r="AY41" s="1376"/>
      <c r="AZ41" s="1376"/>
      <c r="BA41" s="1376"/>
      <c r="BB41" s="1376"/>
      <c r="BC41" s="1376"/>
      <c r="BD41" s="1376"/>
      <c r="BE41" s="1376"/>
      <c r="BF41" s="1376"/>
      <c r="BG41" s="1376"/>
      <c r="BH41" s="1376"/>
      <c r="BI41" s="1376"/>
      <c r="BJ41" s="1376"/>
      <c r="BK41" s="1376"/>
      <c r="BL41" s="1376"/>
      <c r="BM41" s="1376"/>
      <c r="BN41" s="1376"/>
      <c r="BO41" s="1376"/>
      <c r="BP41" s="1376"/>
      <c r="BQ41" s="1376"/>
      <c r="BR41" s="1376"/>
      <c r="BS41" s="1376"/>
      <c r="BT41" s="1376"/>
      <c r="BU41" s="1376"/>
      <c r="BV41" s="1376"/>
      <c r="BW41" s="1376"/>
      <c r="BX41" s="1376"/>
      <c r="BY41" s="1376"/>
      <c r="BZ41" s="1376"/>
      <c r="CA41" s="1376"/>
      <c r="CB41" s="1376"/>
      <c r="CC41" s="1376"/>
      <c r="CD41" s="1376"/>
      <c r="CE41" s="1376"/>
      <c r="CF41" s="1376"/>
      <c r="CG41" s="1376"/>
      <c r="CH41" s="1376"/>
      <c r="CI41" s="1377"/>
      <c r="CP41" s="64"/>
      <c r="CT41" s="64"/>
      <c r="CU41" s="64"/>
      <c r="CV41" s="64"/>
    </row>
    <row r="42" spans="1:126" ht="22.5" customHeight="1">
      <c r="A42" s="443">
        <f t="shared" si="8"/>
        <v>29</v>
      </c>
      <c r="B42" s="855" t="str">
        <f>ｼﾌﾄ原本!C33</f>
        <v>S.I（本部</v>
      </c>
      <c r="C42" s="782">
        <f>ｼﾌﾄ原本!L33</f>
        <v>0</v>
      </c>
      <c r="D42" s="435">
        <f>IF(COUNTIF($H$14:$H$30,29),VLOOKUP(29,$H$14:$CU$30,3,FALSE),0)</f>
        <v>0</v>
      </c>
      <c r="E42" s="429">
        <f>IF(COUNTIF($H$14:$H$30,29),VLOOKUP(29,$H$14:$CU$30,4,FALSE),0)</f>
        <v>0</v>
      </c>
      <c r="F42" s="430">
        <f>IF(COUNTIF($H$14:$H$30,29),VLOOKUP(29,$H$14:$CU$30,92,FALSE),0)</f>
        <v>0</v>
      </c>
      <c r="G42" s="431">
        <f>IF(COUNTIF($H$14:$H$30,29),VLOOKUP(29,$H$14:$CW$30,94,FALSE),0)</f>
        <v>0</v>
      </c>
      <c r="I42" s="385" t="s">
        <v>201</v>
      </c>
      <c r="J42" s="1323">
        <f ca="1">(J41)/J35</f>
        <v>0.24202222222222222</v>
      </c>
      <c r="K42" s="1323"/>
      <c r="L42" s="1187">
        <v>0.28000000000000003</v>
      </c>
      <c r="M42" s="1187"/>
      <c r="N42" s="1187"/>
      <c r="O42" s="1187"/>
      <c r="P42" s="1187"/>
      <c r="Q42" s="1187"/>
      <c r="R42" s="1187"/>
      <c r="S42" s="1187"/>
      <c r="T42" s="1187"/>
      <c r="U42" s="1187"/>
      <c r="V42" s="1187"/>
      <c r="W42" s="1187"/>
      <c r="X42" s="392"/>
      <c r="Y42" s="393"/>
      <c r="Z42" s="1375"/>
      <c r="AA42" s="1376"/>
      <c r="AB42" s="1376"/>
      <c r="AC42" s="1376"/>
      <c r="AD42" s="1376"/>
      <c r="AE42" s="1376"/>
      <c r="AF42" s="1376"/>
      <c r="AG42" s="1376"/>
      <c r="AH42" s="1376"/>
      <c r="AI42" s="1376"/>
      <c r="AJ42" s="1376"/>
      <c r="AK42" s="1376"/>
      <c r="AL42" s="1376"/>
      <c r="AM42" s="1376"/>
      <c r="AN42" s="1376"/>
      <c r="AO42" s="1376"/>
      <c r="AP42" s="1376"/>
      <c r="AQ42" s="1376"/>
      <c r="AR42" s="1376"/>
      <c r="AS42" s="1376"/>
      <c r="AT42" s="1376"/>
      <c r="AU42" s="1376"/>
      <c r="AV42" s="1376"/>
      <c r="AW42" s="1376"/>
      <c r="AX42" s="1376"/>
      <c r="AY42" s="1376"/>
      <c r="AZ42" s="1376"/>
      <c r="BA42" s="1376"/>
      <c r="BB42" s="1376"/>
      <c r="BC42" s="1376"/>
      <c r="BD42" s="1376"/>
      <c r="BE42" s="1376"/>
      <c r="BF42" s="1376"/>
      <c r="BG42" s="1376"/>
      <c r="BH42" s="1376"/>
      <c r="BI42" s="1376"/>
      <c r="BJ42" s="1376"/>
      <c r="BK42" s="1376"/>
      <c r="BL42" s="1376"/>
      <c r="BM42" s="1376"/>
      <c r="BN42" s="1376"/>
      <c r="BO42" s="1376"/>
      <c r="BP42" s="1376"/>
      <c r="BQ42" s="1376"/>
      <c r="BR42" s="1376"/>
      <c r="BS42" s="1376"/>
      <c r="BT42" s="1376"/>
      <c r="BU42" s="1376"/>
      <c r="BV42" s="1376"/>
      <c r="BW42" s="1376"/>
      <c r="BX42" s="1376"/>
      <c r="BY42" s="1376"/>
      <c r="BZ42" s="1376"/>
      <c r="CA42" s="1376"/>
      <c r="CB42" s="1376"/>
      <c r="CC42" s="1376"/>
      <c r="CD42" s="1376"/>
      <c r="CE42" s="1376"/>
      <c r="CF42" s="1376"/>
      <c r="CG42" s="1376"/>
      <c r="CH42" s="1376"/>
      <c r="CI42" s="1377"/>
      <c r="CP42" s="64"/>
      <c r="CT42" s="64"/>
      <c r="CU42" s="64"/>
      <c r="CV42" s="64"/>
    </row>
    <row r="43" spans="1:126" ht="22.5" customHeight="1">
      <c r="A43" s="443">
        <f t="shared" si="8"/>
        <v>30</v>
      </c>
      <c r="B43" s="855" t="str">
        <f>ｼﾌﾄ原本!C34</f>
        <v>不足①</v>
      </c>
      <c r="C43" s="782">
        <f>ｼﾌﾄ原本!L34</f>
        <v>0</v>
      </c>
      <c r="D43" s="435">
        <f>IF(COUNTIF($H$14:$H$30,30),VLOOKUP(30,$H$14:$CU$30,3,FALSE),0)</f>
        <v>0</v>
      </c>
      <c r="E43" s="429">
        <f>IF(COUNTIF($H$14:$H$30,30),VLOOKUP(30,$H$14:$CU$30,4,FALSE),0)</f>
        <v>0</v>
      </c>
      <c r="F43" s="430">
        <f>IF(COUNTIF($H$14:$H$30,30),VLOOKUP(30,$H$14:$CU$30,92,FALSE),0)</f>
        <v>0</v>
      </c>
      <c r="G43" s="431">
        <f>IF(COUNTIF($H$14:$H$30,30),VLOOKUP(30,$H$14:$CW$30,94,FALSE),0)</f>
        <v>0</v>
      </c>
      <c r="I43" s="395"/>
      <c r="J43" s="396"/>
      <c r="K43" s="396"/>
      <c r="L43" s="396"/>
      <c r="M43" s="396"/>
      <c r="N43" s="396"/>
      <c r="O43" s="396"/>
      <c r="P43" s="396"/>
      <c r="Q43" s="396"/>
      <c r="R43" s="396"/>
      <c r="S43" s="396"/>
      <c r="T43" s="396"/>
      <c r="U43" s="396"/>
      <c r="V43" s="396"/>
      <c r="W43" s="396"/>
      <c r="Z43" s="1375"/>
      <c r="AA43" s="1376"/>
      <c r="AB43" s="1376"/>
      <c r="AC43" s="1376"/>
      <c r="AD43" s="1376"/>
      <c r="AE43" s="1376"/>
      <c r="AF43" s="1376"/>
      <c r="AG43" s="1376"/>
      <c r="AH43" s="1376"/>
      <c r="AI43" s="1376"/>
      <c r="AJ43" s="1376"/>
      <c r="AK43" s="1376"/>
      <c r="AL43" s="1376"/>
      <c r="AM43" s="1376"/>
      <c r="AN43" s="1376"/>
      <c r="AO43" s="1376"/>
      <c r="AP43" s="1376"/>
      <c r="AQ43" s="1376"/>
      <c r="AR43" s="1376"/>
      <c r="AS43" s="1376"/>
      <c r="AT43" s="1376"/>
      <c r="AU43" s="1376"/>
      <c r="AV43" s="1376"/>
      <c r="AW43" s="1376"/>
      <c r="AX43" s="1376"/>
      <c r="AY43" s="1376"/>
      <c r="AZ43" s="1376"/>
      <c r="BA43" s="1376"/>
      <c r="BB43" s="1376"/>
      <c r="BC43" s="1376"/>
      <c r="BD43" s="1376"/>
      <c r="BE43" s="1376"/>
      <c r="BF43" s="1376"/>
      <c r="BG43" s="1376"/>
      <c r="BH43" s="1376"/>
      <c r="BI43" s="1376"/>
      <c r="BJ43" s="1376"/>
      <c r="BK43" s="1376"/>
      <c r="BL43" s="1376"/>
      <c r="BM43" s="1376"/>
      <c r="BN43" s="1376"/>
      <c r="BO43" s="1376"/>
      <c r="BP43" s="1376"/>
      <c r="BQ43" s="1376"/>
      <c r="BR43" s="1376"/>
      <c r="BS43" s="1376"/>
      <c r="BT43" s="1376"/>
      <c r="BU43" s="1376"/>
      <c r="BV43" s="1376"/>
      <c r="BW43" s="1376"/>
      <c r="BX43" s="1376"/>
      <c r="BY43" s="1376"/>
      <c r="BZ43" s="1376"/>
      <c r="CA43" s="1376"/>
      <c r="CB43" s="1376"/>
      <c r="CC43" s="1376"/>
      <c r="CD43" s="1376"/>
      <c r="CE43" s="1376"/>
      <c r="CF43" s="1376"/>
      <c r="CG43" s="1376"/>
      <c r="CH43" s="1376"/>
      <c r="CI43" s="1377"/>
      <c r="CP43" s="64"/>
      <c r="CT43" s="64"/>
      <c r="CU43" s="64"/>
      <c r="CV43" s="64"/>
    </row>
    <row r="44" spans="1:126" ht="22.5" customHeight="1">
      <c r="A44" s="443">
        <f t="shared" si="8"/>
        <v>31</v>
      </c>
      <c r="B44" s="855">
        <f>ｼﾌﾄ原本!C35</f>
        <v>0</v>
      </c>
      <c r="C44" s="785">
        <f>ｼﾌﾄ原本!E35</f>
        <v>0</v>
      </c>
      <c r="D44" s="435">
        <f>IF(COUNTIF($H$14:$H$30,31),VLOOKUP(31,$H$14:$CU$30,3,FALSE),0)</f>
        <v>0</v>
      </c>
      <c r="E44" s="429">
        <f>IF(COUNTIF($H$14:$H$30,31),VLOOKUP(31,$H$14:$CU$30,4,FALSE),0)</f>
        <v>0</v>
      </c>
      <c r="F44" s="430">
        <f>IF(COUNTIF($H$14:$H$30,31),VLOOKUP(31,$H$14:$CU$30,92,FALSE),0)</f>
        <v>0</v>
      </c>
      <c r="G44" s="431">
        <f>IF(COUNTIF($H$14:$H$30,31),VLOOKUP(31,$H$14:$CW$30,94,FALSE),0)</f>
        <v>0</v>
      </c>
      <c r="I44" s="395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Z44" s="1375"/>
      <c r="AA44" s="1376"/>
      <c r="AB44" s="1376"/>
      <c r="AC44" s="1376"/>
      <c r="AD44" s="1376"/>
      <c r="AE44" s="1376"/>
      <c r="AF44" s="1376"/>
      <c r="AG44" s="1376"/>
      <c r="AH44" s="1376"/>
      <c r="AI44" s="1376"/>
      <c r="AJ44" s="1376"/>
      <c r="AK44" s="1376"/>
      <c r="AL44" s="1376"/>
      <c r="AM44" s="1376"/>
      <c r="AN44" s="1376"/>
      <c r="AO44" s="1376"/>
      <c r="AP44" s="1376"/>
      <c r="AQ44" s="1376"/>
      <c r="AR44" s="1376"/>
      <c r="AS44" s="1376"/>
      <c r="AT44" s="1376"/>
      <c r="AU44" s="1376"/>
      <c r="AV44" s="1376"/>
      <c r="AW44" s="1376"/>
      <c r="AX44" s="1376"/>
      <c r="AY44" s="1376"/>
      <c r="AZ44" s="1376"/>
      <c r="BA44" s="1376"/>
      <c r="BB44" s="1376"/>
      <c r="BC44" s="1376"/>
      <c r="BD44" s="1376"/>
      <c r="BE44" s="1376"/>
      <c r="BF44" s="1376"/>
      <c r="BG44" s="1376"/>
      <c r="BH44" s="1376"/>
      <c r="BI44" s="1376"/>
      <c r="BJ44" s="1376"/>
      <c r="BK44" s="1376"/>
      <c r="BL44" s="1376"/>
      <c r="BM44" s="1376"/>
      <c r="BN44" s="1376"/>
      <c r="BO44" s="1376"/>
      <c r="BP44" s="1376"/>
      <c r="BQ44" s="1376"/>
      <c r="BR44" s="1376"/>
      <c r="BS44" s="1376"/>
      <c r="BT44" s="1376"/>
      <c r="BU44" s="1376"/>
      <c r="BV44" s="1376"/>
      <c r="BW44" s="1376"/>
      <c r="BX44" s="1376"/>
      <c r="BY44" s="1376"/>
      <c r="BZ44" s="1376"/>
      <c r="CA44" s="1376"/>
      <c r="CB44" s="1376"/>
      <c r="CC44" s="1376"/>
      <c r="CD44" s="1376"/>
      <c r="CE44" s="1376"/>
      <c r="CF44" s="1376"/>
      <c r="CG44" s="1376"/>
      <c r="CH44" s="1376"/>
      <c r="CI44" s="1377"/>
    </row>
    <row r="45" spans="1:126" ht="22.5" customHeight="1" thickBot="1">
      <c r="A45" s="443">
        <f t="shared" si="8"/>
        <v>32</v>
      </c>
      <c r="B45" s="855">
        <f>ｼﾌﾄ原本!C36</f>
        <v>0</v>
      </c>
      <c r="C45" s="785">
        <f>ｼﾌﾄ原本!E36</f>
        <v>0</v>
      </c>
      <c r="D45" s="435">
        <f>IF(COUNTIF($H$14:$H$30,32),VLOOKUP(32,$H$14:$CU$30,3,FALSE),0)</f>
        <v>0</v>
      </c>
      <c r="E45" s="429">
        <f>IF(COUNTIF($H$14:$H$30,32),VLOOKUP(32,$H$14:$CU$30,4,FALSE),0)</f>
        <v>0</v>
      </c>
      <c r="F45" s="430">
        <f>IF(COUNTIF($H$14:$H$30,32),VLOOKUP(32,$H$14:$CU$30,92,FALSE),0)</f>
        <v>0</v>
      </c>
      <c r="G45" s="431">
        <f>IF(COUNTIF($H$14:$H$30,32),VLOOKUP(32,$H$14:$CW$30,94,FALSE),0)</f>
        <v>0</v>
      </c>
      <c r="I45" s="395"/>
      <c r="J45" s="396"/>
      <c r="K45" s="396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6"/>
      <c r="Z45" s="1378"/>
      <c r="AA45" s="1379"/>
      <c r="AB45" s="1379"/>
      <c r="AC45" s="1379"/>
      <c r="AD45" s="1379"/>
      <c r="AE45" s="1379"/>
      <c r="AF45" s="1379"/>
      <c r="AG45" s="1379"/>
      <c r="AH45" s="1379"/>
      <c r="AI45" s="1379"/>
      <c r="AJ45" s="1379"/>
      <c r="AK45" s="1379"/>
      <c r="AL45" s="1379"/>
      <c r="AM45" s="1379"/>
      <c r="AN45" s="1379"/>
      <c r="AO45" s="1379"/>
      <c r="AP45" s="1379"/>
      <c r="AQ45" s="1379"/>
      <c r="AR45" s="1379"/>
      <c r="AS45" s="1379"/>
      <c r="AT45" s="1379"/>
      <c r="AU45" s="1379"/>
      <c r="AV45" s="1379"/>
      <c r="AW45" s="1379"/>
      <c r="AX45" s="1379"/>
      <c r="AY45" s="1379"/>
      <c r="AZ45" s="1379"/>
      <c r="BA45" s="1379"/>
      <c r="BB45" s="1379"/>
      <c r="BC45" s="1379"/>
      <c r="BD45" s="1379"/>
      <c r="BE45" s="1379"/>
      <c r="BF45" s="1379"/>
      <c r="BG45" s="1379"/>
      <c r="BH45" s="1379"/>
      <c r="BI45" s="1379"/>
      <c r="BJ45" s="1379"/>
      <c r="BK45" s="1379"/>
      <c r="BL45" s="1379"/>
      <c r="BM45" s="1379"/>
      <c r="BN45" s="1379"/>
      <c r="BO45" s="1379"/>
      <c r="BP45" s="1379"/>
      <c r="BQ45" s="1379"/>
      <c r="BR45" s="1379"/>
      <c r="BS45" s="1379"/>
      <c r="BT45" s="1379"/>
      <c r="BU45" s="1379"/>
      <c r="BV45" s="1379"/>
      <c r="BW45" s="1379"/>
      <c r="BX45" s="1379"/>
      <c r="BY45" s="1379"/>
      <c r="BZ45" s="1379"/>
      <c r="CA45" s="1379"/>
      <c r="CB45" s="1379"/>
      <c r="CC45" s="1379"/>
      <c r="CD45" s="1379"/>
      <c r="CE45" s="1379"/>
      <c r="CF45" s="1379"/>
      <c r="CG45" s="1379"/>
      <c r="CH45" s="1379"/>
      <c r="CI45" s="1380"/>
    </row>
    <row r="46" spans="1:126" ht="22.5" customHeight="1" thickBot="1">
      <c r="A46" s="444">
        <f t="shared" si="8"/>
        <v>33</v>
      </c>
      <c r="B46" s="869">
        <f>ｼﾌﾄ原本!C37</f>
        <v>0</v>
      </c>
      <c r="C46" s="786">
        <f>ｼﾌﾄ原本!E37</f>
        <v>0</v>
      </c>
      <c r="D46" s="437">
        <f>IF(COUNTIF($H$14:$H$30,33),VLOOKUP(33,$H$14:$CU$30,3,FALSE),0)</f>
        <v>0</v>
      </c>
      <c r="E46" s="438">
        <f>IF(COUNTIF($H$14:$H$30,33),VLOOKUP(33,$H$14:$CU$30,4,FALSE),0)</f>
        <v>0</v>
      </c>
      <c r="F46" s="439">
        <f>IF(COUNTIF($H$14:$H$30,33),VLOOKUP(33,$H$14:$CU$30,92,FALSE),0)</f>
        <v>0</v>
      </c>
      <c r="G46" s="440">
        <f>IF(COUNTIF($H$14:$H$30,33),VLOOKUP(33,$H$14:$CW$30,94,FALSE),0)</f>
        <v>0</v>
      </c>
      <c r="I46" s="395"/>
      <c r="J46" s="396"/>
      <c r="K46" s="396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6"/>
    </row>
    <row r="47" spans="1:126" ht="20.25" customHeight="1">
      <c r="I47" s="385" t="s">
        <v>199</v>
      </c>
      <c r="J47" s="1312">
        <f ca="1">J41/K39</f>
        <v>1268.8543689320388</v>
      </c>
      <c r="K47" s="1312"/>
      <c r="L47" s="1382">
        <f>ﾃﾞｰﾀ入力!A8</f>
        <v>1260</v>
      </c>
      <c r="M47" s="1382"/>
      <c r="N47" s="1382"/>
      <c r="O47" s="1382"/>
      <c r="P47" s="1382"/>
      <c r="Q47" s="1382"/>
      <c r="R47" s="1382"/>
      <c r="S47" s="1382"/>
      <c r="T47" s="1382"/>
      <c r="U47" s="1382"/>
      <c r="V47" s="1382"/>
      <c r="W47" s="1382"/>
      <c r="DP47" s="221"/>
      <c r="DT47" s="69"/>
      <c r="DU47" s="69"/>
      <c r="DV47" s="69"/>
    </row>
    <row r="48" spans="1:126" ht="20.25" customHeight="1">
      <c r="I48" s="385" t="s">
        <v>82</v>
      </c>
      <c r="J48" s="1140">
        <f ca="1">CW31</f>
        <v>3644</v>
      </c>
      <c r="K48" s="1140"/>
      <c r="L48" s="1381"/>
      <c r="M48" s="1381"/>
      <c r="N48" s="1381"/>
      <c r="O48" s="1381"/>
      <c r="P48" s="1381"/>
      <c r="Q48" s="1381"/>
      <c r="R48" s="1381"/>
      <c r="S48" s="1381"/>
      <c r="T48" s="1381"/>
      <c r="U48" s="1381"/>
      <c r="V48" s="1381"/>
      <c r="W48" s="1381"/>
    </row>
    <row r="49" spans="11:19" ht="20.25" customHeight="1">
      <c r="K49" s="64"/>
      <c r="L49" s="398"/>
      <c r="M49" s="398"/>
      <c r="N49" s="64"/>
      <c r="O49" s="64"/>
      <c r="P49" s="64"/>
      <c r="Q49" s="64"/>
      <c r="R49" s="64"/>
      <c r="S49" s="64"/>
    </row>
    <row r="50" spans="11:19" ht="20.25" customHeight="1">
      <c r="K50" s="64"/>
      <c r="L50" s="66"/>
      <c r="M50" s="66"/>
      <c r="N50" s="64"/>
      <c r="O50" s="64"/>
      <c r="P50" s="64"/>
      <c r="Q50" s="64"/>
      <c r="R50" s="64"/>
      <c r="S50" s="64"/>
    </row>
    <row r="51" spans="11:19" ht="20.25" customHeight="1">
      <c r="L51" s="64"/>
      <c r="M51" s="64"/>
    </row>
    <row r="52" spans="11:19" ht="20.25" customHeight="1">
      <c r="L52" s="64"/>
      <c r="M52" s="64"/>
    </row>
  </sheetData>
  <sheetProtection formatCells="0"/>
  <mergeCells count="349">
    <mergeCell ref="CH36:CI36"/>
    <mergeCell ref="CH37:CI37"/>
    <mergeCell ref="CH38:CI38"/>
    <mergeCell ref="CH39:CI39"/>
    <mergeCell ref="Z36:AY36"/>
    <mergeCell ref="X32:AA32"/>
    <mergeCell ref="BV39:CG39"/>
    <mergeCell ref="BV35:CG35"/>
    <mergeCell ref="BV36:CG36"/>
    <mergeCell ref="BV38:CG38"/>
    <mergeCell ref="BT39:BU39"/>
    <mergeCell ref="BF38:BG38"/>
    <mergeCell ref="BT36:BU36"/>
    <mergeCell ref="BT37:BU37"/>
    <mergeCell ref="BT38:BU38"/>
    <mergeCell ref="AZ37:BE37"/>
    <mergeCell ref="Z38:AY38"/>
    <mergeCell ref="Z39:AY39"/>
    <mergeCell ref="BH35:BS35"/>
    <mergeCell ref="BH37:BS37"/>
    <mergeCell ref="BH38:BS38"/>
    <mergeCell ref="BH39:BS39"/>
    <mergeCell ref="BF39:BG39"/>
    <mergeCell ref="BV34:CI34"/>
    <mergeCell ref="CH35:CI35"/>
    <mergeCell ref="CJ31:CM31"/>
    <mergeCell ref="CF32:CI32"/>
    <mergeCell ref="BT35:BU35"/>
    <mergeCell ref="CJ32:CM32"/>
    <mergeCell ref="AZ35:BE35"/>
    <mergeCell ref="AZ31:BC31"/>
    <mergeCell ref="BD31:BG31"/>
    <mergeCell ref="AB33:AE33"/>
    <mergeCell ref="AF33:AI33"/>
    <mergeCell ref="AF31:AI31"/>
    <mergeCell ref="CF31:CI31"/>
    <mergeCell ref="BP31:BS31"/>
    <mergeCell ref="AJ32:AM32"/>
    <mergeCell ref="BH32:BK32"/>
    <mergeCell ref="K1:U1"/>
    <mergeCell ref="V1:Y1"/>
    <mergeCell ref="AZ6:BC6"/>
    <mergeCell ref="BD6:BG6"/>
    <mergeCell ref="AZ7:BC7"/>
    <mergeCell ref="BD7:BG7"/>
    <mergeCell ref="AN5:AQ5"/>
    <mergeCell ref="AR5:AU5"/>
    <mergeCell ref="AR1:AU1"/>
    <mergeCell ref="BD5:BG5"/>
    <mergeCell ref="AZ5:BC5"/>
    <mergeCell ref="AZ1:BC1"/>
    <mergeCell ref="AZ3:BC3"/>
    <mergeCell ref="AV5:AY5"/>
    <mergeCell ref="AC1:AI1"/>
    <mergeCell ref="AJ1:AM1"/>
    <mergeCell ref="L3:O3"/>
    <mergeCell ref="AF6:AI6"/>
    <mergeCell ref="AR7:AU7"/>
    <mergeCell ref="AJ3:AM3"/>
    <mergeCell ref="AN3:AQ3"/>
    <mergeCell ref="AB3:AE3"/>
    <mergeCell ref="BD1:BK1"/>
    <mergeCell ref="AN1:AQ1"/>
    <mergeCell ref="CN2:CO2"/>
    <mergeCell ref="CN4:CO4"/>
    <mergeCell ref="CN6:CO6"/>
    <mergeCell ref="CN7:CO7"/>
    <mergeCell ref="CN3:CO3"/>
    <mergeCell ref="CN5:CO5"/>
    <mergeCell ref="CF8:CI8"/>
    <mergeCell ref="X4:AA4"/>
    <mergeCell ref="X5:AA5"/>
    <mergeCell ref="AB5:AE5"/>
    <mergeCell ref="AB8:AE8"/>
    <mergeCell ref="AF8:AI8"/>
    <mergeCell ref="CJ4:CM4"/>
    <mergeCell ref="CJ7:CM7"/>
    <mergeCell ref="CF7:CI7"/>
    <mergeCell ref="BT6:BW6"/>
    <mergeCell ref="CB8:CE8"/>
    <mergeCell ref="BX7:CA7"/>
    <mergeCell ref="BT8:BW8"/>
    <mergeCell ref="BH8:BK8"/>
    <mergeCell ref="BL7:BO7"/>
    <mergeCell ref="BP7:BS7"/>
    <mergeCell ref="BT4:BW4"/>
    <mergeCell ref="BL5:BO5"/>
    <mergeCell ref="AF5:AI5"/>
    <mergeCell ref="CJ3:CM3"/>
    <mergeCell ref="CF5:CI5"/>
    <mergeCell ref="BT7:BW7"/>
    <mergeCell ref="BH5:BK5"/>
    <mergeCell ref="AV7:AY7"/>
    <mergeCell ref="BP4:BS4"/>
    <mergeCell ref="AR4:AU4"/>
    <mergeCell ref="AZ4:BC4"/>
    <mergeCell ref="BP6:BS6"/>
    <mergeCell ref="BH7:BK7"/>
    <mergeCell ref="BP5:BS5"/>
    <mergeCell ref="BH6:BK6"/>
    <mergeCell ref="BD3:BG3"/>
    <mergeCell ref="CB3:CE3"/>
    <mergeCell ref="BD4:BG4"/>
    <mergeCell ref="AF4:AI4"/>
    <mergeCell ref="AJ4:AM4"/>
    <mergeCell ref="AR3:AU3"/>
    <mergeCell ref="AF3:AI3"/>
    <mergeCell ref="AN4:AQ4"/>
    <mergeCell ref="CP13:CQ13"/>
    <mergeCell ref="CP14:CQ14"/>
    <mergeCell ref="CN13:CO13"/>
    <mergeCell ref="CN11:CO11"/>
    <mergeCell ref="CN10:CO10"/>
    <mergeCell ref="CN15:CO15"/>
    <mergeCell ref="AB4:AE4"/>
    <mergeCell ref="CF6:CI6"/>
    <mergeCell ref="CJ6:CM6"/>
    <mergeCell ref="BX4:CA4"/>
    <mergeCell ref="CB7:CE7"/>
    <mergeCell ref="CJ5:CM5"/>
    <mergeCell ref="CB5:CE5"/>
    <mergeCell ref="CB6:CE6"/>
    <mergeCell ref="AN6:AQ6"/>
    <mergeCell ref="AR6:AU6"/>
    <mergeCell ref="BD8:BG8"/>
    <mergeCell ref="AR8:AU8"/>
    <mergeCell ref="BH10:BK10"/>
    <mergeCell ref="CF10:CI10"/>
    <mergeCell ref="BP10:BS10"/>
    <mergeCell ref="BX10:CA10"/>
    <mergeCell ref="CB10:CE10"/>
    <mergeCell ref="BH9:BK9"/>
    <mergeCell ref="CP15:CQ15"/>
    <mergeCell ref="CP28:CQ28"/>
    <mergeCell ref="CP19:CQ19"/>
    <mergeCell ref="CN22:CO22"/>
    <mergeCell ref="CP23:CQ23"/>
    <mergeCell ref="CN20:CO20"/>
    <mergeCell ref="CP26:CQ26"/>
    <mergeCell ref="CP29:CQ29"/>
    <mergeCell ref="CP31:CQ31"/>
    <mergeCell ref="CN29:CO29"/>
    <mergeCell ref="CP30:CQ30"/>
    <mergeCell ref="CN31:CO31"/>
    <mergeCell ref="CN25:CO25"/>
    <mergeCell ref="CP24:CQ24"/>
    <mergeCell ref="CN19:CO19"/>
    <mergeCell ref="CN28:CO28"/>
    <mergeCell ref="CP27:CQ27"/>
    <mergeCell ref="CN30:CO30"/>
    <mergeCell ref="CN26:CO26"/>
    <mergeCell ref="CN27:CO27"/>
    <mergeCell ref="CP20:CQ20"/>
    <mergeCell ref="CN21:CO21"/>
    <mergeCell ref="CP21:CQ21"/>
    <mergeCell ref="CP22:CQ22"/>
    <mergeCell ref="CP25:CQ25"/>
    <mergeCell ref="CP16:CQ16"/>
    <mergeCell ref="CN17:CO17"/>
    <mergeCell ref="CP17:CQ17"/>
    <mergeCell ref="CN18:CO18"/>
    <mergeCell ref="CP18:CQ18"/>
    <mergeCell ref="CN16:CO16"/>
    <mergeCell ref="CN24:CO24"/>
    <mergeCell ref="CN23:CO23"/>
    <mergeCell ref="BL8:BO8"/>
    <mergeCell ref="BP8:BS8"/>
    <mergeCell ref="CJ8:CM8"/>
    <mergeCell ref="CJ9:CM9"/>
    <mergeCell ref="CF9:CI9"/>
    <mergeCell ref="BT5:BW5"/>
    <mergeCell ref="BX8:CA8"/>
    <mergeCell ref="BL6:BO6"/>
    <mergeCell ref="BX6:CA6"/>
    <mergeCell ref="BX5:CA5"/>
    <mergeCell ref="CF11:CI11"/>
    <mergeCell ref="CB11:CE11"/>
    <mergeCell ref="CJ11:CM11"/>
    <mergeCell ref="CN9:CO9"/>
    <mergeCell ref="CN14:CO14"/>
    <mergeCell ref="CN8:CO8"/>
    <mergeCell ref="BP9:BS9"/>
    <mergeCell ref="BX9:CA9"/>
    <mergeCell ref="BT9:BW9"/>
    <mergeCell ref="CJ10:CM10"/>
    <mergeCell ref="CA1:CE1"/>
    <mergeCell ref="BT1:BZ1"/>
    <mergeCell ref="CF3:CI3"/>
    <mergeCell ref="CB4:CE4"/>
    <mergeCell ref="CF4:CI4"/>
    <mergeCell ref="BH4:BK4"/>
    <mergeCell ref="BH3:BK3"/>
    <mergeCell ref="AV3:AY3"/>
    <mergeCell ref="BL4:BO4"/>
    <mergeCell ref="AV4:AY4"/>
    <mergeCell ref="BT3:BW3"/>
    <mergeCell ref="BX3:CA3"/>
    <mergeCell ref="BL3:BO3"/>
    <mergeCell ref="BP3:BS3"/>
    <mergeCell ref="X3:AA3"/>
    <mergeCell ref="AZ8:BC8"/>
    <mergeCell ref="AN8:AQ8"/>
    <mergeCell ref="AR9:AU9"/>
    <mergeCell ref="AN7:AQ7"/>
    <mergeCell ref="I8:J8"/>
    <mergeCell ref="L7:O7"/>
    <mergeCell ref="L8:O8"/>
    <mergeCell ref="I9:J9"/>
    <mergeCell ref="P9:S9"/>
    <mergeCell ref="AJ9:AM9"/>
    <mergeCell ref="AV8:AY8"/>
    <mergeCell ref="AV9:AY9"/>
    <mergeCell ref="I7:J7"/>
    <mergeCell ref="P7:S7"/>
    <mergeCell ref="X8:AA8"/>
    <mergeCell ref="X7:AA7"/>
    <mergeCell ref="AB7:AE7"/>
    <mergeCell ref="AN9:AQ9"/>
    <mergeCell ref="AF7:AI7"/>
    <mergeCell ref="AJ7:AM7"/>
    <mergeCell ref="L4:O4"/>
    <mergeCell ref="AJ6:AM6"/>
    <mergeCell ref="AJ5:AM5"/>
    <mergeCell ref="I3:J4"/>
    <mergeCell ref="L47:W47"/>
    <mergeCell ref="J47:K47"/>
    <mergeCell ref="J42:K42"/>
    <mergeCell ref="T5:W5"/>
    <mergeCell ref="I5:J6"/>
    <mergeCell ref="T7:W7"/>
    <mergeCell ref="P8:S8"/>
    <mergeCell ref="P5:S5"/>
    <mergeCell ref="L5:O5"/>
    <mergeCell ref="L6:O6"/>
    <mergeCell ref="T6:W6"/>
    <mergeCell ref="T9:W9"/>
    <mergeCell ref="T8:W8"/>
    <mergeCell ref="P31:S31"/>
    <mergeCell ref="T31:W31"/>
    <mergeCell ref="P3:S3"/>
    <mergeCell ref="T3:W3"/>
    <mergeCell ref="P4:S4"/>
    <mergeCell ref="T4:W4"/>
    <mergeCell ref="J48:K48"/>
    <mergeCell ref="L48:W48"/>
    <mergeCell ref="L42:W42"/>
    <mergeCell ref="I11:J11"/>
    <mergeCell ref="J41:K41"/>
    <mergeCell ref="J34:K34"/>
    <mergeCell ref="L34:W34"/>
    <mergeCell ref="I10:J10"/>
    <mergeCell ref="L31:O31"/>
    <mergeCell ref="L10:O10"/>
    <mergeCell ref="L11:O11"/>
    <mergeCell ref="P11:S11"/>
    <mergeCell ref="T11:W11"/>
    <mergeCell ref="R39:W39"/>
    <mergeCell ref="J40:K40"/>
    <mergeCell ref="L40:W40"/>
    <mergeCell ref="J38:K38"/>
    <mergeCell ref="J37:K37"/>
    <mergeCell ref="J35:W35"/>
    <mergeCell ref="L37:W37"/>
    <mergeCell ref="AZ39:BE39"/>
    <mergeCell ref="Z35:AY35"/>
    <mergeCell ref="BF36:BG36"/>
    <mergeCell ref="AZ36:BE36"/>
    <mergeCell ref="AJ31:AM31"/>
    <mergeCell ref="P6:S6"/>
    <mergeCell ref="P10:S10"/>
    <mergeCell ref="T10:W10"/>
    <mergeCell ref="X10:AA10"/>
    <mergeCell ref="X11:AA11"/>
    <mergeCell ref="AV6:AY6"/>
    <mergeCell ref="X9:AA9"/>
    <mergeCell ref="X31:AA31"/>
    <mergeCell ref="AB31:AE31"/>
    <mergeCell ref="AV31:AY31"/>
    <mergeCell ref="X6:AA6"/>
    <mergeCell ref="AB6:AE6"/>
    <mergeCell ref="AJ8:AM8"/>
    <mergeCell ref="Z37:AY37"/>
    <mergeCell ref="AN31:AQ31"/>
    <mergeCell ref="AR31:AU31"/>
    <mergeCell ref="BD9:BG9"/>
    <mergeCell ref="BD10:BG10"/>
    <mergeCell ref="BD11:BG11"/>
    <mergeCell ref="BV37:CG37"/>
    <mergeCell ref="AZ38:BE38"/>
    <mergeCell ref="BF37:BG37"/>
    <mergeCell ref="AR11:AU11"/>
    <mergeCell ref="AN11:AQ11"/>
    <mergeCell ref="BH11:BK11"/>
    <mergeCell ref="BT32:BW32"/>
    <mergeCell ref="BH31:BK31"/>
    <mergeCell ref="L41:W41"/>
    <mergeCell ref="BX31:CA31"/>
    <mergeCell ref="BT11:BW11"/>
    <mergeCell ref="BH36:BS36"/>
    <mergeCell ref="AR32:AU32"/>
    <mergeCell ref="AV32:AY32"/>
    <mergeCell ref="AZ32:BC32"/>
    <mergeCell ref="AB32:AE32"/>
    <mergeCell ref="L38:W38"/>
    <mergeCell ref="L32:O32"/>
    <mergeCell ref="AF32:AI32"/>
    <mergeCell ref="AN32:AQ32"/>
    <mergeCell ref="AB11:AE11"/>
    <mergeCell ref="AF11:AI11"/>
    <mergeCell ref="J36:W36"/>
    <mergeCell ref="BL31:BO31"/>
    <mergeCell ref="AB9:AE9"/>
    <mergeCell ref="AR10:AU10"/>
    <mergeCell ref="AJ10:AM10"/>
    <mergeCell ref="AN10:AQ10"/>
    <mergeCell ref="AJ11:AM11"/>
    <mergeCell ref="BF35:BG35"/>
    <mergeCell ref="BH34:BU34"/>
    <mergeCell ref="AZ11:BC11"/>
    <mergeCell ref="AV10:AY10"/>
    <mergeCell ref="AV11:AY11"/>
    <mergeCell ref="BT10:BW10"/>
    <mergeCell ref="BL9:BO9"/>
    <mergeCell ref="Z34:BG34"/>
    <mergeCell ref="BL10:BO10"/>
    <mergeCell ref="Z40:CI45"/>
    <mergeCell ref="J32:K32"/>
    <mergeCell ref="P32:S32"/>
    <mergeCell ref="T32:W32"/>
    <mergeCell ref="L9:O9"/>
    <mergeCell ref="AF9:AI9"/>
    <mergeCell ref="BX11:CA11"/>
    <mergeCell ref="BD32:BG32"/>
    <mergeCell ref="BL32:BO32"/>
    <mergeCell ref="BP32:BS32"/>
    <mergeCell ref="AZ9:BC9"/>
    <mergeCell ref="J12:K12"/>
    <mergeCell ref="J13:K13"/>
    <mergeCell ref="BL11:BO11"/>
    <mergeCell ref="BP11:BS11"/>
    <mergeCell ref="AZ10:BC10"/>
    <mergeCell ref="AB10:AE10"/>
    <mergeCell ref="AF10:AI10"/>
    <mergeCell ref="L39:Q39"/>
    <mergeCell ref="CB9:CE9"/>
    <mergeCell ref="BX32:CA32"/>
    <mergeCell ref="CB32:CE32"/>
    <mergeCell ref="BT31:BW31"/>
    <mergeCell ref="CB31:CE31"/>
  </mergeCells>
  <phoneticPr fontId="41"/>
  <conditionalFormatting sqref="L31:O31">
    <cfRule type="cellIs" dxfId="628" priority="2" stopIfTrue="1" operator="greaterThan">
      <formula>$L$11</formula>
    </cfRule>
  </conditionalFormatting>
  <conditionalFormatting sqref="L32:CM32">
    <cfRule type="cellIs" dxfId="627" priority="20" stopIfTrue="1" operator="lessThan">
      <formula>0</formula>
    </cfRule>
  </conditionalFormatting>
  <conditionalFormatting sqref="P31:S31">
    <cfRule type="cellIs" dxfId="626" priority="3" stopIfTrue="1" operator="greaterThan">
      <formula>$P$11</formula>
    </cfRule>
  </conditionalFormatting>
  <conditionalFormatting sqref="T31:W31">
    <cfRule type="cellIs" dxfId="625" priority="4" stopIfTrue="1" operator="greaterThan">
      <formula>$T$11</formula>
    </cfRule>
  </conditionalFormatting>
  <conditionalFormatting sqref="X31:AA31">
    <cfRule type="cellIs" dxfId="624" priority="5" stopIfTrue="1" operator="greaterThan">
      <formula>$X$11</formula>
    </cfRule>
  </conditionalFormatting>
  <conditionalFormatting sqref="AB31:AE31">
    <cfRule type="cellIs" dxfId="623" priority="6" stopIfTrue="1" operator="greaterThan">
      <formula>$AB$11</formula>
    </cfRule>
  </conditionalFormatting>
  <conditionalFormatting sqref="AF31:AI31">
    <cfRule type="cellIs" dxfId="622" priority="7" stopIfTrue="1" operator="greaterThan">
      <formula>$AF$11</formula>
    </cfRule>
  </conditionalFormatting>
  <conditionalFormatting sqref="AJ31:AM31">
    <cfRule type="cellIs" dxfId="621" priority="8" stopIfTrue="1" operator="greaterThan">
      <formula>$AJ$11</formula>
    </cfRule>
  </conditionalFormatting>
  <conditionalFormatting sqref="AN31:AQ31">
    <cfRule type="cellIs" dxfId="620" priority="9" stopIfTrue="1" operator="greaterThan">
      <formula>$AN$11</formula>
    </cfRule>
  </conditionalFormatting>
  <conditionalFormatting sqref="AR31:AU31">
    <cfRule type="cellIs" dxfId="619" priority="10" stopIfTrue="1" operator="greaterThan">
      <formula>$AR$11</formula>
    </cfRule>
  </conditionalFormatting>
  <conditionalFormatting sqref="AV31:AY31">
    <cfRule type="cellIs" dxfId="618" priority="11" stopIfTrue="1" operator="greaterThan">
      <formula>$AV$11</formula>
    </cfRule>
  </conditionalFormatting>
  <conditionalFormatting sqref="AZ1:BC1">
    <cfRule type="expression" dxfId="617" priority="1" stopIfTrue="1">
      <formula>"WEEKDAY($AX$1)=1"</formula>
    </cfRule>
  </conditionalFormatting>
  <conditionalFormatting sqref="AZ31:BC31">
    <cfRule type="cellIs" dxfId="616" priority="12" stopIfTrue="1" operator="greaterThan">
      <formula>$AZ$11</formula>
    </cfRule>
  </conditionalFormatting>
  <conditionalFormatting sqref="BD31:BG31">
    <cfRule type="cellIs" dxfId="615" priority="13" stopIfTrue="1" operator="greaterThan">
      <formula>$BD$11</formula>
    </cfRule>
  </conditionalFormatting>
  <conditionalFormatting sqref="BH31:BK31">
    <cfRule type="cellIs" dxfId="614" priority="14" stopIfTrue="1" operator="greaterThan">
      <formula>$BH$11</formula>
    </cfRule>
  </conditionalFormatting>
  <conditionalFormatting sqref="BL31:BO31">
    <cfRule type="cellIs" dxfId="613" priority="15" stopIfTrue="1" operator="greaterThan">
      <formula>$BL$11</formula>
    </cfRule>
  </conditionalFormatting>
  <conditionalFormatting sqref="BP31:BS31">
    <cfRule type="cellIs" dxfId="612" priority="22" stopIfTrue="1" operator="greaterThan">
      <formula>$BP$11</formula>
    </cfRule>
  </conditionalFormatting>
  <conditionalFormatting sqref="BT31:BW31">
    <cfRule type="cellIs" dxfId="611" priority="16" stopIfTrue="1" operator="greaterThan">
      <formula>$BT$11</formula>
    </cfRule>
  </conditionalFormatting>
  <conditionalFormatting sqref="BX31:CA31">
    <cfRule type="cellIs" dxfId="610" priority="21" stopIfTrue="1" operator="greaterThan">
      <formula>$BX$11</formula>
    </cfRule>
  </conditionalFormatting>
  <conditionalFormatting sqref="CB31:CE31">
    <cfRule type="cellIs" dxfId="609" priority="17" stopIfTrue="1" operator="greaterThan">
      <formula>$CB$11</formula>
    </cfRule>
  </conditionalFormatting>
  <conditionalFormatting sqref="CF31:CI31">
    <cfRule type="cellIs" dxfId="608" priority="18" stopIfTrue="1" operator="greaterThan">
      <formula>$CF$11</formula>
    </cfRule>
  </conditionalFormatting>
  <conditionalFormatting sqref="CJ31:CM31">
    <cfRule type="cellIs" dxfId="607" priority="19" stopIfTrue="1" operator="greaterThan">
      <formula>$CJ$11</formula>
    </cfRule>
  </conditionalFormatting>
  <printOptions horizontalCentered="1"/>
  <pageMargins left="0.19652777777777777" right="0.19652777777777777" top="0.19652777777777777" bottom="0.19652777777777777" header="0.51180555555555562" footer="0.51180555555555562"/>
  <pageSetup paperSize="9" scale="62" orientation="landscape" useFirstPageNumber="1" errors="NA" horizontalDpi="360" verticalDpi="360" r:id="rId1"/>
  <headerFooter alignWithMargins="0"/>
  <ignoredErrors>
    <ignoredError sqref="L14:CM27 L29:CM30 L28:AF28 AG28:CM28" unlocked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V52"/>
  <sheetViews>
    <sheetView showGridLines="0" showZeros="0" zoomScale="70" zoomScaleNormal="70" workbookViewId="0">
      <selection activeCell="BO28" sqref="BO28:BP28"/>
    </sheetView>
  </sheetViews>
  <sheetFormatPr baseColWidth="10" defaultColWidth="3.83203125" defaultRowHeight="20.25" customHeight="1"/>
  <cols>
    <col min="1" max="1" width="3.5" style="64" customWidth="1"/>
    <col min="2" max="2" width="10.6640625" style="65" customWidth="1"/>
    <col min="3" max="3" width="6.6640625" style="65" customWidth="1"/>
    <col min="4" max="7" width="6.6640625" style="65" hidden="1" customWidth="1"/>
    <col min="8" max="8" width="6.6640625" style="64" customWidth="1"/>
    <col min="9" max="9" width="15" style="64" bestFit="1" customWidth="1"/>
    <col min="10" max="10" width="10.6640625" style="64" customWidth="1"/>
    <col min="11" max="11" width="11.33203125" style="65" customWidth="1"/>
    <col min="12" max="19" width="1.83203125" style="65" customWidth="1"/>
    <col min="20" max="78" width="1.83203125" style="64" customWidth="1"/>
    <col min="79" max="79" width="2.33203125" style="64" customWidth="1"/>
    <col min="80" max="91" width="1.83203125" style="64" customWidth="1"/>
    <col min="92" max="93" width="4.83203125" style="64" customWidth="1"/>
    <col min="94" max="94" width="4.83203125" style="221" customWidth="1"/>
    <col min="95" max="95" width="4.83203125" style="64" customWidth="1"/>
    <col min="96" max="97" width="8.6640625" style="64" customWidth="1"/>
    <col min="98" max="98" width="8.6640625" style="69" customWidth="1"/>
    <col min="99" max="99" width="12.33203125" style="69" customWidth="1"/>
    <col min="100" max="100" width="7.6640625" style="69" hidden="1" customWidth="1"/>
    <col min="101" max="101" width="6.6640625" style="64" customWidth="1"/>
    <col min="102" max="102" width="5.5" style="64" customWidth="1"/>
    <col min="103" max="16384" width="3.83203125" style="64"/>
  </cols>
  <sheetData>
    <row r="1" spans="1:105" ht="36" customHeight="1">
      <c r="K1" s="1248" t="str">
        <f>ﾃﾞｰﾀ入力!B4</f>
        <v>新宿三丁目</v>
      </c>
      <c r="L1" s="1248"/>
      <c r="M1" s="1248"/>
      <c r="N1" s="1248"/>
      <c r="O1" s="1248"/>
      <c r="P1" s="1248"/>
      <c r="Q1" s="1248"/>
      <c r="R1" s="1248"/>
      <c r="S1" s="1248"/>
      <c r="T1" s="1248"/>
      <c r="U1" s="1248"/>
      <c r="V1" s="1343" t="s">
        <v>139</v>
      </c>
      <c r="W1" s="1343"/>
      <c r="X1" s="1343"/>
      <c r="Y1" s="1343"/>
      <c r="Z1" s="222"/>
      <c r="AC1" s="1340">
        <f>ﾃﾞｰﾀ入力!B5</f>
        <v>4</v>
      </c>
      <c r="AD1" s="1340"/>
      <c r="AE1" s="1340"/>
      <c r="AF1" s="1340"/>
      <c r="AG1" s="1340"/>
      <c r="AH1" s="1340"/>
      <c r="AI1" s="1340"/>
      <c r="AJ1" s="1340" t="s">
        <v>8</v>
      </c>
      <c r="AK1" s="1340"/>
      <c r="AL1" s="1340"/>
      <c r="AM1" s="1340"/>
      <c r="AN1" s="1340">
        <v>9</v>
      </c>
      <c r="AO1" s="1340"/>
      <c r="AP1" s="1340"/>
      <c r="AQ1" s="1340"/>
      <c r="AR1" s="1340" t="s">
        <v>120</v>
      </c>
      <c r="AS1" s="1340"/>
      <c r="AT1" s="1340"/>
      <c r="AU1" s="1340"/>
      <c r="AV1" s="605"/>
      <c r="AW1" s="605"/>
      <c r="AX1" s="605"/>
      <c r="AY1" s="605"/>
      <c r="AZ1" s="1342">
        <f>DATE(ﾃﾞｰﾀ入力!B3,ﾃﾞｰﾀ入力!B5,AN1)</f>
        <v>46121</v>
      </c>
      <c r="BA1" s="1342"/>
      <c r="BB1" s="1342"/>
      <c r="BC1" s="1342"/>
      <c r="BD1" s="1341" t="s">
        <v>148</v>
      </c>
      <c r="BE1" s="1341"/>
      <c r="BF1" s="1341"/>
      <c r="BG1" s="1341"/>
      <c r="BH1" s="1341"/>
      <c r="BI1" s="1341"/>
      <c r="BJ1" s="1341"/>
      <c r="BK1" s="1341"/>
      <c r="BL1" s="223"/>
      <c r="BM1" s="223"/>
      <c r="BN1" s="223"/>
      <c r="BO1" s="223"/>
      <c r="BP1" s="223"/>
      <c r="BQ1" s="223"/>
      <c r="BR1" s="223"/>
      <c r="BS1" s="223"/>
      <c r="BT1" s="1294" t="s">
        <v>200</v>
      </c>
      <c r="BU1" s="1294"/>
      <c r="BV1" s="1294"/>
      <c r="BW1" s="1294"/>
      <c r="BX1" s="1294"/>
      <c r="BY1" s="1294"/>
      <c r="BZ1" s="1294"/>
      <c r="CA1" s="1293">
        <v>1</v>
      </c>
      <c r="CB1" s="1293"/>
      <c r="CC1" s="1293"/>
      <c r="CD1" s="1293"/>
      <c r="CE1" s="1293"/>
      <c r="CH1" s="69"/>
      <c r="CI1" s="69"/>
      <c r="CJ1" s="69"/>
      <c r="CP1" s="64"/>
      <c r="CT1" s="64"/>
      <c r="CU1" s="64"/>
      <c r="CV1" s="64"/>
    </row>
    <row r="2" spans="1:105" ht="20.25" customHeight="1">
      <c r="B2" s="224"/>
      <c r="I2" s="225"/>
      <c r="J2" s="870"/>
      <c r="K2" s="871"/>
      <c r="L2" s="351">
        <v>0.20833333333333334</v>
      </c>
      <c r="M2" s="352"/>
      <c r="N2" s="352"/>
      <c r="O2" s="353"/>
      <c r="P2" s="354">
        <v>0.25</v>
      </c>
      <c r="Q2" s="355"/>
      <c r="R2" s="355"/>
      <c r="S2" s="355"/>
      <c r="T2" s="355" t="s">
        <v>149</v>
      </c>
      <c r="U2" s="355"/>
      <c r="V2" s="356"/>
      <c r="W2" s="356"/>
      <c r="X2" s="355" t="s">
        <v>150</v>
      </c>
      <c r="Y2" s="355"/>
      <c r="Z2" s="355"/>
      <c r="AA2" s="355"/>
      <c r="AB2" s="355" t="s">
        <v>151</v>
      </c>
      <c r="AC2" s="355"/>
      <c r="AD2" s="355"/>
      <c r="AE2" s="355"/>
      <c r="AF2" s="355" t="s">
        <v>152</v>
      </c>
      <c r="AG2" s="355"/>
      <c r="AH2" s="355"/>
      <c r="AI2" s="355"/>
      <c r="AJ2" s="355" t="s">
        <v>153</v>
      </c>
      <c r="AK2" s="355"/>
      <c r="AL2" s="355"/>
      <c r="AM2" s="355"/>
      <c r="AN2" s="355" t="s">
        <v>154</v>
      </c>
      <c r="AO2" s="355"/>
      <c r="AP2" s="355"/>
      <c r="AQ2" s="355"/>
      <c r="AR2" s="355" t="s">
        <v>155</v>
      </c>
      <c r="AS2" s="355"/>
      <c r="AT2" s="355"/>
      <c r="AU2" s="355"/>
      <c r="AV2" s="355" t="s">
        <v>156</v>
      </c>
      <c r="AW2" s="355"/>
      <c r="AX2" s="355"/>
      <c r="AY2" s="355"/>
      <c r="AZ2" s="355" t="s">
        <v>157</v>
      </c>
      <c r="BA2" s="355"/>
      <c r="BB2" s="355"/>
      <c r="BC2" s="355"/>
      <c r="BD2" s="355" t="s">
        <v>158</v>
      </c>
      <c r="BE2" s="355"/>
      <c r="BF2" s="355"/>
      <c r="BG2" s="355"/>
      <c r="BH2" s="355" t="s">
        <v>159</v>
      </c>
      <c r="BI2" s="355"/>
      <c r="BJ2" s="355"/>
      <c r="BK2" s="355"/>
      <c r="BL2" s="355" t="s">
        <v>160</v>
      </c>
      <c r="BM2" s="355"/>
      <c r="BN2" s="355"/>
      <c r="BO2" s="355"/>
      <c r="BP2" s="355" t="s">
        <v>161</v>
      </c>
      <c r="BQ2" s="355"/>
      <c r="BR2" s="355"/>
      <c r="BS2" s="355"/>
      <c r="BT2" s="355" t="s">
        <v>162</v>
      </c>
      <c r="BU2" s="355"/>
      <c r="BV2" s="355"/>
      <c r="BW2" s="355"/>
      <c r="BX2" s="355" t="s">
        <v>163</v>
      </c>
      <c r="BY2" s="355"/>
      <c r="BZ2" s="355"/>
      <c r="CA2" s="355"/>
      <c r="CB2" s="355" t="s">
        <v>164</v>
      </c>
      <c r="CC2" s="355"/>
      <c r="CD2" s="355"/>
      <c r="CE2" s="355"/>
      <c r="CF2" s="355" t="s">
        <v>165</v>
      </c>
      <c r="CG2" s="355"/>
      <c r="CH2" s="355"/>
      <c r="CI2" s="355"/>
      <c r="CJ2" s="355" t="s">
        <v>166</v>
      </c>
      <c r="CK2" s="355"/>
      <c r="CL2" s="355"/>
      <c r="CM2" s="355"/>
      <c r="CN2" s="1214"/>
      <c r="CO2" s="1214"/>
      <c r="CP2" s="64"/>
      <c r="CT2" s="221"/>
      <c r="CU2" s="64"/>
      <c r="CV2" s="64"/>
      <c r="CX2" s="69"/>
      <c r="CY2" s="69"/>
      <c r="CZ2" s="69"/>
    </row>
    <row r="3" spans="1:105" ht="20.25" customHeight="1">
      <c r="I3" s="1311" t="s">
        <v>167</v>
      </c>
      <c r="J3" s="1311"/>
      <c r="K3" s="357" t="s">
        <v>168</v>
      </c>
      <c r="L3" s="1210">
        <f>CHOOSE(CA1,ﾃﾞｰﾀ入力!X4,ﾃﾞｰﾀ入力!X5,ﾃﾞｰﾀ入力!X6,ﾃﾞｰﾀ入力!X7,ﾃﾞｰﾀ入力!X8,ﾃﾞｰﾀ入力!X9)</f>
        <v>0</v>
      </c>
      <c r="M3" s="1210"/>
      <c r="N3" s="1210"/>
      <c r="O3" s="1210"/>
      <c r="P3" s="1217">
        <f>CHOOSE($CA$1,ﾃﾞｰﾀ入力!Y$4,ﾃﾞｰﾀ入力!Y$5,ﾃﾞｰﾀ入力!Y$6,ﾃﾞｰﾀ入力!Y$7,ﾃﾞｰﾀ入力!Y$8,ﾃﾞｰﾀ入力!Y$9)</f>
        <v>0</v>
      </c>
      <c r="Q3" s="1217"/>
      <c r="R3" s="1217"/>
      <c r="S3" s="1217"/>
      <c r="T3" s="1217">
        <f>CHOOSE($CA$1,ﾃﾞｰﾀ入力!Z$4,ﾃﾞｰﾀ入力!Z$5,ﾃﾞｰﾀ入力!Z$6,ﾃﾞｰﾀ入力!Z$7,ﾃﾞｰﾀ入力!Z$8,ﾃﾞｰﾀ入力!Z$9)</f>
        <v>0</v>
      </c>
      <c r="U3" s="1217"/>
      <c r="V3" s="1217"/>
      <c r="W3" s="1217"/>
      <c r="X3" s="1217">
        <f>CHOOSE($CA$1,ﾃﾞｰﾀ入力!AA$4,ﾃﾞｰﾀ入力!AA$5,ﾃﾞｰﾀ入力!AA$6,ﾃﾞｰﾀ入力!AA$7,ﾃﾞｰﾀ入力!AA$8,ﾃﾞｰﾀ入力!AA$9)</f>
        <v>7</v>
      </c>
      <c r="Y3" s="1217"/>
      <c r="Z3" s="1217"/>
      <c r="AA3" s="1217"/>
      <c r="AB3" s="1217">
        <f>CHOOSE($CA$1,ﾃﾞｰﾀ入力!AB$4,ﾃﾞｰﾀ入力!AB$5,ﾃﾞｰﾀ入力!AB$6,ﾃﾞｰﾀ入力!AB$7,ﾃﾞｰﾀ入力!AB$8,ﾃﾞｰﾀ入力!AB$9)</f>
        <v>13</v>
      </c>
      <c r="AC3" s="1217"/>
      <c r="AD3" s="1217"/>
      <c r="AE3" s="1217"/>
      <c r="AF3" s="1217">
        <f>CHOOSE($CA$1,ﾃﾞｰﾀ入力!AC$4,ﾃﾞｰﾀ入力!AC$5,ﾃﾞｰﾀ入力!AC$6,ﾃﾞｰﾀ入力!AC$7,ﾃﾞｰﾀ入力!AC$8,ﾃﾞｰﾀ入力!AC$9)</f>
        <v>13</v>
      </c>
      <c r="AG3" s="1217"/>
      <c r="AH3" s="1217"/>
      <c r="AI3" s="1217"/>
      <c r="AJ3" s="1217">
        <f>CHOOSE($CA$1,ﾃﾞｰﾀ入力!AD$4,ﾃﾞｰﾀ入力!AD$5,ﾃﾞｰﾀ入力!AD$6,ﾃﾞｰﾀ入力!AD$7,ﾃﾞｰﾀ入力!AD$8,ﾃﾞｰﾀ入力!AD$9)</f>
        <v>18</v>
      </c>
      <c r="AK3" s="1217"/>
      <c r="AL3" s="1217"/>
      <c r="AM3" s="1217"/>
      <c r="AN3" s="1217">
        <f>CHOOSE($CA$1,ﾃﾞｰﾀ入力!AE$4,ﾃﾞｰﾀ入力!AE$5,ﾃﾞｰﾀ入力!AE$6,ﾃﾞｰﾀ入力!AE$7,ﾃﾞｰﾀ入力!AE$8,ﾃﾞｰﾀ入力!AE$9)</f>
        <v>28</v>
      </c>
      <c r="AO3" s="1217"/>
      <c r="AP3" s="1217"/>
      <c r="AQ3" s="1217"/>
      <c r="AR3" s="1217">
        <f>CHOOSE($CA$1,ﾃﾞｰﾀ入力!AF$4,ﾃﾞｰﾀ入力!AF$5,ﾃﾞｰﾀ入力!AF$6,ﾃﾞｰﾀ入力!AF$7,ﾃﾞｰﾀ入力!AF$8,ﾃﾞｰﾀ入力!AF$9)</f>
        <v>31</v>
      </c>
      <c r="AS3" s="1217"/>
      <c r="AT3" s="1217"/>
      <c r="AU3" s="1217"/>
      <c r="AV3" s="1217">
        <f>CHOOSE($CA$1,ﾃﾞｰﾀ入力!AG$4,ﾃﾞｰﾀ入力!AG$5,ﾃﾞｰﾀ入力!AG$6,ﾃﾞｰﾀ入力!AG$7,ﾃﾞｰﾀ入力!AG$8,ﾃﾞｰﾀ入力!AG$9)</f>
        <v>30</v>
      </c>
      <c r="AW3" s="1217"/>
      <c r="AX3" s="1217"/>
      <c r="AY3" s="1217"/>
      <c r="AZ3" s="1217">
        <f>CHOOSE($CA$1,ﾃﾞｰﾀ入力!AH$4,ﾃﾞｰﾀ入力!AH$5,ﾃﾞｰﾀ入力!AH$6,ﾃﾞｰﾀ入力!AH$7,ﾃﾞｰﾀ入力!AH$8,ﾃﾞｰﾀ入力!AH$9)</f>
        <v>32</v>
      </c>
      <c r="BA3" s="1217"/>
      <c r="BB3" s="1217"/>
      <c r="BC3" s="1217"/>
      <c r="BD3" s="1217">
        <f>CHOOSE($CA$1,ﾃﾞｰﾀ入力!AI$4,ﾃﾞｰﾀ入力!AI$5,ﾃﾞｰﾀ入力!AI$6,ﾃﾞｰﾀ入力!AI$7,ﾃﾞｰﾀ入力!AI$8,ﾃﾞｰﾀ入力!AI$9)</f>
        <v>30</v>
      </c>
      <c r="BE3" s="1217"/>
      <c r="BF3" s="1217"/>
      <c r="BG3" s="1217"/>
      <c r="BH3" s="1217">
        <f>CHOOSE($CA$1,ﾃﾞｰﾀ入力!AJ$4,ﾃﾞｰﾀ入力!AJ$5,ﾃﾞｰﾀ入力!AJ$6,ﾃﾞｰﾀ入力!AJ$7,ﾃﾞｰﾀ入力!AJ$8,ﾃﾞｰﾀ入力!AJ$9)</f>
        <v>21</v>
      </c>
      <c r="BI3" s="1217"/>
      <c r="BJ3" s="1217"/>
      <c r="BK3" s="1217"/>
      <c r="BL3" s="1217">
        <f>CHOOSE($CA$1,ﾃﾞｰﾀ入力!AK$4,ﾃﾞｰﾀ入力!AK$5,ﾃﾞｰﾀ入力!AK$6,ﾃﾞｰﾀ入力!AK$7,ﾃﾞｰﾀ入力!AK$8,ﾃﾞｰﾀ入力!AK$9)</f>
        <v>15</v>
      </c>
      <c r="BM3" s="1217"/>
      <c r="BN3" s="1217"/>
      <c r="BO3" s="1217"/>
      <c r="BP3" s="1217">
        <f>CHOOSE($CA$1,ﾃﾞｰﾀ入力!AL$4,ﾃﾞｰﾀ入力!AL$5,ﾃﾞｰﾀ入力!AL$6,ﾃﾞｰﾀ入力!AL$7,ﾃﾞｰﾀ入力!AL$8,ﾃﾞｰﾀ入力!AL$9)</f>
        <v>16</v>
      </c>
      <c r="BQ3" s="1217"/>
      <c r="BR3" s="1217"/>
      <c r="BS3" s="1217"/>
      <c r="BT3" s="1217">
        <f>CHOOSE($CA$1,ﾃﾞｰﾀ入力!AM$4,ﾃﾞｰﾀ入力!AM$5,ﾃﾞｰﾀ入力!AM$6,ﾃﾞｰﾀ入力!AM$7,ﾃﾞｰﾀ入力!AM$8,ﾃﾞｰﾀ入力!AM$9)</f>
        <v>12</v>
      </c>
      <c r="BU3" s="1217"/>
      <c r="BV3" s="1217"/>
      <c r="BW3" s="1217"/>
      <c r="BX3" s="1217">
        <f>CHOOSE($CA$1,ﾃﾞｰﾀ入力!AN4,ﾃﾞｰﾀ入力!AN$5,ﾃﾞｰﾀ入力!AN$6,ﾃﾞｰﾀ入力!AN$7,ﾃﾞｰﾀ入力!AN$8,ﾃﾞｰﾀ入力!AN$9)</f>
        <v>4</v>
      </c>
      <c r="BY3" s="1217"/>
      <c r="BZ3" s="1217"/>
      <c r="CA3" s="1217"/>
      <c r="CB3" s="1217">
        <f>CHOOSE($CA$1,ﾃﾞｰﾀ入力!AO$4,ﾃﾞｰﾀ入力!AO$5,ﾃﾞｰﾀ入力!AO$6,ﾃﾞｰﾀ入力!AO$7,ﾃﾞｰﾀ入力!AO$8,ﾃﾞｰﾀ入力!AO$9)</f>
        <v>0</v>
      </c>
      <c r="CC3" s="1217"/>
      <c r="CD3" s="1217"/>
      <c r="CE3" s="1217"/>
      <c r="CF3" s="1217">
        <f>CHOOSE($CA$1,ﾃﾞｰﾀ入力!AP$4,ﾃﾞｰﾀ入力!AP$5,ﾃﾞｰﾀ入力!AP$6,ﾃﾞｰﾀ入力!AP$7,ﾃﾞｰﾀ入力!AP$8,ﾃﾞｰﾀ入力!AP$9)</f>
        <v>0</v>
      </c>
      <c r="CG3" s="1217"/>
      <c r="CH3" s="1217"/>
      <c r="CI3" s="1217"/>
      <c r="CJ3" s="1217">
        <f>CHOOSE($CA$1,ﾃﾞｰﾀ入力!AQ$4,ﾃﾞｰﾀ入力!AQ$5,ﾃﾞｰﾀ入力!AQ$6,ﾃﾞｰﾀ入力!AQ$7,ﾃﾞｰﾀ入力!AQ$8,ﾃﾞｰﾀ入力!AQ$9)</f>
        <v>0</v>
      </c>
      <c r="CK3" s="1217"/>
      <c r="CL3" s="1217"/>
      <c r="CM3" s="1295"/>
      <c r="CN3" s="1215">
        <f>CHOOSE(CA1,ﾃﾞｰﾀ入力!V4,ﾃﾞｰﾀ入力!V5,ﾃﾞｰﾀ入力!V6,ﾃﾞｰﾀ入力!V7,ﾃﾞｰﾀ入力!V8,ﾃﾞｰﾀ入力!V9)</f>
        <v>270</v>
      </c>
      <c r="CO3" s="1216"/>
      <c r="CP3" s="64"/>
      <c r="CT3" s="221"/>
      <c r="CU3" s="64"/>
      <c r="CV3" s="64"/>
      <c r="CX3" s="69"/>
      <c r="CY3" s="69"/>
      <c r="CZ3" s="69"/>
    </row>
    <row r="4" spans="1:105" ht="20.25" customHeight="1">
      <c r="I4" s="1311"/>
      <c r="J4" s="1311"/>
      <c r="K4" s="358" t="s">
        <v>169</v>
      </c>
      <c r="L4" s="1344">
        <f>L3</f>
        <v>0</v>
      </c>
      <c r="M4" s="1345"/>
      <c r="N4" s="1345"/>
      <c r="O4" s="1346"/>
      <c r="P4" s="1333">
        <f>L4+P3</f>
        <v>0</v>
      </c>
      <c r="Q4" s="1333"/>
      <c r="R4" s="1333"/>
      <c r="S4" s="1333"/>
      <c r="T4" s="1126">
        <f>P4+T3</f>
        <v>0</v>
      </c>
      <c r="U4" s="1127"/>
      <c r="V4" s="1127"/>
      <c r="W4" s="1127"/>
      <c r="X4" s="1333">
        <f>T4+X3</f>
        <v>7</v>
      </c>
      <c r="Y4" s="1333"/>
      <c r="Z4" s="1333"/>
      <c r="AA4" s="1333"/>
      <c r="AB4" s="1333">
        <f>X4+AB3</f>
        <v>20</v>
      </c>
      <c r="AC4" s="1333"/>
      <c r="AD4" s="1333"/>
      <c r="AE4" s="1333"/>
      <c r="AF4" s="1333">
        <f>AB4+AF3</f>
        <v>33</v>
      </c>
      <c r="AG4" s="1333"/>
      <c r="AH4" s="1333"/>
      <c r="AI4" s="1333"/>
      <c r="AJ4" s="1333">
        <f>AF4+AJ3</f>
        <v>51</v>
      </c>
      <c r="AK4" s="1333"/>
      <c r="AL4" s="1333"/>
      <c r="AM4" s="1333"/>
      <c r="AN4" s="1333">
        <f>AJ4+AN3</f>
        <v>79</v>
      </c>
      <c r="AO4" s="1333"/>
      <c r="AP4" s="1333"/>
      <c r="AQ4" s="1333"/>
      <c r="AR4" s="1333">
        <f>AN4+AR3</f>
        <v>110</v>
      </c>
      <c r="AS4" s="1333"/>
      <c r="AT4" s="1333"/>
      <c r="AU4" s="1333"/>
      <c r="AV4" s="1333">
        <f>AR4+AV3</f>
        <v>140</v>
      </c>
      <c r="AW4" s="1333"/>
      <c r="AX4" s="1333"/>
      <c r="AY4" s="1333"/>
      <c r="AZ4" s="1333">
        <f>AV4+AZ3</f>
        <v>172</v>
      </c>
      <c r="BA4" s="1333"/>
      <c r="BB4" s="1333"/>
      <c r="BC4" s="1333"/>
      <c r="BD4" s="1333">
        <f>AZ4+BD3</f>
        <v>202</v>
      </c>
      <c r="BE4" s="1333"/>
      <c r="BF4" s="1333"/>
      <c r="BG4" s="1333"/>
      <c r="BH4" s="1333">
        <f>BD4+BH3</f>
        <v>223</v>
      </c>
      <c r="BI4" s="1333"/>
      <c r="BJ4" s="1333"/>
      <c r="BK4" s="1333"/>
      <c r="BL4" s="1333">
        <f>BH4+BL3</f>
        <v>238</v>
      </c>
      <c r="BM4" s="1333"/>
      <c r="BN4" s="1333"/>
      <c r="BO4" s="1333"/>
      <c r="BP4" s="1333">
        <f>BL4+BP3</f>
        <v>254</v>
      </c>
      <c r="BQ4" s="1333"/>
      <c r="BR4" s="1333"/>
      <c r="BS4" s="1333"/>
      <c r="BT4" s="1333">
        <f>BP4+BT3</f>
        <v>266</v>
      </c>
      <c r="BU4" s="1333"/>
      <c r="BV4" s="1333"/>
      <c r="BW4" s="1333"/>
      <c r="BX4" s="1333">
        <f>BT4+BX3</f>
        <v>270</v>
      </c>
      <c r="BY4" s="1333"/>
      <c r="BZ4" s="1333"/>
      <c r="CA4" s="1333"/>
      <c r="CB4" s="1333">
        <f>BX4+CB3</f>
        <v>270</v>
      </c>
      <c r="CC4" s="1333"/>
      <c r="CD4" s="1333"/>
      <c r="CE4" s="1333"/>
      <c r="CF4" s="1333">
        <f>CB4+CF3</f>
        <v>270</v>
      </c>
      <c r="CG4" s="1333"/>
      <c r="CH4" s="1333"/>
      <c r="CI4" s="1333"/>
      <c r="CJ4" s="1333">
        <f>CF4+CJ3</f>
        <v>270</v>
      </c>
      <c r="CK4" s="1333"/>
      <c r="CL4" s="1333"/>
      <c r="CM4" s="1353"/>
      <c r="CN4" s="1210">
        <f t="shared" ref="CN4:CN11" si="0">SUM(P4:CM4)</f>
        <v>2875</v>
      </c>
      <c r="CO4" s="1211"/>
      <c r="CP4" s="64"/>
      <c r="CT4" s="221"/>
      <c r="CU4" s="64"/>
      <c r="CV4" s="64"/>
      <c r="CX4" s="69"/>
      <c r="CY4" s="69"/>
      <c r="CZ4" s="69"/>
    </row>
    <row r="5" spans="1:105" ht="20.25" customHeight="1">
      <c r="I5" s="1311" t="s">
        <v>170</v>
      </c>
      <c r="J5" s="1311"/>
      <c r="K5" s="359" t="s">
        <v>171</v>
      </c>
      <c r="L5" s="1239"/>
      <c r="M5" s="1240"/>
      <c r="N5" s="1240"/>
      <c r="O5" s="1241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126"/>
      <c r="AK5" s="1126"/>
      <c r="AL5" s="1126"/>
      <c r="AM5" s="1126"/>
      <c r="AN5" s="1126"/>
      <c r="AO5" s="1126"/>
      <c r="AP5" s="1126"/>
      <c r="AQ5" s="1126"/>
      <c r="AR5" s="1126"/>
      <c r="AS5" s="1126"/>
      <c r="AT5" s="1126"/>
      <c r="AU5" s="1126"/>
      <c r="AV5" s="1126"/>
      <c r="AW5" s="1126"/>
      <c r="AX5" s="1126"/>
      <c r="AY5" s="1126"/>
      <c r="AZ5" s="1126"/>
      <c r="BA5" s="1126"/>
      <c r="BB5" s="1126"/>
      <c r="BC5" s="1126"/>
      <c r="BD5" s="1126"/>
      <c r="BE5" s="1126"/>
      <c r="BF5" s="1126"/>
      <c r="BG5" s="1126"/>
      <c r="BH5" s="1126"/>
      <c r="BI5" s="1126"/>
      <c r="BJ5" s="1126"/>
      <c r="BK5" s="1126"/>
      <c r="BL5" s="1126"/>
      <c r="BM5" s="1126"/>
      <c r="BN5" s="1126"/>
      <c r="BO5" s="1126"/>
      <c r="BP5" s="1126"/>
      <c r="BQ5" s="1126"/>
      <c r="BR5" s="1126"/>
      <c r="BS5" s="1126"/>
      <c r="BT5" s="1126"/>
      <c r="BU5" s="1126"/>
      <c r="BV5" s="1126"/>
      <c r="BW5" s="1126"/>
      <c r="BX5" s="1126"/>
      <c r="BY5" s="1126"/>
      <c r="BZ5" s="1126"/>
      <c r="CA5" s="1126"/>
      <c r="CB5" s="1126"/>
      <c r="CC5" s="1126"/>
      <c r="CD5" s="1126"/>
      <c r="CE5" s="1126"/>
      <c r="CF5" s="1297"/>
      <c r="CG5" s="1297"/>
      <c r="CH5" s="1297"/>
      <c r="CI5" s="1297"/>
      <c r="CJ5" s="1297"/>
      <c r="CK5" s="1297"/>
      <c r="CL5" s="1297"/>
      <c r="CM5" s="1354"/>
      <c r="CN5" s="1210">
        <f t="shared" si="0"/>
        <v>0</v>
      </c>
      <c r="CO5" s="1211"/>
      <c r="CP5" s="64"/>
      <c r="CT5" s="221"/>
      <c r="CU5" s="64"/>
      <c r="CV5" s="64"/>
      <c r="CX5" s="69"/>
      <c r="CY5" s="69"/>
      <c r="CZ5" s="69"/>
    </row>
    <row r="6" spans="1:105" ht="20.25" customHeight="1">
      <c r="I6" s="1339"/>
      <c r="J6" s="1339"/>
      <c r="K6" s="360" t="s">
        <v>169</v>
      </c>
      <c r="L6" s="1242"/>
      <c r="M6" s="1243"/>
      <c r="N6" s="1243"/>
      <c r="O6" s="1244"/>
      <c r="P6" s="1131"/>
      <c r="Q6" s="1131"/>
      <c r="R6" s="1131"/>
      <c r="S6" s="1131"/>
      <c r="T6" s="1131"/>
      <c r="U6" s="1131"/>
      <c r="V6" s="1131"/>
      <c r="W6" s="1131"/>
      <c r="X6" s="1131"/>
      <c r="Y6" s="1131"/>
      <c r="Z6" s="1131"/>
      <c r="AA6" s="1131"/>
      <c r="AB6" s="1131"/>
      <c r="AC6" s="1131"/>
      <c r="AD6" s="1131"/>
      <c r="AE6" s="1131"/>
      <c r="AF6" s="1131"/>
      <c r="AG6" s="1131"/>
      <c r="AH6" s="1131"/>
      <c r="AI6" s="1131"/>
      <c r="AJ6" s="1131"/>
      <c r="AK6" s="1131"/>
      <c r="AL6" s="1131"/>
      <c r="AM6" s="1131"/>
      <c r="AN6" s="1131"/>
      <c r="AO6" s="1131"/>
      <c r="AP6" s="1131"/>
      <c r="AQ6" s="1131"/>
      <c r="AR6" s="1131"/>
      <c r="AS6" s="1131"/>
      <c r="AT6" s="1131"/>
      <c r="AU6" s="1131"/>
      <c r="AV6" s="1131"/>
      <c r="AW6" s="1131"/>
      <c r="AX6" s="1131"/>
      <c r="AY6" s="1131"/>
      <c r="AZ6" s="1131"/>
      <c r="BA6" s="1131"/>
      <c r="BB6" s="1131"/>
      <c r="BC6" s="1131"/>
      <c r="BD6" s="1131"/>
      <c r="BE6" s="1131"/>
      <c r="BF6" s="1131"/>
      <c r="BG6" s="1131"/>
      <c r="BH6" s="1131"/>
      <c r="BI6" s="1131"/>
      <c r="BJ6" s="1131"/>
      <c r="BK6" s="1131"/>
      <c r="BL6" s="1131"/>
      <c r="BM6" s="1131"/>
      <c r="BN6" s="1131"/>
      <c r="BO6" s="1131"/>
      <c r="BP6" s="1131"/>
      <c r="BQ6" s="1131"/>
      <c r="BR6" s="1131"/>
      <c r="BS6" s="1131"/>
      <c r="BT6" s="1131"/>
      <c r="BU6" s="1131"/>
      <c r="BV6" s="1131"/>
      <c r="BW6" s="1131"/>
      <c r="BX6" s="1131"/>
      <c r="BY6" s="1131"/>
      <c r="BZ6" s="1131"/>
      <c r="CA6" s="1131"/>
      <c r="CB6" s="1131"/>
      <c r="CC6" s="1131"/>
      <c r="CD6" s="1131"/>
      <c r="CE6" s="1131"/>
      <c r="CF6" s="1298"/>
      <c r="CG6" s="1298"/>
      <c r="CH6" s="1298"/>
      <c r="CI6" s="1298"/>
      <c r="CJ6" s="1298"/>
      <c r="CK6" s="1298"/>
      <c r="CL6" s="1298"/>
      <c r="CM6" s="1299"/>
      <c r="CN6" s="1256">
        <f t="shared" si="0"/>
        <v>0</v>
      </c>
      <c r="CO6" s="1257"/>
      <c r="CP6" s="64"/>
      <c r="CT6" s="221"/>
      <c r="CU6" s="64"/>
      <c r="CV6" s="64"/>
      <c r="CX6" s="69"/>
      <c r="CY6" s="69"/>
      <c r="CZ6" s="69"/>
    </row>
    <row r="7" spans="1:105" ht="20.25" customHeight="1">
      <c r="I7" s="1338" t="s">
        <v>172</v>
      </c>
      <c r="J7" s="1338"/>
      <c r="K7" s="361" t="s">
        <v>168</v>
      </c>
      <c r="L7" s="1250">
        <f>IF(L3=0,0,LOOKUP(L3,ﾃﾞｰﾀ入力!$AU$12:$AU$32,ﾃﾞｰﾀ入力!$AV$12:$AV$32))</f>
        <v>0</v>
      </c>
      <c r="M7" s="1251"/>
      <c r="N7" s="1251"/>
      <c r="O7" s="1252"/>
      <c r="P7" s="1130">
        <f>IF(P3=0,0,LOOKUP(P3,ﾃﾞｰﾀ入力!$AU$12:$AU$32,ﾃﾞｰﾀ入力!$AV$12:$AV$32))</f>
        <v>0</v>
      </c>
      <c r="Q7" s="1130"/>
      <c r="R7" s="1130"/>
      <c r="S7" s="1130"/>
      <c r="T7" s="1130">
        <f>IF(T3=0,0,LOOKUP(T3,ﾃﾞｰﾀ入力!$AU$12:$AU$32,ﾃﾞｰﾀ入力!$AV$12:$AV$32))</f>
        <v>0</v>
      </c>
      <c r="U7" s="1130"/>
      <c r="V7" s="1130"/>
      <c r="W7" s="1130"/>
      <c r="X7" s="1130">
        <f>IF(X3=0,0,LOOKUP(X3,ﾃﾞｰﾀ入力!$AU$12:$AU$32,ﾃﾞｰﾀ入力!$AV$12:$AV$32))</f>
        <v>2</v>
      </c>
      <c r="Y7" s="1130"/>
      <c r="Z7" s="1130"/>
      <c r="AA7" s="1130"/>
      <c r="AB7" s="1130">
        <f>IF(AB3=0,0,LOOKUP(AB3,ﾃﾞｰﾀ入力!$AU$12:$AU$32,ﾃﾞｰﾀ入力!$AV$12:$AV$32))</f>
        <v>2</v>
      </c>
      <c r="AC7" s="1130"/>
      <c r="AD7" s="1130"/>
      <c r="AE7" s="1130"/>
      <c r="AF7" s="1130">
        <f>IF(AF3=0,0,LOOKUP(AF3,ﾃﾞｰﾀ入力!$AU$12:$AU$32,ﾃﾞｰﾀ入力!$AV$12:$AV$32))</f>
        <v>2</v>
      </c>
      <c r="AG7" s="1130"/>
      <c r="AH7" s="1130"/>
      <c r="AI7" s="1130"/>
      <c r="AJ7" s="1130">
        <f>IF(AJ3=0,0,LOOKUP(AJ3,ﾃﾞｰﾀ入力!$AU$12:$AU$32,ﾃﾞｰﾀ入力!$AV$12:$AV$32))</f>
        <v>2</v>
      </c>
      <c r="AK7" s="1130"/>
      <c r="AL7" s="1130"/>
      <c r="AM7" s="1130"/>
      <c r="AN7" s="1130">
        <f>IF(AN3=0,0,LOOKUP(AN3,ﾃﾞｰﾀ入力!$AU$12:$AU$32,ﾃﾞｰﾀ入力!$AV$12:$AV$32))</f>
        <v>4</v>
      </c>
      <c r="AO7" s="1130"/>
      <c r="AP7" s="1130"/>
      <c r="AQ7" s="1130"/>
      <c r="AR7" s="1130">
        <f>IF(AR3=0,0,LOOKUP(AR3,ﾃﾞｰﾀ入力!$AU$12:$AU$32,ﾃﾞｰﾀ入力!$AV$12:$AV$32))</f>
        <v>4</v>
      </c>
      <c r="AS7" s="1130"/>
      <c r="AT7" s="1130"/>
      <c r="AU7" s="1130"/>
      <c r="AV7" s="1130">
        <f>IF(AV3=0,0,LOOKUP(AV3,ﾃﾞｰﾀ入力!$AU$12:$AU$32,ﾃﾞｰﾀ入力!$AV$12:$AV$32))</f>
        <v>4</v>
      </c>
      <c r="AW7" s="1130"/>
      <c r="AX7" s="1130"/>
      <c r="AY7" s="1130"/>
      <c r="AZ7" s="1130">
        <f>IF(AZ3=0,0,LOOKUP(AZ3,ﾃﾞｰﾀ入力!$AU$12:$AU$32,ﾃﾞｰﾀ入力!$AV$12:$AV$32))</f>
        <v>4</v>
      </c>
      <c r="BA7" s="1130"/>
      <c r="BB7" s="1130"/>
      <c r="BC7" s="1130"/>
      <c r="BD7" s="1130">
        <f>IF(BD3=0,0,LOOKUP(BD3,ﾃﾞｰﾀ入力!$AU$12:$AU$32,ﾃﾞｰﾀ入力!$AV$12:$AV$32))</f>
        <v>4</v>
      </c>
      <c r="BE7" s="1130"/>
      <c r="BF7" s="1130"/>
      <c r="BG7" s="1130"/>
      <c r="BH7" s="1130">
        <f>IF(BH3=0,0,LOOKUP(BH3,ﾃﾞｰﾀ入力!$AU$12:$AU$32,ﾃﾞｰﾀ入力!$AV$12:$AV$32))</f>
        <v>3</v>
      </c>
      <c r="BI7" s="1130"/>
      <c r="BJ7" s="1130"/>
      <c r="BK7" s="1130"/>
      <c r="BL7" s="1130">
        <f>IF(BL3=0,0,LOOKUP(BL3,ﾃﾞｰﾀ入力!$AU$12:$AU$32,ﾃﾞｰﾀ入力!$AV$12:$AV$32))</f>
        <v>2</v>
      </c>
      <c r="BM7" s="1130"/>
      <c r="BN7" s="1130"/>
      <c r="BO7" s="1130"/>
      <c r="BP7" s="1130">
        <f>IF(BP3=0,0,LOOKUP(BP3,ﾃﾞｰﾀ入力!$AU$12:$AU$32,ﾃﾞｰﾀ入力!$AV$12:$AV$32))</f>
        <v>2</v>
      </c>
      <c r="BQ7" s="1130"/>
      <c r="BR7" s="1130"/>
      <c r="BS7" s="1130"/>
      <c r="BT7" s="1130">
        <f>IF(BT3=0,0,LOOKUP(BT3,ﾃﾞｰﾀ入力!$AU$12:$AU$32,ﾃﾞｰﾀ入力!$AV$12:$AV$32))</f>
        <v>2</v>
      </c>
      <c r="BU7" s="1130"/>
      <c r="BV7" s="1130"/>
      <c r="BW7" s="1130"/>
      <c r="BX7" s="1130">
        <f>IF(BX3=0,0,LOOKUP(BX3,ﾃﾞｰﾀ入力!$AU$12:$AU$32,ﾃﾞｰﾀ入力!$AV$12:$AV$32))</f>
        <v>2</v>
      </c>
      <c r="BY7" s="1130"/>
      <c r="BZ7" s="1130"/>
      <c r="CA7" s="1130"/>
      <c r="CB7" s="1130">
        <f>IF(CB3=0,0,LOOKUP(CB3,ﾃﾞｰﾀ入力!$AU$12:$AU$32,ﾃﾞｰﾀ入力!$AV$12:$AV$32))</f>
        <v>0</v>
      </c>
      <c r="CC7" s="1130"/>
      <c r="CD7" s="1130"/>
      <c r="CE7" s="1130"/>
      <c r="CF7" s="1201">
        <f>IF(CF3=0,0,LOOKUP(CF3,ﾃﾞｰﾀ入力!$AU$12:$AU$32,ﾃﾞｰﾀ入力!$AV$12:$AV$32))</f>
        <v>0</v>
      </c>
      <c r="CG7" s="1201"/>
      <c r="CH7" s="1201"/>
      <c r="CI7" s="1201"/>
      <c r="CJ7" s="1201">
        <f>IF(CJ3=0,0,LOOKUP(CJ3,ﾃﾞｰﾀ入力!$AU$12:$AU$32,ﾃﾞｰﾀ入力!$AV$12:$AV$32))</f>
        <v>0</v>
      </c>
      <c r="CK7" s="1201"/>
      <c r="CL7" s="1201"/>
      <c r="CM7" s="1202"/>
      <c r="CN7" s="1134">
        <f t="shared" si="0"/>
        <v>39</v>
      </c>
      <c r="CO7" s="1135"/>
      <c r="CP7" s="64"/>
      <c r="CT7" s="221"/>
      <c r="CU7" s="64"/>
      <c r="CV7" s="64"/>
      <c r="CX7" s="69"/>
      <c r="CY7" s="69"/>
      <c r="CZ7" s="69"/>
    </row>
    <row r="8" spans="1:105" ht="20.25" customHeight="1">
      <c r="I8" s="1311" t="s">
        <v>173</v>
      </c>
      <c r="J8" s="1311"/>
      <c r="K8" s="357" t="s">
        <v>168</v>
      </c>
      <c r="L8" s="1233">
        <f>CHOOSE($CA$1,ﾃﾞｰﾀ入力!W13,ﾃﾞｰﾀ入力!W16,ﾃﾞｰﾀ入力!W19,ﾃﾞｰﾀ入力!W22,ﾃﾞｰﾀ入力!W25,ﾃﾞｰﾀ入力!W28)</f>
        <v>0</v>
      </c>
      <c r="M8" s="1234"/>
      <c r="N8" s="1234"/>
      <c r="O8" s="1235"/>
      <c r="P8" s="1156">
        <f>CHOOSE($CA$1,ﾃﾞｰﾀ入力!$X13,ﾃﾞｰﾀ入力!$X16,ﾃﾞｰﾀ入力!$X19,ﾃﾞｰﾀ入力!$X22,ﾃﾞｰﾀ入力!$X25,ﾃﾞｰﾀ入力!$X28)</f>
        <v>0</v>
      </c>
      <c r="Q8" s="1156"/>
      <c r="R8" s="1156"/>
      <c r="S8" s="1156"/>
      <c r="T8" s="1156">
        <f>CHOOSE($CA$1,ﾃﾞｰﾀ入力!$Y13,ﾃﾞｰﾀ入力!$Y16,ﾃﾞｰﾀ入力!$Y19,ﾃﾞｰﾀ入力!$Y22,ﾃﾞｰﾀ入力!$Y25,ﾃﾞｰﾀ入力!$Y28)</f>
        <v>0</v>
      </c>
      <c r="U8" s="1156"/>
      <c r="V8" s="1156"/>
      <c r="W8" s="1156"/>
      <c r="X8" s="1156">
        <f>CHOOSE($CA$1,ﾃﾞｰﾀ入力!$Z13,ﾃﾞｰﾀ入力!$Z16,ﾃﾞｰﾀ入力!$Z19,ﾃﾞｰﾀ入力!$Z22,ﾃﾞｰﾀ入力!$Z25,ﾃﾞｰﾀ入力!$Z28)</f>
        <v>0</v>
      </c>
      <c r="Y8" s="1156"/>
      <c r="Z8" s="1156"/>
      <c r="AA8" s="1156"/>
      <c r="AB8" s="1156">
        <f>CHOOSE($CA$1,ﾃﾞｰﾀ入力!$AA13,ﾃﾞｰﾀ入力!$AA16,ﾃﾞｰﾀ入力!$AA19,ﾃﾞｰﾀ入力!$AA22,ﾃﾞｰﾀ入力!$AA25,ﾃﾞｰﾀ入力!$AA28)</f>
        <v>0</v>
      </c>
      <c r="AC8" s="1156"/>
      <c r="AD8" s="1156"/>
      <c r="AE8" s="1156"/>
      <c r="AF8" s="1156">
        <f>CHOOSE($CA$1,ﾃﾞｰﾀ入力!$AB13,ﾃﾞｰﾀ入力!$AB16,ﾃﾞｰﾀ入力!$AB19,ﾃﾞｰﾀ入力!$AB22,ﾃﾞｰﾀ入力!$AB25,ﾃﾞｰﾀ入力!$AB28)</f>
        <v>0</v>
      </c>
      <c r="AG8" s="1156"/>
      <c r="AH8" s="1156"/>
      <c r="AI8" s="1156"/>
      <c r="AJ8" s="1156">
        <f>CHOOSE($CA$1,ﾃﾞｰﾀ入力!$AC13,ﾃﾞｰﾀ入力!$AC16,ﾃﾞｰﾀ入力!$AC19,ﾃﾞｰﾀ入力!$AC22,ﾃﾞｰﾀ入力!$AC25,ﾃﾞｰﾀ入力!$AC28)</f>
        <v>0</v>
      </c>
      <c r="AK8" s="1156"/>
      <c r="AL8" s="1156"/>
      <c r="AM8" s="1156"/>
      <c r="AN8" s="1156">
        <f>CHOOSE($CA$1,ﾃﾞｰﾀ入力!$AD13,ﾃﾞｰﾀ入力!$AD16,ﾃﾞｰﾀ入力!$AD19,ﾃﾞｰﾀ入力!$AD22,ﾃﾞｰﾀ入力!$AD25,ﾃﾞｰﾀ入力!$AD28)</f>
        <v>0</v>
      </c>
      <c r="AO8" s="1156"/>
      <c r="AP8" s="1156"/>
      <c r="AQ8" s="1156"/>
      <c r="AR8" s="1156">
        <f>CHOOSE($CA$1,ﾃﾞｰﾀ入力!$AE13,ﾃﾞｰﾀ入力!$AE16,ﾃﾞｰﾀ入力!$AE19,ﾃﾞｰﾀ入力!$AE22,ﾃﾞｰﾀ入力!$AE25,ﾃﾞｰﾀ入力!$AE28)</f>
        <v>0</v>
      </c>
      <c r="AS8" s="1156"/>
      <c r="AT8" s="1156"/>
      <c r="AU8" s="1156"/>
      <c r="AV8" s="1156">
        <f>CHOOSE($CA$1,ﾃﾞｰﾀ入力!$AF13,ﾃﾞｰﾀ入力!$AF16,ﾃﾞｰﾀ入力!$AF19,ﾃﾞｰﾀ入力!$AF22,ﾃﾞｰﾀ入力!$AF25,ﾃﾞｰﾀ入力!$AF28)</f>
        <v>0</v>
      </c>
      <c r="AW8" s="1156"/>
      <c r="AX8" s="1156"/>
      <c r="AY8" s="1156"/>
      <c r="AZ8" s="1156">
        <f>CHOOSE($CA$1,ﾃﾞｰﾀ入力!$AG13,ﾃﾞｰﾀ入力!$AG16,ﾃﾞｰﾀ入力!$AG19,ﾃﾞｰﾀ入力!$AG22,ﾃﾞｰﾀ入力!$AG25,ﾃﾞｰﾀ入力!$AG28)</f>
        <v>0</v>
      </c>
      <c r="BA8" s="1156"/>
      <c r="BB8" s="1156"/>
      <c r="BC8" s="1156"/>
      <c r="BD8" s="1156">
        <f>CHOOSE($CA$1,ﾃﾞｰﾀ入力!$AH13,ﾃﾞｰﾀ入力!$AH16,ﾃﾞｰﾀ入力!$AH19,ﾃﾞｰﾀ入力!$AH22,ﾃﾞｰﾀ入力!$AH25,ﾃﾞｰﾀ入力!$AH28)</f>
        <v>0</v>
      </c>
      <c r="BE8" s="1156"/>
      <c r="BF8" s="1156"/>
      <c r="BG8" s="1156"/>
      <c r="BH8" s="1156">
        <f>CHOOSE($CA$1,ﾃﾞｰﾀ入力!$AI13,ﾃﾞｰﾀ入力!$AI16,ﾃﾞｰﾀ入力!$AI19,ﾃﾞｰﾀ入力!$AI22,ﾃﾞｰﾀ入力!$AI25,ﾃﾞｰﾀ入力!$AI28)</f>
        <v>0</v>
      </c>
      <c r="BI8" s="1156"/>
      <c r="BJ8" s="1156"/>
      <c r="BK8" s="1156"/>
      <c r="BL8" s="1156">
        <f>CHOOSE($CA$1,ﾃﾞｰﾀ入力!$AJ13,ﾃﾞｰﾀ入力!$AJ16,ﾃﾞｰﾀ入力!$AJ19,ﾃﾞｰﾀ入力!$AJ22,ﾃﾞｰﾀ入力!$AJ25,ﾃﾞｰﾀ入力!$AJ28)</f>
        <v>0</v>
      </c>
      <c r="BM8" s="1156"/>
      <c r="BN8" s="1156"/>
      <c r="BO8" s="1156"/>
      <c r="BP8" s="1156">
        <f>CHOOSE($CA$1,ﾃﾞｰﾀ入力!$AK13,ﾃﾞｰﾀ入力!$AK16,ﾃﾞｰﾀ入力!$AK19,ﾃﾞｰﾀ入力!$AK22,ﾃﾞｰﾀ入力!$AK25,ﾃﾞｰﾀ入力!$AK28)</f>
        <v>0</v>
      </c>
      <c r="BQ8" s="1156"/>
      <c r="BR8" s="1156"/>
      <c r="BS8" s="1156"/>
      <c r="BT8" s="1156">
        <f>CHOOSE($CA$1,ﾃﾞｰﾀ入力!$AL13,ﾃﾞｰﾀ入力!$AL16,ﾃﾞｰﾀ入力!$AL19,ﾃﾞｰﾀ入力!$AL22,ﾃﾞｰﾀ入力!$AL25,ﾃﾞｰﾀ入力!$AL28)</f>
        <v>0</v>
      </c>
      <c r="BU8" s="1156"/>
      <c r="BV8" s="1156"/>
      <c r="BW8" s="1156"/>
      <c r="BX8" s="1156">
        <f>CHOOSE($CA$1,ﾃﾞｰﾀ入力!$AM13,ﾃﾞｰﾀ入力!$AM16,ﾃﾞｰﾀ入力!$AM19,ﾃﾞｰﾀ入力!$AM22,ﾃﾞｰﾀ入力!$AM25,ﾃﾞｰﾀ入力!$AM28)</f>
        <v>0</v>
      </c>
      <c r="BY8" s="1156"/>
      <c r="BZ8" s="1156"/>
      <c r="CA8" s="1156"/>
      <c r="CB8" s="1156">
        <f>CHOOSE($CA$1,ﾃﾞｰﾀ入力!$AN13,ﾃﾞｰﾀ入力!$AN16,ﾃﾞｰﾀ入力!$AN19,ﾃﾞｰﾀ入力!$AN22,ﾃﾞｰﾀ入力!$AN25,ﾃﾞｰﾀ入力!$AN28)</f>
        <v>0</v>
      </c>
      <c r="CC8" s="1156"/>
      <c r="CD8" s="1156"/>
      <c r="CE8" s="1156"/>
      <c r="CF8" s="1156">
        <f>CHOOSE($CA$1,ﾃﾞｰﾀ入力!$AO13,ﾃﾞｰﾀ入力!$AO16,ﾃﾞｰﾀ入力!$AO19,ﾃﾞｰﾀ入力!$AO22,ﾃﾞｰﾀ入力!$AO25,ﾃﾞｰﾀ入力!$AO28)</f>
        <v>0</v>
      </c>
      <c r="CG8" s="1156"/>
      <c r="CH8" s="1156"/>
      <c r="CI8" s="1156"/>
      <c r="CJ8" s="1156">
        <f>CHOOSE($CA$1,ﾃﾞｰﾀ入力!$AP13,ﾃﾞｰﾀ入力!$AP16,ﾃﾞｰﾀ入力!$AP19,ﾃﾞｰﾀ入力!$AP22,ﾃﾞｰﾀ入力!$AP25,ﾃﾞｰﾀ入力!$AP28)</f>
        <v>0</v>
      </c>
      <c r="CK8" s="1156"/>
      <c r="CL8" s="1156"/>
      <c r="CM8" s="1203"/>
      <c r="CN8" s="1136">
        <f t="shared" si="0"/>
        <v>0</v>
      </c>
      <c r="CO8" s="1137"/>
      <c r="CP8" s="64"/>
      <c r="CT8" s="221"/>
      <c r="CU8" s="64"/>
      <c r="CV8" s="64"/>
      <c r="CX8" s="69"/>
      <c r="CY8" s="69"/>
      <c r="CZ8" s="69"/>
    </row>
    <row r="9" spans="1:105" ht="20.25" customHeight="1">
      <c r="I9" s="1304" t="s">
        <v>174</v>
      </c>
      <c r="J9" s="1305"/>
      <c r="K9" s="357" t="s">
        <v>168</v>
      </c>
      <c r="L9" s="1233">
        <f>CHOOSE($CA$1,ﾃﾞｰﾀ入力!W14,ﾃﾞｰﾀ入力!W17,ﾃﾞｰﾀ入力!W20,ﾃﾞｰﾀ入力!W23,ﾃﾞｰﾀ入力!W26,ﾃﾞｰﾀ入力!W29)</f>
        <v>0</v>
      </c>
      <c r="M9" s="1234"/>
      <c r="N9" s="1234"/>
      <c r="O9" s="1235"/>
      <c r="P9" s="1138">
        <f>CHOOSE($CA$1,ﾃﾞｰﾀ入力!$X14,ﾃﾞｰﾀ入力!$X17,ﾃﾞｰﾀ入力!$X20,ﾃﾞｰﾀ入力!$X23,ﾃﾞｰﾀ入力!$X26,ﾃﾞｰﾀ入力!$X29)</f>
        <v>0</v>
      </c>
      <c r="Q9" s="1164"/>
      <c r="R9" s="1164"/>
      <c r="S9" s="1165"/>
      <c r="T9" s="1138">
        <f>CHOOSE($CA$1,ﾃﾞｰﾀ入力!$Y14,ﾃﾞｰﾀ入力!$Y17,ﾃﾞｰﾀ入力!$Y20,ﾃﾞｰﾀ入力!$Y23,ﾃﾞｰﾀ入力!$Y26,ﾃﾞｰﾀ入力!$Y29)</f>
        <v>0</v>
      </c>
      <c r="U9" s="1164"/>
      <c r="V9" s="1164"/>
      <c r="W9" s="1165"/>
      <c r="X9" s="1138">
        <f>CHOOSE($CA$1,ﾃﾞｰﾀ入力!$Z14,ﾃﾞｰﾀ入力!$Z17,ﾃﾞｰﾀ入力!$Z20,ﾃﾞｰﾀ入力!$Z23,ﾃﾞｰﾀ入力!$Z26,ﾃﾞｰﾀ入力!$Z29)</f>
        <v>0</v>
      </c>
      <c r="Y9" s="1164"/>
      <c r="Z9" s="1164"/>
      <c r="AA9" s="1165"/>
      <c r="AB9" s="1138">
        <f>CHOOSE($CA$1,ﾃﾞｰﾀ入力!$AA14,ﾃﾞｰﾀ入力!$AA17,ﾃﾞｰﾀ入力!$AA20,ﾃﾞｰﾀ入力!$AA23,ﾃﾞｰﾀ入力!$AA26,ﾃﾞｰﾀ入力!$AA29)</f>
        <v>0</v>
      </c>
      <c r="AC9" s="1164"/>
      <c r="AD9" s="1164"/>
      <c r="AE9" s="1165"/>
      <c r="AF9" s="1138">
        <f>CHOOSE($CA$1,ﾃﾞｰﾀ入力!$AB14,ﾃﾞｰﾀ入力!$AB17,ﾃﾞｰﾀ入力!$AB20,ﾃﾞｰﾀ入力!$AB23,ﾃﾞｰﾀ入力!$AB26,ﾃﾞｰﾀ入力!$AB29)</f>
        <v>0</v>
      </c>
      <c r="AG9" s="1164"/>
      <c r="AH9" s="1164"/>
      <c r="AI9" s="1165"/>
      <c r="AJ9" s="1138">
        <f>CHOOSE($CA$1,ﾃﾞｰﾀ入力!$AC14,ﾃﾞｰﾀ入力!$AC17,ﾃﾞｰﾀ入力!$AC20,ﾃﾞｰﾀ入力!$AC23,ﾃﾞｰﾀ入力!$AC26,ﾃﾞｰﾀ入力!$AC29)</f>
        <v>0</v>
      </c>
      <c r="AK9" s="1164"/>
      <c r="AL9" s="1164"/>
      <c r="AM9" s="1165"/>
      <c r="AN9" s="1138">
        <f>CHOOSE($CA$1,ﾃﾞｰﾀ入力!$AD14,ﾃﾞｰﾀ入力!$AD17,ﾃﾞｰﾀ入力!$AD20,ﾃﾞｰﾀ入力!$AD23,ﾃﾞｰﾀ入力!$AD26,ﾃﾞｰﾀ入力!$AD29)</f>
        <v>0</v>
      </c>
      <c r="AO9" s="1164"/>
      <c r="AP9" s="1164"/>
      <c r="AQ9" s="1165"/>
      <c r="AR9" s="1138">
        <f>CHOOSE($CA$1,ﾃﾞｰﾀ入力!$AE14,ﾃﾞｰﾀ入力!$AE17,ﾃﾞｰﾀ入力!$AE20,ﾃﾞｰﾀ入力!$AE23,ﾃﾞｰﾀ入力!$AE26,ﾃﾞｰﾀ入力!$AE29)</f>
        <v>0</v>
      </c>
      <c r="AS9" s="1164"/>
      <c r="AT9" s="1164"/>
      <c r="AU9" s="1165"/>
      <c r="AV9" s="1138">
        <f>CHOOSE($CA$1,ﾃﾞｰﾀ入力!$AF14,ﾃﾞｰﾀ入力!$AF17,ﾃﾞｰﾀ入力!$AF20,ﾃﾞｰﾀ入力!$AF23,ﾃﾞｰﾀ入力!$AF26,ﾃﾞｰﾀ入力!$AF29)</f>
        <v>0</v>
      </c>
      <c r="AW9" s="1164"/>
      <c r="AX9" s="1164"/>
      <c r="AY9" s="1165"/>
      <c r="AZ9" s="1138">
        <f>CHOOSE($CA$1,ﾃﾞｰﾀ入力!$AG14,ﾃﾞｰﾀ入力!$AG17,ﾃﾞｰﾀ入力!$AG20,ﾃﾞｰﾀ入力!$AG23,ﾃﾞｰﾀ入力!$AG26,ﾃﾞｰﾀ入力!$AG29)</f>
        <v>0</v>
      </c>
      <c r="BA9" s="1164"/>
      <c r="BB9" s="1164"/>
      <c r="BC9" s="1165"/>
      <c r="BD9" s="1138">
        <f>CHOOSE($CA$1,ﾃﾞｰﾀ入力!$AH14,ﾃﾞｰﾀ入力!$AH17,ﾃﾞｰﾀ入力!$AH20,ﾃﾞｰﾀ入力!$AH23,ﾃﾞｰﾀ入力!$AH26,ﾃﾞｰﾀ入力!$AH29)</f>
        <v>0</v>
      </c>
      <c r="BE9" s="1164"/>
      <c r="BF9" s="1164"/>
      <c r="BG9" s="1165"/>
      <c r="BH9" s="1138">
        <f>CHOOSE($CA$1,ﾃﾞｰﾀ入力!$AI14,ﾃﾞｰﾀ入力!$AI17,ﾃﾞｰﾀ入力!$AI20,ﾃﾞｰﾀ入力!$AI23,ﾃﾞｰﾀ入力!$AI26,ﾃﾞｰﾀ入力!$AI29)</f>
        <v>0</v>
      </c>
      <c r="BI9" s="1164"/>
      <c r="BJ9" s="1164"/>
      <c r="BK9" s="1165"/>
      <c r="BL9" s="1138">
        <f>CHOOSE($CA$1,ﾃﾞｰﾀ入力!$AJ14,ﾃﾞｰﾀ入力!$AJ17,ﾃﾞｰﾀ入力!$AJ20,ﾃﾞｰﾀ入力!$AJ23,ﾃﾞｰﾀ入力!$AJ26,ﾃﾞｰﾀ入力!$AJ29)</f>
        <v>0</v>
      </c>
      <c r="BM9" s="1164"/>
      <c r="BN9" s="1164"/>
      <c r="BO9" s="1165"/>
      <c r="BP9" s="1138">
        <f>CHOOSE($CA$1,ﾃﾞｰﾀ入力!$AK14,ﾃﾞｰﾀ入力!$AK17,ﾃﾞｰﾀ入力!$AK20,ﾃﾞｰﾀ入力!$AK23,ﾃﾞｰﾀ入力!$AK26,ﾃﾞｰﾀ入力!$AK29)</f>
        <v>0</v>
      </c>
      <c r="BQ9" s="1164"/>
      <c r="BR9" s="1164"/>
      <c r="BS9" s="1165"/>
      <c r="BT9" s="1138">
        <f>CHOOSE($CA$1,ﾃﾞｰﾀ入力!$AL14,ﾃﾞｰﾀ入力!$AL17,ﾃﾞｰﾀ入力!$AL20,ﾃﾞｰﾀ入力!$AL23,ﾃﾞｰﾀ入力!$AL26,ﾃﾞｰﾀ入力!$AL29)</f>
        <v>0</v>
      </c>
      <c r="BU9" s="1164"/>
      <c r="BV9" s="1164"/>
      <c r="BW9" s="1165"/>
      <c r="BX9" s="1138">
        <f>CHOOSE($CA$1,ﾃﾞｰﾀ入力!$AM14,ﾃﾞｰﾀ入力!$AM17,ﾃﾞｰﾀ入力!$AM20,ﾃﾞｰﾀ入力!$AM23,ﾃﾞｰﾀ入力!$AM26,ﾃﾞｰﾀ入力!$AM29)</f>
        <v>0</v>
      </c>
      <c r="BY9" s="1164"/>
      <c r="BZ9" s="1164"/>
      <c r="CA9" s="1165"/>
      <c r="CB9" s="1138">
        <f>CHOOSE($CA$1,ﾃﾞｰﾀ入力!$AN14,ﾃﾞｰﾀ入力!$AN17,ﾃﾞｰﾀ入力!$AN20,ﾃﾞｰﾀ入力!$AN23,ﾃﾞｰﾀ入力!$AN26,ﾃﾞｰﾀ入力!$AN29)</f>
        <v>0</v>
      </c>
      <c r="CC9" s="1164"/>
      <c r="CD9" s="1164"/>
      <c r="CE9" s="1165"/>
      <c r="CF9" s="1138">
        <f>CHOOSE($CA$1,ﾃﾞｰﾀ入力!$AO14,ﾃﾞｰﾀ入力!$AO17,ﾃﾞｰﾀ入力!$AO20,ﾃﾞｰﾀ入力!$AO23,ﾃﾞｰﾀ入力!$AO26,ﾃﾞｰﾀ入力!$AO29)</f>
        <v>0</v>
      </c>
      <c r="CG9" s="1164"/>
      <c r="CH9" s="1164"/>
      <c r="CI9" s="1165"/>
      <c r="CJ9" s="1138">
        <f>CHOOSE($CA$1,ﾃﾞｰﾀ入力!$AP14,ﾃﾞｰﾀ入力!$AP17,ﾃﾞｰﾀ入力!$AP20,ﾃﾞｰﾀ入力!$AP23,ﾃﾞｰﾀ入力!$AP26,ﾃﾞｰﾀ入力!$AP29)</f>
        <v>0</v>
      </c>
      <c r="CK9" s="1164"/>
      <c r="CL9" s="1164"/>
      <c r="CM9" s="1164"/>
      <c r="CN9" s="1136">
        <f t="shared" si="0"/>
        <v>0</v>
      </c>
      <c r="CO9" s="1137"/>
      <c r="CP9" s="64"/>
      <c r="CT9" s="221"/>
      <c r="CU9" s="64"/>
      <c r="CV9" s="64"/>
      <c r="CX9" s="69"/>
      <c r="CY9" s="69"/>
      <c r="CZ9" s="69"/>
    </row>
    <row r="10" spans="1:105" ht="20.25" customHeight="1">
      <c r="I10" s="1308" t="s">
        <v>175</v>
      </c>
      <c r="J10" s="1309"/>
      <c r="K10" s="362" t="s">
        <v>168</v>
      </c>
      <c r="L10" s="1325">
        <f>CHOOSE($CA$1,ﾃﾞｰﾀ入力!W15,ﾃﾞｰﾀ入力!W18,ﾃﾞｰﾀ入力!W21,ﾃﾞｰﾀ入力!W24,ﾃﾞｰﾀ入力!W27,ﾃﾞｰﾀ入力!W30)</f>
        <v>0</v>
      </c>
      <c r="M10" s="1326"/>
      <c r="N10" s="1326"/>
      <c r="O10" s="1327"/>
      <c r="P10" s="1163">
        <f>CHOOSE($CA$1,ﾃﾞｰﾀ入力!$X15,ﾃﾞｰﾀ入力!$X18,ﾃﾞｰﾀ入力!$X21,ﾃﾞｰﾀ入力!$X24,ﾃﾞｰﾀ入力!$X27,ﾃﾞｰﾀ入力!$X30)</f>
        <v>0</v>
      </c>
      <c r="Q10" s="1163"/>
      <c r="R10" s="1163"/>
      <c r="S10" s="1163"/>
      <c r="T10" s="1163">
        <f>CHOOSE($CA$1,ﾃﾞｰﾀ入力!$Y15,ﾃﾞｰﾀ入力!$Y18,ﾃﾞｰﾀ入力!$Y21,ﾃﾞｰﾀ入力!$Y24,ﾃﾞｰﾀ入力!$Y27,ﾃﾞｰﾀ入力!$Y30)</f>
        <v>0</v>
      </c>
      <c r="U10" s="1163"/>
      <c r="V10" s="1163"/>
      <c r="W10" s="1163"/>
      <c r="X10" s="1163">
        <f>CHOOSE($CA$1,ﾃﾞｰﾀ入力!$Z15,ﾃﾞｰﾀ入力!$Z18,ﾃﾞｰﾀ入力!$Z21,ﾃﾞｰﾀ入力!$Z24,ﾃﾞｰﾀ入力!$Z27,ﾃﾞｰﾀ入力!$Z30)</f>
        <v>0</v>
      </c>
      <c r="Y10" s="1163"/>
      <c r="Z10" s="1163"/>
      <c r="AA10" s="1163"/>
      <c r="AB10" s="1163">
        <f>CHOOSE($CA$1,ﾃﾞｰﾀ入力!$AA15,ﾃﾞｰﾀ入力!$AA18,ﾃﾞｰﾀ入力!$AA21,ﾃﾞｰﾀ入力!$AA24,ﾃﾞｰﾀ入力!$AA27,ﾃﾞｰﾀ入力!$AA30)</f>
        <v>0</v>
      </c>
      <c r="AC10" s="1163"/>
      <c r="AD10" s="1163"/>
      <c r="AE10" s="1163"/>
      <c r="AF10" s="1163">
        <f>CHOOSE($CA$1,ﾃﾞｰﾀ入力!$AB15,ﾃﾞｰﾀ入力!$AB18,ﾃﾞｰﾀ入力!$AB21,ﾃﾞｰﾀ入力!$AB24,ﾃﾞｰﾀ入力!$AB27,ﾃﾞｰﾀ入力!$AB30)</f>
        <v>0</v>
      </c>
      <c r="AG10" s="1163"/>
      <c r="AH10" s="1163"/>
      <c r="AI10" s="1163"/>
      <c r="AJ10" s="1163">
        <f>CHOOSE($CA$1,ﾃﾞｰﾀ入力!$AC15,ﾃﾞｰﾀ入力!$AC18,ﾃﾞｰﾀ入力!$AC21,ﾃﾞｰﾀ入力!$AC24,ﾃﾞｰﾀ入力!$AC27,ﾃﾞｰﾀ入力!$AC30)</f>
        <v>0</v>
      </c>
      <c r="AK10" s="1163"/>
      <c r="AL10" s="1163"/>
      <c r="AM10" s="1163"/>
      <c r="AN10" s="1163">
        <f>CHOOSE($CA$1,ﾃﾞｰﾀ入力!$AD15,ﾃﾞｰﾀ入力!$AD18,ﾃﾞｰﾀ入力!$AD21,ﾃﾞｰﾀ入力!$AD24,ﾃﾞｰﾀ入力!$AD27,ﾃﾞｰﾀ入力!$AD30)</f>
        <v>0</v>
      </c>
      <c r="AO10" s="1163"/>
      <c r="AP10" s="1163"/>
      <c r="AQ10" s="1163"/>
      <c r="AR10" s="1163">
        <f>CHOOSE($CA$1,ﾃﾞｰﾀ入力!$AE15,ﾃﾞｰﾀ入力!$AE18,ﾃﾞｰﾀ入力!$AE21,ﾃﾞｰﾀ入力!$AE24,ﾃﾞｰﾀ入力!$AE27,ﾃﾞｰﾀ入力!$AE30)</f>
        <v>0</v>
      </c>
      <c r="AS10" s="1163"/>
      <c r="AT10" s="1163"/>
      <c r="AU10" s="1163"/>
      <c r="AV10" s="1163">
        <f>CHOOSE($CA$1,ﾃﾞｰﾀ入力!$AF15,ﾃﾞｰﾀ入力!$AF18,ﾃﾞｰﾀ入力!$AF21,ﾃﾞｰﾀ入力!$AF24,ﾃﾞｰﾀ入力!$AF27,ﾃﾞｰﾀ入力!$AF30)</f>
        <v>0</v>
      </c>
      <c r="AW10" s="1163"/>
      <c r="AX10" s="1163"/>
      <c r="AY10" s="1163"/>
      <c r="AZ10" s="1163">
        <f>CHOOSE($CA$1,ﾃﾞｰﾀ入力!$AG15,ﾃﾞｰﾀ入力!$AG18,ﾃﾞｰﾀ入力!$AG21,ﾃﾞｰﾀ入力!$AG24,ﾃﾞｰﾀ入力!$AG27,ﾃﾞｰﾀ入力!$AG30)</f>
        <v>0</v>
      </c>
      <c r="BA10" s="1163"/>
      <c r="BB10" s="1163"/>
      <c r="BC10" s="1163"/>
      <c r="BD10" s="1163">
        <f>CHOOSE($CA$1,ﾃﾞｰﾀ入力!$AH15,ﾃﾞｰﾀ入力!$AH18,ﾃﾞｰﾀ入力!$AH21,ﾃﾞｰﾀ入力!$AH24,ﾃﾞｰﾀ入力!$AH27,ﾃﾞｰﾀ入力!$AH30)</f>
        <v>0</v>
      </c>
      <c r="BE10" s="1163"/>
      <c r="BF10" s="1163"/>
      <c r="BG10" s="1163"/>
      <c r="BH10" s="1163">
        <f>CHOOSE($CA$1,ﾃﾞｰﾀ入力!$AI15,ﾃﾞｰﾀ入力!$AI18,ﾃﾞｰﾀ入力!$AI21,ﾃﾞｰﾀ入力!$AI24,ﾃﾞｰﾀ入力!$AI27,ﾃﾞｰﾀ入力!$AI30)</f>
        <v>0</v>
      </c>
      <c r="BI10" s="1163"/>
      <c r="BJ10" s="1163"/>
      <c r="BK10" s="1163"/>
      <c r="BL10" s="1163">
        <f>CHOOSE($CA$1,ﾃﾞｰﾀ入力!$AJ15,ﾃﾞｰﾀ入力!$AJ18,ﾃﾞｰﾀ入力!$AJ21,ﾃﾞｰﾀ入力!$AJ24,ﾃﾞｰﾀ入力!$AJ27,ﾃﾞｰﾀ入力!$AJ30)</f>
        <v>0</v>
      </c>
      <c r="BM10" s="1163"/>
      <c r="BN10" s="1163"/>
      <c r="BO10" s="1163"/>
      <c r="BP10" s="1163">
        <f>CHOOSE($CA$1,ﾃﾞｰﾀ入力!$AK15,ﾃﾞｰﾀ入力!$AK18,ﾃﾞｰﾀ入力!$AK21,ﾃﾞｰﾀ入力!$AK24,ﾃﾞｰﾀ入力!$AK27,ﾃﾞｰﾀ入力!$AK30)</f>
        <v>0</v>
      </c>
      <c r="BQ10" s="1163"/>
      <c r="BR10" s="1163"/>
      <c r="BS10" s="1163"/>
      <c r="BT10" s="1163">
        <f>CHOOSE($CA$1,ﾃﾞｰﾀ入力!$AL15,ﾃﾞｰﾀ入力!$AL18,ﾃﾞｰﾀ入力!$AL21,ﾃﾞｰﾀ入力!$AL24,ﾃﾞｰﾀ入力!$AL27,ﾃﾞｰﾀ入力!$AL30)</f>
        <v>0</v>
      </c>
      <c r="BU10" s="1163"/>
      <c r="BV10" s="1163"/>
      <c r="BW10" s="1163"/>
      <c r="BX10" s="1163">
        <f>CHOOSE($CA$1,ﾃﾞｰﾀ入力!$AM15,ﾃﾞｰﾀ入力!$AM18,ﾃﾞｰﾀ入力!$AM21,ﾃﾞｰﾀ入力!$AM24,ﾃﾞｰﾀ入力!$AM27,ﾃﾞｰﾀ入力!$AM30)</f>
        <v>0</v>
      </c>
      <c r="BY10" s="1163"/>
      <c r="BZ10" s="1163"/>
      <c r="CA10" s="1163"/>
      <c r="CB10" s="1163">
        <f>CHOOSE($CA$1,ﾃﾞｰﾀ入力!$AN15,ﾃﾞｰﾀ入力!$AN18,ﾃﾞｰﾀ入力!$AN21,ﾃﾞｰﾀ入力!$AN24,ﾃﾞｰﾀ入力!$AN27,ﾃﾞｰﾀ入力!$AN30)</f>
        <v>0</v>
      </c>
      <c r="CC10" s="1163"/>
      <c r="CD10" s="1163"/>
      <c r="CE10" s="1163"/>
      <c r="CF10" s="1334">
        <f>CHOOSE($CA$1,ﾃﾞｰﾀ入力!$AO15,ﾃﾞｰﾀ入力!$AO18,ﾃﾞｰﾀ入力!$AO21,ﾃﾞｰﾀ入力!$AO24,ﾃﾞｰﾀ入力!$AO27,ﾃﾞｰﾀ入力!$AO30)</f>
        <v>0</v>
      </c>
      <c r="CG10" s="1334"/>
      <c r="CH10" s="1334"/>
      <c r="CI10" s="1334"/>
      <c r="CJ10" s="1334">
        <f>CHOOSE($CA$1,ﾃﾞｰﾀ入力!$AP15,ﾃﾞｰﾀ入力!$AP18,ﾃﾞｰﾀ入力!$AP21,ﾃﾞｰﾀ入力!$AP24,ﾃﾞｰﾀ入力!$AP27,ﾃﾞｰﾀ入力!$AP30)</f>
        <v>0</v>
      </c>
      <c r="CK10" s="1334"/>
      <c r="CL10" s="1334"/>
      <c r="CM10" s="1335"/>
      <c r="CN10" s="1223">
        <f t="shared" si="0"/>
        <v>0</v>
      </c>
      <c r="CO10" s="1224"/>
      <c r="CP10" s="64"/>
      <c r="CT10" s="221"/>
      <c r="CU10" s="64"/>
      <c r="CV10" s="64"/>
      <c r="CX10" s="69"/>
      <c r="CY10" s="69"/>
      <c r="CZ10" s="69"/>
    </row>
    <row r="11" spans="1:105" ht="15.75" customHeight="1">
      <c r="I11" s="1310" t="s">
        <v>176</v>
      </c>
      <c r="J11" s="1310"/>
      <c r="K11" s="363" t="s">
        <v>168</v>
      </c>
      <c r="L11" s="1250">
        <f>SUM(L7:O10)</f>
        <v>0</v>
      </c>
      <c r="M11" s="1251"/>
      <c r="N11" s="1251"/>
      <c r="O11" s="1252"/>
      <c r="P11" s="1292">
        <f>SUM(P7:S10)</f>
        <v>0</v>
      </c>
      <c r="Q11" s="1292"/>
      <c r="R11" s="1292"/>
      <c r="S11" s="1292"/>
      <c r="T11" s="1292">
        <f>SUM(T7:W10)</f>
        <v>0</v>
      </c>
      <c r="U11" s="1292"/>
      <c r="V11" s="1292"/>
      <c r="W11" s="1292"/>
      <c r="X11" s="1292">
        <f>SUM(X7:AA10)</f>
        <v>2</v>
      </c>
      <c r="Y11" s="1292"/>
      <c r="Z11" s="1292"/>
      <c r="AA11" s="1292"/>
      <c r="AB11" s="1292">
        <f>SUM(AB7:AE10)</f>
        <v>2</v>
      </c>
      <c r="AC11" s="1292"/>
      <c r="AD11" s="1292"/>
      <c r="AE11" s="1292"/>
      <c r="AF11" s="1292">
        <f>SUM(AF7:AI10)</f>
        <v>2</v>
      </c>
      <c r="AG11" s="1292"/>
      <c r="AH11" s="1292"/>
      <c r="AI11" s="1292"/>
      <c r="AJ11" s="1292">
        <f>SUM(AJ7:AM10)</f>
        <v>2</v>
      </c>
      <c r="AK11" s="1292"/>
      <c r="AL11" s="1292"/>
      <c r="AM11" s="1292"/>
      <c r="AN11" s="1292">
        <f>SUM(AN7:AQ10)</f>
        <v>4</v>
      </c>
      <c r="AO11" s="1292"/>
      <c r="AP11" s="1292"/>
      <c r="AQ11" s="1292"/>
      <c r="AR11" s="1292">
        <f>SUM(AR7:AU10)</f>
        <v>4</v>
      </c>
      <c r="AS11" s="1292"/>
      <c r="AT11" s="1292"/>
      <c r="AU11" s="1292"/>
      <c r="AV11" s="1292">
        <f>SUM(AV7:AY10)</f>
        <v>4</v>
      </c>
      <c r="AW11" s="1292"/>
      <c r="AX11" s="1292"/>
      <c r="AY11" s="1292"/>
      <c r="AZ11" s="1292">
        <f>SUM(AZ7:BC10)</f>
        <v>4</v>
      </c>
      <c r="BA11" s="1292"/>
      <c r="BB11" s="1292"/>
      <c r="BC11" s="1292"/>
      <c r="BD11" s="1292">
        <f>SUM(BD7:BG10)</f>
        <v>4</v>
      </c>
      <c r="BE11" s="1292"/>
      <c r="BF11" s="1292"/>
      <c r="BG11" s="1292"/>
      <c r="BH11" s="1292">
        <f>SUM(BH7:BK10)</f>
        <v>3</v>
      </c>
      <c r="BI11" s="1292"/>
      <c r="BJ11" s="1292"/>
      <c r="BK11" s="1292"/>
      <c r="BL11" s="1292">
        <f>SUM(BL7:BO10)</f>
        <v>2</v>
      </c>
      <c r="BM11" s="1292"/>
      <c r="BN11" s="1292"/>
      <c r="BO11" s="1292"/>
      <c r="BP11" s="1292">
        <f>SUM(BP7:BS10)</f>
        <v>2</v>
      </c>
      <c r="BQ11" s="1292"/>
      <c r="BR11" s="1292"/>
      <c r="BS11" s="1292"/>
      <c r="BT11" s="1292">
        <f>SUM(BT7:BW10)</f>
        <v>2</v>
      </c>
      <c r="BU11" s="1292"/>
      <c r="BV11" s="1292"/>
      <c r="BW11" s="1292"/>
      <c r="BX11" s="1292">
        <f>SUM(BX7:CA10)</f>
        <v>2</v>
      </c>
      <c r="BY11" s="1292"/>
      <c r="BZ11" s="1292"/>
      <c r="CA11" s="1292"/>
      <c r="CB11" s="1292">
        <f>SUM(CB7:CE10)</f>
        <v>0</v>
      </c>
      <c r="CC11" s="1292"/>
      <c r="CD11" s="1292"/>
      <c r="CE11" s="1292"/>
      <c r="CF11" s="1292">
        <f>SUM(CF7:CI10)</f>
        <v>0</v>
      </c>
      <c r="CG11" s="1292"/>
      <c r="CH11" s="1292"/>
      <c r="CI11" s="1292"/>
      <c r="CJ11" s="1336">
        <f>SUM(CJ7:CM10)</f>
        <v>0</v>
      </c>
      <c r="CK11" s="1336"/>
      <c r="CL11" s="1336"/>
      <c r="CM11" s="1337"/>
      <c r="CN11" s="1259">
        <f t="shared" si="0"/>
        <v>39</v>
      </c>
      <c r="CO11" s="1260"/>
      <c r="CP11" s="64"/>
      <c r="CT11" s="221"/>
      <c r="CU11" s="64"/>
      <c r="CV11" s="64"/>
      <c r="CX11" s="69"/>
      <c r="CY11" s="69"/>
      <c r="CZ11" s="69"/>
    </row>
    <row r="12" spans="1:105" ht="17.25" customHeight="1">
      <c r="C12" s="64"/>
      <c r="D12" s="64"/>
      <c r="E12" s="64"/>
      <c r="F12" s="64"/>
      <c r="G12" s="64"/>
      <c r="I12" s="248"/>
      <c r="J12" s="1313"/>
      <c r="K12" s="1313"/>
      <c r="L12" s="365">
        <v>5</v>
      </c>
      <c r="M12" s="365">
        <v>5.25</v>
      </c>
      <c r="N12" s="365">
        <v>5.5</v>
      </c>
      <c r="O12" s="365">
        <v>5.75</v>
      </c>
      <c r="P12" s="249">
        <v>6</v>
      </c>
      <c r="Q12" s="249">
        <v>6.25</v>
      </c>
      <c r="R12" s="249">
        <v>6.5</v>
      </c>
      <c r="S12" s="250">
        <v>6.75</v>
      </c>
      <c r="T12" s="250">
        <v>7</v>
      </c>
      <c r="U12" s="250">
        <v>7.25</v>
      </c>
      <c r="V12" s="250">
        <v>7.5</v>
      </c>
      <c r="W12" s="250">
        <v>7.75</v>
      </c>
      <c r="X12" s="250">
        <v>8</v>
      </c>
      <c r="Y12" s="250">
        <v>8.25</v>
      </c>
      <c r="Z12" s="250">
        <v>8.5</v>
      </c>
      <c r="AA12" s="250">
        <v>8.75</v>
      </c>
      <c r="AB12" s="251">
        <v>9</v>
      </c>
      <c r="AC12" s="251">
        <v>9.25</v>
      </c>
      <c r="AD12" s="251">
        <v>9.5</v>
      </c>
      <c r="AE12" s="251">
        <v>9.75</v>
      </c>
      <c r="AF12" s="251">
        <v>10</v>
      </c>
      <c r="AG12" s="251">
        <v>10.25</v>
      </c>
      <c r="AH12" s="251">
        <v>10.5</v>
      </c>
      <c r="AI12" s="251">
        <v>10.75</v>
      </c>
      <c r="AJ12" s="251">
        <v>11</v>
      </c>
      <c r="AK12" s="251">
        <v>11.25</v>
      </c>
      <c r="AL12" s="251">
        <v>11.5</v>
      </c>
      <c r="AM12" s="251">
        <v>11.75</v>
      </c>
      <c r="AN12" s="250">
        <v>12</v>
      </c>
      <c r="AO12" s="250">
        <v>12.25</v>
      </c>
      <c r="AP12" s="250">
        <v>12.5</v>
      </c>
      <c r="AQ12" s="250">
        <v>12.75</v>
      </c>
      <c r="AR12" s="251">
        <v>13</v>
      </c>
      <c r="AS12" s="251">
        <v>13.25</v>
      </c>
      <c r="AT12" s="251">
        <v>13.5</v>
      </c>
      <c r="AU12" s="251">
        <v>13.75</v>
      </c>
      <c r="AV12" s="251">
        <v>14</v>
      </c>
      <c r="AW12" s="251">
        <v>14.25</v>
      </c>
      <c r="AX12" s="251">
        <v>14.5</v>
      </c>
      <c r="AY12" s="251">
        <v>14.75</v>
      </c>
      <c r="AZ12" s="251">
        <v>15</v>
      </c>
      <c r="BA12" s="251">
        <v>15.25</v>
      </c>
      <c r="BB12" s="251">
        <v>15.5</v>
      </c>
      <c r="BC12" s="251">
        <v>15.75</v>
      </c>
      <c r="BD12" s="251">
        <v>16</v>
      </c>
      <c r="BE12" s="251">
        <v>16.25</v>
      </c>
      <c r="BF12" s="251">
        <v>16.5</v>
      </c>
      <c r="BG12" s="251">
        <v>16.75</v>
      </c>
      <c r="BH12" s="251">
        <v>17</v>
      </c>
      <c r="BI12" s="251">
        <v>17.25</v>
      </c>
      <c r="BJ12" s="251">
        <v>17.5</v>
      </c>
      <c r="BK12" s="251">
        <v>17.75</v>
      </c>
      <c r="BL12" s="251">
        <v>18</v>
      </c>
      <c r="BM12" s="251">
        <v>18.25</v>
      </c>
      <c r="BN12" s="251">
        <v>18.5</v>
      </c>
      <c r="BO12" s="251">
        <v>18.75</v>
      </c>
      <c r="BP12" s="251">
        <v>19</v>
      </c>
      <c r="BQ12" s="251">
        <v>19.25</v>
      </c>
      <c r="BR12" s="251">
        <v>19.5</v>
      </c>
      <c r="BS12" s="251">
        <v>19.75</v>
      </c>
      <c r="BT12" s="251">
        <v>20</v>
      </c>
      <c r="BU12" s="251">
        <v>20.25</v>
      </c>
      <c r="BV12" s="251">
        <v>20.5</v>
      </c>
      <c r="BW12" s="251">
        <v>20.75</v>
      </c>
      <c r="BX12" s="251">
        <v>21</v>
      </c>
      <c r="BY12" s="251">
        <v>21.25</v>
      </c>
      <c r="BZ12" s="251">
        <v>21.5</v>
      </c>
      <c r="CA12" s="251">
        <v>21.75</v>
      </c>
      <c r="CB12" s="251">
        <v>22</v>
      </c>
      <c r="CC12" s="251">
        <v>22.25</v>
      </c>
      <c r="CD12" s="251">
        <v>22.5</v>
      </c>
      <c r="CE12" s="251">
        <v>22.75</v>
      </c>
      <c r="CF12" s="251">
        <v>23</v>
      </c>
      <c r="CG12" s="251">
        <v>23.25</v>
      </c>
      <c r="CH12" s="251">
        <v>23.5</v>
      </c>
      <c r="CI12" s="251">
        <v>23.75</v>
      </c>
      <c r="CJ12" s="251">
        <v>24</v>
      </c>
      <c r="CK12" s="251">
        <v>24.25</v>
      </c>
      <c r="CL12" s="251">
        <v>24.5</v>
      </c>
      <c r="CM12" s="251">
        <v>24.75</v>
      </c>
      <c r="CN12" s="251"/>
      <c r="CO12" s="251"/>
      <c r="CP12" s="251"/>
      <c r="CR12" s="65"/>
      <c r="CS12" s="65"/>
      <c r="CT12" s="66"/>
      <c r="CU12" s="65"/>
      <c r="CV12" s="65"/>
      <c r="CX12" s="69"/>
      <c r="CY12" s="69"/>
      <c r="CZ12" s="69"/>
    </row>
    <row r="13" spans="1:105" ht="22.5" customHeight="1" thickBot="1">
      <c r="C13" s="65" t="s">
        <v>177</v>
      </c>
      <c r="D13" s="65" t="s">
        <v>203</v>
      </c>
      <c r="E13" s="65" t="s">
        <v>204</v>
      </c>
      <c r="F13" s="65" t="s">
        <v>178</v>
      </c>
      <c r="G13" s="65" t="s">
        <v>179</v>
      </c>
      <c r="H13" s="65" t="s">
        <v>79</v>
      </c>
      <c r="I13" s="872" t="s">
        <v>61</v>
      </c>
      <c r="J13" s="1306" t="s">
        <v>180</v>
      </c>
      <c r="K13" s="1307"/>
      <c r="L13" s="366">
        <v>0.20833333333333334</v>
      </c>
      <c r="M13" s="256"/>
      <c r="N13" s="256"/>
      <c r="O13" s="261"/>
      <c r="P13" s="257">
        <v>0.25</v>
      </c>
      <c r="Q13" s="258"/>
      <c r="R13" s="258"/>
      <c r="S13" s="259"/>
      <c r="T13" s="260" t="s">
        <v>149</v>
      </c>
      <c r="U13" s="258"/>
      <c r="V13" s="261"/>
      <c r="W13" s="256"/>
      <c r="X13" s="260" t="s">
        <v>150</v>
      </c>
      <c r="Y13" s="258"/>
      <c r="Z13" s="259"/>
      <c r="AA13" s="258"/>
      <c r="AB13" s="260" t="s">
        <v>151</v>
      </c>
      <c r="AC13" s="258"/>
      <c r="AD13" s="259"/>
      <c r="AE13" s="258"/>
      <c r="AF13" s="260" t="s">
        <v>152</v>
      </c>
      <c r="AG13" s="258"/>
      <c r="AH13" s="259"/>
      <c r="AI13" s="258"/>
      <c r="AJ13" s="260" t="s">
        <v>153</v>
      </c>
      <c r="AK13" s="258"/>
      <c r="AL13" s="259"/>
      <c r="AM13" s="258"/>
      <c r="AN13" s="260" t="s">
        <v>154</v>
      </c>
      <c r="AO13" s="258"/>
      <c r="AP13" s="259"/>
      <c r="AQ13" s="258"/>
      <c r="AR13" s="260" t="s">
        <v>155</v>
      </c>
      <c r="AS13" s="258"/>
      <c r="AT13" s="259"/>
      <c r="AU13" s="258"/>
      <c r="AV13" s="260" t="s">
        <v>156</v>
      </c>
      <c r="AW13" s="258"/>
      <c r="AX13" s="259"/>
      <c r="AY13" s="258"/>
      <c r="AZ13" s="260" t="s">
        <v>157</v>
      </c>
      <c r="BA13" s="258"/>
      <c r="BB13" s="259"/>
      <c r="BC13" s="258"/>
      <c r="BD13" s="260" t="s">
        <v>158</v>
      </c>
      <c r="BE13" s="258"/>
      <c r="BF13" s="259"/>
      <c r="BG13" s="258"/>
      <c r="BH13" s="260" t="s">
        <v>159</v>
      </c>
      <c r="BI13" s="258"/>
      <c r="BJ13" s="259"/>
      <c r="BK13" s="258"/>
      <c r="BL13" s="260" t="s">
        <v>160</v>
      </c>
      <c r="BM13" s="258"/>
      <c r="BN13" s="259"/>
      <c r="BO13" s="258"/>
      <c r="BP13" s="260" t="s">
        <v>161</v>
      </c>
      <c r="BQ13" s="258"/>
      <c r="BR13" s="259"/>
      <c r="BS13" s="258"/>
      <c r="BT13" s="260" t="s">
        <v>162</v>
      </c>
      <c r="BU13" s="258"/>
      <c r="BV13" s="259"/>
      <c r="BW13" s="258"/>
      <c r="BX13" s="260" t="s">
        <v>163</v>
      </c>
      <c r="BY13" s="258"/>
      <c r="BZ13" s="259"/>
      <c r="CA13" s="258"/>
      <c r="CB13" s="260" t="s">
        <v>164</v>
      </c>
      <c r="CC13" s="258"/>
      <c r="CD13" s="259"/>
      <c r="CE13" s="258"/>
      <c r="CF13" s="260" t="s">
        <v>165</v>
      </c>
      <c r="CG13" s="258"/>
      <c r="CH13" s="259"/>
      <c r="CI13" s="259"/>
      <c r="CJ13" s="258" t="s">
        <v>166</v>
      </c>
      <c r="CK13" s="258"/>
      <c r="CL13" s="258"/>
      <c r="CM13" s="262"/>
      <c r="CN13" s="1332" t="s">
        <v>181</v>
      </c>
      <c r="CO13" s="1331"/>
      <c r="CP13" s="1331" t="s">
        <v>182</v>
      </c>
      <c r="CQ13" s="1331"/>
      <c r="CR13" s="367" t="s">
        <v>183</v>
      </c>
      <c r="CS13" s="367" t="s">
        <v>184</v>
      </c>
      <c r="CT13" s="368" t="s">
        <v>185</v>
      </c>
      <c r="CU13" s="369" t="s">
        <v>186</v>
      </c>
      <c r="CV13" s="370" t="s">
        <v>81</v>
      </c>
      <c r="CW13" s="371" t="s">
        <v>82</v>
      </c>
      <c r="CY13" s="69"/>
      <c r="CZ13" s="267"/>
      <c r="DA13" s="268"/>
    </row>
    <row r="14" spans="1:105" ht="22.5" customHeight="1" thickTop="1">
      <c r="A14" s="441">
        <v>1</v>
      </c>
      <c r="B14" s="868" t="str">
        <f>ｼﾌﾄ原本!C5</f>
        <v>K.M</v>
      </c>
      <c r="C14" s="781" t="str">
        <f>ｼﾌﾄ原本!M5</f>
        <v>F</v>
      </c>
      <c r="D14" s="433">
        <f>IF(COUNTIF($H$14:$H$30,1),VLOOKUP(1,$H$14:$CU$30,3,FALSE),0)</f>
        <v>0</v>
      </c>
      <c r="E14" s="427">
        <f>IF(COUNTIF($H$14:$H$30,1),VLOOKUP(1,$H$14:$CU$30,4,FALSE),0)</f>
        <v>0</v>
      </c>
      <c r="F14" s="428">
        <f>IF(COUNTIF($H$14:$H$30,1),VLOOKUP(1,$H$14:$CU$30,92,FALSE),0)</f>
        <v>0</v>
      </c>
      <c r="G14" s="434">
        <f>IF(COUNTIF($H$14:$H$30,1),VLOOKUP(1,$H$14:$CW$30,94,FALSE),0)</f>
        <v>0</v>
      </c>
      <c r="H14" s="432">
        <v>12</v>
      </c>
      <c r="I14" s="873" t="str">
        <f>IF(H14=0,0,LOOKUP(H14,ﾃﾞｰﾀ入力!$C$3:'ﾃﾞｰﾀ入力'!$C$40,ﾃﾞｰﾀ入力!$D$3:'ﾃﾞｰﾀ入力'!$D$40))</f>
        <v>Y.K</v>
      </c>
      <c r="J14" s="273">
        <v>6.75</v>
      </c>
      <c r="K14" s="274">
        <v>14</v>
      </c>
      <c r="L14" s="633">
        <f t="shared" ref="L14:AQ14" si="1">IF(AND(L12&gt;=$J$14,L12&lt;$K$14),"*",0)</f>
        <v>0</v>
      </c>
      <c r="M14" s="618">
        <f t="shared" si="1"/>
        <v>0</v>
      </c>
      <c r="N14" s="619">
        <f t="shared" si="1"/>
        <v>0</v>
      </c>
      <c r="O14" s="620">
        <f t="shared" si="1"/>
        <v>0</v>
      </c>
      <c r="P14" s="621">
        <f t="shared" si="1"/>
        <v>0</v>
      </c>
      <c r="Q14" s="622">
        <f t="shared" si="1"/>
        <v>0</v>
      </c>
      <c r="R14" s="623">
        <f t="shared" si="1"/>
        <v>0</v>
      </c>
      <c r="S14" s="622" t="str">
        <f t="shared" si="1"/>
        <v>*</v>
      </c>
      <c r="T14" s="621" t="str">
        <f t="shared" si="1"/>
        <v>*</v>
      </c>
      <c r="U14" s="624" t="str">
        <f t="shared" si="1"/>
        <v>*</v>
      </c>
      <c r="V14" s="622" t="str">
        <f t="shared" si="1"/>
        <v>*</v>
      </c>
      <c r="W14" s="625" t="str">
        <f t="shared" si="1"/>
        <v>*</v>
      </c>
      <c r="X14" s="823" t="str">
        <f t="shared" si="1"/>
        <v>*</v>
      </c>
      <c r="Y14" s="823" t="str">
        <f t="shared" si="1"/>
        <v>*</v>
      </c>
      <c r="Z14" s="824" t="str">
        <f t="shared" si="1"/>
        <v>*</v>
      </c>
      <c r="AA14" s="823" t="str">
        <f t="shared" si="1"/>
        <v>*</v>
      </c>
      <c r="AB14" s="825" t="str">
        <f t="shared" si="1"/>
        <v>*</v>
      </c>
      <c r="AC14" s="826" t="str">
        <f t="shared" si="1"/>
        <v>*</v>
      </c>
      <c r="AD14" s="823" t="str">
        <f t="shared" si="1"/>
        <v>*</v>
      </c>
      <c r="AE14" s="986" t="str">
        <f t="shared" si="1"/>
        <v>*</v>
      </c>
      <c r="AF14" s="977" t="str">
        <f t="shared" si="1"/>
        <v>*</v>
      </c>
      <c r="AG14" s="977" t="str">
        <f t="shared" si="1"/>
        <v>*</v>
      </c>
      <c r="AH14" s="824" t="str">
        <f t="shared" si="1"/>
        <v>*</v>
      </c>
      <c r="AI14" s="823" t="str">
        <f t="shared" si="1"/>
        <v>*</v>
      </c>
      <c r="AJ14" s="825" t="str">
        <f t="shared" si="1"/>
        <v>*</v>
      </c>
      <c r="AK14" s="826" t="str">
        <f t="shared" si="1"/>
        <v>*</v>
      </c>
      <c r="AL14" s="823" t="str">
        <f t="shared" si="1"/>
        <v>*</v>
      </c>
      <c r="AM14" s="583" t="str">
        <f t="shared" si="1"/>
        <v>*</v>
      </c>
      <c r="AN14" s="823" t="str">
        <f t="shared" si="1"/>
        <v>*</v>
      </c>
      <c r="AO14" s="823" t="str">
        <f t="shared" si="1"/>
        <v>*</v>
      </c>
      <c r="AP14" s="824" t="str">
        <f t="shared" si="1"/>
        <v>*</v>
      </c>
      <c r="AQ14" s="823" t="str">
        <f t="shared" si="1"/>
        <v>*</v>
      </c>
      <c r="AR14" s="825" t="str">
        <f t="shared" ref="AR14:BW14" si="2">IF(AND(AR12&gt;=$J$14,AR12&lt;$K$14),"*",0)</f>
        <v>*</v>
      </c>
      <c r="AS14" s="826" t="str">
        <f t="shared" si="2"/>
        <v>*</v>
      </c>
      <c r="AT14" s="823" t="str">
        <f t="shared" si="2"/>
        <v>*</v>
      </c>
      <c r="AU14" s="583" t="str">
        <f t="shared" si="2"/>
        <v>*</v>
      </c>
      <c r="AV14" s="823">
        <f t="shared" si="2"/>
        <v>0</v>
      </c>
      <c r="AW14" s="823">
        <f t="shared" si="2"/>
        <v>0</v>
      </c>
      <c r="AX14" s="824">
        <f t="shared" si="2"/>
        <v>0</v>
      </c>
      <c r="AY14" s="823">
        <f t="shared" si="2"/>
        <v>0</v>
      </c>
      <c r="AZ14" s="825">
        <f t="shared" si="2"/>
        <v>0</v>
      </c>
      <c r="BA14" s="826">
        <f t="shared" si="2"/>
        <v>0</v>
      </c>
      <c r="BB14" s="823">
        <f t="shared" si="2"/>
        <v>0</v>
      </c>
      <c r="BC14" s="583">
        <f t="shared" si="2"/>
        <v>0</v>
      </c>
      <c r="BD14" s="823">
        <f t="shared" si="2"/>
        <v>0</v>
      </c>
      <c r="BE14" s="823">
        <f t="shared" si="2"/>
        <v>0</v>
      </c>
      <c r="BF14" s="824">
        <f t="shared" si="2"/>
        <v>0</v>
      </c>
      <c r="BG14" s="823">
        <f t="shared" si="2"/>
        <v>0</v>
      </c>
      <c r="BH14" s="825">
        <f t="shared" si="2"/>
        <v>0</v>
      </c>
      <c r="BI14" s="826">
        <f t="shared" si="2"/>
        <v>0</v>
      </c>
      <c r="BJ14" s="823">
        <f t="shared" si="2"/>
        <v>0</v>
      </c>
      <c r="BK14" s="583">
        <f t="shared" si="2"/>
        <v>0</v>
      </c>
      <c r="BL14" s="823">
        <f t="shared" si="2"/>
        <v>0</v>
      </c>
      <c r="BM14" s="823">
        <f t="shared" si="2"/>
        <v>0</v>
      </c>
      <c r="BN14" s="824">
        <f t="shared" si="2"/>
        <v>0</v>
      </c>
      <c r="BO14" s="823">
        <f t="shared" si="2"/>
        <v>0</v>
      </c>
      <c r="BP14" s="825">
        <f t="shared" si="2"/>
        <v>0</v>
      </c>
      <c r="BQ14" s="826">
        <f t="shared" si="2"/>
        <v>0</v>
      </c>
      <c r="BR14" s="823">
        <f t="shared" si="2"/>
        <v>0</v>
      </c>
      <c r="BS14" s="583">
        <f t="shared" si="2"/>
        <v>0</v>
      </c>
      <c r="BT14" s="823">
        <f t="shared" si="2"/>
        <v>0</v>
      </c>
      <c r="BU14" s="823">
        <f t="shared" si="2"/>
        <v>0</v>
      </c>
      <c r="BV14" s="824">
        <f t="shared" si="2"/>
        <v>0</v>
      </c>
      <c r="BW14" s="823">
        <f t="shared" si="2"/>
        <v>0</v>
      </c>
      <c r="BX14" s="825">
        <f t="shared" ref="BX14:CM14" si="3">IF(AND(BX12&gt;=$J$14,BX12&lt;$K$14),"*",0)</f>
        <v>0</v>
      </c>
      <c r="BY14" s="826">
        <f t="shared" si="3"/>
        <v>0</v>
      </c>
      <c r="BZ14" s="823">
        <f t="shared" si="3"/>
        <v>0</v>
      </c>
      <c r="CA14" s="583">
        <f t="shared" si="3"/>
        <v>0</v>
      </c>
      <c r="CB14" s="823">
        <f t="shared" si="3"/>
        <v>0</v>
      </c>
      <c r="CC14" s="622">
        <f t="shared" si="3"/>
        <v>0</v>
      </c>
      <c r="CD14" s="623">
        <f t="shared" si="3"/>
        <v>0</v>
      </c>
      <c r="CE14" s="622">
        <f t="shared" si="3"/>
        <v>0</v>
      </c>
      <c r="CF14" s="621">
        <f t="shared" si="3"/>
        <v>0</v>
      </c>
      <c r="CG14" s="624">
        <f t="shared" si="3"/>
        <v>0</v>
      </c>
      <c r="CH14" s="622">
        <f t="shared" si="3"/>
        <v>0</v>
      </c>
      <c r="CI14" s="625">
        <f t="shared" si="3"/>
        <v>0</v>
      </c>
      <c r="CJ14" s="622">
        <f t="shared" si="3"/>
        <v>0</v>
      </c>
      <c r="CK14" s="622">
        <f t="shared" si="3"/>
        <v>0</v>
      </c>
      <c r="CL14" s="623">
        <f t="shared" si="3"/>
        <v>0</v>
      </c>
      <c r="CM14" s="622">
        <f t="shared" si="3"/>
        <v>0</v>
      </c>
      <c r="CN14" s="1328">
        <f t="shared" ref="CN14:CN30" si="4">(80-COUNT(L14:CM14))/4</f>
        <v>7.25</v>
      </c>
      <c r="CO14" s="1329"/>
      <c r="CP14" s="1330">
        <f>IF(CN14=0,0,LOOKUP(CN14,ﾃﾞｰﾀ入力!$AR$13:'ﾃﾞｰﾀ入力'!$AR$34,ﾃﾞｰﾀ入力!$AS$13:'ﾃﾞｰﾀ入力'!$AS$34))</f>
        <v>6.25</v>
      </c>
      <c r="CQ14" s="1330"/>
      <c r="CR14" s="373">
        <f t="shared" ref="CR14:CR30" si="5">IF(CP14&gt;8,CP14-8,0)</f>
        <v>0</v>
      </c>
      <c r="CS14" s="373">
        <f t="shared" ref="CS14:CS30" si="6">IF(CB14="*",(12-COUNT(CB14:CM14))/4,0)</f>
        <v>0</v>
      </c>
      <c r="CT14" s="373">
        <f t="shared" ref="CT14:CT30" si="7">IF(CR14&gt;CS14,CS14,CR14)</f>
        <v>0</v>
      </c>
      <c r="CU14" s="374">
        <f ca="1">CV14*CP14+(CV14*0.25*CR14)+(CV14*0.25*CS14)+(CV14*CT14*0.5)</f>
        <v>7662.5</v>
      </c>
      <c r="CV14" s="375">
        <f ca="1">IF(H14=0,0,LOOKUP(H14,ﾃﾞｰﾀ入力!$C$3:'ﾃﾞｰﾀ入力'!$C$52,ﾃﾞｰﾀ入力!$E$3:'ﾃﾞｰﾀ入力'!$E$51))</f>
        <v>1226</v>
      </c>
      <c r="CW14" s="376">
        <f ca="1">IF(H14=0,0,LOOKUP(H14,ﾃﾞｰﾀ入力!$C$3:'ﾃﾞｰﾀ入力'!$C$52,ﾃﾞｰﾀ入力!$F$3:'ﾃﾞｰﾀ入力'!$F$51))</f>
        <v>0</v>
      </c>
      <c r="CY14" s="69"/>
      <c r="CZ14" s="69"/>
      <c r="DA14" s="69"/>
    </row>
    <row r="15" spans="1:105" ht="22.5" customHeight="1">
      <c r="A15" s="443">
        <f t="shared" ref="A15:A46" si="8">A14+1</f>
        <v>2</v>
      </c>
      <c r="B15" s="855" t="str">
        <f>ｼﾌﾄ原本!C6</f>
        <v>S.S</v>
      </c>
      <c r="C15" s="897" t="str">
        <f>ｼﾌﾄ原本!M6</f>
        <v>F</v>
      </c>
      <c r="D15" s="435">
        <f>IF(COUNTIF($H$14:$H$30,2),VLOOKUP(2,$H$14:$CU$30,3,FALSE),0)</f>
        <v>10</v>
      </c>
      <c r="E15" s="896">
        <f>IF(COUNTIF($H$14:$H$30,2),VLOOKUP(2,$H$14:$CU$30,4,FALSE),0)</f>
        <v>19</v>
      </c>
      <c r="F15" s="430">
        <f ca="1">IF(COUNTIF($H$14:$H$30,2),VLOOKUP(2,$H$14:$CU$30,92,FALSE),0)</f>
        <v>12000</v>
      </c>
      <c r="G15" s="431">
        <f ca="1">IF(COUNTIF($H$14:$H$30,2),VLOOKUP(2,$H$14:$CW$30,94,FALSE),0)</f>
        <v>1</v>
      </c>
      <c r="H15" s="432">
        <v>6</v>
      </c>
      <c r="I15" s="874" t="str">
        <f>IF(H15=0,0,LOOKUP(H15,ﾃﾞｰﾀ入力!$C$3:'ﾃﾞｰﾀ入力'!$C$40,ﾃﾞｰﾀ入力!$D$3:'ﾃﾞｰﾀ入力'!$D$40))</f>
        <v>S.M</v>
      </c>
      <c r="J15" s="285">
        <v>6.75</v>
      </c>
      <c r="K15" s="286">
        <v>17</v>
      </c>
      <c r="L15" s="632">
        <f t="shared" ref="L15:AQ15" si="9">IF(AND(L12&gt;=$J$15,L12&lt;$K$15),"*",0)</f>
        <v>0</v>
      </c>
      <c r="M15" s="626">
        <f t="shared" si="9"/>
        <v>0</v>
      </c>
      <c r="N15" s="627">
        <f t="shared" si="9"/>
        <v>0</v>
      </c>
      <c r="O15" s="628">
        <f t="shared" si="9"/>
        <v>0</v>
      </c>
      <c r="P15" s="537">
        <f t="shared" si="9"/>
        <v>0</v>
      </c>
      <c r="Q15" s="539">
        <f t="shared" si="9"/>
        <v>0</v>
      </c>
      <c r="R15" s="541">
        <f t="shared" si="9"/>
        <v>0</v>
      </c>
      <c r="S15" s="539" t="str">
        <f t="shared" si="9"/>
        <v>*</v>
      </c>
      <c r="T15" s="537" t="str">
        <f t="shared" si="9"/>
        <v>*</v>
      </c>
      <c r="U15" s="538" t="str">
        <f t="shared" si="9"/>
        <v>*</v>
      </c>
      <c r="V15" s="539" t="str">
        <f t="shared" si="9"/>
        <v>*</v>
      </c>
      <c r="W15" s="540" t="str">
        <f t="shared" si="9"/>
        <v>*</v>
      </c>
      <c r="X15" s="723" t="str">
        <f t="shared" si="9"/>
        <v>*</v>
      </c>
      <c r="Y15" s="723" t="str">
        <f t="shared" si="9"/>
        <v>*</v>
      </c>
      <c r="Z15" s="724" t="str">
        <f t="shared" si="9"/>
        <v>*</v>
      </c>
      <c r="AA15" s="723" t="str">
        <f t="shared" si="9"/>
        <v>*</v>
      </c>
      <c r="AB15" s="974" t="str">
        <f t="shared" si="9"/>
        <v>*</v>
      </c>
      <c r="AC15" s="975" t="str">
        <f t="shared" si="9"/>
        <v>*</v>
      </c>
      <c r="AD15" s="976" t="str">
        <f t="shared" si="9"/>
        <v>*</v>
      </c>
      <c r="AE15" s="562" t="str">
        <f t="shared" si="9"/>
        <v>*</v>
      </c>
      <c r="AF15" s="723" t="str">
        <f t="shared" si="9"/>
        <v>*</v>
      </c>
      <c r="AG15" s="723" t="str">
        <f t="shared" si="9"/>
        <v>*</v>
      </c>
      <c r="AH15" s="724" t="str">
        <f t="shared" si="9"/>
        <v>*</v>
      </c>
      <c r="AI15" s="723" t="str">
        <f t="shared" si="9"/>
        <v>*</v>
      </c>
      <c r="AJ15" s="980" t="str">
        <f t="shared" si="9"/>
        <v>*</v>
      </c>
      <c r="AK15" s="981" t="str">
        <f t="shared" si="9"/>
        <v>*</v>
      </c>
      <c r="AL15" s="979" t="str">
        <f t="shared" si="9"/>
        <v>*</v>
      </c>
      <c r="AM15" s="982" t="str">
        <f t="shared" si="9"/>
        <v>*</v>
      </c>
      <c r="AN15" s="723" t="str">
        <f t="shared" si="9"/>
        <v>*</v>
      </c>
      <c r="AO15" s="723" t="str">
        <f t="shared" si="9"/>
        <v>*</v>
      </c>
      <c r="AP15" s="724" t="str">
        <f t="shared" si="9"/>
        <v>*</v>
      </c>
      <c r="AQ15" s="723" t="str">
        <f t="shared" si="9"/>
        <v>*</v>
      </c>
      <c r="AR15" s="721" t="str">
        <f t="shared" ref="AR15:BW15" si="10">IF(AND(AR12&gt;=$J$15,AR12&lt;$K$15),"*",0)</f>
        <v>*</v>
      </c>
      <c r="AS15" s="722" t="str">
        <f t="shared" si="10"/>
        <v>*</v>
      </c>
      <c r="AT15" s="723" t="str">
        <f t="shared" si="10"/>
        <v>*</v>
      </c>
      <c r="AU15" s="562" t="str">
        <f t="shared" si="10"/>
        <v>*</v>
      </c>
      <c r="AV15" s="723" t="str">
        <f t="shared" si="10"/>
        <v>*</v>
      </c>
      <c r="AW15" s="723" t="str">
        <f t="shared" si="10"/>
        <v>*</v>
      </c>
      <c r="AX15" s="724" t="str">
        <f t="shared" si="10"/>
        <v>*</v>
      </c>
      <c r="AY15" s="723" t="str">
        <f t="shared" si="10"/>
        <v>*</v>
      </c>
      <c r="AZ15" s="721" t="str">
        <f t="shared" si="10"/>
        <v>*</v>
      </c>
      <c r="BA15" s="722" t="str">
        <f t="shared" si="10"/>
        <v>*</v>
      </c>
      <c r="BB15" s="723" t="str">
        <f t="shared" si="10"/>
        <v>*</v>
      </c>
      <c r="BC15" s="562" t="str">
        <f t="shared" si="10"/>
        <v>*</v>
      </c>
      <c r="BD15" s="723" t="str">
        <f t="shared" si="10"/>
        <v>*</v>
      </c>
      <c r="BE15" s="723" t="str">
        <f t="shared" si="10"/>
        <v>*</v>
      </c>
      <c r="BF15" s="724" t="str">
        <f t="shared" si="10"/>
        <v>*</v>
      </c>
      <c r="BG15" s="723" t="str">
        <f t="shared" si="10"/>
        <v>*</v>
      </c>
      <c r="BH15" s="721">
        <f t="shared" si="10"/>
        <v>0</v>
      </c>
      <c r="BI15" s="722">
        <f t="shared" si="10"/>
        <v>0</v>
      </c>
      <c r="BJ15" s="723">
        <f t="shared" si="10"/>
        <v>0</v>
      </c>
      <c r="BK15" s="562">
        <f t="shared" si="10"/>
        <v>0</v>
      </c>
      <c r="BL15" s="723">
        <f t="shared" si="10"/>
        <v>0</v>
      </c>
      <c r="BM15" s="723">
        <f t="shared" si="10"/>
        <v>0</v>
      </c>
      <c r="BN15" s="724">
        <f t="shared" si="10"/>
        <v>0</v>
      </c>
      <c r="BO15" s="723">
        <f t="shared" si="10"/>
        <v>0</v>
      </c>
      <c r="BP15" s="721">
        <f t="shared" si="10"/>
        <v>0</v>
      </c>
      <c r="BQ15" s="722">
        <f t="shared" si="10"/>
        <v>0</v>
      </c>
      <c r="BR15" s="723">
        <f t="shared" si="10"/>
        <v>0</v>
      </c>
      <c r="BS15" s="562">
        <f t="shared" si="10"/>
        <v>0</v>
      </c>
      <c r="BT15" s="723">
        <f t="shared" si="10"/>
        <v>0</v>
      </c>
      <c r="BU15" s="723">
        <f t="shared" si="10"/>
        <v>0</v>
      </c>
      <c r="BV15" s="724">
        <f t="shared" si="10"/>
        <v>0</v>
      </c>
      <c r="BW15" s="723">
        <f t="shared" si="10"/>
        <v>0</v>
      </c>
      <c r="BX15" s="721">
        <f t="shared" ref="BX15:CM15" si="11">IF(AND(BX12&gt;=$J$15,BX12&lt;$K$15),"*",0)</f>
        <v>0</v>
      </c>
      <c r="BY15" s="722">
        <f t="shared" si="11"/>
        <v>0</v>
      </c>
      <c r="BZ15" s="723">
        <f t="shared" si="11"/>
        <v>0</v>
      </c>
      <c r="CA15" s="562">
        <f t="shared" si="11"/>
        <v>0</v>
      </c>
      <c r="CB15" s="723">
        <f t="shared" si="11"/>
        <v>0</v>
      </c>
      <c r="CC15" s="539">
        <f t="shared" si="11"/>
        <v>0</v>
      </c>
      <c r="CD15" s="541">
        <f t="shared" si="11"/>
        <v>0</v>
      </c>
      <c r="CE15" s="539">
        <f t="shared" si="11"/>
        <v>0</v>
      </c>
      <c r="CF15" s="537">
        <f t="shared" si="11"/>
        <v>0</v>
      </c>
      <c r="CG15" s="538">
        <f t="shared" si="11"/>
        <v>0</v>
      </c>
      <c r="CH15" s="539">
        <f t="shared" si="11"/>
        <v>0</v>
      </c>
      <c r="CI15" s="540">
        <f t="shared" si="11"/>
        <v>0</v>
      </c>
      <c r="CJ15" s="539">
        <f t="shared" si="11"/>
        <v>0</v>
      </c>
      <c r="CK15" s="539">
        <f t="shared" si="11"/>
        <v>0</v>
      </c>
      <c r="CL15" s="541">
        <f t="shared" si="11"/>
        <v>0</v>
      </c>
      <c r="CM15" s="539">
        <f t="shared" si="11"/>
        <v>0</v>
      </c>
      <c r="CN15" s="1128">
        <f t="shared" si="4"/>
        <v>10.25</v>
      </c>
      <c r="CO15" s="1129"/>
      <c r="CP15" s="1123">
        <f>IF(CN15=0,0,LOOKUP(CN15,ﾃﾞｰﾀ入力!$AR$13:'ﾃﾞｰﾀ入力'!$AR$34,ﾃﾞｰﾀ入力!$AS$13:'ﾃﾞｰﾀ入力'!$AS$34))</f>
        <v>9</v>
      </c>
      <c r="CQ15" s="1123"/>
      <c r="CR15" s="294">
        <f t="shared" si="5"/>
        <v>1</v>
      </c>
      <c r="CS15" s="294">
        <f t="shared" si="6"/>
        <v>0</v>
      </c>
      <c r="CT15" s="294">
        <f t="shared" si="7"/>
        <v>0</v>
      </c>
      <c r="CU15" s="295">
        <f t="shared" ref="CU15:CU30" ca="1" si="12">CV15*CP15+(CV15*0.25*CR15)+(CV15*0.25*CS15)+(CV15*CT15*0.5)</f>
        <v>11507</v>
      </c>
      <c r="CV15" s="296">
        <f ca="1">IF(H15=0,0,LOOKUP(H15,ﾃﾞｰﾀ入力!$C$3:'ﾃﾞｰﾀ入力'!$C$52,ﾃﾞｰﾀ入力!$E$3:'ﾃﾞｰﾀ入力'!$E$51))</f>
        <v>1244</v>
      </c>
      <c r="CW15" s="297">
        <f ca="1">IF(H15=0,0,LOOKUP(H15,ﾃﾞｰﾀ入力!$C$3:'ﾃﾞｰﾀ入力'!$C$52,ﾃﾞｰﾀ入力!$F$3:'ﾃﾞｰﾀ入力'!$F$51))</f>
        <v>1050</v>
      </c>
      <c r="CY15" s="69"/>
      <c r="CZ15" s="69"/>
      <c r="DA15" s="69"/>
    </row>
    <row r="16" spans="1:105" ht="22.5" customHeight="1">
      <c r="A16" s="443">
        <f t="shared" si="8"/>
        <v>3</v>
      </c>
      <c r="B16" s="855" t="str">
        <f>ｼﾌﾄ原本!C7</f>
        <v>Y.I</v>
      </c>
      <c r="C16" s="780" t="str">
        <f>ｼﾌﾄ原本!M7</f>
        <v>9-13</v>
      </c>
      <c r="D16" s="435">
        <f>IF(COUNTIF($H$14:$H$30,3),VLOOKUP(3,$H$14:$CU$30,3,FALSE),0)</f>
        <v>9</v>
      </c>
      <c r="E16" s="423">
        <f>IF(COUNTIF($H$14:$H$30,3),VLOOKUP(3,$H$14:$CU$30,4,FALSE),0)</f>
        <v>13</v>
      </c>
      <c r="F16" s="430">
        <f ca="1">IF(COUNTIF($H$14:$H$30,3),VLOOKUP(3,$H$14:$CU$30,92,FALSE),0)</f>
        <v>5020</v>
      </c>
      <c r="G16" s="431">
        <f ca="1">IF(COUNTIF($H$14:$H$30,3),VLOOKUP(3,$H$14:$CW$30,94,FALSE),0)</f>
        <v>272</v>
      </c>
      <c r="H16" s="432">
        <v>3</v>
      </c>
      <c r="I16" s="874" t="str">
        <f>IF(H16=0,0,LOOKUP(H16,ﾃﾞｰﾀ入力!$C$3:'ﾃﾞｰﾀ入力'!$C$40,ﾃﾞｰﾀ入力!$D$3:'ﾃﾞｰﾀ入力'!$D$40))</f>
        <v>Y.I</v>
      </c>
      <c r="J16" s="285">
        <v>9</v>
      </c>
      <c r="K16" s="286">
        <v>13</v>
      </c>
      <c r="L16" s="632">
        <f t="shared" ref="L16:AQ16" si="13">IF(AND(L12&gt;=$J$16,L12&lt;$K$16),"*",0)</f>
        <v>0</v>
      </c>
      <c r="M16" s="626">
        <f t="shared" si="13"/>
        <v>0</v>
      </c>
      <c r="N16" s="627">
        <f t="shared" si="13"/>
        <v>0</v>
      </c>
      <c r="O16" s="628">
        <f t="shared" si="13"/>
        <v>0</v>
      </c>
      <c r="P16" s="537">
        <f t="shared" si="13"/>
        <v>0</v>
      </c>
      <c r="Q16" s="539">
        <f t="shared" si="13"/>
        <v>0</v>
      </c>
      <c r="R16" s="541">
        <f t="shared" si="13"/>
        <v>0</v>
      </c>
      <c r="S16" s="539">
        <f t="shared" si="13"/>
        <v>0</v>
      </c>
      <c r="T16" s="537">
        <f t="shared" si="13"/>
        <v>0</v>
      </c>
      <c r="U16" s="538">
        <f t="shared" si="13"/>
        <v>0</v>
      </c>
      <c r="V16" s="539">
        <f t="shared" si="13"/>
        <v>0</v>
      </c>
      <c r="W16" s="540">
        <f t="shared" si="13"/>
        <v>0</v>
      </c>
      <c r="X16" s="723">
        <f t="shared" si="13"/>
        <v>0</v>
      </c>
      <c r="Y16" s="723">
        <f t="shared" si="13"/>
        <v>0</v>
      </c>
      <c r="Z16" s="724">
        <f t="shared" si="13"/>
        <v>0</v>
      </c>
      <c r="AA16" s="723">
        <f t="shared" si="13"/>
        <v>0</v>
      </c>
      <c r="AB16" s="721" t="str">
        <f t="shared" si="13"/>
        <v>*</v>
      </c>
      <c r="AC16" s="722" t="str">
        <f t="shared" si="13"/>
        <v>*</v>
      </c>
      <c r="AD16" s="723" t="str">
        <f t="shared" si="13"/>
        <v>*</v>
      </c>
      <c r="AE16" s="562" t="str">
        <f t="shared" si="13"/>
        <v>*</v>
      </c>
      <c r="AF16" s="723" t="str">
        <f t="shared" si="13"/>
        <v>*</v>
      </c>
      <c r="AG16" s="723" t="str">
        <f t="shared" si="13"/>
        <v>*</v>
      </c>
      <c r="AH16" s="724" t="str">
        <f t="shared" si="13"/>
        <v>*</v>
      </c>
      <c r="AI16" s="723" t="str">
        <f t="shared" si="13"/>
        <v>*</v>
      </c>
      <c r="AJ16" s="721" t="str">
        <f t="shared" si="13"/>
        <v>*</v>
      </c>
      <c r="AK16" s="722" t="str">
        <f t="shared" si="13"/>
        <v>*</v>
      </c>
      <c r="AL16" s="723" t="str">
        <f t="shared" si="13"/>
        <v>*</v>
      </c>
      <c r="AM16" s="562" t="str">
        <f t="shared" si="13"/>
        <v>*</v>
      </c>
      <c r="AN16" s="723" t="str">
        <f t="shared" si="13"/>
        <v>*</v>
      </c>
      <c r="AO16" s="723" t="str">
        <f t="shared" si="13"/>
        <v>*</v>
      </c>
      <c r="AP16" s="724" t="str">
        <f t="shared" si="13"/>
        <v>*</v>
      </c>
      <c r="AQ16" s="723" t="str">
        <f t="shared" si="13"/>
        <v>*</v>
      </c>
      <c r="AR16" s="721">
        <f t="shared" ref="AR16:BW16" si="14">IF(AND(AR12&gt;=$J$16,AR12&lt;$K$16),"*",0)</f>
        <v>0</v>
      </c>
      <c r="AS16" s="722">
        <f t="shared" si="14"/>
        <v>0</v>
      </c>
      <c r="AT16" s="723">
        <f t="shared" si="14"/>
        <v>0</v>
      </c>
      <c r="AU16" s="562">
        <f t="shared" si="14"/>
        <v>0</v>
      </c>
      <c r="AV16" s="723">
        <f t="shared" si="14"/>
        <v>0</v>
      </c>
      <c r="AW16" s="723">
        <f t="shared" si="14"/>
        <v>0</v>
      </c>
      <c r="AX16" s="724">
        <f t="shared" si="14"/>
        <v>0</v>
      </c>
      <c r="AY16" s="723">
        <f t="shared" si="14"/>
        <v>0</v>
      </c>
      <c r="AZ16" s="721">
        <f t="shared" si="14"/>
        <v>0</v>
      </c>
      <c r="BA16" s="722">
        <f t="shared" si="14"/>
        <v>0</v>
      </c>
      <c r="BB16" s="723">
        <f t="shared" si="14"/>
        <v>0</v>
      </c>
      <c r="BC16" s="562">
        <f t="shared" si="14"/>
        <v>0</v>
      </c>
      <c r="BD16" s="723">
        <f t="shared" si="14"/>
        <v>0</v>
      </c>
      <c r="BE16" s="723">
        <f t="shared" si="14"/>
        <v>0</v>
      </c>
      <c r="BF16" s="724">
        <f t="shared" si="14"/>
        <v>0</v>
      </c>
      <c r="BG16" s="723">
        <f t="shared" si="14"/>
        <v>0</v>
      </c>
      <c r="BH16" s="721">
        <f t="shared" si="14"/>
        <v>0</v>
      </c>
      <c r="BI16" s="722">
        <f t="shared" si="14"/>
        <v>0</v>
      </c>
      <c r="BJ16" s="723">
        <f t="shared" si="14"/>
        <v>0</v>
      </c>
      <c r="BK16" s="562">
        <f t="shared" si="14"/>
        <v>0</v>
      </c>
      <c r="BL16" s="723">
        <f t="shared" si="14"/>
        <v>0</v>
      </c>
      <c r="BM16" s="723">
        <f t="shared" si="14"/>
        <v>0</v>
      </c>
      <c r="BN16" s="724">
        <f t="shared" si="14"/>
        <v>0</v>
      </c>
      <c r="BO16" s="723">
        <f t="shared" si="14"/>
        <v>0</v>
      </c>
      <c r="BP16" s="721">
        <f t="shared" si="14"/>
        <v>0</v>
      </c>
      <c r="BQ16" s="722">
        <f t="shared" si="14"/>
        <v>0</v>
      </c>
      <c r="BR16" s="723">
        <f t="shared" si="14"/>
        <v>0</v>
      </c>
      <c r="BS16" s="562">
        <f t="shared" si="14"/>
        <v>0</v>
      </c>
      <c r="BT16" s="723">
        <f t="shared" si="14"/>
        <v>0</v>
      </c>
      <c r="BU16" s="723">
        <f t="shared" si="14"/>
        <v>0</v>
      </c>
      <c r="BV16" s="724">
        <f t="shared" si="14"/>
        <v>0</v>
      </c>
      <c r="BW16" s="723">
        <f t="shared" si="14"/>
        <v>0</v>
      </c>
      <c r="BX16" s="721">
        <f t="shared" ref="BX16:CM16" si="15">IF(AND(BX12&gt;=$J$16,BX12&lt;$K$16),"*",0)</f>
        <v>0</v>
      </c>
      <c r="BY16" s="722">
        <f t="shared" si="15"/>
        <v>0</v>
      </c>
      <c r="BZ16" s="723">
        <f t="shared" si="15"/>
        <v>0</v>
      </c>
      <c r="CA16" s="562">
        <f t="shared" si="15"/>
        <v>0</v>
      </c>
      <c r="CB16" s="723">
        <f t="shared" si="15"/>
        <v>0</v>
      </c>
      <c r="CC16" s="539">
        <f t="shared" si="15"/>
        <v>0</v>
      </c>
      <c r="CD16" s="541">
        <f t="shared" si="15"/>
        <v>0</v>
      </c>
      <c r="CE16" s="539">
        <f t="shared" si="15"/>
        <v>0</v>
      </c>
      <c r="CF16" s="537">
        <f t="shared" si="15"/>
        <v>0</v>
      </c>
      <c r="CG16" s="538">
        <f t="shared" si="15"/>
        <v>0</v>
      </c>
      <c r="CH16" s="539">
        <f t="shared" si="15"/>
        <v>0</v>
      </c>
      <c r="CI16" s="540">
        <f t="shared" si="15"/>
        <v>0</v>
      </c>
      <c r="CJ16" s="539">
        <f t="shared" si="15"/>
        <v>0</v>
      </c>
      <c r="CK16" s="539">
        <f t="shared" si="15"/>
        <v>0</v>
      </c>
      <c r="CL16" s="541">
        <f t="shared" si="15"/>
        <v>0</v>
      </c>
      <c r="CM16" s="539">
        <f t="shared" si="15"/>
        <v>0</v>
      </c>
      <c r="CN16" s="1128">
        <f t="shared" si="4"/>
        <v>4</v>
      </c>
      <c r="CO16" s="1129"/>
      <c r="CP16" s="1123">
        <f>IF(CN16=0,0,LOOKUP(CN16,ﾃﾞｰﾀ入力!$AR$13:'ﾃﾞｰﾀ入力'!$AR$34,ﾃﾞｰﾀ入力!$AS$13:'ﾃﾞｰﾀ入力'!$AS$34))</f>
        <v>4</v>
      </c>
      <c r="CQ16" s="1123"/>
      <c r="CR16" s="294">
        <f t="shared" si="5"/>
        <v>0</v>
      </c>
      <c r="CS16" s="294">
        <f t="shared" si="6"/>
        <v>0</v>
      </c>
      <c r="CT16" s="294">
        <f t="shared" si="7"/>
        <v>0</v>
      </c>
      <c r="CU16" s="295">
        <f t="shared" ca="1" si="12"/>
        <v>5020</v>
      </c>
      <c r="CV16" s="296">
        <f ca="1">IF(H16=0,0,LOOKUP(H16,ﾃﾞｰﾀ入力!$C$3:'ﾃﾞｰﾀ入力'!$C$52,ﾃﾞｰﾀ入力!$E$3:'ﾃﾞｰﾀ入力'!$E$51))</f>
        <v>1255</v>
      </c>
      <c r="CW16" s="297">
        <f ca="1">IF(H16=0,0,LOOKUP(H16,ﾃﾞｰﾀ入力!$C$3:'ﾃﾞｰﾀ入力'!$C$52,ﾃﾞｰﾀ入力!$F$3:'ﾃﾞｰﾀ入力'!$F$51))</f>
        <v>272</v>
      </c>
      <c r="CY16" s="69"/>
      <c r="CZ16" s="69"/>
      <c r="DA16" s="69"/>
    </row>
    <row r="17" spans="1:105" ht="22.5" customHeight="1">
      <c r="A17" s="443">
        <f t="shared" si="8"/>
        <v>4</v>
      </c>
      <c r="B17" s="855" t="str">
        <f>ｼﾌﾄ原本!C8</f>
        <v>I.Y</v>
      </c>
      <c r="C17" s="780" t="str">
        <f>ｼﾌﾄ原本!M8</f>
        <v>X</v>
      </c>
      <c r="D17" s="435">
        <f>IF(COUNTIF($H$14:$H$30,4),VLOOKUP(4,$H$14:$CU$30,3,FALSE),0)</f>
        <v>0</v>
      </c>
      <c r="E17" s="423">
        <f>IF(COUNTIF($H$14:$H$30,4),VLOOKUP(4,$H$14:$CU$30,4,FALSE),0)</f>
        <v>0</v>
      </c>
      <c r="F17" s="430">
        <f>IF(COUNTIF($H$14:$H$30,4),VLOOKUP(4,$H$14:$CU$30,92,FALSE),0)</f>
        <v>0</v>
      </c>
      <c r="G17" s="431">
        <f>IF(COUNTIF($H$14:$H$30,4),VLOOKUP(4,$H$14:$CW$30,94,FALSE),0)</f>
        <v>0</v>
      </c>
      <c r="H17" s="432">
        <v>2</v>
      </c>
      <c r="I17" s="874" t="str">
        <f>IF(H17=0,0,LOOKUP(H17,ﾃﾞｰﾀ入力!$C$3:'ﾃﾞｰﾀ入力'!$C$40,ﾃﾞｰﾀ入力!$D$3:'ﾃﾞｰﾀ入力'!$D$40))</f>
        <v>S.S</v>
      </c>
      <c r="J17" s="285">
        <v>10</v>
      </c>
      <c r="K17" s="286">
        <v>19</v>
      </c>
      <c r="L17" s="632">
        <f t="shared" ref="L17:AQ17" si="16">IF(AND(L12&gt;=$J$17,L12&lt;$K$17),"*",0)</f>
        <v>0</v>
      </c>
      <c r="M17" s="626">
        <f t="shared" si="16"/>
        <v>0</v>
      </c>
      <c r="N17" s="627">
        <f t="shared" si="16"/>
        <v>0</v>
      </c>
      <c r="O17" s="628">
        <f t="shared" si="16"/>
        <v>0</v>
      </c>
      <c r="P17" s="537">
        <f t="shared" si="16"/>
        <v>0</v>
      </c>
      <c r="Q17" s="539">
        <f t="shared" si="16"/>
        <v>0</v>
      </c>
      <c r="R17" s="541">
        <f t="shared" si="16"/>
        <v>0</v>
      </c>
      <c r="S17" s="539">
        <f t="shared" si="16"/>
        <v>0</v>
      </c>
      <c r="T17" s="537">
        <f t="shared" si="16"/>
        <v>0</v>
      </c>
      <c r="U17" s="538">
        <f t="shared" si="16"/>
        <v>0</v>
      </c>
      <c r="V17" s="539">
        <f t="shared" si="16"/>
        <v>0</v>
      </c>
      <c r="W17" s="540">
        <f t="shared" si="16"/>
        <v>0</v>
      </c>
      <c r="X17" s="723">
        <f t="shared" si="16"/>
        <v>0</v>
      </c>
      <c r="Y17" s="723">
        <f t="shared" si="16"/>
        <v>0</v>
      </c>
      <c r="Z17" s="724">
        <f t="shared" si="16"/>
        <v>0</v>
      </c>
      <c r="AA17" s="723">
        <f t="shared" si="16"/>
        <v>0</v>
      </c>
      <c r="AB17" s="721">
        <f t="shared" si="16"/>
        <v>0</v>
      </c>
      <c r="AC17" s="722">
        <f t="shared" si="16"/>
        <v>0</v>
      </c>
      <c r="AD17" s="723">
        <f t="shared" si="16"/>
        <v>0</v>
      </c>
      <c r="AE17" s="562">
        <f t="shared" si="16"/>
        <v>0</v>
      </c>
      <c r="AF17" s="723" t="str">
        <f t="shared" si="16"/>
        <v>*</v>
      </c>
      <c r="AG17" s="723" t="str">
        <f t="shared" si="16"/>
        <v>*</v>
      </c>
      <c r="AH17" s="724" t="str">
        <f t="shared" si="16"/>
        <v>*</v>
      </c>
      <c r="AI17" s="723" t="str">
        <f t="shared" si="16"/>
        <v>*</v>
      </c>
      <c r="AJ17" s="721" t="str">
        <f t="shared" si="16"/>
        <v>*</v>
      </c>
      <c r="AK17" s="722" t="str">
        <f t="shared" si="16"/>
        <v>*</v>
      </c>
      <c r="AL17" s="723" t="str">
        <f t="shared" si="16"/>
        <v>*</v>
      </c>
      <c r="AM17" s="562" t="str">
        <f t="shared" si="16"/>
        <v>*</v>
      </c>
      <c r="AN17" s="723" t="str">
        <f t="shared" si="16"/>
        <v>*</v>
      </c>
      <c r="AO17" s="723" t="str">
        <f t="shared" si="16"/>
        <v>*</v>
      </c>
      <c r="AP17" s="724" t="str">
        <f t="shared" si="16"/>
        <v>*</v>
      </c>
      <c r="AQ17" s="979" t="str">
        <f t="shared" si="16"/>
        <v>*</v>
      </c>
      <c r="AR17" s="980" t="str">
        <f t="shared" ref="AR17:BW17" si="17">IF(AND(AR12&gt;=$J$17,AR12&lt;$K$17),"*",0)</f>
        <v>*</v>
      </c>
      <c r="AS17" s="981" t="str">
        <f t="shared" si="17"/>
        <v>*</v>
      </c>
      <c r="AT17" s="723" t="str">
        <f t="shared" si="17"/>
        <v>*</v>
      </c>
      <c r="AU17" s="562" t="str">
        <f t="shared" si="17"/>
        <v>*</v>
      </c>
      <c r="AV17" s="723" t="str">
        <f t="shared" si="17"/>
        <v>*</v>
      </c>
      <c r="AW17" s="723" t="str">
        <f t="shared" si="17"/>
        <v>*</v>
      </c>
      <c r="AX17" s="724" t="str">
        <f t="shared" si="17"/>
        <v>*</v>
      </c>
      <c r="AY17" s="723" t="str">
        <f t="shared" si="17"/>
        <v>*</v>
      </c>
      <c r="AZ17" s="721" t="str">
        <f t="shared" si="17"/>
        <v>*</v>
      </c>
      <c r="BA17" s="722" t="str">
        <f t="shared" si="17"/>
        <v>*</v>
      </c>
      <c r="BB17" s="723" t="str">
        <f t="shared" si="17"/>
        <v>*</v>
      </c>
      <c r="BC17" s="562" t="str">
        <f t="shared" si="17"/>
        <v>*</v>
      </c>
      <c r="BD17" s="723" t="str">
        <f t="shared" si="17"/>
        <v>*</v>
      </c>
      <c r="BE17" s="723" t="str">
        <f t="shared" si="17"/>
        <v>*</v>
      </c>
      <c r="BF17" s="724" t="str">
        <f t="shared" si="17"/>
        <v>*</v>
      </c>
      <c r="BG17" s="723" t="str">
        <f t="shared" si="17"/>
        <v>*</v>
      </c>
      <c r="BH17" s="721" t="str">
        <f t="shared" si="17"/>
        <v>*</v>
      </c>
      <c r="BI17" s="722" t="str">
        <f t="shared" si="17"/>
        <v>*</v>
      </c>
      <c r="BJ17" s="723" t="str">
        <f t="shared" si="17"/>
        <v>*</v>
      </c>
      <c r="BK17" s="562" t="str">
        <f t="shared" si="17"/>
        <v>*</v>
      </c>
      <c r="BL17" s="723" t="str">
        <f t="shared" si="17"/>
        <v>*</v>
      </c>
      <c r="BM17" s="723" t="str">
        <f t="shared" si="17"/>
        <v>*</v>
      </c>
      <c r="BN17" s="724" t="str">
        <f t="shared" si="17"/>
        <v>*</v>
      </c>
      <c r="BO17" s="723" t="str">
        <f t="shared" si="17"/>
        <v>*</v>
      </c>
      <c r="BP17" s="721">
        <f t="shared" si="17"/>
        <v>0</v>
      </c>
      <c r="BQ17" s="722">
        <f t="shared" si="17"/>
        <v>0</v>
      </c>
      <c r="BR17" s="723">
        <f t="shared" si="17"/>
        <v>0</v>
      </c>
      <c r="BS17" s="562">
        <f t="shared" si="17"/>
        <v>0</v>
      </c>
      <c r="BT17" s="723">
        <f t="shared" si="17"/>
        <v>0</v>
      </c>
      <c r="BU17" s="723">
        <f t="shared" si="17"/>
        <v>0</v>
      </c>
      <c r="BV17" s="724">
        <f t="shared" si="17"/>
        <v>0</v>
      </c>
      <c r="BW17" s="723">
        <f t="shared" si="17"/>
        <v>0</v>
      </c>
      <c r="BX17" s="721">
        <f t="shared" ref="BX17:CM17" si="18">IF(AND(BX12&gt;=$J$17,BX12&lt;$K$17),"*",0)</f>
        <v>0</v>
      </c>
      <c r="BY17" s="722">
        <f t="shared" si="18"/>
        <v>0</v>
      </c>
      <c r="BZ17" s="723">
        <f t="shared" si="18"/>
        <v>0</v>
      </c>
      <c r="CA17" s="562">
        <f t="shared" si="18"/>
        <v>0</v>
      </c>
      <c r="CB17" s="723">
        <f t="shared" si="18"/>
        <v>0</v>
      </c>
      <c r="CC17" s="539">
        <f t="shared" si="18"/>
        <v>0</v>
      </c>
      <c r="CD17" s="541">
        <f t="shared" si="18"/>
        <v>0</v>
      </c>
      <c r="CE17" s="539">
        <f t="shared" si="18"/>
        <v>0</v>
      </c>
      <c r="CF17" s="537">
        <f t="shared" si="18"/>
        <v>0</v>
      </c>
      <c r="CG17" s="538">
        <f t="shared" si="18"/>
        <v>0</v>
      </c>
      <c r="CH17" s="539">
        <f t="shared" si="18"/>
        <v>0</v>
      </c>
      <c r="CI17" s="540">
        <f t="shared" si="18"/>
        <v>0</v>
      </c>
      <c r="CJ17" s="539">
        <f t="shared" si="18"/>
        <v>0</v>
      </c>
      <c r="CK17" s="539">
        <f t="shared" si="18"/>
        <v>0</v>
      </c>
      <c r="CL17" s="541">
        <f t="shared" si="18"/>
        <v>0</v>
      </c>
      <c r="CM17" s="539">
        <f t="shared" si="18"/>
        <v>0</v>
      </c>
      <c r="CN17" s="1128">
        <f t="shared" si="4"/>
        <v>9</v>
      </c>
      <c r="CO17" s="1129"/>
      <c r="CP17" s="1123">
        <f>IF(CN17=0,0,LOOKUP(CN17,ﾃﾞｰﾀ入力!$AR$13:'ﾃﾞｰﾀ入力'!$AR$34,ﾃﾞｰﾀ入力!$AS$13:'ﾃﾞｰﾀ入力'!$AS$34))</f>
        <v>8</v>
      </c>
      <c r="CQ17" s="1123"/>
      <c r="CR17" s="294">
        <f t="shared" si="5"/>
        <v>0</v>
      </c>
      <c r="CS17" s="294">
        <f t="shared" si="6"/>
        <v>0</v>
      </c>
      <c r="CT17" s="294">
        <f t="shared" si="7"/>
        <v>0</v>
      </c>
      <c r="CU17" s="295">
        <f t="shared" ca="1" si="12"/>
        <v>12000</v>
      </c>
      <c r="CV17" s="296">
        <f ca="1">IF(H17=0,0,LOOKUP(H17,ﾃﾞｰﾀ入力!$C$3:'ﾃﾞｰﾀ入力'!$C$52,ﾃﾞｰﾀ入力!$E$3:'ﾃﾞｰﾀ入力'!$E$51))</f>
        <v>1500</v>
      </c>
      <c r="CW17" s="297">
        <f ca="1">IF(H17=0,0,LOOKUP(H17,ﾃﾞｰﾀ入力!$C$3:'ﾃﾞｰﾀ入力'!$C$52,ﾃﾞｰﾀ入力!$F$3:'ﾃﾞｰﾀ入力'!$F$51))</f>
        <v>1</v>
      </c>
      <c r="CY17" s="69"/>
      <c r="CZ17" s="69"/>
      <c r="DA17" s="69"/>
    </row>
    <row r="18" spans="1:105" ht="22.5" customHeight="1">
      <c r="A18" s="443">
        <f t="shared" si="8"/>
        <v>5</v>
      </c>
      <c r="B18" s="855" t="str">
        <f>ｼﾌﾄ原本!C9</f>
        <v>S.S</v>
      </c>
      <c r="C18" s="780" t="str">
        <f>ｼﾌﾄ原本!M9</f>
        <v>X</v>
      </c>
      <c r="D18" s="435">
        <f>IF(COUNTIF($H$14:$H$30,5),VLOOKUP(5,$H$14:$CU$30,3,FALSE),0)</f>
        <v>0</v>
      </c>
      <c r="E18" s="423">
        <f>IF(COUNTIF($H$14:$H$30,5),VLOOKUP(5,$H$14:$CU$30,4,FALSE),0)</f>
        <v>0</v>
      </c>
      <c r="F18" s="430">
        <f>IF(COUNTIF($H$14:$H$30,5),VLOOKUP(5,$H$14:$CU$30,92,FALSE),0)</f>
        <v>0</v>
      </c>
      <c r="G18" s="431">
        <f>IF(COUNTIF($H$14:$H$30,5),VLOOKUP(5,$H$14:$CW$30,94,FALSE),0)</f>
        <v>0</v>
      </c>
      <c r="H18" s="432">
        <v>21</v>
      </c>
      <c r="I18" s="874" t="str">
        <f>IF(H18=0,0,LOOKUP(H18,ﾃﾞｰﾀ入力!$C$3:'ﾃﾞｰﾀ入力'!$C$40,ﾃﾞｰﾀ入力!$D$3:'ﾃﾞｰﾀ入力'!$D$40))</f>
        <v>S.K</v>
      </c>
      <c r="J18" s="285">
        <v>11</v>
      </c>
      <c r="K18" s="286">
        <v>17</v>
      </c>
      <c r="L18" s="632">
        <f t="shared" ref="L18:AQ18" si="19">IF(AND(L12&gt;=$J$18,L12&lt;$K$18),"*",0)</f>
        <v>0</v>
      </c>
      <c r="M18" s="626">
        <f t="shared" si="19"/>
        <v>0</v>
      </c>
      <c r="N18" s="627">
        <f t="shared" si="19"/>
        <v>0</v>
      </c>
      <c r="O18" s="628">
        <f t="shared" si="19"/>
        <v>0</v>
      </c>
      <c r="P18" s="537">
        <f t="shared" si="19"/>
        <v>0</v>
      </c>
      <c r="Q18" s="539">
        <f t="shared" si="19"/>
        <v>0</v>
      </c>
      <c r="R18" s="541">
        <f t="shared" si="19"/>
        <v>0</v>
      </c>
      <c r="S18" s="539">
        <f t="shared" si="19"/>
        <v>0</v>
      </c>
      <c r="T18" s="537">
        <f t="shared" si="19"/>
        <v>0</v>
      </c>
      <c r="U18" s="538">
        <f t="shared" si="19"/>
        <v>0</v>
      </c>
      <c r="V18" s="539">
        <f t="shared" si="19"/>
        <v>0</v>
      </c>
      <c r="W18" s="540">
        <f t="shared" si="19"/>
        <v>0</v>
      </c>
      <c r="X18" s="723">
        <f t="shared" si="19"/>
        <v>0</v>
      </c>
      <c r="Y18" s="723">
        <f t="shared" si="19"/>
        <v>0</v>
      </c>
      <c r="Z18" s="724">
        <f t="shared" si="19"/>
        <v>0</v>
      </c>
      <c r="AA18" s="723">
        <f t="shared" si="19"/>
        <v>0</v>
      </c>
      <c r="AB18" s="721">
        <f t="shared" si="19"/>
        <v>0</v>
      </c>
      <c r="AC18" s="722">
        <f t="shared" si="19"/>
        <v>0</v>
      </c>
      <c r="AD18" s="723">
        <f t="shared" si="19"/>
        <v>0</v>
      </c>
      <c r="AE18" s="562">
        <f t="shared" si="19"/>
        <v>0</v>
      </c>
      <c r="AF18" s="723">
        <f t="shared" si="19"/>
        <v>0</v>
      </c>
      <c r="AG18" s="723">
        <f t="shared" si="19"/>
        <v>0</v>
      </c>
      <c r="AH18" s="724">
        <f t="shared" si="19"/>
        <v>0</v>
      </c>
      <c r="AI18" s="723">
        <f t="shared" si="19"/>
        <v>0</v>
      </c>
      <c r="AJ18" s="1051" t="str">
        <f t="shared" si="19"/>
        <v>*</v>
      </c>
      <c r="AK18" s="1052" t="str">
        <f t="shared" si="19"/>
        <v>*</v>
      </c>
      <c r="AL18" s="1049" t="str">
        <f t="shared" si="19"/>
        <v>*</v>
      </c>
      <c r="AM18" s="1053" t="str">
        <f t="shared" si="19"/>
        <v>*</v>
      </c>
      <c r="AN18" s="1049" t="str">
        <f t="shared" si="19"/>
        <v>*</v>
      </c>
      <c r="AO18" s="1049" t="str">
        <f t="shared" si="19"/>
        <v>*</v>
      </c>
      <c r="AP18" s="1050" t="str">
        <f t="shared" si="19"/>
        <v>*</v>
      </c>
      <c r="AQ18" s="1049" t="str">
        <f t="shared" si="19"/>
        <v>*</v>
      </c>
      <c r="AR18" s="1051" t="str">
        <f t="shared" ref="AR18:BW18" si="20">IF(AND(AR12&gt;=$J$18,AR12&lt;$K$18),"*",0)</f>
        <v>*</v>
      </c>
      <c r="AS18" s="1052" t="str">
        <f t="shared" si="20"/>
        <v>*</v>
      </c>
      <c r="AT18" s="1049" t="str">
        <f t="shared" si="20"/>
        <v>*</v>
      </c>
      <c r="AU18" s="982" t="str">
        <f t="shared" si="20"/>
        <v>*</v>
      </c>
      <c r="AV18" s="1049" t="str">
        <f t="shared" si="20"/>
        <v>*</v>
      </c>
      <c r="AW18" s="1049" t="str">
        <f t="shared" si="20"/>
        <v>*</v>
      </c>
      <c r="AX18" s="1050" t="str">
        <f t="shared" si="20"/>
        <v>*</v>
      </c>
      <c r="AY18" s="1049" t="str">
        <f t="shared" si="20"/>
        <v>*</v>
      </c>
      <c r="AZ18" s="1051" t="str">
        <f t="shared" si="20"/>
        <v>*</v>
      </c>
      <c r="BA18" s="1052" t="str">
        <f t="shared" si="20"/>
        <v>*</v>
      </c>
      <c r="BB18" s="1049" t="str">
        <f t="shared" si="20"/>
        <v>*</v>
      </c>
      <c r="BC18" s="1053" t="str">
        <f t="shared" si="20"/>
        <v>*</v>
      </c>
      <c r="BD18" s="1049" t="str">
        <f t="shared" si="20"/>
        <v>*</v>
      </c>
      <c r="BE18" s="1049" t="str">
        <f t="shared" si="20"/>
        <v>*</v>
      </c>
      <c r="BF18" s="1050" t="str">
        <f t="shared" si="20"/>
        <v>*</v>
      </c>
      <c r="BG18" s="1049" t="str">
        <f t="shared" si="20"/>
        <v>*</v>
      </c>
      <c r="BH18" s="721">
        <f t="shared" si="20"/>
        <v>0</v>
      </c>
      <c r="BI18" s="722">
        <f t="shared" si="20"/>
        <v>0</v>
      </c>
      <c r="BJ18" s="723">
        <f t="shared" si="20"/>
        <v>0</v>
      </c>
      <c r="BK18" s="562">
        <f t="shared" si="20"/>
        <v>0</v>
      </c>
      <c r="BL18" s="723">
        <f t="shared" si="20"/>
        <v>0</v>
      </c>
      <c r="BM18" s="723">
        <f t="shared" si="20"/>
        <v>0</v>
      </c>
      <c r="BN18" s="724">
        <f t="shared" si="20"/>
        <v>0</v>
      </c>
      <c r="BO18" s="723">
        <f t="shared" si="20"/>
        <v>0</v>
      </c>
      <c r="BP18" s="721">
        <f t="shared" si="20"/>
        <v>0</v>
      </c>
      <c r="BQ18" s="722">
        <f t="shared" si="20"/>
        <v>0</v>
      </c>
      <c r="BR18" s="723">
        <f t="shared" si="20"/>
        <v>0</v>
      </c>
      <c r="BS18" s="562">
        <f t="shared" si="20"/>
        <v>0</v>
      </c>
      <c r="BT18" s="723">
        <f t="shared" si="20"/>
        <v>0</v>
      </c>
      <c r="BU18" s="723">
        <f t="shared" si="20"/>
        <v>0</v>
      </c>
      <c r="BV18" s="724">
        <f t="shared" si="20"/>
        <v>0</v>
      </c>
      <c r="BW18" s="723">
        <f t="shared" si="20"/>
        <v>0</v>
      </c>
      <c r="BX18" s="721">
        <f t="shared" ref="BX18:CM18" si="21">IF(AND(BX12&gt;=$J$18,BX12&lt;$K$18),"*",0)</f>
        <v>0</v>
      </c>
      <c r="BY18" s="722">
        <f t="shared" si="21"/>
        <v>0</v>
      </c>
      <c r="BZ18" s="723">
        <f t="shared" si="21"/>
        <v>0</v>
      </c>
      <c r="CA18" s="562">
        <f t="shared" si="21"/>
        <v>0</v>
      </c>
      <c r="CB18" s="723">
        <f t="shared" si="21"/>
        <v>0</v>
      </c>
      <c r="CC18" s="539">
        <f t="shared" si="21"/>
        <v>0</v>
      </c>
      <c r="CD18" s="541">
        <f t="shared" si="21"/>
        <v>0</v>
      </c>
      <c r="CE18" s="539">
        <f t="shared" si="21"/>
        <v>0</v>
      </c>
      <c r="CF18" s="537">
        <f t="shared" si="21"/>
        <v>0</v>
      </c>
      <c r="CG18" s="538">
        <f t="shared" si="21"/>
        <v>0</v>
      </c>
      <c r="CH18" s="539">
        <f t="shared" si="21"/>
        <v>0</v>
      </c>
      <c r="CI18" s="540">
        <f t="shared" si="21"/>
        <v>0</v>
      </c>
      <c r="CJ18" s="539">
        <f t="shared" si="21"/>
        <v>0</v>
      </c>
      <c r="CK18" s="539">
        <f t="shared" si="21"/>
        <v>0</v>
      </c>
      <c r="CL18" s="541">
        <f t="shared" si="21"/>
        <v>0</v>
      </c>
      <c r="CM18" s="539">
        <f t="shared" si="21"/>
        <v>0</v>
      </c>
      <c r="CN18" s="1128">
        <f t="shared" si="4"/>
        <v>6</v>
      </c>
      <c r="CO18" s="1129"/>
      <c r="CP18" s="1123">
        <f>IF(CN18=0,0,LOOKUP(CN18,ﾃﾞｰﾀ入力!$AR$13:'ﾃﾞｰﾀ入力'!$AR$34,ﾃﾞｰﾀ入力!$AS$13:'ﾃﾞｰﾀ入力'!$AS$34))</f>
        <v>5.75</v>
      </c>
      <c r="CQ18" s="1123"/>
      <c r="CR18" s="294">
        <f t="shared" si="5"/>
        <v>0</v>
      </c>
      <c r="CS18" s="294">
        <f t="shared" si="6"/>
        <v>0</v>
      </c>
      <c r="CT18" s="294">
        <f t="shared" si="7"/>
        <v>0</v>
      </c>
      <c r="CU18" s="295">
        <f t="shared" ca="1" si="12"/>
        <v>7049.5</v>
      </c>
      <c r="CV18" s="296">
        <f ca="1">IF(H18=0,0,LOOKUP(H18,ﾃﾞｰﾀ入力!$C$3:'ﾃﾞｰﾀ入力'!$C$52,ﾃﾞｰﾀ入力!$E$3:'ﾃﾞｰﾀ入力'!$E$51))</f>
        <v>1226</v>
      </c>
      <c r="CW18" s="297">
        <f ca="1">IF(H18=0,0,LOOKUP(H18,ﾃﾞｰﾀ入力!$C$3:'ﾃﾞｰﾀ入力'!$C$52,ﾃﾞｰﾀ入力!$F$3:'ﾃﾞｰﾀ入力'!$F$51))</f>
        <v>682</v>
      </c>
      <c r="CY18" s="69"/>
      <c r="CZ18" s="69"/>
      <c r="DA18" s="69"/>
    </row>
    <row r="19" spans="1:105" ht="22.5" customHeight="1">
      <c r="A19" s="443">
        <f t="shared" si="8"/>
        <v>6</v>
      </c>
      <c r="B19" s="855" t="str">
        <f>ｼﾌﾄ原本!C10</f>
        <v>S.M</v>
      </c>
      <c r="C19" s="780" t="str">
        <f>ｼﾌﾄ原本!M10</f>
        <v>O-16</v>
      </c>
      <c r="D19" s="435">
        <f>IF(COUNTIF($H$14:$H$30,6),VLOOKUP(6,$H$14:$CU$30,3,FALSE),0)</f>
        <v>6.75</v>
      </c>
      <c r="E19" s="429">
        <f>IF(COUNTIF($H$14:$H$30,6),VLOOKUP(6,$H$14:$CU$30,4,FALSE),0)</f>
        <v>17</v>
      </c>
      <c r="F19" s="430">
        <f ca="1">IF(COUNTIF($H$14:$H$30,6),VLOOKUP(6,$H$14:$CU$30,92,FALSE),0)</f>
        <v>11507</v>
      </c>
      <c r="G19" s="431">
        <f ca="1">IF(COUNTIF($H$14:$H$30,6),VLOOKUP(6,$H$14:$CW$30,94,FALSE),0)</f>
        <v>1050</v>
      </c>
      <c r="H19" s="432">
        <v>9</v>
      </c>
      <c r="I19" s="874" t="str">
        <f>IF(H19=0,0,LOOKUP(H19,ﾃﾞｰﾀ入力!$C$3:'ﾃﾞｰﾀ入力'!$C$40,ﾃﾞｰﾀ入力!$D$3:'ﾃﾞｰﾀ入力'!$D$40))</f>
        <v>H.S</v>
      </c>
      <c r="J19" s="285">
        <v>13</v>
      </c>
      <c r="K19" s="286">
        <v>22.75</v>
      </c>
      <c r="L19" s="632">
        <f t="shared" ref="L19:AQ19" si="22">IF(AND(L12&gt;=$J$19,L12&lt;$K$19),"*",0)</f>
        <v>0</v>
      </c>
      <c r="M19" s="626">
        <f t="shared" si="22"/>
        <v>0</v>
      </c>
      <c r="N19" s="627">
        <f t="shared" si="22"/>
        <v>0</v>
      </c>
      <c r="O19" s="628">
        <f t="shared" si="22"/>
        <v>0</v>
      </c>
      <c r="P19" s="537">
        <f t="shared" si="22"/>
        <v>0</v>
      </c>
      <c r="Q19" s="539">
        <f t="shared" si="22"/>
        <v>0</v>
      </c>
      <c r="R19" s="541">
        <f t="shared" si="22"/>
        <v>0</v>
      </c>
      <c r="S19" s="539">
        <f t="shared" si="22"/>
        <v>0</v>
      </c>
      <c r="T19" s="537">
        <f t="shared" si="22"/>
        <v>0</v>
      </c>
      <c r="U19" s="538">
        <f t="shared" si="22"/>
        <v>0</v>
      </c>
      <c r="V19" s="539">
        <f t="shared" si="22"/>
        <v>0</v>
      </c>
      <c r="W19" s="540">
        <f t="shared" si="22"/>
        <v>0</v>
      </c>
      <c r="X19" s="723">
        <f t="shared" si="22"/>
        <v>0</v>
      </c>
      <c r="Y19" s="723">
        <f t="shared" si="22"/>
        <v>0</v>
      </c>
      <c r="Z19" s="724">
        <f t="shared" si="22"/>
        <v>0</v>
      </c>
      <c r="AA19" s="723">
        <f t="shared" si="22"/>
        <v>0</v>
      </c>
      <c r="AB19" s="721">
        <f t="shared" si="22"/>
        <v>0</v>
      </c>
      <c r="AC19" s="722">
        <f t="shared" si="22"/>
        <v>0</v>
      </c>
      <c r="AD19" s="723">
        <f t="shared" si="22"/>
        <v>0</v>
      </c>
      <c r="AE19" s="562">
        <f t="shared" si="22"/>
        <v>0</v>
      </c>
      <c r="AF19" s="723">
        <f t="shared" si="22"/>
        <v>0</v>
      </c>
      <c r="AG19" s="723">
        <f t="shared" si="22"/>
        <v>0</v>
      </c>
      <c r="AH19" s="724">
        <f t="shared" si="22"/>
        <v>0</v>
      </c>
      <c r="AI19" s="723">
        <f t="shared" si="22"/>
        <v>0</v>
      </c>
      <c r="AJ19" s="721">
        <f t="shared" si="22"/>
        <v>0</v>
      </c>
      <c r="AK19" s="722">
        <f t="shared" si="22"/>
        <v>0</v>
      </c>
      <c r="AL19" s="723">
        <f t="shared" si="22"/>
        <v>0</v>
      </c>
      <c r="AM19" s="562">
        <f t="shared" si="22"/>
        <v>0</v>
      </c>
      <c r="AN19" s="723">
        <f t="shared" si="22"/>
        <v>0</v>
      </c>
      <c r="AO19" s="723">
        <f t="shared" si="22"/>
        <v>0</v>
      </c>
      <c r="AP19" s="724">
        <f t="shared" si="22"/>
        <v>0</v>
      </c>
      <c r="AQ19" s="723">
        <f t="shared" si="22"/>
        <v>0</v>
      </c>
      <c r="AR19" s="721" t="str">
        <f t="shared" ref="AR19:BW19" si="23">IF(AND(AR12&gt;=$J$19,AR12&lt;$K$19),"*",0)</f>
        <v>*</v>
      </c>
      <c r="AS19" s="722" t="str">
        <f t="shared" si="23"/>
        <v>*</v>
      </c>
      <c r="AT19" s="723" t="str">
        <f t="shared" si="23"/>
        <v>*</v>
      </c>
      <c r="AU19" s="562" t="str">
        <f t="shared" si="23"/>
        <v>*</v>
      </c>
      <c r="AV19" s="723" t="str">
        <f t="shared" si="23"/>
        <v>*</v>
      </c>
      <c r="AW19" s="723" t="str">
        <f t="shared" si="23"/>
        <v>*</v>
      </c>
      <c r="AX19" s="724" t="str">
        <f t="shared" si="23"/>
        <v>*</v>
      </c>
      <c r="AY19" s="723" t="str">
        <f t="shared" si="23"/>
        <v>*</v>
      </c>
      <c r="AZ19" s="721" t="str">
        <f t="shared" si="23"/>
        <v>*</v>
      </c>
      <c r="BA19" s="722" t="str">
        <f t="shared" si="23"/>
        <v>*</v>
      </c>
      <c r="BB19" s="723" t="str">
        <f t="shared" si="23"/>
        <v>*</v>
      </c>
      <c r="BC19" s="562" t="str">
        <f t="shared" si="23"/>
        <v>*</v>
      </c>
      <c r="BD19" s="723" t="str">
        <f t="shared" si="23"/>
        <v>*</v>
      </c>
      <c r="BE19" s="723" t="str">
        <f t="shared" si="23"/>
        <v>*</v>
      </c>
      <c r="BF19" s="724" t="str">
        <f t="shared" si="23"/>
        <v>*</v>
      </c>
      <c r="BG19" s="723" t="str">
        <f t="shared" si="23"/>
        <v>*</v>
      </c>
      <c r="BH19" s="721" t="str">
        <f t="shared" si="23"/>
        <v>*</v>
      </c>
      <c r="BI19" s="722" t="str">
        <f t="shared" si="23"/>
        <v>*</v>
      </c>
      <c r="BJ19" s="723" t="str">
        <f t="shared" si="23"/>
        <v>*</v>
      </c>
      <c r="BK19" s="562" t="str">
        <f t="shared" si="23"/>
        <v>*</v>
      </c>
      <c r="BL19" s="979" t="str">
        <f t="shared" si="23"/>
        <v>*</v>
      </c>
      <c r="BM19" s="979" t="str">
        <f t="shared" si="23"/>
        <v>*</v>
      </c>
      <c r="BN19" s="983" t="str">
        <f t="shared" si="23"/>
        <v>*</v>
      </c>
      <c r="BO19" s="979" t="str">
        <f t="shared" si="23"/>
        <v>*</v>
      </c>
      <c r="BP19" s="721" t="str">
        <f t="shared" si="23"/>
        <v>*</v>
      </c>
      <c r="BQ19" s="722" t="str">
        <f t="shared" si="23"/>
        <v>*</v>
      </c>
      <c r="BR19" s="723" t="str">
        <f t="shared" si="23"/>
        <v>*</v>
      </c>
      <c r="BS19" s="562" t="str">
        <f t="shared" si="23"/>
        <v>*</v>
      </c>
      <c r="BT19" s="723" t="str">
        <f t="shared" si="23"/>
        <v>*</v>
      </c>
      <c r="BU19" s="723" t="str">
        <f t="shared" si="23"/>
        <v>*</v>
      </c>
      <c r="BV19" s="724" t="str">
        <f t="shared" si="23"/>
        <v>*</v>
      </c>
      <c r="BW19" s="723" t="str">
        <f t="shared" si="23"/>
        <v>*</v>
      </c>
      <c r="BX19" s="721" t="str">
        <f t="shared" ref="BX19:CM19" si="24">IF(AND(BX12&gt;=$J$19,BX12&lt;$K$19),"*",0)</f>
        <v>*</v>
      </c>
      <c r="BY19" s="722" t="str">
        <f t="shared" si="24"/>
        <v>*</v>
      </c>
      <c r="BZ19" s="723" t="str">
        <f t="shared" si="24"/>
        <v>*</v>
      </c>
      <c r="CA19" s="562" t="str">
        <f t="shared" si="24"/>
        <v>*</v>
      </c>
      <c r="CB19" s="723" t="str">
        <f t="shared" si="24"/>
        <v>*</v>
      </c>
      <c r="CC19" s="539" t="str">
        <f t="shared" si="24"/>
        <v>*</v>
      </c>
      <c r="CD19" s="541" t="str">
        <f t="shared" si="24"/>
        <v>*</v>
      </c>
      <c r="CE19" s="539">
        <f t="shared" si="24"/>
        <v>0</v>
      </c>
      <c r="CF19" s="537">
        <f t="shared" si="24"/>
        <v>0</v>
      </c>
      <c r="CG19" s="538">
        <f t="shared" si="24"/>
        <v>0</v>
      </c>
      <c r="CH19" s="539">
        <f t="shared" si="24"/>
        <v>0</v>
      </c>
      <c r="CI19" s="540">
        <f t="shared" si="24"/>
        <v>0</v>
      </c>
      <c r="CJ19" s="539">
        <f t="shared" si="24"/>
        <v>0</v>
      </c>
      <c r="CK19" s="539">
        <f t="shared" si="24"/>
        <v>0</v>
      </c>
      <c r="CL19" s="541">
        <f t="shared" si="24"/>
        <v>0</v>
      </c>
      <c r="CM19" s="539">
        <f t="shared" si="24"/>
        <v>0</v>
      </c>
      <c r="CN19" s="1128">
        <f t="shared" si="4"/>
        <v>9.75</v>
      </c>
      <c r="CO19" s="1129"/>
      <c r="CP19" s="1123">
        <f>IF(CN19=0,0,LOOKUP(CN19,ﾃﾞｰﾀ入力!$AR$13:'ﾃﾞｰﾀ入力'!$AR$34,ﾃﾞｰﾀ入力!$AS$13:'ﾃﾞｰﾀ入力'!$AS$34))</f>
        <v>8.5</v>
      </c>
      <c r="CQ19" s="1123"/>
      <c r="CR19" s="294">
        <f t="shared" si="5"/>
        <v>0.5</v>
      </c>
      <c r="CS19" s="294">
        <f t="shared" si="6"/>
        <v>0.75</v>
      </c>
      <c r="CT19" s="294">
        <f t="shared" si="7"/>
        <v>0.5</v>
      </c>
      <c r="CU19" s="295">
        <f t="shared" ca="1" si="12"/>
        <v>11310</v>
      </c>
      <c r="CV19" s="296">
        <f ca="1">IF(H19=0,0,LOOKUP(H19,ﾃﾞｰﾀ入力!$C$3:'ﾃﾞｰﾀ入力'!$C$52,ﾃﾞｰﾀ入力!$E$3:'ﾃﾞｰﾀ入力'!$E$51))</f>
        <v>1248</v>
      </c>
      <c r="CW19" s="297">
        <f ca="1">IF(H19=0,0,LOOKUP(H19,ﾃﾞｰﾀ入力!$C$3:'ﾃﾞｰﾀ入力'!$C$52,ﾃﾞｰﾀ入力!$F$3:'ﾃﾞｰﾀ入力'!$F$51))</f>
        <v>648</v>
      </c>
      <c r="CY19" s="69"/>
      <c r="CZ19" s="69"/>
      <c r="DA19" s="69"/>
    </row>
    <row r="20" spans="1:105" ht="22.5" customHeight="1">
      <c r="A20" s="443">
        <f t="shared" si="8"/>
        <v>7</v>
      </c>
      <c r="B20" s="855" t="str">
        <f>ｼﾌﾄ原本!C11</f>
        <v>N.D</v>
      </c>
      <c r="C20" s="780" t="str">
        <f>ｼﾌﾄ原本!M11</f>
        <v>X</v>
      </c>
      <c r="D20" s="435">
        <f>IF(COUNTIF($H$14:$H$30,7),VLOOKUP(7,$H$14:$CU$30,3,FALSE),0)</f>
        <v>0</v>
      </c>
      <c r="E20" s="423">
        <f>IF(COUNTIF($H$14:$H$30,7),VLOOKUP(7,$H$14:$CU$30,4,FALSE),0)</f>
        <v>0</v>
      </c>
      <c r="F20" s="430">
        <f>IF(COUNTIF($H$14:$H$30,7),VLOOKUP(7,$H$14:$CU$30,92,FALSE),0)</f>
        <v>0</v>
      </c>
      <c r="G20" s="431">
        <f>IF(COUNTIF($H$14:$H$30,7),VLOOKUP(7,$H$14:$CW$30,94,FALSE),0)</f>
        <v>0</v>
      </c>
      <c r="H20" s="432">
        <v>19</v>
      </c>
      <c r="I20" s="874" t="str">
        <f>IF(H20=0,0,LOOKUP(H20,ﾃﾞｰﾀ入力!$C$3:'ﾃﾞｰﾀ入力'!$C$40,ﾃﾞｰﾀ入力!$D$3:'ﾃﾞｰﾀ入力'!$D$40))</f>
        <v>E.U</v>
      </c>
      <c r="J20" s="285"/>
      <c r="K20" s="286"/>
      <c r="L20" s="632">
        <f t="shared" ref="L20:AQ20" si="25">IF(AND(L12&gt;=$J$20,L12&lt;$K$20),"*",0)</f>
        <v>0</v>
      </c>
      <c r="M20" s="626">
        <f t="shared" si="25"/>
        <v>0</v>
      </c>
      <c r="N20" s="627">
        <f t="shared" si="25"/>
        <v>0</v>
      </c>
      <c r="O20" s="628">
        <f t="shared" si="25"/>
        <v>0</v>
      </c>
      <c r="P20" s="537">
        <f t="shared" si="25"/>
        <v>0</v>
      </c>
      <c r="Q20" s="539">
        <f t="shared" si="25"/>
        <v>0</v>
      </c>
      <c r="R20" s="541">
        <f t="shared" si="25"/>
        <v>0</v>
      </c>
      <c r="S20" s="539">
        <f t="shared" si="25"/>
        <v>0</v>
      </c>
      <c r="T20" s="537">
        <f t="shared" si="25"/>
        <v>0</v>
      </c>
      <c r="U20" s="538">
        <f t="shared" si="25"/>
        <v>0</v>
      </c>
      <c r="V20" s="539">
        <f t="shared" si="25"/>
        <v>0</v>
      </c>
      <c r="W20" s="540">
        <f t="shared" si="25"/>
        <v>0</v>
      </c>
      <c r="X20" s="723">
        <f t="shared" si="25"/>
        <v>0</v>
      </c>
      <c r="Y20" s="723">
        <f t="shared" si="25"/>
        <v>0</v>
      </c>
      <c r="Z20" s="724">
        <f t="shared" si="25"/>
        <v>0</v>
      </c>
      <c r="AA20" s="723">
        <f t="shared" si="25"/>
        <v>0</v>
      </c>
      <c r="AB20" s="721">
        <f t="shared" si="25"/>
        <v>0</v>
      </c>
      <c r="AC20" s="722">
        <f t="shared" si="25"/>
        <v>0</v>
      </c>
      <c r="AD20" s="723">
        <f t="shared" si="25"/>
        <v>0</v>
      </c>
      <c r="AE20" s="562">
        <f t="shared" si="25"/>
        <v>0</v>
      </c>
      <c r="AF20" s="723">
        <f t="shared" si="25"/>
        <v>0</v>
      </c>
      <c r="AG20" s="723">
        <f t="shared" si="25"/>
        <v>0</v>
      </c>
      <c r="AH20" s="724">
        <f t="shared" si="25"/>
        <v>0</v>
      </c>
      <c r="AI20" s="723">
        <f t="shared" si="25"/>
        <v>0</v>
      </c>
      <c r="AJ20" s="721">
        <f t="shared" si="25"/>
        <v>0</v>
      </c>
      <c r="AK20" s="722">
        <f t="shared" si="25"/>
        <v>0</v>
      </c>
      <c r="AL20" s="723">
        <f t="shared" si="25"/>
        <v>0</v>
      </c>
      <c r="AM20" s="562">
        <f t="shared" si="25"/>
        <v>0</v>
      </c>
      <c r="AN20" s="723">
        <f t="shared" si="25"/>
        <v>0</v>
      </c>
      <c r="AO20" s="723">
        <f t="shared" si="25"/>
        <v>0</v>
      </c>
      <c r="AP20" s="724">
        <f t="shared" si="25"/>
        <v>0</v>
      </c>
      <c r="AQ20" s="723">
        <f t="shared" si="25"/>
        <v>0</v>
      </c>
      <c r="AR20" s="721">
        <f t="shared" ref="AR20:BW20" si="26">IF(AND(AR12&gt;=$J$20,AR12&lt;$K$20),"*",0)</f>
        <v>0</v>
      </c>
      <c r="AS20" s="722">
        <f t="shared" si="26"/>
        <v>0</v>
      </c>
      <c r="AT20" s="723">
        <f t="shared" si="26"/>
        <v>0</v>
      </c>
      <c r="AU20" s="562">
        <f t="shared" si="26"/>
        <v>0</v>
      </c>
      <c r="AV20" s="723">
        <f t="shared" si="26"/>
        <v>0</v>
      </c>
      <c r="AW20" s="723">
        <f t="shared" si="26"/>
        <v>0</v>
      </c>
      <c r="AX20" s="724">
        <f t="shared" si="26"/>
        <v>0</v>
      </c>
      <c r="AY20" s="723">
        <f t="shared" si="26"/>
        <v>0</v>
      </c>
      <c r="AZ20" s="721">
        <f t="shared" si="26"/>
        <v>0</v>
      </c>
      <c r="BA20" s="722">
        <f t="shared" si="26"/>
        <v>0</v>
      </c>
      <c r="BB20" s="723">
        <f t="shared" si="26"/>
        <v>0</v>
      </c>
      <c r="BC20" s="562">
        <f t="shared" si="26"/>
        <v>0</v>
      </c>
      <c r="BD20" s="723">
        <f t="shared" si="26"/>
        <v>0</v>
      </c>
      <c r="BE20" s="723">
        <f t="shared" si="26"/>
        <v>0</v>
      </c>
      <c r="BF20" s="724">
        <f t="shared" si="26"/>
        <v>0</v>
      </c>
      <c r="BG20" s="723">
        <f t="shared" si="26"/>
        <v>0</v>
      </c>
      <c r="BH20" s="721">
        <f t="shared" si="26"/>
        <v>0</v>
      </c>
      <c r="BI20" s="722">
        <f t="shared" si="26"/>
        <v>0</v>
      </c>
      <c r="BJ20" s="723">
        <f t="shared" si="26"/>
        <v>0</v>
      </c>
      <c r="BK20" s="562">
        <f t="shared" si="26"/>
        <v>0</v>
      </c>
      <c r="BL20" s="723">
        <f t="shared" si="26"/>
        <v>0</v>
      </c>
      <c r="BM20" s="723">
        <f t="shared" si="26"/>
        <v>0</v>
      </c>
      <c r="BN20" s="724">
        <f t="shared" si="26"/>
        <v>0</v>
      </c>
      <c r="BO20" s="723">
        <f t="shared" si="26"/>
        <v>0</v>
      </c>
      <c r="BP20" s="721">
        <f t="shared" si="26"/>
        <v>0</v>
      </c>
      <c r="BQ20" s="722">
        <f t="shared" si="26"/>
        <v>0</v>
      </c>
      <c r="BR20" s="723">
        <f t="shared" si="26"/>
        <v>0</v>
      </c>
      <c r="BS20" s="562">
        <f t="shared" si="26"/>
        <v>0</v>
      </c>
      <c r="BT20" s="723">
        <f t="shared" si="26"/>
        <v>0</v>
      </c>
      <c r="BU20" s="723">
        <f t="shared" si="26"/>
        <v>0</v>
      </c>
      <c r="BV20" s="724">
        <f t="shared" si="26"/>
        <v>0</v>
      </c>
      <c r="BW20" s="723">
        <f t="shared" si="26"/>
        <v>0</v>
      </c>
      <c r="BX20" s="721">
        <f t="shared" ref="BX20:CM20" si="27">IF(AND(BX12&gt;=$J$20,BX12&lt;$K$20),"*",0)</f>
        <v>0</v>
      </c>
      <c r="BY20" s="722">
        <f t="shared" si="27"/>
        <v>0</v>
      </c>
      <c r="BZ20" s="723">
        <f t="shared" si="27"/>
        <v>0</v>
      </c>
      <c r="CA20" s="562">
        <f t="shared" si="27"/>
        <v>0</v>
      </c>
      <c r="CB20" s="723">
        <f t="shared" si="27"/>
        <v>0</v>
      </c>
      <c r="CC20" s="539">
        <f t="shared" si="27"/>
        <v>0</v>
      </c>
      <c r="CD20" s="541">
        <f t="shared" si="27"/>
        <v>0</v>
      </c>
      <c r="CE20" s="539">
        <f t="shared" si="27"/>
        <v>0</v>
      </c>
      <c r="CF20" s="537">
        <f t="shared" si="27"/>
        <v>0</v>
      </c>
      <c r="CG20" s="538">
        <f t="shared" si="27"/>
        <v>0</v>
      </c>
      <c r="CH20" s="539">
        <f t="shared" si="27"/>
        <v>0</v>
      </c>
      <c r="CI20" s="540">
        <f t="shared" si="27"/>
        <v>0</v>
      </c>
      <c r="CJ20" s="539">
        <f t="shared" si="27"/>
        <v>0</v>
      </c>
      <c r="CK20" s="539">
        <f t="shared" si="27"/>
        <v>0</v>
      </c>
      <c r="CL20" s="541">
        <f t="shared" si="27"/>
        <v>0</v>
      </c>
      <c r="CM20" s="539">
        <f t="shared" si="27"/>
        <v>0</v>
      </c>
      <c r="CN20" s="1128">
        <f t="shared" si="4"/>
        <v>0</v>
      </c>
      <c r="CO20" s="1129"/>
      <c r="CP20" s="1123">
        <f>IF(CN20=0,0,LOOKUP(CN20,ﾃﾞｰﾀ入力!$AR$13:'ﾃﾞｰﾀ入力'!$AR$34,ﾃﾞｰﾀ入力!$AS$13:'ﾃﾞｰﾀ入力'!$AS$34))</f>
        <v>0</v>
      </c>
      <c r="CQ20" s="1123"/>
      <c r="CR20" s="294">
        <f t="shared" si="5"/>
        <v>0</v>
      </c>
      <c r="CS20" s="294">
        <f t="shared" si="6"/>
        <v>0</v>
      </c>
      <c r="CT20" s="294">
        <f t="shared" si="7"/>
        <v>0</v>
      </c>
      <c r="CU20" s="295">
        <f t="shared" ca="1" si="12"/>
        <v>0</v>
      </c>
      <c r="CV20" s="296">
        <f ca="1">IF(H20=0,0,LOOKUP(H20,ﾃﾞｰﾀ入力!$C$3:'ﾃﾞｰﾀ入力'!$C$52,ﾃﾞｰﾀ入力!$E$3:'ﾃﾞｰﾀ入力'!$E$51))</f>
        <v>1226</v>
      </c>
      <c r="CW20" s="297">
        <f ca="1">IF(H20=0,0,LOOKUP(H20,ﾃﾞｰﾀ入力!$C$3:'ﾃﾞｰﾀ入力'!$C$52,ﾃﾞｰﾀ入力!$F$3:'ﾃﾞｰﾀ入力'!$F$51))</f>
        <v>816</v>
      </c>
      <c r="CY20" s="69"/>
      <c r="CZ20" s="69"/>
      <c r="DA20" s="69"/>
    </row>
    <row r="21" spans="1:105" ht="22.5" customHeight="1">
      <c r="A21" s="443">
        <f t="shared" si="8"/>
        <v>8</v>
      </c>
      <c r="B21" s="855" t="str">
        <f>ｼﾌﾄ原本!C12</f>
        <v>M.K</v>
      </c>
      <c r="C21" s="780" t="str">
        <f>ｼﾌﾄ原本!M12</f>
        <v>O-16</v>
      </c>
      <c r="D21" s="435">
        <f>IF(COUNTIF($H$14:$H$30,8),VLOOKUP(8,$H$14:$CU$30,3,FALSE),0)</f>
        <v>0</v>
      </c>
      <c r="E21" s="423">
        <f>IF(COUNTIF($H$14:$H$30,8),VLOOKUP(8,$H$14:$CU$30,4,FALSE),0)</f>
        <v>0</v>
      </c>
      <c r="F21" s="430">
        <f>IF(COUNTIF($H$14:$H$30,8),VLOOKUP(8,$H$14:$CU$30,92,FALSE),0)</f>
        <v>0</v>
      </c>
      <c r="G21" s="431">
        <f>IF(COUNTIF($H$14:$H$30,8),VLOOKUP(8,$H$14:$CW$30,94,FALSE),0)</f>
        <v>0</v>
      </c>
      <c r="H21" s="432">
        <v>20</v>
      </c>
      <c r="I21" s="874" t="str">
        <f>IF(H21=0,0,LOOKUP(H21,ﾃﾞｰﾀ入力!$C$3:'ﾃﾞｰﾀ入力'!$C$40,ﾃﾞｰﾀ入力!$D$3:'ﾃﾞｰﾀ入力'!$D$40))</f>
        <v>S.S</v>
      </c>
      <c r="J21" s="285">
        <v>17</v>
      </c>
      <c r="K21" s="286">
        <v>22.75</v>
      </c>
      <c r="L21" s="632">
        <f t="shared" ref="L21:AQ21" si="28">IF(AND(L12&gt;=$J$21,L12&lt;$K$21),"*",0)</f>
        <v>0</v>
      </c>
      <c r="M21" s="626">
        <f t="shared" si="28"/>
        <v>0</v>
      </c>
      <c r="N21" s="627">
        <f t="shared" si="28"/>
        <v>0</v>
      </c>
      <c r="O21" s="628">
        <f t="shared" si="28"/>
        <v>0</v>
      </c>
      <c r="P21" s="537">
        <f t="shared" si="28"/>
        <v>0</v>
      </c>
      <c r="Q21" s="539">
        <f t="shared" si="28"/>
        <v>0</v>
      </c>
      <c r="R21" s="541">
        <f t="shared" si="28"/>
        <v>0</v>
      </c>
      <c r="S21" s="539">
        <f t="shared" si="28"/>
        <v>0</v>
      </c>
      <c r="T21" s="537">
        <f t="shared" si="28"/>
        <v>0</v>
      </c>
      <c r="U21" s="538">
        <f t="shared" si="28"/>
        <v>0</v>
      </c>
      <c r="V21" s="539">
        <f t="shared" si="28"/>
        <v>0</v>
      </c>
      <c r="W21" s="540">
        <f t="shared" si="28"/>
        <v>0</v>
      </c>
      <c r="X21" s="539">
        <f t="shared" si="28"/>
        <v>0</v>
      </c>
      <c r="Y21" s="723">
        <f t="shared" si="28"/>
        <v>0</v>
      </c>
      <c r="Z21" s="724">
        <f t="shared" si="28"/>
        <v>0</v>
      </c>
      <c r="AA21" s="723">
        <f t="shared" si="28"/>
        <v>0</v>
      </c>
      <c r="AB21" s="721">
        <f t="shared" si="28"/>
        <v>0</v>
      </c>
      <c r="AC21" s="722">
        <f t="shared" si="28"/>
        <v>0</v>
      </c>
      <c r="AD21" s="723">
        <f t="shared" si="28"/>
        <v>0</v>
      </c>
      <c r="AE21" s="562">
        <f t="shared" si="28"/>
        <v>0</v>
      </c>
      <c r="AF21" s="723">
        <f t="shared" si="28"/>
        <v>0</v>
      </c>
      <c r="AG21" s="723">
        <f t="shared" si="28"/>
        <v>0</v>
      </c>
      <c r="AH21" s="724">
        <f t="shared" si="28"/>
        <v>0</v>
      </c>
      <c r="AI21" s="723">
        <f t="shared" si="28"/>
        <v>0</v>
      </c>
      <c r="AJ21" s="721">
        <f t="shared" si="28"/>
        <v>0</v>
      </c>
      <c r="AK21" s="722">
        <f t="shared" si="28"/>
        <v>0</v>
      </c>
      <c r="AL21" s="723">
        <f t="shared" si="28"/>
        <v>0</v>
      </c>
      <c r="AM21" s="562">
        <f t="shared" si="28"/>
        <v>0</v>
      </c>
      <c r="AN21" s="723">
        <f t="shared" si="28"/>
        <v>0</v>
      </c>
      <c r="AO21" s="723">
        <f t="shared" si="28"/>
        <v>0</v>
      </c>
      <c r="AP21" s="724">
        <f t="shared" si="28"/>
        <v>0</v>
      </c>
      <c r="AQ21" s="723">
        <f t="shared" si="28"/>
        <v>0</v>
      </c>
      <c r="AR21" s="721">
        <f t="shared" ref="AR21:BW21" si="29">IF(AND(AR12&gt;=$J$21,AR12&lt;$K$21),"*",0)</f>
        <v>0</v>
      </c>
      <c r="AS21" s="722">
        <f t="shared" si="29"/>
        <v>0</v>
      </c>
      <c r="AT21" s="723">
        <f t="shared" si="29"/>
        <v>0</v>
      </c>
      <c r="AU21" s="562">
        <f t="shared" si="29"/>
        <v>0</v>
      </c>
      <c r="AV21" s="723">
        <f t="shared" si="29"/>
        <v>0</v>
      </c>
      <c r="AW21" s="723">
        <f t="shared" si="29"/>
        <v>0</v>
      </c>
      <c r="AX21" s="724">
        <f t="shared" si="29"/>
        <v>0</v>
      </c>
      <c r="AY21" s="723">
        <f t="shared" si="29"/>
        <v>0</v>
      </c>
      <c r="AZ21" s="721">
        <f t="shared" si="29"/>
        <v>0</v>
      </c>
      <c r="BA21" s="722">
        <f t="shared" si="29"/>
        <v>0</v>
      </c>
      <c r="BB21" s="723">
        <f t="shared" si="29"/>
        <v>0</v>
      </c>
      <c r="BC21" s="562">
        <f t="shared" si="29"/>
        <v>0</v>
      </c>
      <c r="BD21" s="723">
        <f t="shared" si="29"/>
        <v>0</v>
      </c>
      <c r="BE21" s="723">
        <f t="shared" si="29"/>
        <v>0</v>
      </c>
      <c r="BF21" s="724">
        <f t="shared" si="29"/>
        <v>0</v>
      </c>
      <c r="BG21" s="723">
        <f t="shared" si="29"/>
        <v>0</v>
      </c>
      <c r="BH21" s="721" t="str">
        <f t="shared" si="29"/>
        <v>*</v>
      </c>
      <c r="BI21" s="722" t="str">
        <f t="shared" si="29"/>
        <v>*</v>
      </c>
      <c r="BJ21" s="723" t="str">
        <f t="shared" si="29"/>
        <v>*</v>
      </c>
      <c r="BK21" s="562" t="str">
        <f t="shared" si="29"/>
        <v>*</v>
      </c>
      <c r="BL21" s="723" t="str">
        <f t="shared" si="29"/>
        <v>*</v>
      </c>
      <c r="BM21" s="723" t="str">
        <f t="shared" si="29"/>
        <v>*</v>
      </c>
      <c r="BN21" s="724" t="str">
        <f t="shared" si="29"/>
        <v>*</v>
      </c>
      <c r="BO21" s="723" t="str">
        <f t="shared" si="29"/>
        <v>*</v>
      </c>
      <c r="BP21" s="980" t="str">
        <f t="shared" si="29"/>
        <v>*</v>
      </c>
      <c r="BQ21" s="722" t="str">
        <f t="shared" si="29"/>
        <v>*</v>
      </c>
      <c r="BR21" s="723" t="str">
        <f t="shared" si="29"/>
        <v>*</v>
      </c>
      <c r="BS21" s="562" t="str">
        <f t="shared" si="29"/>
        <v>*</v>
      </c>
      <c r="BT21" s="723" t="str">
        <f t="shared" si="29"/>
        <v>*</v>
      </c>
      <c r="BU21" s="723" t="str">
        <f t="shared" si="29"/>
        <v>*</v>
      </c>
      <c r="BV21" s="724" t="str">
        <f t="shared" si="29"/>
        <v>*</v>
      </c>
      <c r="BW21" s="723" t="str">
        <f t="shared" si="29"/>
        <v>*</v>
      </c>
      <c r="BX21" s="721" t="str">
        <f t="shared" ref="BX21:CM21" si="30">IF(AND(BX12&gt;=$J$21,BX12&lt;$K$21),"*",0)</f>
        <v>*</v>
      </c>
      <c r="BY21" s="722" t="str">
        <f t="shared" si="30"/>
        <v>*</v>
      </c>
      <c r="BZ21" s="723" t="str">
        <f t="shared" si="30"/>
        <v>*</v>
      </c>
      <c r="CA21" s="562" t="str">
        <f t="shared" si="30"/>
        <v>*</v>
      </c>
      <c r="CB21" s="723" t="str">
        <f t="shared" si="30"/>
        <v>*</v>
      </c>
      <c r="CC21" s="539" t="str">
        <f t="shared" si="30"/>
        <v>*</v>
      </c>
      <c r="CD21" s="541" t="str">
        <f t="shared" si="30"/>
        <v>*</v>
      </c>
      <c r="CE21" s="539">
        <f t="shared" si="30"/>
        <v>0</v>
      </c>
      <c r="CF21" s="537">
        <f t="shared" si="30"/>
        <v>0</v>
      </c>
      <c r="CG21" s="538">
        <f t="shared" si="30"/>
        <v>0</v>
      </c>
      <c r="CH21" s="539">
        <f t="shared" si="30"/>
        <v>0</v>
      </c>
      <c r="CI21" s="540">
        <f t="shared" si="30"/>
        <v>0</v>
      </c>
      <c r="CJ21" s="539">
        <f t="shared" si="30"/>
        <v>0</v>
      </c>
      <c r="CK21" s="539">
        <f t="shared" si="30"/>
        <v>0</v>
      </c>
      <c r="CL21" s="541">
        <f t="shared" si="30"/>
        <v>0</v>
      </c>
      <c r="CM21" s="539">
        <f t="shared" si="30"/>
        <v>0</v>
      </c>
      <c r="CN21" s="1128">
        <f t="shared" si="4"/>
        <v>5.75</v>
      </c>
      <c r="CO21" s="1129"/>
      <c r="CP21" s="1123">
        <f>IF(CN21=0,0,LOOKUP(CN21,ﾃﾞｰﾀ入力!$AR$13:'ﾃﾞｰﾀ入力'!$AR$34,ﾃﾞｰﾀ入力!$AS$13:'ﾃﾞｰﾀ入力'!$AS$34))</f>
        <v>5.25</v>
      </c>
      <c r="CQ21" s="1123"/>
      <c r="CR21" s="294">
        <f t="shared" si="5"/>
        <v>0</v>
      </c>
      <c r="CS21" s="294">
        <f t="shared" si="6"/>
        <v>0.75</v>
      </c>
      <c r="CT21" s="294">
        <f t="shared" si="7"/>
        <v>0</v>
      </c>
      <c r="CU21" s="295">
        <f t="shared" ca="1" si="12"/>
        <v>6666.375</v>
      </c>
      <c r="CV21" s="296">
        <f ca="1">IF(H21=0,0,LOOKUP(H21,ﾃﾞｰﾀ入力!$C$3:'ﾃﾞｰﾀ入力'!$C$52,ﾃﾞｰﾀ入力!$E$3:'ﾃﾞｰﾀ入力'!$E$51))</f>
        <v>1226</v>
      </c>
      <c r="CW21" s="297">
        <f ca="1">IF(H21=0,0,LOOKUP(H21,ﾃﾞｰﾀ入力!$C$3:'ﾃﾞｰﾀ入力'!$C$52,ﾃﾞｰﾀ入力!$F$3:'ﾃﾞｰﾀ入力'!$F$51))</f>
        <v>320</v>
      </c>
      <c r="CY21" s="69"/>
      <c r="CZ21" s="69"/>
      <c r="DA21" s="69"/>
    </row>
    <row r="22" spans="1:105" ht="22.5" customHeight="1">
      <c r="A22" s="443">
        <f t="shared" si="8"/>
        <v>9</v>
      </c>
      <c r="B22" s="855" t="str">
        <f>ｼﾌﾄ原本!C13</f>
        <v>H.S</v>
      </c>
      <c r="C22" s="780" t="str">
        <f>ｼﾌﾄ原本!M13</f>
        <v>13-L</v>
      </c>
      <c r="D22" s="435">
        <f>IF(COUNTIF($H$14:$H$30,9),VLOOKUP(9,$H$14:$CU$30,3,FALSE),0)</f>
        <v>13</v>
      </c>
      <c r="E22" s="423">
        <f>IF(COUNTIF($H$14:$H$30,9),VLOOKUP(9,$H$14:$CU$30,4,FALSE),0)</f>
        <v>22.75</v>
      </c>
      <c r="F22" s="430">
        <f ca="1">IF(COUNTIF($H$14:$H$30,9),VLOOKUP(9,$H$14:$CU$30,92,FALSE),0)</f>
        <v>11310</v>
      </c>
      <c r="G22" s="431">
        <f ca="1">IF(COUNTIF($H$14:$H$30,9),VLOOKUP(9,$H$14:$CW$30,94,FALSE),0)</f>
        <v>648</v>
      </c>
      <c r="H22" s="432">
        <v>17</v>
      </c>
      <c r="I22" s="874" t="str">
        <f>IF(H22=0,0,LOOKUP(H22,ﾃﾞｰﾀ入力!$C$3:'ﾃﾞｰﾀ入力'!$C$40,ﾃﾞｰﾀ入力!$D$3:'ﾃﾞｰﾀ入力'!$D$40))</f>
        <v>S.U</v>
      </c>
      <c r="J22" s="285">
        <v>18</v>
      </c>
      <c r="K22" s="286">
        <v>22.75</v>
      </c>
      <c r="L22" s="632">
        <f t="shared" ref="L22:AQ22" si="31">IF(AND(L12&gt;=$J$22,L12&lt;$K$22),"*",0)</f>
        <v>0</v>
      </c>
      <c r="M22" s="626">
        <f t="shared" si="31"/>
        <v>0</v>
      </c>
      <c r="N22" s="627">
        <f t="shared" si="31"/>
        <v>0</v>
      </c>
      <c r="O22" s="628">
        <f t="shared" si="31"/>
        <v>0</v>
      </c>
      <c r="P22" s="537">
        <f t="shared" si="31"/>
        <v>0</v>
      </c>
      <c r="Q22" s="539">
        <f t="shared" si="31"/>
        <v>0</v>
      </c>
      <c r="R22" s="541">
        <f t="shared" si="31"/>
        <v>0</v>
      </c>
      <c r="S22" s="539">
        <f t="shared" si="31"/>
        <v>0</v>
      </c>
      <c r="T22" s="537">
        <f t="shared" si="31"/>
        <v>0</v>
      </c>
      <c r="U22" s="538">
        <f t="shared" si="31"/>
        <v>0</v>
      </c>
      <c r="V22" s="539">
        <f t="shared" si="31"/>
        <v>0</v>
      </c>
      <c r="W22" s="540">
        <f t="shared" si="31"/>
        <v>0</v>
      </c>
      <c r="X22" s="539">
        <f t="shared" si="31"/>
        <v>0</v>
      </c>
      <c r="Y22" s="723">
        <f t="shared" si="31"/>
        <v>0</v>
      </c>
      <c r="Z22" s="724">
        <f t="shared" si="31"/>
        <v>0</v>
      </c>
      <c r="AA22" s="723">
        <f t="shared" si="31"/>
        <v>0</v>
      </c>
      <c r="AB22" s="721">
        <f t="shared" si="31"/>
        <v>0</v>
      </c>
      <c r="AC22" s="722">
        <f t="shared" si="31"/>
        <v>0</v>
      </c>
      <c r="AD22" s="723">
        <f t="shared" si="31"/>
        <v>0</v>
      </c>
      <c r="AE22" s="562">
        <f t="shared" si="31"/>
        <v>0</v>
      </c>
      <c r="AF22" s="723">
        <f t="shared" si="31"/>
        <v>0</v>
      </c>
      <c r="AG22" s="723">
        <f t="shared" si="31"/>
        <v>0</v>
      </c>
      <c r="AH22" s="724">
        <f t="shared" si="31"/>
        <v>0</v>
      </c>
      <c r="AI22" s="723">
        <f t="shared" si="31"/>
        <v>0</v>
      </c>
      <c r="AJ22" s="721">
        <f t="shared" si="31"/>
        <v>0</v>
      </c>
      <c r="AK22" s="722">
        <f t="shared" si="31"/>
        <v>0</v>
      </c>
      <c r="AL22" s="723">
        <f t="shared" si="31"/>
        <v>0</v>
      </c>
      <c r="AM22" s="562">
        <f t="shared" si="31"/>
        <v>0</v>
      </c>
      <c r="AN22" s="723">
        <f t="shared" si="31"/>
        <v>0</v>
      </c>
      <c r="AO22" s="723">
        <f t="shared" si="31"/>
        <v>0</v>
      </c>
      <c r="AP22" s="724">
        <f t="shared" si="31"/>
        <v>0</v>
      </c>
      <c r="AQ22" s="723">
        <f t="shared" si="31"/>
        <v>0</v>
      </c>
      <c r="AR22" s="721">
        <f t="shared" ref="AR22:BW22" si="32">IF(AND(AR12&gt;=$J$22,AR12&lt;$K$22),"*",0)</f>
        <v>0</v>
      </c>
      <c r="AS22" s="722">
        <f t="shared" si="32"/>
        <v>0</v>
      </c>
      <c r="AT22" s="723">
        <f t="shared" si="32"/>
        <v>0</v>
      </c>
      <c r="AU22" s="562">
        <f t="shared" si="32"/>
        <v>0</v>
      </c>
      <c r="AV22" s="723">
        <f t="shared" si="32"/>
        <v>0</v>
      </c>
      <c r="AW22" s="723">
        <f t="shared" si="32"/>
        <v>0</v>
      </c>
      <c r="AX22" s="724">
        <f t="shared" si="32"/>
        <v>0</v>
      </c>
      <c r="AY22" s="723">
        <f t="shared" si="32"/>
        <v>0</v>
      </c>
      <c r="AZ22" s="721">
        <f t="shared" si="32"/>
        <v>0</v>
      </c>
      <c r="BA22" s="722">
        <f t="shared" si="32"/>
        <v>0</v>
      </c>
      <c r="BB22" s="723">
        <f t="shared" si="32"/>
        <v>0</v>
      </c>
      <c r="BC22" s="562">
        <f t="shared" si="32"/>
        <v>0</v>
      </c>
      <c r="BD22" s="723">
        <f t="shared" si="32"/>
        <v>0</v>
      </c>
      <c r="BE22" s="723">
        <f t="shared" si="32"/>
        <v>0</v>
      </c>
      <c r="BF22" s="724">
        <f t="shared" si="32"/>
        <v>0</v>
      </c>
      <c r="BG22" s="723">
        <f t="shared" si="32"/>
        <v>0</v>
      </c>
      <c r="BH22" s="721">
        <f t="shared" si="32"/>
        <v>0</v>
      </c>
      <c r="BI22" s="722">
        <f t="shared" si="32"/>
        <v>0</v>
      </c>
      <c r="BJ22" s="723">
        <f t="shared" si="32"/>
        <v>0</v>
      </c>
      <c r="BK22" s="562">
        <f t="shared" si="32"/>
        <v>0</v>
      </c>
      <c r="BL22" s="723" t="str">
        <f t="shared" si="32"/>
        <v>*</v>
      </c>
      <c r="BM22" s="723" t="str">
        <f t="shared" si="32"/>
        <v>*</v>
      </c>
      <c r="BN22" s="724" t="str">
        <f t="shared" si="32"/>
        <v>*</v>
      </c>
      <c r="BO22" s="723" t="str">
        <f t="shared" si="32"/>
        <v>*</v>
      </c>
      <c r="BP22" s="721" t="str">
        <f t="shared" si="32"/>
        <v>*</v>
      </c>
      <c r="BQ22" s="722" t="str">
        <f t="shared" si="32"/>
        <v>*</v>
      </c>
      <c r="BR22" s="723" t="str">
        <f t="shared" si="32"/>
        <v>*</v>
      </c>
      <c r="BS22" s="562" t="str">
        <f t="shared" si="32"/>
        <v>*</v>
      </c>
      <c r="BT22" s="723" t="str">
        <f t="shared" si="32"/>
        <v>*</v>
      </c>
      <c r="BU22" s="723" t="str">
        <f t="shared" si="32"/>
        <v>*</v>
      </c>
      <c r="BV22" s="724" t="str">
        <f t="shared" si="32"/>
        <v>*</v>
      </c>
      <c r="BW22" s="723" t="str">
        <f t="shared" si="32"/>
        <v>*</v>
      </c>
      <c r="BX22" s="721" t="str">
        <f t="shared" ref="BX22:CM22" si="33">IF(AND(BX12&gt;=$J$22,BX12&lt;$K$22),"*",0)</f>
        <v>*</v>
      </c>
      <c r="BY22" s="722" t="str">
        <f t="shared" si="33"/>
        <v>*</v>
      </c>
      <c r="BZ22" s="723" t="str">
        <f t="shared" si="33"/>
        <v>*</v>
      </c>
      <c r="CA22" s="562" t="str">
        <f t="shared" si="33"/>
        <v>*</v>
      </c>
      <c r="CB22" s="723" t="str">
        <f t="shared" si="33"/>
        <v>*</v>
      </c>
      <c r="CC22" s="539" t="str">
        <f t="shared" si="33"/>
        <v>*</v>
      </c>
      <c r="CD22" s="541" t="str">
        <f t="shared" si="33"/>
        <v>*</v>
      </c>
      <c r="CE22" s="539">
        <f t="shared" si="33"/>
        <v>0</v>
      </c>
      <c r="CF22" s="537">
        <f t="shared" si="33"/>
        <v>0</v>
      </c>
      <c r="CG22" s="538">
        <f t="shared" si="33"/>
        <v>0</v>
      </c>
      <c r="CH22" s="539">
        <f t="shared" si="33"/>
        <v>0</v>
      </c>
      <c r="CI22" s="540">
        <f t="shared" si="33"/>
        <v>0</v>
      </c>
      <c r="CJ22" s="539">
        <f t="shared" si="33"/>
        <v>0</v>
      </c>
      <c r="CK22" s="539">
        <f t="shared" si="33"/>
        <v>0</v>
      </c>
      <c r="CL22" s="541">
        <f t="shared" si="33"/>
        <v>0</v>
      </c>
      <c r="CM22" s="539">
        <f t="shared" si="33"/>
        <v>0</v>
      </c>
      <c r="CN22" s="1128">
        <f t="shared" si="4"/>
        <v>4.75</v>
      </c>
      <c r="CO22" s="1129"/>
      <c r="CP22" s="1123">
        <f>IF(CN22=0,0,LOOKUP(CN22,ﾃﾞｰﾀ入力!$AR$13:'ﾃﾞｰﾀ入力'!$AR$34,ﾃﾞｰﾀ入力!$AS$13:'ﾃﾞｰﾀ入力'!$AS$34))</f>
        <v>4.5</v>
      </c>
      <c r="CQ22" s="1123"/>
      <c r="CR22" s="294">
        <f t="shared" si="5"/>
        <v>0</v>
      </c>
      <c r="CS22" s="294">
        <f t="shared" si="6"/>
        <v>0.75</v>
      </c>
      <c r="CT22" s="294">
        <f t="shared" si="7"/>
        <v>0</v>
      </c>
      <c r="CU22" s="295">
        <f t="shared" ca="1" si="12"/>
        <v>5746.875</v>
      </c>
      <c r="CV22" s="296">
        <f ca="1">IF(H22=0,0,LOOKUP(H22,ﾃﾞｰﾀ入力!$C$3:'ﾃﾞｰﾀ入力'!$C$52,ﾃﾞｰﾀ入力!$E$3:'ﾃﾞｰﾀ入力'!$E$51))</f>
        <v>1226</v>
      </c>
      <c r="CW22" s="297">
        <f ca="1">IF(H22=0,0,LOOKUP(H22,ﾃﾞｰﾀ入力!$C$3:'ﾃﾞｰﾀ入力'!$C$52,ﾃﾞｰﾀ入力!$F$3:'ﾃﾞｰﾀ入力'!$F$51))</f>
        <v>418</v>
      </c>
      <c r="CY22" s="69"/>
      <c r="CZ22" s="69"/>
      <c r="DA22" s="69"/>
    </row>
    <row r="23" spans="1:105" ht="22.5" customHeight="1">
      <c r="A23" s="443">
        <f t="shared" si="8"/>
        <v>10</v>
      </c>
      <c r="B23" s="855" t="str">
        <f>ｼﾌﾄ原本!C14</f>
        <v>C.E</v>
      </c>
      <c r="C23" s="780" t="str">
        <f>ｼﾌﾄ原本!M14</f>
        <v>X</v>
      </c>
      <c r="D23" s="435">
        <f>IF(COUNTIF($H$14:$H$30,10),VLOOKUP(10,$H$14:$CU$30,3,FALSE),0)</f>
        <v>0</v>
      </c>
      <c r="E23" s="423">
        <f>IF(COUNTIF($H$14:$H$30,10),VLOOKUP(10,$H$14:$CU$30,4,FALSE),0)</f>
        <v>0</v>
      </c>
      <c r="F23" s="430">
        <f>IF(COUNTIF($H$14:$H$30,10),VLOOKUP(10,$H$14:$CU$30,92,FALSE),0)</f>
        <v>0</v>
      </c>
      <c r="G23" s="431">
        <f>IF(COUNTIF($H$14:$H$30,10),VLOOKUP(10,$H$14:$CW$30,94,FALSE),0)</f>
        <v>0</v>
      </c>
      <c r="H23" s="432"/>
      <c r="I23" s="874">
        <f>IF(H23=0,0,LOOKUP(H23,ﾃﾞｰﾀ入力!$C$3:'ﾃﾞｰﾀ入力'!$C$40,ﾃﾞｰﾀ入力!$D$3:'ﾃﾞｰﾀ入力'!$D$40))</f>
        <v>0</v>
      </c>
      <c r="J23" s="285"/>
      <c r="K23" s="286"/>
      <c r="L23" s="632">
        <f t="shared" ref="L23:AQ23" si="34">IF(AND(L12&gt;=$J$23,L12&lt;$K$23),"*",0)</f>
        <v>0</v>
      </c>
      <c r="M23" s="626">
        <f t="shared" si="34"/>
        <v>0</v>
      </c>
      <c r="N23" s="627">
        <f t="shared" si="34"/>
        <v>0</v>
      </c>
      <c r="O23" s="628">
        <f t="shared" si="34"/>
        <v>0</v>
      </c>
      <c r="P23" s="537">
        <f t="shared" si="34"/>
        <v>0</v>
      </c>
      <c r="Q23" s="539">
        <f t="shared" si="34"/>
        <v>0</v>
      </c>
      <c r="R23" s="541">
        <f t="shared" si="34"/>
        <v>0</v>
      </c>
      <c r="S23" s="539">
        <f t="shared" si="34"/>
        <v>0</v>
      </c>
      <c r="T23" s="537">
        <f t="shared" si="34"/>
        <v>0</v>
      </c>
      <c r="U23" s="538">
        <f t="shared" si="34"/>
        <v>0</v>
      </c>
      <c r="V23" s="539">
        <f t="shared" si="34"/>
        <v>0</v>
      </c>
      <c r="W23" s="540">
        <f t="shared" si="34"/>
        <v>0</v>
      </c>
      <c r="X23" s="539">
        <f t="shared" si="34"/>
        <v>0</v>
      </c>
      <c r="Y23" s="723">
        <f t="shared" si="34"/>
        <v>0</v>
      </c>
      <c r="Z23" s="724">
        <f t="shared" si="34"/>
        <v>0</v>
      </c>
      <c r="AA23" s="723">
        <f t="shared" si="34"/>
        <v>0</v>
      </c>
      <c r="AB23" s="721">
        <f t="shared" si="34"/>
        <v>0</v>
      </c>
      <c r="AC23" s="722">
        <f t="shared" si="34"/>
        <v>0</v>
      </c>
      <c r="AD23" s="723">
        <f t="shared" si="34"/>
        <v>0</v>
      </c>
      <c r="AE23" s="562">
        <f t="shared" si="34"/>
        <v>0</v>
      </c>
      <c r="AF23" s="723">
        <f t="shared" si="34"/>
        <v>0</v>
      </c>
      <c r="AG23" s="723">
        <f t="shared" si="34"/>
        <v>0</v>
      </c>
      <c r="AH23" s="724">
        <f t="shared" si="34"/>
        <v>0</v>
      </c>
      <c r="AI23" s="723">
        <f t="shared" si="34"/>
        <v>0</v>
      </c>
      <c r="AJ23" s="721">
        <f t="shared" si="34"/>
        <v>0</v>
      </c>
      <c r="AK23" s="722">
        <f t="shared" si="34"/>
        <v>0</v>
      </c>
      <c r="AL23" s="723">
        <f t="shared" si="34"/>
        <v>0</v>
      </c>
      <c r="AM23" s="562">
        <f t="shared" si="34"/>
        <v>0</v>
      </c>
      <c r="AN23" s="723">
        <f t="shared" si="34"/>
        <v>0</v>
      </c>
      <c r="AO23" s="723">
        <f t="shared" si="34"/>
        <v>0</v>
      </c>
      <c r="AP23" s="724">
        <f t="shared" si="34"/>
        <v>0</v>
      </c>
      <c r="AQ23" s="723">
        <f t="shared" si="34"/>
        <v>0</v>
      </c>
      <c r="AR23" s="721">
        <f t="shared" ref="AR23:BW23" si="35">IF(AND(AR12&gt;=$J$23,AR12&lt;$K$23),"*",0)</f>
        <v>0</v>
      </c>
      <c r="AS23" s="722">
        <f t="shared" si="35"/>
        <v>0</v>
      </c>
      <c r="AT23" s="723">
        <f t="shared" si="35"/>
        <v>0</v>
      </c>
      <c r="AU23" s="562">
        <f t="shared" si="35"/>
        <v>0</v>
      </c>
      <c r="AV23" s="723">
        <f t="shared" si="35"/>
        <v>0</v>
      </c>
      <c r="AW23" s="723">
        <f t="shared" si="35"/>
        <v>0</v>
      </c>
      <c r="AX23" s="724">
        <f t="shared" si="35"/>
        <v>0</v>
      </c>
      <c r="AY23" s="723">
        <f t="shared" si="35"/>
        <v>0</v>
      </c>
      <c r="AZ23" s="721">
        <f t="shared" si="35"/>
        <v>0</v>
      </c>
      <c r="BA23" s="722">
        <f t="shared" si="35"/>
        <v>0</v>
      </c>
      <c r="BB23" s="723">
        <f t="shared" si="35"/>
        <v>0</v>
      </c>
      <c r="BC23" s="562">
        <f t="shared" si="35"/>
        <v>0</v>
      </c>
      <c r="BD23" s="723">
        <f t="shared" si="35"/>
        <v>0</v>
      </c>
      <c r="BE23" s="723">
        <f t="shared" si="35"/>
        <v>0</v>
      </c>
      <c r="BF23" s="724">
        <f t="shared" si="35"/>
        <v>0</v>
      </c>
      <c r="BG23" s="723">
        <f t="shared" si="35"/>
        <v>0</v>
      </c>
      <c r="BH23" s="721">
        <f t="shared" si="35"/>
        <v>0</v>
      </c>
      <c r="BI23" s="722">
        <f t="shared" si="35"/>
        <v>0</v>
      </c>
      <c r="BJ23" s="723">
        <f t="shared" si="35"/>
        <v>0</v>
      </c>
      <c r="BK23" s="562">
        <f t="shared" si="35"/>
        <v>0</v>
      </c>
      <c r="BL23" s="723">
        <f t="shared" si="35"/>
        <v>0</v>
      </c>
      <c r="BM23" s="723">
        <f t="shared" si="35"/>
        <v>0</v>
      </c>
      <c r="BN23" s="724">
        <f t="shared" si="35"/>
        <v>0</v>
      </c>
      <c r="BO23" s="723">
        <f t="shared" si="35"/>
        <v>0</v>
      </c>
      <c r="BP23" s="721">
        <f t="shared" si="35"/>
        <v>0</v>
      </c>
      <c r="BQ23" s="722">
        <f t="shared" si="35"/>
        <v>0</v>
      </c>
      <c r="BR23" s="723">
        <f t="shared" si="35"/>
        <v>0</v>
      </c>
      <c r="BS23" s="562">
        <f t="shared" si="35"/>
        <v>0</v>
      </c>
      <c r="BT23" s="723">
        <f t="shared" si="35"/>
        <v>0</v>
      </c>
      <c r="BU23" s="723">
        <f t="shared" si="35"/>
        <v>0</v>
      </c>
      <c r="BV23" s="724">
        <f t="shared" si="35"/>
        <v>0</v>
      </c>
      <c r="BW23" s="723">
        <f t="shared" si="35"/>
        <v>0</v>
      </c>
      <c r="BX23" s="721">
        <f t="shared" ref="BX23:CM23" si="36">IF(AND(BX12&gt;=$J$23,BX12&lt;$K$23),"*",0)</f>
        <v>0</v>
      </c>
      <c r="BY23" s="722">
        <f t="shared" si="36"/>
        <v>0</v>
      </c>
      <c r="BZ23" s="723">
        <f t="shared" si="36"/>
        <v>0</v>
      </c>
      <c r="CA23" s="562">
        <f t="shared" si="36"/>
        <v>0</v>
      </c>
      <c r="CB23" s="723">
        <f t="shared" si="36"/>
        <v>0</v>
      </c>
      <c r="CC23" s="539">
        <f t="shared" si="36"/>
        <v>0</v>
      </c>
      <c r="CD23" s="541">
        <f t="shared" si="36"/>
        <v>0</v>
      </c>
      <c r="CE23" s="539">
        <f t="shared" si="36"/>
        <v>0</v>
      </c>
      <c r="CF23" s="537">
        <f t="shared" si="36"/>
        <v>0</v>
      </c>
      <c r="CG23" s="538">
        <f t="shared" si="36"/>
        <v>0</v>
      </c>
      <c r="CH23" s="539">
        <f t="shared" si="36"/>
        <v>0</v>
      </c>
      <c r="CI23" s="540">
        <f t="shared" si="36"/>
        <v>0</v>
      </c>
      <c r="CJ23" s="539">
        <f t="shared" si="36"/>
        <v>0</v>
      </c>
      <c r="CK23" s="539">
        <f t="shared" si="36"/>
        <v>0</v>
      </c>
      <c r="CL23" s="541">
        <f t="shared" si="36"/>
        <v>0</v>
      </c>
      <c r="CM23" s="539">
        <f t="shared" si="36"/>
        <v>0</v>
      </c>
      <c r="CN23" s="1128">
        <f t="shared" si="4"/>
        <v>0</v>
      </c>
      <c r="CO23" s="1129"/>
      <c r="CP23" s="1123">
        <f>IF(CN23=0,0,LOOKUP(CN23,ﾃﾞｰﾀ入力!$AR$13:'ﾃﾞｰﾀ入力'!$AR$34,ﾃﾞｰﾀ入力!$AS$13:'ﾃﾞｰﾀ入力'!$AS$34))</f>
        <v>0</v>
      </c>
      <c r="CQ23" s="1123"/>
      <c r="CR23" s="294">
        <f t="shared" si="5"/>
        <v>0</v>
      </c>
      <c r="CS23" s="294">
        <f t="shared" si="6"/>
        <v>0</v>
      </c>
      <c r="CT23" s="294">
        <f t="shared" si="7"/>
        <v>0</v>
      </c>
      <c r="CU23" s="295">
        <f t="shared" si="12"/>
        <v>0</v>
      </c>
      <c r="CV23" s="296">
        <f>IF(H23=0,0,LOOKUP(H23,ﾃﾞｰﾀ入力!$C$3:'ﾃﾞｰﾀ入力'!$C$52,ﾃﾞｰﾀ入力!$E$3:'ﾃﾞｰﾀ入力'!$E$51))</f>
        <v>0</v>
      </c>
      <c r="CW23" s="297">
        <f>IF(H23=0,0,LOOKUP(H23,ﾃﾞｰﾀ入力!$C$3:'ﾃﾞｰﾀ入力'!$C$52,ﾃﾞｰﾀ入力!$F$3:'ﾃﾞｰﾀ入力'!$F$51))</f>
        <v>0</v>
      </c>
      <c r="CY23" s="69"/>
      <c r="CZ23" s="69"/>
      <c r="DA23" s="69"/>
    </row>
    <row r="24" spans="1:105" ht="22.5" customHeight="1">
      <c r="A24" s="443">
        <f t="shared" si="8"/>
        <v>11</v>
      </c>
      <c r="B24" s="855" t="str">
        <f>ｼﾌﾄ原本!C15</f>
        <v>K.J</v>
      </c>
      <c r="C24" s="780" t="str">
        <f>ｼﾌﾄ原本!M15</f>
        <v>X</v>
      </c>
      <c r="D24" s="435">
        <f>IF(COUNTIF($H$14:$H$30,11),VLOOKUP(11,$H$14:$CU$30,3,FALSE),0)</f>
        <v>0</v>
      </c>
      <c r="E24" s="423">
        <f>IF(COUNTIF($H$14:$H$30,11),VLOOKUP(11,$H$14:$CU$30,4,FALSE),0)</f>
        <v>0</v>
      </c>
      <c r="F24" s="430">
        <f>IF(COUNTIF($H$14:$H$30,11),VLOOKUP(11,$H$14:$CU$30,92,FALSE),0)</f>
        <v>0</v>
      </c>
      <c r="G24" s="431">
        <f>IF(COUNTIF($H$14:$H$30,11),VLOOKUP(11,$H$14:$CW$30,94,FALSE),0)</f>
        <v>0</v>
      </c>
      <c r="H24" s="432"/>
      <c r="I24" s="874">
        <f>IF(H24=0,0,LOOKUP(H24,ﾃﾞｰﾀ入力!$C$3:'ﾃﾞｰﾀ入力'!$C$40,ﾃﾞｰﾀ入力!$D$3:'ﾃﾞｰﾀ入力'!$D$40))</f>
        <v>0</v>
      </c>
      <c r="J24" s="285"/>
      <c r="K24" s="286"/>
      <c r="L24" s="632">
        <f t="shared" ref="L24:AQ24" si="37">IF(AND(L12&gt;=$J$24,L12&lt;$K$24),"*",0)</f>
        <v>0</v>
      </c>
      <c r="M24" s="626">
        <f t="shared" si="37"/>
        <v>0</v>
      </c>
      <c r="N24" s="627">
        <f t="shared" si="37"/>
        <v>0</v>
      </c>
      <c r="O24" s="628">
        <f t="shared" si="37"/>
        <v>0</v>
      </c>
      <c r="P24" s="537">
        <f t="shared" si="37"/>
        <v>0</v>
      </c>
      <c r="Q24" s="539">
        <f t="shared" si="37"/>
        <v>0</v>
      </c>
      <c r="R24" s="541">
        <f t="shared" si="37"/>
        <v>0</v>
      </c>
      <c r="S24" s="539">
        <f t="shared" si="37"/>
        <v>0</v>
      </c>
      <c r="T24" s="537">
        <f t="shared" si="37"/>
        <v>0</v>
      </c>
      <c r="U24" s="538">
        <f t="shared" si="37"/>
        <v>0</v>
      </c>
      <c r="V24" s="539">
        <f t="shared" si="37"/>
        <v>0</v>
      </c>
      <c r="W24" s="540">
        <f t="shared" si="37"/>
        <v>0</v>
      </c>
      <c r="X24" s="539">
        <f t="shared" si="37"/>
        <v>0</v>
      </c>
      <c r="Y24" s="723">
        <f t="shared" si="37"/>
        <v>0</v>
      </c>
      <c r="Z24" s="724">
        <f t="shared" si="37"/>
        <v>0</v>
      </c>
      <c r="AA24" s="723">
        <f t="shared" si="37"/>
        <v>0</v>
      </c>
      <c r="AB24" s="721">
        <f t="shared" si="37"/>
        <v>0</v>
      </c>
      <c r="AC24" s="722">
        <f t="shared" si="37"/>
        <v>0</v>
      </c>
      <c r="AD24" s="723">
        <f t="shared" si="37"/>
        <v>0</v>
      </c>
      <c r="AE24" s="562">
        <f t="shared" si="37"/>
        <v>0</v>
      </c>
      <c r="AF24" s="723">
        <f t="shared" si="37"/>
        <v>0</v>
      </c>
      <c r="AG24" s="723">
        <f t="shared" si="37"/>
        <v>0</v>
      </c>
      <c r="AH24" s="724">
        <f t="shared" si="37"/>
        <v>0</v>
      </c>
      <c r="AI24" s="723">
        <f t="shared" si="37"/>
        <v>0</v>
      </c>
      <c r="AJ24" s="721">
        <f t="shared" si="37"/>
        <v>0</v>
      </c>
      <c r="AK24" s="722">
        <f t="shared" si="37"/>
        <v>0</v>
      </c>
      <c r="AL24" s="723">
        <f t="shared" si="37"/>
        <v>0</v>
      </c>
      <c r="AM24" s="562">
        <f t="shared" si="37"/>
        <v>0</v>
      </c>
      <c r="AN24" s="723">
        <f t="shared" si="37"/>
        <v>0</v>
      </c>
      <c r="AO24" s="723">
        <f t="shared" si="37"/>
        <v>0</v>
      </c>
      <c r="AP24" s="724">
        <f t="shared" si="37"/>
        <v>0</v>
      </c>
      <c r="AQ24" s="723">
        <f t="shared" si="37"/>
        <v>0</v>
      </c>
      <c r="AR24" s="721">
        <f t="shared" ref="AR24:BW24" si="38">IF(AND(AR12&gt;=$J$24,AR12&lt;$K$24),"*",0)</f>
        <v>0</v>
      </c>
      <c r="AS24" s="722">
        <f t="shared" si="38"/>
        <v>0</v>
      </c>
      <c r="AT24" s="723">
        <f t="shared" si="38"/>
        <v>0</v>
      </c>
      <c r="AU24" s="562">
        <f t="shared" si="38"/>
        <v>0</v>
      </c>
      <c r="AV24" s="723">
        <f t="shared" si="38"/>
        <v>0</v>
      </c>
      <c r="AW24" s="723">
        <f t="shared" si="38"/>
        <v>0</v>
      </c>
      <c r="AX24" s="724">
        <f t="shared" si="38"/>
        <v>0</v>
      </c>
      <c r="AY24" s="723">
        <f t="shared" si="38"/>
        <v>0</v>
      </c>
      <c r="AZ24" s="721">
        <f t="shared" si="38"/>
        <v>0</v>
      </c>
      <c r="BA24" s="722">
        <f t="shared" si="38"/>
        <v>0</v>
      </c>
      <c r="BB24" s="723">
        <f t="shared" si="38"/>
        <v>0</v>
      </c>
      <c r="BC24" s="562">
        <f t="shared" si="38"/>
        <v>0</v>
      </c>
      <c r="BD24" s="723">
        <f t="shared" si="38"/>
        <v>0</v>
      </c>
      <c r="BE24" s="723">
        <f t="shared" si="38"/>
        <v>0</v>
      </c>
      <c r="BF24" s="724">
        <f t="shared" si="38"/>
        <v>0</v>
      </c>
      <c r="BG24" s="723">
        <f t="shared" si="38"/>
        <v>0</v>
      </c>
      <c r="BH24" s="721">
        <f t="shared" si="38"/>
        <v>0</v>
      </c>
      <c r="BI24" s="722">
        <f t="shared" si="38"/>
        <v>0</v>
      </c>
      <c r="BJ24" s="723">
        <f t="shared" si="38"/>
        <v>0</v>
      </c>
      <c r="BK24" s="562">
        <f t="shared" si="38"/>
        <v>0</v>
      </c>
      <c r="BL24" s="723">
        <f t="shared" si="38"/>
        <v>0</v>
      </c>
      <c r="BM24" s="723">
        <f t="shared" si="38"/>
        <v>0</v>
      </c>
      <c r="BN24" s="724">
        <f t="shared" si="38"/>
        <v>0</v>
      </c>
      <c r="BO24" s="723">
        <f t="shared" si="38"/>
        <v>0</v>
      </c>
      <c r="BP24" s="721">
        <f t="shared" si="38"/>
        <v>0</v>
      </c>
      <c r="BQ24" s="722">
        <f t="shared" si="38"/>
        <v>0</v>
      </c>
      <c r="BR24" s="723">
        <f t="shared" si="38"/>
        <v>0</v>
      </c>
      <c r="BS24" s="562">
        <f t="shared" si="38"/>
        <v>0</v>
      </c>
      <c r="BT24" s="723">
        <f t="shared" si="38"/>
        <v>0</v>
      </c>
      <c r="BU24" s="723">
        <f t="shared" si="38"/>
        <v>0</v>
      </c>
      <c r="BV24" s="724">
        <f t="shared" si="38"/>
        <v>0</v>
      </c>
      <c r="BW24" s="723">
        <f t="shared" si="38"/>
        <v>0</v>
      </c>
      <c r="BX24" s="721">
        <f t="shared" ref="BX24:CM24" si="39">IF(AND(BX12&gt;=$J$24,BX12&lt;$K$24),"*",0)</f>
        <v>0</v>
      </c>
      <c r="BY24" s="722">
        <f t="shared" si="39"/>
        <v>0</v>
      </c>
      <c r="BZ24" s="723">
        <f t="shared" si="39"/>
        <v>0</v>
      </c>
      <c r="CA24" s="562">
        <f t="shared" si="39"/>
        <v>0</v>
      </c>
      <c r="CB24" s="723">
        <f t="shared" si="39"/>
        <v>0</v>
      </c>
      <c r="CC24" s="539">
        <f t="shared" si="39"/>
        <v>0</v>
      </c>
      <c r="CD24" s="541">
        <f t="shared" si="39"/>
        <v>0</v>
      </c>
      <c r="CE24" s="539">
        <f t="shared" si="39"/>
        <v>0</v>
      </c>
      <c r="CF24" s="537">
        <f t="shared" si="39"/>
        <v>0</v>
      </c>
      <c r="CG24" s="538">
        <f t="shared" si="39"/>
        <v>0</v>
      </c>
      <c r="CH24" s="539">
        <f t="shared" si="39"/>
        <v>0</v>
      </c>
      <c r="CI24" s="540">
        <f t="shared" si="39"/>
        <v>0</v>
      </c>
      <c r="CJ24" s="539">
        <f t="shared" si="39"/>
        <v>0</v>
      </c>
      <c r="CK24" s="539">
        <f t="shared" si="39"/>
        <v>0</v>
      </c>
      <c r="CL24" s="541">
        <f t="shared" si="39"/>
        <v>0</v>
      </c>
      <c r="CM24" s="539">
        <f t="shared" si="39"/>
        <v>0</v>
      </c>
      <c r="CN24" s="1128">
        <f t="shared" si="4"/>
        <v>0</v>
      </c>
      <c r="CO24" s="1129"/>
      <c r="CP24" s="1123">
        <f>IF(CN24=0,0,LOOKUP(CN24,ﾃﾞｰﾀ入力!$AR$13:'ﾃﾞｰﾀ入力'!$AR$34,ﾃﾞｰﾀ入力!$AS$13:'ﾃﾞｰﾀ入力'!$AS$34))</f>
        <v>0</v>
      </c>
      <c r="CQ24" s="1123"/>
      <c r="CR24" s="294">
        <f t="shared" si="5"/>
        <v>0</v>
      </c>
      <c r="CS24" s="294">
        <f t="shared" si="6"/>
        <v>0</v>
      </c>
      <c r="CT24" s="294">
        <f t="shared" si="7"/>
        <v>0</v>
      </c>
      <c r="CU24" s="295">
        <f t="shared" si="12"/>
        <v>0</v>
      </c>
      <c r="CV24" s="296">
        <f>IF(H24=0,0,LOOKUP(H24,ﾃﾞｰﾀ入力!$C$3:'ﾃﾞｰﾀ入力'!$C$52,ﾃﾞｰﾀ入力!$E$3:'ﾃﾞｰﾀ入力'!$E$51))</f>
        <v>0</v>
      </c>
      <c r="CW24" s="297">
        <f>IF(H24=0,0,LOOKUP(H24,ﾃﾞｰﾀ入力!$C$3:'ﾃﾞｰﾀ入力'!$C$52,ﾃﾞｰﾀ入力!$F$3:'ﾃﾞｰﾀ入力'!$F$51))</f>
        <v>0</v>
      </c>
      <c r="CY24" s="69"/>
      <c r="CZ24" s="69"/>
      <c r="DA24" s="69"/>
    </row>
    <row r="25" spans="1:105" ht="22.5" customHeight="1">
      <c r="A25" s="443">
        <f t="shared" si="8"/>
        <v>12</v>
      </c>
      <c r="B25" s="855" t="str">
        <f>ｼﾌﾄ原本!C16</f>
        <v>Y.K</v>
      </c>
      <c r="C25" s="780" t="str">
        <f>ｼﾌﾄ原本!M16</f>
        <v>O-14</v>
      </c>
      <c r="D25" s="435">
        <f>IF(COUNTIF($H$14:$H$30,12),VLOOKUP(12,$H$14:$CU$30,3,FALSE),0)</f>
        <v>6.75</v>
      </c>
      <c r="E25" s="423">
        <f>IF(COUNTIF($H$14:$H$30,12),VLOOKUP(12,$H$14:$CU$30,4,FALSE),0)</f>
        <v>14</v>
      </c>
      <c r="F25" s="430">
        <f ca="1">IF(COUNTIF($H$14:$H$30,12),VLOOKUP(12,$H$14:$CU$30,92,FALSE),0)</f>
        <v>7662.5</v>
      </c>
      <c r="G25" s="431">
        <f ca="1">IF(COUNTIF($H$14:$H$30,12),VLOOKUP(12,$H$14:$CW$30,94,FALSE),0)</f>
        <v>0</v>
      </c>
      <c r="H25" s="432"/>
      <c r="I25" s="874">
        <f>IF(H25=0,0,LOOKUP(H25,ﾃﾞｰﾀ入力!$C$3:'ﾃﾞｰﾀ入力'!$C$40,ﾃﾞｰﾀ入力!$D$3:'ﾃﾞｰﾀ入力'!$D$40))</f>
        <v>0</v>
      </c>
      <c r="J25" s="285"/>
      <c r="K25" s="286"/>
      <c r="L25" s="632">
        <f t="shared" ref="L25:AQ25" si="40">IF(AND(L12&gt;=$J$25,L12&lt;$K$25),"*",0)</f>
        <v>0</v>
      </c>
      <c r="M25" s="626">
        <f t="shared" si="40"/>
        <v>0</v>
      </c>
      <c r="N25" s="627">
        <f t="shared" si="40"/>
        <v>0</v>
      </c>
      <c r="O25" s="628">
        <f t="shared" si="40"/>
        <v>0</v>
      </c>
      <c r="P25" s="537">
        <f t="shared" si="40"/>
        <v>0</v>
      </c>
      <c r="Q25" s="539">
        <f t="shared" si="40"/>
        <v>0</v>
      </c>
      <c r="R25" s="541">
        <f t="shared" si="40"/>
        <v>0</v>
      </c>
      <c r="S25" s="539">
        <f t="shared" si="40"/>
        <v>0</v>
      </c>
      <c r="T25" s="537">
        <f t="shared" si="40"/>
        <v>0</v>
      </c>
      <c r="U25" s="538">
        <f t="shared" si="40"/>
        <v>0</v>
      </c>
      <c r="V25" s="539">
        <f t="shared" si="40"/>
        <v>0</v>
      </c>
      <c r="W25" s="540">
        <f t="shared" si="40"/>
        <v>0</v>
      </c>
      <c r="X25" s="539">
        <f t="shared" si="40"/>
        <v>0</v>
      </c>
      <c r="Y25" s="723">
        <f t="shared" si="40"/>
        <v>0</v>
      </c>
      <c r="Z25" s="724">
        <f t="shared" si="40"/>
        <v>0</v>
      </c>
      <c r="AA25" s="723">
        <f t="shared" si="40"/>
        <v>0</v>
      </c>
      <c r="AB25" s="721">
        <f t="shared" si="40"/>
        <v>0</v>
      </c>
      <c r="AC25" s="722">
        <f t="shared" si="40"/>
        <v>0</v>
      </c>
      <c r="AD25" s="723">
        <f t="shared" si="40"/>
        <v>0</v>
      </c>
      <c r="AE25" s="562">
        <f t="shared" si="40"/>
        <v>0</v>
      </c>
      <c r="AF25" s="723">
        <f t="shared" si="40"/>
        <v>0</v>
      </c>
      <c r="AG25" s="723">
        <f t="shared" si="40"/>
        <v>0</v>
      </c>
      <c r="AH25" s="724">
        <f t="shared" si="40"/>
        <v>0</v>
      </c>
      <c r="AI25" s="723">
        <f t="shared" si="40"/>
        <v>0</v>
      </c>
      <c r="AJ25" s="721">
        <f t="shared" si="40"/>
        <v>0</v>
      </c>
      <c r="AK25" s="722">
        <f t="shared" si="40"/>
        <v>0</v>
      </c>
      <c r="AL25" s="723">
        <f t="shared" si="40"/>
        <v>0</v>
      </c>
      <c r="AM25" s="562">
        <f t="shared" si="40"/>
        <v>0</v>
      </c>
      <c r="AN25" s="723">
        <f t="shared" si="40"/>
        <v>0</v>
      </c>
      <c r="AO25" s="723">
        <f t="shared" si="40"/>
        <v>0</v>
      </c>
      <c r="AP25" s="724">
        <f t="shared" si="40"/>
        <v>0</v>
      </c>
      <c r="AQ25" s="723">
        <f t="shared" si="40"/>
        <v>0</v>
      </c>
      <c r="AR25" s="721">
        <f t="shared" ref="AR25:BW25" si="41">IF(AND(AR12&gt;=$J$25,AR12&lt;$K$25),"*",0)</f>
        <v>0</v>
      </c>
      <c r="AS25" s="722">
        <f t="shared" si="41"/>
        <v>0</v>
      </c>
      <c r="AT25" s="723">
        <f t="shared" si="41"/>
        <v>0</v>
      </c>
      <c r="AU25" s="562">
        <f t="shared" si="41"/>
        <v>0</v>
      </c>
      <c r="AV25" s="723">
        <f t="shared" si="41"/>
        <v>0</v>
      </c>
      <c r="AW25" s="723">
        <f t="shared" si="41"/>
        <v>0</v>
      </c>
      <c r="AX25" s="724">
        <f t="shared" si="41"/>
        <v>0</v>
      </c>
      <c r="AY25" s="723">
        <f t="shared" si="41"/>
        <v>0</v>
      </c>
      <c r="AZ25" s="721">
        <f t="shared" si="41"/>
        <v>0</v>
      </c>
      <c r="BA25" s="722">
        <f t="shared" si="41"/>
        <v>0</v>
      </c>
      <c r="BB25" s="723">
        <f t="shared" si="41"/>
        <v>0</v>
      </c>
      <c r="BC25" s="562">
        <f t="shared" si="41"/>
        <v>0</v>
      </c>
      <c r="BD25" s="723">
        <f t="shared" si="41"/>
        <v>0</v>
      </c>
      <c r="BE25" s="723">
        <f t="shared" si="41"/>
        <v>0</v>
      </c>
      <c r="BF25" s="724">
        <f t="shared" si="41"/>
        <v>0</v>
      </c>
      <c r="BG25" s="723">
        <f t="shared" si="41"/>
        <v>0</v>
      </c>
      <c r="BH25" s="721">
        <f t="shared" si="41"/>
        <v>0</v>
      </c>
      <c r="BI25" s="722">
        <f t="shared" si="41"/>
        <v>0</v>
      </c>
      <c r="BJ25" s="723">
        <f t="shared" si="41"/>
        <v>0</v>
      </c>
      <c r="BK25" s="562">
        <f t="shared" si="41"/>
        <v>0</v>
      </c>
      <c r="BL25" s="723">
        <f t="shared" si="41"/>
        <v>0</v>
      </c>
      <c r="BM25" s="723">
        <f t="shared" si="41"/>
        <v>0</v>
      </c>
      <c r="BN25" s="724">
        <f t="shared" si="41"/>
        <v>0</v>
      </c>
      <c r="BO25" s="723">
        <f t="shared" si="41"/>
        <v>0</v>
      </c>
      <c r="BP25" s="721">
        <f t="shared" si="41"/>
        <v>0</v>
      </c>
      <c r="BQ25" s="722">
        <f t="shared" si="41"/>
        <v>0</v>
      </c>
      <c r="BR25" s="723">
        <f t="shared" si="41"/>
        <v>0</v>
      </c>
      <c r="BS25" s="562">
        <f t="shared" si="41"/>
        <v>0</v>
      </c>
      <c r="BT25" s="723">
        <f t="shared" si="41"/>
        <v>0</v>
      </c>
      <c r="BU25" s="723">
        <f t="shared" si="41"/>
        <v>0</v>
      </c>
      <c r="BV25" s="724">
        <f t="shared" si="41"/>
        <v>0</v>
      </c>
      <c r="BW25" s="723">
        <f t="shared" si="41"/>
        <v>0</v>
      </c>
      <c r="BX25" s="721">
        <f t="shared" ref="BX25:CM25" si="42">IF(AND(BX12&gt;=$J$25,BX12&lt;$K$25),"*",0)</f>
        <v>0</v>
      </c>
      <c r="BY25" s="722">
        <f t="shared" si="42"/>
        <v>0</v>
      </c>
      <c r="BZ25" s="723">
        <f t="shared" si="42"/>
        <v>0</v>
      </c>
      <c r="CA25" s="540">
        <f t="shared" si="42"/>
        <v>0</v>
      </c>
      <c r="CB25" s="539">
        <f t="shared" si="42"/>
        <v>0</v>
      </c>
      <c r="CC25" s="539">
        <f t="shared" si="42"/>
        <v>0</v>
      </c>
      <c r="CD25" s="541">
        <f t="shared" si="42"/>
        <v>0</v>
      </c>
      <c r="CE25" s="539">
        <f t="shared" si="42"/>
        <v>0</v>
      </c>
      <c r="CF25" s="537">
        <f t="shared" si="42"/>
        <v>0</v>
      </c>
      <c r="CG25" s="538">
        <f t="shared" si="42"/>
        <v>0</v>
      </c>
      <c r="CH25" s="539">
        <f t="shared" si="42"/>
        <v>0</v>
      </c>
      <c r="CI25" s="540">
        <f t="shared" si="42"/>
        <v>0</v>
      </c>
      <c r="CJ25" s="539">
        <f t="shared" si="42"/>
        <v>0</v>
      </c>
      <c r="CK25" s="539">
        <f t="shared" si="42"/>
        <v>0</v>
      </c>
      <c r="CL25" s="541">
        <f t="shared" si="42"/>
        <v>0</v>
      </c>
      <c r="CM25" s="539">
        <f t="shared" si="42"/>
        <v>0</v>
      </c>
      <c r="CN25" s="1128">
        <f t="shared" si="4"/>
        <v>0</v>
      </c>
      <c r="CO25" s="1129"/>
      <c r="CP25" s="1123">
        <f>IF(CN25=0,0,LOOKUP(CN25,ﾃﾞｰﾀ入力!$AR$13:'ﾃﾞｰﾀ入力'!$AR$34,ﾃﾞｰﾀ入力!$AS$13:'ﾃﾞｰﾀ入力'!$AS$34))</f>
        <v>0</v>
      </c>
      <c r="CQ25" s="1123"/>
      <c r="CR25" s="294">
        <f t="shared" si="5"/>
        <v>0</v>
      </c>
      <c r="CS25" s="294">
        <f t="shared" si="6"/>
        <v>0</v>
      </c>
      <c r="CT25" s="294">
        <f t="shared" si="7"/>
        <v>0</v>
      </c>
      <c r="CU25" s="295">
        <f t="shared" si="12"/>
        <v>0</v>
      </c>
      <c r="CV25" s="296">
        <f>IF(H25=0,0,LOOKUP(H25,ﾃﾞｰﾀ入力!$C$3:'ﾃﾞｰﾀ入力'!$C$52,ﾃﾞｰﾀ入力!$E$3:'ﾃﾞｰﾀ入力'!$E$51))</f>
        <v>0</v>
      </c>
      <c r="CW25" s="297">
        <f>IF(H25=0,0,LOOKUP(H25,ﾃﾞｰﾀ入力!$C$3:'ﾃﾞｰﾀ入力'!$C$52,ﾃﾞｰﾀ入力!$F$3:'ﾃﾞｰﾀ入力'!$F$51))</f>
        <v>0</v>
      </c>
      <c r="CY25" s="69"/>
      <c r="CZ25" s="69"/>
      <c r="DA25" s="69"/>
    </row>
    <row r="26" spans="1:105" ht="22.5" customHeight="1">
      <c r="A26" s="443">
        <f t="shared" si="8"/>
        <v>13</v>
      </c>
      <c r="B26" s="855" t="str">
        <f>ｼﾌﾄ原本!C17</f>
        <v>T.R</v>
      </c>
      <c r="C26" s="780" t="str">
        <f>ｼﾌﾄ原本!M17</f>
        <v>X</v>
      </c>
      <c r="D26" s="435">
        <f>IF(COUNTIF($H$14:$H$30,13),VLOOKUP(13,$H$14:$CU$30,3,FALSE),0)</f>
        <v>0</v>
      </c>
      <c r="E26" s="423">
        <f>IF(COUNTIF($H$14:$H$30,13),VLOOKUP(13,$H$14:$CU$30,4,FALSE),0)</f>
        <v>0</v>
      </c>
      <c r="F26" s="430">
        <f>IF(COUNTIF($H$14:$H$30,13),VLOOKUP(13,$H$14:$CU$30,92,FALSE),0)</f>
        <v>0</v>
      </c>
      <c r="G26" s="431">
        <f>IF(COUNTIF($H$14:$H$30,13),VLOOKUP(13,$H$14:$CW$30,94,FALSE),0)</f>
        <v>0</v>
      </c>
      <c r="H26" s="432"/>
      <c r="I26" s="874">
        <f>IF(H26=0,0,LOOKUP(H26,ﾃﾞｰﾀ入力!$C$3:'ﾃﾞｰﾀ入力'!$C$40,ﾃﾞｰﾀ入力!$D$3:'ﾃﾞｰﾀ入力'!$D$40))</f>
        <v>0</v>
      </c>
      <c r="J26" s="285"/>
      <c r="K26" s="286"/>
      <c r="L26" s="632">
        <f t="shared" ref="L26:AQ26" si="43">IF(AND(L12&gt;=$J$26,L12&lt;$K$26),"*",0)</f>
        <v>0</v>
      </c>
      <c r="M26" s="626">
        <f t="shared" si="43"/>
        <v>0</v>
      </c>
      <c r="N26" s="627">
        <f t="shared" si="43"/>
        <v>0</v>
      </c>
      <c r="O26" s="628">
        <f t="shared" si="43"/>
        <v>0</v>
      </c>
      <c r="P26" s="537">
        <f t="shared" si="43"/>
        <v>0</v>
      </c>
      <c r="Q26" s="539">
        <f t="shared" si="43"/>
        <v>0</v>
      </c>
      <c r="R26" s="541">
        <f t="shared" si="43"/>
        <v>0</v>
      </c>
      <c r="S26" s="539">
        <f t="shared" si="43"/>
        <v>0</v>
      </c>
      <c r="T26" s="537">
        <f t="shared" si="43"/>
        <v>0</v>
      </c>
      <c r="U26" s="538">
        <f t="shared" si="43"/>
        <v>0</v>
      </c>
      <c r="V26" s="539">
        <f t="shared" si="43"/>
        <v>0</v>
      </c>
      <c r="W26" s="540">
        <f t="shared" si="43"/>
        <v>0</v>
      </c>
      <c r="X26" s="539">
        <f t="shared" si="43"/>
        <v>0</v>
      </c>
      <c r="Y26" s="723">
        <f t="shared" si="43"/>
        <v>0</v>
      </c>
      <c r="Z26" s="724">
        <f t="shared" si="43"/>
        <v>0</v>
      </c>
      <c r="AA26" s="723">
        <f t="shared" si="43"/>
        <v>0</v>
      </c>
      <c r="AB26" s="721">
        <f t="shared" si="43"/>
        <v>0</v>
      </c>
      <c r="AC26" s="722">
        <f t="shared" si="43"/>
        <v>0</v>
      </c>
      <c r="AD26" s="723">
        <f t="shared" si="43"/>
        <v>0</v>
      </c>
      <c r="AE26" s="562">
        <f t="shared" si="43"/>
        <v>0</v>
      </c>
      <c r="AF26" s="723">
        <f t="shared" si="43"/>
        <v>0</v>
      </c>
      <c r="AG26" s="723">
        <f t="shared" si="43"/>
        <v>0</v>
      </c>
      <c r="AH26" s="724">
        <f t="shared" si="43"/>
        <v>0</v>
      </c>
      <c r="AI26" s="723">
        <f t="shared" si="43"/>
        <v>0</v>
      </c>
      <c r="AJ26" s="721">
        <f t="shared" si="43"/>
        <v>0</v>
      </c>
      <c r="AK26" s="722">
        <f t="shared" si="43"/>
        <v>0</v>
      </c>
      <c r="AL26" s="723">
        <f t="shared" si="43"/>
        <v>0</v>
      </c>
      <c r="AM26" s="562">
        <f t="shared" si="43"/>
        <v>0</v>
      </c>
      <c r="AN26" s="723">
        <f t="shared" si="43"/>
        <v>0</v>
      </c>
      <c r="AO26" s="723">
        <f t="shared" si="43"/>
        <v>0</v>
      </c>
      <c r="AP26" s="724">
        <f t="shared" si="43"/>
        <v>0</v>
      </c>
      <c r="AQ26" s="723">
        <f t="shared" si="43"/>
        <v>0</v>
      </c>
      <c r="AR26" s="721">
        <f t="shared" ref="AR26:BW26" si="44">IF(AND(AR12&gt;=$J$26,AR12&lt;$K$26),"*",0)</f>
        <v>0</v>
      </c>
      <c r="AS26" s="722">
        <f t="shared" si="44"/>
        <v>0</v>
      </c>
      <c r="AT26" s="723">
        <f t="shared" si="44"/>
        <v>0</v>
      </c>
      <c r="AU26" s="562">
        <f t="shared" si="44"/>
        <v>0</v>
      </c>
      <c r="AV26" s="723">
        <f t="shared" si="44"/>
        <v>0</v>
      </c>
      <c r="AW26" s="723">
        <f t="shared" si="44"/>
        <v>0</v>
      </c>
      <c r="AX26" s="724">
        <f t="shared" si="44"/>
        <v>0</v>
      </c>
      <c r="AY26" s="723">
        <f t="shared" si="44"/>
        <v>0</v>
      </c>
      <c r="AZ26" s="721">
        <f t="shared" si="44"/>
        <v>0</v>
      </c>
      <c r="BA26" s="722">
        <f t="shared" si="44"/>
        <v>0</v>
      </c>
      <c r="BB26" s="723">
        <f t="shared" si="44"/>
        <v>0</v>
      </c>
      <c r="BC26" s="562">
        <f t="shared" si="44"/>
        <v>0</v>
      </c>
      <c r="BD26" s="723">
        <f t="shared" si="44"/>
        <v>0</v>
      </c>
      <c r="BE26" s="723">
        <f t="shared" si="44"/>
        <v>0</v>
      </c>
      <c r="BF26" s="724">
        <f t="shared" si="44"/>
        <v>0</v>
      </c>
      <c r="BG26" s="723">
        <f t="shared" si="44"/>
        <v>0</v>
      </c>
      <c r="BH26" s="721">
        <f t="shared" si="44"/>
        <v>0</v>
      </c>
      <c r="BI26" s="722">
        <f t="shared" si="44"/>
        <v>0</v>
      </c>
      <c r="BJ26" s="723">
        <f t="shared" si="44"/>
        <v>0</v>
      </c>
      <c r="BK26" s="562">
        <f t="shared" si="44"/>
        <v>0</v>
      </c>
      <c r="BL26" s="723">
        <f t="shared" si="44"/>
        <v>0</v>
      </c>
      <c r="BM26" s="723">
        <f t="shared" si="44"/>
        <v>0</v>
      </c>
      <c r="BN26" s="724">
        <f t="shared" si="44"/>
        <v>0</v>
      </c>
      <c r="BO26" s="723">
        <f t="shared" si="44"/>
        <v>0</v>
      </c>
      <c r="BP26" s="721">
        <f t="shared" si="44"/>
        <v>0</v>
      </c>
      <c r="BQ26" s="722">
        <f t="shared" si="44"/>
        <v>0</v>
      </c>
      <c r="BR26" s="723">
        <f t="shared" si="44"/>
        <v>0</v>
      </c>
      <c r="BS26" s="562">
        <f t="shared" si="44"/>
        <v>0</v>
      </c>
      <c r="BT26" s="723">
        <f t="shared" si="44"/>
        <v>0</v>
      </c>
      <c r="BU26" s="723">
        <f t="shared" si="44"/>
        <v>0</v>
      </c>
      <c r="BV26" s="724">
        <f t="shared" si="44"/>
        <v>0</v>
      </c>
      <c r="BW26" s="723">
        <f t="shared" si="44"/>
        <v>0</v>
      </c>
      <c r="BX26" s="721">
        <f t="shared" ref="BX26:CM26" si="45">IF(AND(BX12&gt;=$J$26,BX12&lt;$K$26),"*",0)</f>
        <v>0</v>
      </c>
      <c r="BY26" s="722">
        <f t="shared" si="45"/>
        <v>0</v>
      </c>
      <c r="BZ26" s="723">
        <f t="shared" si="45"/>
        <v>0</v>
      </c>
      <c r="CA26" s="540">
        <f t="shared" si="45"/>
        <v>0</v>
      </c>
      <c r="CB26" s="539">
        <f t="shared" si="45"/>
        <v>0</v>
      </c>
      <c r="CC26" s="539">
        <f t="shared" si="45"/>
        <v>0</v>
      </c>
      <c r="CD26" s="541">
        <f t="shared" si="45"/>
        <v>0</v>
      </c>
      <c r="CE26" s="539">
        <f t="shared" si="45"/>
        <v>0</v>
      </c>
      <c r="CF26" s="537">
        <f t="shared" si="45"/>
        <v>0</v>
      </c>
      <c r="CG26" s="538">
        <f t="shared" si="45"/>
        <v>0</v>
      </c>
      <c r="CH26" s="539">
        <f t="shared" si="45"/>
        <v>0</v>
      </c>
      <c r="CI26" s="540">
        <f t="shared" si="45"/>
        <v>0</v>
      </c>
      <c r="CJ26" s="539">
        <f t="shared" si="45"/>
        <v>0</v>
      </c>
      <c r="CK26" s="539">
        <f t="shared" si="45"/>
        <v>0</v>
      </c>
      <c r="CL26" s="541">
        <f t="shared" si="45"/>
        <v>0</v>
      </c>
      <c r="CM26" s="539">
        <f t="shared" si="45"/>
        <v>0</v>
      </c>
      <c r="CN26" s="1128">
        <f t="shared" si="4"/>
        <v>0</v>
      </c>
      <c r="CO26" s="1129"/>
      <c r="CP26" s="1123">
        <f>IF(CN26=0,0,LOOKUP(CN26,ﾃﾞｰﾀ入力!$AR$13:'ﾃﾞｰﾀ入力'!$AR$34,ﾃﾞｰﾀ入力!$AS$13:'ﾃﾞｰﾀ入力'!$AS$34))</f>
        <v>0</v>
      </c>
      <c r="CQ26" s="1123"/>
      <c r="CR26" s="294">
        <f t="shared" si="5"/>
        <v>0</v>
      </c>
      <c r="CS26" s="294">
        <f t="shared" si="6"/>
        <v>0</v>
      </c>
      <c r="CT26" s="294">
        <f t="shared" si="7"/>
        <v>0</v>
      </c>
      <c r="CU26" s="295">
        <f t="shared" si="12"/>
        <v>0</v>
      </c>
      <c r="CV26" s="296">
        <f>IF(H26=0,0,LOOKUP(H26,ﾃﾞｰﾀ入力!$C$3:'ﾃﾞｰﾀ入力'!$C$52,ﾃﾞｰﾀ入力!$E$3:'ﾃﾞｰﾀ入力'!$E$51))</f>
        <v>0</v>
      </c>
      <c r="CW26" s="297">
        <f>IF(H26=0,0,LOOKUP(H26,ﾃﾞｰﾀ入力!$C$3:'ﾃﾞｰﾀ入力'!$C$52,ﾃﾞｰﾀ入力!$F$3:'ﾃﾞｰﾀ入力'!$F$51))</f>
        <v>0</v>
      </c>
      <c r="CY26" s="69"/>
      <c r="CZ26" s="69"/>
      <c r="DA26" s="69"/>
    </row>
    <row r="27" spans="1:105" ht="22.5" customHeight="1">
      <c r="A27" s="443">
        <f t="shared" si="8"/>
        <v>14</v>
      </c>
      <c r="B27" s="855" t="str">
        <f>ｼﾌﾄ原本!C18</f>
        <v>I.N</v>
      </c>
      <c r="C27" s="780" t="str">
        <f>ｼﾌﾄ原本!M18</f>
        <v>9-21</v>
      </c>
      <c r="D27" s="435">
        <f>IF(COUNTIF($H$14:$H$30,14),VLOOKUP(14,$H$14:$CU$30,3,FALSE),0)</f>
        <v>0</v>
      </c>
      <c r="E27" s="423">
        <f>IF(COUNTIF($H$14:$H$30,14),VLOOKUP(14,$H$14:$CU$30,4,FALSE),0)</f>
        <v>0</v>
      </c>
      <c r="F27" s="430">
        <f>IF(COUNTIF($H$14:$H$30,14),VLOOKUP(14,$H$14:$CU$30,92,FALSE),0)</f>
        <v>0</v>
      </c>
      <c r="G27" s="431">
        <f>IF(COUNTIF($H$14:$H$30,14),VLOOKUP(14,$H$14:$CW$30,94,FALSE),0)</f>
        <v>0</v>
      </c>
      <c r="H27" s="432"/>
      <c r="I27" s="874">
        <f>IF(H27=0,0,LOOKUP(H27,ﾃﾞｰﾀ入力!$C$3:'ﾃﾞｰﾀ入力'!$C$40,ﾃﾞｰﾀ入力!$D$3:'ﾃﾞｰﾀ入力'!$D$40))</f>
        <v>0</v>
      </c>
      <c r="J27" s="285"/>
      <c r="K27" s="286"/>
      <c r="L27" s="632">
        <f>IF(AND(L$12&gt;=$J$27,L$12&lt;$K$27),"*",0)</f>
        <v>0</v>
      </c>
      <c r="M27" s="626">
        <f>IF(AND(M$12&gt;=$J$27,M$12&lt;$K$27),"*",0)</f>
        <v>0</v>
      </c>
      <c r="N27" s="627">
        <f>IF(AND(N$12&gt;=$J$27,N$12&lt;$K$27),"*",0)</f>
        <v>0</v>
      </c>
      <c r="O27" s="628">
        <f>IF(AND(O$12&gt;=$J$27,O$12&lt;$K$27),"*",0)</f>
        <v>0</v>
      </c>
      <c r="P27" s="537">
        <f>IF(AND(P$12&gt;=$J$27,P$12&lt;$K$27),"*",0)</f>
        <v>0</v>
      </c>
      <c r="Q27" s="539">
        <f t="shared" ref="Q27:AV27" si="46">IF(AND(Q12&gt;=$J$27,Q12&lt;$K$27),"*",0)</f>
        <v>0</v>
      </c>
      <c r="R27" s="541">
        <f t="shared" si="46"/>
        <v>0</v>
      </c>
      <c r="S27" s="539">
        <f t="shared" si="46"/>
        <v>0</v>
      </c>
      <c r="T27" s="537">
        <f t="shared" si="46"/>
        <v>0</v>
      </c>
      <c r="U27" s="538">
        <f t="shared" si="46"/>
        <v>0</v>
      </c>
      <c r="V27" s="539">
        <f t="shared" si="46"/>
        <v>0</v>
      </c>
      <c r="W27" s="540">
        <f t="shared" si="46"/>
        <v>0</v>
      </c>
      <c r="X27" s="539">
        <f t="shared" si="46"/>
        <v>0</v>
      </c>
      <c r="Y27" s="723">
        <f t="shared" si="46"/>
        <v>0</v>
      </c>
      <c r="Z27" s="724">
        <f t="shared" si="46"/>
        <v>0</v>
      </c>
      <c r="AA27" s="723">
        <f t="shared" si="46"/>
        <v>0</v>
      </c>
      <c r="AB27" s="721">
        <f t="shared" si="46"/>
        <v>0</v>
      </c>
      <c r="AC27" s="722">
        <f t="shared" si="46"/>
        <v>0</v>
      </c>
      <c r="AD27" s="723">
        <f t="shared" si="46"/>
        <v>0</v>
      </c>
      <c r="AE27" s="562">
        <f t="shared" si="46"/>
        <v>0</v>
      </c>
      <c r="AF27" s="723">
        <f t="shared" si="46"/>
        <v>0</v>
      </c>
      <c r="AG27" s="723">
        <f t="shared" si="46"/>
        <v>0</v>
      </c>
      <c r="AH27" s="724">
        <f t="shared" si="46"/>
        <v>0</v>
      </c>
      <c r="AI27" s="723">
        <f t="shared" si="46"/>
        <v>0</v>
      </c>
      <c r="AJ27" s="721">
        <f t="shared" si="46"/>
        <v>0</v>
      </c>
      <c r="AK27" s="722">
        <f t="shared" si="46"/>
        <v>0</v>
      </c>
      <c r="AL27" s="723">
        <f t="shared" si="46"/>
        <v>0</v>
      </c>
      <c r="AM27" s="562">
        <f t="shared" si="46"/>
        <v>0</v>
      </c>
      <c r="AN27" s="723">
        <f t="shared" si="46"/>
        <v>0</v>
      </c>
      <c r="AO27" s="723">
        <f t="shared" si="46"/>
        <v>0</v>
      </c>
      <c r="AP27" s="724">
        <f t="shared" si="46"/>
        <v>0</v>
      </c>
      <c r="AQ27" s="723">
        <f t="shared" si="46"/>
        <v>0</v>
      </c>
      <c r="AR27" s="721">
        <f t="shared" si="46"/>
        <v>0</v>
      </c>
      <c r="AS27" s="722">
        <f t="shared" si="46"/>
        <v>0</v>
      </c>
      <c r="AT27" s="723">
        <f t="shared" si="46"/>
        <v>0</v>
      </c>
      <c r="AU27" s="562">
        <f t="shared" si="46"/>
        <v>0</v>
      </c>
      <c r="AV27" s="723">
        <f t="shared" si="46"/>
        <v>0</v>
      </c>
      <c r="AW27" s="723">
        <f t="shared" ref="AW27:CB27" si="47">IF(AND(AW12&gt;=$J$27,AW12&lt;$K$27),"*",0)</f>
        <v>0</v>
      </c>
      <c r="AX27" s="724">
        <f t="shared" si="47"/>
        <v>0</v>
      </c>
      <c r="AY27" s="723">
        <f t="shared" si="47"/>
        <v>0</v>
      </c>
      <c r="AZ27" s="721">
        <f t="shared" si="47"/>
        <v>0</v>
      </c>
      <c r="BA27" s="722">
        <f t="shared" si="47"/>
        <v>0</v>
      </c>
      <c r="BB27" s="723">
        <f t="shared" si="47"/>
        <v>0</v>
      </c>
      <c r="BC27" s="562">
        <f t="shared" si="47"/>
        <v>0</v>
      </c>
      <c r="BD27" s="723">
        <f t="shared" si="47"/>
        <v>0</v>
      </c>
      <c r="BE27" s="723">
        <f t="shared" si="47"/>
        <v>0</v>
      </c>
      <c r="BF27" s="724">
        <f t="shared" si="47"/>
        <v>0</v>
      </c>
      <c r="BG27" s="723">
        <f t="shared" si="47"/>
        <v>0</v>
      </c>
      <c r="BH27" s="721">
        <f t="shared" si="47"/>
        <v>0</v>
      </c>
      <c r="BI27" s="722">
        <f t="shared" si="47"/>
        <v>0</v>
      </c>
      <c r="BJ27" s="723">
        <f t="shared" si="47"/>
        <v>0</v>
      </c>
      <c r="BK27" s="562">
        <f t="shared" si="47"/>
        <v>0</v>
      </c>
      <c r="BL27" s="723">
        <f t="shared" si="47"/>
        <v>0</v>
      </c>
      <c r="BM27" s="723">
        <f t="shared" si="47"/>
        <v>0</v>
      </c>
      <c r="BN27" s="724">
        <f t="shared" si="47"/>
        <v>0</v>
      </c>
      <c r="BO27" s="723">
        <f t="shared" si="47"/>
        <v>0</v>
      </c>
      <c r="BP27" s="721">
        <f t="shared" si="47"/>
        <v>0</v>
      </c>
      <c r="BQ27" s="722">
        <f t="shared" si="47"/>
        <v>0</v>
      </c>
      <c r="BR27" s="539">
        <f t="shared" si="47"/>
        <v>0</v>
      </c>
      <c r="BS27" s="540">
        <f t="shared" si="47"/>
        <v>0</v>
      </c>
      <c r="BT27" s="539">
        <f t="shared" si="47"/>
        <v>0</v>
      </c>
      <c r="BU27" s="539">
        <f t="shared" si="47"/>
        <v>0</v>
      </c>
      <c r="BV27" s="541">
        <f t="shared" si="47"/>
        <v>0</v>
      </c>
      <c r="BW27" s="539">
        <f t="shared" si="47"/>
        <v>0</v>
      </c>
      <c r="BX27" s="537">
        <f t="shared" si="47"/>
        <v>0</v>
      </c>
      <c r="BY27" s="538">
        <f t="shared" si="47"/>
        <v>0</v>
      </c>
      <c r="BZ27" s="539">
        <f t="shared" si="47"/>
        <v>0</v>
      </c>
      <c r="CA27" s="540">
        <f t="shared" si="47"/>
        <v>0</v>
      </c>
      <c r="CB27" s="539">
        <f t="shared" si="47"/>
        <v>0</v>
      </c>
      <c r="CC27" s="539">
        <f t="shared" ref="CC27:CM27" si="48">IF(AND(CC12&gt;=$J$27,CC12&lt;$K$27),"*",0)</f>
        <v>0</v>
      </c>
      <c r="CD27" s="541">
        <f t="shared" si="48"/>
        <v>0</v>
      </c>
      <c r="CE27" s="539">
        <f t="shared" si="48"/>
        <v>0</v>
      </c>
      <c r="CF27" s="537">
        <f t="shared" si="48"/>
        <v>0</v>
      </c>
      <c r="CG27" s="538">
        <f t="shared" si="48"/>
        <v>0</v>
      </c>
      <c r="CH27" s="539">
        <f t="shared" si="48"/>
        <v>0</v>
      </c>
      <c r="CI27" s="540">
        <f t="shared" si="48"/>
        <v>0</v>
      </c>
      <c r="CJ27" s="539">
        <f t="shared" si="48"/>
        <v>0</v>
      </c>
      <c r="CK27" s="539">
        <f t="shared" si="48"/>
        <v>0</v>
      </c>
      <c r="CL27" s="541">
        <f t="shared" si="48"/>
        <v>0</v>
      </c>
      <c r="CM27" s="539">
        <f t="shared" si="48"/>
        <v>0</v>
      </c>
      <c r="CN27" s="1128">
        <f t="shared" si="4"/>
        <v>0</v>
      </c>
      <c r="CO27" s="1129"/>
      <c r="CP27" s="1123">
        <f>IF(CN27=0,0,LOOKUP(CN27,ﾃﾞｰﾀ入力!$AR$13:'ﾃﾞｰﾀ入力'!$AR$34,ﾃﾞｰﾀ入力!$AS$13:'ﾃﾞｰﾀ入力'!$AS$34))</f>
        <v>0</v>
      </c>
      <c r="CQ27" s="1123"/>
      <c r="CR27" s="294">
        <f t="shared" si="5"/>
        <v>0</v>
      </c>
      <c r="CS27" s="294">
        <f t="shared" si="6"/>
        <v>0</v>
      </c>
      <c r="CT27" s="294">
        <f t="shared" si="7"/>
        <v>0</v>
      </c>
      <c r="CU27" s="295">
        <f t="shared" si="12"/>
        <v>0</v>
      </c>
      <c r="CV27" s="296">
        <f>IF(H27=0,0,LOOKUP(H27,ﾃﾞｰﾀ入力!$C$3:'ﾃﾞｰﾀ入力'!$C$52,ﾃﾞｰﾀ入力!$E$3:'ﾃﾞｰﾀ入力'!$E$51))</f>
        <v>0</v>
      </c>
      <c r="CW27" s="297">
        <f>IF(H27=0,0,LOOKUP(H27,ﾃﾞｰﾀ入力!$C$3:'ﾃﾞｰﾀ入力'!$C$52,ﾃﾞｰﾀ入力!$F$3:'ﾃﾞｰﾀ入力'!$F$51))</f>
        <v>0</v>
      </c>
      <c r="CY27" s="69"/>
      <c r="CZ27" s="69"/>
      <c r="DA27" s="69"/>
    </row>
    <row r="28" spans="1:105" ht="22.5" customHeight="1">
      <c r="A28" s="443">
        <f t="shared" si="8"/>
        <v>15</v>
      </c>
      <c r="B28" s="855" t="str">
        <f>ｼﾌﾄ原本!C19</f>
        <v>W.M</v>
      </c>
      <c r="C28" s="780" t="str">
        <f>ｼﾌﾄ原本!M19</f>
        <v>X</v>
      </c>
      <c r="D28" s="435">
        <f>IF(COUNTIF($H$14:$H$30,15),VLOOKUP(15,$H$14:$CU$30,3,FALSE),0)</f>
        <v>0</v>
      </c>
      <c r="E28" s="423">
        <f>IF(COUNTIF($H$14:$H$30,15),VLOOKUP(15,$H$14:$CU$30,4,FALSE),0)</f>
        <v>0</v>
      </c>
      <c r="F28" s="426">
        <f>IF(COUNTIF($H$14:$H$30,15),VLOOKUP(15,$H$14:$CU$30,92,FALSE),0)</f>
        <v>0</v>
      </c>
      <c r="G28" s="436">
        <f>IF(COUNTIF($H$14:$H$30,15),VLOOKUP(15,$H$14:$CW$30,94,FALSE),0)</f>
        <v>0</v>
      </c>
      <c r="H28" s="432"/>
      <c r="I28" s="874">
        <f>IF(H28=0,0,LOOKUP(H28,ﾃﾞｰﾀ入力!$C$3:'ﾃﾞｰﾀ入力'!$C$40,ﾃﾞｰﾀ入力!$D$3:'ﾃﾞｰﾀ入力'!$D$40))</f>
        <v>0</v>
      </c>
      <c r="J28" s="298"/>
      <c r="K28" s="299"/>
      <c r="L28" s="632">
        <f t="shared" ref="L28:AQ28" si="49">IF(AND(L$12&gt;=$J$28,L$12&lt;$K$28),"*",0)</f>
        <v>0</v>
      </c>
      <c r="M28" s="626">
        <f t="shared" si="49"/>
        <v>0</v>
      </c>
      <c r="N28" s="627">
        <f t="shared" si="49"/>
        <v>0</v>
      </c>
      <c r="O28" s="628">
        <f t="shared" si="49"/>
        <v>0</v>
      </c>
      <c r="P28" s="537">
        <f t="shared" si="49"/>
        <v>0</v>
      </c>
      <c r="Q28" s="539">
        <f t="shared" si="49"/>
        <v>0</v>
      </c>
      <c r="R28" s="541">
        <f t="shared" si="49"/>
        <v>0</v>
      </c>
      <c r="S28" s="539">
        <f t="shared" si="49"/>
        <v>0</v>
      </c>
      <c r="T28" s="537">
        <f t="shared" si="49"/>
        <v>0</v>
      </c>
      <c r="U28" s="538">
        <f t="shared" si="49"/>
        <v>0</v>
      </c>
      <c r="V28" s="539">
        <f t="shared" si="49"/>
        <v>0</v>
      </c>
      <c r="W28" s="540">
        <f t="shared" si="49"/>
        <v>0</v>
      </c>
      <c r="X28" s="539">
        <f t="shared" si="49"/>
        <v>0</v>
      </c>
      <c r="Y28" s="723">
        <f t="shared" si="49"/>
        <v>0</v>
      </c>
      <c r="Z28" s="724">
        <f t="shared" si="49"/>
        <v>0</v>
      </c>
      <c r="AA28" s="723">
        <f t="shared" si="49"/>
        <v>0</v>
      </c>
      <c r="AB28" s="721">
        <f t="shared" si="49"/>
        <v>0</v>
      </c>
      <c r="AC28" s="722">
        <f t="shared" si="49"/>
        <v>0</v>
      </c>
      <c r="AD28" s="723">
        <f t="shared" si="49"/>
        <v>0</v>
      </c>
      <c r="AE28" s="562">
        <f t="shared" si="49"/>
        <v>0</v>
      </c>
      <c r="AF28" s="723">
        <f t="shared" si="49"/>
        <v>0</v>
      </c>
      <c r="AG28" s="723">
        <f t="shared" si="49"/>
        <v>0</v>
      </c>
      <c r="AH28" s="724">
        <f t="shared" si="49"/>
        <v>0</v>
      </c>
      <c r="AI28" s="723">
        <f t="shared" si="49"/>
        <v>0</v>
      </c>
      <c r="AJ28" s="721">
        <f t="shared" si="49"/>
        <v>0</v>
      </c>
      <c r="AK28" s="722">
        <f t="shared" si="49"/>
        <v>0</v>
      </c>
      <c r="AL28" s="723">
        <f t="shared" si="49"/>
        <v>0</v>
      </c>
      <c r="AM28" s="562">
        <f t="shared" si="49"/>
        <v>0</v>
      </c>
      <c r="AN28" s="723">
        <f t="shared" si="49"/>
        <v>0</v>
      </c>
      <c r="AO28" s="723">
        <f t="shared" si="49"/>
        <v>0</v>
      </c>
      <c r="AP28" s="724">
        <f t="shared" si="49"/>
        <v>0</v>
      </c>
      <c r="AQ28" s="723">
        <f t="shared" si="49"/>
        <v>0</v>
      </c>
      <c r="AR28" s="721">
        <f t="shared" ref="AR28:BW28" si="50">IF(AND(AR$12&gt;=$J$28,AR$12&lt;$K$28),"*",0)</f>
        <v>0</v>
      </c>
      <c r="AS28" s="722">
        <f t="shared" si="50"/>
        <v>0</v>
      </c>
      <c r="AT28" s="723">
        <f t="shared" si="50"/>
        <v>0</v>
      </c>
      <c r="AU28" s="562">
        <f t="shared" si="50"/>
        <v>0</v>
      </c>
      <c r="AV28" s="723">
        <f t="shared" si="50"/>
        <v>0</v>
      </c>
      <c r="AW28" s="723">
        <f t="shared" si="50"/>
        <v>0</v>
      </c>
      <c r="AX28" s="724">
        <f t="shared" si="50"/>
        <v>0</v>
      </c>
      <c r="AY28" s="723">
        <f t="shared" si="50"/>
        <v>0</v>
      </c>
      <c r="AZ28" s="721">
        <f t="shared" si="50"/>
        <v>0</v>
      </c>
      <c r="BA28" s="722">
        <f t="shared" si="50"/>
        <v>0</v>
      </c>
      <c r="BB28" s="723">
        <f t="shared" si="50"/>
        <v>0</v>
      </c>
      <c r="BC28" s="562">
        <f t="shared" si="50"/>
        <v>0</v>
      </c>
      <c r="BD28" s="723">
        <f t="shared" si="50"/>
        <v>0</v>
      </c>
      <c r="BE28" s="723">
        <f t="shared" si="50"/>
        <v>0</v>
      </c>
      <c r="BF28" s="724">
        <f t="shared" si="50"/>
        <v>0</v>
      </c>
      <c r="BG28" s="723">
        <f t="shared" si="50"/>
        <v>0</v>
      </c>
      <c r="BH28" s="721">
        <f t="shared" si="50"/>
        <v>0</v>
      </c>
      <c r="BI28" s="722">
        <f t="shared" si="50"/>
        <v>0</v>
      </c>
      <c r="BJ28" s="723">
        <f t="shared" si="50"/>
        <v>0</v>
      </c>
      <c r="BK28" s="562">
        <f t="shared" si="50"/>
        <v>0</v>
      </c>
      <c r="BL28" s="723">
        <f t="shared" si="50"/>
        <v>0</v>
      </c>
      <c r="BM28" s="723">
        <f t="shared" si="50"/>
        <v>0</v>
      </c>
      <c r="BN28" s="724">
        <f t="shared" si="50"/>
        <v>0</v>
      </c>
      <c r="BO28" s="723">
        <f t="shared" si="50"/>
        <v>0</v>
      </c>
      <c r="BP28" s="721">
        <f t="shared" si="50"/>
        <v>0</v>
      </c>
      <c r="BQ28" s="722">
        <f t="shared" si="50"/>
        <v>0</v>
      </c>
      <c r="BR28" s="539">
        <f t="shared" si="50"/>
        <v>0</v>
      </c>
      <c r="BS28" s="540">
        <f t="shared" si="50"/>
        <v>0</v>
      </c>
      <c r="BT28" s="539">
        <f t="shared" si="50"/>
        <v>0</v>
      </c>
      <c r="BU28" s="539">
        <f t="shared" si="50"/>
        <v>0</v>
      </c>
      <c r="BV28" s="541">
        <f t="shared" si="50"/>
        <v>0</v>
      </c>
      <c r="BW28" s="539">
        <f t="shared" si="50"/>
        <v>0</v>
      </c>
      <c r="BX28" s="537">
        <f t="shared" ref="BX28:CM28" si="51">IF(AND(BX$12&gt;=$J$28,BX$12&lt;$K$28),"*",0)</f>
        <v>0</v>
      </c>
      <c r="BY28" s="538">
        <f t="shared" si="51"/>
        <v>0</v>
      </c>
      <c r="BZ28" s="539">
        <f t="shared" si="51"/>
        <v>0</v>
      </c>
      <c r="CA28" s="540">
        <f t="shared" si="51"/>
        <v>0</v>
      </c>
      <c r="CB28" s="539">
        <f t="shared" si="51"/>
        <v>0</v>
      </c>
      <c r="CC28" s="539">
        <f t="shared" si="51"/>
        <v>0</v>
      </c>
      <c r="CD28" s="541">
        <f t="shared" si="51"/>
        <v>0</v>
      </c>
      <c r="CE28" s="539">
        <f t="shared" si="51"/>
        <v>0</v>
      </c>
      <c r="CF28" s="537">
        <f t="shared" si="51"/>
        <v>0</v>
      </c>
      <c r="CG28" s="538">
        <f t="shared" si="51"/>
        <v>0</v>
      </c>
      <c r="CH28" s="539">
        <f t="shared" si="51"/>
        <v>0</v>
      </c>
      <c r="CI28" s="540">
        <f t="shared" si="51"/>
        <v>0</v>
      </c>
      <c r="CJ28" s="539">
        <f t="shared" si="51"/>
        <v>0</v>
      </c>
      <c r="CK28" s="539">
        <f t="shared" si="51"/>
        <v>0</v>
      </c>
      <c r="CL28" s="541">
        <f t="shared" si="51"/>
        <v>0</v>
      </c>
      <c r="CM28" s="539">
        <f t="shared" si="51"/>
        <v>0</v>
      </c>
      <c r="CN28" s="1128">
        <f t="shared" si="4"/>
        <v>0</v>
      </c>
      <c r="CO28" s="1129"/>
      <c r="CP28" s="1123">
        <f>IF(CN28=0,0,LOOKUP(CN28,ﾃﾞｰﾀ入力!$AR$13:'ﾃﾞｰﾀ入力'!$AR$34,ﾃﾞｰﾀ入力!$AS$13:'ﾃﾞｰﾀ入力'!$AS$34))</f>
        <v>0</v>
      </c>
      <c r="CQ28" s="1123"/>
      <c r="CR28" s="294">
        <f t="shared" si="5"/>
        <v>0</v>
      </c>
      <c r="CS28" s="294">
        <f t="shared" si="6"/>
        <v>0</v>
      </c>
      <c r="CT28" s="294">
        <f t="shared" si="7"/>
        <v>0</v>
      </c>
      <c r="CU28" s="295">
        <f t="shared" si="12"/>
        <v>0</v>
      </c>
      <c r="CV28" s="296">
        <f>IF(H28=0,0,LOOKUP(H28,ﾃﾞｰﾀ入力!$C$3:'ﾃﾞｰﾀ入力'!$C$52,ﾃﾞｰﾀ入力!$E$3:'ﾃﾞｰﾀ入力'!$E$51))</f>
        <v>0</v>
      </c>
      <c r="CW28" s="297">
        <f>IF(H28=0,0,LOOKUP(H28,ﾃﾞｰﾀ入力!$C$3:'ﾃﾞｰﾀ入力'!$C$52,ﾃﾞｰﾀ入力!$F$3:'ﾃﾞｰﾀ入力'!$F$51))</f>
        <v>0</v>
      </c>
      <c r="CY28" s="69"/>
      <c r="CZ28" s="69"/>
      <c r="DA28" s="69"/>
    </row>
    <row r="29" spans="1:105" ht="22.5" customHeight="1">
      <c r="A29" s="443">
        <f t="shared" si="8"/>
        <v>16</v>
      </c>
      <c r="B29" s="855" t="str">
        <f>ｼﾌﾄ原本!C20</f>
        <v>Y.Y</v>
      </c>
      <c r="C29" s="780" t="str">
        <f>ｼﾌﾄ原本!M20</f>
        <v>X</v>
      </c>
      <c r="D29" s="435">
        <f>IF(COUNTIF($H$14:$H$30,16),VLOOKUP(16,$H$14:$CU$30,3,FALSE),0)</f>
        <v>0</v>
      </c>
      <c r="E29" s="423">
        <f>IF(COUNTIF($H$14:$H$30,16),VLOOKUP(16,$H$14:$CU$30,4,FALSE),0)</f>
        <v>0</v>
      </c>
      <c r="F29" s="426">
        <f>IF(COUNTIF($H$14:$H$30,16),VLOOKUP(16,$H$14:$CU$30,92,FALSE),0)</f>
        <v>0</v>
      </c>
      <c r="G29" s="436">
        <f>IF(COUNTIF($H$14:$H$30,16),VLOOKUP(16,$H$14:$CW$30,94,FALSE),0)</f>
        <v>0</v>
      </c>
      <c r="H29" s="432"/>
      <c r="I29" s="874">
        <f>IF(H29=0,0,LOOKUP(H29,ﾃﾞｰﾀ入力!$C$3:'ﾃﾞｰﾀ入力'!$C$40,ﾃﾞｰﾀ入力!$D$3:'ﾃﾞｰﾀ入力'!$D$40))</f>
        <v>0</v>
      </c>
      <c r="J29" s="298"/>
      <c r="K29" s="299"/>
      <c r="L29" s="632">
        <f t="shared" ref="L29:AQ29" si="52">IF(AND(L$12&gt;=$J$29,L$12&lt;$K$29),"*",0)</f>
        <v>0</v>
      </c>
      <c r="M29" s="626">
        <f t="shared" si="52"/>
        <v>0</v>
      </c>
      <c r="N29" s="627">
        <f t="shared" si="52"/>
        <v>0</v>
      </c>
      <c r="O29" s="628">
        <f t="shared" si="52"/>
        <v>0</v>
      </c>
      <c r="P29" s="537">
        <f t="shared" si="52"/>
        <v>0</v>
      </c>
      <c r="Q29" s="539">
        <f t="shared" si="52"/>
        <v>0</v>
      </c>
      <c r="R29" s="541">
        <f t="shared" si="52"/>
        <v>0</v>
      </c>
      <c r="S29" s="539">
        <f t="shared" si="52"/>
        <v>0</v>
      </c>
      <c r="T29" s="537">
        <f t="shared" si="52"/>
        <v>0</v>
      </c>
      <c r="U29" s="538">
        <f t="shared" si="52"/>
        <v>0</v>
      </c>
      <c r="V29" s="539">
        <f t="shared" si="52"/>
        <v>0</v>
      </c>
      <c r="W29" s="540">
        <f t="shared" si="52"/>
        <v>0</v>
      </c>
      <c r="X29" s="539">
        <f t="shared" si="52"/>
        <v>0</v>
      </c>
      <c r="Y29" s="539">
        <f t="shared" si="52"/>
        <v>0</v>
      </c>
      <c r="Z29" s="541">
        <f t="shared" si="52"/>
        <v>0</v>
      </c>
      <c r="AA29" s="539">
        <f t="shared" si="52"/>
        <v>0</v>
      </c>
      <c r="AB29" s="537">
        <f t="shared" si="52"/>
        <v>0</v>
      </c>
      <c r="AC29" s="538">
        <f t="shared" si="52"/>
        <v>0</v>
      </c>
      <c r="AD29" s="539">
        <f t="shared" si="52"/>
        <v>0</v>
      </c>
      <c r="AE29" s="540">
        <f t="shared" si="52"/>
        <v>0</v>
      </c>
      <c r="AF29" s="539">
        <f t="shared" si="52"/>
        <v>0</v>
      </c>
      <c r="AG29" s="539">
        <f t="shared" si="52"/>
        <v>0</v>
      </c>
      <c r="AH29" s="541">
        <f t="shared" si="52"/>
        <v>0</v>
      </c>
      <c r="AI29" s="539">
        <f t="shared" si="52"/>
        <v>0</v>
      </c>
      <c r="AJ29" s="537">
        <f t="shared" si="52"/>
        <v>0</v>
      </c>
      <c r="AK29" s="538">
        <f t="shared" si="52"/>
        <v>0</v>
      </c>
      <c r="AL29" s="539">
        <f t="shared" si="52"/>
        <v>0</v>
      </c>
      <c r="AM29" s="540">
        <f t="shared" si="52"/>
        <v>0</v>
      </c>
      <c r="AN29" s="539">
        <f t="shared" si="52"/>
        <v>0</v>
      </c>
      <c r="AO29" s="539">
        <f t="shared" si="52"/>
        <v>0</v>
      </c>
      <c r="AP29" s="541">
        <f t="shared" si="52"/>
        <v>0</v>
      </c>
      <c r="AQ29" s="539">
        <f t="shared" si="52"/>
        <v>0</v>
      </c>
      <c r="AR29" s="537">
        <f t="shared" ref="AR29:BW29" si="53">IF(AND(AR$12&gt;=$J$29,AR$12&lt;$K$29),"*",0)</f>
        <v>0</v>
      </c>
      <c r="AS29" s="538">
        <f t="shared" si="53"/>
        <v>0</v>
      </c>
      <c r="AT29" s="539">
        <f t="shared" si="53"/>
        <v>0</v>
      </c>
      <c r="AU29" s="540">
        <f t="shared" si="53"/>
        <v>0</v>
      </c>
      <c r="AV29" s="539">
        <f t="shared" si="53"/>
        <v>0</v>
      </c>
      <c r="AW29" s="539">
        <f t="shared" si="53"/>
        <v>0</v>
      </c>
      <c r="AX29" s="541">
        <f t="shared" si="53"/>
        <v>0</v>
      </c>
      <c r="AY29" s="539">
        <f t="shared" si="53"/>
        <v>0</v>
      </c>
      <c r="AZ29" s="537">
        <f t="shared" si="53"/>
        <v>0</v>
      </c>
      <c r="BA29" s="538">
        <f t="shared" si="53"/>
        <v>0</v>
      </c>
      <c r="BB29" s="539">
        <f t="shared" si="53"/>
        <v>0</v>
      </c>
      <c r="BC29" s="540">
        <f t="shared" si="53"/>
        <v>0</v>
      </c>
      <c r="BD29" s="539">
        <f t="shared" si="53"/>
        <v>0</v>
      </c>
      <c r="BE29" s="539">
        <f t="shared" si="53"/>
        <v>0</v>
      </c>
      <c r="BF29" s="541">
        <f t="shared" si="53"/>
        <v>0</v>
      </c>
      <c r="BG29" s="539">
        <f t="shared" si="53"/>
        <v>0</v>
      </c>
      <c r="BH29" s="537">
        <f t="shared" si="53"/>
        <v>0</v>
      </c>
      <c r="BI29" s="538">
        <f t="shared" si="53"/>
        <v>0</v>
      </c>
      <c r="BJ29" s="539">
        <f t="shared" si="53"/>
        <v>0</v>
      </c>
      <c r="BK29" s="540">
        <f t="shared" si="53"/>
        <v>0</v>
      </c>
      <c r="BL29" s="539">
        <f t="shared" si="53"/>
        <v>0</v>
      </c>
      <c r="BM29" s="539">
        <f t="shared" si="53"/>
        <v>0</v>
      </c>
      <c r="BN29" s="541">
        <f t="shared" si="53"/>
        <v>0</v>
      </c>
      <c r="BO29" s="539">
        <f t="shared" si="53"/>
        <v>0</v>
      </c>
      <c r="BP29" s="537">
        <f t="shared" si="53"/>
        <v>0</v>
      </c>
      <c r="BQ29" s="538">
        <f t="shared" si="53"/>
        <v>0</v>
      </c>
      <c r="BR29" s="539">
        <f t="shared" si="53"/>
        <v>0</v>
      </c>
      <c r="BS29" s="540">
        <f t="shared" si="53"/>
        <v>0</v>
      </c>
      <c r="BT29" s="539">
        <f t="shared" si="53"/>
        <v>0</v>
      </c>
      <c r="BU29" s="539">
        <f t="shared" si="53"/>
        <v>0</v>
      </c>
      <c r="BV29" s="541">
        <f t="shared" si="53"/>
        <v>0</v>
      </c>
      <c r="BW29" s="539">
        <f t="shared" si="53"/>
        <v>0</v>
      </c>
      <c r="BX29" s="537">
        <f t="shared" ref="BX29:CM29" si="54">IF(AND(BX$12&gt;=$J$29,BX$12&lt;$K$29),"*",0)</f>
        <v>0</v>
      </c>
      <c r="BY29" s="538">
        <f t="shared" si="54"/>
        <v>0</v>
      </c>
      <c r="BZ29" s="539">
        <f t="shared" si="54"/>
        <v>0</v>
      </c>
      <c r="CA29" s="540">
        <f t="shared" si="54"/>
        <v>0</v>
      </c>
      <c r="CB29" s="539">
        <f t="shared" si="54"/>
        <v>0</v>
      </c>
      <c r="CC29" s="539">
        <f t="shared" si="54"/>
        <v>0</v>
      </c>
      <c r="CD29" s="541">
        <f t="shared" si="54"/>
        <v>0</v>
      </c>
      <c r="CE29" s="539">
        <f t="shared" si="54"/>
        <v>0</v>
      </c>
      <c r="CF29" s="537">
        <f t="shared" si="54"/>
        <v>0</v>
      </c>
      <c r="CG29" s="538">
        <f t="shared" si="54"/>
        <v>0</v>
      </c>
      <c r="CH29" s="539">
        <f t="shared" si="54"/>
        <v>0</v>
      </c>
      <c r="CI29" s="540">
        <f t="shared" si="54"/>
        <v>0</v>
      </c>
      <c r="CJ29" s="539">
        <f t="shared" si="54"/>
        <v>0</v>
      </c>
      <c r="CK29" s="539">
        <f t="shared" si="54"/>
        <v>0</v>
      </c>
      <c r="CL29" s="541">
        <f t="shared" si="54"/>
        <v>0</v>
      </c>
      <c r="CM29" s="539">
        <f t="shared" si="54"/>
        <v>0</v>
      </c>
      <c r="CN29" s="1128">
        <f t="shared" si="4"/>
        <v>0</v>
      </c>
      <c r="CO29" s="1129"/>
      <c r="CP29" s="1123">
        <f>IF(CN29=0,0,LOOKUP(CN29,ﾃﾞｰﾀ入力!$AR$13:'ﾃﾞｰﾀ入力'!$AR$34,ﾃﾞｰﾀ入力!$AS$13:'ﾃﾞｰﾀ入力'!$AS$34))</f>
        <v>0</v>
      </c>
      <c r="CQ29" s="1123"/>
      <c r="CR29" s="294">
        <f t="shared" si="5"/>
        <v>0</v>
      </c>
      <c r="CS29" s="294">
        <f t="shared" si="6"/>
        <v>0</v>
      </c>
      <c r="CT29" s="294">
        <f t="shared" si="7"/>
        <v>0</v>
      </c>
      <c r="CU29" s="295">
        <f t="shared" si="12"/>
        <v>0</v>
      </c>
      <c r="CV29" s="296">
        <f>IF(H29=0,0,LOOKUP(H29,ﾃﾞｰﾀ入力!$C$3:'ﾃﾞｰﾀ入力'!$C$52,ﾃﾞｰﾀ入力!$E$3:'ﾃﾞｰﾀ入力'!$E$51))</f>
        <v>0</v>
      </c>
      <c r="CW29" s="297">
        <f>IF(H29=0,0,LOOKUP(H29,ﾃﾞｰﾀ入力!$C$3:'ﾃﾞｰﾀ入力'!$C$52,ﾃﾞｰﾀ入力!$F$3:'ﾃﾞｰﾀ入力'!$F$51))</f>
        <v>0</v>
      </c>
      <c r="CY29" s="69"/>
      <c r="CZ29" s="69"/>
      <c r="DA29" s="69"/>
    </row>
    <row r="30" spans="1:105" ht="22.5" customHeight="1" thickBot="1">
      <c r="A30" s="443">
        <f t="shared" si="8"/>
        <v>17</v>
      </c>
      <c r="B30" s="855" t="str">
        <f>ｼﾌﾄ原本!C21</f>
        <v>S.U</v>
      </c>
      <c r="C30" s="780" t="str">
        <f>ｼﾌﾄ原本!M21</f>
        <v>14-L</v>
      </c>
      <c r="D30" s="435">
        <f>IF(COUNTIF($H$14:$H$30,17),VLOOKUP(17,$H$14:$CU$30,3,FALSE),0)</f>
        <v>18</v>
      </c>
      <c r="E30" s="423">
        <f>IF(COUNTIF($H$14:$H$30,17),VLOOKUP(17,$H$14:$CU$30,4,FALSE),0)</f>
        <v>22.75</v>
      </c>
      <c r="F30" s="426">
        <f ca="1">IF(COUNTIF($H$14:$H$30,17),VLOOKUP(17,$H$14:$CU$30,92,FALSE),0)</f>
        <v>5746.875</v>
      </c>
      <c r="G30" s="436">
        <f ca="1">IF(COUNTIF($H$14:$H$30,17),VLOOKUP(17,$H$14:$CW$30,94,FALSE),0)</f>
        <v>418</v>
      </c>
      <c r="H30" s="920"/>
      <c r="I30" s="875">
        <f>IF(H30=0,0,LOOKUP(H30,ﾃﾞｰﾀ入力!$C$3:'ﾃﾞｰﾀ入力'!$C$40,ﾃﾞｰﾀ入力!$D$3:'ﾃﾞｰﾀ入力'!$D$40))</f>
        <v>0</v>
      </c>
      <c r="J30" s="900"/>
      <c r="K30" s="901"/>
      <c r="L30" s="657">
        <f t="shared" ref="L30:AQ30" si="55">IF(AND(L12&gt;=$J$30,L12&lt;$K$30),"*",0)</f>
        <v>0</v>
      </c>
      <c r="M30" s="658">
        <f t="shared" si="55"/>
        <v>0</v>
      </c>
      <c r="N30" s="659">
        <f t="shared" si="55"/>
        <v>0</v>
      </c>
      <c r="O30" s="660">
        <f t="shared" si="55"/>
        <v>0</v>
      </c>
      <c r="P30" s="552">
        <f t="shared" si="55"/>
        <v>0</v>
      </c>
      <c r="Q30" s="550">
        <f t="shared" si="55"/>
        <v>0</v>
      </c>
      <c r="R30" s="551">
        <f t="shared" si="55"/>
        <v>0</v>
      </c>
      <c r="S30" s="550">
        <f t="shared" si="55"/>
        <v>0</v>
      </c>
      <c r="T30" s="552">
        <f t="shared" si="55"/>
        <v>0</v>
      </c>
      <c r="U30" s="553">
        <f t="shared" si="55"/>
        <v>0</v>
      </c>
      <c r="V30" s="550">
        <f t="shared" si="55"/>
        <v>0</v>
      </c>
      <c r="W30" s="554">
        <f t="shared" si="55"/>
        <v>0</v>
      </c>
      <c r="X30" s="550">
        <f t="shared" si="55"/>
        <v>0</v>
      </c>
      <c r="Y30" s="550">
        <f t="shared" si="55"/>
        <v>0</v>
      </c>
      <c r="Z30" s="551">
        <f t="shared" si="55"/>
        <v>0</v>
      </c>
      <c r="AA30" s="550">
        <f t="shared" si="55"/>
        <v>0</v>
      </c>
      <c r="AB30" s="552">
        <f t="shared" si="55"/>
        <v>0</v>
      </c>
      <c r="AC30" s="553">
        <f t="shared" si="55"/>
        <v>0</v>
      </c>
      <c r="AD30" s="550">
        <f t="shared" si="55"/>
        <v>0</v>
      </c>
      <c r="AE30" s="554">
        <f t="shared" si="55"/>
        <v>0</v>
      </c>
      <c r="AF30" s="550">
        <f t="shared" si="55"/>
        <v>0</v>
      </c>
      <c r="AG30" s="550">
        <f t="shared" si="55"/>
        <v>0</v>
      </c>
      <c r="AH30" s="551">
        <f t="shared" si="55"/>
        <v>0</v>
      </c>
      <c r="AI30" s="550">
        <f t="shared" si="55"/>
        <v>0</v>
      </c>
      <c r="AJ30" s="552">
        <f t="shared" si="55"/>
        <v>0</v>
      </c>
      <c r="AK30" s="553">
        <f t="shared" si="55"/>
        <v>0</v>
      </c>
      <c r="AL30" s="550">
        <f t="shared" si="55"/>
        <v>0</v>
      </c>
      <c r="AM30" s="554">
        <f t="shared" si="55"/>
        <v>0</v>
      </c>
      <c r="AN30" s="550">
        <f t="shared" si="55"/>
        <v>0</v>
      </c>
      <c r="AO30" s="550">
        <f t="shared" si="55"/>
        <v>0</v>
      </c>
      <c r="AP30" s="551">
        <f t="shared" si="55"/>
        <v>0</v>
      </c>
      <c r="AQ30" s="550">
        <f t="shared" si="55"/>
        <v>0</v>
      </c>
      <c r="AR30" s="552">
        <f t="shared" ref="AR30:BW30" si="56">IF(AND(AR12&gt;=$J$30,AR12&lt;$K$30),"*",0)</f>
        <v>0</v>
      </c>
      <c r="AS30" s="553">
        <f t="shared" si="56"/>
        <v>0</v>
      </c>
      <c r="AT30" s="550">
        <f t="shared" si="56"/>
        <v>0</v>
      </c>
      <c r="AU30" s="554">
        <f t="shared" si="56"/>
        <v>0</v>
      </c>
      <c r="AV30" s="550">
        <f t="shared" si="56"/>
        <v>0</v>
      </c>
      <c r="AW30" s="550">
        <f t="shared" si="56"/>
        <v>0</v>
      </c>
      <c r="AX30" s="551">
        <f t="shared" si="56"/>
        <v>0</v>
      </c>
      <c r="AY30" s="550">
        <f t="shared" si="56"/>
        <v>0</v>
      </c>
      <c r="AZ30" s="552">
        <f t="shared" si="56"/>
        <v>0</v>
      </c>
      <c r="BA30" s="553">
        <f t="shared" si="56"/>
        <v>0</v>
      </c>
      <c r="BB30" s="550">
        <f t="shared" si="56"/>
        <v>0</v>
      </c>
      <c r="BC30" s="554">
        <f t="shared" si="56"/>
        <v>0</v>
      </c>
      <c r="BD30" s="550">
        <f t="shared" si="56"/>
        <v>0</v>
      </c>
      <c r="BE30" s="550">
        <f t="shared" si="56"/>
        <v>0</v>
      </c>
      <c r="BF30" s="551">
        <f t="shared" si="56"/>
        <v>0</v>
      </c>
      <c r="BG30" s="550">
        <f t="shared" si="56"/>
        <v>0</v>
      </c>
      <c r="BH30" s="552">
        <f t="shared" si="56"/>
        <v>0</v>
      </c>
      <c r="BI30" s="553">
        <f t="shared" si="56"/>
        <v>0</v>
      </c>
      <c r="BJ30" s="550">
        <f t="shared" si="56"/>
        <v>0</v>
      </c>
      <c r="BK30" s="554">
        <f t="shared" si="56"/>
        <v>0</v>
      </c>
      <c r="BL30" s="550">
        <f t="shared" si="56"/>
        <v>0</v>
      </c>
      <c r="BM30" s="550">
        <f t="shared" si="56"/>
        <v>0</v>
      </c>
      <c r="BN30" s="551">
        <f t="shared" si="56"/>
        <v>0</v>
      </c>
      <c r="BO30" s="550">
        <f t="shared" si="56"/>
        <v>0</v>
      </c>
      <c r="BP30" s="552">
        <f t="shared" si="56"/>
        <v>0</v>
      </c>
      <c r="BQ30" s="553">
        <f t="shared" si="56"/>
        <v>0</v>
      </c>
      <c r="BR30" s="550">
        <f t="shared" si="56"/>
        <v>0</v>
      </c>
      <c r="BS30" s="554">
        <f t="shared" si="56"/>
        <v>0</v>
      </c>
      <c r="BT30" s="550">
        <f t="shared" si="56"/>
        <v>0</v>
      </c>
      <c r="BU30" s="550">
        <f t="shared" si="56"/>
        <v>0</v>
      </c>
      <c r="BV30" s="551">
        <f t="shared" si="56"/>
        <v>0</v>
      </c>
      <c r="BW30" s="550">
        <f t="shared" si="56"/>
        <v>0</v>
      </c>
      <c r="BX30" s="552">
        <f t="shared" ref="BX30:CM30" si="57">IF(AND(BX12&gt;=$J$30,BX12&lt;$K$30),"*",0)</f>
        <v>0</v>
      </c>
      <c r="BY30" s="553">
        <f t="shared" si="57"/>
        <v>0</v>
      </c>
      <c r="BZ30" s="550">
        <f t="shared" si="57"/>
        <v>0</v>
      </c>
      <c r="CA30" s="554">
        <f t="shared" si="57"/>
        <v>0</v>
      </c>
      <c r="CB30" s="550">
        <f t="shared" si="57"/>
        <v>0</v>
      </c>
      <c r="CC30" s="550">
        <f t="shared" si="57"/>
        <v>0</v>
      </c>
      <c r="CD30" s="551">
        <f t="shared" si="57"/>
        <v>0</v>
      </c>
      <c r="CE30" s="550">
        <f t="shared" si="57"/>
        <v>0</v>
      </c>
      <c r="CF30" s="552">
        <f t="shared" si="57"/>
        <v>0</v>
      </c>
      <c r="CG30" s="553">
        <f t="shared" si="57"/>
        <v>0</v>
      </c>
      <c r="CH30" s="550">
        <f t="shared" si="57"/>
        <v>0</v>
      </c>
      <c r="CI30" s="554">
        <f t="shared" si="57"/>
        <v>0</v>
      </c>
      <c r="CJ30" s="550">
        <f t="shared" si="57"/>
        <v>0</v>
      </c>
      <c r="CK30" s="550">
        <f t="shared" si="57"/>
        <v>0</v>
      </c>
      <c r="CL30" s="551">
        <f t="shared" si="57"/>
        <v>0</v>
      </c>
      <c r="CM30" s="661">
        <f t="shared" si="57"/>
        <v>0</v>
      </c>
      <c r="CN30" s="1128">
        <f t="shared" si="4"/>
        <v>0</v>
      </c>
      <c r="CO30" s="1129"/>
      <c r="CP30" s="1123">
        <f>IF(CN30=0,0,LOOKUP(CN30,ﾃﾞｰﾀ入力!$AR$13:'ﾃﾞｰﾀ入力'!$AR$34,ﾃﾞｰﾀ入力!$AS$13:'ﾃﾞｰﾀ入力'!$AS$34))</f>
        <v>0</v>
      </c>
      <c r="CQ30" s="1123"/>
      <c r="CR30" s="294">
        <f t="shared" si="5"/>
        <v>0</v>
      </c>
      <c r="CS30" s="294">
        <f t="shared" si="6"/>
        <v>0</v>
      </c>
      <c r="CT30" s="294">
        <f t="shared" si="7"/>
        <v>0</v>
      </c>
      <c r="CU30" s="295">
        <f t="shared" si="12"/>
        <v>0</v>
      </c>
      <c r="CV30" s="296">
        <f>IF(H30=0,0,LOOKUP(H30,ﾃﾞｰﾀ入力!$C$3:'ﾃﾞｰﾀ入力'!$C$52,ﾃﾞｰﾀ入力!$E$3:'ﾃﾞｰﾀ入力'!$E$51))</f>
        <v>0</v>
      </c>
      <c r="CW30" s="297">
        <f>IF(H30=0,0,LOOKUP(H30,ﾃﾞｰﾀ入力!$C$3:'ﾃﾞｰﾀ入力'!$C$52,ﾃﾞｰﾀ入力!$F$3:'ﾃﾞｰﾀ入力'!$F$51))</f>
        <v>0</v>
      </c>
      <c r="CY30" s="69"/>
      <c r="CZ30" s="69"/>
      <c r="DA30" s="69"/>
    </row>
    <row r="31" spans="1:105" ht="22.5" customHeight="1" thickBot="1">
      <c r="A31" s="443">
        <f t="shared" si="8"/>
        <v>18</v>
      </c>
      <c r="B31" s="855" t="str">
        <f>ｼﾌﾄ原本!C22</f>
        <v>A.A</v>
      </c>
      <c r="C31" s="780" t="str">
        <f>ｼﾌﾄ原本!M22</f>
        <v>X</v>
      </c>
      <c r="D31" s="435">
        <f>IF(COUNTIF($H$14:$H$30,18),VLOOKUP(18,$H$14:$CU$30,3,FALSE),0)</f>
        <v>0</v>
      </c>
      <c r="E31" s="429">
        <f>IF(COUNTIF($H$14:$H$30,18),VLOOKUP(18,$H$14:$CU$30,4,FALSE),0)</f>
        <v>0</v>
      </c>
      <c r="F31" s="430">
        <f>IF(COUNTIF($H$14:$H$30,18),VLOOKUP(18,$H$14:$CU$30,92,FALSE),0)</f>
        <v>0</v>
      </c>
      <c r="G31" s="431">
        <f>IF(COUNTIF($H$14:$H$30,18),VLOOKUP(18,$H$14:$CW$30,94,FALSE),0)</f>
        <v>0</v>
      </c>
      <c r="I31" s="902">
        <f>COUNT(H14:H30)</f>
        <v>9</v>
      </c>
      <c r="J31" s="903" t="s">
        <v>187</v>
      </c>
      <c r="K31" s="904"/>
      <c r="L31" s="1142">
        <f>(68-COUNT(L$14:O$30))/4</f>
        <v>0</v>
      </c>
      <c r="M31" s="1142"/>
      <c r="N31" s="1142"/>
      <c r="O31" s="1142"/>
      <c r="P31" s="1142">
        <f>(68-COUNT(P$14:S$30))/4</f>
        <v>0.5</v>
      </c>
      <c r="Q31" s="1142"/>
      <c r="R31" s="1142"/>
      <c r="S31" s="1142"/>
      <c r="T31" s="1142">
        <f>(68-COUNT(T$14:W$30))/4</f>
        <v>2</v>
      </c>
      <c r="U31" s="1142"/>
      <c r="V31" s="1142"/>
      <c r="W31" s="1142"/>
      <c r="X31" s="1142">
        <f>(68-COUNT(X$14:AA$30))/4</f>
        <v>2</v>
      </c>
      <c r="Y31" s="1142"/>
      <c r="Z31" s="1142"/>
      <c r="AA31" s="1142"/>
      <c r="AB31" s="1142">
        <f>(68-COUNT(AB$14:AE$30))/4</f>
        <v>3</v>
      </c>
      <c r="AC31" s="1142"/>
      <c r="AD31" s="1142"/>
      <c r="AE31" s="1142"/>
      <c r="AF31" s="1142">
        <f>(68-COUNT(AF$14:AI$30))/4</f>
        <v>4</v>
      </c>
      <c r="AG31" s="1142"/>
      <c r="AH31" s="1142"/>
      <c r="AI31" s="1142"/>
      <c r="AJ31" s="1142">
        <f>(68-COUNT(AJ$14:AM$30))/4</f>
        <v>5</v>
      </c>
      <c r="AK31" s="1142"/>
      <c r="AL31" s="1142"/>
      <c r="AM31" s="1142"/>
      <c r="AN31" s="1142">
        <f>(68-COUNT(AN$14:AQ$30))/4</f>
        <v>5</v>
      </c>
      <c r="AO31" s="1142"/>
      <c r="AP31" s="1142"/>
      <c r="AQ31" s="1142"/>
      <c r="AR31" s="1142">
        <f>(68-COUNT(AR$14:AU$30))/4</f>
        <v>5</v>
      </c>
      <c r="AS31" s="1142"/>
      <c r="AT31" s="1142"/>
      <c r="AU31" s="1142"/>
      <c r="AV31" s="1142">
        <f>(68-COUNT(AV$14:AY$30))/4</f>
        <v>4</v>
      </c>
      <c r="AW31" s="1142"/>
      <c r="AX31" s="1142"/>
      <c r="AY31" s="1142"/>
      <c r="AZ31" s="1142">
        <f>(68-COUNT(AZ$14:BC$30))/4</f>
        <v>4</v>
      </c>
      <c r="BA31" s="1142"/>
      <c r="BB31" s="1142"/>
      <c r="BC31" s="1142"/>
      <c r="BD31" s="1142">
        <f>(68-COUNT(BD$14:BG$30))/4</f>
        <v>4</v>
      </c>
      <c r="BE31" s="1142"/>
      <c r="BF31" s="1142"/>
      <c r="BG31" s="1142"/>
      <c r="BH31" s="1142">
        <f>(68-COUNT(BH$14:BK$30))/4</f>
        <v>3</v>
      </c>
      <c r="BI31" s="1142"/>
      <c r="BJ31" s="1142"/>
      <c r="BK31" s="1142"/>
      <c r="BL31" s="1142">
        <f>(68-COUNT(BL$14:BO$30))/4</f>
        <v>4</v>
      </c>
      <c r="BM31" s="1142"/>
      <c r="BN31" s="1142"/>
      <c r="BO31" s="1142"/>
      <c r="BP31" s="1142">
        <f>(68-COUNT(BP$14:BS$30))/4</f>
        <v>3</v>
      </c>
      <c r="BQ31" s="1142"/>
      <c r="BR31" s="1142"/>
      <c r="BS31" s="1142"/>
      <c r="BT31" s="1142">
        <f>(68-COUNT(BT$14:BW$30))/4</f>
        <v>3</v>
      </c>
      <c r="BU31" s="1142"/>
      <c r="BV31" s="1142"/>
      <c r="BW31" s="1142"/>
      <c r="BX31" s="1142">
        <f>(68-COUNT(BX$14:CA$30))/4</f>
        <v>3</v>
      </c>
      <c r="BY31" s="1142"/>
      <c r="BZ31" s="1142"/>
      <c r="CA31" s="1142"/>
      <c r="CB31" s="1142">
        <f>(68-COUNT(CB$14:CE$30))/4</f>
        <v>2.25</v>
      </c>
      <c r="CC31" s="1142"/>
      <c r="CD31" s="1142"/>
      <c r="CE31" s="1142"/>
      <c r="CF31" s="1142">
        <f>(68-COUNT(CF$14:CI$30))/4</f>
        <v>0</v>
      </c>
      <c r="CG31" s="1142"/>
      <c r="CH31" s="1142"/>
      <c r="CI31" s="1142"/>
      <c r="CJ31" s="1142">
        <f>(68-COUNT(CJ$14:CM$30))/4</f>
        <v>0</v>
      </c>
      <c r="CK31" s="1142"/>
      <c r="CL31" s="1142"/>
      <c r="CM31" s="1161"/>
      <c r="CN31" s="1159">
        <f>SUM(CN14:CN30)</f>
        <v>56.75</v>
      </c>
      <c r="CO31" s="1160"/>
      <c r="CP31" s="1141">
        <f>SUM(CP14:CP30)</f>
        <v>51.25</v>
      </c>
      <c r="CQ31" s="1141"/>
      <c r="CR31" s="312">
        <f t="shared" ref="CR31:CW31" si="58">SUM(CR14:CR30)</f>
        <v>1.5</v>
      </c>
      <c r="CS31" s="312">
        <f t="shared" si="58"/>
        <v>2.25</v>
      </c>
      <c r="CT31" s="312">
        <f t="shared" si="58"/>
        <v>0.5</v>
      </c>
      <c r="CU31" s="312">
        <f t="shared" ca="1" si="58"/>
        <v>66962.25</v>
      </c>
      <c r="CV31" s="312">
        <f t="shared" ca="1" si="58"/>
        <v>11377</v>
      </c>
      <c r="CW31" s="312">
        <f t="shared" ca="1" si="58"/>
        <v>4207</v>
      </c>
      <c r="CZ31" s="69"/>
      <c r="DA31" s="69"/>
    </row>
    <row r="32" spans="1:105" ht="22.5" customHeight="1" thickBot="1">
      <c r="A32" s="443">
        <f t="shared" si="8"/>
        <v>19</v>
      </c>
      <c r="B32" s="855" t="str">
        <f>ｼﾌﾄ原本!C23</f>
        <v>E.U</v>
      </c>
      <c r="C32" s="780" t="str">
        <f>ｼﾌﾄ原本!M23</f>
        <v>15-20</v>
      </c>
      <c r="D32" s="435">
        <f>IF(COUNTIF($H$14:$H$30,19),VLOOKUP(19,$H$14:$CU$30,3,FALSE),0)</f>
        <v>0</v>
      </c>
      <c r="E32" s="429">
        <f>IF(COUNTIF($H$14:$H$30,19),VLOOKUP(19,$H$14:$CU$30,4,FALSE),0)</f>
        <v>0</v>
      </c>
      <c r="F32" s="430">
        <f ca="1">IF(COUNTIF($H$14:$H$30,19),VLOOKUP(19,$H$14:$CU$30,92,FALSE),0)</f>
        <v>0</v>
      </c>
      <c r="G32" s="431">
        <f ca="1">IF(COUNTIF($H$14:$H$30,19),VLOOKUP(19,$H$14:$CW$30,94,FALSE),0)</f>
        <v>816</v>
      </c>
      <c r="I32" s="316"/>
      <c r="J32" s="1190" t="s">
        <v>188</v>
      </c>
      <c r="K32" s="1191"/>
      <c r="L32" s="1300" t="str">
        <f>IF(ISERROR(L3*1000/(L31-L8-L10)),"",(L3*1000/(L31-L8-L10)))</f>
        <v/>
      </c>
      <c r="M32" s="1300"/>
      <c r="N32" s="1300"/>
      <c r="O32" s="1300"/>
      <c r="P32" s="1300">
        <f>IF(ISERROR(P3*1000/(P31-P8-P10)),"",(P3*1000/(P31-P8-P10)))</f>
        <v>0</v>
      </c>
      <c r="Q32" s="1300"/>
      <c r="R32" s="1300"/>
      <c r="S32" s="1300"/>
      <c r="T32" s="1300">
        <f>IF(ISERROR(T3*1000/(T31-T8-T10)),"",(T3*1000/(T31-T8-T10)))</f>
        <v>0</v>
      </c>
      <c r="U32" s="1300"/>
      <c r="V32" s="1300"/>
      <c r="W32" s="1300"/>
      <c r="X32" s="1300">
        <f>IF(ISERROR(X3*1000/(X31-X8-X10)),"",X3*1000/(X31-X8-X10))</f>
        <v>3500</v>
      </c>
      <c r="Y32" s="1300"/>
      <c r="Z32" s="1300"/>
      <c r="AA32" s="1300"/>
      <c r="AB32" s="1300">
        <f>IF(ISERROR(AB3*1000/(AB31-AB8-AB10)),"",AB3*1000/(AB31-AB8-AB10))</f>
        <v>4333.333333333333</v>
      </c>
      <c r="AC32" s="1300"/>
      <c r="AD32" s="1300"/>
      <c r="AE32" s="1300"/>
      <c r="AF32" s="1300">
        <f>IF(ISERROR(AF3*1000/(AF31-AF8-AF10)),"",AF3*1000/(AF31-AF8-AF10))</f>
        <v>3250</v>
      </c>
      <c r="AG32" s="1300"/>
      <c r="AH32" s="1300"/>
      <c r="AI32" s="1300"/>
      <c r="AJ32" s="1300">
        <f>IF(ISERROR(AJ3*1000/(AJ31-AJ8-AJ10)),"",AJ3*1000/(AJ31-AJ8-AJ10))</f>
        <v>3600</v>
      </c>
      <c r="AK32" s="1300"/>
      <c r="AL32" s="1300"/>
      <c r="AM32" s="1300"/>
      <c r="AN32" s="1300">
        <f>IF(ISERROR(AN3*1000/(AN31-AN8-AN10)),"",AN3*1000/(AN31-AN8-AN10))</f>
        <v>5600</v>
      </c>
      <c r="AO32" s="1300"/>
      <c r="AP32" s="1300"/>
      <c r="AQ32" s="1300"/>
      <c r="AR32" s="1300">
        <f>IF(ISERROR(AR3*1000/(AR31-AR8-AR10)),"",AR3*1000/(AR31-AR8-AR10))</f>
        <v>6200</v>
      </c>
      <c r="AS32" s="1300"/>
      <c r="AT32" s="1300"/>
      <c r="AU32" s="1300"/>
      <c r="AV32" s="1300">
        <f>IF(ISERROR(AV3*1000/(AV31-AV8-AV10)),"",AV3*1000/(AV31-AV8-AV10))</f>
        <v>7500</v>
      </c>
      <c r="AW32" s="1300"/>
      <c r="AX32" s="1300"/>
      <c r="AY32" s="1300"/>
      <c r="AZ32" s="1300">
        <f>IF(ISERROR(AZ3*1000/(AZ31-AZ8-AZ10)),"",AZ3*1000/(AZ31-AZ8-AZ10))</f>
        <v>8000</v>
      </c>
      <c r="BA32" s="1300"/>
      <c r="BB32" s="1300"/>
      <c r="BC32" s="1300"/>
      <c r="BD32" s="1300">
        <f>IF(ISERROR(BD3*1000/(BD31-BD8-BD10)),"",BD3*1000/(BD31-BD8-BD10))</f>
        <v>7500</v>
      </c>
      <c r="BE32" s="1300"/>
      <c r="BF32" s="1300"/>
      <c r="BG32" s="1300"/>
      <c r="BH32" s="1300">
        <f>IF(ISERROR(BH3*1000/(BH31-BH8-BH10)),"",BH3*1000/(BH31-BH8-BH10))</f>
        <v>7000</v>
      </c>
      <c r="BI32" s="1300"/>
      <c r="BJ32" s="1300"/>
      <c r="BK32" s="1300"/>
      <c r="BL32" s="1300">
        <f>IF(ISERROR(BL3*1000/(BL31-BL8-BL10)),"",BL3*1000/(BL31-BL8-BL10))</f>
        <v>3750</v>
      </c>
      <c r="BM32" s="1300"/>
      <c r="BN32" s="1300"/>
      <c r="BO32" s="1300"/>
      <c r="BP32" s="1300">
        <f>IF(ISERROR(BP3*1000/(BP31-BP8-BP10)),"",BP3*1000/(BP31-BP8-BP10))</f>
        <v>5333.333333333333</v>
      </c>
      <c r="BQ32" s="1300"/>
      <c r="BR32" s="1300"/>
      <c r="BS32" s="1300"/>
      <c r="BT32" s="1300">
        <f>IF(ISERROR(BT3*1000/(BT31-BT8-BT10)),"",BT3*1000/(BT31-BT8-BT10))</f>
        <v>4000</v>
      </c>
      <c r="BU32" s="1300"/>
      <c r="BV32" s="1300"/>
      <c r="BW32" s="1300"/>
      <c r="BX32" s="1300">
        <f>IF(ISERROR(BX3*1000/(BX31-BX8-BX10)),"",BX3*1000/(BX31-BX8-BX10))</f>
        <v>1333.3333333333333</v>
      </c>
      <c r="BY32" s="1300"/>
      <c r="BZ32" s="1300"/>
      <c r="CA32" s="1300"/>
      <c r="CB32" s="1300">
        <f>IF(ISERROR(CB3*1000/(CB31-CB8-CB10)),"",CB3*1000/(CB31-CB8-CB10))</f>
        <v>0</v>
      </c>
      <c r="CC32" s="1300"/>
      <c r="CD32" s="1300"/>
      <c r="CE32" s="1300"/>
      <c r="CF32" s="1300" t="str">
        <f>IF(ISERROR(CF3*1000/(CF31-CF8-CF10)),"",(CF3*1000/(CF31-CF8-CF10)))</f>
        <v/>
      </c>
      <c r="CG32" s="1300"/>
      <c r="CH32" s="1300"/>
      <c r="CI32" s="1300"/>
      <c r="CJ32" s="1300" t="str">
        <f>IF(ISERROR(CJ3*1000/(CJ31-CJ8-CJ10)),"",(CJ3*1000/(CJ31-CJ8-CJ10)))</f>
        <v/>
      </c>
      <c r="CK32" s="1300"/>
      <c r="CL32" s="1300"/>
      <c r="CM32" s="1347"/>
      <c r="CN32" s="238"/>
      <c r="CO32" s="238"/>
      <c r="CP32" s="64"/>
      <c r="CT32" s="64"/>
      <c r="CU32" s="64"/>
      <c r="CV32" s="64"/>
    </row>
    <row r="33" spans="1:126" ht="22.5" customHeight="1" thickBot="1">
      <c r="A33" s="443">
        <f t="shared" si="8"/>
        <v>20</v>
      </c>
      <c r="B33" s="855" t="str">
        <f>ｼﾌﾄ原本!C24</f>
        <v>S.S</v>
      </c>
      <c r="C33" s="780" t="str">
        <f>ｼﾌﾄ原本!M24</f>
        <v>17-L</v>
      </c>
      <c r="D33" s="435">
        <f>IF(COUNTIF($H$14:$H$30,20),VLOOKUP(20,$H$14:$CU$30,3,FALSE),0)</f>
        <v>17</v>
      </c>
      <c r="E33" s="429">
        <f>IF(COUNTIF($H$14:$H$30,20),VLOOKUP(20,$H$14:$CU$30,4,FALSE),0)</f>
        <v>22.75</v>
      </c>
      <c r="F33" s="430">
        <f ca="1">IF(COUNTIF($H$14:$H$30,20),VLOOKUP(20,$H$14:$CU$30,92,FALSE),0)</f>
        <v>6666.375</v>
      </c>
      <c r="G33" s="431">
        <f ca="1">IF(COUNTIF($H$14:$H$30,20),VLOOKUP(20,$H$14:$CW$30,94,FALSE),0)</f>
        <v>320</v>
      </c>
      <c r="I33" s="225"/>
      <c r="J33" s="870"/>
      <c r="K33" s="871"/>
      <c r="L33" s="384"/>
      <c r="M33" s="172"/>
      <c r="N33" s="64"/>
      <c r="O33" s="64"/>
      <c r="P33" s="64"/>
      <c r="Q33" s="69"/>
      <c r="R33" s="69"/>
      <c r="S33" s="69"/>
      <c r="AB33" s="1360">
        <v>1</v>
      </c>
      <c r="AC33" s="1360"/>
      <c r="AD33" s="1360"/>
      <c r="AE33" s="1360"/>
      <c r="AF33" s="1361" t="s">
        <v>60</v>
      </c>
      <c r="AG33" s="1361"/>
      <c r="AH33" s="1361"/>
      <c r="AI33" s="1361"/>
      <c r="CP33" s="64"/>
      <c r="CT33" s="64"/>
      <c r="CU33" s="64"/>
      <c r="CV33" s="64"/>
    </row>
    <row r="34" spans="1:126" ht="22.5" customHeight="1" thickBot="1">
      <c r="A34" s="443">
        <f t="shared" si="8"/>
        <v>21</v>
      </c>
      <c r="B34" s="855" t="str">
        <f>ｼﾌﾄ原本!C25</f>
        <v>S.K</v>
      </c>
      <c r="C34" s="780" t="str">
        <f>ｼﾌﾄ原本!M25</f>
        <v>F</v>
      </c>
      <c r="D34" s="435">
        <f>IF(COUNTIF($H$14:$H$30,21),VLOOKUP(21,$H$14:$CU$30,3,FALSE),0)</f>
        <v>11</v>
      </c>
      <c r="E34" s="429">
        <f>IF(COUNTIF($H$14:$H$30,21),VLOOKUP(21,$H$14:$CU$30,4,FALSE),0)</f>
        <v>17</v>
      </c>
      <c r="F34" s="430">
        <f ca="1">IF(COUNTIF($H$14:$H$30,21),VLOOKUP(21,$H$14:$CU$30,92,FALSE),0)</f>
        <v>7049.5</v>
      </c>
      <c r="G34" s="431">
        <f ca="1">IF(COUNTIF($H$14:$H$30,21),VLOOKUP(21,$H$14:$CW$30,94,FALSE),0)</f>
        <v>682</v>
      </c>
      <c r="I34" s="317"/>
      <c r="J34" s="1195" t="s">
        <v>189</v>
      </c>
      <c r="K34" s="1196"/>
      <c r="L34" s="1197" t="s">
        <v>190</v>
      </c>
      <c r="M34" s="1197"/>
      <c r="N34" s="1197"/>
      <c r="O34" s="1197"/>
      <c r="P34" s="1197"/>
      <c r="Q34" s="1197"/>
      <c r="R34" s="1197"/>
      <c r="S34" s="1197"/>
      <c r="T34" s="1197"/>
      <c r="U34" s="1197"/>
      <c r="V34" s="1197"/>
      <c r="W34" s="1197"/>
      <c r="Z34" s="1193" t="s">
        <v>59</v>
      </c>
      <c r="AA34" s="1153"/>
      <c r="AB34" s="1153"/>
      <c r="AC34" s="1153"/>
      <c r="AD34" s="1153"/>
      <c r="AE34" s="1153"/>
      <c r="AF34" s="1153"/>
      <c r="AG34" s="1153"/>
      <c r="AH34" s="1153"/>
      <c r="AI34" s="1153"/>
      <c r="AJ34" s="1153"/>
      <c r="AK34" s="1153"/>
      <c r="AL34" s="1153"/>
      <c r="AM34" s="1153"/>
      <c r="AN34" s="1153"/>
      <c r="AO34" s="1153"/>
      <c r="AP34" s="1153"/>
      <c r="AQ34" s="1153"/>
      <c r="AR34" s="1153"/>
      <c r="AS34" s="1153"/>
      <c r="AT34" s="1153"/>
      <c r="AU34" s="1153"/>
      <c r="AV34" s="1153"/>
      <c r="AW34" s="1153"/>
      <c r="AX34" s="1153"/>
      <c r="AY34" s="1153"/>
      <c r="AZ34" s="1153"/>
      <c r="BA34" s="1153"/>
      <c r="BB34" s="1153"/>
      <c r="BC34" s="1153"/>
      <c r="BD34" s="1153"/>
      <c r="BE34" s="1153"/>
      <c r="BF34" s="1153"/>
      <c r="BG34" s="1154"/>
      <c r="BH34" s="1152" t="s">
        <v>1</v>
      </c>
      <c r="BI34" s="1153"/>
      <c r="BJ34" s="1153"/>
      <c r="BK34" s="1153"/>
      <c r="BL34" s="1153"/>
      <c r="BM34" s="1153"/>
      <c r="BN34" s="1153"/>
      <c r="BO34" s="1153"/>
      <c r="BP34" s="1153"/>
      <c r="BQ34" s="1153"/>
      <c r="BR34" s="1153"/>
      <c r="BS34" s="1153"/>
      <c r="BT34" s="1153"/>
      <c r="BU34" s="1154"/>
      <c r="BV34" s="1152" t="s">
        <v>11</v>
      </c>
      <c r="BW34" s="1153"/>
      <c r="BX34" s="1153"/>
      <c r="BY34" s="1153"/>
      <c r="BZ34" s="1153"/>
      <c r="CA34" s="1153"/>
      <c r="CB34" s="1153"/>
      <c r="CC34" s="1153"/>
      <c r="CD34" s="1153"/>
      <c r="CE34" s="1153"/>
      <c r="CF34" s="1153"/>
      <c r="CG34" s="1153"/>
      <c r="CH34" s="1153"/>
      <c r="CI34" s="1154"/>
      <c r="CP34" s="64"/>
      <c r="CT34" s="64"/>
      <c r="CU34" s="64"/>
      <c r="CV34" s="64"/>
    </row>
    <row r="35" spans="1:126" ht="22.5" customHeight="1">
      <c r="A35" s="443">
        <f t="shared" si="8"/>
        <v>22</v>
      </c>
      <c r="B35" s="855">
        <f>ｼﾌﾄ原本!C26</f>
        <v>0</v>
      </c>
      <c r="C35" s="780">
        <f>ｼﾌﾄ原本!M26</f>
        <v>0</v>
      </c>
      <c r="D35" s="435">
        <f>IF(COUNTIF($H$14:$H$30,22),VLOOKUP(22,$H$14:$CU$30,3,FALSE),0)</f>
        <v>0</v>
      </c>
      <c r="E35" s="429">
        <f>IF(COUNTIF($H$14:$H$30,22),VLOOKUP(22,$H$14:$CU$30,4,FALSE),0)</f>
        <v>0</v>
      </c>
      <c r="F35" s="430">
        <f>IF(COUNTIF($H$14:$H$30,22),VLOOKUP(22,$H$14:$CU$30,92,FALSE),0)</f>
        <v>0</v>
      </c>
      <c r="G35" s="431">
        <f>IF(COUNTIF($H$14:$H$30,22),VLOOKUP(22,$H$14:$CW$30,94,FALSE),0)</f>
        <v>0</v>
      </c>
      <c r="I35" s="385" t="s">
        <v>89</v>
      </c>
      <c r="J35" s="1315">
        <f>CN3*1000</f>
        <v>270000</v>
      </c>
      <c r="K35" s="1315"/>
      <c r="L35" s="1315"/>
      <c r="M35" s="1315"/>
      <c r="N35" s="1315"/>
      <c r="O35" s="1315"/>
      <c r="P35" s="1315"/>
      <c r="Q35" s="1315"/>
      <c r="R35" s="1315"/>
      <c r="S35" s="1315"/>
      <c r="T35" s="1315"/>
      <c r="U35" s="1315"/>
      <c r="V35" s="1315"/>
      <c r="W35" s="1315"/>
      <c r="Z35" s="1356">
        <f>CHOOSE($AB$33,'セールスアクション '!B5,'セールスアクション '!B13,'セールスアクション '!B21,'セールスアクション '!B29,'セールスアクション '!B37)</f>
        <v>0</v>
      </c>
      <c r="AA35" s="1355"/>
      <c r="AB35" s="1355"/>
      <c r="AC35" s="1355"/>
      <c r="AD35" s="1355"/>
      <c r="AE35" s="1355"/>
      <c r="AF35" s="1355"/>
      <c r="AG35" s="1355"/>
      <c r="AH35" s="1355"/>
      <c r="AI35" s="1355"/>
      <c r="AJ35" s="1355"/>
      <c r="AK35" s="1355"/>
      <c r="AL35" s="1355"/>
      <c r="AM35" s="1355"/>
      <c r="AN35" s="1355"/>
      <c r="AO35" s="1355"/>
      <c r="AP35" s="1355"/>
      <c r="AQ35" s="1355"/>
      <c r="AR35" s="1355"/>
      <c r="AS35" s="1355"/>
      <c r="AT35" s="1355"/>
      <c r="AU35" s="1355"/>
      <c r="AV35" s="1355"/>
      <c r="AW35" s="1355"/>
      <c r="AX35" s="1355"/>
      <c r="AY35" s="1355"/>
      <c r="AZ35" s="1355">
        <f>CHOOSE($AB$33,'セールスアクション '!I5,'セールスアクション '!I13,'セールスアクション '!I21,'セールスアクション '!I29,'セールスアクション '!I37)</f>
        <v>0</v>
      </c>
      <c r="BA35" s="1355"/>
      <c r="BB35" s="1355"/>
      <c r="BC35" s="1355"/>
      <c r="BD35" s="1355"/>
      <c r="BE35" s="1355"/>
      <c r="BF35" s="1322"/>
      <c r="BG35" s="1322"/>
      <c r="BH35" s="1365">
        <f>CHOOSE($CA$1,PMC.D!D6,PMC.D!D15,PMC.D!D24,PMC.D!D33,PMC.D!D42,PMC.D!D51)</f>
        <v>0</v>
      </c>
      <c r="BI35" s="1366"/>
      <c r="BJ35" s="1366"/>
      <c r="BK35" s="1366"/>
      <c r="BL35" s="1366"/>
      <c r="BM35" s="1366"/>
      <c r="BN35" s="1366"/>
      <c r="BO35" s="1366"/>
      <c r="BP35" s="1366"/>
      <c r="BQ35" s="1366"/>
      <c r="BR35" s="1366"/>
      <c r="BS35" s="1367"/>
      <c r="BT35" s="1322"/>
      <c r="BU35" s="1322"/>
      <c r="BV35" s="1362">
        <f>CHOOSE($CA$1,PMC.D!J6,PMC.D!J15,PMC.D!J24,PMC.D!J33,PMC.D!J42,PMC.D!J51)</f>
        <v>0</v>
      </c>
      <c r="BW35" s="1363"/>
      <c r="BX35" s="1363"/>
      <c r="BY35" s="1363"/>
      <c r="BZ35" s="1363"/>
      <c r="CA35" s="1363"/>
      <c r="CB35" s="1363"/>
      <c r="CC35" s="1363"/>
      <c r="CD35" s="1363"/>
      <c r="CE35" s="1363"/>
      <c r="CF35" s="1363"/>
      <c r="CG35" s="1364"/>
      <c r="CH35" s="1322"/>
      <c r="CI35" s="1370"/>
      <c r="CP35" s="64"/>
      <c r="CT35" s="64"/>
      <c r="CU35" s="64"/>
      <c r="CV35" s="64"/>
    </row>
    <row r="36" spans="1:126" ht="22.5" customHeight="1">
      <c r="A36" s="443">
        <f t="shared" si="8"/>
        <v>23</v>
      </c>
      <c r="B36" s="855">
        <f>ｼﾌﾄ原本!C27</f>
        <v>0</v>
      </c>
      <c r="C36" s="780">
        <f>ｼﾌﾄ原本!M27</f>
        <v>0</v>
      </c>
      <c r="D36" s="435">
        <f>IF(COUNTIF($H$14:$H$30,23),VLOOKUP(23,$H$14:$CU$30,3,FALSE),0)</f>
        <v>0</v>
      </c>
      <c r="E36" s="429">
        <f>IF(COUNTIF($H$14:$H$30,23),VLOOKUP(23,$H$14:$CU$30,4,FALSE),0)</f>
        <v>0</v>
      </c>
      <c r="F36" s="430">
        <f>IF(COUNTIF($H$14:$H$30,23),VLOOKUP(23,$H$14:$CU$30,92,FALSE),0)</f>
        <v>0</v>
      </c>
      <c r="G36" s="431">
        <f>IF(COUNTIF($H$14:$H$30,23),VLOOKUP(23,$H$14:$CW$30,94,FALSE),0)</f>
        <v>0</v>
      </c>
      <c r="I36" s="385" t="s">
        <v>191</v>
      </c>
      <c r="J36" s="1155">
        <f>CHOOSE(CA1,ﾃﾞｰﾀ入力!W4,ﾃﾞｰﾀ入力!W5,ﾃﾞｰﾀ入力!W6,ﾃﾞｰﾀ入力!W7,ﾃﾞｰﾀ入力!W8,ﾃﾞｰﾀ入力!W9)</f>
        <v>361</v>
      </c>
      <c r="K36" s="1155"/>
      <c r="L36" s="1155"/>
      <c r="M36" s="1155"/>
      <c r="N36" s="1155"/>
      <c r="O36" s="1155"/>
      <c r="P36" s="1155"/>
      <c r="Q36" s="1155"/>
      <c r="R36" s="1155"/>
      <c r="S36" s="1155"/>
      <c r="T36" s="1155"/>
      <c r="U36" s="1155"/>
      <c r="V36" s="1155"/>
      <c r="W36" s="1155"/>
      <c r="Z36" s="1318">
        <f>CHOOSE($AB$33,'セールスアクション '!B6,'セールスアクション '!B14,'セールスアクション '!B22,'セールスアクション '!B30,'セールスアクション '!B38)</f>
        <v>0</v>
      </c>
      <c r="AA36" s="1319"/>
      <c r="AB36" s="1319"/>
      <c r="AC36" s="1319"/>
      <c r="AD36" s="1319"/>
      <c r="AE36" s="1319"/>
      <c r="AF36" s="1319"/>
      <c r="AG36" s="1319"/>
      <c r="AH36" s="1319"/>
      <c r="AI36" s="1319"/>
      <c r="AJ36" s="1319"/>
      <c r="AK36" s="1319"/>
      <c r="AL36" s="1319"/>
      <c r="AM36" s="1319"/>
      <c r="AN36" s="1319"/>
      <c r="AO36" s="1319"/>
      <c r="AP36" s="1319"/>
      <c r="AQ36" s="1319"/>
      <c r="AR36" s="1319"/>
      <c r="AS36" s="1319"/>
      <c r="AT36" s="1319"/>
      <c r="AU36" s="1319"/>
      <c r="AV36" s="1319"/>
      <c r="AW36" s="1319"/>
      <c r="AX36" s="1319"/>
      <c r="AY36" s="1319"/>
      <c r="AZ36" s="1319">
        <f>CHOOSE($AB$33,'セールスアクション '!I6,'セールスアクション '!I14,'セールスアクション '!I22,'セールスアクション '!I30,'セールスアクション '!I38)</f>
        <v>0</v>
      </c>
      <c r="BA36" s="1319"/>
      <c r="BB36" s="1319"/>
      <c r="BC36" s="1319"/>
      <c r="BD36" s="1319"/>
      <c r="BE36" s="1319"/>
      <c r="BF36" s="1127"/>
      <c r="BG36" s="1127"/>
      <c r="BH36" s="1348">
        <f>CHOOSE($CA$1,PMC.D!D7,PMC.D!D16,PMC.D!D25,PMC.D!D34,PMC.D!D43,PMC.D!D52)</f>
        <v>0</v>
      </c>
      <c r="BI36" s="1349"/>
      <c r="BJ36" s="1349"/>
      <c r="BK36" s="1349"/>
      <c r="BL36" s="1349"/>
      <c r="BM36" s="1349"/>
      <c r="BN36" s="1349"/>
      <c r="BO36" s="1349"/>
      <c r="BP36" s="1349"/>
      <c r="BQ36" s="1349"/>
      <c r="BR36" s="1349"/>
      <c r="BS36" s="1350"/>
      <c r="BT36" s="1127"/>
      <c r="BU36" s="1127"/>
      <c r="BV36" s="1348">
        <f>CHOOSE($CA$1,PMC.D!J7,PMC.D!J16,PMC.D!J25,PMC.D!J34,PMC.D!J43,PMC.D!J52)</f>
        <v>0</v>
      </c>
      <c r="BW36" s="1349"/>
      <c r="BX36" s="1349"/>
      <c r="BY36" s="1349"/>
      <c r="BZ36" s="1349"/>
      <c r="CA36" s="1349"/>
      <c r="CB36" s="1349"/>
      <c r="CC36" s="1349"/>
      <c r="CD36" s="1349"/>
      <c r="CE36" s="1349"/>
      <c r="CF36" s="1349"/>
      <c r="CG36" s="1350"/>
      <c r="CH36" s="1127"/>
      <c r="CI36" s="1371"/>
      <c r="CP36" s="64"/>
      <c r="CT36" s="64"/>
      <c r="CU36" s="64"/>
      <c r="CV36" s="64"/>
    </row>
    <row r="37" spans="1:126" ht="22.5" customHeight="1">
      <c r="A37" s="443">
        <f t="shared" si="8"/>
        <v>24</v>
      </c>
      <c r="B37" s="855">
        <f>ｼﾌﾄ原本!C28</f>
        <v>0</v>
      </c>
      <c r="C37" s="780">
        <f>ｼﾌﾄ原本!M28</f>
        <v>0</v>
      </c>
      <c r="D37" s="435">
        <f>IF(COUNTIF($H$14:$H$30,24),VLOOKUP(24,$H$14:$CU$30,3,FALSE),0)</f>
        <v>0</v>
      </c>
      <c r="E37" s="429">
        <f>IF(COUNTIF($H$14:$H$30,24),VLOOKUP(24,$H$14:$CU$30,4,FALSE),0)</f>
        <v>0</v>
      </c>
      <c r="F37" s="430">
        <f>IF(COUNTIF($H$14:$H$30,24),VLOOKUP(24,$H$14:$CU$30,92,FALSE),0)</f>
        <v>0</v>
      </c>
      <c r="G37" s="431">
        <f>IF(COUNTIF($H$14:$H$30,24),VLOOKUP(24,$H$14:$CW$30,94,FALSE),0)</f>
        <v>0</v>
      </c>
      <c r="I37" s="385" t="s">
        <v>192</v>
      </c>
      <c r="J37" s="1303">
        <f ca="1">J35/J40</f>
        <v>5268.292682926829</v>
      </c>
      <c r="K37" s="1303"/>
      <c r="L37" s="1169">
        <f>J35/L40</f>
        <v>6923.0769230769229</v>
      </c>
      <c r="M37" s="1169"/>
      <c r="N37" s="1169"/>
      <c r="O37" s="1169"/>
      <c r="P37" s="1169"/>
      <c r="Q37" s="1169"/>
      <c r="R37" s="1169"/>
      <c r="S37" s="1169"/>
      <c r="T37" s="1169"/>
      <c r="U37" s="1169"/>
      <c r="V37" s="1169"/>
      <c r="W37" s="1169"/>
      <c r="Z37" s="1318">
        <f>CHOOSE($AB$33,'セールスアクション '!B7,'セールスアクション '!B15,'セールスアクション '!B23,'セールスアクション '!B31,'セールスアクション '!B39)</f>
        <v>0</v>
      </c>
      <c r="AA37" s="1319"/>
      <c r="AB37" s="1319"/>
      <c r="AC37" s="1319"/>
      <c r="AD37" s="1319"/>
      <c r="AE37" s="1319"/>
      <c r="AF37" s="1319"/>
      <c r="AG37" s="1319"/>
      <c r="AH37" s="1319"/>
      <c r="AI37" s="1319"/>
      <c r="AJ37" s="1319"/>
      <c r="AK37" s="1319"/>
      <c r="AL37" s="1319"/>
      <c r="AM37" s="1319"/>
      <c r="AN37" s="1319"/>
      <c r="AO37" s="1319"/>
      <c r="AP37" s="1319"/>
      <c r="AQ37" s="1319"/>
      <c r="AR37" s="1319"/>
      <c r="AS37" s="1319"/>
      <c r="AT37" s="1319"/>
      <c r="AU37" s="1319"/>
      <c r="AV37" s="1319"/>
      <c r="AW37" s="1319"/>
      <c r="AX37" s="1319"/>
      <c r="AY37" s="1319"/>
      <c r="AZ37" s="1319">
        <f>CHOOSE($AB$33,'セールスアクション '!I7,'セールスアクション '!I15,'セールスアクション '!I23,'セールスアクション '!I31,'セールスアクション '!I39)</f>
        <v>0</v>
      </c>
      <c r="BA37" s="1319"/>
      <c r="BB37" s="1319"/>
      <c r="BC37" s="1319"/>
      <c r="BD37" s="1319"/>
      <c r="BE37" s="1319"/>
      <c r="BF37" s="1127"/>
      <c r="BG37" s="1127"/>
      <c r="BH37" s="1348">
        <f>CHOOSE($CA$1,PMC.D!D8,PMC.D!D17,PMC.D!D26,PMC.D!D35,PMC.D!D44,PMC.D!D53)</f>
        <v>0</v>
      </c>
      <c r="BI37" s="1349"/>
      <c r="BJ37" s="1349"/>
      <c r="BK37" s="1349"/>
      <c r="BL37" s="1349"/>
      <c r="BM37" s="1349"/>
      <c r="BN37" s="1349"/>
      <c r="BO37" s="1349"/>
      <c r="BP37" s="1349"/>
      <c r="BQ37" s="1349"/>
      <c r="BR37" s="1349"/>
      <c r="BS37" s="1350"/>
      <c r="BT37" s="1127"/>
      <c r="BU37" s="1127"/>
      <c r="BV37" s="1348">
        <f>CHOOSE($CA$1,PMC.D!J8,PMC.D!J17,PMC.D!J26,PMC.D!J35,PMC.D!J44,PMC.D!J53)</f>
        <v>0</v>
      </c>
      <c r="BW37" s="1349"/>
      <c r="BX37" s="1349"/>
      <c r="BY37" s="1349"/>
      <c r="BZ37" s="1349"/>
      <c r="CA37" s="1349"/>
      <c r="CB37" s="1349"/>
      <c r="CC37" s="1349"/>
      <c r="CD37" s="1349"/>
      <c r="CE37" s="1349"/>
      <c r="CF37" s="1349"/>
      <c r="CG37" s="1350"/>
      <c r="CH37" s="1127"/>
      <c r="CI37" s="1371"/>
      <c r="CP37" s="64"/>
      <c r="CT37" s="64"/>
      <c r="CU37" s="64"/>
      <c r="CV37" s="64"/>
    </row>
    <row r="38" spans="1:126" ht="22.5" customHeight="1">
      <c r="A38" s="443">
        <f t="shared" si="8"/>
        <v>25</v>
      </c>
      <c r="B38" s="855">
        <f>ｼﾌﾄ原本!C29</f>
        <v>0</v>
      </c>
      <c r="C38" s="782">
        <f>ｼﾌﾄ原本!M29</f>
        <v>0</v>
      </c>
      <c r="D38" s="435">
        <f>IF(COUNTIF($H$14:$H$30,25),VLOOKUP(25,$H$14:$CU$30,3,FALSE),0)</f>
        <v>0</v>
      </c>
      <c r="E38" s="429">
        <f>IF(COUNTIF($H$14:$H$30,25),VLOOKUP(25,$H$14:$CU$30,4,FALSE),0)</f>
        <v>0</v>
      </c>
      <c r="F38" s="430">
        <f>IF(COUNTIF($H$14:$H$30,25),VLOOKUP(25,$H$14:$CU$30,92,FALSE),0)</f>
        <v>0</v>
      </c>
      <c r="G38" s="431">
        <f>IF(COUNTIF($H$14:$H$30,25),VLOOKUP(25,$H$14:$CW$30,94,FALSE),0)</f>
        <v>0</v>
      </c>
      <c r="I38" s="385" t="s">
        <v>193</v>
      </c>
      <c r="J38" s="1189">
        <f ca="1">J36/J40</f>
        <v>7.0439024390243903</v>
      </c>
      <c r="K38" s="1189"/>
      <c r="L38" s="1194">
        <f>J36/L40</f>
        <v>9.2564102564102573</v>
      </c>
      <c r="M38" s="1194"/>
      <c r="N38" s="1194"/>
      <c r="O38" s="1194"/>
      <c r="P38" s="1194"/>
      <c r="Q38" s="1194"/>
      <c r="R38" s="1194"/>
      <c r="S38" s="1194"/>
      <c r="T38" s="1194"/>
      <c r="U38" s="1194"/>
      <c r="V38" s="1194"/>
      <c r="W38" s="1194"/>
      <c r="Z38" s="1318">
        <f>CHOOSE($AB$33,'セールスアクション '!B8,'セールスアクション '!B16,'セールスアクション '!B24,'セールスアクション '!B32,'セールスアクション '!B40)</f>
        <v>0</v>
      </c>
      <c r="AA38" s="1319"/>
      <c r="AB38" s="1319"/>
      <c r="AC38" s="1319"/>
      <c r="AD38" s="1319"/>
      <c r="AE38" s="1319"/>
      <c r="AF38" s="1319"/>
      <c r="AG38" s="1319"/>
      <c r="AH38" s="1319"/>
      <c r="AI38" s="1319"/>
      <c r="AJ38" s="1319"/>
      <c r="AK38" s="1319"/>
      <c r="AL38" s="1319"/>
      <c r="AM38" s="1319"/>
      <c r="AN38" s="1319"/>
      <c r="AO38" s="1319"/>
      <c r="AP38" s="1319"/>
      <c r="AQ38" s="1319"/>
      <c r="AR38" s="1319"/>
      <c r="AS38" s="1319"/>
      <c r="AT38" s="1319"/>
      <c r="AU38" s="1319"/>
      <c r="AV38" s="1319"/>
      <c r="AW38" s="1319"/>
      <c r="AX38" s="1319"/>
      <c r="AY38" s="1319"/>
      <c r="AZ38" s="1319">
        <f>CHOOSE($AB$33,'セールスアクション '!I8,'セールスアクション '!I16,'セールスアクション '!I24,'セールスアクション '!I32,'セールスアクション '!I40)</f>
        <v>0</v>
      </c>
      <c r="BA38" s="1319"/>
      <c r="BB38" s="1319"/>
      <c r="BC38" s="1319"/>
      <c r="BD38" s="1319"/>
      <c r="BE38" s="1319"/>
      <c r="BF38" s="1127"/>
      <c r="BG38" s="1127"/>
      <c r="BH38" s="1348">
        <f>CHOOSE($CA$1,PMC.D!D9,PMC.D!D18,PMC.D!D27,PMC.D!D36,PMC.D!D45,PMC.D!D54)</f>
        <v>0</v>
      </c>
      <c r="BI38" s="1349"/>
      <c r="BJ38" s="1349"/>
      <c r="BK38" s="1349"/>
      <c r="BL38" s="1349"/>
      <c r="BM38" s="1349"/>
      <c r="BN38" s="1349"/>
      <c r="BO38" s="1349"/>
      <c r="BP38" s="1349"/>
      <c r="BQ38" s="1349"/>
      <c r="BR38" s="1349"/>
      <c r="BS38" s="1350"/>
      <c r="BT38" s="1127"/>
      <c r="BU38" s="1127"/>
      <c r="BV38" s="1348">
        <f>CHOOSE($CA$1,PMC.D!J9,PMC.D!J18,PMC.D!J27,PMC.D!J36,PMC.D!J45,PMC.D!J54)</f>
        <v>0</v>
      </c>
      <c r="BW38" s="1349"/>
      <c r="BX38" s="1349"/>
      <c r="BY38" s="1349"/>
      <c r="BZ38" s="1349"/>
      <c r="CA38" s="1349"/>
      <c r="CB38" s="1349"/>
      <c r="CC38" s="1349"/>
      <c r="CD38" s="1349"/>
      <c r="CE38" s="1349"/>
      <c r="CF38" s="1349"/>
      <c r="CG38" s="1350"/>
      <c r="CH38" s="1127"/>
      <c r="CI38" s="1371"/>
      <c r="CP38" s="64"/>
      <c r="CT38" s="64"/>
      <c r="CU38" s="64"/>
      <c r="CV38" s="64"/>
    </row>
    <row r="39" spans="1:126" ht="22.5" customHeight="1" thickBot="1">
      <c r="A39" s="443">
        <f t="shared" si="8"/>
        <v>26</v>
      </c>
      <c r="B39" s="855">
        <f>ｼﾌﾄ原本!C30</f>
        <v>0</v>
      </c>
      <c r="C39" s="780">
        <f>ｼﾌﾄ原本!M30</f>
        <v>0</v>
      </c>
      <c r="D39" s="435">
        <f>IF(COUNTIF($H$14:$H$30,26),VLOOKUP(26,$H$14:$CU$30,3,FALSE),0)</f>
        <v>0</v>
      </c>
      <c r="E39" s="429">
        <f>IF(COUNTIF($H$14:$H$30,26),VLOOKUP(26,$H$14:$CU$30,4,FALSE),0)</f>
        <v>0</v>
      </c>
      <c r="F39" s="430">
        <f>IF(COUNTIF($H$14:$H$30,26),VLOOKUP(26,$H$14:$CU$30,92,FALSE),0)</f>
        <v>0</v>
      </c>
      <c r="G39" s="431">
        <f>IF(COUNTIF($H$14:$H$30,26),VLOOKUP(26,$H$14:$CW$30,94,FALSE),0)</f>
        <v>0</v>
      </c>
      <c r="I39" s="385" t="s">
        <v>194</v>
      </c>
      <c r="J39" s="878">
        <f ca="1">SUMIF(CV14:CV30,"&gt;1500",CP14:CQ30)</f>
        <v>0</v>
      </c>
      <c r="K39" s="879">
        <f ca="1">SUMIF(CV14:CV30,"&lt;2000",CP14:CQ30)</f>
        <v>51.25</v>
      </c>
      <c r="L39" s="1302">
        <f ca="1">SUMIF(CV14:CV30,"&gt;1500",CP14:CQ30)</f>
        <v>0</v>
      </c>
      <c r="M39" s="1302"/>
      <c r="N39" s="1302"/>
      <c r="O39" s="1302"/>
      <c r="P39" s="1302"/>
      <c r="Q39" s="1302"/>
      <c r="R39" s="1302">
        <f ca="1">L40-L39</f>
        <v>39</v>
      </c>
      <c r="S39" s="1302"/>
      <c r="T39" s="1302"/>
      <c r="U39" s="1302"/>
      <c r="V39" s="1302"/>
      <c r="W39" s="1302"/>
      <c r="X39" s="65"/>
      <c r="Y39" s="65"/>
      <c r="Z39" s="1320">
        <f>CHOOSE($AB$33,'セールスアクション '!B9,'セールスアクション '!B17,'セールスアクション '!B25,'セールスアクション '!B33,'セールスアクション '!B41)</f>
        <v>0</v>
      </c>
      <c r="AA39" s="1321"/>
      <c r="AB39" s="1321"/>
      <c r="AC39" s="1321"/>
      <c r="AD39" s="1321"/>
      <c r="AE39" s="1321"/>
      <c r="AF39" s="1321"/>
      <c r="AG39" s="1321"/>
      <c r="AH39" s="1321"/>
      <c r="AI39" s="1321"/>
      <c r="AJ39" s="1321"/>
      <c r="AK39" s="1321"/>
      <c r="AL39" s="1321"/>
      <c r="AM39" s="1321"/>
      <c r="AN39" s="1321"/>
      <c r="AO39" s="1321"/>
      <c r="AP39" s="1321"/>
      <c r="AQ39" s="1321"/>
      <c r="AR39" s="1321"/>
      <c r="AS39" s="1321"/>
      <c r="AT39" s="1321"/>
      <c r="AU39" s="1321"/>
      <c r="AV39" s="1321"/>
      <c r="AW39" s="1321"/>
      <c r="AX39" s="1321"/>
      <c r="AY39" s="1321"/>
      <c r="AZ39" s="1321">
        <f>CHOOSE($AB$33,'セールスアクション '!I9,'セールスアクション '!I17,'セールスアクション '!I25,'セールスアクション '!I33,'セールスアクション '!I41)</f>
        <v>0</v>
      </c>
      <c r="BA39" s="1321"/>
      <c r="BB39" s="1321"/>
      <c r="BC39" s="1321"/>
      <c r="BD39" s="1321"/>
      <c r="BE39" s="1321"/>
      <c r="BF39" s="1368"/>
      <c r="BG39" s="1368"/>
      <c r="BH39" s="1357">
        <f>CHOOSE($CA$1,PMC.D!D10,PMC.D!D19,PMC.D!D28,PMC.D!D37,PMC.D!D46,PMC.D!D55)</f>
        <v>0</v>
      </c>
      <c r="BI39" s="1358"/>
      <c r="BJ39" s="1358"/>
      <c r="BK39" s="1358"/>
      <c r="BL39" s="1358"/>
      <c r="BM39" s="1358"/>
      <c r="BN39" s="1358"/>
      <c r="BO39" s="1358"/>
      <c r="BP39" s="1358"/>
      <c r="BQ39" s="1358"/>
      <c r="BR39" s="1358"/>
      <c r="BS39" s="1359"/>
      <c r="BT39" s="1368"/>
      <c r="BU39" s="1368"/>
      <c r="BV39" s="1357">
        <f>CHOOSE($CA$1,PMC.D!J10,PMC.D!J19,PMC.D!J28,PMC.D!J37,PMC.D!J46,PMC.D!J55)</f>
        <v>0</v>
      </c>
      <c r="BW39" s="1358"/>
      <c r="BX39" s="1358"/>
      <c r="BY39" s="1358"/>
      <c r="BZ39" s="1358"/>
      <c r="CA39" s="1358"/>
      <c r="CB39" s="1358"/>
      <c r="CC39" s="1358"/>
      <c r="CD39" s="1358"/>
      <c r="CE39" s="1358"/>
      <c r="CF39" s="1358"/>
      <c r="CG39" s="1359"/>
      <c r="CH39" s="1368"/>
      <c r="CI39" s="1369"/>
      <c r="CP39" s="64"/>
      <c r="CT39" s="64"/>
      <c r="CU39" s="64"/>
      <c r="CV39" s="64"/>
    </row>
    <row r="40" spans="1:126" ht="22.5" customHeight="1">
      <c r="A40" s="443">
        <f t="shared" si="8"/>
        <v>27</v>
      </c>
      <c r="B40" s="855">
        <f>ｼﾌﾄ原本!C31</f>
        <v>0</v>
      </c>
      <c r="C40" s="780">
        <f>ｼﾌﾄ原本!M31</f>
        <v>0</v>
      </c>
      <c r="D40" s="435">
        <f>IF(COUNTIF($H$14:$H$30,27),VLOOKUP(27,$H$14:$CU$30,3,FALSE),0)</f>
        <v>0</v>
      </c>
      <c r="E40" s="429">
        <f>IF(COUNTIF($H$14:$H$30,27),VLOOKUP(27,$H$14:$CU$30,4,FALSE),0)</f>
        <v>0</v>
      </c>
      <c r="F40" s="430">
        <f>IF(COUNTIF($H$14:$H$30,27),VLOOKUP(27,$H$14:$CU$30,92,FALSE),0)</f>
        <v>0</v>
      </c>
      <c r="G40" s="431">
        <f>IF(COUNTIF($H$14:$H$30,27),VLOOKUP(27,$H$14:$CW$30,94,FALSE),0)</f>
        <v>0</v>
      </c>
      <c r="I40" s="385" t="s">
        <v>195</v>
      </c>
      <c r="J40" s="1301">
        <f ca="1">J39+K39</f>
        <v>51.25</v>
      </c>
      <c r="K40" s="1301"/>
      <c r="L40" s="1302">
        <f>CN11-CN8</f>
        <v>39</v>
      </c>
      <c r="M40" s="1302"/>
      <c r="N40" s="1302"/>
      <c r="O40" s="1302"/>
      <c r="P40" s="1302"/>
      <c r="Q40" s="1302"/>
      <c r="R40" s="1302"/>
      <c r="S40" s="1302"/>
      <c r="T40" s="1302"/>
      <c r="U40" s="1302"/>
      <c r="V40" s="1302"/>
      <c r="W40" s="1302"/>
      <c r="X40" s="386"/>
      <c r="Y40" s="387"/>
      <c r="Z40" s="1387"/>
      <c r="AA40" s="1373"/>
      <c r="AB40" s="1373"/>
      <c r="AC40" s="1373"/>
      <c r="AD40" s="1373"/>
      <c r="AE40" s="1373"/>
      <c r="AF40" s="1373"/>
      <c r="AG40" s="1373"/>
      <c r="AH40" s="1373"/>
      <c r="AI40" s="1373"/>
      <c r="AJ40" s="1373"/>
      <c r="AK40" s="1373"/>
      <c r="AL40" s="1373"/>
      <c r="AM40" s="1373"/>
      <c r="AN40" s="1373"/>
      <c r="AO40" s="1373"/>
      <c r="AP40" s="1373"/>
      <c r="AQ40" s="1373"/>
      <c r="AR40" s="1373"/>
      <c r="AS40" s="1373"/>
      <c r="AT40" s="1373"/>
      <c r="AU40" s="1373"/>
      <c r="AV40" s="1373"/>
      <c r="AW40" s="1373"/>
      <c r="AX40" s="1373"/>
      <c r="AY40" s="1373"/>
      <c r="AZ40" s="1373"/>
      <c r="BA40" s="1373"/>
      <c r="BB40" s="1373"/>
      <c r="BC40" s="1373"/>
      <c r="BD40" s="1373"/>
      <c r="BE40" s="1373"/>
      <c r="BF40" s="1373"/>
      <c r="BG40" s="1373"/>
      <c r="BH40" s="1373"/>
      <c r="BI40" s="1373"/>
      <c r="BJ40" s="1373"/>
      <c r="BK40" s="1373"/>
      <c r="BL40" s="1373"/>
      <c r="BM40" s="1373"/>
      <c r="BN40" s="1373"/>
      <c r="BO40" s="1373"/>
      <c r="BP40" s="1373"/>
      <c r="BQ40" s="1373"/>
      <c r="BR40" s="1373"/>
      <c r="BS40" s="1373"/>
      <c r="BT40" s="1373"/>
      <c r="BU40" s="1373"/>
      <c r="BV40" s="1373"/>
      <c r="BW40" s="1373"/>
      <c r="BX40" s="1373"/>
      <c r="BY40" s="1373"/>
      <c r="BZ40" s="1373"/>
      <c r="CA40" s="1373"/>
      <c r="CB40" s="1373"/>
      <c r="CC40" s="1373"/>
      <c r="CD40" s="1373"/>
      <c r="CE40" s="1373"/>
      <c r="CF40" s="1373"/>
      <c r="CG40" s="1373"/>
      <c r="CH40" s="1373"/>
      <c r="CI40" s="1374"/>
      <c r="CP40" s="64"/>
      <c r="CT40" s="64"/>
      <c r="CU40" s="64"/>
      <c r="CV40" s="64"/>
    </row>
    <row r="41" spans="1:126" ht="22.5" customHeight="1">
      <c r="A41" s="443">
        <f t="shared" si="8"/>
        <v>28</v>
      </c>
      <c r="B41" s="855" t="str">
        <f>ｼﾌﾄ原本!C32</f>
        <v>A.M（本部）</v>
      </c>
      <c r="C41" s="782">
        <f>ｼﾌﾄ原本!M32</f>
        <v>0</v>
      </c>
      <c r="D41" s="435">
        <f>IF(COUNTIF($H$14:$H$30,28),VLOOKUP(28,$H$14:$CU$30,3,FALSE),0)</f>
        <v>0</v>
      </c>
      <c r="E41" s="429">
        <f>IF(COUNTIF($H$14:$H$30,28),VLOOKUP(28,$H$14:$CU$30,4,FALSE),0)</f>
        <v>0</v>
      </c>
      <c r="F41" s="430">
        <f>IF(COUNTIF($H$14:$H$30,28),VLOOKUP(28,$H$14:$CU$30,92,FALSE),0)</f>
        <v>0</v>
      </c>
      <c r="G41" s="431">
        <f>IF(COUNTIF($H$14:$H$30,28),VLOOKUP(28,$H$14:$CW$30,94,FALSE),0)</f>
        <v>0</v>
      </c>
      <c r="I41" s="385" t="s">
        <v>197</v>
      </c>
      <c r="J41" s="1324">
        <f ca="1">SUMIF(CV14:CV30,"&lt;2000",CU14:CU30)</f>
        <v>66962.25</v>
      </c>
      <c r="K41" s="1324"/>
      <c r="L41" s="1169">
        <f ca="1">R39*ﾃﾞｰﾀ入力!A8</f>
        <v>49140</v>
      </c>
      <c r="M41" s="1169"/>
      <c r="N41" s="1169"/>
      <c r="O41" s="1169"/>
      <c r="P41" s="1169"/>
      <c r="Q41" s="1169"/>
      <c r="R41" s="1169"/>
      <c r="S41" s="1169"/>
      <c r="T41" s="1169"/>
      <c r="U41" s="1169"/>
      <c r="V41" s="1169"/>
      <c r="W41" s="1169"/>
      <c r="X41" s="389"/>
      <c r="Y41" s="390"/>
      <c r="Z41" s="1375"/>
      <c r="AA41" s="1376"/>
      <c r="AB41" s="1376"/>
      <c r="AC41" s="1376"/>
      <c r="AD41" s="1376"/>
      <c r="AE41" s="1376"/>
      <c r="AF41" s="1376"/>
      <c r="AG41" s="1376"/>
      <c r="AH41" s="1376"/>
      <c r="AI41" s="1376"/>
      <c r="AJ41" s="1376"/>
      <c r="AK41" s="1376"/>
      <c r="AL41" s="1376"/>
      <c r="AM41" s="1376"/>
      <c r="AN41" s="1376"/>
      <c r="AO41" s="1376"/>
      <c r="AP41" s="1376"/>
      <c r="AQ41" s="1376"/>
      <c r="AR41" s="1376"/>
      <c r="AS41" s="1376"/>
      <c r="AT41" s="1376"/>
      <c r="AU41" s="1376"/>
      <c r="AV41" s="1376"/>
      <c r="AW41" s="1376"/>
      <c r="AX41" s="1376"/>
      <c r="AY41" s="1376"/>
      <c r="AZ41" s="1376"/>
      <c r="BA41" s="1376"/>
      <c r="BB41" s="1376"/>
      <c r="BC41" s="1376"/>
      <c r="BD41" s="1376"/>
      <c r="BE41" s="1376"/>
      <c r="BF41" s="1376"/>
      <c r="BG41" s="1376"/>
      <c r="BH41" s="1376"/>
      <c r="BI41" s="1376"/>
      <c r="BJ41" s="1376"/>
      <c r="BK41" s="1376"/>
      <c r="BL41" s="1376"/>
      <c r="BM41" s="1376"/>
      <c r="BN41" s="1376"/>
      <c r="BO41" s="1376"/>
      <c r="BP41" s="1376"/>
      <c r="BQ41" s="1376"/>
      <c r="BR41" s="1376"/>
      <c r="BS41" s="1376"/>
      <c r="BT41" s="1376"/>
      <c r="BU41" s="1376"/>
      <c r="BV41" s="1376"/>
      <c r="BW41" s="1376"/>
      <c r="BX41" s="1376"/>
      <c r="BY41" s="1376"/>
      <c r="BZ41" s="1376"/>
      <c r="CA41" s="1376"/>
      <c r="CB41" s="1376"/>
      <c r="CC41" s="1376"/>
      <c r="CD41" s="1376"/>
      <c r="CE41" s="1376"/>
      <c r="CF41" s="1376"/>
      <c r="CG41" s="1376"/>
      <c r="CH41" s="1376"/>
      <c r="CI41" s="1377"/>
      <c r="CP41" s="64"/>
      <c r="CT41" s="64"/>
      <c r="CU41" s="64"/>
      <c r="CV41" s="64"/>
    </row>
    <row r="42" spans="1:126" ht="22.5" customHeight="1">
      <c r="A42" s="443">
        <f t="shared" si="8"/>
        <v>29</v>
      </c>
      <c r="B42" s="855" t="str">
        <f>ｼﾌﾄ原本!C33</f>
        <v>S.I（本部</v>
      </c>
      <c r="C42" s="782">
        <f>ｼﾌﾄ原本!M33</f>
        <v>0</v>
      </c>
      <c r="D42" s="435">
        <f>IF(COUNTIF($H$14:$H$30,29),VLOOKUP(29,$H$14:$CU$30,3,FALSE),0)</f>
        <v>0</v>
      </c>
      <c r="E42" s="429">
        <f>IF(COUNTIF($H$14:$H$30,29),VLOOKUP(29,$H$14:$CU$30,4,FALSE),0)</f>
        <v>0</v>
      </c>
      <c r="F42" s="430">
        <f>IF(COUNTIF($H$14:$H$30,29),VLOOKUP(29,$H$14:$CU$30,92,FALSE),0)</f>
        <v>0</v>
      </c>
      <c r="G42" s="431">
        <f>IF(COUNTIF($H$14:$H$30,29),VLOOKUP(29,$H$14:$CW$30,94,FALSE),0)</f>
        <v>0</v>
      </c>
      <c r="I42" s="385" t="s">
        <v>201</v>
      </c>
      <c r="J42" s="1323">
        <f ca="1">(J41)/J35</f>
        <v>0.24800833333333333</v>
      </c>
      <c r="K42" s="1323"/>
      <c r="L42" s="1187">
        <f ca="1">L41/J35</f>
        <v>0.182</v>
      </c>
      <c r="M42" s="1187"/>
      <c r="N42" s="1187"/>
      <c r="O42" s="1187"/>
      <c r="P42" s="1187"/>
      <c r="Q42" s="1187"/>
      <c r="R42" s="1187"/>
      <c r="S42" s="1187"/>
      <c r="T42" s="1187"/>
      <c r="U42" s="1187"/>
      <c r="V42" s="1187"/>
      <c r="W42" s="1187"/>
      <c r="X42" s="392"/>
      <c r="Y42" s="393"/>
      <c r="Z42" s="1375"/>
      <c r="AA42" s="1376"/>
      <c r="AB42" s="1376"/>
      <c r="AC42" s="1376"/>
      <c r="AD42" s="1376"/>
      <c r="AE42" s="1376"/>
      <c r="AF42" s="1376"/>
      <c r="AG42" s="1376"/>
      <c r="AH42" s="1376"/>
      <c r="AI42" s="1376"/>
      <c r="AJ42" s="1376"/>
      <c r="AK42" s="1376"/>
      <c r="AL42" s="1376"/>
      <c r="AM42" s="1376"/>
      <c r="AN42" s="1376"/>
      <c r="AO42" s="1376"/>
      <c r="AP42" s="1376"/>
      <c r="AQ42" s="1376"/>
      <c r="AR42" s="1376"/>
      <c r="AS42" s="1376"/>
      <c r="AT42" s="1376"/>
      <c r="AU42" s="1376"/>
      <c r="AV42" s="1376"/>
      <c r="AW42" s="1376"/>
      <c r="AX42" s="1376"/>
      <c r="AY42" s="1376"/>
      <c r="AZ42" s="1376"/>
      <c r="BA42" s="1376"/>
      <c r="BB42" s="1376"/>
      <c r="BC42" s="1376"/>
      <c r="BD42" s="1376"/>
      <c r="BE42" s="1376"/>
      <c r="BF42" s="1376"/>
      <c r="BG42" s="1376"/>
      <c r="BH42" s="1376"/>
      <c r="BI42" s="1376"/>
      <c r="BJ42" s="1376"/>
      <c r="BK42" s="1376"/>
      <c r="BL42" s="1376"/>
      <c r="BM42" s="1376"/>
      <c r="BN42" s="1376"/>
      <c r="BO42" s="1376"/>
      <c r="BP42" s="1376"/>
      <c r="BQ42" s="1376"/>
      <c r="BR42" s="1376"/>
      <c r="BS42" s="1376"/>
      <c r="BT42" s="1376"/>
      <c r="BU42" s="1376"/>
      <c r="BV42" s="1376"/>
      <c r="BW42" s="1376"/>
      <c r="BX42" s="1376"/>
      <c r="BY42" s="1376"/>
      <c r="BZ42" s="1376"/>
      <c r="CA42" s="1376"/>
      <c r="CB42" s="1376"/>
      <c r="CC42" s="1376"/>
      <c r="CD42" s="1376"/>
      <c r="CE42" s="1376"/>
      <c r="CF42" s="1376"/>
      <c r="CG42" s="1376"/>
      <c r="CH42" s="1376"/>
      <c r="CI42" s="1377"/>
      <c r="CP42" s="64"/>
      <c r="CT42" s="64"/>
      <c r="CU42" s="64"/>
      <c r="CV42" s="64"/>
    </row>
    <row r="43" spans="1:126" ht="22.5" customHeight="1">
      <c r="A43" s="443">
        <f t="shared" si="8"/>
        <v>30</v>
      </c>
      <c r="B43" s="855" t="str">
        <f>ｼﾌﾄ原本!C34</f>
        <v>不足①</v>
      </c>
      <c r="C43" s="782">
        <f>ｼﾌﾄ原本!M34</f>
        <v>0</v>
      </c>
      <c r="D43" s="435">
        <f>IF(COUNTIF($H$14:$H$30,30),VLOOKUP(30,$H$14:$CU$30,3,FALSE),0)</f>
        <v>0</v>
      </c>
      <c r="E43" s="429">
        <f>IF(COUNTIF($H$14:$H$30,30),VLOOKUP(30,$H$14:$CU$30,4,FALSE),0)</f>
        <v>0</v>
      </c>
      <c r="F43" s="430">
        <f>IF(COUNTIF($H$14:$H$30,30),VLOOKUP(30,$H$14:$CU$30,92,FALSE),0)</f>
        <v>0</v>
      </c>
      <c r="G43" s="431">
        <f>IF(COUNTIF($H$14:$H$30,30),VLOOKUP(30,$H$14:$CW$30,94,FALSE),0)</f>
        <v>0</v>
      </c>
      <c r="I43" s="395"/>
      <c r="J43" s="396"/>
      <c r="K43" s="396"/>
      <c r="L43" s="396"/>
      <c r="M43" s="396"/>
      <c r="N43" s="396"/>
      <c r="O43" s="396"/>
      <c r="P43" s="396"/>
      <c r="Q43" s="396"/>
      <c r="R43" s="396"/>
      <c r="S43" s="396"/>
      <c r="T43" s="396"/>
      <c r="U43" s="396"/>
      <c r="V43" s="396"/>
      <c r="W43" s="396"/>
      <c r="Z43" s="1375"/>
      <c r="AA43" s="1376"/>
      <c r="AB43" s="1376"/>
      <c r="AC43" s="1376"/>
      <c r="AD43" s="1376"/>
      <c r="AE43" s="1376"/>
      <c r="AF43" s="1376"/>
      <c r="AG43" s="1376"/>
      <c r="AH43" s="1376"/>
      <c r="AI43" s="1376"/>
      <c r="AJ43" s="1376"/>
      <c r="AK43" s="1376"/>
      <c r="AL43" s="1376"/>
      <c r="AM43" s="1376"/>
      <c r="AN43" s="1376"/>
      <c r="AO43" s="1376"/>
      <c r="AP43" s="1376"/>
      <c r="AQ43" s="1376"/>
      <c r="AR43" s="1376"/>
      <c r="AS43" s="1376"/>
      <c r="AT43" s="1376"/>
      <c r="AU43" s="1376"/>
      <c r="AV43" s="1376"/>
      <c r="AW43" s="1376"/>
      <c r="AX43" s="1376"/>
      <c r="AY43" s="1376"/>
      <c r="AZ43" s="1376"/>
      <c r="BA43" s="1376"/>
      <c r="BB43" s="1376"/>
      <c r="BC43" s="1376"/>
      <c r="BD43" s="1376"/>
      <c r="BE43" s="1376"/>
      <c r="BF43" s="1376"/>
      <c r="BG43" s="1376"/>
      <c r="BH43" s="1376"/>
      <c r="BI43" s="1376"/>
      <c r="BJ43" s="1376"/>
      <c r="BK43" s="1376"/>
      <c r="BL43" s="1376"/>
      <c r="BM43" s="1376"/>
      <c r="BN43" s="1376"/>
      <c r="BO43" s="1376"/>
      <c r="BP43" s="1376"/>
      <c r="BQ43" s="1376"/>
      <c r="BR43" s="1376"/>
      <c r="BS43" s="1376"/>
      <c r="BT43" s="1376"/>
      <c r="BU43" s="1376"/>
      <c r="BV43" s="1376"/>
      <c r="BW43" s="1376"/>
      <c r="BX43" s="1376"/>
      <c r="BY43" s="1376"/>
      <c r="BZ43" s="1376"/>
      <c r="CA43" s="1376"/>
      <c r="CB43" s="1376"/>
      <c r="CC43" s="1376"/>
      <c r="CD43" s="1376"/>
      <c r="CE43" s="1376"/>
      <c r="CF43" s="1376"/>
      <c r="CG43" s="1376"/>
      <c r="CH43" s="1376"/>
      <c r="CI43" s="1377"/>
      <c r="CP43" s="64"/>
      <c r="CT43" s="64"/>
      <c r="CU43" s="64"/>
      <c r="CV43" s="64"/>
    </row>
    <row r="44" spans="1:126" ht="22.5" customHeight="1">
      <c r="A44" s="443">
        <f t="shared" si="8"/>
        <v>31</v>
      </c>
      <c r="B44" s="855">
        <f>ｼﾌﾄ原本!C35</f>
        <v>0</v>
      </c>
      <c r="C44" s="785">
        <f>ｼﾌﾄ原本!E35</f>
        <v>0</v>
      </c>
      <c r="D44" s="435">
        <f>IF(COUNTIF($H$14:$H$30,31),VLOOKUP(31,$H$14:$CU$30,3,FALSE),0)</f>
        <v>0</v>
      </c>
      <c r="E44" s="429">
        <f>IF(COUNTIF($H$14:$H$30,31),VLOOKUP(31,$H$14:$CU$30,4,FALSE),0)</f>
        <v>0</v>
      </c>
      <c r="F44" s="430">
        <f>IF(COUNTIF($H$14:$H$30,31),VLOOKUP(31,$H$14:$CU$30,92,FALSE),0)</f>
        <v>0</v>
      </c>
      <c r="G44" s="431">
        <f>IF(COUNTIF($H$14:$H$30,31),VLOOKUP(31,$H$14:$CW$30,94,FALSE),0)</f>
        <v>0</v>
      </c>
      <c r="I44" s="395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Z44" s="1375"/>
      <c r="AA44" s="1376"/>
      <c r="AB44" s="1376"/>
      <c r="AC44" s="1376"/>
      <c r="AD44" s="1376"/>
      <c r="AE44" s="1376"/>
      <c r="AF44" s="1376"/>
      <c r="AG44" s="1376"/>
      <c r="AH44" s="1376"/>
      <c r="AI44" s="1376"/>
      <c r="AJ44" s="1376"/>
      <c r="AK44" s="1376"/>
      <c r="AL44" s="1376"/>
      <c r="AM44" s="1376"/>
      <c r="AN44" s="1376"/>
      <c r="AO44" s="1376"/>
      <c r="AP44" s="1376"/>
      <c r="AQ44" s="1376"/>
      <c r="AR44" s="1376"/>
      <c r="AS44" s="1376"/>
      <c r="AT44" s="1376"/>
      <c r="AU44" s="1376"/>
      <c r="AV44" s="1376"/>
      <c r="AW44" s="1376"/>
      <c r="AX44" s="1376"/>
      <c r="AY44" s="1376"/>
      <c r="AZ44" s="1376"/>
      <c r="BA44" s="1376"/>
      <c r="BB44" s="1376"/>
      <c r="BC44" s="1376"/>
      <c r="BD44" s="1376"/>
      <c r="BE44" s="1376"/>
      <c r="BF44" s="1376"/>
      <c r="BG44" s="1376"/>
      <c r="BH44" s="1376"/>
      <c r="BI44" s="1376"/>
      <c r="BJ44" s="1376"/>
      <c r="BK44" s="1376"/>
      <c r="BL44" s="1376"/>
      <c r="BM44" s="1376"/>
      <c r="BN44" s="1376"/>
      <c r="BO44" s="1376"/>
      <c r="BP44" s="1376"/>
      <c r="BQ44" s="1376"/>
      <c r="BR44" s="1376"/>
      <c r="BS44" s="1376"/>
      <c r="BT44" s="1376"/>
      <c r="BU44" s="1376"/>
      <c r="BV44" s="1376"/>
      <c r="BW44" s="1376"/>
      <c r="BX44" s="1376"/>
      <c r="BY44" s="1376"/>
      <c r="BZ44" s="1376"/>
      <c r="CA44" s="1376"/>
      <c r="CB44" s="1376"/>
      <c r="CC44" s="1376"/>
      <c r="CD44" s="1376"/>
      <c r="CE44" s="1376"/>
      <c r="CF44" s="1376"/>
      <c r="CG44" s="1376"/>
      <c r="CH44" s="1376"/>
      <c r="CI44" s="1377"/>
    </row>
    <row r="45" spans="1:126" ht="22.5" customHeight="1" thickBot="1">
      <c r="A45" s="443">
        <f t="shared" si="8"/>
        <v>32</v>
      </c>
      <c r="B45" s="855">
        <f>ｼﾌﾄ原本!C36</f>
        <v>0</v>
      </c>
      <c r="C45" s="785">
        <f>ｼﾌﾄ原本!E36</f>
        <v>0</v>
      </c>
      <c r="D45" s="435">
        <f>IF(COUNTIF($H$14:$H$30,32),VLOOKUP(32,$H$14:$CU$30,3,FALSE),0)</f>
        <v>0</v>
      </c>
      <c r="E45" s="429">
        <f>IF(COUNTIF($H$14:$H$30,32),VLOOKUP(32,$H$14:$CU$30,4,FALSE),0)</f>
        <v>0</v>
      </c>
      <c r="F45" s="430">
        <f>IF(COUNTIF($H$14:$H$30,32),VLOOKUP(32,$H$14:$CU$30,92,FALSE),0)</f>
        <v>0</v>
      </c>
      <c r="G45" s="431">
        <f>IF(COUNTIF($H$14:$H$30,32),VLOOKUP(32,$H$14:$CW$30,94,FALSE),0)</f>
        <v>0</v>
      </c>
      <c r="I45" s="395"/>
      <c r="J45" s="396"/>
      <c r="K45" s="396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6"/>
      <c r="Z45" s="1378"/>
      <c r="AA45" s="1379"/>
      <c r="AB45" s="1379"/>
      <c r="AC45" s="1379"/>
      <c r="AD45" s="1379"/>
      <c r="AE45" s="1379"/>
      <c r="AF45" s="1379"/>
      <c r="AG45" s="1379"/>
      <c r="AH45" s="1379"/>
      <c r="AI45" s="1379"/>
      <c r="AJ45" s="1379"/>
      <c r="AK45" s="1379"/>
      <c r="AL45" s="1379"/>
      <c r="AM45" s="1379"/>
      <c r="AN45" s="1379"/>
      <c r="AO45" s="1379"/>
      <c r="AP45" s="1379"/>
      <c r="AQ45" s="1379"/>
      <c r="AR45" s="1379"/>
      <c r="AS45" s="1379"/>
      <c r="AT45" s="1379"/>
      <c r="AU45" s="1379"/>
      <c r="AV45" s="1379"/>
      <c r="AW45" s="1379"/>
      <c r="AX45" s="1379"/>
      <c r="AY45" s="1379"/>
      <c r="AZ45" s="1379"/>
      <c r="BA45" s="1379"/>
      <c r="BB45" s="1379"/>
      <c r="BC45" s="1379"/>
      <c r="BD45" s="1379"/>
      <c r="BE45" s="1379"/>
      <c r="BF45" s="1379"/>
      <c r="BG45" s="1379"/>
      <c r="BH45" s="1379"/>
      <c r="BI45" s="1379"/>
      <c r="BJ45" s="1379"/>
      <c r="BK45" s="1379"/>
      <c r="BL45" s="1379"/>
      <c r="BM45" s="1379"/>
      <c r="BN45" s="1379"/>
      <c r="BO45" s="1379"/>
      <c r="BP45" s="1379"/>
      <c r="BQ45" s="1379"/>
      <c r="BR45" s="1379"/>
      <c r="BS45" s="1379"/>
      <c r="BT45" s="1379"/>
      <c r="BU45" s="1379"/>
      <c r="BV45" s="1379"/>
      <c r="BW45" s="1379"/>
      <c r="BX45" s="1379"/>
      <c r="BY45" s="1379"/>
      <c r="BZ45" s="1379"/>
      <c r="CA45" s="1379"/>
      <c r="CB45" s="1379"/>
      <c r="CC45" s="1379"/>
      <c r="CD45" s="1379"/>
      <c r="CE45" s="1379"/>
      <c r="CF45" s="1379"/>
      <c r="CG45" s="1379"/>
      <c r="CH45" s="1379"/>
      <c r="CI45" s="1380"/>
    </row>
    <row r="46" spans="1:126" ht="22.5" customHeight="1" thickBot="1">
      <c r="A46" s="444">
        <f t="shared" si="8"/>
        <v>33</v>
      </c>
      <c r="B46" s="869">
        <f>ｼﾌﾄ原本!C37</f>
        <v>0</v>
      </c>
      <c r="C46" s="786">
        <f>ｼﾌﾄ原本!E37</f>
        <v>0</v>
      </c>
      <c r="D46" s="437">
        <f>IF(COUNTIF($H$14:$H$30,33),VLOOKUP(33,$H$14:$CU$30,3,FALSE),0)</f>
        <v>0</v>
      </c>
      <c r="E46" s="438">
        <f>IF(COUNTIF($H$14:$H$30,33),VLOOKUP(33,$H$14:$CU$30,4,FALSE),0)</f>
        <v>0</v>
      </c>
      <c r="F46" s="439">
        <f>IF(COUNTIF($H$14:$H$30,33),VLOOKUP(33,$H$14:$CU$30,92,FALSE),0)</f>
        <v>0</v>
      </c>
      <c r="G46" s="440">
        <f>IF(COUNTIF($H$14:$H$30,33),VLOOKUP(33,$H$14:$CW$30,94,FALSE),0)</f>
        <v>0</v>
      </c>
      <c r="I46" s="395"/>
      <c r="J46" s="396"/>
      <c r="K46" s="396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6"/>
    </row>
    <row r="47" spans="1:126" ht="20.25" customHeight="1">
      <c r="I47" s="385" t="s">
        <v>199</v>
      </c>
      <c r="J47" s="1312">
        <f ca="1">J41/K39</f>
        <v>1306.580487804878</v>
      </c>
      <c r="K47" s="1312"/>
      <c r="L47" s="1382">
        <f>ﾃﾞｰﾀ入力!A8</f>
        <v>1260</v>
      </c>
      <c r="M47" s="1382"/>
      <c r="N47" s="1382"/>
      <c r="O47" s="1382"/>
      <c r="P47" s="1382"/>
      <c r="Q47" s="1382"/>
      <c r="R47" s="1382"/>
      <c r="S47" s="1382"/>
      <c r="T47" s="1382"/>
      <c r="U47" s="1382"/>
      <c r="V47" s="1382"/>
      <c r="W47" s="1382"/>
      <c r="DP47" s="221"/>
      <c r="DT47" s="69"/>
      <c r="DU47" s="69"/>
      <c r="DV47" s="69"/>
    </row>
    <row r="48" spans="1:126" ht="20.25" customHeight="1">
      <c r="I48" s="385" t="s">
        <v>82</v>
      </c>
      <c r="J48" s="1140">
        <f ca="1">CW31</f>
        <v>4207</v>
      </c>
      <c r="K48" s="1140"/>
      <c r="L48" s="1381"/>
      <c r="M48" s="1381"/>
      <c r="N48" s="1381"/>
      <c r="O48" s="1381"/>
      <c r="P48" s="1381"/>
      <c r="Q48" s="1381"/>
      <c r="R48" s="1381"/>
      <c r="S48" s="1381"/>
      <c r="T48" s="1381"/>
      <c r="U48" s="1381"/>
      <c r="V48" s="1381"/>
      <c r="W48" s="1381"/>
    </row>
    <row r="49" spans="11:19" ht="20.25" customHeight="1">
      <c r="K49" s="64"/>
      <c r="L49" s="398"/>
      <c r="M49" s="398"/>
      <c r="N49" s="64"/>
      <c r="O49" s="64"/>
      <c r="P49" s="64"/>
      <c r="Q49" s="64"/>
      <c r="R49" s="64"/>
      <c r="S49" s="64"/>
    </row>
    <row r="50" spans="11:19" ht="20.25" customHeight="1">
      <c r="K50" s="64"/>
      <c r="L50" s="66"/>
      <c r="M50" s="66"/>
      <c r="N50" s="64"/>
      <c r="O50" s="64"/>
      <c r="P50" s="64"/>
      <c r="Q50" s="64"/>
      <c r="R50" s="64"/>
      <c r="S50" s="64"/>
    </row>
    <row r="51" spans="11:19" ht="20.25" customHeight="1">
      <c r="L51" s="64"/>
      <c r="M51" s="64"/>
    </row>
    <row r="52" spans="11:19" ht="20.25" customHeight="1">
      <c r="L52" s="64"/>
      <c r="M52" s="64"/>
    </row>
  </sheetData>
  <sheetProtection formatCells="0"/>
  <mergeCells count="349">
    <mergeCell ref="CH36:CI36"/>
    <mergeCell ref="CH37:CI37"/>
    <mergeCell ref="CH38:CI38"/>
    <mergeCell ref="CH39:CI39"/>
    <mergeCell ref="Z36:AY36"/>
    <mergeCell ref="X32:AA32"/>
    <mergeCell ref="BV39:CG39"/>
    <mergeCell ref="BV35:CG35"/>
    <mergeCell ref="BV36:CG36"/>
    <mergeCell ref="BV38:CG38"/>
    <mergeCell ref="BT39:BU39"/>
    <mergeCell ref="BF38:BG38"/>
    <mergeCell ref="BT36:BU36"/>
    <mergeCell ref="BT37:BU37"/>
    <mergeCell ref="BT38:BU38"/>
    <mergeCell ref="AZ37:BE37"/>
    <mergeCell ref="Z38:AY38"/>
    <mergeCell ref="Z39:AY39"/>
    <mergeCell ref="BH35:BS35"/>
    <mergeCell ref="BH37:BS37"/>
    <mergeCell ref="BH38:BS38"/>
    <mergeCell ref="BH39:BS39"/>
    <mergeCell ref="BF39:BG39"/>
    <mergeCell ref="BV34:CI34"/>
    <mergeCell ref="CH35:CI35"/>
    <mergeCell ref="CJ31:CM31"/>
    <mergeCell ref="CF32:CI32"/>
    <mergeCell ref="BT35:BU35"/>
    <mergeCell ref="CJ32:CM32"/>
    <mergeCell ref="AZ35:BE35"/>
    <mergeCell ref="AZ31:BC31"/>
    <mergeCell ref="BD31:BG31"/>
    <mergeCell ref="AB33:AE33"/>
    <mergeCell ref="AF33:AI33"/>
    <mergeCell ref="AF31:AI31"/>
    <mergeCell ref="CF31:CI31"/>
    <mergeCell ref="BP31:BS31"/>
    <mergeCell ref="AJ32:AM32"/>
    <mergeCell ref="BH32:BK32"/>
    <mergeCell ref="K1:U1"/>
    <mergeCell ref="V1:Y1"/>
    <mergeCell ref="AZ6:BC6"/>
    <mergeCell ref="BD6:BG6"/>
    <mergeCell ref="AZ7:BC7"/>
    <mergeCell ref="BD7:BG7"/>
    <mergeCell ref="AN5:AQ5"/>
    <mergeCell ref="AR5:AU5"/>
    <mergeCell ref="AR1:AU1"/>
    <mergeCell ref="BD5:BG5"/>
    <mergeCell ref="AZ5:BC5"/>
    <mergeCell ref="AZ1:BC1"/>
    <mergeCell ref="AZ3:BC3"/>
    <mergeCell ref="AV5:AY5"/>
    <mergeCell ref="AC1:AI1"/>
    <mergeCell ref="AJ1:AM1"/>
    <mergeCell ref="L3:O3"/>
    <mergeCell ref="AF6:AI6"/>
    <mergeCell ref="AR7:AU7"/>
    <mergeCell ref="AJ3:AM3"/>
    <mergeCell ref="AN3:AQ3"/>
    <mergeCell ref="AB3:AE3"/>
    <mergeCell ref="BD1:BK1"/>
    <mergeCell ref="AN1:AQ1"/>
    <mergeCell ref="CN2:CO2"/>
    <mergeCell ref="CN4:CO4"/>
    <mergeCell ref="CN6:CO6"/>
    <mergeCell ref="CN7:CO7"/>
    <mergeCell ref="CN3:CO3"/>
    <mergeCell ref="CN5:CO5"/>
    <mergeCell ref="CF8:CI8"/>
    <mergeCell ref="X4:AA4"/>
    <mergeCell ref="X5:AA5"/>
    <mergeCell ref="AB5:AE5"/>
    <mergeCell ref="AB8:AE8"/>
    <mergeCell ref="AF8:AI8"/>
    <mergeCell ref="CJ4:CM4"/>
    <mergeCell ref="CJ7:CM7"/>
    <mergeCell ref="CF7:CI7"/>
    <mergeCell ref="BT6:BW6"/>
    <mergeCell ref="CB8:CE8"/>
    <mergeCell ref="BX7:CA7"/>
    <mergeCell ref="BT8:BW8"/>
    <mergeCell ref="BH8:BK8"/>
    <mergeCell ref="BL7:BO7"/>
    <mergeCell ref="BP7:BS7"/>
    <mergeCell ref="BT4:BW4"/>
    <mergeCell ref="BL5:BO5"/>
    <mergeCell ref="AF5:AI5"/>
    <mergeCell ref="CJ3:CM3"/>
    <mergeCell ref="CF5:CI5"/>
    <mergeCell ref="BT7:BW7"/>
    <mergeCell ref="BH5:BK5"/>
    <mergeCell ref="AV7:AY7"/>
    <mergeCell ref="BP4:BS4"/>
    <mergeCell ref="AR4:AU4"/>
    <mergeCell ref="AZ4:BC4"/>
    <mergeCell ref="BP6:BS6"/>
    <mergeCell ref="BH7:BK7"/>
    <mergeCell ref="BP5:BS5"/>
    <mergeCell ref="BH6:BK6"/>
    <mergeCell ref="BD3:BG3"/>
    <mergeCell ref="CB3:CE3"/>
    <mergeCell ref="BD4:BG4"/>
    <mergeCell ref="AF4:AI4"/>
    <mergeCell ref="AJ4:AM4"/>
    <mergeCell ref="AR3:AU3"/>
    <mergeCell ref="AF3:AI3"/>
    <mergeCell ref="AN4:AQ4"/>
    <mergeCell ref="CP13:CQ13"/>
    <mergeCell ref="CP14:CQ14"/>
    <mergeCell ref="CN13:CO13"/>
    <mergeCell ref="CN11:CO11"/>
    <mergeCell ref="CN10:CO10"/>
    <mergeCell ref="CN15:CO15"/>
    <mergeCell ref="AB4:AE4"/>
    <mergeCell ref="CF6:CI6"/>
    <mergeCell ref="CJ6:CM6"/>
    <mergeCell ref="BX4:CA4"/>
    <mergeCell ref="CB7:CE7"/>
    <mergeCell ref="CJ5:CM5"/>
    <mergeCell ref="CB5:CE5"/>
    <mergeCell ref="CB6:CE6"/>
    <mergeCell ref="AN6:AQ6"/>
    <mergeCell ref="AR6:AU6"/>
    <mergeCell ref="BD8:BG8"/>
    <mergeCell ref="AR8:AU8"/>
    <mergeCell ref="BH10:BK10"/>
    <mergeCell ref="CF10:CI10"/>
    <mergeCell ref="BP10:BS10"/>
    <mergeCell ref="BX10:CA10"/>
    <mergeCell ref="CB10:CE10"/>
    <mergeCell ref="BH9:BK9"/>
    <mergeCell ref="CP15:CQ15"/>
    <mergeCell ref="CP28:CQ28"/>
    <mergeCell ref="CP19:CQ19"/>
    <mergeCell ref="CN22:CO22"/>
    <mergeCell ref="CP23:CQ23"/>
    <mergeCell ref="CN20:CO20"/>
    <mergeCell ref="CP26:CQ26"/>
    <mergeCell ref="CP29:CQ29"/>
    <mergeCell ref="CP31:CQ31"/>
    <mergeCell ref="CN29:CO29"/>
    <mergeCell ref="CP30:CQ30"/>
    <mergeCell ref="CN31:CO31"/>
    <mergeCell ref="CN25:CO25"/>
    <mergeCell ref="CP24:CQ24"/>
    <mergeCell ref="CN19:CO19"/>
    <mergeCell ref="CN28:CO28"/>
    <mergeCell ref="CP27:CQ27"/>
    <mergeCell ref="CN30:CO30"/>
    <mergeCell ref="CN26:CO26"/>
    <mergeCell ref="CN27:CO27"/>
    <mergeCell ref="CP20:CQ20"/>
    <mergeCell ref="CN21:CO21"/>
    <mergeCell ref="CP21:CQ21"/>
    <mergeCell ref="CP22:CQ22"/>
    <mergeCell ref="CP25:CQ25"/>
    <mergeCell ref="CP16:CQ16"/>
    <mergeCell ref="CN17:CO17"/>
    <mergeCell ref="CP17:CQ17"/>
    <mergeCell ref="CN18:CO18"/>
    <mergeCell ref="CP18:CQ18"/>
    <mergeCell ref="CN16:CO16"/>
    <mergeCell ref="CN24:CO24"/>
    <mergeCell ref="CN23:CO23"/>
    <mergeCell ref="BL8:BO8"/>
    <mergeCell ref="BP8:BS8"/>
    <mergeCell ref="CJ8:CM8"/>
    <mergeCell ref="CJ9:CM9"/>
    <mergeCell ref="CF9:CI9"/>
    <mergeCell ref="BT5:BW5"/>
    <mergeCell ref="BX8:CA8"/>
    <mergeCell ref="BL6:BO6"/>
    <mergeCell ref="BX6:CA6"/>
    <mergeCell ref="BX5:CA5"/>
    <mergeCell ref="CF11:CI11"/>
    <mergeCell ref="CB11:CE11"/>
    <mergeCell ref="CJ11:CM11"/>
    <mergeCell ref="CN9:CO9"/>
    <mergeCell ref="CN14:CO14"/>
    <mergeCell ref="CN8:CO8"/>
    <mergeCell ref="BP9:BS9"/>
    <mergeCell ref="BX9:CA9"/>
    <mergeCell ref="BT9:BW9"/>
    <mergeCell ref="CJ10:CM10"/>
    <mergeCell ref="CA1:CE1"/>
    <mergeCell ref="BT1:BZ1"/>
    <mergeCell ref="CF3:CI3"/>
    <mergeCell ref="CB4:CE4"/>
    <mergeCell ref="CF4:CI4"/>
    <mergeCell ref="BH4:BK4"/>
    <mergeCell ref="BH3:BK3"/>
    <mergeCell ref="AV3:AY3"/>
    <mergeCell ref="BL4:BO4"/>
    <mergeCell ref="AV4:AY4"/>
    <mergeCell ref="BT3:BW3"/>
    <mergeCell ref="BX3:CA3"/>
    <mergeCell ref="BL3:BO3"/>
    <mergeCell ref="BP3:BS3"/>
    <mergeCell ref="X3:AA3"/>
    <mergeCell ref="AZ8:BC8"/>
    <mergeCell ref="AN8:AQ8"/>
    <mergeCell ref="AR9:AU9"/>
    <mergeCell ref="AN7:AQ7"/>
    <mergeCell ref="I8:J8"/>
    <mergeCell ref="L7:O7"/>
    <mergeCell ref="L8:O8"/>
    <mergeCell ref="I9:J9"/>
    <mergeCell ref="P9:S9"/>
    <mergeCell ref="AJ9:AM9"/>
    <mergeCell ref="AV8:AY8"/>
    <mergeCell ref="AV9:AY9"/>
    <mergeCell ref="I7:J7"/>
    <mergeCell ref="P7:S7"/>
    <mergeCell ref="X8:AA8"/>
    <mergeCell ref="X7:AA7"/>
    <mergeCell ref="AB7:AE7"/>
    <mergeCell ref="AN9:AQ9"/>
    <mergeCell ref="AF7:AI7"/>
    <mergeCell ref="AJ7:AM7"/>
    <mergeCell ref="L4:O4"/>
    <mergeCell ref="AJ6:AM6"/>
    <mergeCell ref="AJ5:AM5"/>
    <mergeCell ref="I3:J4"/>
    <mergeCell ref="L47:W47"/>
    <mergeCell ref="J47:K47"/>
    <mergeCell ref="J42:K42"/>
    <mergeCell ref="T5:W5"/>
    <mergeCell ref="I5:J6"/>
    <mergeCell ref="T7:W7"/>
    <mergeCell ref="P8:S8"/>
    <mergeCell ref="P5:S5"/>
    <mergeCell ref="L5:O5"/>
    <mergeCell ref="L6:O6"/>
    <mergeCell ref="T6:W6"/>
    <mergeCell ref="T9:W9"/>
    <mergeCell ref="T8:W8"/>
    <mergeCell ref="P31:S31"/>
    <mergeCell ref="T31:W31"/>
    <mergeCell ref="P3:S3"/>
    <mergeCell ref="T3:W3"/>
    <mergeCell ref="P4:S4"/>
    <mergeCell ref="T4:W4"/>
    <mergeCell ref="J48:K48"/>
    <mergeCell ref="L48:W48"/>
    <mergeCell ref="L42:W42"/>
    <mergeCell ref="I11:J11"/>
    <mergeCell ref="J41:K41"/>
    <mergeCell ref="J34:K34"/>
    <mergeCell ref="L34:W34"/>
    <mergeCell ref="I10:J10"/>
    <mergeCell ref="L31:O31"/>
    <mergeCell ref="L10:O10"/>
    <mergeCell ref="L11:O11"/>
    <mergeCell ref="P11:S11"/>
    <mergeCell ref="T11:W11"/>
    <mergeCell ref="R39:W39"/>
    <mergeCell ref="J40:K40"/>
    <mergeCell ref="L40:W40"/>
    <mergeCell ref="J38:K38"/>
    <mergeCell ref="J37:K37"/>
    <mergeCell ref="J35:W35"/>
    <mergeCell ref="L37:W37"/>
    <mergeCell ref="AZ39:BE39"/>
    <mergeCell ref="Z35:AY35"/>
    <mergeCell ref="BF36:BG36"/>
    <mergeCell ref="AZ36:BE36"/>
    <mergeCell ref="AJ31:AM31"/>
    <mergeCell ref="P6:S6"/>
    <mergeCell ref="P10:S10"/>
    <mergeCell ref="T10:W10"/>
    <mergeCell ref="X10:AA10"/>
    <mergeCell ref="X11:AA11"/>
    <mergeCell ref="AV6:AY6"/>
    <mergeCell ref="X9:AA9"/>
    <mergeCell ref="X31:AA31"/>
    <mergeCell ref="AB31:AE31"/>
    <mergeCell ref="AV31:AY31"/>
    <mergeCell ref="X6:AA6"/>
    <mergeCell ref="AB6:AE6"/>
    <mergeCell ref="AJ8:AM8"/>
    <mergeCell ref="Z37:AY37"/>
    <mergeCell ref="AN31:AQ31"/>
    <mergeCell ref="AR31:AU31"/>
    <mergeCell ref="BD9:BG9"/>
    <mergeCell ref="BD10:BG10"/>
    <mergeCell ref="BD11:BG11"/>
    <mergeCell ref="BV37:CG37"/>
    <mergeCell ref="AZ38:BE38"/>
    <mergeCell ref="BF37:BG37"/>
    <mergeCell ref="AR11:AU11"/>
    <mergeCell ref="AN11:AQ11"/>
    <mergeCell ref="BH11:BK11"/>
    <mergeCell ref="BT32:BW32"/>
    <mergeCell ref="BH31:BK31"/>
    <mergeCell ref="L41:W41"/>
    <mergeCell ref="BX31:CA31"/>
    <mergeCell ref="BT11:BW11"/>
    <mergeCell ref="BH36:BS36"/>
    <mergeCell ref="AR32:AU32"/>
    <mergeCell ref="AV32:AY32"/>
    <mergeCell ref="AZ32:BC32"/>
    <mergeCell ref="AB32:AE32"/>
    <mergeCell ref="L38:W38"/>
    <mergeCell ref="L32:O32"/>
    <mergeCell ref="AF32:AI32"/>
    <mergeCell ref="AN32:AQ32"/>
    <mergeCell ref="AB11:AE11"/>
    <mergeCell ref="AF11:AI11"/>
    <mergeCell ref="J36:W36"/>
    <mergeCell ref="BL31:BO31"/>
    <mergeCell ref="AB9:AE9"/>
    <mergeCell ref="AR10:AU10"/>
    <mergeCell ref="AJ10:AM10"/>
    <mergeCell ref="AN10:AQ10"/>
    <mergeCell ref="AJ11:AM11"/>
    <mergeCell ref="BF35:BG35"/>
    <mergeCell ref="BH34:BU34"/>
    <mergeCell ref="AZ11:BC11"/>
    <mergeCell ref="AV10:AY10"/>
    <mergeCell ref="AV11:AY11"/>
    <mergeCell ref="BT10:BW10"/>
    <mergeCell ref="BL9:BO9"/>
    <mergeCell ref="Z34:BG34"/>
    <mergeCell ref="BL10:BO10"/>
    <mergeCell ref="Z40:CI45"/>
    <mergeCell ref="J32:K32"/>
    <mergeCell ref="P32:S32"/>
    <mergeCell ref="T32:W32"/>
    <mergeCell ref="L9:O9"/>
    <mergeCell ref="AF9:AI9"/>
    <mergeCell ref="BX11:CA11"/>
    <mergeCell ref="BD32:BG32"/>
    <mergeCell ref="BL32:BO32"/>
    <mergeCell ref="BP32:BS32"/>
    <mergeCell ref="AZ9:BC9"/>
    <mergeCell ref="J12:K12"/>
    <mergeCell ref="J13:K13"/>
    <mergeCell ref="BL11:BO11"/>
    <mergeCell ref="BP11:BS11"/>
    <mergeCell ref="AZ10:BC10"/>
    <mergeCell ref="AB10:AE10"/>
    <mergeCell ref="AF10:AI10"/>
    <mergeCell ref="L39:Q39"/>
    <mergeCell ref="CB9:CE9"/>
    <mergeCell ref="BX32:CA32"/>
    <mergeCell ref="CB32:CE32"/>
    <mergeCell ref="BT31:BW31"/>
    <mergeCell ref="CB31:CE31"/>
  </mergeCells>
  <phoneticPr fontId="41"/>
  <conditionalFormatting sqref="L31:O31">
    <cfRule type="cellIs" dxfId="606" priority="2" stopIfTrue="1" operator="greaterThan">
      <formula>$L$11</formula>
    </cfRule>
  </conditionalFormatting>
  <conditionalFormatting sqref="L32:CM32">
    <cfRule type="cellIs" dxfId="605" priority="20" stopIfTrue="1" operator="lessThan">
      <formula>0</formula>
    </cfRule>
  </conditionalFormatting>
  <conditionalFormatting sqref="P31:S31">
    <cfRule type="cellIs" dxfId="604" priority="3" stopIfTrue="1" operator="greaterThan">
      <formula>$P$11</formula>
    </cfRule>
  </conditionalFormatting>
  <conditionalFormatting sqref="T31:W31">
    <cfRule type="cellIs" dxfId="603" priority="4" stopIfTrue="1" operator="greaterThan">
      <formula>$T$11</formula>
    </cfRule>
  </conditionalFormatting>
  <conditionalFormatting sqref="X31:AA31">
    <cfRule type="cellIs" dxfId="602" priority="5" stopIfTrue="1" operator="greaterThan">
      <formula>$X$11</formula>
    </cfRule>
  </conditionalFormatting>
  <conditionalFormatting sqref="AB31:AE31">
    <cfRule type="cellIs" dxfId="601" priority="6" stopIfTrue="1" operator="greaterThan">
      <formula>$AB$11</formula>
    </cfRule>
  </conditionalFormatting>
  <conditionalFormatting sqref="AF31:AI31">
    <cfRule type="cellIs" dxfId="600" priority="7" stopIfTrue="1" operator="greaterThan">
      <formula>$AF$11</formula>
    </cfRule>
  </conditionalFormatting>
  <conditionalFormatting sqref="AJ31:AM31">
    <cfRule type="cellIs" dxfId="599" priority="8" stopIfTrue="1" operator="greaterThan">
      <formula>$AJ$11</formula>
    </cfRule>
  </conditionalFormatting>
  <conditionalFormatting sqref="AN31:AQ31">
    <cfRule type="cellIs" dxfId="598" priority="9" stopIfTrue="1" operator="greaterThan">
      <formula>$AN$11</formula>
    </cfRule>
  </conditionalFormatting>
  <conditionalFormatting sqref="AR31:AU31">
    <cfRule type="cellIs" dxfId="597" priority="10" stopIfTrue="1" operator="greaterThan">
      <formula>$AR$11</formula>
    </cfRule>
  </conditionalFormatting>
  <conditionalFormatting sqref="AV31:AY31">
    <cfRule type="cellIs" dxfId="596" priority="11" stopIfTrue="1" operator="greaterThan">
      <formula>$AV$11</formula>
    </cfRule>
  </conditionalFormatting>
  <conditionalFormatting sqref="AZ1:BC1">
    <cfRule type="expression" dxfId="595" priority="1" stopIfTrue="1">
      <formula>"WEEKDAY($AX$1)=1"</formula>
    </cfRule>
  </conditionalFormatting>
  <conditionalFormatting sqref="AZ31:BC31">
    <cfRule type="cellIs" dxfId="594" priority="12" stopIfTrue="1" operator="greaterThan">
      <formula>$AZ$11</formula>
    </cfRule>
  </conditionalFormatting>
  <conditionalFormatting sqref="BD31:BG31">
    <cfRule type="cellIs" dxfId="593" priority="13" stopIfTrue="1" operator="greaterThan">
      <formula>$BD$11</formula>
    </cfRule>
  </conditionalFormatting>
  <conditionalFormatting sqref="BH31:BK31">
    <cfRule type="cellIs" dxfId="592" priority="14" stopIfTrue="1" operator="greaterThan">
      <formula>$BH$11</formula>
    </cfRule>
  </conditionalFormatting>
  <conditionalFormatting sqref="BL31:BO31">
    <cfRule type="cellIs" dxfId="591" priority="15" stopIfTrue="1" operator="greaterThan">
      <formula>$BL$11</formula>
    </cfRule>
  </conditionalFormatting>
  <conditionalFormatting sqref="BP31:BS31">
    <cfRule type="cellIs" dxfId="590" priority="22" stopIfTrue="1" operator="greaterThan">
      <formula>$BP$11</formula>
    </cfRule>
  </conditionalFormatting>
  <conditionalFormatting sqref="BT31:BW31">
    <cfRule type="cellIs" dxfId="589" priority="16" stopIfTrue="1" operator="greaterThan">
      <formula>$BT$11</formula>
    </cfRule>
  </conditionalFormatting>
  <conditionalFormatting sqref="BX31:CA31">
    <cfRule type="cellIs" dxfId="588" priority="21" stopIfTrue="1" operator="greaterThan">
      <formula>$BX$11</formula>
    </cfRule>
  </conditionalFormatting>
  <conditionalFormatting sqref="CB31:CE31">
    <cfRule type="cellIs" dxfId="587" priority="17" stopIfTrue="1" operator="greaterThan">
      <formula>$CB$11</formula>
    </cfRule>
  </conditionalFormatting>
  <conditionalFormatting sqref="CF31:CI31">
    <cfRule type="cellIs" dxfId="586" priority="18" stopIfTrue="1" operator="greaterThan">
      <formula>$CF$11</formula>
    </cfRule>
  </conditionalFormatting>
  <conditionalFormatting sqref="CJ31:CM31">
    <cfRule type="cellIs" dxfId="585" priority="19" stopIfTrue="1" operator="greaterThan">
      <formula>$CJ$11</formula>
    </cfRule>
  </conditionalFormatting>
  <printOptions horizontalCentered="1"/>
  <pageMargins left="0.19652777777777777" right="0.19652777777777777" top="0.19652777777777777" bottom="0.19652777777777777" header="0.51180555555555562" footer="0.51180555555555562"/>
  <pageSetup paperSize="9" scale="62" orientation="landscape" useFirstPageNumber="1" errors="NA" horizontalDpi="360" verticalDpi="360" r:id="rId1"/>
  <headerFooter alignWithMargins="0"/>
  <ignoredErrors>
    <ignoredError sqref="L14:CM30" unlocked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V52"/>
  <sheetViews>
    <sheetView showGridLines="0" showZeros="0" zoomScale="70" zoomScaleNormal="70" workbookViewId="0">
      <selection activeCell="Y19" sqref="Y19"/>
    </sheetView>
  </sheetViews>
  <sheetFormatPr baseColWidth="10" defaultColWidth="3.83203125" defaultRowHeight="20.25" customHeight="1"/>
  <cols>
    <col min="1" max="1" width="3.5" style="64" customWidth="1"/>
    <col min="2" max="2" width="10.6640625" style="65" customWidth="1"/>
    <col min="3" max="3" width="6.6640625" style="65" customWidth="1"/>
    <col min="4" max="7" width="6.6640625" style="65" hidden="1" customWidth="1"/>
    <col min="8" max="8" width="6.6640625" style="64" customWidth="1"/>
    <col min="9" max="9" width="15" style="64" bestFit="1" customWidth="1"/>
    <col min="10" max="10" width="10.6640625" style="64" customWidth="1"/>
    <col min="11" max="11" width="11.33203125" style="65" customWidth="1"/>
    <col min="12" max="19" width="1.83203125" style="65" customWidth="1"/>
    <col min="20" max="78" width="1.83203125" style="64" customWidth="1"/>
    <col min="79" max="79" width="2.33203125" style="64" customWidth="1"/>
    <col min="80" max="91" width="1.83203125" style="64" customWidth="1"/>
    <col min="92" max="93" width="4.83203125" style="64" customWidth="1"/>
    <col min="94" max="94" width="4.83203125" style="221" customWidth="1"/>
    <col min="95" max="95" width="4.83203125" style="64" customWidth="1"/>
    <col min="96" max="97" width="8.6640625" style="64" customWidth="1"/>
    <col min="98" max="98" width="8.6640625" style="69" customWidth="1"/>
    <col min="99" max="99" width="12.33203125" style="69" customWidth="1"/>
    <col min="100" max="100" width="7.6640625" style="69" hidden="1" customWidth="1"/>
    <col min="101" max="101" width="6.6640625" style="64" customWidth="1"/>
    <col min="102" max="102" width="5.5" style="64" customWidth="1"/>
    <col min="103" max="16384" width="3.83203125" style="64"/>
  </cols>
  <sheetData>
    <row r="1" spans="1:105" ht="36" customHeight="1">
      <c r="K1" s="1248" t="str">
        <f>ﾃﾞｰﾀ入力!B4</f>
        <v>新宿三丁目</v>
      </c>
      <c r="L1" s="1248"/>
      <c r="M1" s="1248"/>
      <c r="N1" s="1248"/>
      <c r="O1" s="1248"/>
      <c r="P1" s="1248"/>
      <c r="Q1" s="1248"/>
      <c r="R1" s="1248"/>
      <c r="S1" s="1248"/>
      <c r="T1" s="1248"/>
      <c r="U1" s="1248"/>
      <c r="V1" s="1343" t="s">
        <v>139</v>
      </c>
      <c r="W1" s="1343"/>
      <c r="X1" s="1343"/>
      <c r="Y1" s="1343"/>
      <c r="Z1" s="222"/>
      <c r="AC1" s="1340">
        <f>ﾃﾞｰﾀ入力!B5</f>
        <v>4</v>
      </c>
      <c r="AD1" s="1340"/>
      <c r="AE1" s="1340"/>
      <c r="AF1" s="1340"/>
      <c r="AG1" s="1340"/>
      <c r="AH1" s="1340"/>
      <c r="AI1" s="1340"/>
      <c r="AJ1" s="1340" t="s">
        <v>8</v>
      </c>
      <c r="AK1" s="1340"/>
      <c r="AL1" s="1340"/>
      <c r="AM1" s="1340"/>
      <c r="AN1" s="1340">
        <v>10</v>
      </c>
      <c r="AO1" s="1340"/>
      <c r="AP1" s="1340"/>
      <c r="AQ1" s="1340"/>
      <c r="AR1" s="1340" t="s">
        <v>120</v>
      </c>
      <c r="AS1" s="1340"/>
      <c r="AT1" s="1340"/>
      <c r="AU1" s="1340"/>
      <c r="AV1" s="605"/>
      <c r="AW1" s="605"/>
      <c r="AX1" s="605"/>
      <c r="AY1" s="605"/>
      <c r="AZ1" s="1342">
        <f>DATE(ﾃﾞｰﾀ入力!B3,ﾃﾞｰﾀ入力!B5,AN1)</f>
        <v>46122</v>
      </c>
      <c r="BA1" s="1342"/>
      <c r="BB1" s="1342"/>
      <c r="BC1" s="1342"/>
      <c r="BD1" s="1341" t="s">
        <v>148</v>
      </c>
      <c r="BE1" s="1341"/>
      <c r="BF1" s="1341"/>
      <c r="BG1" s="1341"/>
      <c r="BH1" s="1341"/>
      <c r="BI1" s="1341"/>
      <c r="BJ1" s="1341"/>
      <c r="BK1" s="1341"/>
      <c r="BL1" s="223"/>
      <c r="BM1" s="223"/>
      <c r="BN1" s="223"/>
      <c r="BO1" s="223"/>
      <c r="BP1" s="223"/>
      <c r="BQ1" s="223"/>
      <c r="BR1" s="223"/>
      <c r="BS1" s="223"/>
      <c r="BT1" s="1294" t="s">
        <v>200</v>
      </c>
      <c r="BU1" s="1294"/>
      <c r="BV1" s="1294"/>
      <c r="BW1" s="1294"/>
      <c r="BX1" s="1294"/>
      <c r="BY1" s="1294"/>
      <c r="BZ1" s="1294"/>
      <c r="CA1" s="1293">
        <v>3</v>
      </c>
      <c r="CB1" s="1293"/>
      <c r="CC1" s="1293"/>
      <c r="CD1" s="1293"/>
      <c r="CE1" s="1293"/>
      <c r="CH1" s="69"/>
      <c r="CI1" s="69"/>
      <c r="CJ1" s="69"/>
      <c r="CP1" s="64"/>
      <c r="CT1" s="64"/>
      <c r="CU1" s="64"/>
      <c r="CV1" s="64"/>
    </row>
    <row r="2" spans="1:105" ht="20.25" customHeight="1">
      <c r="B2" s="224"/>
      <c r="I2" s="225"/>
      <c r="J2" s="870"/>
      <c r="K2" s="871"/>
      <c r="L2" s="351">
        <v>0.20833333333333334</v>
      </c>
      <c r="M2" s="352"/>
      <c r="N2" s="352"/>
      <c r="O2" s="353"/>
      <c r="P2" s="354">
        <v>0.25</v>
      </c>
      <c r="Q2" s="355"/>
      <c r="R2" s="355"/>
      <c r="S2" s="355"/>
      <c r="T2" s="355" t="s">
        <v>149</v>
      </c>
      <c r="U2" s="355"/>
      <c r="V2" s="356"/>
      <c r="W2" s="356"/>
      <c r="X2" s="355" t="s">
        <v>150</v>
      </c>
      <c r="Y2" s="355"/>
      <c r="Z2" s="355"/>
      <c r="AA2" s="355"/>
      <c r="AB2" s="355" t="s">
        <v>151</v>
      </c>
      <c r="AC2" s="355"/>
      <c r="AD2" s="355"/>
      <c r="AE2" s="355"/>
      <c r="AF2" s="355" t="s">
        <v>152</v>
      </c>
      <c r="AG2" s="355"/>
      <c r="AH2" s="355"/>
      <c r="AI2" s="355"/>
      <c r="AJ2" s="355" t="s">
        <v>153</v>
      </c>
      <c r="AK2" s="355"/>
      <c r="AL2" s="355"/>
      <c r="AM2" s="355"/>
      <c r="AN2" s="355" t="s">
        <v>154</v>
      </c>
      <c r="AO2" s="355"/>
      <c r="AP2" s="355"/>
      <c r="AQ2" s="355"/>
      <c r="AR2" s="355" t="s">
        <v>155</v>
      </c>
      <c r="AS2" s="355"/>
      <c r="AT2" s="355"/>
      <c r="AU2" s="355"/>
      <c r="AV2" s="355" t="s">
        <v>156</v>
      </c>
      <c r="AW2" s="355"/>
      <c r="AX2" s="355"/>
      <c r="AY2" s="355"/>
      <c r="AZ2" s="355" t="s">
        <v>157</v>
      </c>
      <c r="BA2" s="355"/>
      <c r="BB2" s="355"/>
      <c r="BC2" s="355"/>
      <c r="BD2" s="355" t="s">
        <v>158</v>
      </c>
      <c r="BE2" s="355"/>
      <c r="BF2" s="355"/>
      <c r="BG2" s="355"/>
      <c r="BH2" s="355" t="s">
        <v>159</v>
      </c>
      <c r="BI2" s="355"/>
      <c r="BJ2" s="355"/>
      <c r="BK2" s="355"/>
      <c r="BL2" s="355" t="s">
        <v>160</v>
      </c>
      <c r="BM2" s="355"/>
      <c r="BN2" s="355"/>
      <c r="BO2" s="355"/>
      <c r="BP2" s="355" t="s">
        <v>161</v>
      </c>
      <c r="BQ2" s="355"/>
      <c r="BR2" s="355"/>
      <c r="BS2" s="355"/>
      <c r="BT2" s="355" t="s">
        <v>162</v>
      </c>
      <c r="BU2" s="355"/>
      <c r="BV2" s="355"/>
      <c r="BW2" s="355"/>
      <c r="BX2" s="355" t="s">
        <v>163</v>
      </c>
      <c r="BY2" s="355"/>
      <c r="BZ2" s="355"/>
      <c r="CA2" s="355"/>
      <c r="CB2" s="355" t="s">
        <v>164</v>
      </c>
      <c r="CC2" s="355"/>
      <c r="CD2" s="355"/>
      <c r="CE2" s="355"/>
      <c r="CF2" s="355" t="s">
        <v>165</v>
      </c>
      <c r="CG2" s="355"/>
      <c r="CH2" s="355"/>
      <c r="CI2" s="355"/>
      <c r="CJ2" s="355" t="s">
        <v>166</v>
      </c>
      <c r="CK2" s="355"/>
      <c r="CL2" s="355"/>
      <c r="CM2" s="355"/>
      <c r="CN2" s="1214"/>
      <c r="CO2" s="1214"/>
      <c r="CP2" s="64"/>
      <c r="CT2" s="221"/>
      <c r="CU2" s="64"/>
      <c r="CV2" s="64"/>
      <c r="CX2" s="69"/>
      <c r="CY2" s="69"/>
      <c r="CZ2" s="69"/>
    </row>
    <row r="3" spans="1:105" ht="20.25" customHeight="1">
      <c r="I3" s="1311" t="s">
        <v>167</v>
      </c>
      <c r="J3" s="1311"/>
      <c r="K3" s="357" t="s">
        <v>168</v>
      </c>
      <c r="L3" s="1210">
        <f>CHOOSE(CA1,ﾃﾞｰﾀ入力!X4,ﾃﾞｰﾀ入力!X5,ﾃﾞｰﾀ入力!X6,ﾃﾞｰﾀ入力!X7,ﾃﾞｰﾀ入力!X8,ﾃﾞｰﾀ入力!X9)</f>
        <v>0</v>
      </c>
      <c r="M3" s="1210"/>
      <c r="N3" s="1210"/>
      <c r="O3" s="1210"/>
      <c r="P3" s="1217">
        <f>CHOOSE($CA$1,ﾃﾞｰﾀ入力!Y$4,ﾃﾞｰﾀ入力!Y$5,ﾃﾞｰﾀ入力!Y$6,ﾃﾞｰﾀ入力!Y$7,ﾃﾞｰﾀ入力!Y$8,ﾃﾞｰﾀ入力!Y$9)</f>
        <v>0</v>
      </c>
      <c r="Q3" s="1217"/>
      <c r="R3" s="1217"/>
      <c r="S3" s="1217"/>
      <c r="T3" s="1217">
        <f>CHOOSE($CA$1,ﾃﾞｰﾀ入力!Z$4,ﾃﾞｰﾀ入力!Z$5,ﾃﾞｰﾀ入力!Z$6,ﾃﾞｰﾀ入力!Z$7,ﾃﾞｰﾀ入力!Z$8,ﾃﾞｰﾀ入力!Z$9)</f>
        <v>0</v>
      </c>
      <c r="U3" s="1217"/>
      <c r="V3" s="1217"/>
      <c r="W3" s="1217"/>
      <c r="X3" s="1217">
        <f>CHOOSE($CA$1,ﾃﾞｰﾀ入力!AA$4,ﾃﾞｰﾀ入力!AA$5,ﾃﾞｰﾀ入力!AA$6,ﾃﾞｰﾀ入力!AA$7,ﾃﾞｰﾀ入力!AA$8,ﾃﾞｰﾀ入力!AA$9)</f>
        <v>6</v>
      </c>
      <c r="Y3" s="1217"/>
      <c r="Z3" s="1217"/>
      <c r="AA3" s="1217"/>
      <c r="AB3" s="1217">
        <f>CHOOSE($CA$1,ﾃﾞｰﾀ入力!AB$4,ﾃﾞｰﾀ入力!AB$5,ﾃﾞｰﾀ入力!AB$6,ﾃﾞｰﾀ入力!AB$7,ﾃﾞｰﾀ入力!AB$8,ﾃﾞｰﾀ入力!AB$9)</f>
        <v>10</v>
      </c>
      <c r="AC3" s="1217"/>
      <c r="AD3" s="1217"/>
      <c r="AE3" s="1217"/>
      <c r="AF3" s="1217">
        <f>CHOOSE($CA$1,ﾃﾞｰﾀ入力!AC$4,ﾃﾞｰﾀ入力!AC$5,ﾃﾞｰﾀ入力!AC$6,ﾃﾞｰﾀ入力!AC$7,ﾃﾞｰﾀ入力!AC$8,ﾃﾞｰﾀ入力!AC$9)</f>
        <v>14</v>
      </c>
      <c r="AG3" s="1217"/>
      <c r="AH3" s="1217"/>
      <c r="AI3" s="1217"/>
      <c r="AJ3" s="1217">
        <f>CHOOSE($CA$1,ﾃﾞｰﾀ入力!AD$4,ﾃﾞｰﾀ入力!AD$5,ﾃﾞｰﾀ入力!AD$6,ﾃﾞｰﾀ入力!AD$7,ﾃﾞｰﾀ入力!AD$8,ﾃﾞｰﾀ入力!AD$9)</f>
        <v>20</v>
      </c>
      <c r="AK3" s="1217"/>
      <c r="AL3" s="1217"/>
      <c r="AM3" s="1217"/>
      <c r="AN3" s="1217">
        <f>CHOOSE($CA$1,ﾃﾞｰﾀ入力!AE$4,ﾃﾞｰﾀ入力!AE$5,ﾃﾞｰﾀ入力!AE$6,ﾃﾞｰﾀ入力!AE$7,ﾃﾞｰﾀ入力!AE$8,ﾃﾞｰﾀ入力!AE$9)</f>
        <v>34</v>
      </c>
      <c r="AO3" s="1217"/>
      <c r="AP3" s="1217"/>
      <c r="AQ3" s="1217"/>
      <c r="AR3" s="1217">
        <f>CHOOSE($CA$1,ﾃﾞｰﾀ入力!AF$4,ﾃﾞｰﾀ入力!AF$5,ﾃﾞｰﾀ入力!AF$6,ﾃﾞｰﾀ入力!AF$7,ﾃﾞｰﾀ入力!AF$8,ﾃﾞｰﾀ入力!AF$9)</f>
        <v>24</v>
      </c>
      <c r="AS3" s="1217"/>
      <c r="AT3" s="1217"/>
      <c r="AU3" s="1217"/>
      <c r="AV3" s="1217">
        <f>CHOOSE($CA$1,ﾃﾞｰﾀ入力!AG$4,ﾃﾞｰﾀ入力!AG$5,ﾃﾞｰﾀ入力!AG$6,ﾃﾞｰﾀ入力!AG$7,ﾃﾞｰﾀ入力!AG$8,ﾃﾞｰﾀ入力!AG$9)</f>
        <v>31</v>
      </c>
      <c r="AW3" s="1217"/>
      <c r="AX3" s="1217"/>
      <c r="AY3" s="1217"/>
      <c r="AZ3" s="1217">
        <f>CHOOSE($CA$1,ﾃﾞｰﾀ入力!AH$4,ﾃﾞｰﾀ入力!AH$5,ﾃﾞｰﾀ入力!AH$6,ﾃﾞｰﾀ入力!AH$7,ﾃﾞｰﾀ入力!AH$8,ﾃﾞｰﾀ入力!AH$9)</f>
        <v>38</v>
      </c>
      <c r="BA3" s="1217"/>
      <c r="BB3" s="1217"/>
      <c r="BC3" s="1217"/>
      <c r="BD3" s="1217">
        <f>CHOOSE($CA$1,ﾃﾞｰﾀ入力!AI$4,ﾃﾞｰﾀ入力!AI$5,ﾃﾞｰﾀ入力!AI$6,ﾃﾞｰﾀ入力!AI$7,ﾃﾞｰﾀ入力!AI$8,ﾃﾞｰﾀ入力!AI$9)</f>
        <v>26</v>
      </c>
      <c r="BE3" s="1217"/>
      <c r="BF3" s="1217"/>
      <c r="BG3" s="1217"/>
      <c r="BH3" s="1217">
        <f>CHOOSE($CA$1,ﾃﾞｰﾀ入力!AJ$4,ﾃﾞｰﾀ入力!AJ$5,ﾃﾞｰﾀ入力!AJ$6,ﾃﾞｰﾀ入力!AJ$7,ﾃﾞｰﾀ入力!AJ$8,ﾃﾞｰﾀ入力!AJ$9)</f>
        <v>27</v>
      </c>
      <c r="BI3" s="1217"/>
      <c r="BJ3" s="1217"/>
      <c r="BK3" s="1217"/>
      <c r="BL3" s="1217">
        <f>CHOOSE($CA$1,ﾃﾞｰﾀ入力!AK$4,ﾃﾞｰﾀ入力!AK$5,ﾃﾞｰﾀ入力!AK$6,ﾃﾞｰﾀ入力!AK$7,ﾃﾞｰﾀ入力!AK$8,ﾃﾞｰﾀ入力!AK$9)</f>
        <v>17</v>
      </c>
      <c r="BM3" s="1217"/>
      <c r="BN3" s="1217"/>
      <c r="BO3" s="1217"/>
      <c r="BP3" s="1217">
        <f>CHOOSE($CA$1,ﾃﾞｰﾀ入力!AL$4,ﾃﾞｰﾀ入力!AL$5,ﾃﾞｰﾀ入力!AL$6,ﾃﾞｰﾀ入力!AL$7,ﾃﾞｰﾀ入力!AL$8,ﾃﾞｰﾀ入力!AL$9)</f>
        <v>20</v>
      </c>
      <c r="BQ3" s="1217"/>
      <c r="BR3" s="1217"/>
      <c r="BS3" s="1217"/>
      <c r="BT3" s="1217">
        <f>CHOOSE($CA$1,ﾃﾞｰﾀ入力!AM$4,ﾃﾞｰﾀ入力!AM$5,ﾃﾞｰﾀ入力!AM$6,ﾃﾞｰﾀ入力!AM$7,ﾃﾞｰﾀ入力!AM$8,ﾃﾞｰﾀ入力!AM$9)</f>
        <v>19</v>
      </c>
      <c r="BU3" s="1217"/>
      <c r="BV3" s="1217"/>
      <c r="BW3" s="1217"/>
      <c r="BX3" s="1217">
        <f>CHOOSE($CA$1,ﾃﾞｰﾀ入力!AN4,ﾃﾞｰﾀ入力!AN$5,ﾃﾞｰﾀ入力!AN$6,ﾃﾞｰﾀ入力!AN$7,ﾃﾞｰﾀ入力!AN$8,ﾃﾞｰﾀ入力!AN$9)</f>
        <v>14</v>
      </c>
      <c r="BY3" s="1217"/>
      <c r="BZ3" s="1217"/>
      <c r="CA3" s="1217"/>
      <c r="CB3" s="1217">
        <f>CHOOSE($CA$1,ﾃﾞｰﾀ入力!AO$4,ﾃﾞｰﾀ入力!AO$5,ﾃﾞｰﾀ入力!AO$6,ﾃﾞｰﾀ入力!AO$7,ﾃﾞｰﾀ入力!AO$8,ﾃﾞｰﾀ入力!AO$9)</f>
        <v>0</v>
      </c>
      <c r="CC3" s="1217"/>
      <c r="CD3" s="1217"/>
      <c r="CE3" s="1217"/>
      <c r="CF3" s="1217">
        <f>CHOOSE($CA$1,ﾃﾞｰﾀ入力!AP$4,ﾃﾞｰﾀ入力!AP$5,ﾃﾞｰﾀ入力!AP$6,ﾃﾞｰﾀ入力!AP$7,ﾃﾞｰﾀ入力!AP$8,ﾃﾞｰﾀ入力!AP$9)</f>
        <v>0</v>
      </c>
      <c r="CG3" s="1217"/>
      <c r="CH3" s="1217"/>
      <c r="CI3" s="1217"/>
      <c r="CJ3" s="1217">
        <f>CHOOSE($CA$1,ﾃﾞｰﾀ入力!AQ$4,ﾃﾞｰﾀ入力!AQ$5,ﾃﾞｰﾀ入力!AQ$6,ﾃﾞｰﾀ入力!AQ$7,ﾃﾞｰﾀ入力!AQ$8,ﾃﾞｰﾀ入力!AQ$9)</f>
        <v>0</v>
      </c>
      <c r="CK3" s="1217"/>
      <c r="CL3" s="1217"/>
      <c r="CM3" s="1295"/>
      <c r="CN3" s="1215">
        <f>CHOOSE(CA1,ﾃﾞｰﾀ入力!V4,ﾃﾞｰﾀ入力!V5,ﾃﾞｰﾀ入力!V6,ﾃﾞｰﾀ入力!V7,ﾃﾞｰﾀ入力!V8,ﾃﾞｰﾀ入力!V9)</f>
        <v>300</v>
      </c>
      <c r="CO3" s="1216"/>
      <c r="CP3" s="64"/>
      <c r="CT3" s="221"/>
      <c r="CU3" s="64"/>
      <c r="CV3" s="64"/>
      <c r="CX3" s="69"/>
      <c r="CY3" s="69"/>
      <c r="CZ3" s="69"/>
    </row>
    <row r="4" spans="1:105" ht="20.25" customHeight="1">
      <c r="I4" s="1311"/>
      <c r="J4" s="1311"/>
      <c r="K4" s="358" t="s">
        <v>169</v>
      </c>
      <c r="L4" s="1344">
        <f>L3</f>
        <v>0</v>
      </c>
      <c r="M4" s="1345"/>
      <c r="N4" s="1345"/>
      <c r="O4" s="1346"/>
      <c r="P4" s="1333">
        <f>L4+P3</f>
        <v>0</v>
      </c>
      <c r="Q4" s="1333"/>
      <c r="R4" s="1333"/>
      <c r="S4" s="1333"/>
      <c r="T4" s="1126">
        <f>P4+T3</f>
        <v>0</v>
      </c>
      <c r="U4" s="1127"/>
      <c r="V4" s="1127"/>
      <c r="W4" s="1127"/>
      <c r="X4" s="1333">
        <f>T4+X3</f>
        <v>6</v>
      </c>
      <c r="Y4" s="1333"/>
      <c r="Z4" s="1333"/>
      <c r="AA4" s="1333"/>
      <c r="AB4" s="1333">
        <f>X4+AB3</f>
        <v>16</v>
      </c>
      <c r="AC4" s="1333"/>
      <c r="AD4" s="1333"/>
      <c r="AE4" s="1333"/>
      <c r="AF4" s="1333">
        <f>AB4+AF3</f>
        <v>30</v>
      </c>
      <c r="AG4" s="1333"/>
      <c r="AH4" s="1333"/>
      <c r="AI4" s="1333"/>
      <c r="AJ4" s="1333">
        <f>AF4+AJ3</f>
        <v>50</v>
      </c>
      <c r="AK4" s="1333"/>
      <c r="AL4" s="1333"/>
      <c r="AM4" s="1333"/>
      <c r="AN4" s="1333">
        <f>AJ4+AN3</f>
        <v>84</v>
      </c>
      <c r="AO4" s="1333"/>
      <c r="AP4" s="1333"/>
      <c r="AQ4" s="1333"/>
      <c r="AR4" s="1333">
        <f>AN4+AR3</f>
        <v>108</v>
      </c>
      <c r="AS4" s="1333"/>
      <c r="AT4" s="1333"/>
      <c r="AU4" s="1333"/>
      <c r="AV4" s="1333">
        <f>AR4+AV3</f>
        <v>139</v>
      </c>
      <c r="AW4" s="1333"/>
      <c r="AX4" s="1333"/>
      <c r="AY4" s="1333"/>
      <c r="AZ4" s="1333">
        <f>AV4+AZ3</f>
        <v>177</v>
      </c>
      <c r="BA4" s="1333"/>
      <c r="BB4" s="1333"/>
      <c r="BC4" s="1333"/>
      <c r="BD4" s="1333">
        <f>AZ4+BD3</f>
        <v>203</v>
      </c>
      <c r="BE4" s="1333"/>
      <c r="BF4" s="1333"/>
      <c r="BG4" s="1333"/>
      <c r="BH4" s="1333">
        <f>BD4+BH3</f>
        <v>230</v>
      </c>
      <c r="BI4" s="1333"/>
      <c r="BJ4" s="1333"/>
      <c r="BK4" s="1333"/>
      <c r="BL4" s="1333">
        <f>BH4+BL3</f>
        <v>247</v>
      </c>
      <c r="BM4" s="1333"/>
      <c r="BN4" s="1333"/>
      <c r="BO4" s="1333"/>
      <c r="BP4" s="1333">
        <f>BL4+BP3</f>
        <v>267</v>
      </c>
      <c r="BQ4" s="1333"/>
      <c r="BR4" s="1333"/>
      <c r="BS4" s="1333"/>
      <c r="BT4" s="1333">
        <f>BP4+BT3</f>
        <v>286</v>
      </c>
      <c r="BU4" s="1333"/>
      <c r="BV4" s="1333"/>
      <c r="BW4" s="1333"/>
      <c r="BX4" s="1333">
        <f>BT4+BX3</f>
        <v>300</v>
      </c>
      <c r="BY4" s="1333"/>
      <c r="BZ4" s="1333"/>
      <c r="CA4" s="1333"/>
      <c r="CB4" s="1333">
        <f>BX4+CB3</f>
        <v>300</v>
      </c>
      <c r="CC4" s="1333"/>
      <c r="CD4" s="1333"/>
      <c r="CE4" s="1333"/>
      <c r="CF4" s="1333">
        <f>CB4+CF3</f>
        <v>300</v>
      </c>
      <c r="CG4" s="1333"/>
      <c r="CH4" s="1333"/>
      <c r="CI4" s="1333"/>
      <c r="CJ4" s="1333">
        <f>CF4+CJ3</f>
        <v>300</v>
      </c>
      <c r="CK4" s="1333"/>
      <c r="CL4" s="1333"/>
      <c r="CM4" s="1353"/>
      <c r="CN4" s="1210">
        <f t="shared" ref="CN4:CN11" si="0">SUM(P4:CM4)</f>
        <v>3043</v>
      </c>
      <c r="CO4" s="1211"/>
      <c r="CP4" s="64"/>
      <c r="CT4" s="221"/>
      <c r="CU4" s="64"/>
      <c r="CV4" s="64"/>
      <c r="CX4" s="69"/>
      <c r="CY4" s="69"/>
      <c r="CZ4" s="69"/>
    </row>
    <row r="5" spans="1:105" ht="20.25" customHeight="1">
      <c r="I5" s="1311" t="s">
        <v>170</v>
      </c>
      <c r="J5" s="1311"/>
      <c r="K5" s="359" t="s">
        <v>171</v>
      </c>
      <c r="L5" s="1239"/>
      <c r="M5" s="1240"/>
      <c r="N5" s="1240"/>
      <c r="O5" s="1241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126"/>
      <c r="AK5" s="1126"/>
      <c r="AL5" s="1126"/>
      <c r="AM5" s="1126"/>
      <c r="AN5" s="1126"/>
      <c r="AO5" s="1126"/>
      <c r="AP5" s="1126"/>
      <c r="AQ5" s="1126"/>
      <c r="AR5" s="1126"/>
      <c r="AS5" s="1126"/>
      <c r="AT5" s="1126"/>
      <c r="AU5" s="1126"/>
      <c r="AV5" s="1126"/>
      <c r="AW5" s="1126"/>
      <c r="AX5" s="1126"/>
      <c r="AY5" s="1126"/>
      <c r="AZ5" s="1126"/>
      <c r="BA5" s="1126"/>
      <c r="BB5" s="1126"/>
      <c r="BC5" s="1126"/>
      <c r="BD5" s="1126"/>
      <c r="BE5" s="1126"/>
      <c r="BF5" s="1126"/>
      <c r="BG5" s="1126"/>
      <c r="BH5" s="1126"/>
      <c r="BI5" s="1126"/>
      <c r="BJ5" s="1126"/>
      <c r="BK5" s="1126"/>
      <c r="BL5" s="1126"/>
      <c r="BM5" s="1126"/>
      <c r="BN5" s="1126"/>
      <c r="BO5" s="1126"/>
      <c r="BP5" s="1126"/>
      <c r="BQ5" s="1126"/>
      <c r="BR5" s="1126"/>
      <c r="BS5" s="1126"/>
      <c r="BT5" s="1126"/>
      <c r="BU5" s="1126"/>
      <c r="BV5" s="1126"/>
      <c r="BW5" s="1126"/>
      <c r="BX5" s="1126"/>
      <c r="BY5" s="1126"/>
      <c r="BZ5" s="1126"/>
      <c r="CA5" s="1126"/>
      <c r="CB5" s="1126"/>
      <c r="CC5" s="1126"/>
      <c r="CD5" s="1126"/>
      <c r="CE5" s="1126"/>
      <c r="CF5" s="1297"/>
      <c r="CG5" s="1297"/>
      <c r="CH5" s="1297"/>
      <c r="CI5" s="1297"/>
      <c r="CJ5" s="1297"/>
      <c r="CK5" s="1297"/>
      <c r="CL5" s="1297"/>
      <c r="CM5" s="1354"/>
      <c r="CN5" s="1210">
        <f t="shared" si="0"/>
        <v>0</v>
      </c>
      <c r="CO5" s="1211"/>
      <c r="CP5" s="64"/>
      <c r="CT5" s="221"/>
      <c r="CU5" s="64"/>
      <c r="CV5" s="64"/>
      <c r="CX5" s="69"/>
      <c r="CY5" s="69"/>
      <c r="CZ5" s="69"/>
    </row>
    <row r="6" spans="1:105" ht="20.25" customHeight="1">
      <c r="I6" s="1339"/>
      <c r="J6" s="1339"/>
      <c r="K6" s="360" t="s">
        <v>169</v>
      </c>
      <c r="L6" s="1242"/>
      <c r="M6" s="1243"/>
      <c r="N6" s="1243"/>
      <c r="O6" s="1244"/>
      <c r="P6" s="1131"/>
      <c r="Q6" s="1131"/>
      <c r="R6" s="1131"/>
      <c r="S6" s="1131"/>
      <c r="T6" s="1131"/>
      <c r="U6" s="1131"/>
      <c r="V6" s="1131"/>
      <c r="W6" s="1131"/>
      <c r="X6" s="1131"/>
      <c r="Y6" s="1131"/>
      <c r="Z6" s="1131"/>
      <c r="AA6" s="1131"/>
      <c r="AB6" s="1131"/>
      <c r="AC6" s="1131"/>
      <c r="AD6" s="1131"/>
      <c r="AE6" s="1131"/>
      <c r="AF6" s="1131"/>
      <c r="AG6" s="1131"/>
      <c r="AH6" s="1131"/>
      <c r="AI6" s="1131"/>
      <c r="AJ6" s="1131"/>
      <c r="AK6" s="1131"/>
      <c r="AL6" s="1131"/>
      <c r="AM6" s="1131"/>
      <c r="AN6" s="1131"/>
      <c r="AO6" s="1131"/>
      <c r="AP6" s="1131"/>
      <c r="AQ6" s="1131"/>
      <c r="AR6" s="1131"/>
      <c r="AS6" s="1131"/>
      <c r="AT6" s="1131"/>
      <c r="AU6" s="1131"/>
      <c r="AV6" s="1131"/>
      <c r="AW6" s="1131"/>
      <c r="AX6" s="1131"/>
      <c r="AY6" s="1131"/>
      <c r="AZ6" s="1131"/>
      <c r="BA6" s="1131"/>
      <c r="BB6" s="1131"/>
      <c r="BC6" s="1131"/>
      <c r="BD6" s="1131"/>
      <c r="BE6" s="1131"/>
      <c r="BF6" s="1131"/>
      <c r="BG6" s="1131"/>
      <c r="BH6" s="1131"/>
      <c r="BI6" s="1131"/>
      <c r="BJ6" s="1131"/>
      <c r="BK6" s="1131"/>
      <c r="BL6" s="1131"/>
      <c r="BM6" s="1131"/>
      <c r="BN6" s="1131"/>
      <c r="BO6" s="1131"/>
      <c r="BP6" s="1131"/>
      <c r="BQ6" s="1131"/>
      <c r="BR6" s="1131"/>
      <c r="BS6" s="1131"/>
      <c r="BT6" s="1131"/>
      <c r="BU6" s="1131"/>
      <c r="BV6" s="1131"/>
      <c r="BW6" s="1131"/>
      <c r="BX6" s="1131"/>
      <c r="BY6" s="1131"/>
      <c r="BZ6" s="1131"/>
      <c r="CA6" s="1131"/>
      <c r="CB6" s="1131"/>
      <c r="CC6" s="1131"/>
      <c r="CD6" s="1131"/>
      <c r="CE6" s="1131"/>
      <c r="CF6" s="1298"/>
      <c r="CG6" s="1298"/>
      <c r="CH6" s="1298"/>
      <c r="CI6" s="1298"/>
      <c r="CJ6" s="1298"/>
      <c r="CK6" s="1298"/>
      <c r="CL6" s="1298"/>
      <c r="CM6" s="1299"/>
      <c r="CN6" s="1256">
        <f t="shared" si="0"/>
        <v>0</v>
      </c>
      <c r="CO6" s="1257"/>
      <c r="CP6" s="64"/>
      <c r="CT6" s="221"/>
      <c r="CU6" s="64"/>
      <c r="CV6" s="64"/>
      <c r="CX6" s="69"/>
      <c r="CY6" s="69"/>
      <c r="CZ6" s="69"/>
    </row>
    <row r="7" spans="1:105" ht="20.25" customHeight="1">
      <c r="I7" s="1338" t="s">
        <v>172</v>
      </c>
      <c r="J7" s="1338"/>
      <c r="K7" s="361" t="s">
        <v>168</v>
      </c>
      <c r="L7" s="1250">
        <f>IF(L3=0,0,LOOKUP(L3,ﾃﾞｰﾀ入力!$AU$12:$AU$32,ﾃﾞｰﾀ入力!$AV$12:$AV$32))</f>
        <v>0</v>
      </c>
      <c r="M7" s="1251"/>
      <c r="N7" s="1251"/>
      <c r="O7" s="1252"/>
      <c r="P7" s="1130">
        <f>IF(P3=0,0,LOOKUP(P3,ﾃﾞｰﾀ入力!$AU$12:$AU$32,ﾃﾞｰﾀ入力!$AV$12:$AV$32))</f>
        <v>0</v>
      </c>
      <c r="Q7" s="1130"/>
      <c r="R7" s="1130"/>
      <c r="S7" s="1130"/>
      <c r="T7" s="1130">
        <f>IF(T3=0,0,LOOKUP(T3,ﾃﾞｰﾀ入力!$AU$12:$AU$32,ﾃﾞｰﾀ入力!$AV$12:$AV$32))</f>
        <v>0</v>
      </c>
      <c r="U7" s="1130"/>
      <c r="V7" s="1130"/>
      <c r="W7" s="1130"/>
      <c r="X7" s="1130">
        <f>IF(X3=0,0,LOOKUP(X3,ﾃﾞｰﾀ入力!$AU$12:$AU$32,ﾃﾞｰﾀ入力!$AV$12:$AV$32))</f>
        <v>2</v>
      </c>
      <c r="Y7" s="1130"/>
      <c r="Z7" s="1130"/>
      <c r="AA7" s="1130"/>
      <c r="AB7" s="1130">
        <f>IF(AB3=0,0,LOOKUP(AB3,ﾃﾞｰﾀ入力!$AU$12:$AU$32,ﾃﾞｰﾀ入力!$AV$12:$AV$32))</f>
        <v>2</v>
      </c>
      <c r="AC7" s="1130"/>
      <c r="AD7" s="1130"/>
      <c r="AE7" s="1130"/>
      <c r="AF7" s="1130">
        <f>IF(AF3=0,0,LOOKUP(AF3,ﾃﾞｰﾀ入力!$AU$12:$AU$32,ﾃﾞｰﾀ入力!$AV$12:$AV$32))</f>
        <v>2</v>
      </c>
      <c r="AG7" s="1130"/>
      <c r="AH7" s="1130"/>
      <c r="AI7" s="1130"/>
      <c r="AJ7" s="1130">
        <f>IF(AJ3=0,0,LOOKUP(AJ3,ﾃﾞｰﾀ入力!$AU$12:$AU$32,ﾃﾞｰﾀ入力!$AV$12:$AV$32))</f>
        <v>3</v>
      </c>
      <c r="AK7" s="1130"/>
      <c r="AL7" s="1130"/>
      <c r="AM7" s="1130"/>
      <c r="AN7" s="1130">
        <f>IF(AN3=0,0,LOOKUP(AN3,ﾃﾞｰﾀ入力!$AU$12:$AU$32,ﾃﾞｰﾀ入力!$AV$12:$AV$32))</f>
        <v>4</v>
      </c>
      <c r="AO7" s="1130"/>
      <c r="AP7" s="1130"/>
      <c r="AQ7" s="1130"/>
      <c r="AR7" s="1130">
        <f>IF(AR3=0,0,LOOKUP(AR3,ﾃﾞｰﾀ入力!$AU$12:$AU$32,ﾃﾞｰﾀ入力!$AV$12:$AV$32))</f>
        <v>3</v>
      </c>
      <c r="AS7" s="1130"/>
      <c r="AT7" s="1130"/>
      <c r="AU7" s="1130"/>
      <c r="AV7" s="1130">
        <f>IF(AV3=0,0,LOOKUP(AV3,ﾃﾞｰﾀ入力!$AU$12:$AU$32,ﾃﾞｰﾀ入力!$AV$12:$AV$32))</f>
        <v>4</v>
      </c>
      <c r="AW7" s="1130"/>
      <c r="AX7" s="1130"/>
      <c r="AY7" s="1130"/>
      <c r="AZ7" s="1130">
        <f>IF(AZ3=0,0,LOOKUP(AZ3,ﾃﾞｰﾀ入力!$AU$12:$AU$32,ﾃﾞｰﾀ入力!$AV$12:$AV$32))</f>
        <v>5</v>
      </c>
      <c r="BA7" s="1130"/>
      <c r="BB7" s="1130"/>
      <c r="BC7" s="1130"/>
      <c r="BD7" s="1130">
        <f>IF(BD3=0,0,LOOKUP(BD3,ﾃﾞｰﾀ入力!$AU$12:$AU$32,ﾃﾞｰﾀ入力!$AV$12:$AV$32))</f>
        <v>4</v>
      </c>
      <c r="BE7" s="1130"/>
      <c r="BF7" s="1130"/>
      <c r="BG7" s="1130"/>
      <c r="BH7" s="1130">
        <f>IF(BH3=0,0,LOOKUP(BH3,ﾃﾞｰﾀ入力!$AU$12:$AU$32,ﾃﾞｰﾀ入力!$AV$12:$AV$32))</f>
        <v>4</v>
      </c>
      <c r="BI7" s="1130"/>
      <c r="BJ7" s="1130"/>
      <c r="BK7" s="1130"/>
      <c r="BL7" s="1130">
        <f>IF(BL3=0,0,LOOKUP(BL3,ﾃﾞｰﾀ入力!$AU$12:$AU$32,ﾃﾞｰﾀ入力!$AV$12:$AV$32))</f>
        <v>2</v>
      </c>
      <c r="BM7" s="1130"/>
      <c r="BN7" s="1130"/>
      <c r="BO7" s="1130"/>
      <c r="BP7" s="1130">
        <f>IF(BP3=0,0,LOOKUP(BP3,ﾃﾞｰﾀ入力!$AU$12:$AU$32,ﾃﾞｰﾀ入力!$AV$12:$AV$32))</f>
        <v>3</v>
      </c>
      <c r="BQ7" s="1130"/>
      <c r="BR7" s="1130"/>
      <c r="BS7" s="1130"/>
      <c r="BT7" s="1130">
        <f>IF(BT3=0,0,LOOKUP(BT3,ﾃﾞｰﾀ入力!$AU$12:$AU$32,ﾃﾞｰﾀ入力!$AV$12:$AV$32))</f>
        <v>2</v>
      </c>
      <c r="BU7" s="1130"/>
      <c r="BV7" s="1130"/>
      <c r="BW7" s="1130"/>
      <c r="BX7" s="1130">
        <f>IF(BX3=0,0,LOOKUP(BX3,ﾃﾞｰﾀ入力!$AU$12:$AU$32,ﾃﾞｰﾀ入力!$AV$12:$AV$32))</f>
        <v>2</v>
      </c>
      <c r="BY7" s="1130"/>
      <c r="BZ7" s="1130"/>
      <c r="CA7" s="1130"/>
      <c r="CB7" s="1130">
        <f>IF(CB3=0,0,LOOKUP(CB3,ﾃﾞｰﾀ入力!$AU$12:$AU$32,ﾃﾞｰﾀ入力!$AV$12:$AV$32))</f>
        <v>0</v>
      </c>
      <c r="CC7" s="1130"/>
      <c r="CD7" s="1130"/>
      <c r="CE7" s="1130"/>
      <c r="CF7" s="1201">
        <f>IF(CF3=0,0,LOOKUP(CF3,ﾃﾞｰﾀ入力!$AU$12:$AU$32,ﾃﾞｰﾀ入力!$AV$12:$AV$32))</f>
        <v>0</v>
      </c>
      <c r="CG7" s="1201"/>
      <c r="CH7" s="1201"/>
      <c r="CI7" s="1201"/>
      <c r="CJ7" s="1201">
        <f>IF(CJ3=0,0,LOOKUP(CJ3,ﾃﾞｰﾀ入力!$AU$12:$AU$32,ﾃﾞｰﾀ入力!$AV$12:$AV$32))</f>
        <v>0</v>
      </c>
      <c r="CK7" s="1201"/>
      <c r="CL7" s="1201"/>
      <c r="CM7" s="1202"/>
      <c r="CN7" s="1134">
        <f t="shared" si="0"/>
        <v>42</v>
      </c>
      <c r="CO7" s="1135"/>
      <c r="CP7" s="64"/>
      <c r="CT7" s="221"/>
      <c r="CU7" s="64"/>
      <c r="CV7" s="64"/>
      <c r="CX7" s="69"/>
      <c r="CY7" s="69"/>
      <c r="CZ7" s="69"/>
    </row>
    <row r="8" spans="1:105" ht="20.25" customHeight="1">
      <c r="I8" s="1311" t="s">
        <v>173</v>
      </c>
      <c r="J8" s="1311"/>
      <c r="K8" s="357" t="s">
        <v>168</v>
      </c>
      <c r="L8" s="1233">
        <f>CHOOSE($CA$1,ﾃﾞｰﾀ入力!W13,ﾃﾞｰﾀ入力!W16,ﾃﾞｰﾀ入力!W19,ﾃﾞｰﾀ入力!W22,ﾃﾞｰﾀ入力!W25,ﾃﾞｰﾀ入力!W28)</f>
        <v>0</v>
      </c>
      <c r="M8" s="1234"/>
      <c r="N8" s="1234"/>
      <c r="O8" s="1235"/>
      <c r="P8" s="1156">
        <f>CHOOSE($CA$1,ﾃﾞｰﾀ入力!$X13,ﾃﾞｰﾀ入力!$X16,ﾃﾞｰﾀ入力!$X19,ﾃﾞｰﾀ入力!$X22,ﾃﾞｰﾀ入力!$X25,ﾃﾞｰﾀ入力!$X28)</f>
        <v>0</v>
      </c>
      <c r="Q8" s="1156"/>
      <c r="R8" s="1156"/>
      <c r="S8" s="1156"/>
      <c r="T8" s="1156">
        <f>CHOOSE($CA$1,ﾃﾞｰﾀ入力!$Y13,ﾃﾞｰﾀ入力!$Y16,ﾃﾞｰﾀ入力!$Y19,ﾃﾞｰﾀ入力!$Y22,ﾃﾞｰﾀ入力!$Y25,ﾃﾞｰﾀ入力!$Y28)</f>
        <v>0</v>
      </c>
      <c r="U8" s="1156"/>
      <c r="V8" s="1156"/>
      <c r="W8" s="1156"/>
      <c r="X8" s="1156">
        <f>CHOOSE($CA$1,ﾃﾞｰﾀ入力!$Z13,ﾃﾞｰﾀ入力!$Z16,ﾃﾞｰﾀ入力!$Z19,ﾃﾞｰﾀ入力!$Z22,ﾃﾞｰﾀ入力!$Z25,ﾃﾞｰﾀ入力!$Z28)</f>
        <v>0</v>
      </c>
      <c r="Y8" s="1156"/>
      <c r="Z8" s="1156"/>
      <c r="AA8" s="1156"/>
      <c r="AB8" s="1156">
        <f>CHOOSE($CA$1,ﾃﾞｰﾀ入力!$AA13,ﾃﾞｰﾀ入力!$AA16,ﾃﾞｰﾀ入力!$AA19,ﾃﾞｰﾀ入力!$AA22,ﾃﾞｰﾀ入力!$AA25,ﾃﾞｰﾀ入力!$AA28)</f>
        <v>0</v>
      </c>
      <c r="AC8" s="1156"/>
      <c r="AD8" s="1156"/>
      <c r="AE8" s="1156"/>
      <c r="AF8" s="1156">
        <f>CHOOSE($CA$1,ﾃﾞｰﾀ入力!$AB13,ﾃﾞｰﾀ入力!$AB16,ﾃﾞｰﾀ入力!$AB19,ﾃﾞｰﾀ入力!$AB22,ﾃﾞｰﾀ入力!$AB25,ﾃﾞｰﾀ入力!$AB28)</f>
        <v>0</v>
      </c>
      <c r="AG8" s="1156"/>
      <c r="AH8" s="1156"/>
      <c r="AI8" s="1156"/>
      <c r="AJ8" s="1156">
        <f>CHOOSE($CA$1,ﾃﾞｰﾀ入力!$AC13,ﾃﾞｰﾀ入力!$AC16,ﾃﾞｰﾀ入力!$AC19,ﾃﾞｰﾀ入力!$AC22,ﾃﾞｰﾀ入力!$AC25,ﾃﾞｰﾀ入力!$AC28)</f>
        <v>0</v>
      </c>
      <c r="AK8" s="1156"/>
      <c r="AL8" s="1156"/>
      <c r="AM8" s="1156"/>
      <c r="AN8" s="1156">
        <f>CHOOSE($CA$1,ﾃﾞｰﾀ入力!$AD13,ﾃﾞｰﾀ入力!$AD16,ﾃﾞｰﾀ入力!$AD19,ﾃﾞｰﾀ入力!$AD22,ﾃﾞｰﾀ入力!$AD25,ﾃﾞｰﾀ入力!$AD28)</f>
        <v>0</v>
      </c>
      <c r="AO8" s="1156"/>
      <c r="AP8" s="1156"/>
      <c r="AQ8" s="1156"/>
      <c r="AR8" s="1156">
        <f>CHOOSE($CA$1,ﾃﾞｰﾀ入力!$AE13,ﾃﾞｰﾀ入力!$AE16,ﾃﾞｰﾀ入力!$AE19,ﾃﾞｰﾀ入力!$AE22,ﾃﾞｰﾀ入力!$AE25,ﾃﾞｰﾀ入力!$AE28)</f>
        <v>0</v>
      </c>
      <c r="AS8" s="1156"/>
      <c r="AT8" s="1156"/>
      <c r="AU8" s="1156"/>
      <c r="AV8" s="1156">
        <f>CHOOSE($CA$1,ﾃﾞｰﾀ入力!$AF13,ﾃﾞｰﾀ入力!$AF16,ﾃﾞｰﾀ入力!$AF19,ﾃﾞｰﾀ入力!$AF22,ﾃﾞｰﾀ入力!$AF25,ﾃﾞｰﾀ入力!$AF28)</f>
        <v>0</v>
      </c>
      <c r="AW8" s="1156"/>
      <c r="AX8" s="1156"/>
      <c r="AY8" s="1156"/>
      <c r="AZ8" s="1156">
        <f>CHOOSE($CA$1,ﾃﾞｰﾀ入力!$AG13,ﾃﾞｰﾀ入力!$AG16,ﾃﾞｰﾀ入力!$AG19,ﾃﾞｰﾀ入力!$AG22,ﾃﾞｰﾀ入力!$AG25,ﾃﾞｰﾀ入力!$AG28)</f>
        <v>0</v>
      </c>
      <c r="BA8" s="1156"/>
      <c r="BB8" s="1156"/>
      <c r="BC8" s="1156"/>
      <c r="BD8" s="1156">
        <f>CHOOSE($CA$1,ﾃﾞｰﾀ入力!$AH13,ﾃﾞｰﾀ入力!$AH16,ﾃﾞｰﾀ入力!$AH19,ﾃﾞｰﾀ入力!$AH22,ﾃﾞｰﾀ入力!$AH25,ﾃﾞｰﾀ入力!$AH28)</f>
        <v>0</v>
      </c>
      <c r="BE8" s="1156"/>
      <c r="BF8" s="1156"/>
      <c r="BG8" s="1156"/>
      <c r="BH8" s="1156">
        <f>CHOOSE($CA$1,ﾃﾞｰﾀ入力!$AI13,ﾃﾞｰﾀ入力!$AI16,ﾃﾞｰﾀ入力!$AI19,ﾃﾞｰﾀ入力!$AI22,ﾃﾞｰﾀ入力!$AI25,ﾃﾞｰﾀ入力!$AI28)</f>
        <v>0</v>
      </c>
      <c r="BI8" s="1156"/>
      <c r="BJ8" s="1156"/>
      <c r="BK8" s="1156"/>
      <c r="BL8" s="1156">
        <f>CHOOSE($CA$1,ﾃﾞｰﾀ入力!$AJ13,ﾃﾞｰﾀ入力!$AJ16,ﾃﾞｰﾀ入力!$AJ19,ﾃﾞｰﾀ入力!$AJ22,ﾃﾞｰﾀ入力!$AJ25,ﾃﾞｰﾀ入力!$AJ28)</f>
        <v>0</v>
      </c>
      <c r="BM8" s="1156"/>
      <c r="BN8" s="1156"/>
      <c r="BO8" s="1156"/>
      <c r="BP8" s="1156">
        <f>CHOOSE($CA$1,ﾃﾞｰﾀ入力!$AK13,ﾃﾞｰﾀ入力!$AK16,ﾃﾞｰﾀ入力!$AK19,ﾃﾞｰﾀ入力!$AK22,ﾃﾞｰﾀ入力!$AK25,ﾃﾞｰﾀ入力!$AK28)</f>
        <v>0</v>
      </c>
      <c r="BQ8" s="1156"/>
      <c r="BR8" s="1156"/>
      <c r="BS8" s="1156"/>
      <c r="BT8" s="1156">
        <f>CHOOSE($CA$1,ﾃﾞｰﾀ入力!$AL13,ﾃﾞｰﾀ入力!$AL16,ﾃﾞｰﾀ入力!$AL19,ﾃﾞｰﾀ入力!$AL22,ﾃﾞｰﾀ入力!$AL25,ﾃﾞｰﾀ入力!$AL28)</f>
        <v>0</v>
      </c>
      <c r="BU8" s="1156"/>
      <c r="BV8" s="1156"/>
      <c r="BW8" s="1156"/>
      <c r="BX8" s="1156">
        <f>CHOOSE($CA$1,ﾃﾞｰﾀ入力!$AM13,ﾃﾞｰﾀ入力!$AM16,ﾃﾞｰﾀ入力!$AM19,ﾃﾞｰﾀ入力!$AM22,ﾃﾞｰﾀ入力!$AM25,ﾃﾞｰﾀ入力!$AM28)</f>
        <v>0</v>
      </c>
      <c r="BY8" s="1156"/>
      <c r="BZ8" s="1156"/>
      <c r="CA8" s="1156"/>
      <c r="CB8" s="1156">
        <f>CHOOSE($CA$1,ﾃﾞｰﾀ入力!$AN13,ﾃﾞｰﾀ入力!$AN16,ﾃﾞｰﾀ入力!$AN19,ﾃﾞｰﾀ入力!$AN22,ﾃﾞｰﾀ入力!$AN25,ﾃﾞｰﾀ入力!$AN28)</f>
        <v>0</v>
      </c>
      <c r="CC8" s="1156"/>
      <c r="CD8" s="1156"/>
      <c r="CE8" s="1156"/>
      <c r="CF8" s="1156">
        <f>CHOOSE($CA$1,ﾃﾞｰﾀ入力!$AO13,ﾃﾞｰﾀ入力!$AO16,ﾃﾞｰﾀ入力!$AO19,ﾃﾞｰﾀ入力!$AO22,ﾃﾞｰﾀ入力!$AO25,ﾃﾞｰﾀ入力!$AO28)</f>
        <v>0</v>
      </c>
      <c r="CG8" s="1156"/>
      <c r="CH8" s="1156"/>
      <c r="CI8" s="1156"/>
      <c r="CJ8" s="1156">
        <f>CHOOSE($CA$1,ﾃﾞｰﾀ入力!$AP13,ﾃﾞｰﾀ入力!$AP16,ﾃﾞｰﾀ入力!$AP19,ﾃﾞｰﾀ入力!$AP22,ﾃﾞｰﾀ入力!$AP25,ﾃﾞｰﾀ入力!$AP28)</f>
        <v>0</v>
      </c>
      <c r="CK8" s="1156"/>
      <c r="CL8" s="1156"/>
      <c r="CM8" s="1203"/>
      <c r="CN8" s="1136">
        <f t="shared" si="0"/>
        <v>0</v>
      </c>
      <c r="CO8" s="1137"/>
      <c r="CP8" s="64"/>
      <c r="CT8" s="221"/>
      <c r="CU8" s="64"/>
      <c r="CV8" s="64"/>
      <c r="CX8" s="69"/>
      <c r="CY8" s="69"/>
      <c r="CZ8" s="69"/>
    </row>
    <row r="9" spans="1:105" ht="20.25" customHeight="1">
      <c r="I9" s="1304" t="s">
        <v>174</v>
      </c>
      <c r="J9" s="1305"/>
      <c r="K9" s="357" t="s">
        <v>168</v>
      </c>
      <c r="L9" s="1233">
        <f>CHOOSE($CA$1,ﾃﾞｰﾀ入力!W14,ﾃﾞｰﾀ入力!W17,ﾃﾞｰﾀ入力!W20,ﾃﾞｰﾀ入力!W23,ﾃﾞｰﾀ入力!W26,ﾃﾞｰﾀ入力!W29)</f>
        <v>0</v>
      </c>
      <c r="M9" s="1234"/>
      <c r="N9" s="1234"/>
      <c r="O9" s="1235"/>
      <c r="P9" s="1138">
        <f>CHOOSE($CA$1,ﾃﾞｰﾀ入力!$X14,ﾃﾞｰﾀ入力!$X17,ﾃﾞｰﾀ入力!$X20,ﾃﾞｰﾀ入力!$X23,ﾃﾞｰﾀ入力!$X26,ﾃﾞｰﾀ入力!$X29)</f>
        <v>0</v>
      </c>
      <c r="Q9" s="1164"/>
      <c r="R9" s="1164"/>
      <c r="S9" s="1165"/>
      <c r="T9" s="1138">
        <f>CHOOSE($CA$1,ﾃﾞｰﾀ入力!$Y14,ﾃﾞｰﾀ入力!$Y17,ﾃﾞｰﾀ入力!$Y20,ﾃﾞｰﾀ入力!$Y23,ﾃﾞｰﾀ入力!$Y26,ﾃﾞｰﾀ入力!$Y29)</f>
        <v>0</v>
      </c>
      <c r="U9" s="1164"/>
      <c r="V9" s="1164"/>
      <c r="W9" s="1165"/>
      <c r="X9" s="1138">
        <f>CHOOSE($CA$1,ﾃﾞｰﾀ入力!$Z14,ﾃﾞｰﾀ入力!$Z17,ﾃﾞｰﾀ入力!$Z20,ﾃﾞｰﾀ入力!$Z23,ﾃﾞｰﾀ入力!$Z26,ﾃﾞｰﾀ入力!$Z29)</f>
        <v>0</v>
      </c>
      <c r="Y9" s="1164"/>
      <c r="Z9" s="1164"/>
      <c r="AA9" s="1165"/>
      <c r="AB9" s="1138">
        <f>CHOOSE($CA$1,ﾃﾞｰﾀ入力!$AA14,ﾃﾞｰﾀ入力!$AA17,ﾃﾞｰﾀ入力!$AA20,ﾃﾞｰﾀ入力!$AA23,ﾃﾞｰﾀ入力!$AA26,ﾃﾞｰﾀ入力!$AA29)</f>
        <v>0</v>
      </c>
      <c r="AC9" s="1164"/>
      <c r="AD9" s="1164"/>
      <c r="AE9" s="1165"/>
      <c r="AF9" s="1138">
        <f>CHOOSE($CA$1,ﾃﾞｰﾀ入力!$AB14,ﾃﾞｰﾀ入力!$AB17,ﾃﾞｰﾀ入力!$AB20,ﾃﾞｰﾀ入力!$AB23,ﾃﾞｰﾀ入力!$AB26,ﾃﾞｰﾀ入力!$AB29)</f>
        <v>0</v>
      </c>
      <c r="AG9" s="1164"/>
      <c r="AH9" s="1164"/>
      <c r="AI9" s="1165"/>
      <c r="AJ9" s="1138">
        <f>CHOOSE($CA$1,ﾃﾞｰﾀ入力!$AC14,ﾃﾞｰﾀ入力!$AC17,ﾃﾞｰﾀ入力!$AC20,ﾃﾞｰﾀ入力!$AC23,ﾃﾞｰﾀ入力!$AC26,ﾃﾞｰﾀ入力!$AC29)</f>
        <v>0</v>
      </c>
      <c r="AK9" s="1164"/>
      <c r="AL9" s="1164"/>
      <c r="AM9" s="1165"/>
      <c r="AN9" s="1138">
        <f>CHOOSE($CA$1,ﾃﾞｰﾀ入力!$AD14,ﾃﾞｰﾀ入力!$AD17,ﾃﾞｰﾀ入力!$AD20,ﾃﾞｰﾀ入力!$AD23,ﾃﾞｰﾀ入力!$AD26,ﾃﾞｰﾀ入力!$AD29)</f>
        <v>0</v>
      </c>
      <c r="AO9" s="1164"/>
      <c r="AP9" s="1164"/>
      <c r="AQ9" s="1165"/>
      <c r="AR9" s="1138">
        <f>CHOOSE($CA$1,ﾃﾞｰﾀ入力!$AE14,ﾃﾞｰﾀ入力!$AE17,ﾃﾞｰﾀ入力!$AE20,ﾃﾞｰﾀ入力!$AE23,ﾃﾞｰﾀ入力!$AE26,ﾃﾞｰﾀ入力!$AE29)</f>
        <v>0</v>
      </c>
      <c r="AS9" s="1164"/>
      <c r="AT9" s="1164"/>
      <c r="AU9" s="1165"/>
      <c r="AV9" s="1138">
        <f>CHOOSE($CA$1,ﾃﾞｰﾀ入力!$AF14,ﾃﾞｰﾀ入力!$AF17,ﾃﾞｰﾀ入力!$AF20,ﾃﾞｰﾀ入力!$AF23,ﾃﾞｰﾀ入力!$AF26,ﾃﾞｰﾀ入力!$AF29)</f>
        <v>0</v>
      </c>
      <c r="AW9" s="1164"/>
      <c r="AX9" s="1164"/>
      <c r="AY9" s="1165"/>
      <c r="AZ9" s="1138">
        <f>CHOOSE($CA$1,ﾃﾞｰﾀ入力!$AG14,ﾃﾞｰﾀ入力!$AG17,ﾃﾞｰﾀ入力!$AG20,ﾃﾞｰﾀ入力!$AG23,ﾃﾞｰﾀ入力!$AG26,ﾃﾞｰﾀ入力!$AG29)</f>
        <v>0</v>
      </c>
      <c r="BA9" s="1164"/>
      <c r="BB9" s="1164"/>
      <c r="BC9" s="1165"/>
      <c r="BD9" s="1138">
        <f>CHOOSE($CA$1,ﾃﾞｰﾀ入力!$AH14,ﾃﾞｰﾀ入力!$AH17,ﾃﾞｰﾀ入力!$AH20,ﾃﾞｰﾀ入力!$AH23,ﾃﾞｰﾀ入力!$AH26,ﾃﾞｰﾀ入力!$AH29)</f>
        <v>0</v>
      </c>
      <c r="BE9" s="1164"/>
      <c r="BF9" s="1164"/>
      <c r="BG9" s="1165"/>
      <c r="BH9" s="1138">
        <f>CHOOSE($CA$1,ﾃﾞｰﾀ入力!$AI14,ﾃﾞｰﾀ入力!$AI17,ﾃﾞｰﾀ入力!$AI20,ﾃﾞｰﾀ入力!$AI23,ﾃﾞｰﾀ入力!$AI26,ﾃﾞｰﾀ入力!$AI29)</f>
        <v>0</v>
      </c>
      <c r="BI9" s="1164"/>
      <c r="BJ9" s="1164"/>
      <c r="BK9" s="1165"/>
      <c r="BL9" s="1138">
        <f>CHOOSE($CA$1,ﾃﾞｰﾀ入力!$AJ14,ﾃﾞｰﾀ入力!$AJ17,ﾃﾞｰﾀ入力!$AJ20,ﾃﾞｰﾀ入力!$AJ23,ﾃﾞｰﾀ入力!$AJ26,ﾃﾞｰﾀ入力!$AJ29)</f>
        <v>0</v>
      </c>
      <c r="BM9" s="1164"/>
      <c r="BN9" s="1164"/>
      <c r="BO9" s="1165"/>
      <c r="BP9" s="1138">
        <f>CHOOSE($CA$1,ﾃﾞｰﾀ入力!$AK14,ﾃﾞｰﾀ入力!$AK17,ﾃﾞｰﾀ入力!$AK20,ﾃﾞｰﾀ入力!$AK23,ﾃﾞｰﾀ入力!$AK26,ﾃﾞｰﾀ入力!$AK29)</f>
        <v>0</v>
      </c>
      <c r="BQ9" s="1164"/>
      <c r="BR9" s="1164"/>
      <c r="BS9" s="1165"/>
      <c r="BT9" s="1138">
        <f>CHOOSE($CA$1,ﾃﾞｰﾀ入力!$AL14,ﾃﾞｰﾀ入力!$AL17,ﾃﾞｰﾀ入力!$AL20,ﾃﾞｰﾀ入力!$AL23,ﾃﾞｰﾀ入力!$AL26,ﾃﾞｰﾀ入力!$AL29)</f>
        <v>0</v>
      </c>
      <c r="BU9" s="1164"/>
      <c r="BV9" s="1164"/>
      <c r="BW9" s="1165"/>
      <c r="BX9" s="1138">
        <f>CHOOSE($CA$1,ﾃﾞｰﾀ入力!$AM14,ﾃﾞｰﾀ入力!$AM17,ﾃﾞｰﾀ入力!$AM20,ﾃﾞｰﾀ入力!$AM23,ﾃﾞｰﾀ入力!$AM26,ﾃﾞｰﾀ入力!$AM29)</f>
        <v>0</v>
      </c>
      <c r="BY9" s="1164"/>
      <c r="BZ9" s="1164"/>
      <c r="CA9" s="1165"/>
      <c r="CB9" s="1138">
        <f>CHOOSE($CA$1,ﾃﾞｰﾀ入力!$AN14,ﾃﾞｰﾀ入力!$AN17,ﾃﾞｰﾀ入力!$AN20,ﾃﾞｰﾀ入力!$AN23,ﾃﾞｰﾀ入力!$AN26,ﾃﾞｰﾀ入力!$AN29)</f>
        <v>0</v>
      </c>
      <c r="CC9" s="1164"/>
      <c r="CD9" s="1164"/>
      <c r="CE9" s="1165"/>
      <c r="CF9" s="1138">
        <f>CHOOSE($CA$1,ﾃﾞｰﾀ入力!$AO14,ﾃﾞｰﾀ入力!$AO17,ﾃﾞｰﾀ入力!$AO20,ﾃﾞｰﾀ入力!$AO23,ﾃﾞｰﾀ入力!$AO26,ﾃﾞｰﾀ入力!$AO29)</f>
        <v>0</v>
      </c>
      <c r="CG9" s="1164"/>
      <c r="CH9" s="1164"/>
      <c r="CI9" s="1165"/>
      <c r="CJ9" s="1138">
        <f>CHOOSE($CA$1,ﾃﾞｰﾀ入力!$AP14,ﾃﾞｰﾀ入力!$AP17,ﾃﾞｰﾀ入力!$AP20,ﾃﾞｰﾀ入力!$AP23,ﾃﾞｰﾀ入力!$AP26,ﾃﾞｰﾀ入力!$AP29)</f>
        <v>0</v>
      </c>
      <c r="CK9" s="1164"/>
      <c r="CL9" s="1164"/>
      <c r="CM9" s="1164"/>
      <c r="CN9" s="1136">
        <f t="shared" si="0"/>
        <v>0</v>
      </c>
      <c r="CO9" s="1137"/>
      <c r="CP9" s="64"/>
      <c r="CT9" s="221"/>
      <c r="CU9" s="64"/>
      <c r="CV9" s="64"/>
      <c r="CX9" s="69"/>
      <c r="CY9" s="69"/>
      <c r="CZ9" s="69"/>
    </row>
    <row r="10" spans="1:105" ht="20.25" customHeight="1">
      <c r="I10" s="1308" t="s">
        <v>175</v>
      </c>
      <c r="J10" s="1309"/>
      <c r="K10" s="362" t="s">
        <v>168</v>
      </c>
      <c r="L10" s="1325">
        <f>CHOOSE($CA$1,ﾃﾞｰﾀ入力!W15,ﾃﾞｰﾀ入力!W18,ﾃﾞｰﾀ入力!W21,ﾃﾞｰﾀ入力!W24,ﾃﾞｰﾀ入力!W27,ﾃﾞｰﾀ入力!W30)</f>
        <v>0</v>
      </c>
      <c r="M10" s="1326"/>
      <c r="N10" s="1326"/>
      <c r="O10" s="1327"/>
      <c r="P10" s="1163">
        <f>CHOOSE($CA$1,ﾃﾞｰﾀ入力!$X15,ﾃﾞｰﾀ入力!$X18,ﾃﾞｰﾀ入力!$X21,ﾃﾞｰﾀ入力!$X24,ﾃﾞｰﾀ入力!$X27,ﾃﾞｰﾀ入力!$X30)</f>
        <v>0</v>
      </c>
      <c r="Q10" s="1163"/>
      <c r="R10" s="1163"/>
      <c r="S10" s="1163"/>
      <c r="T10" s="1163">
        <f>CHOOSE($CA$1,ﾃﾞｰﾀ入力!$Y15,ﾃﾞｰﾀ入力!$Y18,ﾃﾞｰﾀ入力!$Y21,ﾃﾞｰﾀ入力!$Y24,ﾃﾞｰﾀ入力!$Y27,ﾃﾞｰﾀ入力!$Y30)</f>
        <v>0</v>
      </c>
      <c r="U10" s="1163"/>
      <c r="V10" s="1163"/>
      <c r="W10" s="1163"/>
      <c r="X10" s="1163">
        <f>CHOOSE($CA$1,ﾃﾞｰﾀ入力!$Z15,ﾃﾞｰﾀ入力!$Z18,ﾃﾞｰﾀ入力!$Z21,ﾃﾞｰﾀ入力!$Z24,ﾃﾞｰﾀ入力!$Z27,ﾃﾞｰﾀ入力!$Z30)</f>
        <v>0</v>
      </c>
      <c r="Y10" s="1163"/>
      <c r="Z10" s="1163"/>
      <c r="AA10" s="1163"/>
      <c r="AB10" s="1163">
        <f>CHOOSE($CA$1,ﾃﾞｰﾀ入力!$AA15,ﾃﾞｰﾀ入力!$AA18,ﾃﾞｰﾀ入力!$AA21,ﾃﾞｰﾀ入力!$AA24,ﾃﾞｰﾀ入力!$AA27,ﾃﾞｰﾀ入力!$AA30)</f>
        <v>0</v>
      </c>
      <c r="AC10" s="1163"/>
      <c r="AD10" s="1163"/>
      <c r="AE10" s="1163"/>
      <c r="AF10" s="1163">
        <f>CHOOSE($CA$1,ﾃﾞｰﾀ入力!$AB15,ﾃﾞｰﾀ入力!$AB18,ﾃﾞｰﾀ入力!$AB21,ﾃﾞｰﾀ入力!$AB24,ﾃﾞｰﾀ入力!$AB27,ﾃﾞｰﾀ入力!$AB30)</f>
        <v>0</v>
      </c>
      <c r="AG10" s="1163"/>
      <c r="AH10" s="1163"/>
      <c r="AI10" s="1163"/>
      <c r="AJ10" s="1163">
        <f>CHOOSE($CA$1,ﾃﾞｰﾀ入力!$AC15,ﾃﾞｰﾀ入力!$AC18,ﾃﾞｰﾀ入力!$AC21,ﾃﾞｰﾀ入力!$AC24,ﾃﾞｰﾀ入力!$AC27,ﾃﾞｰﾀ入力!$AC30)</f>
        <v>0</v>
      </c>
      <c r="AK10" s="1163"/>
      <c r="AL10" s="1163"/>
      <c r="AM10" s="1163"/>
      <c r="AN10" s="1163">
        <f>CHOOSE($CA$1,ﾃﾞｰﾀ入力!$AD15,ﾃﾞｰﾀ入力!$AD18,ﾃﾞｰﾀ入力!$AD21,ﾃﾞｰﾀ入力!$AD24,ﾃﾞｰﾀ入力!$AD27,ﾃﾞｰﾀ入力!$AD30)</f>
        <v>0</v>
      </c>
      <c r="AO10" s="1163"/>
      <c r="AP10" s="1163"/>
      <c r="AQ10" s="1163"/>
      <c r="AR10" s="1163">
        <f>CHOOSE($CA$1,ﾃﾞｰﾀ入力!$AE15,ﾃﾞｰﾀ入力!$AE18,ﾃﾞｰﾀ入力!$AE21,ﾃﾞｰﾀ入力!$AE24,ﾃﾞｰﾀ入力!$AE27,ﾃﾞｰﾀ入力!$AE30)</f>
        <v>0</v>
      </c>
      <c r="AS10" s="1163"/>
      <c r="AT10" s="1163"/>
      <c r="AU10" s="1163"/>
      <c r="AV10" s="1163">
        <f>CHOOSE($CA$1,ﾃﾞｰﾀ入力!$AF15,ﾃﾞｰﾀ入力!$AF18,ﾃﾞｰﾀ入力!$AF21,ﾃﾞｰﾀ入力!$AF24,ﾃﾞｰﾀ入力!$AF27,ﾃﾞｰﾀ入力!$AF30)</f>
        <v>0</v>
      </c>
      <c r="AW10" s="1163"/>
      <c r="AX10" s="1163"/>
      <c r="AY10" s="1163"/>
      <c r="AZ10" s="1163">
        <f>CHOOSE($CA$1,ﾃﾞｰﾀ入力!$AG15,ﾃﾞｰﾀ入力!$AG18,ﾃﾞｰﾀ入力!$AG21,ﾃﾞｰﾀ入力!$AG24,ﾃﾞｰﾀ入力!$AG27,ﾃﾞｰﾀ入力!$AG30)</f>
        <v>0</v>
      </c>
      <c r="BA10" s="1163"/>
      <c r="BB10" s="1163"/>
      <c r="BC10" s="1163"/>
      <c r="BD10" s="1163">
        <f>CHOOSE($CA$1,ﾃﾞｰﾀ入力!$AH15,ﾃﾞｰﾀ入力!$AH18,ﾃﾞｰﾀ入力!$AH21,ﾃﾞｰﾀ入力!$AH24,ﾃﾞｰﾀ入力!$AH27,ﾃﾞｰﾀ入力!$AH30)</f>
        <v>0</v>
      </c>
      <c r="BE10" s="1163"/>
      <c r="BF10" s="1163"/>
      <c r="BG10" s="1163"/>
      <c r="BH10" s="1163">
        <f>CHOOSE($CA$1,ﾃﾞｰﾀ入力!$AI15,ﾃﾞｰﾀ入力!$AI18,ﾃﾞｰﾀ入力!$AI21,ﾃﾞｰﾀ入力!$AI24,ﾃﾞｰﾀ入力!$AI27,ﾃﾞｰﾀ入力!$AI30)</f>
        <v>0</v>
      </c>
      <c r="BI10" s="1163"/>
      <c r="BJ10" s="1163"/>
      <c r="BK10" s="1163"/>
      <c r="BL10" s="1163">
        <f>CHOOSE($CA$1,ﾃﾞｰﾀ入力!$AJ15,ﾃﾞｰﾀ入力!$AJ18,ﾃﾞｰﾀ入力!$AJ21,ﾃﾞｰﾀ入力!$AJ24,ﾃﾞｰﾀ入力!$AJ27,ﾃﾞｰﾀ入力!$AJ30)</f>
        <v>0</v>
      </c>
      <c r="BM10" s="1163"/>
      <c r="BN10" s="1163"/>
      <c r="BO10" s="1163"/>
      <c r="BP10" s="1163">
        <f>CHOOSE($CA$1,ﾃﾞｰﾀ入力!$AK15,ﾃﾞｰﾀ入力!$AK18,ﾃﾞｰﾀ入力!$AK21,ﾃﾞｰﾀ入力!$AK24,ﾃﾞｰﾀ入力!$AK27,ﾃﾞｰﾀ入力!$AK30)</f>
        <v>0</v>
      </c>
      <c r="BQ10" s="1163"/>
      <c r="BR10" s="1163"/>
      <c r="BS10" s="1163"/>
      <c r="BT10" s="1163">
        <f>CHOOSE($CA$1,ﾃﾞｰﾀ入力!$AL15,ﾃﾞｰﾀ入力!$AL18,ﾃﾞｰﾀ入力!$AL21,ﾃﾞｰﾀ入力!$AL24,ﾃﾞｰﾀ入力!$AL27,ﾃﾞｰﾀ入力!$AL30)</f>
        <v>0</v>
      </c>
      <c r="BU10" s="1163"/>
      <c r="BV10" s="1163"/>
      <c r="BW10" s="1163"/>
      <c r="BX10" s="1163">
        <f>CHOOSE($CA$1,ﾃﾞｰﾀ入力!$AM15,ﾃﾞｰﾀ入力!$AM18,ﾃﾞｰﾀ入力!$AM21,ﾃﾞｰﾀ入力!$AM24,ﾃﾞｰﾀ入力!$AM27,ﾃﾞｰﾀ入力!$AM30)</f>
        <v>0</v>
      </c>
      <c r="BY10" s="1163"/>
      <c r="BZ10" s="1163"/>
      <c r="CA10" s="1163"/>
      <c r="CB10" s="1163">
        <f>CHOOSE($CA$1,ﾃﾞｰﾀ入力!$AN15,ﾃﾞｰﾀ入力!$AN18,ﾃﾞｰﾀ入力!$AN21,ﾃﾞｰﾀ入力!$AN24,ﾃﾞｰﾀ入力!$AN27,ﾃﾞｰﾀ入力!$AN30)</f>
        <v>0</v>
      </c>
      <c r="CC10" s="1163"/>
      <c r="CD10" s="1163"/>
      <c r="CE10" s="1163"/>
      <c r="CF10" s="1334">
        <f>CHOOSE($CA$1,ﾃﾞｰﾀ入力!$AO15,ﾃﾞｰﾀ入力!$AO18,ﾃﾞｰﾀ入力!$AO21,ﾃﾞｰﾀ入力!$AO24,ﾃﾞｰﾀ入力!$AO27,ﾃﾞｰﾀ入力!$AO30)</f>
        <v>0</v>
      </c>
      <c r="CG10" s="1334"/>
      <c r="CH10" s="1334"/>
      <c r="CI10" s="1334"/>
      <c r="CJ10" s="1334">
        <f>CHOOSE($CA$1,ﾃﾞｰﾀ入力!$AP15,ﾃﾞｰﾀ入力!$AP18,ﾃﾞｰﾀ入力!$AP21,ﾃﾞｰﾀ入力!$AP24,ﾃﾞｰﾀ入力!$AP27,ﾃﾞｰﾀ入力!$AP30)</f>
        <v>0</v>
      </c>
      <c r="CK10" s="1334"/>
      <c r="CL10" s="1334"/>
      <c r="CM10" s="1335"/>
      <c r="CN10" s="1223">
        <f t="shared" si="0"/>
        <v>0</v>
      </c>
      <c r="CO10" s="1224"/>
      <c r="CP10" s="64"/>
      <c r="CT10" s="221"/>
      <c r="CU10" s="64"/>
      <c r="CV10" s="64"/>
      <c r="CX10" s="69"/>
      <c r="CY10" s="69"/>
      <c r="CZ10" s="69"/>
    </row>
    <row r="11" spans="1:105" ht="15.75" customHeight="1">
      <c r="I11" s="1310" t="s">
        <v>176</v>
      </c>
      <c r="J11" s="1310"/>
      <c r="K11" s="363" t="s">
        <v>168</v>
      </c>
      <c r="L11" s="1250">
        <f>SUM(L7:O10)</f>
        <v>0</v>
      </c>
      <c r="M11" s="1251"/>
      <c r="N11" s="1251"/>
      <c r="O11" s="1252"/>
      <c r="P11" s="1292">
        <f>SUM(P7:S10)</f>
        <v>0</v>
      </c>
      <c r="Q11" s="1292"/>
      <c r="R11" s="1292"/>
      <c r="S11" s="1292"/>
      <c r="T11" s="1292">
        <f>SUM(T7:W10)</f>
        <v>0</v>
      </c>
      <c r="U11" s="1292"/>
      <c r="V11" s="1292"/>
      <c r="W11" s="1292"/>
      <c r="X11" s="1292">
        <f>SUM(X7:AA10)</f>
        <v>2</v>
      </c>
      <c r="Y11" s="1292"/>
      <c r="Z11" s="1292"/>
      <c r="AA11" s="1292"/>
      <c r="AB11" s="1292">
        <f>SUM(AB7:AE10)</f>
        <v>2</v>
      </c>
      <c r="AC11" s="1292"/>
      <c r="AD11" s="1292"/>
      <c r="AE11" s="1292"/>
      <c r="AF11" s="1292">
        <f>SUM(AF7:AI10)</f>
        <v>2</v>
      </c>
      <c r="AG11" s="1292"/>
      <c r="AH11" s="1292"/>
      <c r="AI11" s="1292"/>
      <c r="AJ11" s="1292">
        <f>SUM(AJ7:AM10)</f>
        <v>3</v>
      </c>
      <c r="AK11" s="1292"/>
      <c r="AL11" s="1292"/>
      <c r="AM11" s="1292"/>
      <c r="AN11" s="1292">
        <f>SUM(AN7:AQ10)</f>
        <v>4</v>
      </c>
      <c r="AO11" s="1292"/>
      <c r="AP11" s="1292"/>
      <c r="AQ11" s="1292"/>
      <c r="AR11" s="1292">
        <f>SUM(AR7:AU10)</f>
        <v>3</v>
      </c>
      <c r="AS11" s="1292"/>
      <c r="AT11" s="1292"/>
      <c r="AU11" s="1292"/>
      <c r="AV11" s="1292">
        <f>SUM(AV7:AY10)</f>
        <v>4</v>
      </c>
      <c r="AW11" s="1292"/>
      <c r="AX11" s="1292"/>
      <c r="AY11" s="1292"/>
      <c r="AZ11" s="1292">
        <f>SUM(AZ7:BC10)</f>
        <v>5</v>
      </c>
      <c r="BA11" s="1292"/>
      <c r="BB11" s="1292"/>
      <c r="BC11" s="1292"/>
      <c r="BD11" s="1292">
        <f>SUM(BD7:BG10)</f>
        <v>4</v>
      </c>
      <c r="BE11" s="1292"/>
      <c r="BF11" s="1292"/>
      <c r="BG11" s="1292"/>
      <c r="BH11" s="1292">
        <f>SUM(BH7:BK10)</f>
        <v>4</v>
      </c>
      <c r="BI11" s="1292"/>
      <c r="BJ11" s="1292"/>
      <c r="BK11" s="1292"/>
      <c r="BL11" s="1292">
        <f>SUM(BL7:BO10)</f>
        <v>2</v>
      </c>
      <c r="BM11" s="1292"/>
      <c r="BN11" s="1292"/>
      <c r="BO11" s="1292"/>
      <c r="BP11" s="1292">
        <f>SUM(BP7:BS10)</f>
        <v>3</v>
      </c>
      <c r="BQ11" s="1292"/>
      <c r="BR11" s="1292"/>
      <c r="BS11" s="1292"/>
      <c r="BT11" s="1292">
        <f>SUM(BT7:BW10)</f>
        <v>2</v>
      </c>
      <c r="BU11" s="1292"/>
      <c r="BV11" s="1292"/>
      <c r="BW11" s="1292"/>
      <c r="BX11" s="1292">
        <f>SUM(BX7:CA10)</f>
        <v>2</v>
      </c>
      <c r="BY11" s="1292"/>
      <c r="BZ11" s="1292"/>
      <c r="CA11" s="1292"/>
      <c r="CB11" s="1292">
        <f>SUM(CB7:CE10)</f>
        <v>0</v>
      </c>
      <c r="CC11" s="1292"/>
      <c r="CD11" s="1292"/>
      <c r="CE11" s="1292"/>
      <c r="CF11" s="1292">
        <f>SUM(CF7:CI10)</f>
        <v>0</v>
      </c>
      <c r="CG11" s="1292"/>
      <c r="CH11" s="1292"/>
      <c r="CI11" s="1292"/>
      <c r="CJ11" s="1336">
        <f>SUM(CJ7:CM10)</f>
        <v>0</v>
      </c>
      <c r="CK11" s="1336"/>
      <c r="CL11" s="1336"/>
      <c r="CM11" s="1337"/>
      <c r="CN11" s="1259">
        <f t="shared" si="0"/>
        <v>42</v>
      </c>
      <c r="CO11" s="1260"/>
      <c r="CP11" s="64"/>
      <c r="CT11" s="221"/>
      <c r="CU11" s="64"/>
      <c r="CV11" s="64"/>
      <c r="CX11" s="69"/>
      <c r="CY11" s="69"/>
      <c r="CZ11" s="69"/>
    </row>
    <row r="12" spans="1:105" ht="17.25" customHeight="1">
      <c r="C12" s="64"/>
      <c r="D12" s="64"/>
      <c r="E12" s="64"/>
      <c r="F12" s="64"/>
      <c r="G12" s="64"/>
      <c r="I12" s="248"/>
      <c r="J12" s="1313"/>
      <c r="K12" s="1313"/>
      <c r="L12" s="365">
        <v>5</v>
      </c>
      <c r="M12" s="365">
        <v>5.25</v>
      </c>
      <c r="N12" s="365">
        <v>5.5</v>
      </c>
      <c r="O12" s="365">
        <v>5.75</v>
      </c>
      <c r="P12" s="249">
        <v>6</v>
      </c>
      <c r="Q12" s="249">
        <v>6.25</v>
      </c>
      <c r="R12" s="249">
        <v>6.5</v>
      </c>
      <c r="S12" s="250">
        <v>6.75</v>
      </c>
      <c r="T12" s="250">
        <v>7</v>
      </c>
      <c r="U12" s="250">
        <v>7.25</v>
      </c>
      <c r="V12" s="250">
        <v>7.5</v>
      </c>
      <c r="W12" s="250">
        <v>7.75</v>
      </c>
      <c r="X12" s="250">
        <v>8</v>
      </c>
      <c r="Y12" s="250">
        <v>8.25</v>
      </c>
      <c r="Z12" s="250">
        <v>8.5</v>
      </c>
      <c r="AA12" s="250">
        <v>8.75</v>
      </c>
      <c r="AB12" s="251">
        <v>9</v>
      </c>
      <c r="AC12" s="251">
        <v>9.25</v>
      </c>
      <c r="AD12" s="251">
        <v>9.5</v>
      </c>
      <c r="AE12" s="251">
        <v>9.75</v>
      </c>
      <c r="AF12" s="251">
        <v>10</v>
      </c>
      <c r="AG12" s="251">
        <v>10.25</v>
      </c>
      <c r="AH12" s="251">
        <v>10.5</v>
      </c>
      <c r="AI12" s="251">
        <v>10.75</v>
      </c>
      <c r="AJ12" s="251">
        <v>11</v>
      </c>
      <c r="AK12" s="251">
        <v>11.25</v>
      </c>
      <c r="AL12" s="251">
        <v>11.5</v>
      </c>
      <c r="AM12" s="251">
        <v>11.75</v>
      </c>
      <c r="AN12" s="250">
        <v>12</v>
      </c>
      <c r="AO12" s="250">
        <v>12.25</v>
      </c>
      <c r="AP12" s="250">
        <v>12.5</v>
      </c>
      <c r="AQ12" s="250">
        <v>12.75</v>
      </c>
      <c r="AR12" s="251">
        <v>13</v>
      </c>
      <c r="AS12" s="251">
        <v>13.25</v>
      </c>
      <c r="AT12" s="251">
        <v>13.5</v>
      </c>
      <c r="AU12" s="251">
        <v>13.75</v>
      </c>
      <c r="AV12" s="251">
        <v>14</v>
      </c>
      <c r="AW12" s="251">
        <v>14.25</v>
      </c>
      <c r="AX12" s="251">
        <v>14.5</v>
      </c>
      <c r="AY12" s="251">
        <v>14.75</v>
      </c>
      <c r="AZ12" s="251">
        <v>15</v>
      </c>
      <c r="BA12" s="251">
        <v>15.25</v>
      </c>
      <c r="BB12" s="251">
        <v>15.5</v>
      </c>
      <c r="BC12" s="251">
        <v>15.75</v>
      </c>
      <c r="BD12" s="251">
        <v>16</v>
      </c>
      <c r="BE12" s="251">
        <v>16.25</v>
      </c>
      <c r="BF12" s="251">
        <v>16.5</v>
      </c>
      <c r="BG12" s="251">
        <v>16.75</v>
      </c>
      <c r="BH12" s="251">
        <v>17</v>
      </c>
      <c r="BI12" s="251">
        <v>17.25</v>
      </c>
      <c r="BJ12" s="251">
        <v>17.5</v>
      </c>
      <c r="BK12" s="251">
        <v>17.75</v>
      </c>
      <c r="BL12" s="251">
        <v>18</v>
      </c>
      <c r="BM12" s="251">
        <v>18.25</v>
      </c>
      <c r="BN12" s="251">
        <v>18.5</v>
      </c>
      <c r="BO12" s="251">
        <v>18.75</v>
      </c>
      <c r="BP12" s="251">
        <v>19</v>
      </c>
      <c r="BQ12" s="251">
        <v>19.25</v>
      </c>
      <c r="BR12" s="251">
        <v>19.5</v>
      </c>
      <c r="BS12" s="251">
        <v>19.75</v>
      </c>
      <c r="BT12" s="251">
        <v>20</v>
      </c>
      <c r="BU12" s="251">
        <v>20.25</v>
      </c>
      <c r="BV12" s="251">
        <v>20.5</v>
      </c>
      <c r="BW12" s="251">
        <v>20.75</v>
      </c>
      <c r="BX12" s="251">
        <v>21</v>
      </c>
      <c r="BY12" s="251">
        <v>21.25</v>
      </c>
      <c r="BZ12" s="251">
        <v>21.5</v>
      </c>
      <c r="CA12" s="251">
        <v>21.75</v>
      </c>
      <c r="CB12" s="251">
        <v>22</v>
      </c>
      <c r="CC12" s="251">
        <v>22.25</v>
      </c>
      <c r="CD12" s="251">
        <v>22.5</v>
      </c>
      <c r="CE12" s="251">
        <v>22.75</v>
      </c>
      <c r="CF12" s="251">
        <v>23</v>
      </c>
      <c r="CG12" s="251">
        <v>23.25</v>
      </c>
      <c r="CH12" s="251">
        <v>23.5</v>
      </c>
      <c r="CI12" s="251">
        <v>23.75</v>
      </c>
      <c r="CJ12" s="251">
        <v>24</v>
      </c>
      <c r="CK12" s="251">
        <v>24.25</v>
      </c>
      <c r="CL12" s="251">
        <v>24.5</v>
      </c>
      <c r="CM12" s="251">
        <v>24.75</v>
      </c>
      <c r="CN12" s="251"/>
      <c r="CO12" s="251"/>
      <c r="CP12" s="251"/>
      <c r="CR12" s="65"/>
      <c r="CS12" s="65"/>
      <c r="CT12" s="66"/>
      <c r="CU12" s="65"/>
      <c r="CV12" s="65"/>
      <c r="CX12" s="69"/>
      <c r="CY12" s="69"/>
      <c r="CZ12" s="69"/>
    </row>
    <row r="13" spans="1:105" ht="22.5" customHeight="1" thickBot="1">
      <c r="C13" s="65" t="s">
        <v>177</v>
      </c>
      <c r="D13" s="65" t="s">
        <v>203</v>
      </c>
      <c r="E13" s="65" t="s">
        <v>204</v>
      </c>
      <c r="F13" s="65" t="s">
        <v>178</v>
      </c>
      <c r="G13" s="65" t="s">
        <v>179</v>
      </c>
      <c r="H13" s="65" t="s">
        <v>79</v>
      </c>
      <c r="I13" s="872" t="s">
        <v>61</v>
      </c>
      <c r="J13" s="1306" t="s">
        <v>180</v>
      </c>
      <c r="K13" s="1307"/>
      <c r="L13" s="366">
        <v>0.20833333333333334</v>
      </c>
      <c r="M13" s="256"/>
      <c r="N13" s="256"/>
      <c r="O13" s="261"/>
      <c r="P13" s="257">
        <v>0.25</v>
      </c>
      <c r="Q13" s="258"/>
      <c r="R13" s="258"/>
      <c r="S13" s="259"/>
      <c r="T13" s="260" t="s">
        <v>149</v>
      </c>
      <c r="U13" s="258"/>
      <c r="V13" s="261"/>
      <c r="W13" s="256"/>
      <c r="X13" s="260" t="s">
        <v>150</v>
      </c>
      <c r="Y13" s="258"/>
      <c r="Z13" s="259"/>
      <c r="AA13" s="258"/>
      <c r="AB13" s="260" t="s">
        <v>151</v>
      </c>
      <c r="AC13" s="258"/>
      <c r="AD13" s="259"/>
      <c r="AE13" s="258"/>
      <c r="AF13" s="260" t="s">
        <v>152</v>
      </c>
      <c r="AG13" s="258"/>
      <c r="AH13" s="259"/>
      <c r="AI13" s="258"/>
      <c r="AJ13" s="260" t="s">
        <v>153</v>
      </c>
      <c r="AK13" s="258"/>
      <c r="AL13" s="259"/>
      <c r="AM13" s="258"/>
      <c r="AN13" s="260" t="s">
        <v>154</v>
      </c>
      <c r="AO13" s="258"/>
      <c r="AP13" s="259"/>
      <c r="AQ13" s="258"/>
      <c r="AR13" s="260" t="s">
        <v>155</v>
      </c>
      <c r="AS13" s="258"/>
      <c r="AT13" s="259"/>
      <c r="AU13" s="258"/>
      <c r="AV13" s="260" t="s">
        <v>156</v>
      </c>
      <c r="AW13" s="258"/>
      <c r="AX13" s="259"/>
      <c r="AY13" s="258"/>
      <c r="AZ13" s="260" t="s">
        <v>157</v>
      </c>
      <c r="BA13" s="258"/>
      <c r="BB13" s="259"/>
      <c r="BC13" s="258"/>
      <c r="BD13" s="260" t="s">
        <v>158</v>
      </c>
      <c r="BE13" s="258"/>
      <c r="BF13" s="259"/>
      <c r="BG13" s="258"/>
      <c r="BH13" s="260" t="s">
        <v>159</v>
      </c>
      <c r="BI13" s="258"/>
      <c r="BJ13" s="259"/>
      <c r="BK13" s="258"/>
      <c r="BL13" s="260" t="s">
        <v>160</v>
      </c>
      <c r="BM13" s="258"/>
      <c r="BN13" s="259"/>
      <c r="BO13" s="258"/>
      <c r="BP13" s="260" t="s">
        <v>161</v>
      </c>
      <c r="BQ13" s="258"/>
      <c r="BR13" s="259"/>
      <c r="BS13" s="258"/>
      <c r="BT13" s="260" t="s">
        <v>162</v>
      </c>
      <c r="BU13" s="258"/>
      <c r="BV13" s="259"/>
      <c r="BW13" s="258"/>
      <c r="BX13" s="260" t="s">
        <v>163</v>
      </c>
      <c r="BY13" s="258"/>
      <c r="BZ13" s="259"/>
      <c r="CA13" s="258"/>
      <c r="CB13" s="260" t="s">
        <v>164</v>
      </c>
      <c r="CC13" s="258"/>
      <c r="CD13" s="259"/>
      <c r="CE13" s="258"/>
      <c r="CF13" s="260" t="s">
        <v>165</v>
      </c>
      <c r="CG13" s="258"/>
      <c r="CH13" s="259"/>
      <c r="CI13" s="259"/>
      <c r="CJ13" s="258" t="s">
        <v>166</v>
      </c>
      <c r="CK13" s="258"/>
      <c r="CL13" s="258"/>
      <c r="CM13" s="262"/>
      <c r="CN13" s="1332" t="s">
        <v>181</v>
      </c>
      <c r="CO13" s="1331"/>
      <c r="CP13" s="1331" t="s">
        <v>182</v>
      </c>
      <c r="CQ13" s="1331"/>
      <c r="CR13" s="367" t="s">
        <v>183</v>
      </c>
      <c r="CS13" s="367" t="s">
        <v>184</v>
      </c>
      <c r="CT13" s="368" t="s">
        <v>185</v>
      </c>
      <c r="CU13" s="369" t="s">
        <v>186</v>
      </c>
      <c r="CV13" s="370" t="s">
        <v>81</v>
      </c>
      <c r="CW13" s="371" t="s">
        <v>82</v>
      </c>
      <c r="CY13" s="69"/>
      <c r="CZ13" s="267"/>
      <c r="DA13" s="268"/>
    </row>
    <row r="14" spans="1:105" ht="22.5" customHeight="1" thickTop="1">
      <c r="A14" s="441">
        <v>1</v>
      </c>
      <c r="B14" s="868" t="str">
        <f>ｼﾌﾄ原本!C5</f>
        <v>K.M</v>
      </c>
      <c r="C14" s="781" t="str">
        <f>ｼﾌﾄ原本!N5</f>
        <v>F</v>
      </c>
      <c r="D14" s="433">
        <f>IF(COUNTIF($H$14:$H$30,1),VLOOKUP(1,$H$14:$CU$30,3,FALSE),0)</f>
        <v>6.75</v>
      </c>
      <c r="E14" s="427">
        <f>IF(COUNTIF($H$14:$H$30,1),VLOOKUP(1,$H$14:$CU$30,4,FALSE),0)</f>
        <v>13</v>
      </c>
      <c r="F14" s="428">
        <f ca="1">IF(COUNTIF($H$14:$H$30,1),VLOOKUP(1,$H$14:$CU$30,92,FALSE),0)</f>
        <v>11500</v>
      </c>
      <c r="G14" s="434">
        <f ca="1">IF(COUNTIF($H$14:$H$30,1),VLOOKUP(1,$H$14:$CW$30,94,FALSE),0)</f>
        <v>1</v>
      </c>
      <c r="H14" s="432">
        <v>4</v>
      </c>
      <c r="I14" s="873" t="str">
        <f>IF(H14=0,0,LOOKUP(H14,ﾃﾞｰﾀ入力!$C$3:'ﾃﾞｰﾀ入力'!$C$40,ﾃﾞｰﾀ入力!$D$3:'ﾃﾞｰﾀ入力'!$D$40))</f>
        <v>I.Y</v>
      </c>
      <c r="J14" s="273">
        <v>6.75</v>
      </c>
      <c r="K14" s="274">
        <v>12.5</v>
      </c>
      <c r="L14" s="633">
        <f t="shared" ref="L14:AQ14" si="1">IF(AND(L12&gt;=$J$14,L12&lt;$K$14),"*",0)</f>
        <v>0</v>
      </c>
      <c r="M14" s="618">
        <f t="shared" si="1"/>
        <v>0</v>
      </c>
      <c r="N14" s="619">
        <f t="shared" si="1"/>
        <v>0</v>
      </c>
      <c r="O14" s="620">
        <f t="shared" si="1"/>
        <v>0</v>
      </c>
      <c r="P14" s="621">
        <f t="shared" si="1"/>
        <v>0</v>
      </c>
      <c r="Q14" s="823">
        <f t="shared" si="1"/>
        <v>0</v>
      </c>
      <c r="R14" s="824">
        <f t="shared" si="1"/>
        <v>0</v>
      </c>
      <c r="S14" s="823" t="str">
        <f t="shared" si="1"/>
        <v>*</v>
      </c>
      <c r="T14" s="825" t="str">
        <f t="shared" si="1"/>
        <v>*</v>
      </c>
      <c r="U14" s="826" t="str">
        <f t="shared" si="1"/>
        <v>*</v>
      </c>
      <c r="V14" s="823" t="str">
        <f t="shared" si="1"/>
        <v>*</v>
      </c>
      <c r="W14" s="583" t="str">
        <f t="shared" si="1"/>
        <v>*</v>
      </c>
      <c r="X14" s="823" t="str">
        <f t="shared" si="1"/>
        <v>*</v>
      </c>
      <c r="Y14" s="823" t="str">
        <f t="shared" si="1"/>
        <v>*</v>
      </c>
      <c r="Z14" s="824" t="str">
        <f t="shared" si="1"/>
        <v>*</v>
      </c>
      <c r="AA14" s="823" t="str">
        <f t="shared" si="1"/>
        <v>*</v>
      </c>
      <c r="AB14" s="825" t="str">
        <f t="shared" si="1"/>
        <v>*</v>
      </c>
      <c r="AC14" s="826" t="str">
        <f t="shared" si="1"/>
        <v>*</v>
      </c>
      <c r="AD14" s="823" t="str">
        <f t="shared" si="1"/>
        <v>*</v>
      </c>
      <c r="AE14" s="583" t="str">
        <f t="shared" si="1"/>
        <v>*</v>
      </c>
      <c r="AF14" s="997" t="str">
        <f t="shared" si="1"/>
        <v>*</v>
      </c>
      <c r="AG14" s="955" t="str">
        <f t="shared" si="1"/>
        <v>*</v>
      </c>
      <c r="AH14" s="956" t="str">
        <f t="shared" si="1"/>
        <v>*</v>
      </c>
      <c r="AI14" s="955" t="str">
        <f t="shared" si="1"/>
        <v>*</v>
      </c>
      <c r="AJ14" s="957" t="str">
        <f t="shared" si="1"/>
        <v>*</v>
      </c>
      <c r="AK14" s="958" t="str">
        <f t="shared" si="1"/>
        <v>*</v>
      </c>
      <c r="AL14" s="955" t="str">
        <f t="shared" si="1"/>
        <v>*</v>
      </c>
      <c r="AM14" s="959" t="str">
        <f t="shared" si="1"/>
        <v>*</v>
      </c>
      <c r="AN14" s="955" t="str">
        <f t="shared" si="1"/>
        <v>*</v>
      </c>
      <c r="AO14" s="955" t="str">
        <f t="shared" si="1"/>
        <v>*</v>
      </c>
      <c r="AP14" s="956">
        <f t="shared" si="1"/>
        <v>0</v>
      </c>
      <c r="AQ14" s="955">
        <f t="shared" si="1"/>
        <v>0</v>
      </c>
      <c r="AR14" s="957">
        <f t="shared" ref="AR14:BW14" si="2">IF(AND(AR12&gt;=$J$14,AR12&lt;$K$14),"*",0)</f>
        <v>0</v>
      </c>
      <c r="AS14" s="958">
        <f t="shared" si="2"/>
        <v>0</v>
      </c>
      <c r="AT14" s="955">
        <f t="shared" si="2"/>
        <v>0</v>
      </c>
      <c r="AU14" s="959">
        <f t="shared" si="2"/>
        <v>0</v>
      </c>
      <c r="AV14" s="955">
        <f t="shared" si="2"/>
        <v>0</v>
      </c>
      <c r="AW14" s="955">
        <f t="shared" si="2"/>
        <v>0</v>
      </c>
      <c r="AX14" s="956">
        <f t="shared" si="2"/>
        <v>0</v>
      </c>
      <c r="AY14" s="955">
        <f t="shared" si="2"/>
        <v>0</v>
      </c>
      <c r="AZ14" s="957">
        <f t="shared" si="2"/>
        <v>0</v>
      </c>
      <c r="BA14" s="958">
        <f t="shared" si="2"/>
        <v>0</v>
      </c>
      <c r="BB14" s="955">
        <f t="shared" si="2"/>
        <v>0</v>
      </c>
      <c r="BC14" s="959">
        <f t="shared" si="2"/>
        <v>0</v>
      </c>
      <c r="BD14" s="955">
        <f t="shared" si="2"/>
        <v>0</v>
      </c>
      <c r="BE14" s="955">
        <f t="shared" si="2"/>
        <v>0</v>
      </c>
      <c r="BF14" s="956">
        <f t="shared" si="2"/>
        <v>0</v>
      </c>
      <c r="BG14" s="955">
        <f t="shared" si="2"/>
        <v>0</v>
      </c>
      <c r="BH14" s="957">
        <f t="shared" si="2"/>
        <v>0</v>
      </c>
      <c r="BI14" s="958">
        <f t="shared" si="2"/>
        <v>0</v>
      </c>
      <c r="BJ14" s="955">
        <f t="shared" si="2"/>
        <v>0</v>
      </c>
      <c r="BK14" s="959">
        <f t="shared" si="2"/>
        <v>0</v>
      </c>
      <c r="BL14" s="955">
        <f t="shared" si="2"/>
        <v>0</v>
      </c>
      <c r="BM14" s="955">
        <f t="shared" si="2"/>
        <v>0</v>
      </c>
      <c r="BN14" s="956">
        <f t="shared" si="2"/>
        <v>0</v>
      </c>
      <c r="BO14" s="955">
        <f t="shared" si="2"/>
        <v>0</v>
      </c>
      <c r="BP14" s="957">
        <f t="shared" si="2"/>
        <v>0</v>
      </c>
      <c r="BQ14" s="958">
        <f t="shared" si="2"/>
        <v>0</v>
      </c>
      <c r="BR14" s="955">
        <f t="shared" si="2"/>
        <v>0</v>
      </c>
      <c r="BS14" s="959">
        <f t="shared" si="2"/>
        <v>0</v>
      </c>
      <c r="BT14" s="955">
        <f t="shared" si="2"/>
        <v>0</v>
      </c>
      <c r="BU14" s="955">
        <f t="shared" si="2"/>
        <v>0</v>
      </c>
      <c r="BV14" s="956">
        <f t="shared" si="2"/>
        <v>0</v>
      </c>
      <c r="BW14" s="955">
        <f t="shared" si="2"/>
        <v>0</v>
      </c>
      <c r="BX14" s="957">
        <f t="shared" ref="BX14:CM14" si="3">IF(AND(BX12&gt;=$J$14,BX12&lt;$K$14),"*",0)</f>
        <v>0</v>
      </c>
      <c r="BY14" s="958">
        <f t="shared" si="3"/>
        <v>0</v>
      </c>
      <c r="BZ14" s="955">
        <f t="shared" si="3"/>
        <v>0</v>
      </c>
      <c r="CA14" s="959">
        <f t="shared" si="3"/>
        <v>0</v>
      </c>
      <c r="CB14" s="823">
        <f t="shared" si="3"/>
        <v>0</v>
      </c>
      <c r="CC14" s="823">
        <f t="shared" si="3"/>
        <v>0</v>
      </c>
      <c r="CD14" s="824">
        <f t="shared" si="3"/>
        <v>0</v>
      </c>
      <c r="CE14" s="823">
        <f t="shared" si="3"/>
        <v>0</v>
      </c>
      <c r="CF14" s="825">
        <f t="shared" si="3"/>
        <v>0</v>
      </c>
      <c r="CG14" s="826">
        <f t="shared" si="3"/>
        <v>0</v>
      </c>
      <c r="CH14" s="823">
        <f t="shared" si="3"/>
        <v>0</v>
      </c>
      <c r="CI14" s="583">
        <f t="shared" si="3"/>
        <v>0</v>
      </c>
      <c r="CJ14" s="823">
        <f t="shared" si="3"/>
        <v>0</v>
      </c>
      <c r="CK14" s="823">
        <f t="shared" si="3"/>
        <v>0</v>
      </c>
      <c r="CL14" s="623">
        <f t="shared" si="3"/>
        <v>0</v>
      </c>
      <c r="CM14" s="622">
        <f t="shared" si="3"/>
        <v>0</v>
      </c>
      <c r="CN14" s="1328">
        <f t="shared" ref="CN14:CN30" si="4">(80-COUNT(L14:CM14))/4</f>
        <v>5.75</v>
      </c>
      <c r="CO14" s="1329"/>
      <c r="CP14" s="1330">
        <f>IF(CN14=0,0,LOOKUP(CN14,ﾃﾞｰﾀ入力!$AR$13:'ﾃﾞｰﾀ入力'!$AR$34,ﾃﾞｰﾀ入力!$AS$13:'ﾃﾞｰﾀ入力'!$AS$34))</f>
        <v>5.25</v>
      </c>
      <c r="CQ14" s="1330"/>
      <c r="CR14" s="373">
        <f t="shared" ref="CR14:CR30" si="5">IF(CP14&gt;8,CP14-8,0)</f>
        <v>0</v>
      </c>
      <c r="CS14" s="373">
        <f t="shared" ref="CS14:CS30" si="6">IF(CB14="*",(12-COUNT(CB14:CM14))/4,0)</f>
        <v>0</v>
      </c>
      <c r="CT14" s="373">
        <f t="shared" ref="CT14:CT30" si="7">IF(CR14&gt;CS14,CS14,CR14)</f>
        <v>0</v>
      </c>
      <c r="CU14" s="374">
        <f ca="1">CV14*CP14+(CV14*0.25*CR14)+(CV14*0.25*CS14)+(CV14*CT14*0.5)</f>
        <v>6877.5</v>
      </c>
      <c r="CV14" s="375">
        <f ca="1">IF(H14=0,0,LOOKUP(H14,ﾃﾞｰﾀ入力!$C$3:'ﾃﾞｰﾀ入力'!$C$52,ﾃﾞｰﾀ入力!$E$3:'ﾃﾞｰﾀ入力'!$E$51))</f>
        <v>1310</v>
      </c>
      <c r="CW14" s="376">
        <f ca="1">IF(H14=0,0,LOOKUP(H14,ﾃﾞｰﾀ入力!$C$3:'ﾃﾞｰﾀ入力'!$C$52,ﾃﾞｰﾀ入力!$F$3:'ﾃﾞｰﾀ入力'!$F$51))</f>
        <v>962</v>
      </c>
      <c r="CY14" s="69"/>
      <c r="CZ14" s="69"/>
      <c r="DA14" s="69"/>
    </row>
    <row r="15" spans="1:105" ht="22.5" customHeight="1">
      <c r="A15" s="443">
        <f t="shared" ref="A15:A46" si="8">A14+1</f>
        <v>2</v>
      </c>
      <c r="B15" s="855" t="str">
        <f>ｼﾌﾄ原本!C6</f>
        <v>S.S</v>
      </c>
      <c r="C15" s="780" t="str">
        <f>ｼﾌﾄ原本!N6</f>
        <v>F</v>
      </c>
      <c r="D15" s="435">
        <f>IF(COUNTIF($H$14:$H$30,2),VLOOKUP(2,$H$14:$CU$30,3,FALSE),0)</f>
        <v>12.5</v>
      </c>
      <c r="E15" s="423">
        <f>IF(COUNTIF($H$14:$H$30,2),VLOOKUP(2,$H$14:$CU$30,4,FALSE),0)</f>
        <v>22</v>
      </c>
      <c r="F15" s="430">
        <f ca="1">IF(COUNTIF($H$14:$H$30,2),VLOOKUP(2,$H$14:$CU$30,92,FALSE),0)</f>
        <v>12937.5</v>
      </c>
      <c r="G15" s="431">
        <f ca="1">IF(COUNTIF($H$14:$H$30,2),VLOOKUP(2,$H$14:$CW$30,94,FALSE),0)</f>
        <v>1</v>
      </c>
      <c r="H15" s="432">
        <v>1</v>
      </c>
      <c r="I15" s="874" t="str">
        <f>IF(H15=0,0,LOOKUP(H15,ﾃﾞｰﾀ入力!$C$3:'ﾃﾞｰﾀ入力'!$C$40,ﾃﾞｰﾀ入力!$D$3:'ﾃﾞｰﾀ入力'!$D$40))</f>
        <v>K.M</v>
      </c>
      <c r="J15" s="285">
        <v>6.75</v>
      </c>
      <c r="K15" s="286">
        <v>13</v>
      </c>
      <c r="L15" s="632">
        <f t="shared" ref="L15:AQ15" si="9">IF(AND(L12&gt;=$J$15,L12&lt;$K$15),"*",0)</f>
        <v>0</v>
      </c>
      <c r="M15" s="626">
        <f t="shared" si="9"/>
        <v>0</v>
      </c>
      <c r="N15" s="627">
        <f t="shared" si="9"/>
        <v>0</v>
      </c>
      <c r="O15" s="628">
        <f t="shared" si="9"/>
        <v>0</v>
      </c>
      <c r="P15" s="537">
        <f t="shared" si="9"/>
        <v>0</v>
      </c>
      <c r="Q15" s="723">
        <f t="shared" si="9"/>
        <v>0</v>
      </c>
      <c r="R15" s="724">
        <f t="shared" si="9"/>
        <v>0</v>
      </c>
      <c r="S15" s="723" t="str">
        <f t="shared" si="9"/>
        <v>*</v>
      </c>
      <c r="T15" s="721" t="str">
        <f t="shared" si="9"/>
        <v>*</v>
      </c>
      <c r="U15" s="722" t="str">
        <f t="shared" si="9"/>
        <v>*</v>
      </c>
      <c r="V15" s="723" t="str">
        <f t="shared" si="9"/>
        <v>*</v>
      </c>
      <c r="W15" s="562" t="str">
        <f t="shared" si="9"/>
        <v>*</v>
      </c>
      <c r="X15" s="723" t="str">
        <f t="shared" si="9"/>
        <v>*</v>
      </c>
      <c r="Y15" s="723" t="str">
        <f t="shared" si="9"/>
        <v>*</v>
      </c>
      <c r="Z15" s="724" t="str">
        <f t="shared" si="9"/>
        <v>*</v>
      </c>
      <c r="AA15" s="723" t="str">
        <f t="shared" si="9"/>
        <v>*</v>
      </c>
      <c r="AB15" s="988" t="str">
        <f t="shared" si="9"/>
        <v>*</v>
      </c>
      <c r="AC15" s="981" t="str">
        <f t="shared" si="9"/>
        <v>*</v>
      </c>
      <c r="AD15" s="979" t="str">
        <f t="shared" si="9"/>
        <v>*</v>
      </c>
      <c r="AE15" s="982" t="str">
        <f t="shared" si="9"/>
        <v>*</v>
      </c>
      <c r="AF15" s="960" t="str">
        <f t="shared" si="9"/>
        <v>*</v>
      </c>
      <c r="AG15" s="960" t="str">
        <f t="shared" si="9"/>
        <v>*</v>
      </c>
      <c r="AH15" s="961" t="str">
        <f t="shared" si="9"/>
        <v>*</v>
      </c>
      <c r="AI15" s="960" t="str">
        <f t="shared" si="9"/>
        <v>*</v>
      </c>
      <c r="AJ15" s="962" t="str">
        <f t="shared" si="9"/>
        <v>*</v>
      </c>
      <c r="AK15" s="963" t="str">
        <f t="shared" si="9"/>
        <v>*</v>
      </c>
      <c r="AL15" s="960" t="str">
        <f t="shared" si="9"/>
        <v>*</v>
      </c>
      <c r="AM15" s="964" t="str">
        <f t="shared" si="9"/>
        <v>*</v>
      </c>
      <c r="AN15" s="960" t="str">
        <f t="shared" si="9"/>
        <v>*</v>
      </c>
      <c r="AO15" s="960" t="str">
        <f t="shared" si="9"/>
        <v>*</v>
      </c>
      <c r="AP15" s="961" t="str">
        <f t="shared" si="9"/>
        <v>*</v>
      </c>
      <c r="AQ15" s="960" t="str">
        <f t="shared" si="9"/>
        <v>*</v>
      </c>
      <c r="AR15" s="962">
        <f t="shared" ref="AR15:BW15" si="10">IF(AND(AR12&gt;=$J$15,AR12&lt;$K$15),"*",0)</f>
        <v>0</v>
      </c>
      <c r="AS15" s="963">
        <f t="shared" si="10"/>
        <v>0</v>
      </c>
      <c r="AT15" s="960">
        <f t="shared" si="10"/>
        <v>0</v>
      </c>
      <c r="AU15" s="964">
        <f t="shared" si="10"/>
        <v>0</v>
      </c>
      <c r="AV15" s="960">
        <f t="shared" si="10"/>
        <v>0</v>
      </c>
      <c r="AW15" s="960">
        <f t="shared" si="10"/>
        <v>0</v>
      </c>
      <c r="AX15" s="961">
        <f t="shared" si="10"/>
        <v>0</v>
      </c>
      <c r="AY15" s="960">
        <f t="shared" si="10"/>
        <v>0</v>
      </c>
      <c r="AZ15" s="962">
        <f t="shared" si="10"/>
        <v>0</v>
      </c>
      <c r="BA15" s="963">
        <f t="shared" si="10"/>
        <v>0</v>
      </c>
      <c r="BB15" s="960">
        <f t="shared" si="10"/>
        <v>0</v>
      </c>
      <c r="BC15" s="964">
        <f t="shared" si="10"/>
        <v>0</v>
      </c>
      <c r="BD15" s="960">
        <f t="shared" si="10"/>
        <v>0</v>
      </c>
      <c r="BE15" s="960">
        <f t="shared" si="10"/>
        <v>0</v>
      </c>
      <c r="BF15" s="961">
        <f t="shared" si="10"/>
        <v>0</v>
      </c>
      <c r="BG15" s="960">
        <f t="shared" si="10"/>
        <v>0</v>
      </c>
      <c r="BH15" s="962">
        <f t="shared" si="10"/>
        <v>0</v>
      </c>
      <c r="BI15" s="963">
        <f t="shared" si="10"/>
        <v>0</v>
      </c>
      <c r="BJ15" s="960">
        <f t="shared" si="10"/>
        <v>0</v>
      </c>
      <c r="BK15" s="964">
        <f t="shared" si="10"/>
        <v>0</v>
      </c>
      <c r="BL15" s="960">
        <f t="shared" si="10"/>
        <v>0</v>
      </c>
      <c r="BM15" s="960">
        <f t="shared" si="10"/>
        <v>0</v>
      </c>
      <c r="BN15" s="961">
        <f t="shared" si="10"/>
        <v>0</v>
      </c>
      <c r="BO15" s="960">
        <f t="shared" si="10"/>
        <v>0</v>
      </c>
      <c r="BP15" s="962">
        <f t="shared" si="10"/>
        <v>0</v>
      </c>
      <c r="BQ15" s="963">
        <f t="shared" si="10"/>
        <v>0</v>
      </c>
      <c r="BR15" s="960">
        <f t="shared" si="10"/>
        <v>0</v>
      </c>
      <c r="BS15" s="964">
        <f t="shared" si="10"/>
        <v>0</v>
      </c>
      <c r="BT15" s="960">
        <f t="shared" si="10"/>
        <v>0</v>
      </c>
      <c r="BU15" s="960">
        <f t="shared" si="10"/>
        <v>0</v>
      </c>
      <c r="BV15" s="961">
        <f t="shared" si="10"/>
        <v>0</v>
      </c>
      <c r="BW15" s="960">
        <f t="shared" si="10"/>
        <v>0</v>
      </c>
      <c r="BX15" s="962">
        <f t="shared" ref="BX15:CM15" si="11">IF(AND(BX12&gt;=$J$15,BX12&lt;$K$15),"*",0)</f>
        <v>0</v>
      </c>
      <c r="BY15" s="963">
        <f t="shared" si="11"/>
        <v>0</v>
      </c>
      <c r="BZ15" s="960">
        <f t="shared" si="11"/>
        <v>0</v>
      </c>
      <c r="CA15" s="964">
        <f t="shared" si="11"/>
        <v>0</v>
      </c>
      <c r="CB15" s="723">
        <f t="shared" si="11"/>
        <v>0</v>
      </c>
      <c r="CC15" s="723">
        <f t="shared" si="11"/>
        <v>0</v>
      </c>
      <c r="CD15" s="724">
        <f t="shared" si="11"/>
        <v>0</v>
      </c>
      <c r="CE15" s="723">
        <f t="shared" si="11"/>
        <v>0</v>
      </c>
      <c r="CF15" s="721">
        <f t="shared" si="11"/>
        <v>0</v>
      </c>
      <c r="CG15" s="722">
        <f t="shared" si="11"/>
        <v>0</v>
      </c>
      <c r="CH15" s="723">
        <f t="shared" si="11"/>
        <v>0</v>
      </c>
      <c r="CI15" s="562">
        <f t="shared" si="11"/>
        <v>0</v>
      </c>
      <c r="CJ15" s="723">
        <f t="shared" si="11"/>
        <v>0</v>
      </c>
      <c r="CK15" s="723">
        <f t="shared" si="11"/>
        <v>0</v>
      </c>
      <c r="CL15" s="541">
        <f t="shared" si="11"/>
        <v>0</v>
      </c>
      <c r="CM15" s="539">
        <f t="shared" si="11"/>
        <v>0</v>
      </c>
      <c r="CN15" s="1128">
        <f t="shared" si="4"/>
        <v>6.25</v>
      </c>
      <c r="CO15" s="1129"/>
      <c r="CP15" s="1123">
        <f>IF(CN15=0,0,LOOKUP(CN15,ﾃﾞｰﾀ入力!$AR$13:'ﾃﾞｰﾀ入力'!$AR$34,ﾃﾞｰﾀ入力!$AS$13:'ﾃﾞｰﾀ入力'!$AS$34))</f>
        <v>5.75</v>
      </c>
      <c r="CQ15" s="1123"/>
      <c r="CR15" s="294">
        <f t="shared" si="5"/>
        <v>0</v>
      </c>
      <c r="CS15" s="294">
        <f t="shared" si="6"/>
        <v>0</v>
      </c>
      <c r="CT15" s="294">
        <f t="shared" si="7"/>
        <v>0</v>
      </c>
      <c r="CU15" s="295">
        <f t="shared" ref="CU15:CU30" ca="1" si="12">CV15*CP15+(CV15*0.25*CR15)+(CV15*0.25*CS15)+(CV15*CT15*0.5)</f>
        <v>11500</v>
      </c>
      <c r="CV15" s="296">
        <f ca="1">IF(H15=0,0,LOOKUP(H15,ﾃﾞｰﾀ入力!$C$3:'ﾃﾞｰﾀ入力'!$C$52,ﾃﾞｰﾀ入力!$E$3:'ﾃﾞｰﾀ入力'!$E$51))</f>
        <v>2000</v>
      </c>
      <c r="CW15" s="297">
        <f ca="1">IF(H15=0,0,LOOKUP(H15,ﾃﾞｰﾀ入力!$C$3:'ﾃﾞｰﾀ入力'!$C$52,ﾃﾞｰﾀ入力!$F$3:'ﾃﾞｰﾀ入力'!$F$51))</f>
        <v>1</v>
      </c>
      <c r="CY15" s="69"/>
      <c r="CZ15" s="69"/>
      <c r="DA15" s="69"/>
    </row>
    <row r="16" spans="1:105" ht="22.5" customHeight="1">
      <c r="A16" s="443">
        <f t="shared" si="8"/>
        <v>3</v>
      </c>
      <c r="B16" s="855" t="str">
        <f>ｼﾌﾄ原本!C7</f>
        <v>Y.I</v>
      </c>
      <c r="C16" s="780" t="str">
        <f>ｼﾌﾄ原本!N7</f>
        <v>X</v>
      </c>
      <c r="D16" s="435">
        <f>IF(COUNTIF($H$14:$H$30,3),VLOOKUP(3,$H$14:$CU$30,3,FALSE),0)</f>
        <v>0</v>
      </c>
      <c r="E16" s="423">
        <f>IF(COUNTIF($H$14:$H$30,3),VLOOKUP(3,$H$14:$CU$30,4,FALSE),0)</f>
        <v>0</v>
      </c>
      <c r="F16" s="430">
        <f>IF(COUNTIF($H$14:$H$30,3),VLOOKUP(3,$H$14:$CU$30,92,FALSE),0)</f>
        <v>0</v>
      </c>
      <c r="G16" s="431">
        <f>IF(COUNTIF($H$14:$H$30,3),VLOOKUP(3,$H$14:$CW$30,94,FALSE),0)</f>
        <v>0</v>
      </c>
      <c r="H16" s="432">
        <v>14</v>
      </c>
      <c r="I16" s="874" t="str">
        <f>IF(H16=0,0,LOOKUP(H16,ﾃﾞｰﾀ入力!$C$3:'ﾃﾞｰﾀ入力'!$C$40,ﾃﾞｰﾀ入力!$D$3:'ﾃﾞｰﾀ入力'!$D$40))</f>
        <v>I.N</v>
      </c>
      <c r="J16" s="285">
        <v>9</v>
      </c>
      <c r="K16" s="286">
        <v>15</v>
      </c>
      <c r="L16" s="632">
        <f t="shared" ref="L16:AQ16" si="13">IF(AND(L12&gt;=$J$16,L12&lt;$K$16),"*",0)</f>
        <v>0</v>
      </c>
      <c r="M16" s="626">
        <f t="shared" si="13"/>
        <v>0</v>
      </c>
      <c r="N16" s="627">
        <f t="shared" si="13"/>
        <v>0</v>
      </c>
      <c r="O16" s="628">
        <f t="shared" si="13"/>
        <v>0</v>
      </c>
      <c r="P16" s="537">
        <f t="shared" si="13"/>
        <v>0</v>
      </c>
      <c r="Q16" s="723">
        <f t="shared" si="13"/>
        <v>0</v>
      </c>
      <c r="R16" s="724">
        <f t="shared" si="13"/>
        <v>0</v>
      </c>
      <c r="S16" s="723">
        <f t="shared" si="13"/>
        <v>0</v>
      </c>
      <c r="T16" s="721">
        <f t="shared" si="13"/>
        <v>0</v>
      </c>
      <c r="U16" s="722">
        <f t="shared" si="13"/>
        <v>0</v>
      </c>
      <c r="V16" s="723">
        <f t="shared" si="13"/>
        <v>0</v>
      </c>
      <c r="W16" s="562">
        <f t="shared" si="13"/>
        <v>0</v>
      </c>
      <c r="X16" s="723">
        <f t="shared" si="13"/>
        <v>0</v>
      </c>
      <c r="Y16" s="723">
        <f t="shared" si="13"/>
        <v>0</v>
      </c>
      <c r="Z16" s="724">
        <f t="shared" si="13"/>
        <v>0</v>
      </c>
      <c r="AA16" s="723">
        <f t="shared" si="13"/>
        <v>0</v>
      </c>
      <c r="AB16" s="721" t="str">
        <f t="shared" si="13"/>
        <v>*</v>
      </c>
      <c r="AC16" s="722" t="str">
        <f t="shared" si="13"/>
        <v>*</v>
      </c>
      <c r="AD16" s="723" t="str">
        <f t="shared" si="13"/>
        <v>*</v>
      </c>
      <c r="AE16" s="562" t="str">
        <f t="shared" si="13"/>
        <v>*</v>
      </c>
      <c r="AF16" s="960" t="str">
        <f t="shared" si="13"/>
        <v>*</v>
      </c>
      <c r="AG16" s="960" t="str">
        <f t="shared" si="13"/>
        <v>*</v>
      </c>
      <c r="AH16" s="961" t="str">
        <f t="shared" si="13"/>
        <v>*</v>
      </c>
      <c r="AI16" s="960" t="str">
        <f t="shared" si="13"/>
        <v>*</v>
      </c>
      <c r="AJ16" s="962" t="str">
        <f t="shared" si="13"/>
        <v>*</v>
      </c>
      <c r="AK16" s="963" t="str">
        <f t="shared" si="13"/>
        <v>*</v>
      </c>
      <c r="AL16" s="960" t="str">
        <f t="shared" si="13"/>
        <v>*</v>
      </c>
      <c r="AM16" s="964" t="str">
        <f t="shared" si="13"/>
        <v>*</v>
      </c>
      <c r="AN16" s="960" t="str">
        <f t="shared" si="13"/>
        <v>*</v>
      </c>
      <c r="AO16" s="960" t="str">
        <f t="shared" si="13"/>
        <v>*</v>
      </c>
      <c r="AP16" s="961" t="str">
        <f t="shared" si="13"/>
        <v>*</v>
      </c>
      <c r="AQ16" s="994" t="str">
        <f t="shared" si="13"/>
        <v>*</v>
      </c>
      <c r="AR16" s="962" t="str">
        <f t="shared" ref="AR16:BW16" si="14">IF(AND(AR12&gt;=$J$16,AR12&lt;$K$16),"*",0)</f>
        <v>*</v>
      </c>
      <c r="AS16" s="963" t="str">
        <f t="shared" si="14"/>
        <v>*</v>
      </c>
      <c r="AT16" s="960" t="str">
        <f t="shared" si="14"/>
        <v>*</v>
      </c>
      <c r="AU16" s="964" t="str">
        <f t="shared" si="14"/>
        <v>*</v>
      </c>
      <c r="AV16" s="960" t="str">
        <f t="shared" si="14"/>
        <v>*</v>
      </c>
      <c r="AW16" s="960" t="str">
        <f t="shared" si="14"/>
        <v>*</v>
      </c>
      <c r="AX16" s="961" t="str">
        <f t="shared" si="14"/>
        <v>*</v>
      </c>
      <c r="AY16" s="960" t="str">
        <f t="shared" si="14"/>
        <v>*</v>
      </c>
      <c r="AZ16" s="962">
        <f t="shared" si="14"/>
        <v>0</v>
      </c>
      <c r="BA16" s="963">
        <f t="shared" si="14"/>
        <v>0</v>
      </c>
      <c r="BB16" s="960">
        <f t="shared" si="14"/>
        <v>0</v>
      </c>
      <c r="BC16" s="964">
        <f t="shared" si="14"/>
        <v>0</v>
      </c>
      <c r="BD16" s="960">
        <f t="shared" si="14"/>
        <v>0</v>
      </c>
      <c r="BE16" s="960">
        <f t="shared" si="14"/>
        <v>0</v>
      </c>
      <c r="BF16" s="961">
        <f t="shared" si="14"/>
        <v>0</v>
      </c>
      <c r="BG16" s="960">
        <f t="shared" si="14"/>
        <v>0</v>
      </c>
      <c r="BH16" s="962">
        <f t="shared" si="14"/>
        <v>0</v>
      </c>
      <c r="BI16" s="963">
        <f t="shared" si="14"/>
        <v>0</v>
      </c>
      <c r="BJ16" s="960">
        <f t="shared" si="14"/>
        <v>0</v>
      </c>
      <c r="BK16" s="964">
        <f t="shared" si="14"/>
        <v>0</v>
      </c>
      <c r="BL16" s="960">
        <f t="shared" si="14"/>
        <v>0</v>
      </c>
      <c r="BM16" s="960">
        <f t="shared" si="14"/>
        <v>0</v>
      </c>
      <c r="BN16" s="961">
        <f t="shared" si="14"/>
        <v>0</v>
      </c>
      <c r="BO16" s="960">
        <f t="shared" si="14"/>
        <v>0</v>
      </c>
      <c r="BP16" s="962">
        <f t="shared" si="14"/>
        <v>0</v>
      </c>
      <c r="BQ16" s="963">
        <f t="shared" si="14"/>
        <v>0</v>
      </c>
      <c r="BR16" s="960">
        <f t="shared" si="14"/>
        <v>0</v>
      </c>
      <c r="BS16" s="964">
        <f t="shared" si="14"/>
        <v>0</v>
      </c>
      <c r="BT16" s="960">
        <f t="shared" si="14"/>
        <v>0</v>
      </c>
      <c r="BU16" s="960">
        <f t="shared" si="14"/>
        <v>0</v>
      </c>
      <c r="BV16" s="961">
        <f t="shared" si="14"/>
        <v>0</v>
      </c>
      <c r="BW16" s="960">
        <f t="shared" si="14"/>
        <v>0</v>
      </c>
      <c r="BX16" s="962">
        <f t="shared" ref="BX16:CM16" si="15">IF(AND(BX12&gt;=$J$16,BX12&lt;$K$16),"*",0)</f>
        <v>0</v>
      </c>
      <c r="BY16" s="963">
        <f t="shared" si="15"/>
        <v>0</v>
      </c>
      <c r="BZ16" s="960">
        <f t="shared" si="15"/>
        <v>0</v>
      </c>
      <c r="CA16" s="964">
        <f t="shared" si="15"/>
        <v>0</v>
      </c>
      <c r="CB16" s="723">
        <f t="shared" si="15"/>
        <v>0</v>
      </c>
      <c r="CC16" s="723">
        <f t="shared" si="15"/>
        <v>0</v>
      </c>
      <c r="CD16" s="724">
        <f t="shared" si="15"/>
        <v>0</v>
      </c>
      <c r="CE16" s="723">
        <f t="shared" si="15"/>
        <v>0</v>
      </c>
      <c r="CF16" s="721">
        <f t="shared" si="15"/>
        <v>0</v>
      </c>
      <c r="CG16" s="722">
        <f t="shared" si="15"/>
        <v>0</v>
      </c>
      <c r="CH16" s="723">
        <f t="shared" si="15"/>
        <v>0</v>
      </c>
      <c r="CI16" s="562">
        <f t="shared" si="15"/>
        <v>0</v>
      </c>
      <c r="CJ16" s="723">
        <f t="shared" si="15"/>
        <v>0</v>
      </c>
      <c r="CK16" s="723">
        <f t="shared" si="15"/>
        <v>0</v>
      </c>
      <c r="CL16" s="541">
        <f t="shared" si="15"/>
        <v>0</v>
      </c>
      <c r="CM16" s="539">
        <f t="shared" si="15"/>
        <v>0</v>
      </c>
      <c r="CN16" s="1128">
        <f t="shared" si="4"/>
        <v>6</v>
      </c>
      <c r="CO16" s="1129"/>
      <c r="CP16" s="1123">
        <f>IF(CN16=0,0,LOOKUP(CN16,ﾃﾞｰﾀ入力!$AR$13:'ﾃﾞｰﾀ入力'!$AR$34,ﾃﾞｰﾀ入力!$AS$13:'ﾃﾞｰﾀ入力'!$AS$34))</f>
        <v>5.75</v>
      </c>
      <c r="CQ16" s="1123"/>
      <c r="CR16" s="294">
        <f t="shared" si="5"/>
        <v>0</v>
      </c>
      <c r="CS16" s="294">
        <f t="shared" si="6"/>
        <v>0</v>
      </c>
      <c r="CT16" s="294">
        <f t="shared" si="7"/>
        <v>0</v>
      </c>
      <c r="CU16" s="295">
        <f t="shared" ca="1" si="12"/>
        <v>7049.5</v>
      </c>
      <c r="CV16" s="296">
        <f ca="1">IF(H16=0,0,LOOKUP(H16,ﾃﾞｰﾀ入力!$C$3:'ﾃﾞｰﾀ入力'!$C$52,ﾃﾞｰﾀ入力!$E$3:'ﾃﾞｰﾀ入力'!$E$51))</f>
        <v>1226</v>
      </c>
      <c r="CW16" s="297">
        <f ca="1">IF(H16=0,0,LOOKUP(H16,ﾃﾞｰﾀ入力!$C$3:'ﾃﾞｰﾀ入力'!$C$52,ﾃﾞｰﾀ入力!$F$3:'ﾃﾞｰﾀ入力'!$F$51))</f>
        <v>2442</v>
      </c>
      <c r="CY16" s="69"/>
      <c r="CZ16" s="69"/>
      <c r="DA16" s="69"/>
    </row>
    <row r="17" spans="1:105" ht="22.5" customHeight="1">
      <c r="A17" s="443">
        <f t="shared" si="8"/>
        <v>4</v>
      </c>
      <c r="B17" s="855" t="str">
        <f>ｼﾌﾄ原本!C8</f>
        <v>I.Y</v>
      </c>
      <c r="C17" s="780" t="str">
        <f>ｼﾌﾄ原本!N8</f>
        <v>X</v>
      </c>
      <c r="D17" s="435">
        <f>IF(COUNTIF($H$14:$H$30,4),VLOOKUP(4,$H$14:$CU$30,3,FALSE),0)</f>
        <v>6.75</v>
      </c>
      <c r="E17" s="423">
        <f>IF(COUNTIF($H$14:$H$30,4),VLOOKUP(4,$H$14:$CU$30,4,FALSE),0)</f>
        <v>12.5</v>
      </c>
      <c r="F17" s="430">
        <f ca="1">IF(COUNTIF($H$14:$H$30,4),VLOOKUP(4,$H$14:$CU$30,92,FALSE),0)</f>
        <v>6877.5</v>
      </c>
      <c r="G17" s="431">
        <f ca="1">IF(COUNTIF($H$14:$H$30,4),VLOOKUP(4,$H$14:$CW$30,94,FALSE),0)</f>
        <v>962</v>
      </c>
      <c r="H17" s="432">
        <v>13</v>
      </c>
      <c r="I17" s="874" t="str">
        <f>IF(H17=0,0,LOOKUP(H17,ﾃﾞｰﾀ入力!$C$3:'ﾃﾞｰﾀ入力'!$C$40,ﾃﾞｰﾀ入力!$D$3:'ﾃﾞｰﾀ入力'!$D$40))</f>
        <v>T.R</v>
      </c>
      <c r="J17" s="285">
        <v>11.5</v>
      </c>
      <c r="K17" s="286">
        <v>20</v>
      </c>
      <c r="L17" s="632">
        <f t="shared" ref="L17:AQ17" si="16">IF(AND(L12&gt;=$J$17,L12&lt;$K$17),"*",0)</f>
        <v>0</v>
      </c>
      <c r="M17" s="626">
        <f t="shared" si="16"/>
        <v>0</v>
      </c>
      <c r="N17" s="627">
        <f t="shared" si="16"/>
        <v>0</v>
      </c>
      <c r="O17" s="628">
        <f t="shared" si="16"/>
        <v>0</v>
      </c>
      <c r="P17" s="537">
        <f t="shared" si="16"/>
        <v>0</v>
      </c>
      <c r="Q17" s="723">
        <f t="shared" si="16"/>
        <v>0</v>
      </c>
      <c r="R17" s="724">
        <f t="shared" si="16"/>
        <v>0</v>
      </c>
      <c r="S17" s="723">
        <f t="shared" si="16"/>
        <v>0</v>
      </c>
      <c r="T17" s="721">
        <f t="shared" si="16"/>
        <v>0</v>
      </c>
      <c r="U17" s="722">
        <f t="shared" si="16"/>
        <v>0</v>
      </c>
      <c r="V17" s="723">
        <f t="shared" si="16"/>
        <v>0</v>
      </c>
      <c r="W17" s="562">
        <f t="shared" si="16"/>
        <v>0</v>
      </c>
      <c r="X17" s="723">
        <f t="shared" si="16"/>
        <v>0</v>
      </c>
      <c r="Y17" s="723">
        <f t="shared" si="16"/>
        <v>0</v>
      </c>
      <c r="Z17" s="724">
        <f t="shared" si="16"/>
        <v>0</v>
      </c>
      <c r="AA17" s="723">
        <f t="shared" si="16"/>
        <v>0</v>
      </c>
      <c r="AB17" s="721">
        <f t="shared" si="16"/>
        <v>0</v>
      </c>
      <c r="AC17" s="722">
        <f t="shared" si="16"/>
        <v>0</v>
      </c>
      <c r="AD17" s="723">
        <f t="shared" si="16"/>
        <v>0</v>
      </c>
      <c r="AE17" s="562">
        <f t="shared" si="16"/>
        <v>0</v>
      </c>
      <c r="AF17" s="960">
        <f t="shared" si="16"/>
        <v>0</v>
      </c>
      <c r="AG17" s="960">
        <f t="shared" si="16"/>
        <v>0</v>
      </c>
      <c r="AH17" s="961">
        <f t="shared" si="16"/>
        <v>0</v>
      </c>
      <c r="AI17" s="960">
        <f t="shared" si="16"/>
        <v>0</v>
      </c>
      <c r="AJ17" s="962">
        <f t="shared" si="16"/>
        <v>0</v>
      </c>
      <c r="AK17" s="963">
        <f t="shared" si="16"/>
        <v>0</v>
      </c>
      <c r="AL17" s="960" t="str">
        <f t="shared" si="16"/>
        <v>*</v>
      </c>
      <c r="AM17" s="964" t="str">
        <f t="shared" si="16"/>
        <v>*</v>
      </c>
      <c r="AN17" s="960" t="str">
        <f t="shared" si="16"/>
        <v>*</v>
      </c>
      <c r="AO17" s="960" t="str">
        <f t="shared" si="16"/>
        <v>*</v>
      </c>
      <c r="AP17" s="961" t="str">
        <f t="shared" si="16"/>
        <v>*</v>
      </c>
      <c r="AQ17" s="960" t="str">
        <f t="shared" si="16"/>
        <v>*</v>
      </c>
      <c r="AR17" s="962" t="str">
        <f t="shared" ref="AR17:BW17" si="17">IF(AND(AR12&gt;=$J$17,AR12&lt;$K$17),"*",0)</f>
        <v>*</v>
      </c>
      <c r="AS17" s="963" t="str">
        <f t="shared" si="17"/>
        <v>*</v>
      </c>
      <c r="AT17" s="960" t="str">
        <f t="shared" si="17"/>
        <v>*</v>
      </c>
      <c r="AU17" s="964" t="str">
        <f t="shared" si="17"/>
        <v>*</v>
      </c>
      <c r="AV17" s="994" t="str">
        <f t="shared" si="17"/>
        <v>*</v>
      </c>
      <c r="AW17" s="994" t="str">
        <f t="shared" si="17"/>
        <v>*</v>
      </c>
      <c r="AX17" s="996" t="str">
        <f t="shared" si="17"/>
        <v>*</v>
      </c>
      <c r="AY17" s="994" t="str">
        <f t="shared" si="17"/>
        <v>*</v>
      </c>
      <c r="AZ17" s="962" t="str">
        <f t="shared" si="17"/>
        <v>*</v>
      </c>
      <c r="BA17" s="963" t="str">
        <f t="shared" si="17"/>
        <v>*</v>
      </c>
      <c r="BB17" s="960" t="str">
        <f t="shared" si="17"/>
        <v>*</v>
      </c>
      <c r="BC17" s="964" t="str">
        <f t="shared" si="17"/>
        <v>*</v>
      </c>
      <c r="BD17" s="960" t="str">
        <f t="shared" si="17"/>
        <v>*</v>
      </c>
      <c r="BE17" s="960" t="str">
        <f t="shared" si="17"/>
        <v>*</v>
      </c>
      <c r="BF17" s="961" t="str">
        <f t="shared" si="17"/>
        <v>*</v>
      </c>
      <c r="BG17" s="960" t="str">
        <f t="shared" si="17"/>
        <v>*</v>
      </c>
      <c r="BH17" s="962" t="str">
        <f t="shared" si="17"/>
        <v>*</v>
      </c>
      <c r="BI17" s="963" t="str">
        <f t="shared" si="17"/>
        <v>*</v>
      </c>
      <c r="BJ17" s="960" t="str">
        <f t="shared" si="17"/>
        <v>*</v>
      </c>
      <c r="BK17" s="964" t="str">
        <f t="shared" si="17"/>
        <v>*</v>
      </c>
      <c r="BL17" s="960" t="str">
        <f t="shared" si="17"/>
        <v>*</v>
      </c>
      <c r="BM17" s="960" t="str">
        <f t="shared" si="17"/>
        <v>*</v>
      </c>
      <c r="BN17" s="961" t="str">
        <f t="shared" si="17"/>
        <v>*</v>
      </c>
      <c r="BO17" s="960" t="str">
        <f t="shared" si="17"/>
        <v>*</v>
      </c>
      <c r="BP17" s="962" t="str">
        <f t="shared" si="17"/>
        <v>*</v>
      </c>
      <c r="BQ17" s="963" t="str">
        <f t="shared" si="17"/>
        <v>*</v>
      </c>
      <c r="BR17" s="960" t="str">
        <f t="shared" si="17"/>
        <v>*</v>
      </c>
      <c r="BS17" s="964" t="str">
        <f t="shared" si="17"/>
        <v>*</v>
      </c>
      <c r="BT17" s="960">
        <f t="shared" si="17"/>
        <v>0</v>
      </c>
      <c r="BU17" s="960">
        <f t="shared" si="17"/>
        <v>0</v>
      </c>
      <c r="BV17" s="961">
        <f t="shared" si="17"/>
        <v>0</v>
      </c>
      <c r="BW17" s="960">
        <f t="shared" si="17"/>
        <v>0</v>
      </c>
      <c r="BX17" s="962">
        <f t="shared" ref="BX17:CM17" si="18">IF(AND(BX12&gt;=$J$17,BX12&lt;$K$17),"*",0)</f>
        <v>0</v>
      </c>
      <c r="BY17" s="963">
        <f t="shared" si="18"/>
        <v>0</v>
      </c>
      <c r="BZ17" s="960">
        <f t="shared" si="18"/>
        <v>0</v>
      </c>
      <c r="CA17" s="964">
        <f t="shared" si="18"/>
        <v>0</v>
      </c>
      <c r="CB17" s="723">
        <f t="shared" si="18"/>
        <v>0</v>
      </c>
      <c r="CC17" s="723">
        <f t="shared" si="18"/>
        <v>0</v>
      </c>
      <c r="CD17" s="724">
        <f t="shared" si="18"/>
        <v>0</v>
      </c>
      <c r="CE17" s="723">
        <f t="shared" si="18"/>
        <v>0</v>
      </c>
      <c r="CF17" s="721">
        <f t="shared" si="18"/>
        <v>0</v>
      </c>
      <c r="CG17" s="722">
        <f t="shared" si="18"/>
        <v>0</v>
      </c>
      <c r="CH17" s="723">
        <f t="shared" si="18"/>
        <v>0</v>
      </c>
      <c r="CI17" s="562">
        <f t="shared" si="18"/>
        <v>0</v>
      </c>
      <c r="CJ17" s="723">
        <f t="shared" si="18"/>
        <v>0</v>
      </c>
      <c r="CK17" s="723">
        <f t="shared" si="18"/>
        <v>0</v>
      </c>
      <c r="CL17" s="541">
        <f t="shared" si="18"/>
        <v>0</v>
      </c>
      <c r="CM17" s="539">
        <f t="shared" si="18"/>
        <v>0</v>
      </c>
      <c r="CN17" s="1128">
        <f t="shared" si="4"/>
        <v>8.5</v>
      </c>
      <c r="CO17" s="1129"/>
      <c r="CP17" s="1123">
        <f>IF(CN17=0,0,LOOKUP(CN17,ﾃﾞｰﾀ入力!$AR$13:'ﾃﾞｰﾀ入力'!$AR$34,ﾃﾞｰﾀ入力!$AS$13:'ﾃﾞｰﾀ入力'!$AS$34))</f>
        <v>7.5</v>
      </c>
      <c r="CQ17" s="1123"/>
      <c r="CR17" s="294">
        <f t="shared" si="5"/>
        <v>0</v>
      </c>
      <c r="CS17" s="294">
        <f t="shared" si="6"/>
        <v>0</v>
      </c>
      <c r="CT17" s="294">
        <f t="shared" si="7"/>
        <v>0</v>
      </c>
      <c r="CU17" s="295">
        <f t="shared" ca="1" si="12"/>
        <v>9195</v>
      </c>
      <c r="CV17" s="296">
        <f ca="1">IF(H17=0,0,LOOKUP(H17,ﾃﾞｰﾀ入力!$C$3:'ﾃﾞｰﾀ入力'!$C$52,ﾃﾞｰﾀ入力!$E$3:'ﾃﾞｰﾀ入力'!$E$51))</f>
        <v>1226</v>
      </c>
      <c r="CW17" s="297">
        <f ca="1">IF(H17=0,0,LOOKUP(H17,ﾃﾞｰﾀ入力!$C$3:'ﾃﾞｰﾀ入力'!$C$52,ﾃﾞｰﾀ入力!$F$3:'ﾃﾞｰﾀ入力'!$F$51))</f>
        <v>900</v>
      </c>
      <c r="CY17" s="69"/>
      <c r="CZ17" s="69"/>
      <c r="DA17" s="69"/>
    </row>
    <row r="18" spans="1:105" ht="22.5" customHeight="1">
      <c r="A18" s="443">
        <f t="shared" si="8"/>
        <v>5</v>
      </c>
      <c r="B18" s="855" t="str">
        <f>ｼﾌﾄ原本!C9</f>
        <v>S.S</v>
      </c>
      <c r="C18" s="780" t="str">
        <f>ｼﾌﾄ原本!N9</f>
        <v>13-L</v>
      </c>
      <c r="D18" s="435">
        <f>IF(COUNTIF($H$14:$H$30,5),VLOOKUP(5,$H$14:$CU$30,3,FALSE),0)</f>
        <v>14</v>
      </c>
      <c r="E18" s="423">
        <f>IF(COUNTIF($H$14:$H$30,5),VLOOKUP(5,$H$14:$CU$30,4,FALSE),0)</f>
        <v>22.75</v>
      </c>
      <c r="F18" s="430">
        <f ca="1">IF(COUNTIF($H$14:$H$30,5),VLOOKUP(5,$H$14:$CU$30,92,FALSE),0)</f>
        <v>9540.1875</v>
      </c>
      <c r="G18" s="431">
        <f ca="1">IF(COUNTIF($H$14:$H$30,5),VLOOKUP(5,$H$14:$CW$30,94,FALSE),0)</f>
        <v>682</v>
      </c>
      <c r="H18" s="432">
        <v>2</v>
      </c>
      <c r="I18" s="874" t="str">
        <f>IF(H18=0,0,LOOKUP(H18,ﾃﾞｰﾀ入力!$C$3:'ﾃﾞｰﾀ入力'!$C$40,ﾃﾞｰﾀ入力!$D$3:'ﾃﾞｰﾀ入力'!$D$40))</f>
        <v>S.S</v>
      </c>
      <c r="J18" s="285">
        <v>12.5</v>
      </c>
      <c r="K18" s="286">
        <v>22</v>
      </c>
      <c r="L18" s="632">
        <f t="shared" ref="L18:AQ18" si="19">IF(AND(L12&gt;=$J$18,L12&lt;$K$18),"*",0)</f>
        <v>0</v>
      </c>
      <c r="M18" s="626">
        <f t="shared" si="19"/>
        <v>0</v>
      </c>
      <c r="N18" s="627">
        <f t="shared" si="19"/>
        <v>0</v>
      </c>
      <c r="O18" s="628">
        <f t="shared" si="19"/>
        <v>0</v>
      </c>
      <c r="P18" s="537">
        <f t="shared" si="19"/>
        <v>0</v>
      </c>
      <c r="Q18" s="723">
        <f t="shared" si="19"/>
        <v>0</v>
      </c>
      <c r="R18" s="724">
        <f t="shared" si="19"/>
        <v>0</v>
      </c>
      <c r="S18" s="723">
        <f t="shared" si="19"/>
        <v>0</v>
      </c>
      <c r="T18" s="721">
        <f t="shared" si="19"/>
        <v>0</v>
      </c>
      <c r="U18" s="722">
        <f t="shared" si="19"/>
        <v>0</v>
      </c>
      <c r="V18" s="723">
        <f t="shared" si="19"/>
        <v>0</v>
      </c>
      <c r="W18" s="562">
        <f t="shared" si="19"/>
        <v>0</v>
      </c>
      <c r="X18" s="723">
        <f t="shared" si="19"/>
        <v>0</v>
      </c>
      <c r="Y18" s="723">
        <f t="shared" si="19"/>
        <v>0</v>
      </c>
      <c r="Z18" s="724">
        <f t="shared" si="19"/>
        <v>0</v>
      </c>
      <c r="AA18" s="723">
        <f t="shared" si="19"/>
        <v>0</v>
      </c>
      <c r="AB18" s="721">
        <f t="shared" si="19"/>
        <v>0</v>
      </c>
      <c r="AC18" s="722">
        <f t="shared" si="19"/>
        <v>0</v>
      </c>
      <c r="AD18" s="723">
        <f t="shared" si="19"/>
        <v>0</v>
      </c>
      <c r="AE18" s="562">
        <f t="shared" si="19"/>
        <v>0</v>
      </c>
      <c r="AF18" s="960">
        <f t="shared" si="19"/>
        <v>0</v>
      </c>
      <c r="AG18" s="960">
        <f t="shared" si="19"/>
        <v>0</v>
      </c>
      <c r="AH18" s="961">
        <f t="shared" si="19"/>
        <v>0</v>
      </c>
      <c r="AI18" s="960">
        <f t="shared" si="19"/>
        <v>0</v>
      </c>
      <c r="AJ18" s="962">
        <f t="shared" si="19"/>
        <v>0</v>
      </c>
      <c r="AK18" s="963">
        <f t="shared" si="19"/>
        <v>0</v>
      </c>
      <c r="AL18" s="960">
        <f t="shared" si="19"/>
        <v>0</v>
      </c>
      <c r="AM18" s="964">
        <f t="shared" si="19"/>
        <v>0</v>
      </c>
      <c r="AN18" s="960">
        <f t="shared" si="19"/>
        <v>0</v>
      </c>
      <c r="AO18" s="960">
        <f t="shared" si="19"/>
        <v>0</v>
      </c>
      <c r="AP18" s="961" t="str">
        <f t="shared" si="19"/>
        <v>*</v>
      </c>
      <c r="AQ18" s="960" t="str">
        <f t="shared" si="19"/>
        <v>*</v>
      </c>
      <c r="AR18" s="962" t="str">
        <f t="shared" ref="AR18:BW18" si="20">IF(AND(AR12&gt;=$J$18,AR12&lt;$K$18),"*",0)</f>
        <v>*</v>
      </c>
      <c r="AS18" s="963" t="str">
        <f t="shared" si="20"/>
        <v>*</v>
      </c>
      <c r="AT18" s="960" t="str">
        <f t="shared" si="20"/>
        <v>*</v>
      </c>
      <c r="AU18" s="964" t="str">
        <f t="shared" si="20"/>
        <v>*</v>
      </c>
      <c r="AV18" s="960" t="str">
        <f t="shared" si="20"/>
        <v>*</v>
      </c>
      <c r="AW18" s="960" t="str">
        <f t="shared" si="20"/>
        <v>*</v>
      </c>
      <c r="AX18" s="961" t="str">
        <f t="shared" si="20"/>
        <v>*</v>
      </c>
      <c r="AY18" s="960" t="str">
        <f t="shared" si="20"/>
        <v>*</v>
      </c>
      <c r="AZ18" s="962" t="str">
        <f t="shared" si="20"/>
        <v>*</v>
      </c>
      <c r="BA18" s="963" t="str">
        <f t="shared" si="20"/>
        <v>*</v>
      </c>
      <c r="BB18" s="960" t="str">
        <f t="shared" si="20"/>
        <v>*</v>
      </c>
      <c r="BC18" s="964" t="str">
        <f t="shared" si="20"/>
        <v>*</v>
      </c>
      <c r="BD18" s="960" t="str">
        <f t="shared" si="20"/>
        <v>*</v>
      </c>
      <c r="BE18" s="960" t="str">
        <f t="shared" si="20"/>
        <v>*</v>
      </c>
      <c r="BF18" s="961" t="str">
        <f t="shared" si="20"/>
        <v>*</v>
      </c>
      <c r="BG18" s="960" t="str">
        <f t="shared" si="20"/>
        <v>*</v>
      </c>
      <c r="BH18" s="992" t="str">
        <f t="shared" si="20"/>
        <v>*</v>
      </c>
      <c r="BI18" s="993" t="str">
        <f t="shared" si="20"/>
        <v>*</v>
      </c>
      <c r="BJ18" s="994" t="str">
        <f t="shared" si="20"/>
        <v>*</v>
      </c>
      <c r="BK18" s="995" t="str">
        <f t="shared" si="20"/>
        <v>*</v>
      </c>
      <c r="BL18" s="960" t="str">
        <f t="shared" si="20"/>
        <v>*</v>
      </c>
      <c r="BM18" s="960" t="str">
        <f t="shared" si="20"/>
        <v>*</v>
      </c>
      <c r="BN18" s="961" t="str">
        <f t="shared" si="20"/>
        <v>*</v>
      </c>
      <c r="BO18" s="960" t="str">
        <f t="shared" si="20"/>
        <v>*</v>
      </c>
      <c r="BP18" s="962" t="str">
        <f t="shared" si="20"/>
        <v>*</v>
      </c>
      <c r="BQ18" s="963" t="str">
        <f t="shared" si="20"/>
        <v>*</v>
      </c>
      <c r="BR18" s="960" t="str">
        <f t="shared" si="20"/>
        <v>*</v>
      </c>
      <c r="BS18" s="964" t="str">
        <f t="shared" si="20"/>
        <v>*</v>
      </c>
      <c r="BT18" s="960" t="str">
        <f t="shared" si="20"/>
        <v>*</v>
      </c>
      <c r="BU18" s="960" t="str">
        <f t="shared" si="20"/>
        <v>*</v>
      </c>
      <c r="BV18" s="961" t="str">
        <f t="shared" si="20"/>
        <v>*</v>
      </c>
      <c r="BW18" s="960" t="str">
        <f t="shared" si="20"/>
        <v>*</v>
      </c>
      <c r="BX18" s="962" t="str">
        <f t="shared" ref="BX18:CM18" si="21">IF(AND(BX12&gt;=$J$18,BX12&lt;$K$18),"*",0)</f>
        <v>*</v>
      </c>
      <c r="BY18" s="963" t="str">
        <f t="shared" si="21"/>
        <v>*</v>
      </c>
      <c r="BZ18" s="960" t="str">
        <f t="shared" si="21"/>
        <v>*</v>
      </c>
      <c r="CA18" s="964" t="str">
        <f t="shared" si="21"/>
        <v>*</v>
      </c>
      <c r="CB18" s="723">
        <f t="shared" si="21"/>
        <v>0</v>
      </c>
      <c r="CC18" s="723">
        <f t="shared" si="21"/>
        <v>0</v>
      </c>
      <c r="CD18" s="724">
        <f t="shared" si="21"/>
        <v>0</v>
      </c>
      <c r="CE18" s="723">
        <f t="shared" si="21"/>
        <v>0</v>
      </c>
      <c r="CF18" s="721">
        <f t="shared" si="21"/>
        <v>0</v>
      </c>
      <c r="CG18" s="722">
        <f t="shared" si="21"/>
        <v>0</v>
      </c>
      <c r="CH18" s="723">
        <f t="shared" si="21"/>
        <v>0</v>
      </c>
      <c r="CI18" s="562">
        <f t="shared" si="21"/>
        <v>0</v>
      </c>
      <c r="CJ18" s="723">
        <f t="shared" si="21"/>
        <v>0</v>
      </c>
      <c r="CK18" s="723">
        <f t="shared" si="21"/>
        <v>0</v>
      </c>
      <c r="CL18" s="541">
        <f t="shared" si="21"/>
        <v>0</v>
      </c>
      <c r="CM18" s="539">
        <f t="shared" si="21"/>
        <v>0</v>
      </c>
      <c r="CN18" s="1128">
        <f t="shared" si="4"/>
        <v>9.5</v>
      </c>
      <c r="CO18" s="1129"/>
      <c r="CP18" s="1123">
        <f>IF(CN18=0,0,LOOKUP(CN18,ﾃﾞｰﾀ入力!$AR$13:'ﾃﾞｰﾀ入力'!$AR$34,ﾃﾞｰﾀ入力!$AS$13:'ﾃﾞｰﾀ入力'!$AS$34))</f>
        <v>8.5</v>
      </c>
      <c r="CQ18" s="1123"/>
      <c r="CR18" s="294">
        <f t="shared" si="5"/>
        <v>0.5</v>
      </c>
      <c r="CS18" s="294">
        <f t="shared" si="6"/>
        <v>0</v>
      </c>
      <c r="CT18" s="294">
        <f t="shared" si="7"/>
        <v>0</v>
      </c>
      <c r="CU18" s="295">
        <f t="shared" ca="1" si="12"/>
        <v>12937.5</v>
      </c>
      <c r="CV18" s="296">
        <f ca="1">IF(H18=0,0,LOOKUP(H18,ﾃﾞｰﾀ入力!$C$3:'ﾃﾞｰﾀ入力'!$C$52,ﾃﾞｰﾀ入力!$E$3:'ﾃﾞｰﾀ入力'!$E$51))</f>
        <v>1500</v>
      </c>
      <c r="CW18" s="297">
        <f ca="1">IF(H18=0,0,LOOKUP(H18,ﾃﾞｰﾀ入力!$C$3:'ﾃﾞｰﾀ入力'!$C$52,ﾃﾞｰﾀ入力!$F$3:'ﾃﾞｰﾀ入力'!$F$51))</f>
        <v>1</v>
      </c>
      <c r="CY18" s="69"/>
      <c r="CZ18" s="69"/>
      <c r="DA18" s="69"/>
    </row>
    <row r="19" spans="1:105" ht="22.5" customHeight="1">
      <c r="A19" s="443">
        <f t="shared" si="8"/>
        <v>6</v>
      </c>
      <c r="B19" s="855" t="str">
        <f>ｼﾌﾄ原本!C10</f>
        <v>S.M</v>
      </c>
      <c r="C19" s="780" t="str">
        <f>ｼﾌﾄ原本!N10</f>
        <v>X</v>
      </c>
      <c r="D19" s="435">
        <f>IF(COUNTIF($H$14:$H$30,6),VLOOKUP(6,$H$14:$CU$30,3,FALSE),0)</f>
        <v>0</v>
      </c>
      <c r="E19" s="429">
        <f>IF(COUNTIF($H$14:$H$30,6),VLOOKUP(6,$H$14:$CU$30,4,FALSE),0)</f>
        <v>0</v>
      </c>
      <c r="F19" s="430">
        <f>IF(COUNTIF($H$14:$H$30,6),VLOOKUP(6,$H$14:$CU$30,92,FALSE),0)</f>
        <v>0</v>
      </c>
      <c r="G19" s="431">
        <f>IF(COUNTIF($H$14:$H$30,6),VLOOKUP(6,$H$14:$CW$30,94,FALSE),0)</f>
        <v>0</v>
      </c>
      <c r="H19" s="432">
        <v>9</v>
      </c>
      <c r="I19" s="874" t="str">
        <f>IF(H19=0,0,LOOKUP(H19,ﾃﾞｰﾀ入力!$C$3:'ﾃﾞｰﾀ入力'!$C$40,ﾃﾞｰﾀ入力!$D$3:'ﾃﾞｰﾀ入力'!$D$40))</f>
        <v>H.S</v>
      </c>
      <c r="J19" s="285">
        <v>13</v>
      </c>
      <c r="K19" s="286">
        <v>22.75</v>
      </c>
      <c r="L19" s="632">
        <f t="shared" ref="L19:AQ19" si="22">IF(AND(L12&gt;=$J$19,L12&lt;$K$19),"*",0)</f>
        <v>0</v>
      </c>
      <c r="M19" s="626">
        <f t="shared" si="22"/>
        <v>0</v>
      </c>
      <c r="N19" s="627">
        <f t="shared" si="22"/>
        <v>0</v>
      </c>
      <c r="O19" s="628">
        <f t="shared" si="22"/>
        <v>0</v>
      </c>
      <c r="P19" s="537">
        <f t="shared" si="22"/>
        <v>0</v>
      </c>
      <c r="Q19" s="723">
        <f t="shared" si="22"/>
        <v>0</v>
      </c>
      <c r="R19" s="724">
        <f t="shared" si="22"/>
        <v>0</v>
      </c>
      <c r="S19" s="723">
        <f t="shared" si="22"/>
        <v>0</v>
      </c>
      <c r="T19" s="721">
        <f t="shared" si="22"/>
        <v>0</v>
      </c>
      <c r="U19" s="722">
        <f t="shared" si="22"/>
        <v>0</v>
      </c>
      <c r="V19" s="723">
        <f t="shared" si="22"/>
        <v>0</v>
      </c>
      <c r="W19" s="562">
        <f t="shared" si="22"/>
        <v>0</v>
      </c>
      <c r="X19" s="723">
        <f t="shared" si="22"/>
        <v>0</v>
      </c>
      <c r="Y19" s="723">
        <f t="shared" si="22"/>
        <v>0</v>
      </c>
      <c r="Z19" s="724">
        <f t="shared" si="22"/>
        <v>0</v>
      </c>
      <c r="AA19" s="723">
        <f t="shared" si="22"/>
        <v>0</v>
      </c>
      <c r="AB19" s="721">
        <f t="shared" si="22"/>
        <v>0</v>
      </c>
      <c r="AC19" s="722">
        <f t="shared" si="22"/>
        <v>0</v>
      </c>
      <c r="AD19" s="723">
        <f t="shared" si="22"/>
        <v>0</v>
      </c>
      <c r="AE19" s="562">
        <f t="shared" si="22"/>
        <v>0</v>
      </c>
      <c r="AF19" s="960">
        <f t="shared" si="22"/>
        <v>0</v>
      </c>
      <c r="AG19" s="960">
        <f t="shared" si="22"/>
        <v>0</v>
      </c>
      <c r="AH19" s="961">
        <f t="shared" si="22"/>
        <v>0</v>
      </c>
      <c r="AI19" s="960">
        <f t="shared" si="22"/>
        <v>0</v>
      </c>
      <c r="AJ19" s="962">
        <f t="shared" si="22"/>
        <v>0</v>
      </c>
      <c r="AK19" s="963">
        <f t="shared" si="22"/>
        <v>0</v>
      </c>
      <c r="AL19" s="960">
        <f t="shared" si="22"/>
        <v>0</v>
      </c>
      <c r="AM19" s="964">
        <f t="shared" si="22"/>
        <v>0</v>
      </c>
      <c r="AN19" s="960">
        <f t="shared" si="22"/>
        <v>0</v>
      </c>
      <c r="AO19" s="960">
        <f t="shared" si="22"/>
        <v>0</v>
      </c>
      <c r="AP19" s="961">
        <f t="shared" si="22"/>
        <v>0</v>
      </c>
      <c r="AQ19" s="960">
        <f t="shared" si="22"/>
        <v>0</v>
      </c>
      <c r="AR19" s="962" t="str">
        <f t="shared" ref="AR19:BW19" si="23">IF(AND(AR12&gt;=$J$19,AR12&lt;$K$19),"*",0)</f>
        <v>*</v>
      </c>
      <c r="AS19" s="963" t="str">
        <f t="shared" si="23"/>
        <v>*</v>
      </c>
      <c r="AT19" s="960" t="str">
        <f t="shared" si="23"/>
        <v>*</v>
      </c>
      <c r="AU19" s="964" t="str">
        <f t="shared" si="23"/>
        <v>*</v>
      </c>
      <c r="AV19" s="960" t="str">
        <f t="shared" si="23"/>
        <v>*</v>
      </c>
      <c r="AW19" s="960" t="str">
        <f t="shared" si="23"/>
        <v>*</v>
      </c>
      <c r="AX19" s="961" t="str">
        <f t="shared" si="23"/>
        <v>*</v>
      </c>
      <c r="AY19" s="960" t="str">
        <f t="shared" si="23"/>
        <v>*</v>
      </c>
      <c r="AZ19" s="962" t="str">
        <f t="shared" si="23"/>
        <v>*</v>
      </c>
      <c r="BA19" s="963" t="str">
        <f t="shared" si="23"/>
        <v>*</v>
      </c>
      <c r="BB19" s="960" t="str">
        <f t="shared" si="23"/>
        <v>*</v>
      </c>
      <c r="BC19" s="964" t="str">
        <f t="shared" si="23"/>
        <v>*</v>
      </c>
      <c r="BD19" s="960" t="str">
        <f t="shared" si="23"/>
        <v>*</v>
      </c>
      <c r="BE19" s="960" t="str">
        <f t="shared" si="23"/>
        <v>*</v>
      </c>
      <c r="BF19" s="961" t="str">
        <f t="shared" si="23"/>
        <v>*</v>
      </c>
      <c r="BG19" s="960" t="str">
        <f t="shared" si="23"/>
        <v>*</v>
      </c>
      <c r="BH19" s="962" t="str">
        <f t="shared" si="23"/>
        <v>*</v>
      </c>
      <c r="BI19" s="963" t="str">
        <f t="shared" si="23"/>
        <v>*</v>
      </c>
      <c r="BJ19" s="960" t="str">
        <f t="shared" si="23"/>
        <v>*</v>
      </c>
      <c r="BK19" s="964" t="str">
        <f t="shared" si="23"/>
        <v>*</v>
      </c>
      <c r="BL19" s="994" t="str">
        <f t="shared" si="23"/>
        <v>*</v>
      </c>
      <c r="BM19" s="994" t="str">
        <f t="shared" si="23"/>
        <v>*</v>
      </c>
      <c r="BN19" s="996" t="str">
        <f t="shared" si="23"/>
        <v>*</v>
      </c>
      <c r="BO19" s="994" t="str">
        <f t="shared" si="23"/>
        <v>*</v>
      </c>
      <c r="BP19" s="962" t="str">
        <f t="shared" si="23"/>
        <v>*</v>
      </c>
      <c r="BQ19" s="963" t="str">
        <f t="shared" si="23"/>
        <v>*</v>
      </c>
      <c r="BR19" s="960" t="str">
        <f t="shared" si="23"/>
        <v>*</v>
      </c>
      <c r="BS19" s="964" t="str">
        <f t="shared" si="23"/>
        <v>*</v>
      </c>
      <c r="BT19" s="960" t="str">
        <f t="shared" si="23"/>
        <v>*</v>
      </c>
      <c r="BU19" s="960" t="str">
        <f t="shared" si="23"/>
        <v>*</v>
      </c>
      <c r="BV19" s="961" t="str">
        <f t="shared" si="23"/>
        <v>*</v>
      </c>
      <c r="BW19" s="960" t="str">
        <f t="shared" si="23"/>
        <v>*</v>
      </c>
      <c r="BX19" s="962" t="str">
        <f t="shared" ref="BX19:CM19" si="24">IF(AND(BX12&gt;=$J$19,BX12&lt;$K$19),"*",0)</f>
        <v>*</v>
      </c>
      <c r="BY19" s="963" t="str">
        <f t="shared" si="24"/>
        <v>*</v>
      </c>
      <c r="BZ19" s="960" t="str">
        <f t="shared" si="24"/>
        <v>*</v>
      </c>
      <c r="CA19" s="964" t="str">
        <f t="shared" si="24"/>
        <v>*</v>
      </c>
      <c r="CB19" s="723" t="str">
        <f t="shared" si="24"/>
        <v>*</v>
      </c>
      <c r="CC19" s="723" t="str">
        <f t="shared" si="24"/>
        <v>*</v>
      </c>
      <c r="CD19" s="724" t="str">
        <f t="shared" si="24"/>
        <v>*</v>
      </c>
      <c r="CE19" s="723">
        <f t="shared" si="24"/>
        <v>0</v>
      </c>
      <c r="CF19" s="721">
        <f t="shared" si="24"/>
        <v>0</v>
      </c>
      <c r="CG19" s="722">
        <f t="shared" si="24"/>
        <v>0</v>
      </c>
      <c r="CH19" s="723">
        <f t="shared" si="24"/>
        <v>0</v>
      </c>
      <c r="CI19" s="562">
        <f t="shared" si="24"/>
        <v>0</v>
      </c>
      <c r="CJ19" s="723">
        <f t="shared" si="24"/>
        <v>0</v>
      </c>
      <c r="CK19" s="723">
        <f t="shared" si="24"/>
        <v>0</v>
      </c>
      <c r="CL19" s="541">
        <f t="shared" si="24"/>
        <v>0</v>
      </c>
      <c r="CM19" s="539">
        <f t="shared" si="24"/>
        <v>0</v>
      </c>
      <c r="CN19" s="1128">
        <f t="shared" si="4"/>
        <v>9.75</v>
      </c>
      <c r="CO19" s="1129"/>
      <c r="CP19" s="1123">
        <f>IF(CN19=0,0,LOOKUP(CN19,ﾃﾞｰﾀ入力!$AR$13:'ﾃﾞｰﾀ入力'!$AR$34,ﾃﾞｰﾀ入力!$AS$13:'ﾃﾞｰﾀ入力'!$AS$34))</f>
        <v>8.5</v>
      </c>
      <c r="CQ19" s="1123"/>
      <c r="CR19" s="294">
        <f t="shared" si="5"/>
        <v>0.5</v>
      </c>
      <c r="CS19" s="294">
        <f t="shared" si="6"/>
        <v>0.75</v>
      </c>
      <c r="CT19" s="294">
        <f t="shared" si="7"/>
        <v>0.5</v>
      </c>
      <c r="CU19" s="295">
        <f t="shared" ca="1" si="12"/>
        <v>11310</v>
      </c>
      <c r="CV19" s="296">
        <f ca="1">IF(H19=0,0,LOOKUP(H19,ﾃﾞｰﾀ入力!$C$3:'ﾃﾞｰﾀ入力'!$C$52,ﾃﾞｰﾀ入力!$E$3:'ﾃﾞｰﾀ入力'!$E$51))</f>
        <v>1248</v>
      </c>
      <c r="CW19" s="297">
        <f ca="1">IF(H19=0,0,LOOKUP(H19,ﾃﾞｰﾀ入力!$C$3:'ﾃﾞｰﾀ入力'!$C$52,ﾃﾞｰﾀ入力!$F$3:'ﾃﾞｰﾀ入力'!$F$51))</f>
        <v>648</v>
      </c>
      <c r="CY19" s="69"/>
      <c r="CZ19" s="69"/>
      <c r="DA19" s="69"/>
    </row>
    <row r="20" spans="1:105" ht="22.5" customHeight="1">
      <c r="A20" s="443">
        <f t="shared" si="8"/>
        <v>7</v>
      </c>
      <c r="B20" s="855" t="str">
        <f>ｼﾌﾄ原本!C11</f>
        <v>N.D</v>
      </c>
      <c r="C20" s="780" t="str">
        <f>ｼﾌﾄ原本!N11</f>
        <v>X</v>
      </c>
      <c r="D20" s="435">
        <f>IF(COUNTIF($H$14:$H$30,7),VLOOKUP(7,$H$14:$CU$30,3,FALSE),0)</f>
        <v>0</v>
      </c>
      <c r="E20" s="423">
        <f>IF(COUNTIF($H$14:$H$30,7),VLOOKUP(7,$H$14:$CU$30,4,FALSE),0)</f>
        <v>0</v>
      </c>
      <c r="F20" s="430">
        <f>IF(COUNTIF($H$14:$H$30,7),VLOOKUP(7,$H$14:$CU$30,92,FALSE),0)</f>
        <v>0</v>
      </c>
      <c r="G20" s="431">
        <f>IF(COUNTIF($H$14:$H$30,7),VLOOKUP(7,$H$14:$CW$30,94,FALSE),0)</f>
        <v>0</v>
      </c>
      <c r="H20" s="432">
        <v>5</v>
      </c>
      <c r="I20" s="874" t="str">
        <f>IF(H20=0,0,LOOKUP(H20,ﾃﾞｰﾀ入力!$C$3:'ﾃﾞｰﾀ入力'!$C$40,ﾃﾞｰﾀ入力!$D$3:'ﾃﾞｰﾀ入力'!$D$40))</f>
        <v>S.S</v>
      </c>
      <c r="J20" s="285">
        <v>14</v>
      </c>
      <c r="K20" s="286">
        <v>22.75</v>
      </c>
      <c r="L20" s="632">
        <f t="shared" ref="L20:AQ20" si="25">IF(AND(L12&gt;=$J$20,L12&lt;$K$20),"*",0)</f>
        <v>0</v>
      </c>
      <c r="M20" s="626">
        <f t="shared" si="25"/>
        <v>0</v>
      </c>
      <c r="N20" s="627">
        <f t="shared" si="25"/>
        <v>0</v>
      </c>
      <c r="O20" s="628">
        <f t="shared" si="25"/>
        <v>0</v>
      </c>
      <c r="P20" s="537">
        <f t="shared" si="25"/>
        <v>0</v>
      </c>
      <c r="Q20" s="723">
        <f t="shared" si="25"/>
        <v>0</v>
      </c>
      <c r="R20" s="724">
        <f t="shared" si="25"/>
        <v>0</v>
      </c>
      <c r="S20" s="723">
        <f t="shared" si="25"/>
        <v>0</v>
      </c>
      <c r="T20" s="721">
        <f t="shared" si="25"/>
        <v>0</v>
      </c>
      <c r="U20" s="722">
        <f t="shared" si="25"/>
        <v>0</v>
      </c>
      <c r="V20" s="723">
        <f t="shared" si="25"/>
        <v>0</v>
      </c>
      <c r="W20" s="562">
        <f t="shared" si="25"/>
        <v>0</v>
      </c>
      <c r="X20" s="723">
        <f t="shared" si="25"/>
        <v>0</v>
      </c>
      <c r="Y20" s="723">
        <f t="shared" si="25"/>
        <v>0</v>
      </c>
      <c r="Z20" s="724">
        <f t="shared" si="25"/>
        <v>0</v>
      </c>
      <c r="AA20" s="723">
        <f t="shared" si="25"/>
        <v>0</v>
      </c>
      <c r="AB20" s="962">
        <f t="shared" si="25"/>
        <v>0</v>
      </c>
      <c r="AC20" s="722">
        <f t="shared" si="25"/>
        <v>0</v>
      </c>
      <c r="AD20" s="723">
        <f t="shared" si="25"/>
        <v>0</v>
      </c>
      <c r="AE20" s="562">
        <f t="shared" si="25"/>
        <v>0</v>
      </c>
      <c r="AF20" s="960">
        <f t="shared" si="25"/>
        <v>0</v>
      </c>
      <c r="AG20" s="960">
        <f t="shared" si="25"/>
        <v>0</v>
      </c>
      <c r="AH20" s="961">
        <f t="shared" si="25"/>
        <v>0</v>
      </c>
      <c r="AI20" s="960">
        <f t="shared" si="25"/>
        <v>0</v>
      </c>
      <c r="AJ20" s="962">
        <f t="shared" si="25"/>
        <v>0</v>
      </c>
      <c r="AK20" s="963">
        <f t="shared" si="25"/>
        <v>0</v>
      </c>
      <c r="AL20" s="960">
        <f t="shared" si="25"/>
        <v>0</v>
      </c>
      <c r="AM20" s="964">
        <f t="shared" si="25"/>
        <v>0</v>
      </c>
      <c r="AN20" s="960">
        <f t="shared" si="25"/>
        <v>0</v>
      </c>
      <c r="AO20" s="960">
        <f t="shared" si="25"/>
        <v>0</v>
      </c>
      <c r="AP20" s="961">
        <f t="shared" si="25"/>
        <v>0</v>
      </c>
      <c r="AQ20" s="960">
        <f t="shared" si="25"/>
        <v>0</v>
      </c>
      <c r="AR20" s="962">
        <f t="shared" ref="AR20:BW20" si="26">IF(AND(AR12&gt;=$J$20,AR12&lt;$K$20),"*",0)</f>
        <v>0</v>
      </c>
      <c r="AS20" s="963">
        <f t="shared" si="26"/>
        <v>0</v>
      </c>
      <c r="AT20" s="960">
        <f t="shared" si="26"/>
        <v>0</v>
      </c>
      <c r="AU20" s="964">
        <f t="shared" si="26"/>
        <v>0</v>
      </c>
      <c r="AV20" s="960" t="str">
        <f t="shared" si="26"/>
        <v>*</v>
      </c>
      <c r="AW20" s="960" t="str">
        <f t="shared" si="26"/>
        <v>*</v>
      </c>
      <c r="AX20" s="961" t="str">
        <f t="shared" si="26"/>
        <v>*</v>
      </c>
      <c r="AY20" s="960" t="str">
        <f t="shared" si="26"/>
        <v>*</v>
      </c>
      <c r="AZ20" s="962" t="str">
        <f t="shared" si="26"/>
        <v>*</v>
      </c>
      <c r="BA20" s="963" t="str">
        <f t="shared" si="26"/>
        <v>*</v>
      </c>
      <c r="BB20" s="960" t="str">
        <f t="shared" si="26"/>
        <v>*</v>
      </c>
      <c r="BC20" s="964" t="str">
        <f t="shared" si="26"/>
        <v>*</v>
      </c>
      <c r="BD20" s="960" t="str">
        <f t="shared" si="26"/>
        <v>*</v>
      </c>
      <c r="BE20" s="960" t="str">
        <f t="shared" si="26"/>
        <v>*</v>
      </c>
      <c r="BF20" s="961" t="str">
        <f t="shared" si="26"/>
        <v>*</v>
      </c>
      <c r="BG20" s="960" t="str">
        <f t="shared" si="26"/>
        <v>*</v>
      </c>
      <c r="BH20" s="962" t="str">
        <f t="shared" si="26"/>
        <v>*</v>
      </c>
      <c r="BI20" s="963" t="str">
        <f t="shared" si="26"/>
        <v>*</v>
      </c>
      <c r="BJ20" s="960" t="str">
        <f t="shared" si="26"/>
        <v>*</v>
      </c>
      <c r="BK20" s="964" t="str">
        <f t="shared" si="26"/>
        <v>*</v>
      </c>
      <c r="BL20" s="960" t="str">
        <f t="shared" si="26"/>
        <v>*</v>
      </c>
      <c r="BM20" s="960" t="str">
        <f t="shared" si="26"/>
        <v>*</v>
      </c>
      <c r="BN20" s="961" t="str">
        <f t="shared" si="26"/>
        <v>*</v>
      </c>
      <c r="BO20" s="960" t="str">
        <f t="shared" si="26"/>
        <v>*</v>
      </c>
      <c r="BP20" s="992" t="str">
        <f>IF(AND(BP12&gt;=$J$20,BP12&lt;$K$20),"*",0)</f>
        <v>*</v>
      </c>
      <c r="BQ20" s="993" t="str">
        <f t="shared" si="26"/>
        <v>*</v>
      </c>
      <c r="BR20" s="994" t="str">
        <f t="shared" si="26"/>
        <v>*</v>
      </c>
      <c r="BS20" s="995" t="str">
        <f t="shared" si="26"/>
        <v>*</v>
      </c>
      <c r="BT20" s="960" t="str">
        <f t="shared" si="26"/>
        <v>*</v>
      </c>
      <c r="BU20" s="960" t="str">
        <f t="shared" si="26"/>
        <v>*</v>
      </c>
      <c r="BV20" s="961" t="str">
        <f t="shared" si="26"/>
        <v>*</v>
      </c>
      <c r="BW20" s="960" t="str">
        <f t="shared" si="26"/>
        <v>*</v>
      </c>
      <c r="BX20" s="962" t="str">
        <f t="shared" ref="BX20:CM20" si="27">IF(AND(BX12&gt;=$J$20,BX12&lt;$K$20),"*",0)</f>
        <v>*</v>
      </c>
      <c r="BY20" s="963" t="str">
        <f t="shared" si="27"/>
        <v>*</v>
      </c>
      <c r="BZ20" s="960" t="str">
        <f t="shared" si="27"/>
        <v>*</v>
      </c>
      <c r="CA20" s="964" t="str">
        <f t="shared" si="27"/>
        <v>*</v>
      </c>
      <c r="CB20" s="723" t="str">
        <f t="shared" si="27"/>
        <v>*</v>
      </c>
      <c r="CC20" s="723" t="str">
        <f t="shared" si="27"/>
        <v>*</v>
      </c>
      <c r="CD20" s="724" t="str">
        <f t="shared" si="27"/>
        <v>*</v>
      </c>
      <c r="CE20" s="723">
        <f t="shared" si="27"/>
        <v>0</v>
      </c>
      <c r="CF20" s="721">
        <f t="shared" si="27"/>
        <v>0</v>
      </c>
      <c r="CG20" s="722">
        <f t="shared" si="27"/>
        <v>0</v>
      </c>
      <c r="CH20" s="723">
        <f t="shared" si="27"/>
        <v>0</v>
      </c>
      <c r="CI20" s="562">
        <f t="shared" si="27"/>
        <v>0</v>
      </c>
      <c r="CJ20" s="723">
        <f t="shared" si="27"/>
        <v>0</v>
      </c>
      <c r="CK20" s="723">
        <f t="shared" si="27"/>
        <v>0</v>
      </c>
      <c r="CL20" s="541">
        <f t="shared" si="27"/>
        <v>0</v>
      </c>
      <c r="CM20" s="539">
        <f t="shared" si="27"/>
        <v>0</v>
      </c>
      <c r="CN20" s="1128">
        <f t="shared" si="4"/>
        <v>8.75</v>
      </c>
      <c r="CO20" s="1129"/>
      <c r="CP20" s="1123">
        <f>IF(CN20=0,0,LOOKUP(CN20,ﾃﾞｰﾀ入力!$AR$13:'ﾃﾞｰﾀ入力'!$AR$34,ﾃﾞｰﾀ入力!$AS$13:'ﾃﾞｰﾀ入力'!$AS$34))</f>
        <v>7.5</v>
      </c>
      <c r="CQ20" s="1123"/>
      <c r="CR20" s="294">
        <f t="shared" si="5"/>
        <v>0</v>
      </c>
      <c r="CS20" s="294">
        <f t="shared" si="6"/>
        <v>0.75</v>
      </c>
      <c r="CT20" s="294">
        <f t="shared" si="7"/>
        <v>0</v>
      </c>
      <c r="CU20" s="295">
        <f t="shared" ca="1" si="12"/>
        <v>9540.1875</v>
      </c>
      <c r="CV20" s="296">
        <f ca="1">IF(H20=0,0,LOOKUP(H20,ﾃﾞｰﾀ入力!$C$3:'ﾃﾞｰﾀ入力'!$C$52,ﾃﾞｰﾀ入力!$E$3:'ﾃﾞｰﾀ入力'!$E$51))</f>
        <v>1241</v>
      </c>
      <c r="CW20" s="297">
        <f ca="1">IF(H20=0,0,LOOKUP(H20,ﾃﾞｰﾀ入力!$C$3:'ﾃﾞｰﾀ入力'!$C$52,ﾃﾞｰﾀ入力!$F$3:'ﾃﾞｰﾀ入力'!$F$51))</f>
        <v>682</v>
      </c>
      <c r="CY20" s="69"/>
      <c r="CZ20" s="69"/>
      <c r="DA20" s="69"/>
    </row>
    <row r="21" spans="1:105" ht="22.5" customHeight="1">
      <c r="A21" s="443">
        <f t="shared" si="8"/>
        <v>8</v>
      </c>
      <c r="B21" s="855" t="str">
        <f>ｼﾌﾄ原本!C12</f>
        <v>M.K</v>
      </c>
      <c r="C21" s="780" t="str">
        <f>ｼﾌﾄ原本!N12</f>
        <v>X</v>
      </c>
      <c r="D21" s="435">
        <f>IF(COUNTIF($H$14:$H$30,8),VLOOKUP(8,$H$14:$CU$30,3,FALSE),0)</f>
        <v>0</v>
      </c>
      <c r="E21" s="423">
        <f>IF(COUNTIF($H$14:$H$30,8),VLOOKUP(8,$H$14:$CU$30,4,FALSE),0)</f>
        <v>0</v>
      </c>
      <c r="F21" s="430">
        <f>IF(COUNTIF($H$14:$H$30,8),VLOOKUP(8,$H$14:$CU$30,92,FALSE),0)</f>
        <v>0</v>
      </c>
      <c r="G21" s="431">
        <f>IF(COUNTIF($H$14:$H$30,8),VLOOKUP(8,$H$14:$CW$30,94,FALSE),0)</f>
        <v>0</v>
      </c>
      <c r="H21" s="432">
        <v>20</v>
      </c>
      <c r="I21" s="874" t="str">
        <f>IF(H21=0,0,LOOKUP(H21,ﾃﾞｰﾀ入力!$C$3:'ﾃﾞｰﾀ入力'!$C$40,ﾃﾞｰﾀ入力!$D$3:'ﾃﾞｰﾀ入力'!$D$40))</f>
        <v>S.S</v>
      </c>
      <c r="J21" s="285">
        <v>17</v>
      </c>
      <c r="K21" s="286">
        <v>22.75</v>
      </c>
      <c r="L21" s="632">
        <f t="shared" ref="L21:AQ21" si="28">IF(AND(L12&gt;=$J$21,L12&lt;$K$21),"*",0)</f>
        <v>0</v>
      </c>
      <c r="M21" s="626">
        <f t="shared" si="28"/>
        <v>0</v>
      </c>
      <c r="N21" s="627">
        <f t="shared" si="28"/>
        <v>0</v>
      </c>
      <c r="O21" s="628">
        <f t="shared" si="28"/>
        <v>0</v>
      </c>
      <c r="P21" s="537">
        <f t="shared" si="28"/>
        <v>0</v>
      </c>
      <c r="Q21" s="723">
        <f t="shared" si="28"/>
        <v>0</v>
      </c>
      <c r="R21" s="724">
        <f t="shared" si="28"/>
        <v>0</v>
      </c>
      <c r="S21" s="723">
        <f t="shared" si="28"/>
        <v>0</v>
      </c>
      <c r="T21" s="721">
        <f t="shared" si="28"/>
        <v>0</v>
      </c>
      <c r="U21" s="722">
        <f t="shared" si="28"/>
        <v>0</v>
      </c>
      <c r="V21" s="723">
        <f t="shared" si="28"/>
        <v>0</v>
      </c>
      <c r="W21" s="562">
        <f t="shared" si="28"/>
        <v>0</v>
      </c>
      <c r="X21" s="723">
        <f t="shared" si="28"/>
        <v>0</v>
      </c>
      <c r="Y21" s="723">
        <f t="shared" si="28"/>
        <v>0</v>
      </c>
      <c r="Z21" s="724">
        <f t="shared" si="28"/>
        <v>0</v>
      </c>
      <c r="AA21" s="723">
        <f t="shared" si="28"/>
        <v>0</v>
      </c>
      <c r="AB21" s="721">
        <f t="shared" si="28"/>
        <v>0</v>
      </c>
      <c r="AC21" s="722">
        <f t="shared" si="28"/>
        <v>0</v>
      </c>
      <c r="AD21" s="723">
        <f t="shared" si="28"/>
        <v>0</v>
      </c>
      <c r="AE21" s="562">
        <f t="shared" si="28"/>
        <v>0</v>
      </c>
      <c r="AF21" s="960">
        <f t="shared" si="28"/>
        <v>0</v>
      </c>
      <c r="AG21" s="960">
        <f t="shared" si="28"/>
        <v>0</v>
      </c>
      <c r="AH21" s="961">
        <f t="shared" si="28"/>
        <v>0</v>
      </c>
      <c r="AI21" s="960">
        <f t="shared" si="28"/>
        <v>0</v>
      </c>
      <c r="AJ21" s="962">
        <f t="shared" si="28"/>
        <v>0</v>
      </c>
      <c r="AK21" s="963">
        <f t="shared" si="28"/>
        <v>0</v>
      </c>
      <c r="AL21" s="960">
        <f t="shared" si="28"/>
        <v>0</v>
      </c>
      <c r="AM21" s="964">
        <f t="shared" si="28"/>
        <v>0</v>
      </c>
      <c r="AN21" s="960">
        <f t="shared" si="28"/>
        <v>0</v>
      </c>
      <c r="AO21" s="960">
        <f t="shared" si="28"/>
        <v>0</v>
      </c>
      <c r="AP21" s="961">
        <f t="shared" si="28"/>
        <v>0</v>
      </c>
      <c r="AQ21" s="960">
        <f t="shared" si="28"/>
        <v>0</v>
      </c>
      <c r="AR21" s="962">
        <f t="shared" ref="AR21:BW21" si="29">IF(AND(AR12&gt;=$J$21,AR12&lt;$K$21),"*",0)</f>
        <v>0</v>
      </c>
      <c r="AS21" s="963">
        <f t="shared" si="29"/>
        <v>0</v>
      </c>
      <c r="AT21" s="960">
        <f t="shared" si="29"/>
        <v>0</v>
      </c>
      <c r="AU21" s="964">
        <f t="shared" si="29"/>
        <v>0</v>
      </c>
      <c r="AV21" s="960">
        <f t="shared" si="29"/>
        <v>0</v>
      </c>
      <c r="AW21" s="960">
        <f t="shared" si="29"/>
        <v>0</v>
      </c>
      <c r="AX21" s="961">
        <f t="shared" si="29"/>
        <v>0</v>
      </c>
      <c r="AY21" s="960">
        <f t="shared" si="29"/>
        <v>0</v>
      </c>
      <c r="AZ21" s="962">
        <f t="shared" si="29"/>
        <v>0</v>
      </c>
      <c r="BA21" s="963">
        <f t="shared" si="29"/>
        <v>0</v>
      </c>
      <c r="BB21" s="960">
        <f t="shared" si="29"/>
        <v>0</v>
      </c>
      <c r="BC21" s="964">
        <f t="shared" si="29"/>
        <v>0</v>
      </c>
      <c r="BD21" s="960">
        <f t="shared" si="29"/>
        <v>0</v>
      </c>
      <c r="BE21" s="960">
        <f t="shared" si="29"/>
        <v>0</v>
      </c>
      <c r="BF21" s="961">
        <f t="shared" si="29"/>
        <v>0</v>
      </c>
      <c r="BG21" s="960">
        <f t="shared" si="29"/>
        <v>0</v>
      </c>
      <c r="BH21" s="962" t="str">
        <f t="shared" si="29"/>
        <v>*</v>
      </c>
      <c r="BI21" s="963" t="str">
        <f t="shared" si="29"/>
        <v>*</v>
      </c>
      <c r="BJ21" s="960" t="str">
        <f t="shared" si="29"/>
        <v>*</v>
      </c>
      <c r="BK21" s="964" t="str">
        <f t="shared" si="29"/>
        <v>*</v>
      </c>
      <c r="BL21" s="960" t="str">
        <f t="shared" si="29"/>
        <v>*</v>
      </c>
      <c r="BM21" s="960" t="str">
        <f t="shared" si="29"/>
        <v>*</v>
      </c>
      <c r="BN21" s="961" t="str">
        <f t="shared" si="29"/>
        <v>*</v>
      </c>
      <c r="BO21" s="960" t="str">
        <f t="shared" si="29"/>
        <v>*</v>
      </c>
      <c r="BP21" s="962" t="str">
        <f t="shared" si="29"/>
        <v>*</v>
      </c>
      <c r="BQ21" s="963" t="str">
        <f t="shared" si="29"/>
        <v>*</v>
      </c>
      <c r="BR21" s="960" t="str">
        <f t="shared" si="29"/>
        <v>*</v>
      </c>
      <c r="BS21" s="964" t="str">
        <f t="shared" si="29"/>
        <v>*</v>
      </c>
      <c r="BT21" s="994" t="str">
        <f t="shared" si="29"/>
        <v>*</v>
      </c>
      <c r="BU21" s="960" t="str">
        <f t="shared" si="29"/>
        <v>*</v>
      </c>
      <c r="BV21" s="961" t="str">
        <f t="shared" si="29"/>
        <v>*</v>
      </c>
      <c r="BW21" s="960" t="str">
        <f t="shared" si="29"/>
        <v>*</v>
      </c>
      <c r="BX21" s="962" t="str">
        <f t="shared" ref="BX21:CM21" si="30">IF(AND(BX12&gt;=$J$21,BX12&lt;$K$21),"*",0)</f>
        <v>*</v>
      </c>
      <c r="BY21" s="963" t="str">
        <f t="shared" si="30"/>
        <v>*</v>
      </c>
      <c r="BZ21" s="960" t="str">
        <f t="shared" si="30"/>
        <v>*</v>
      </c>
      <c r="CA21" s="964" t="str">
        <f t="shared" si="30"/>
        <v>*</v>
      </c>
      <c r="CB21" s="723" t="str">
        <f t="shared" si="30"/>
        <v>*</v>
      </c>
      <c r="CC21" s="723" t="str">
        <f t="shared" si="30"/>
        <v>*</v>
      </c>
      <c r="CD21" s="724" t="str">
        <f t="shared" si="30"/>
        <v>*</v>
      </c>
      <c r="CE21" s="723">
        <f t="shared" si="30"/>
        <v>0</v>
      </c>
      <c r="CF21" s="721">
        <f t="shared" si="30"/>
        <v>0</v>
      </c>
      <c r="CG21" s="722">
        <f t="shared" si="30"/>
        <v>0</v>
      </c>
      <c r="CH21" s="723">
        <f t="shared" si="30"/>
        <v>0</v>
      </c>
      <c r="CI21" s="562">
        <f t="shared" si="30"/>
        <v>0</v>
      </c>
      <c r="CJ21" s="723">
        <f t="shared" si="30"/>
        <v>0</v>
      </c>
      <c r="CK21" s="723">
        <f t="shared" si="30"/>
        <v>0</v>
      </c>
      <c r="CL21" s="541">
        <f t="shared" si="30"/>
        <v>0</v>
      </c>
      <c r="CM21" s="539">
        <f t="shared" si="30"/>
        <v>0</v>
      </c>
      <c r="CN21" s="1128">
        <f t="shared" si="4"/>
        <v>5.75</v>
      </c>
      <c r="CO21" s="1129"/>
      <c r="CP21" s="1123">
        <f>IF(CN21=0,0,LOOKUP(CN21,ﾃﾞｰﾀ入力!$AR$13:'ﾃﾞｰﾀ入力'!$AR$34,ﾃﾞｰﾀ入力!$AS$13:'ﾃﾞｰﾀ入力'!$AS$34))</f>
        <v>5.25</v>
      </c>
      <c r="CQ21" s="1123"/>
      <c r="CR21" s="294">
        <f t="shared" si="5"/>
        <v>0</v>
      </c>
      <c r="CS21" s="294">
        <f t="shared" si="6"/>
        <v>0.75</v>
      </c>
      <c r="CT21" s="294">
        <f t="shared" si="7"/>
        <v>0</v>
      </c>
      <c r="CU21" s="295">
        <f t="shared" ca="1" si="12"/>
        <v>6666.375</v>
      </c>
      <c r="CV21" s="296">
        <f ca="1">IF(H21=0,0,LOOKUP(H21,ﾃﾞｰﾀ入力!$C$3:'ﾃﾞｰﾀ入力'!$C$52,ﾃﾞｰﾀ入力!$E$3:'ﾃﾞｰﾀ入力'!$E$51))</f>
        <v>1226</v>
      </c>
      <c r="CW21" s="297">
        <f ca="1">IF(H21=0,0,LOOKUP(H21,ﾃﾞｰﾀ入力!$C$3:'ﾃﾞｰﾀ入力'!$C$52,ﾃﾞｰﾀ入力!$F$3:'ﾃﾞｰﾀ入力'!$F$51))</f>
        <v>320</v>
      </c>
      <c r="CY21" s="69"/>
      <c r="CZ21" s="69"/>
      <c r="DA21" s="69"/>
    </row>
    <row r="22" spans="1:105" ht="22.5" customHeight="1">
      <c r="A22" s="443">
        <f t="shared" si="8"/>
        <v>9</v>
      </c>
      <c r="B22" s="855" t="str">
        <f>ｼﾌﾄ原本!C13</f>
        <v>H.S</v>
      </c>
      <c r="C22" s="780" t="str">
        <f>ｼﾌﾄ原本!N13</f>
        <v>13-L</v>
      </c>
      <c r="D22" s="435">
        <f>IF(COUNTIF($H$14:$H$30,9),VLOOKUP(9,$H$14:$CU$30,3,FALSE),0)</f>
        <v>13</v>
      </c>
      <c r="E22" s="423">
        <f>IF(COUNTIF($H$14:$H$30,9),VLOOKUP(9,$H$14:$CU$30,4,FALSE),0)</f>
        <v>22.75</v>
      </c>
      <c r="F22" s="430">
        <f ca="1">IF(COUNTIF($H$14:$H$30,9),VLOOKUP(9,$H$14:$CU$30,92,FALSE),0)</f>
        <v>11310</v>
      </c>
      <c r="G22" s="431">
        <f ca="1">IF(COUNTIF($H$14:$H$30,9),VLOOKUP(9,$H$14:$CW$30,94,FALSE),0)</f>
        <v>648</v>
      </c>
      <c r="H22" s="432"/>
      <c r="I22" s="874">
        <f>IF(H22=0,0,LOOKUP(H22,ﾃﾞｰﾀ入力!$C$3:'ﾃﾞｰﾀ入力'!$C$40,ﾃﾞｰﾀ入力!$D$3:'ﾃﾞｰﾀ入力'!$D$40))</f>
        <v>0</v>
      </c>
      <c r="J22" s="285"/>
      <c r="K22" s="286"/>
      <c r="L22" s="632">
        <f t="shared" ref="L22:AQ22" si="31">IF(AND(L12&gt;=$J$22,L12&lt;$K$22),"*",0)</f>
        <v>0</v>
      </c>
      <c r="M22" s="626">
        <f t="shared" si="31"/>
        <v>0</v>
      </c>
      <c r="N22" s="627">
        <f t="shared" si="31"/>
        <v>0</v>
      </c>
      <c r="O22" s="628">
        <f t="shared" si="31"/>
        <v>0</v>
      </c>
      <c r="P22" s="537">
        <f t="shared" si="31"/>
        <v>0</v>
      </c>
      <c r="Q22" s="723">
        <f t="shared" si="31"/>
        <v>0</v>
      </c>
      <c r="R22" s="724">
        <f t="shared" si="31"/>
        <v>0</v>
      </c>
      <c r="S22" s="723">
        <f t="shared" si="31"/>
        <v>0</v>
      </c>
      <c r="T22" s="721">
        <f t="shared" si="31"/>
        <v>0</v>
      </c>
      <c r="U22" s="722">
        <f t="shared" si="31"/>
        <v>0</v>
      </c>
      <c r="V22" s="723">
        <f t="shared" si="31"/>
        <v>0</v>
      </c>
      <c r="W22" s="562">
        <f t="shared" si="31"/>
        <v>0</v>
      </c>
      <c r="X22" s="723">
        <f t="shared" si="31"/>
        <v>0</v>
      </c>
      <c r="Y22" s="723">
        <f t="shared" si="31"/>
        <v>0</v>
      </c>
      <c r="Z22" s="724">
        <f t="shared" si="31"/>
        <v>0</v>
      </c>
      <c r="AA22" s="723">
        <f t="shared" si="31"/>
        <v>0</v>
      </c>
      <c r="AB22" s="721">
        <f t="shared" si="31"/>
        <v>0</v>
      </c>
      <c r="AC22" s="722">
        <f t="shared" si="31"/>
        <v>0</v>
      </c>
      <c r="AD22" s="723">
        <f t="shared" si="31"/>
        <v>0</v>
      </c>
      <c r="AE22" s="562">
        <f t="shared" si="31"/>
        <v>0</v>
      </c>
      <c r="AF22" s="960">
        <f t="shared" si="31"/>
        <v>0</v>
      </c>
      <c r="AG22" s="960">
        <f t="shared" si="31"/>
        <v>0</v>
      </c>
      <c r="AH22" s="961">
        <f t="shared" si="31"/>
        <v>0</v>
      </c>
      <c r="AI22" s="960">
        <f t="shared" si="31"/>
        <v>0</v>
      </c>
      <c r="AJ22" s="962">
        <f t="shared" si="31"/>
        <v>0</v>
      </c>
      <c r="AK22" s="963">
        <f t="shared" si="31"/>
        <v>0</v>
      </c>
      <c r="AL22" s="960">
        <f t="shared" si="31"/>
        <v>0</v>
      </c>
      <c r="AM22" s="964">
        <f t="shared" si="31"/>
        <v>0</v>
      </c>
      <c r="AN22" s="960">
        <f t="shared" si="31"/>
        <v>0</v>
      </c>
      <c r="AO22" s="960">
        <f t="shared" si="31"/>
        <v>0</v>
      </c>
      <c r="AP22" s="961">
        <f t="shared" si="31"/>
        <v>0</v>
      </c>
      <c r="AQ22" s="960">
        <f t="shared" si="31"/>
        <v>0</v>
      </c>
      <c r="AR22" s="962">
        <f t="shared" ref="AR22:BW22" si="32">IF(AND(AR12&gt;=$J$22,AR12&lt;$K$22),"*",0)</f>
        <v>0</v>
      </c>
      <c r="AS22" s="963">
        <f t="shared" si="32"/>
        <v>0</v>
      </c>
      <c r="AT22" s="960">
        <f t="shared" si="32"/>
        <v>0</v>
      </c>
      <c r="AU22" s="964">
        <f t="shared" si="32"/>
        <v>0</v>
      </c>
      <c r="AV22" s="960">
        <f t="shared" si="32"/>
        <v>0</v>
      </c>
      <c r="AW22" s="960">
        <f t="shared" si="32"/>
        <v>0</v>
      </c>
      <c r="AX22" s="961">
        <f t="shared" si="32"/>
        <v>0</v>
      </c>
      <c r="AY22" s="960">
        <f t="shared" si="32"/>
        <v>0</v>
      </c>
      <c r="AZ22" s="962">
        <f t="shared" si="32"/>
        <v>0</v>
      </c>
      <c r="BA22" s="963">
        <f t="shared" si="32"/>
        <v>0</v>
      </c>
      <c r="BB22" s="960">
        <f t="shared" si="32"/>
        <v>0</v>
      </c>
      <c r="BC22" s="964">
        <f t="shared" si="32"/>
        <v>0</v>
      </c>
      <c r="BD22" s="960">
        <f t="shared" si="32"/>
        <v>0</v>
      </c>
      <c r="BE22" s="960">
        <f t="shared" si="32"/>
        <v>0</v>
      </c>
      <c r="BF22" s="961">
        <f t="shared" si="32"/>
        <v>0</v>
      </c>
      <c r="BG22" s="960">
        <f t="shared" si="32"/>
        <v>0</v>
      </c>
      <c r="BH22" s="962">
        <f t="shared" si="32"/>
        <v>0</v>
      </c>
      <c r="BI22" s="963">
        <f t="shared" si="32"/>
        <v>0</v>
      </c>
      <c r="BJ22" s="960">
        <f t="shared" si="32"/>
        <v>0</v>
      </c>
      <c r="BK22" s="964">
        <f t="shared" si="32"/>
        <v>0</v>
      </c>
      <c r="BL22" s="960">
        <f t="shared" si="32"/>
        <v>0</v>
      </c>
      <c r="BM22" s="960">
        <f t="shared" si="32"/>
        <v>0</v>
      </c>
      <c r="BN22" s="961">
        <f t="shared" si="32"/>
        <v>0</v>
      </c>
      <c r="BO22" s="960">
        <f t="shared" si="32"/>
        <v>0</v>
      </c>
      <c r="BP22" s="962">
        <f t="shared" si="32"/>
        <v>0</v>
      </c>
      <c r="BQ22" s="963">
        <f t="shared" si="32"/>
        <v>0</v>
      </c>
      <c r="BR22" s="960">
        <f t="shared" si="32"/>
        <v>0</v>
      </c>
      <c r="BS22" s="964">
        <f t="shared" si="32"/>
        <v>0</v>
      </c>
      <c r="BT22" s="960">
        <f t="shared" si="32"/>
        <v>0</v>
      </c>
      <c r="BU22" s="960">
        <f t="shared" si="32"/>
        <v>0</v>
      </c>
      <c r="BV22" s="961">
        <f t="shared" si="32"/>
        <v>0</v>
      </c>
      <c r="BW22" s="960">
        <f t="shared" si="32"/>
        <v>0</v>
      </c>
      <c r="BX22" s="962">
        <f t="shared" ref="BX22:CM22" si="33">IF(AND(BX12&gt;=$J$22,BX12&lt;$K$22),"*",0)</f>
        <v>0</v>
      </c>
      <c r="BY22" s="963">
        <f t="shared" si="33"/>
        <v>0</v>
      </c>
      <c r="BZ22" s="960">
        <f t="shared" si="33"/>
        <v>0</v>
      </c>
      <c r="CA22" s="964">
        <f t="shared" si="33"/>
        <v>0</v>
      </c>
      <c r="CB22" s="723">
        <f t="shared" si="33"/>
        <v>0</v>
      </c>
      <c r="CC22" s="723">
        <f t="shared" si="33"/>
        <v>0</v>
      </c>
      <c r="CD22" s="724">
        <f t="shared" si="33"/>
        <v>0</v>
      </c>
      <c r="CE22" s="723">
        <f t="shared" si="33"/>
        <v>0</v>
      </c>
      <c r="CF22" s="721">
        <f t="shared" si="33"/>
        <v>0</v>
      </c>
      <c r="CG22" s="722">
        <f t="shared" si="33"/>
        <v>0</v>
      </c>
      <c r="CH22" s="723">
        <f t="shared" si="33"/>
        <v>0</v>
      </c>
      <c r="CI22" s="562">
        <f t="shared" si="33"/>
        <v>0</v>
      </c>
      <c r="CJ22" s="723">
        <f t="shared" si="33"/>
        <v>0</v>
      </c>
      <c r="CK22" s="723">
        <f t="shared" si="33"/>
        <v>0</v>
      </c>
      <c r="CL22" s="541">
        <f t="shared" si="33"/>
        <v>0</v>
      </c>
      <c r="CM22" s="539">
        <f t="shared" si="33"/>
        <v>0</v>
      </c>
      <c r="CN22" s="1128">
        <f t="shared" si="4"/>
        <v>0</v>
      </c>
      <c r="CO22" s="1129"/>
      <c r="CP22" s="1123">
        <f>IF(CN22=0,0,LOOKUP(CN22,ﾃﾞｰﾀ入力!$AR$13:'ﾃﾞｰﾀ入力'!$AR$34,ﾃﾞｰﾀ入力!$AS$13:'ﾃﾞｰﾀ入力'!$AS$34))</f>
        <v>0</v>
      </c>
      <c r="CQ22" s="1123"/>
      <c r="CR22" s="294">
        <f t="shared" si="5"/>
        <v>0</v>
      </c>
      <c r="CS22" s="294">
        <f t="shared" si="6"/>
        <v>0</v>
      </c>
      <c r="CT22" s="294">
        <f t="shared" si="7"/>
        <v>0</v>
      </c>
      <c r="CU22" s="295">
        <f t="shared" si="12"/>
        <v>0</v>
      </c>
      <c r="CV22" s="296">
        <f>IF(H22=0,0,LOOKUP(H22,ﾃﾞｰﾀ入力!$C$3:'ﾃﾞｰﾀ入力'!$C$52,ﾃﾞｰﾀ入力!$E$3:'ﾃﾞｰﾀ入力'!$E$51))</f>
        <v>0</v>
      </c>
      <c r="CW22" s="297">
        <f>IF(H22=0,0,LOOKUP(H22,ﾃﾞｰﾀ入力!$C$3:'ﾃﾞｰﾀ入力'!$C$52,ﾃﾞｰﾀ入力!$F$3:'ﾃﾞｰﾀ入力'!$F$51))</f>
        <v>0</v>
      </c>
      <c r="CY22" s="69"/>
      <c r="CZ22" s="69"/>
      <c r="DA22" s="69"/>
    </row>
    <row r="23" spans="1:105" ht="22.5" customHeight="1">
      <c r="A23" s="443">
        <f t="shared" si="8"/>
        <v>10</v>
      </c>
      <c r="B23" s="855" t="str">
        <f>ｼﾌﾄ原本!C14</f>
        <v>C.E</v>
      </c>
      <c r="C23" s="780" t="str">
        <f>ｼﾌﾄ原本!N14</f>
        <v>X</v>
      </c>
      <c r="D23" s="435">
        <f>IF(COUNTIF($H$14:$H$30,10),VLOOKUP(10,$H$14:$CU$30,3,FALSE),0)</f>
        <v>0</v>
      </c>
      <c r="E23" s="423">
        <f>IF(COUNTIF($H$14:$H$30,10),VLOOKUP(10,$H$14:$CU$30,4,FALSE),0)</f>
        <v>0</v>
      </c>
      <c r="F23" s="430">
        <f>IF(COUNTIF($H$14:$H$30,10),VLOOKUP(10,$H$14:$CU$30,92,FALSE),0)</f>
        <v>0</v>
      </c>
      <c r="G23" s="431">
        <f>IF(COUNTIF($H$14:$H$30,10),VLOOKUP(10,$H$14:$CW$30,94,FALSE),0)</f>
        <v>0</v>
      </c>
      <c r="H23" s="432"/>
      <c r="I23" s="874">
        <f>IF(H23=0,0,LOOKUP(H23,ﾃﾞｰﾀ入力!$C$3:'ﾃﾞｰﾀ入力'!$C$40,ﾃﾞｰﾀ入力!$D$3:'ﾃﾞｰﾀ入力'!$D$40))</f>
        <v>0</v>
      </c>
      <c r="J23" s="285"/>
      <c r="K23" s="286"/>
      <c r="L23" s="632">
        <f t="shared" ref="L23:AQ23" si="34">IF(AND(L12&gt;=$J$23,L12&lt;$K$23),"*",0)</f>
        <v>0</v>
      </c>
      <c r="M23" s="626">
        <f t="shared" si="34"/>
        <v>0</v>
      </c>
      <c r="N23" s="627">
        <f t="shared" si="34"/>
        <v>0</v>
      </c>
      <c r="O23" s="628">
        <f t="shared" si="34"/>
        <v>0</v>
      </c>
      <c r="P23" s="537">
        <f t="shared" si="34"/>
        <v>0</v>
      </c>
      <c r="Q23" s="723">
        <f t="shared" si="34"/>
        <v>0</v>
      </c>
      <c r="R23" s="724">
        <f t="shared" si="34"/>
        <v>0</v>
      </c>
      <c r="S23" s="723">
        <f t="shared" si="34"/>
        <v>0</v>
      </c>
      <c r="T23" s="721">
        <f t="shared" si="34"/>
        <v>0</v>
      </c>
      <c r="U23" s="722">
        <f t="shared" si="34"/>
        <v>0</v>
      </c>
      <c r="V23" s="723">
        <f t="shared" si="34"/>
        <v>0</v>
      </c>
      <c r="W23" s="562">
        <f t="shared" si="34"/>
        <v>0</v>
      </c>
      <c r="X23" s="723">
        <f t="shared" si="34"/>
        <v>0</v>
      </c>
      <c r="Y23" s="723">
        <f t="shared" si="34"/>
        <v>0</v>
      </c>
      <c r="Z23" s="724">
        <f t="shared" si="34"/>
        <v>0</v>
      </c>
      <c r="AA23" s="723">
        <f t="shared" si="34"/>
        <v>0</v>
      </c>
      <c r="AB23" s="721">
        <f t="shared" si="34"/>
        <v>0</v>
      </c>
      <c r="AC23" s="722">
        <f t="shared" si="34"/>
        <v>0</v>
      </c>
      <c r="AD23" s="723">
        <f t="shared" si="34"/>
        <v>0</v>
      </c>
      <c r="AE23" s="562">
        <f t="shared" si="34"/>
        <v>0</v>
      </c>
      <c r="AF23" s="960">
        <f t="shared" si="34"/>
        <v>0</v>
      </c>
      <c r="AG23" s="960">
        <f t="shared" si="34"/>
        <v>0</v>
      </c>
      <c r="AH23" s="961">
        <f t="shared" si="34"/>
        <v>0</v>
      </c>
      <c r="AI23" s="960">
        <f t="shared" si="34"/>
        <v>0</v>
      </c>
      <c r="AJ23" s="962">
        <f t="shared" si="34"/>
        <v>0</v>
      </c>
      <c r="AK23" s="963">
        <f t="shared" si="34"/>
        <v>0</v>
      </c>
      <c r="AL23" s="960">
        <f t="shared" si="34"/>
        <v>0</v>
      </c>
      <c r="AM23" s="964">
        <f t="shared" si="34"/>
        <v>0</v>
      </c>
      <c r="AN23" s="960">
        <f t="shared" si="34"/>
        <v>0</v>
      </c>
      <c r="AO23" s="960">
        <f t="shared" si="34"/>
        <v>0</v>
      </c>
      <c r="AP23" s="961">
        <f t="shared" si="34"/>
        <v>0</v>
      </c>
      <c r="AQ23" s="960">
        <f t="shared" si="34"/>
        <v>0</v>
      </c>
      <c r="AR23" s="962">
        <f t="shared" ref="AR23:BW23" si="35">IF(AND(AR12&gt;=$J$23,AR12&lt;$K$23),"*",0)</f>
        <v>0</v>
      </c>
      <c r="AS23" s="963">
        <f t="shared" si="35"/>
        <v>0</v>
      </c>
      <c r="AT23" s="960">
        <f t="shared" si="35"/>
        <v>0</v>
      </c>
      <c r="AU23" s="964">
        <f t="shared" si="35"/>
        <v>0</v>
      </c>
      <c r="AV23" s="960">
        <f t="shared" si="35"/>
        <v>0</v>
      </c>
      <c r="AW23" s="960">
        <f t="shared" si="35"/>
        <v>0</v>
      </c>
      <c r="AX23" s="961">
        <f t="shared" si="35"/>
        <v>0</v>
      </c>
      <c r="AY23" s="960">
        <f t="shared" si="35"/>
        <v>0</v>
      </c>
      <c r="AZ23" s="962">
        <f t="shared" si="35"/>
        <v>0</v>
      </c>
      <c r="BA23" s="963">
        <f t="shared" si="35"/>
        <v>0</v>
      </c>
      <c r="BB23" s="960">
        <f t="shared" si="35"/>
        <v>0</v>
      </c>
      <c r="BC23" s="964">
        <f t="shared" si="35"/>
        <v>0</v>
      </c>
      <c r="BD23" s="960">
        <f t="shared" si="35"/>
        <v>0</v>
      </c>
      <c r="BE23" s="960">
        <f t="shared" si="35"/>
        <v>0</v>
      </c>
      <c r="BF23" s="961">
        <f t="shared" si="35"/>
        <v>0</v>
      </c>
      <c r="BG23" s="960">
        <f t="shared" si="35"/>
        <v>0</v>
      </c>
      <c r="BH23" s="962">
        <f t="shared" si="35"/>
        <v>0</v>
      </c>
      <c r="BI23" s="963">
        <f t="shared" si="35"/>
        <v>0</v>
      </c>
      <c r="BJ23" s="960">
        <f t="shared" si="35"/>
        <v>0</v>
      </c>
      <c r="BK23" s="964">
        <f t="shared" si="35"/>
        <v>0</v>
      </c>
      <c r="BL23" s="960">
        <f t="shared" si="35"/>
        <v>0</v>
      </c>
      <c r="BM23" s="960">
        <f t="shared" si="35"/>
        <v>0</v>
      </c>
      <c r="BN23" s="961">
        <f t="shared" si="35"/>
        <v>0</v>
      </c>
      <c r="BO23" s="960">
        <f t="shared" si="35"/>
        <v>0</v>
      </c>
      <c r="BP23" s="962">
        <f t="shared" si="35"/>
        <v>0</v>
      </c>
      <c r="BQ23" s="963">
        <f t="shared" si="35"/>
        <v>0</v>
      </c>
      <c r="BR23" s="960">
        <f t="shared" si="35"/>
        <v>0</v>
      </c>
      <c r="BS23" s="964">
        <f t="shared" si="35"/>
        <v>0</v>
      </c>
      <c r="BT23" s="960">
        <f t="shared" si="35"/>
        <v>0</v>
      </c>
      <c r="BU23" s="960">
        <f t="shared" si="35"/>
        <v>0</v>
      </c>
      <c r="BV23" s="961">
        <f t="shared" si="35"/>
        <v>0</v>
      </c>
      <c r="BW23" s="960">
        <f t="shared" si="35"/>
        <v>0</v>
      </c>
      <c r="BX23" s="962">
        <f t="shared" ref="BX23:CM23" si="36">IF(AND(BX12&gt;=$J$23,BX12&lt;$K$23),"*",0)</f>
        <v>0</v>
      </c>
      <c r="BY23" s="963">
        <f t="shared" si="36"/>
        <v>0</v>
      </c>
      <c r="BZ23" s="960">
        <f t="shared" si="36"/>
        <v>0</v>
      </c>
      <c r="CA23" s="964">
        <f t="shared" si="36"/>
        <v>0</v>
      </c>
      <c r="CB23" s="723">
        <f t="shared" si="36"/>
        <v>0</v>
      </c>
      <c r="CC23" s="723">
        <f t="shared" si="36"/>
        <v>0</v>
      </c>
      <c r="CD23" s="724">
        <f t="shared" si="36"/>
        <v>0</v>
      </c>
      <c r="CE23" s="723">
        <f t="shared" si="36"/>
        <v>0</v>
      </c>
      <c r="CF23" s="721">
        <f t="shared" si="36"/>
        <v>0</v>
      </c>
      <c r="CG23" s="722">
        <f t="shared" si="36"/>
        <v>0</v>
      </c>
      <c r="CH23" s="723">
        <f t="shared" si="36"/>
        <v>0</v>
      </c>
      <c r="CI23" s="562">
        <f t="shared" si="36"/>
        <v>0</v>
      </c>
      <c r="CJ23" s="723">
        <f t="shared" si="36"/>
        <v>0</v>
      </c>
      <c r="CK23" s="723">
        <f t="shared" si="36"/>
        <v>0</v>
      </c>
      <c r="CL23" s="541">
        <f t="shared" si="36"/>
        <v>0</v>
      </c>
      <c r="CM23" s="539">
        <f t="shared" si="36"/>
        <v>0</v>
      </c>
      <c r="CN23" s="1128">
        <f t="shared" si="4"/>
        <v>0</v>
      </c>
      <c r="CO23" s="1129"/>
      <c r="CP23" s="1123">
        <f>IF(CN23=0,0,LOOKUP(CN23,ﾃﾞｰﾀ入力!$AR$13:'ﾃﾞｰﾀ入力'!$AR$34,ﾃﾞｰﾀ入力!$AS$13:'ﾃﾞｰﾀ入力'!$AS$34))</f>
        <v>0</v>
      </c>
      <c r="CQ23" s="1123"/>
      <c r="CR23" s="294">
        <f t="shared" si="5"/>
        <v>0</v>
      </c>
      <c r="CS23" s="294">
        <f t="shared" si="6"/>
        <v>0</v>
      </c>
      <c r="CT23" s="294">
        <f t="shared" si="7"/>
        <v>0</v>
      </c>
      <c r="CU23" s="295">
        <f t="shared" si="12"/>
        <v>0</v>
      </c>
      <c r="CV23" s="296">
        <f>IF(H23=0,0,LOOKUP(H23,ﾃﾞｰﾀ入力!$C$3:'ﾃﾞｰﾀ入力'!$C$52,ﾃﾞｰﾀ入力!$E$3:'ﾃﾞｰﾀ入力'!$E$51))</f>
        <v>0</v>
      </c>
      <c r="CW23" s="297">
        <f>IF(H23=0,0,LOOKUP(H23,ﾃﾞｰﾀ入力!$C$3:'ﾃﾞｰﾀ入力'!$C$52,ﾃﾞｰﾀ入力!$F$3:'ﾃﾞｰﾀ入力'!$F$51))</f>
        <v>0</v>
      </c>
      <c r="CY23" s="69"/>
      <c r="CZ23" s="69"/>
      <c r="DA23" s="69"/>
    </row>
    <row r="24" spans="1:105" ht="22.5" customHeight="1">
      <c r="A24" s="443">
        <f t="shared" si="8"/>
        <v>11</v>
      </c>
      <c r="B24" s="855" t="str">
        <f>ｼﾌﾄ原本!C15</f>
        <v>K.J</v>
      </c>
      <c r="C24" s="780" t="str">
        <f>ｼﾌﾄ原本!N15</f>
        <v>X</v>
      </c>
      <c r="D24" s="435">
        <f>IF(COUNTIF($H$14:$H$30,11),VLOOKUP(11,$H$14:$CU$30,3,FALSE),0)</f>
        <v>0</v>
      </c>
      <c r="E24" s="423">
        <f>IF(COUNTIF($H$14:$H$30,11),VLOOKUP(11,$H$14:$CU$30,4,FALSE),0)</f>
        <v>0</v>
      </c>
      <c r="F24" s="430">
        <f>IF(COUNTIF($H$14:$H$30,11),VLOOKUP(11,$H$14:$CU$30,92,FALSE),0)</f>
        <v>0</v>
      </c>
      <c r="G24" s="431">
        <f>IF(COUNTIF($H$14:$H$30,11),VLOOKUP(11,$H$14:$CW$30,94,FALSE),0)</f>
        <v>0</v>
      </c>
      <c r="H24" s="432"/>
      <c r="I24" s="874">
        <f>IF(H24=0,0,LOOKUP(H24,ﾃﾞｰﾀ入力!$C$3:'ﾃﾞｰﾀ入力'!$C$40,ﾃﾞｰﾀ入力!$D$3:'ﾃﾞｰﾀ入力'!$D$40))</f>
        <v>0</v>
      </c>
      <c r="J24" s="285"/>
      <c r="K24" s="286"/>
      <c r="L24" s="632">
        <f t="shared" ref="L24:AQ24" si="37">IF(AND(L12&gt;=$J$24,L12&lt;$K$24),"*",0)</f>
        <v>0</v>
      </c>
      <c r="M24" s="626">
        <f t="shared" si="37"/>
        <v>0</v>
      </c>
      <c r="N24" s="627">
        <f t="shared" si="37"/>
        <v>0</v>
      </c>
      <c r="O24" s="628">
        <f t="shared" si="37"/>
        <v>0</v>
      </c>
      <c r="P24" s="537">
        <f t="shared" si="37"/>
        <v>0</v>
      </c>
      <c r="Q24" s="539">
        <f t="shared" si="37"/>
        <v>0</v>
      </c>
      <c r="R24" s="541">
        <f t="shared" si="37"/>
        <v>0</v>
      </c>
      <c r="S24" s="539">
        <f t="shared" si="37"/>
        <v>0</v>
      </c>
      <c r="T24" s="537">
        <f t="shared" si="37"/>
        <v>0</v>
      </c>
      <c r="U24" s="538">
        <f t="shared" si="37"/>
        <v>0</v>
      </c>
      <c r="V24" s="539">
        <f t="shared" si="37"/>
        <v>0</v>
      </c>
      <c r="W24" s="562">
        <f t="shared" si="37"/>
        <v>0</v>
      </c>
      <c r="X24" s="723">
        <f t="shared" si="37"/>
        <v>0</v>
      </c>
      <c r="Y24" s="723">
        <f t="shared" si="37"/>
        <v>0</v>
      </c>
      <c r="Z24" s="724">
        <f t="shared" si="37"/>
        <v>0</v>
      </c>
      <c r="AA24" s="723">
        <f t="shared" si="37"/>
        <v>0</v>
      </c>
      <c r="AB24" s="721">
        <f t="shared" si="37"/>
        <v>0</v>
      </c>
      <c r="AC24" s="722">
        <f t="shared" si="37"/>
        <v>0</v>
      </c>
      <c r="AD24" s="723">
        <f t="shared" si="37"/>
        <v>0</v>
      </c>
      <c r="AE24" s="562">
        <f t="shared" si="37"/>
        <v>0</v>
      </c>
      <c r="AF24" s="960">
        <f t="shared" si="37"/>
        <v>0</v>
      </c>
      <c r="AG24" s="960">
        <f t="shared" si="37"/>
        <v>0</v>
      </c>
      <c r="AH24" s="961">
        <f t="shared" si="37"/>
        <v>0</v>
      </c>
      <c r="AI24" s="960">
        <f t="shared" si="37"/>
        <v>0</v>
      </c>
      <c r="AJ24" s="962">
        <f t="shared" si="37"/>
        <v>0</v>
      </c>
      <c r="AK24" s="963">
        <f t="shared" si="37"/>
        <v>0</v>
      </c>
      <c r="AL24" s="960">
        <f t="shared" si="37"/>
        <v>0</v>
      </c>
      <c r="AM24" s="964">
        <f t="shared" si="37"/>
        <v>0</v>
      </c>
      <c r="AN24" s="960">
        <f t="shared" si="37"/>
        <v>0</v>
      </c>
      <c r="AO24" s="960">
        <f t="shared" si="37"/>
        <v>0</v>
      </c>
      <c r="AP24" s="961">
        <f t="shared" si="37"/>
        <v>0</v>
      </c>
      <c r="AQ24" s="960">
        <f t="shared" si="37"/>
        <v>0</v>
      </c>
      <c r="AR24" s="962">
        <f t="shared" ref="AR24:BW24" si="38">IF(AND(AR12&gt;=$J$24,AR12&lt;$K$24),"*",0)</f>
        <v>0</v>
      </c>
      <c r="AS24" s="963">
        <f t="shared" si="38"/>
        <v>0</v>
      </c>
      <c r="AT24" s="960">
        <f t="shared" si="38"/>
        <v>0</v>
      </c>
      <c r="AU24" s="964">
        <f t="shared" si="38"/>
        <v>0</v>
      </c>
      <c r="AV24" s="960">
        <f t="shared" si="38"/>
        <v>0</v>
      </c>
      <c r="AW24" s="960">
        <f t="shared" si="38"/>
        <v>0</v>
      </c>
      <c r="AX24" s="961">
        <f t="shared" si="38"/>
        <v>0</v>
      </c>
      <c r="AY24" s="960">
        <f t="shared" si="38"/>
        <v>0</v>
      </c>
      <c r="AZ24" s="962">
        <f t="shared" si="38"/>
        <v>0</v>
      </c>
      <c r="BA24" s="963">
        <f t="shared" si="38"/>
        <v>0</v>
      </c>
      <c r="BB24" s="960">
        <f t="shared" si="38"/>
        <v>0</v>
      </c>
      <c r="BC24" s="964">
        <f t="shared" si="38"/>
        <v>0</v>
      </c>
      <c r="BD24" s="960">
        <f t="shared" si="38"/>
        <v>0</v>
      </c>
      <c r="BE24" s="960">
        <f t="shared" si="38"/>
        <v>0</v>
      </c>
      <c r="BF24" s="961">
        <f t="shared" si="38"/>
        <v>0</v>
      </c>
      <c r="BG24" s="960">
        <f t="shared" si="38"/>
        <v>0</v>
      </c>
      <c r="BH24" s="962">
        <f t="shared" si="38"/>
        <v>0</v>
      </c>
      <c r="BI24" s="963">
        <f t="shared" si="38"/>
        <v>0</v>
      </c>
      <c r="BJ24" s="960">
        <f t="shared" si="38"/>
        <v>0</v>
      </c>
      <c r="BK24" s="964">
        <f t="shared" si="38"/>
        <v>0</v>
      </c>
      <c r="BL24" s="960">
        <f t="shared" si="38"/>
        <v>0</v>
      </c>
      <c r="BM24" s="960">
        <f t="shared" si="38"/>
        <v>0</v>
      </c>
      <c r="BN24" s="961">
        <f t="shared" si="38"/>
        <v>0</v>
      </c>
      <c r="BO24" s="960">
        <f t="shared" si="38"/>
        <v>0</v>
      </c>
      <c r="BP24" s="962">
        <f t="shared" si="38"/>
        <v>0</v>
      </c>
      <c r="BQ24" s="963">
        <f t="shared" si="38"/>
        <v>0</v>
      </c>
      <c r="BR24" s="960">
        <f t="shared" si="38"/>
        <v>0</v>
      </c>
      <c r="BS24" s="964">
        <f t="shared" si="38"/>
        <v>0</v>
      </c>
      <c r="BT24" s="960">
        <f t="shared" si="38"/>
        <v>0</v>
      </c>
      <c r="BU24" s="960">
        <f t="shared" si="38"/>
        <v>0</v>
      </c>
      <c r="BV24" s="961">
        <f t="shared" si="38"/>
        <v>0</v>
      </c>
      <c r="BW24" s="960">
        <f t="shared" si="38"/>
        <v>0</v>
      </c>
      <c r="BX24" s="962">
        <f t="shared" ref="BX24:CM24" si="39">IF(AND(BX12&gt;=$J$24,BX12&lt;$K$24),"*",0)</f>
        <v>0</v>
      </c>
      <c r="BY24" s="963">
        <f t="shared" si="39"/>
        <v>0</v>
      </c>
      <c r="BZ24" s="960">
        <f t="shared" si="39"/>
        <v>0</v>
      </c>
      <c r="CA24" s="964">
        <f t="shared" si="39"/>
        <v>0</v>
      </c>
      <c r="CB24" s="723">
        <f t="shared" si="39"/>
        <v>0</v>
      </c>
      <c r="CC24" s="723">
        <f t="shared" si="39"/>
        <v>0</v>
      </c>
      <c r="CD24" s="724">
        <f t="shared" si="39"/>
        <v>0</v>
      </c>
      <c r="CE24" s="723">
        <f t="shared" si="39"/>
        <v>0</v>
      </c>
      <c r="CF24" s="721">
        <f t="shared" si="39"/>
        <v>0</v>
      </c>
      <c r="CG24" s="722">
        <f t="shared" si="39"/>
        <v>0</v>
      </c>
      <c r="CH24" s="723">
        <f t="shared" si="39"/>
        <v>0</v>
      </c>
      <c r="CI24" s="562">
        <f t="shared" si="39"/>
        <v>0</v>
      </c>
      <c r="CJ24" s="723">
        <f t="shared" si="39"/>
        <v>0</v>
      </c>
      <c r="CK24" s="723">
        <f t="shared" si="39"/>
        <v>0</v>
      </c>
      <c r="CL24" s="541">
        <f t="shared" si="39"/>
        <v>0</v>
      </c>
      <c r="CM24" s="539">
        <f t="shared" si="39"/>
        <v>0</v>
      </c>
      <c r="CN24" s="1128">
        <f t="shared" si="4"/>
        <v>0</v>
      </c>
      <c r="CO24" s="1129"/>
      <c r="CP24" s="1123">
        <f>IF(CN24=0,0,LOOKUP(CN24,ﾃﾞｰﾀ入力!$AR$13:'ﾃﾞｰﾀ入力'!$AR$34,ﾃﾞｰﾀ入力!$AS$13:'ﾃﾞｰﾀ入力'!$AS$34))</f>
        <v>0</v>
      </c>
      <c r="CQ24" s="1123"/>
      <c r="CR24" s="294">
        <f t="shared" si="5"/>
        <v>0</v>
      </c>
      <c r="CS24" s="294">
        <f t="shared" si="6"/>
        <v>0</v>
      </c>
      <c r="CT24" s="294">
        <f t="shared" si="7"/>
        <v>0</v>
      </c>
      <c r="CU24" s="295">
        <f t="shared" si="12"/>
        <v>0</v>
      </c>
      <c r="CV24" s="296">
        <f>IF(H24=0,0,LOOKUP(H24,ﾃﾞｰﾀ入力!$C$3:'ﾃﾞｰﾀ入力'!$C$52,ﾃﾞｰﾀ入力!$E$3:'ﾃﾞｰﾀ入力'!$E$51))</f>
        <v>0</v>
      </c>
      <c r="CW24" s="297">
        <f>IF(H24=0,0,LOOKUP(H24,ﾃﾞｰﾀ入力!$C$3:'ﾃﾞｰﾀ入力'!$C$52,ﾃﾞｰﾀ入力!$F$3:'ﾃﾞｰﾀ入力'!$F$51))</f>
        <v>0</v>
      </c>
      <c r="CY24" s="69"/>
      <c r="CZ24" s="69"/>
      <c r="DA24" s="69"/>
    </row>
    <row r="25" spans="1:105" ht="22.5" customHeight="1">
      <c r="A25" s="443">
        <f t="shared" si="8"/>
        <v>12</v>
      </c>
      <c r="B25" s="855" t="str">
        <f>ｼﾌﾄ原本!C16</f>
        <v>Y.K</v>
      </c>
      <c r="C25" s="780" t="str">
        <f>ｼﾌﾄ原本!N16</f>
        <v>X</v>
      </c>
      <c r="D25" s="435">
        <f>IF(COUNTIF($H$14:$H$30,12),VLOOKUP(12,$H$14:$CU$30,3,FALSE),0)</f>
        <v>0</v>
      </c>
      <c r="E25" s="423">
        <f>IF(COUNTIF($H$14:$H$30,12),VLOOKUP(12,$H$14:$CU$30,4,FALSE),0)</f>
        <v>0</v>
      </c>
      <c r="F25" s="430">
        <f>IF(COUNTIF($H$14:$H$30,12),VLOOKUP(12,$H$14:$CU$30,92,FALSE),0)</f>
        <v>0</v>
      </c>
      <c r="G25" s="431">
        <f>IF(COUNTIF($H$14:$H$30,12),VLOOKUP(12,$H$14:$CW$30,94,FALSE),0)</f>
        <v>0</v>
      </c>
      <c r="H25" s="432"/>
      <c r="I25" s="874">
        <f>IF(H25=0,0,LOOKUP(H25,ﾃﾞｰﾀ入力!$C$3:'ﾃﾞｰﾀ入力'!$C$40,ﾃﾞｰﾀ入力!$D$3:'ﾃﾞｰﾀ入力'!$D$40))</f>
        <v>0</v>
      </c>
      <c r="J25" s="285"/>
      <c r="K25" s="286"/>
      <c r="L25" s="632">
        <f t="shared" ref="L25:AQ25" si="40">IF(AND(L12&gt;=$J$25,L12&lt;$K$25),"*",0)</f>
        <v>0</v>
      </c>
      <c r="M25" s="626">
        <f t="shared" si="40"/>
        <v>0</v>
      </c>
      <c r="N25" s="627">
        <f t="shared" si="40"/>
        <v>0</v>
      </c>
      <c r="O25" s="628">
        <f t="shared" si="40"/>
        <v>0</v>
      </c>
      <c r="P25" s="537">
        <f t="shared" si="40"/>
        <v>0</v>
      </c>
      <c r="Q25" s="539">
        <f>IF(AND(Q12&gt;=$J$25,Q12&lt;$K$25),"*",0)</f>
        <v>0</v>
      </c>
      <c r="R25" s="541">
        <f t="shared" si="40"/>
        <v>0</v>
      </c>
      <c r="S25" s="539">
        <f t="shared" si="40"/>
        <v>0</v>
      </c>
      <c r="T25" s="537">
        <f t="shared" si="40"/>
        <v>0</v>
      </c>
      <c r="U25" s="538">
        <f t="shared" si="40"/>
        <v>0</v>
      </c>
      <c r="V25" s="539">
        <f t="shared" si="40"/>
        <v>0</v>
      </c>
      <c r="W25" s="562">
        <f t="shared" si="40"/>
        <v>0</v>
      </c>
      <c r="X25" s="723">
        <f t="shared" si="40"/>
        <v>0</v>
      </c>
      <c r="Y25" s="723">
        <f t="shared" si="40"/>
        <v>0</v>
      </c>
      <c r="Z25" s="724">
        <f t="shared" si="40"/>
        <v>0</v>
      </c>
      <c r="AA25" s="723">
        <f t="shared" si="40"/>
        <v>0</v>
      </c>
      <c r="AB25" s="721">
        <f t="shared" si="40"/>
        <v>0</v>
      </c>
      <c r="AC25" s="722">
        <f t="shared" si="40"/>
        <v>0</v>
      </c>
      <c r="AD25" s="723">
        <f t="shared" si="40"/>
        <v>0</v>
      </c>
      <c r="AE25" s="562">
        <f t="shared" si="40"/>
        <v>0</v>
      </c>
      <c r="AF25" s="960">
        <f t="shared" si="40"/>
        <v>0</v>
      </c>
      <c r="AG25" s="960">
        <f t="shared" si="40"/>
        <v>0</v>
      </c>
      <c r="AH25" s="961">
        <f t="shared" si="40"/>
        <v>0</v>
      </c>
      <c r="AI25" s="960">
        <f t="shared" si="40"/>
        <v>0</v>
      </c>
      <c r="AJ25" s="962">
        <f t="shared" si="40"/>
        <v>0</v>
      </c>
      <c r="AK25" s="963">
        <f t="shared" si="40"/>
        <v>0</v>
      </c>
      <c r="AL25" s="960">
        <f t="shared" si="40"/>
        <v>0</v>
      </c>
      <c r="AM25" s="964">
        <f t="shared" si="40"/>
        <v>0</v>
      </c>
      <c r="AN25" s="960">
        <f t="shared" si="40"/>
        <v>0</v>
      </c>
      <c r="AO25" s="960">
        <f t="shared" si="40"/>
        <v>0</v>
      </c>
      <c r="AP25" s="961">
        <f t="shared" si="40"/>
        <v>0</v>
      </c>
      <c r="AQ25" s="960">
        <f t="shared" si="40"/>
        <v>0</v>
      </c>
      <c r="AR25" s="962">
        <f t="shared" ref="AR25:BW25" si="41">IF(AND(AR12&gt;=$J$25,AR12&lt;$K$25),"*",0)</f>
        <v>0</v>
      </c>
      <c r="AS25" s="963">
        <f t="shared" si="41"/>
        <v>0</v>
      </c>
      <c r="AT25" s="960">
        <f t="shared" si="41"/>
        <v>0</v>
      </c>
      <c r="AU25" s="964">
        <f t="shared" si="41"/>
        <v>0</v>
      </c>
      <c r="AV25" s="960">
        <f t="shared" si="41"/>
        <v>0</v>
      </c>
      <c r="AW25" s="960">
        <f t="shared" si="41"/>
        <v>0</v>
      </c>
      <c r="AX25" s="961">
        <f t="shared" si="41"/>
        <v>0</v>
      </c>
      <c r="AY25" s="960">
        <f t="shared" si="41"/>
        <v>0</v>
      </c>
      <c r="AZ25" s="962">
        <f t="shared" si="41"/>
        <v>0</v>
      </c>
      <c r="BA25" s="963">
        <f t="shared" si="41"/>
        <v>0</v>
      </c>
      <c r="BB25" s="960">
        <f t="shared" si="41"/>
        <v>0</v>
      </c>
      <c r="BC25" s="964">
        <f t="shared" si="41"/>
        <v>0</v>
      </c>
      <c r="BD25" s="960">
        <f t="shared" si="41"/>
        <v>0</v>
      </c>
      <c r="BE25" s="960">
        <f t="shared" si="41"/>
        <v>0</v>
      </c>
      <c r="BF25" s="961">
        <f t="shared" si="41"/>
        <v>0</v>
      </c>
      <c r="BG25" s="960">
        <f t="shared" si="41"/>
        <v>0</v>
      </c>
      <c r="BH25" s="962">
        <f t="shared" si="41"/>
        <v>0</v>
      </c>
      <c r="BI25" s="963">
        <f t="shared" si="41"/>
        <v>0</v>
      </c>
      <c r="BJ25" s="960">
        <f t="shared" si="41"/>
        <v>0</v>
      </c>
      <c r="BK25" s="964">
        <f t="shared" si="41"/>
        <v>0</v>
      </c>
      <c r="BL25" s="960">
        <f t="shared" si="41"/>
        <v>0</v>
      </c>
      <c r="BM25" s="960">
        <f t="shared" si="41"/>
        <v>0</v>
      </c>
      <c r="BN25" s="961">
        <f t="shared" si="41"/>
        <v>0</v>
      </c>
      <c r="BO25" s="960">
        <f t="shared" si="41"/>
        <v>0</v>
      </c>
      <c r="BP25" s="962">
        <f t="shared" si="41"/>
        <v>0</v>
      </c>
      <c r="BQ25" s="963">
        <f t="shared" si="41"/>
        <v>0</v>
      </c>
      <c r="BR25" s="960">
        <f t="shared" si="41"/>
        <v>0</v>
      </c>
      <c r="BS25" s="964">
        <f t="shared" si="41"/>
        <v>0</v>
      </c>
      <c r="BT25" s="960">
        <f t="shared" si="41"/>
        <v>0</v>
      </c>
      <c r="BU25" s="960">
        <f t="shared" si="41"/>
        <v>0</v>
      </c>
      <c r="BV25" s="961">
        <f t="shared" si="41"/>
        <v>0</v>
      </c>
      <c r="BW25" s="960">
        <f t="shared" si="41"/>
        <v>0</v>
      </c>
      <c r="BX25" s="962">
        <f t="shared" ref="BX25:CM25" si="42">IF(AND(BX12&gt;=$J$25,BX12&lt;$K$25),"*",0)</f>
        <v>0</v>
      </c>
      <c r="BY25" s="963">
        <f t="shared" si="42"/>
        <v>0</v>
      </c>
      <c r="BZ25" s="960">
        <f t="shared" si="42"/>
        <v>0</v>
      </c>
      <c r="CA25" s="964">
        <f t="shared" si="42"/>
        <v>0</v>
      </c>
      <c r="CB25" s="723">
        <f t="shared" si="42"/>
        <v>0</v>
      </c>
      <c r="CC25" s="723">
        <f t="shared" si="42"/>
        <v>0</v>
      </c>
      <c r="CD25" s="724">
        <f t="shared" si="42"/>
        <v>0</v>
      </c>
      <c r="CE25" s="723">
        <f t="shared" si="42"/>
        <v>0</v>
      </c>
      <c r="CF25" s="721">
        <f t="shared" si="42"/>
        <v>0</v>
      </c>
      <c r="CG25" s="722">
        <f t="shared" si="42"/>
        <v>0</v>
      </c>
      <c r="CH25" s="723">
        <f t="shared" si="42"/>
        <v>0</v>
      </c>
      <c r="CI25" s="562">
        <f t="shared" si="42"/>
        <v>0</v>
      </c>
      <c r="CJ25" s="723">
        <f t="shared" si="42"/>
        <v>0</v>
      </c>
      <c r="CK25" s="723">
        <f t="shared" si="42"/>
        <v>0</v>
      </c>
      <c r="CL25" s="541">
        <f t="shared" si="42"/>
        <v>0</v>
      </c>
      <c r="CM25" s="539">
        <f t="shared" si="42"/>
        <v>0</v>
      </c>
      <c r="CN25" s="1128">
        <f t="shared" si="4"/>
        <v>0</v>
      </c>
      <c r="CO25" s="1129"/>
      <c r="CP25" s="1123">
        <f>IF(CN25=0,0,LOOKUP(CN25,ﾃﾞｰﾀ入力!$AR$13:'ﾃﾞｰﾀ入力'!$AR$34,ﾃﾞｰﾀ入力!$AS$13:'ﾃﾞｰﾀ入力'!$AS$34))</f>
        <v>0</v>
      </c>
      <c r="CQ25" s="1123"/>
      <c r="CR25" s="294">
        <f t="shared" si="5"/>
        <v>0</v>
      </c>
      <c r="CS25" s="294">
        <f t="shared" si="6"/>
        <v>0</v>
      </c>
      <c r="CT25" s="294">
        <f t="shared" si="7"/>
        <v>0</v>
      </c>
      <c r="CU25" s="295">
        <f t="shared" si="12"/>
        <v>0</v>
      </c>
      <c r="CV25" s="296">
        <f>IF(H25=0,0,LOOKUP(H25,ﾃﾞｰﾀ入力!$C$3:'ﾃﾞｰﾀ入力'!$C$52,ﾃﾞｰﾀ入力!$E$3:'ﾃﾞｰﾀ入力'!$E$51))</f>
        <v>0</v>
      </c>
      <c r="CW25" s="297">
        <f>IF(H25=0,0,LOOKUP(H25,ﾃﾞｰﾀ入力!$C$3:'ﾃﾞｰﾀ入力'!$C$52,ﾃﾞｰﾀ入力!$F$3:'ﾃﾞｰﾀ入力'!$F$51))</f>
        <v>0</v>
      </c>
      <c r="CY25" s="69"/>
      <c r="CZ25" s="69"/>
      <c r="DA25" s="69"/>
    </row>
    <row r="26" spans="1:105" ht="22.5" customHeight="1">
      <c r="A26" s="443">
        <f t="shared" si="8"/>
        <v>13</v>
      </c>
      <c r="B26" s="855" t="str">
        <f>ｼﾌﾄ原本!C17</f>
        <v>T.R</v>
      </c>
      <c r="C26" s="780" t="str">
        <f>ｼﾌﾄ原本!N17</f>
        <v>10-20</v>
      </c>
      <c r="D26" s="435">
        <f>IF(COUNTIF($H$14:$H$30,13),VLOOKUP(13,$H$14:$CU$30,3,FALSE),0)</f>
        <v>11.5</v>
      </c>
      <c r="E26" s="423">
        <f>IF(COUNTIF($H$14:$H$30,13),VLOOKUP(13,$H$14:$CU$30,4,FALSE),0)</f>
        <v>20</v>
      </c>
      <c r="F26" s="430">
        <f ca="1">IF(COUNTIF($H$14:$H$30,13),VLOOKUP(13,$H$14:$CU$30,92,FALSE),0)</f>
        <v>9195</v>
      </c>
      <c r="G26" s="431">
        <f ca="1">IF(COUNTIF($H$14:$H$30,13),VLOOKUP(13,$H$14:$CW$30,94,FALSE),0)</f>
        <v>900</v>
      </c>
      <c r="H26" s="432"/>
      <c r="I26" s="874">
        <f>IF(H26=0,0,LOOKUP(H26,ﾃﾞｰﾀ入力!$C$3:'ﾃﾞｰﾀ入力'!$C$40,ﾃﾞｰﾀ入力!$D$3:'ﾃﾞｰﾀ入力'!$D$40))</f>
        <v>0</v>
      </c>
      <c r="J26" s="285"/>
      <c r="K26" s="286"/>
      <c r="L26" s="632">
        <f t="shared" ref="L26:AQ26" si="43">IF(AND(L12&gt;=$J$26,L12&lt;$K$26),"*",0)</f>
        <v>0</v>
      </c>
      <c r="M26" s="626">
        <f t="shared" si="43"/>
        <v>0</v>
      </c>
      <c r="N26" s="627">
        <f t="shared" si="43"/>
        <v>0</v>
      </c>
      <c r="O26" s="628">
        <f t="shared" si="43"/>
        <v>0</v>
      </c>
      <c r="P26" s="537">
        <f t="shared" si="43"/>
        <v>0</v>
      </c>
      <c r="Q26" s="539">
        <f t="shared" si="43"/>
        <v>0</v>
      </c>
      <c r="R26" s="541">
        <f t="shared" si="43"/>
        <v>0</v>
      </c>
      <c r="S26" s="539">
        <f t="shared" si="43"/>
        <v>0</v>
      </c>
      <c r="T26" s="721">
        <f t="shared" si="43"/>
        <v>0</v>
      </c>
      <c r="U26" s="722">
        <f t="shared" si="43"/>
        <v>0</v>
      </c>
      <c r="V26" s="723">
        <f t="shared" si="43"/>
        <v>0</v>
      </c>
      <c r="W26" s="562">
        <f t="shared" si="43"/>
        <v>0</v>
      </c>
      <c r="X26" s="723">
        <f t="shared" si="43"/>
        <v>0</v>
      </c>
      <c r="Y26" s="723">
        <f t="shared" si="43"/>
        <v>0</v>
      </c>
      <c r="Z26" s="724">
        <f t="shared" si="43"/>
        <v>0</v>
      </c>
      <c r="AA26" s="723">
        <f t="shared" si="43"/>
        <v>0</v>
      </c>
      <c r="AB26" s="721">
        <f t="shared" si="43"/>
        <v>0</v>
      </c>
      <c r="AC26" s="722">
        <f t="shared" si="43"/>
        <v>0</v>
      </c>
      <c r="AD26" s="723">
        <f t="shared" si="43"/>
        <v>0</v>
      </c>
      <c r="AE26" s="562">
        <f t="shared" si="43"/>
        <v>0</v>
      </c>
      <c r="AF26" s="723">
        <f t="shared" si="43"/>
        <v>0</v>
      </c>
      <c r="AG26" s="723">
        <f t="shared" si="43"/>
        <v>0</v>
      </c>
      <c r="AH26" s="724">
        <f t="shared" si="43"/>
        <v>0</v>
      </c>
      <c r="AI26" s="723">
        <f t="shared" si="43"/>
        <v>0</v>
      </c>
      <c r="AJ26" s="721">
        <f t="shared" si="43"/>
        <v>0</v>
      </c>
      <c r="AK26" s="722">
        <f t="shared" si="43"/>
        <v>0</v>
      </c>
      <c r="AL26" s="723">
        <f t="shared" si="43"/>
        <v>0</v>
      </c>
      <c r="AM26" s="562">
        <f t="shared" si="43"/>
        <v>0</v>
      </c>
      <c r="AN26" s="723">
        <f t="shared" si="43"/>
        <v>0</v>
      </c>
      <c r="AO26" s="723">
        <f t="shared" si="43"/>
        <v>0</v>
      </c>
      <c r="AP26" s="724">
        <f t="shared" si="43"/>
        <v>0</v>
      </c>
      <c r="AQ26" s="723">
        <f t="shared" si="43"/>
        <v>0</v>
      </c>
      <c r="AR26" s="721">
        <f t="shared" ref="AR26:BW26" si="44">IF(AND(AR12&gt;=$J$26,AR12&lt;$K$26),"*",0)</f>
        <v>0</v>
      </c>
      <c r="AS26" s="722">
        <f t="shared" si="44"/>
        <v>0</v>
      </c>
      <c r="AT26" s="723">
        <f t="shared" si="44"/>
        <v>0</v>
      </c>
      <c r="AU26" s="562">
        <f t="shared" si="44"/>
        <v>0</v>
      </c>
      <c r="AV26" s="723">
        <f t="shared" si="44"/>
        <v>0</v>
      </c>
      <c r="AW26" s="723">
        <f t="shared" si="44"/>
        <v>0</v>
      </c>
      <c r="AX26" s="724">
        <f t="shared" si="44"/>
        <v>0</v>
      </c>
      <c r="AY26" s="723">
        <f t="shared" si="44"/>
        <v>0</v>
      </c>
      <c r="AZ26" s="721">
        <f t="shared" si="44"/>
        <v>0</v>
      </c>
      <c r="BA26" s="722">
        <f t="shared" si="44"/>
        <v>0</v>
      </c>
      <c r="BB26" s="723">
        <f t="shared" si="44"/>
        <v>0</v>
      </c>
      <c r="BC26" s="562">
        <f t="shared" si="44"/>
        <v>0</v>
      </c>
      <c r="BD26" s="723">
        <f t="shared" si="44"/>
        <v>0</v>
      </c>
      <c r="BE26" s="723">
        <f t="shared" si="44"/>
        <v>0</v>
      </c>
      <c r="BF26" s="724">
        <f t="shared" si="44"/>
        <v>0</v>
      </c>
      <c r="BG26" s="723">
        <f t="shared" si="44"/>
        <v>0</v>
      </c>
      <c r="BH26" s="721">
        <f t="shared" si="44"/>
        <v>0</v>
      </c>
      <c r="BI26" s="722">
        <f t="shared" si="44"/>
        <v>0</v>
      </c>
      <c r="BJ26" s="723">
        <f t="shared" si="44"/>
        <v>0</v>
      </c>
      <c r="BK26" s="562">
        <f t="shared" si="44"/>
        <v>0</v>
      </c>
      <c r="BL26" s="723">
        <f t="shared" si="44"/>
        <v>0</v>
      </c>
      <c r="BM26" s="723">
        <f t="shared" si="44"/>
        <v>0</v>
      </c>
      <c r="BN26" s="724">
        <f t="shared" si="44"/>
        <v>0</v>
      </c>
      <c r="BO26" s="723">
        <f t="shared" si="44"/>
        <v>0</v>
      </c>
      <c r="BP26" s="721">
        <f t="shared" si="44"/>
        <v>0</v>
      </c>
      <c r="BQ26" s="722">
        <f t="shared" si="44"/>
        <v>0</v>
      </c>
      <c r="BR26" s="723">
        <f t="shared" si="44"/>
        <v>0</v>
      </c>
      <c r="BS26" s="562">
        <f t="shared" si="44"/>
        <v>0</v>
      </c>
      <c r="BT26" s="723">
        <f t="shared" si="44"/>
        <v>0</v>
      </c>
      <c r="BU26" s="723">
        <f t="shared" si="44"/>
        <v>0</v>
      </c>
      <c r="BV26" s="724">
        <f t="shared" si="44"/>
        <v>0</v>
      </c>
      <c r="BW26" s="723">
        <f t="shared" si="44"/>
        <v>0</v>
      </c>
      <c r="BX26" s="721">
        <f t="shared" ref="BX26:CM26" si="45">IF(AND(BX12&gt;=$J$26,BX12&lt;$K$26),"*",0)</f>
        <v>0</v>
      </c>
      <c r="BY26" s="722">
        <f t="shared" si="45"/>
        <v>0</v>
      </c>
      <c r="BZ26" s="539">
        <f t="shared" si="45"/>
        <v>0</v>
      </c>
      <c r="CA26" s="540">
        <f t="shared" si="45"/>
        <v>0</v>
      </c>
      <c r="CB26" s="539">
        <f t="shared" si="45"/>
        <v>0</v>
      </c>
      <c r="CC26" s="539">
        <f t="shared" si="45"/>
        <v>0</v>
      </c>
      <c r="CD26" s="541">
        <f t="shared" si="45"/>
        <v>0</v>
      </c>
      <c r="CE26" s="539">
        <f t="shared" si="45"/>
        <v>0</v>
      </c>
      <c r="CF26" s="537">
        <f t="shared" si="45"/>
        <v>0</v>
      </c>
      <c r="CG26" s="538">
        <f t="shared" si="45"/>
        <v>0</v>
      </c>
      <c r="CH26" s="539">
        <f t="shared" si="45"/>
        <v>0</v>
      </c>
      <c r="CI26" s="540">
        <f t="shared" si="45"/>
        <v>0</v>
      </c>
      <c r="CJ26" s="539">
        <f t="shared" si="45"/>
        <v>0</v>
      </c>
      <c r="CK26" s="539">
        <f t="shared" si="45"/>
        <v>0</v>
      </c>
      <c r="CL26" s="541">
        <f t="shared" si="45"/>
        <v>0</v>
      </c>
      <c r="CM26" s="539">
        <f t="shared" si="45"/>
        <v>0</v>
      </c>
      <c r="CN26" s="1128">
        <f t="shared" si="4"/>
        <v>0</v>
      </c>
      <c r="CO26" s="1129"/>
      <c r="CP26" s="1123">
        <f>IF(CN26=0,0,LOOKUP(CN26,ﾃﾞｰﾀ入力!$AR$13:'ﾃﾞｰﾀ入力'!$AR$34,ﾃﾞｰﾀ入力!$AS$13:'ﾃﾞｰﾀ入力'!$AS$34))</f>
        <v>0</v>
      </c>
      <c r="CQ26" s="1123"/>
      <c r="CR26" s="294">
        <f t="shared" si="5"/>
        <v>0</v>
      </c>
      <c r="CS26" s="294">
        <f t="shared" si="6"/>
        <v>0</v>
      </c>
      <c r="CT26" s="294">
        <f t="shared" si="7"/>
        <v>0</v>
      </c>
      <c r="CU26" s="295">
        <f t="shared" si="12"/>
        <v>0</v>
      </c>
      <c r="CV26" s="296">
        <f>IF(H26=0,0,LOOKUP(H26,ﾃﾞｰﾀ入力!$C$3:'ﾃﾞｰﾀ入力'!$C$52,ﾃﾞｰﾀ入力!$E$3:'ﾃﾞｰﾀ入力'!$E$51))</f>
        <v>0</v>
      </c>
      <c r="CW26" s="297">
        <f>IF(H26=0,0,LOOKUP(H26,ﾃﾞｰﾀ入力!$C$3:'ﾃﾞｰﾀ入力'!$C$52,ﾃﾞｰﾀ入力!$F$3:'ﾃﾞｰﾀ入力'!$F$51))</f>
        <v>0</v>
      </c>
      <c r="CY26" s="69"/>
      <c r="CZ26" s="69"/>
      <c r="DA26" s="69"/>
    </row>
    <row r="27" spans="1:105" ht="22.5" customHeight="1">
      <c r="A27" s="443">
        <f t="shared" si="8"/>
        <v>14</v>
      </c>
      <c r="B27" s="855" t="str">
        <f>ｼﾌﾄ原本!C18</f>
        <v>I.N</v>
      </c>
      <c r="C27" s="780" t="str">
        <f>ｼﾌﾄ原本!N18</f>
        <v>9-16</v>
      </c>
      <c r="D27" s="435">
        <f>IF(COUNTIF($H$14:$H$30,14),VLOOKUP(14,$H$14:$CU$30,3,FALSE),0)</f>
        <v>9</v>
      </c>
      <c r="E27" s="423">
        <f>IF(COUNTIF($H$14:$H$30,14),VLOOKUP(14,$H$14:$CU$30,4,FALSE),0)</f>
        <v>15</v>
      </c>
      <c r="F27" s="430">
        <f ca="1">IF(COUNTIF($H$14:$H$30,14),VLOOKUP(14,$H$14:$CU$30,92,FALSE),0)</f>
        <v>7049.5</v>
      </c>
      <c r="G27" s="431">
        <f ca="1">IF(COUNTIF($H$14:$H$30,14),VLOOKUP(14,$H$14:$CW$30,94,FALSE),0)</f>
        <v>2442</v>
      </c>
      <c r="H27" s="432"/>
      <c r="I27" s="874">
        <f>IF(H27=0,0,LOOKUP(H27,ﾃﾞｰﾀ入力!$C$3:'ﾃﾞｰﾀ入力'!$C$40,ﾃﾞｰﾀ入力!$D$3:'ﾃﾞｰﾀ入力'!$D$40))</f>
        <v>0</v>
      </c>
      <c r="J27" s="285"/>
      <c r="K27" s="286"/>
      <c r="L27" s="632">
        <f>IF(AND(L$12&gt;=$J$27,L$12&lt;$K$27),"*",0)</f>
        <v>0</v>
      </c>
      <c r="M27" s="626">
        <f>IF(AND(M$12&gt;=$J$27,M$12&lt;$K$27),"*",0)</f>
        <v>0</v>
      </c>
      <c r="N27" s="627">
        <f>IF(AND(N$12&gt;=$J$27,N$12&lt;$K$27),"*",0)</f>
        <v>0</v>
      </c>
      <c r="O27" s="628">
        <f>IF(AND(O$12&gt;=$J$27,O$12&lt;$K$27),"*",0)</f>
        <v>0</v>
      </c>
      <c r="P27" s="537">
        <f>IF(AND(P$12&gt;=$J$27,P$12&lt;$K$27),"*",0)</f>
        <v>0</v>
      </c>
      <c r="Q27" s="539">
        <f t="shared" ref="Q27:AV27" si="46">IF(AND(Q12&gt;=$J$27,Q12&lt;$K$27),"*",0)</f>
        <v>0</v>
      </c>
      <c r="R27" s="541">
        <f t="shared" si="46"/>
        <v>0</v>
      </c>
      <c r="S27" s="539">
        <f t="shared" si="46"/>
        <v>0</v>
      </c>
      <c r="T27" s="537">
        <f>IF(AND(T12&gt;=$J$27,T12&lt;$K$27),"*",0)</f>
        <v>0</v>
      </c>
      <c r="U27" s="538">
        <f t="shared" si="46"/>
        <v>0</v>
      </c>
      <c r="V27" s="539">
        <f t="shared" si="46"/>
        <v>0</v>
      </c>
      <c r="W27" s="562">
        <f t="shared" si="46"/>
        <v>0</v>
      </c>
      <c r="X27" s="723">
        <f t="shared" si="46"/>
        <v>0</v>
      </c>
      <c r="Y27" s="723">
        <f t="shared" si="46"/>
        <v>0</v>
      </c>
      <c r="Z27" s="724">
        <f t="shared" si="46"/>
        <v>0</v>
      </c>
      <c r="AA27" s="723">
        <f t="shared" si="46"/>
        <v>0</v>
      </c>
      <c r="AB27" s="721">
        <f t="shared" si="46"/>
        <v>0</v>
      </c>
      <c r="AC27" s="722">
        <f t="shared" si="46"/>
        <v>0</v>
      </c>
      <c r="AD27" s="723">
        <f t="shared" si="46"/>
        <v>0</v>
      </c>
      <c r="AE27" s="562">
        <f t="shared" si="46"/>
        <v>0</v>
      </c>
      <c r="AF27" s="723">
        <f t="shared" si="46"/>
        <v>0</v>
      </c>
      <c r="AG27" s="723">
        <f t="shared" si="46"/>
        <v>0</v>
      </c>
      <c r="AH27" s="724">
        <f t="shared" si="46"/>
        <v>0</v>
      </c>
      <c r="AI27" s="723">
        <f t="shared" si="46"/>
        <v>0</v>
      </c>
      <c r="AJ27" s="721">
        <f t="shared" si="46"/>
        <v>0</v>
      </c>
      <c r="AK27" s="722">
        <f t="shared" si="46"/>
        <v>0</v>
      </c>
      <c r="AL27" s="723">
        <f t="shared" si="46"/>
        <v>0</v>
      </c>
      <c r="AM27" s="562">
        <f t="shared" si="46"/>
        <v>0</v>
      </c>
      <c r="AN27" s="723">
        <f t="shared" si="46"/>
        <v>0</v>
      </c>
      <c r="AO27" s="723">
        <f t="shared" si="46"/>
        <v>0</v>
      </c>
      <c r="AP27" s="724">
        <f t="shared" si="46"/>
        <v>0</v>
      </c>
      <c r="AQ27" s="723">
        <f t="shared" si="46"/>
        <v>0</v>
      </c>
      <c r="AR27" s="721">
        <f t="shared" si="46"/>
        <v>0</v>
      </c>
      <c r="AS27" s="722">
        <f t="shared" si="46"/>
        <v>0</v>
      </c>
      <c r="AT27" s="723">
        <f t="shared" si="46"/>
        <v>0</v>
      </c>
      <c r="AU27" s="562">
        <f t="shared" si="46"/>
        <v>0</v>
      </c>
      <c r="AV27" s="723">
        <f t="shared" si="46"/>
        <v>0</v>
      </c>
      <c r="AW27" s="723">
        <f t="shared" ref="AW27:CB27" si="47">IF(AND(AW12&gt;=$J$27,AW12&lt;$K$27),"*",0)</f>
        <v>0</v>
      </c>
      <c r="AX27" s="724">
        <f t="shared" si="47"/>
        <v>0</v>
      </c>
      <c r="AY27" s="723">
        <f t="shared" si="47"/>
        <v>0</v>
      </c>
      <c r="AZ27" s="721">
        <f t="shared" si="47"/>
        <v>0</v>
      </c>
      <c r="BA27" s="722">
        <f t="shared" si="47"/>
        <v>0</v>
      </c>
      <c r="BB27" s="723">
        <f t="shared" si="47"/>
        <v>0</v>
      </c>
      <c r="BC27" s="562">
        <f t="shared" si="47"/>
        <v>0</v>
      </c>
      <c r="BD27" s="723">
        <f t="shared" si="47"/>
        <v>0</v>
      </c>
      <c r="BE27" s="723">
        <f t="shared" si="47"/>
        <v>0</v>
      </c>
      <c r="BF27" s="724">
        <f t="shared" si="47"/>
        <v>0</v>
      </c>
      <c r="BG27" s="723">
        <f t="shared" si="47"/>
        <v>0</v>
      </c>
      <c r="BH27" s="721">
        <f t="shared" si="47"/>
        <v>0</v>
      </c>
      <c r="BI27" s="722">
        <f t="shared" si="47"/>
        <v>0</v>
      </c>
      <c r="BJ27" s="723">
        <f t="shared" si="47"/>
        <v>0</v>
      </c>
      <c r="BK27" s="562">
        <f t="shared" si="47"/>
        <v>0</v>
      </c>
      <c r="BL27" s="723">
        <f t="shared" si="47"/>
        <v>0</v>
      </c>
      <c r="BM27" s="723">
        <f t="shared" si="47"/>
        <v>0</v>
      </c>
      <c r="BN27" s="724">
        <f t="shared" si="47"/>
        <v>0</v>
      </c>
      <c r="BO27" s="723">
        <f t="shared" si="47"/>
        <v>0</v>
      </c>
      <c r="BP27" s="721">
        <f t="shared" si="47"/>
        <v>0</v>
      </c>
      <c r="BQ27" s="722">
        <f t="shared" si="47"/>
        <v>0</v>
      </c>
      <c r="BR27" s="723">
        <f t="shared" si="47"/>
        <v>0</v>
      </c>
      <c r="BS27" s="562">
        <f t="shared" si="47"/>
        <v>0</v>
      </c>
      <c r="BT27" s="723">
        <f t="shared" si="47"/>
        <v>0</v>
      </c>
      <c r="BU27" s="723">
        <f t="shared" si="47"/>
        <v>0</v>
      </c>
      <c r="BV27" s="724">
        <f t="shared" si="47"/>
        <v>0</v>
      </c>
      <c r="BW27" s="723">
        <f t="shared" si="47"/>
        <v>0</v>
      </c>
      <c r="BX27" s="721">
        <f t="shared" si="47"/>
        <v>0</v>
      </c>
      <c r="BY27" s="722">
        <f t="shared" si="47"/>
        <v>0</v>
      </c>
      <c r="BZ27" s="539">
        <f t="shared" si="47"/>
        <v>0</v>
      </c>
      <c r="CA27" s="540">
        <f t="shared" si="47"/>
        <v>0</v>
      </c>
      <c r="CB27" s="539">
        <f t="shared" si="47"/>
        <v>0</v>
      </c>
      <c r="CC27" s="539">
        <f t="shared" ref="CC27:CM27" si="48">IF(AND(CC12&gt;=$J$27,CC12&lt;$K$27),"*",0)</f>
        <v>0</v>
      </c>
      <c r="CD27" s="541">
        <f t="shared" si="48"/>
        <v>0</v>
      </c>
      <c r="CE27" s="539">
        <f t="shared" si="48"/>
        <v>0</v>
      </c>
      <c r="CF27" s="537">
        <f t="shared" si="48"/>
        <v>0</v>
      </c>
      <c r="CG27" s="538">
        <f t="shared" si="48"/>
        <v>0</v>
      </c>
      <c r="CH27" s="539">
        <f t="shared" si="48"/>
        <v>0</v>
      </c>
      <c r="CI27" s="540">
        <f t="shared" si="48"/>
        <v>0</v>
      </c>
      <c r="CJ27" s="539">
        <f t="shared" si="48"/>
        <v>0</v>
      </c>
      <c r="CK27" s="539">
        <f t="shared" si="48"/>
        <v>0</v>
      </c>
      <c r="CL27" s="541">
        <f t="shared" si="48"/>
        <v>0</v>
      </c>
      <c r="CM27" s="539">
        <f t="shared" si="48"/>
        <v>0</v>
      </c>
      <c r="CN27" s="1128">
        <f t="shared" si="4"/>
        <v>0</v>
      </c>
      <c r="CO27" s="1129"/>
      <c r="CP27" s="1123">
        <f>IF(CN27=0,0,LOOKUP(CN27,ﾃﾞｰﾀ入力!$AR$13:'ﾃﾞｰﾀ入力'!$AR$34,ﾃﾞｰﾀ入力!$AS$13:'ﾃﾞｰﾀ入力'!$AS$34))</f>
        <v>0</v>
      </c>
      <c r="CQ27" s="1123"/>
      <c r="CR27" s="294">
        <f t="shared" si="5"/>
        <v>0</v>
      </c>
      <c r="CS27" s="294">
        <f t="shared" si="6"/>
        <v>0</v>
      </c>
      <c r="CT27" s="294">
        <f t="shared" si="7"/>
        <v>0</v>
      </c>
      <c r="CU27" s="295">
        <f t="shared" si="12"/>
        <v>0</v>
      </c>
      <c r="CV27" s="296">
        <f>IF(H27=0,0,LOOKUP(H27,ﾃﾞｰﾀ入力!$C$3:'ﾃﾞｰﾀ入力'!$C$52,ﾃﾞｰﾀ入力!$E$3:'ﾃﾞｰﾀ入力'!$E$51))</f>
        <v>0</v>
      </c>
      <c r="CW27" s="297">
        <f>IF(H27=0,0,LOOKUP(H27,ﾃﾞｰﾀ入力!$C$3:'ﾃﾞｰﾀ入力'!$C$52,ﾃﾞｰﾀ入力!$F$3:'ﾃﾞｰﾀ入力'!$F$51))</f>
        <v>0</v>
      </c>
      <c r="CY27" s="69"/>
      <c r="CZ27" s="69"/>
      <c r="DA27" s="69"/>
    </row>
    <row r="28" spans="1:105" ht="22.5" customHeight="1">
      <c r="A28" s="443">
        <f t="shared" si="8"/>
        <v>15</v>
      </c>
      <c r="B28" s="855" t="str">
        <f>ｼﾌﾄ原本!C19</f>
        <v>W.M</v>
      </c>
      <c r="C28" s="780" t="str">
        <f>ｼﾌﾄ原本!N19</f>
        <v>X</v>
      </c>
      <c r="D28" s="435">
        <f>IF(COUNTIF($H$14:$H$30,15),VLOOKUP(15,$H$14:$CU$30,3,FALSE),0)</f>
        <v>0</v>
      </c>
      <c r="E28" s="423">
        <f>IF(COUNTIF($H$14:$H$30,15),VLOOKUP(15,$H$14:$CU$30,4,FALSE),0)</f>
        <v>0</v>
      </c>
      <c r="F28" s="426">
        <f>IF(COUNTIF($H$14:$H$30,15),VLOOKUP(15,$H$14:$CU$30,92,FALSE),0)</f>
        <v>0</v>
      </c>
      <c r="G28" s="436">
        <f>IF(COUNTIF($H$14:$H$30,15),VLOOKUP(15,$H$14:$CW$30,94,FALSE),0)</f>
        <v>0</v>
      </c>
      <c r="H28" s="432"/>
      <c r="I28" s="874">
        <f>IF(H28=0,0,LOOKUP(H28,ﾃﾞｰﾀ入力!$C$3:'ﾃﾞｰﾀ入力'!$C$40,ﾃﾞｰﾀ入力!$D$3:'ﾃﾞｰﾀ入力'!$D$40))</f>
        <v>0</v>
      </c>
      <c r="J28" s="298"/>
      <c r="K28" s="299"/>
      <c r="L28" s="632">
        <f t="shared" ref="L28:AQ28" si="49">IF(AND(L$12&gt;=$J$28,L$12&lt;$K$28),"*",0)</f>
        <v>0</v>
      </c>
      <c r="M28" s="626">
        <f t="shared" si="49"/>
        <v>0</v>
      </c>
      <c r="N28" s="627">
        <f t="shared" si="49"/>
        <v>0</v>
      </c>
      <c r="O28" s="628">
        <f t="shared" si="49"/>
        <v>0</v>
      </c>
      <c r="P28" s="537">
        <f t="shared" si="49"/>
        <v>0</v>
      </c>
      <c r="Q28" s="539">
        <f t="shared" si="49"/>
        <v>0</v>
      </c>
      <c r="R28" s="541">
        <f t="shared" si="49"/>
        <v>0</v>
      </c>
      <c r="S28" s="539">
        <f t="shared" si="49"/>
        <v>0</v>
      </c>
      <c r="T28" s="537">
        <f t="shared" si="49"/>
        <v>0</v>
      </c>
      <c r="U28" s="538">
        <f t="shared" si="49"/>
        <v>0</v>
      </c>
      <c r="V28" s="539">
        <f t="shared" si="49"/>
        <v>0</v>
      </c>
      <c r="W28" s="540">
        <f t="shared" si="49"/>
        <v>0</v>
      </c>
      <c r="X28" s="539">
        <f t="shared" si="49"/>
        <v>0</v>
      </c>
      <c r="Y28" s="539">
        <f t="shared" si="49"/>
        <v>0</v>
      </c>
      <c r="Z28" s="541">
        <f t="shared" si="49"/>
        <v>0</v>
      </c>
      <c r="AA28" s="539">
        <f t="shared" si="49"/>
        <v>0</v>
      </c>
      <c r="AB28" s="537">
        <f t="shared" si="49"/>
        <v>0</v>
      </c>
      <c r="AC28" s="538">
        <f t="shared" si="49"/>
        <v>0</v>
      </c>
      <c r="AD28" s="539">
        <f t="shared" si="49"/>
        <v>0</v>
      </c>
      <c r="AE28" s="540">
        <f t="shared" si="49"/>
        <v>0</v>
      </c>
      <c r="AF28" s="539">
        <f t="shared" si="49"/>
        <v>0</v>
      </c>
      <c r="AG28" s="539">
        <f t="shared" si="49"/>
        <v>0</v>
      </c>
      <c r="AH28" s="541">
        <f t="shared" si="49"/>
        <v>0</v>
      </c>
      <c r="AI28" s="539">
        <f t="shared" si="49"/>
        <v>0</v>
      </c>
      <c r="AJ28" s="537">
        <f t="shared" si="49"/>
        <v>0</v>
      </c>
      <c r="AK28" s="538">
        <f t="shared" si="49"/>
        <v>0</v>
      </c>
      <c r="AL28" s="539">
        <f t="shared" si="49"/>
        <v>0</v>
      </c>
      <c r="AM28" s="540">
        <f t="shared" si="49"/>
        <v>0</v>
      </c>
      <c r="AN28" s="539">
        <f t="shared" si="49"/>
        <v>0</v>
      </c>
      <c r="AO28" s="539">
        <f t="shared" si="49"/>
        <v>0</v>
      </c>
      <c r="AP28" s="541">
        <f t="shared" si="49"/>
        <v>0</v>
      </c>
      <c r="AQ28" s="539">
        <f t="shared" si="49"/>
        <v>0</v>
      </c>
      <c r="AR28" s="537">
        <f t="shared" ref="AR28:BW28" si="50">IF(AND(AR$12&gt;=$J$28,AR$12&lt;$K$28),"*",0)</f>
        <v>0</v>
      </c>
      <c r="AS28" s="538">
        <f t="shared" si="50"/>
        <v>0</v>
      </c>
      <c r="AT28" s="539">
        <f t="shared" si="50"/>
        <v>0</v>
      </c>
      <c r="AU28" s="540">
        <f t="shared" si="50"/>
        <v>0</v>
      </c>
      <c r="AV28" s="539">
        <f t="shared" si="50"/>
        <v>0</v>
      </c>
      <c r="AW28" s="539">
        <f t="shared" si="50"/>
        <v>0</v>
      </c>
      <c r="AX28" s="541">
        <f t="shared" si="50"/>
        <v>0</v>
      </c>
      <c r="AY28" s="539">
        <f t="shared" si="50"/>
        <v>0</v>
      </c>
      <c r="AZ28" s="537">
        <f t="shared" si="50"/>
        <v>0</v>
      </c>
      <c r="BA28" s="538">
        <f t="shared" si="50"/>
        <v>0</v>
      </c>
      <c r="BB28" s="539">
        <f t="shared" si="50"/>
        <v>0</v>
      </c>
      <c r="BC28" s="540">
        <f t="shared" si="50"/>
        <v>0</v>
      </c>
      <c r="BD28" s="539">
        <f t="shared" si="50"/>
        <v>0</v>
      </c>
      <c r="BE28" s="539">
        <f t="shared" si="50"/>
        <v>0</v>
      </c>
      <c r="BF28" s="541">
        <f t="shared" si="50"/>
        <v>0</v>
      </c>
      <c r="BG28" s="539">
        <f t="shared" si="50"/>
        <v>0</v>
      </c>
      <c r="BH28" s="537">
        <f t="shared" si="50"/>
        <v>0</v>
      </c>
      <c r="BI28" s="538">
        <f t="shared" si="50"/>
        <v>0</v>
      </c>
      <c r="BJ28" s="539">
        <f t="shared" si="50"/>
        <v>0</v>
      </c>
      <c r="BK28" s="540">
        <f t="shared" si="50"/>
        <v>0</v>
      </c>
      <c r="BL28" s="539">
        <f t="shared" si="50"/>
        <v>0</v>
      </c>
      <c r="BM28" s="539">
        <f t="shared" si="50"/>
        <v>0</v>
      </c>
      <c r="BN28" s="541">
        <f t="shared" si="50"/>
        <v>0</v>
      </c>
      <c r="BO28" s="539">
        <f t="shared" si="50"/>
        <v>0</v>
      </c>
      <c r="BP28" s="537">
        <f t="shared" si="50"/>
        <v>0</v>
      </c>
      <c r="BQ28" s="538">
        <f t="shared" si="50"/>
        <v>0</v>
      </c>
      <c r="BR28" s="539">
        <f t="shared" si="50"/>
        <v>0</v>
      </c>
      <c r="BS28" s="540">
        <f t="shared" si="50"/>
        <v>0</v>
      </c>
      <c r="BT28" s="539">
        <f t="shared" si="50"/>
        <v>0</v>
      </c>
      <c r="BU28" s="539">
        <f t="shared" si="50"/>
        <v>0</v>
      </c>
      <c r="BV28" s="541">
        <f t="shared" si="50"/>
        <v>0</v>
      </c>
      <c r="BW28" s="539">
        <f t="shared" si="50"/>
        <v>0</v>
      </c>
      <c r="BX28" s="537">
        <f t="shared" ref="BX28:CM28" si="51">IF(AND(BX$12&gt;=$J$28,BX$12&lt;$K$28),"*",0)</f>
        <v>0</v>
      </c>
      <c r="BY28" s="538">
        <f t="shared" si="51"/>
        <v>0</v>
      </c>
      <c r="BZ28" s="539">
        <f t="shared" si="51"/>
        <v>0</v>
      </c>
      <c r="CA28" s="540">
        <f t="shared" si="51"/>
        <v>0</v>
      </c>
      <c r="CB28" s="539">
        <f t="shared" si="51"/>
        <v>0</v>
      </c>
      <c r="CC28" s="539">
        <f t="shared" si="51"/>
        <v>0</v>
      </c>
      <c r="CD28" s="541">
        <f t="shared" si="51"/>
        <v>0</v>
      </c>
      <c r="CE28" s="539">
        <f t="shared" si="51"/>
        <v>0</v>
      </c>
      <c r="CF28" s="537">
        <f t="shared" si="51"/>
        <v>0</v>
      </c>
      <c r="CG28" s="538">
        <f t="shared" si="51"/>
        <v>0</v>
      </c>
      <c r="CH28" s="539">
        <f t="shared" si="51"/>
        <v>0</v>
      </c>
      <c r="CI28" s="540">
        <f t="shared" si="51"/>
        <v>0</v>
      </c>
      <c r="CJ28" s="539">
        <f t="shared" si="51"/>
        <v>0</v>
      </c>
      <c r="CK28" s="539">
        <f t="shared" si="51"/>
        <v>0</v>
      </c>
      <c r="CL28" s="541">
        <f t="shared" si="51"/>
        <v>0</v>
      </c>
      <c r="CM28" s="539">
        <f t="shared" si="51"/>
        <v>0</v>
      </c>
      <c r="CN28" s="1128">
        <f t="shared" si="4"/>
        <v>0</v>
      </c>
      <c r="CO28" s="1129"/>
      <c r="CP28" s="1123">
        <f>IF(CN28=0,0,LOOKUP(CN28,ﾃﾞｰﾀ入力!$AR$13:'ﾃﾞｰﾀ入力'!$AR$34,ﾃﾞｰﾀ入力!$AS$13:'ﾃﾞｰﾀ入力'!$AS$34))</f>
        <v>0</v>
      </c>
      <c r="CQ28" s="1123"/>
      <c r="CR28" s="294">
        <f t="shared" si="5"/>
        <v>0</v>
      </c>
      <c r="CS28" s="294">
        <f t="shared" si="6"/>
        <v>0</v>
      </c>
      <c r="CT28" s="294">
        <f t="shared" si="7"/>
        <v>0</v>
      </c>
      <c r="CU28" s="295">
        <f t="shared" si="12"/>
        <v>0</v>
      </c>
      <c r="CV28" s="296">
        <f>IF(H28=0,0,LOOKUP(H28,ﾃﾞｰﾀ入力!$C$3:'ﾃﾞｰﾀ入力'!$C$52,ﾃﾞｰﾀ入力!$E$3:'ﾃﾞｰﾀ入力'!$E$51))</f>
        <v>0</v>
      </c>
      <c r="CW28" s="297">
        <f>IF(H28=0,0,LOOKUP(H28,ﾃﾞｰﾀ入力!$C$3:'ﾃﾞｰﾀ入力'!$C$52,ﾃﾞｰﾀ入力!$F$3:'ﾃﾞｰﾀ入力'!$F$51))</f>
        <v>0</v>
      </c>
      <c r="CY28" s="69"/>
      <c r="CZ28" s="69"/>
      <c r="DA28" s="69"/>
    </row>
    <row r="29" spans="1:105" ht="22.5" customHeight="1">
      <c r="A29" s="443">
        <f t="shared" si="8"/>
        <v>16</v>
      </c>
      <c r="B29" s="855" t="str">
        <f>ｼﾌﾄ原本!C20</f>
        <v>Y.Y</v>
      </c>
      <c r="C29" s="780" t="str">
        <f>ｼﾌﾄ原本!N20</f>
        <v>X</v>
      </c>
      <c r="D29" s="435">
        <f>IF(COUNTIF($H$14:$H$30,16),VLOOKUP(16,$H$14:$CU$30,3,FALSE),0)</f>
        <v>0</v>
      </c>
      <c r="E29" s="423">
        <f>IF(COUNTIF($H$14:$H$30,16),VLOOKUP(16,$H$14:$CU$30,4,FALSE),0)</f>
        <v>0</v>
      </c>
      <c r="F29" s="426">
        <f>IF(COUNTIF($H$14:$H$30,16),VLOOKUP(16,$H$14:$CU$30,92,FALSE),0)</f>
        <v>0</v>
      </c>
      <c r="G29" s="436">
        <f>IF(COUNTIF($H$14:$H$30,16),VLOOKUP(16,$H$14:$CW$30,94,FALSE),0)</f>
        <v>0</v>
      </c>
      <c r="H29" s="432"/>
      <c r="I29" s="874">
        <f>IF(H29=0,0,LOOKUP(H29,ﾃﾞｰﾀ入力!$C$3:'ﾃﾞｰﾀ入力'!$C$40,ﾃﾞｰﾀ入力!$D$3:'ﾃﾞｰﾀ入力'!$D$40))</f>
        <v>0</v>
      </c>
      <c r="J29" s="298"/>
      <c r="K29" s="299"/>
      <c r="L29" s="632">
        <f t="shared" ref="L29:AQ29" si="52">IF(AND(L$12&gt;=$J$29,L$12&lt;$K$29),"*",0)</f>
        <v>0</v>
      </c>
      <c r="M29" s="626">
        <f t="shared" si="52"/>
        <v>0</v>
      </c>
      <c r="N29" s="627">
        <f t="shared" si="52"/>
        <v>0</v>
      </c>
      <c r="O29" s="628">
        <f t="shared" si="52"/>
        <v>0</v>
      </c>
      <c r="P29" s="537">
        <f t="shared" si="52"/>
        <v>0</v>
      </c>
      <c r="Q29" s="539">
        <f t="shared" si="52"/>
        <v>0</v>
      </c>
      <c r="R29" s="541">
        <f t="shared" si="52"/>
        <v>0</v>
      </c>
      <c r="S29" s="539">
        <f t="shared" si="52"/>
        <v>0</v>
      </c>
      <c r="T29" s="537">
        <f t="shared" si="52"/>
        <v>0</v>
      </c>
      <c r="U29" s="538">
        <f t="shared" si="52"/>
        <v>0</v>
      </c>
      <c r="V29" s="539">
        <f t="shared" si="52"/>
        <v>0</v>
      </c>
      <c r="W29" s="540">
        <f t="shared" si="52"/>
        <v>0</v>
      </c>
      <c r="X29" s="539">
        <f t="shared" si="52"/>
        <v>0</v>
      </c>
      <c r="Y29" s="539">
        <f t="shared" si="52"/>
        <v>0</v>
      </c>
      <c r="Z29" s="541">
        <f t="shared" si="52"/>
        <v>0</v>
      </c>
      <c r="AA29" s="539">
        <f t="shared" si="52"/>
        <v>0</v>
      </c>
      <c r="AB29" s="537">
        <f t="shared" si="52"/>
        <v>0</v>
      </c>
      <c r="AC29" s="538">
        <f t="shared" si="52"/>
        <v>0</v>
      </c>
      <c r="AD29" s="539">
        <f t="shared" si="52"/>
        <v>0</v>
      </c>
      <c r="AE29" s="540">
        <f t="shared" si="52"/>
        <v>0</v>
      </c>
      <c r="AF29" s="539">
        <f t="shared" si="52"/>
        <v>0</v>
      </c>
      <c r="AG29" s="539">
        <f t="shared" si="52"/>
        <v>0</v>
      </c>
      <c r="AH29" s="541">
        <f t="shared" si="52"/>
        <v>0</v>
      </c>
      <c r="AI29" s="539">
        <f t="shared" si="52"/>
        <v>0</v>
      </c>
      <c r="AJ29" s="537">
        <f t="shared" si="52"/>
        <v>0</v>
      </c>
      <c r="AK29" s="538">
        <f t="shared" si="52"/>
        <v>0</v>
      </c>
      <c r="AL29" s="539">
        <f t="shared" si="52"/>
        <v>0</v>
      </c>
      <c r="AM29" s="540">
        <f t="shared" si="52"/>
        <v>0</v>
      </c>
      <c r="AN29" s="539">
        <f t="shared" si="52"/>
        <v>0</v>
      </c>
      <c r="AO29" s="539">
        <f t="shared" si="52"/>
        <v>0</v>
      </c>
      <c r="AP29" s="541">
        <f t="shared" si="52"/>
        <v>0</v>
      </c>
      <c r="AQ29" s="539">
        <f t="shared" si="52"/>
        <v>0</v>
      </c>
      <c r="AR29" s="537">
        <f t="shared" ref="AR29:BW29" si="53">IF(AND(AR$12&gt;=$J$29,AR$12&lt;$K$29),"*",0)</f>
        <v>0</v>
      </c>
      <c r="AS29" s="538">
        <f t="shared" si="53"/>
        <v>0</v>
      </c>
      <c r="AT29" s="539">
        <f t="shared" si="53"/>
        <v>0</v>
      </c>
      <c r="AU29" s="540">
        <f t="shared" si="53"/>
        <v>0</v>
      </c>
      <c r="AV29" s="539">
        <f t="shared" si="53"/>
        <v>0</v>
      </c>
      <c r="AW29" s="539">
        <f t="shared" si="53"/>
        <v>0</v>
      </c>
      <c r="AX29" s="541">
        <f t="shared" si="53"/>
        <v>0</v>
      </c>
      <c r="AY29" s="539">
        <f t="shared" si="53"/>
        <v>0</v>
      </c>
      <c r="AZ29" s="537">
        <f t="shared" si="53"/>
        <v>0</v>
      </c>
      <c r="BA29" s="538">
        <f t="shared" si="53"/>
        <v>0</v>
      </c>
      <c r="BB29" s="539">
        <f t="shared" si="53"/>
        <v>0</v>
      </c>
      <c r="BC29" s="540">
        <f t="shared" si="53"/>
        <v>0</v>
      </c>
      <c r="BD29" s="539">
        <f t="shared" si="53"/>
        <v>0</v>
      </c>
      <c r="BE29" s="539">
        <f t="shared" si="53"/>
        <v>0</v>
      </c>
      <c r="BF29" s="541">
        <f t="shared" si="53"/>
        <v>0</v>
      </c>
      <c r="BG29" s="539">
        <f t="shared" si="53"/>
        <v>0</v>
      </c>
      <c r="BH29" s="537">
        <f t="shared" si="53"/>
        <v>0</v>
      </c>
      <c r="BI29" s="538">
        <f t="shared" si="53"/>
        <v>0</v>
      </c>
      <c r="BJ29" s="539">
        <f t="shared" si="53"/>
        <v>0</v>
      </c>
      <c r="BK29" s="540">
        <f t="shared" si="53"/>
        <v>0</v>
      </c>
      <c r="BL29" s="539">
        <f t="shared" si="53"/>
        <v>0</v>
      </c>
      <c r="BM29" s="539">
        <f t="shared" si="53"/>
        <v>0</v>
      </c>
      <c r="BN29" s="541">
        <f t="shared" si="53"/>
        <v>0</v>
      </c>
      <c r="BO29" s="539">
        <f t="shared" si="53"/>
        <v>0</v>
      </c>
      <c r="BP29" s="537">
        <f t="shared" si="53"/>
        <v>0</v>
      </c>
      <c r="BQ29" s="538">
        <f t="shared" si="53"/>
        <v>0</v>
      </c>
      <c r="BR29" s="539">
        <f t="shared" si="53"/>
        <v>0</v>
      </c>
      <c r="BS29" s="540">
        <f t="shared" si="53"/>
        <v>0</v>
      </c>
      <c r="BT29" s="539">
        <f t="shared" si="53"/>
        <v>0</v>
      </c>
      <c r="BU29" s="539">
        <f t="shared" si="53"/>
        <v>0</v>
      </c>
      <c r="BV29" s="541">
        <f t="shared" si="53"/>
        <v>0</v>
      </c>
      <c r="BW29" s="539">
        <f t="shared" si="53"/>
        <v>0</v>
      </c>
      <c r="BX29" s="537">
        <f t="shared" ref="BX29:CM29" si="54">IF(AND(BX$12&gt;=$J$29,BX$12&lt;$K$29),"*",0)</f>
        <v>0</v>
      </c>
      <c r="BY29" s="538">
        <f t="shared" si="54"/>
        <v>0</v>
      </c>
      <c r="BZ29" s="539">
        <f t="shared" si="54"/>
        <v>0</v>
      </c>
      <c r="CA29" s="540">
        <f t="shared" si="54"/>
        <v>0</v>
      </c>
      <c r="CB29" s="539">
        <f t="shared" si="54"/>
        <v>0</v>
      </c>
      <c r="CC29" s="539">
        <f t="shared" si="54"/>
        <v>0</v>
      </c>
      <c r="CD29" s="541">
        <f t="shared" si="54"/>
        <v>0</v>
      </c>
      <c r="CE29" s="539">
        <f t="shared" si="54"/>
        <v>0</v>
      </c>
      <c r="CF29" s="537">
        <f t="shared" si="54"/>
        <v>0</v>
      </c>
      <c r="CG29" s="538">
        <f t="shared" si="54"/>
        <v>0</v>
      </c>
      <c r="CH29" s="539">
        <f t="shared" si="54"/>
        <v>0</v>
      </c>
      <c r="CI29" s="540">
        <f t="shared" si="54"/>
        <v>0</v>
      </c>
      <c r="CJ29" s="539">
        <f t="shared" si="54"/>
        <v>0</v>
      </c>
      <c r="CK29" s="539">
        <f t="shared" si="54"/>
        <v>0</v>
      </c>
      <c r="CL29" s="541">
        <f t="shared" si="54"/>
        <v>0</v>
      </c>
      <c r="CM29" s="539">
        <f t="shared" si="54"/>
        <v>0</v>
      </c>
      <c r="CN29" s="1128">
        <f t="shared" si="4"/>
        <v>0</v>
      </c>
      <c r="CO29" s="1129"/>
      <c r="CP29" s="1123">
        <f>IF(CN29=0,0,LOOKUP(CN29,ﾃﾞｰﾀ入力!$AR$13:'ﾃﾞｰﾀ入力'!$AR$34,ﾃﾞｰﾀ入力!$AS$13:'ﾃﾞｰﾀ入力'!$AS$34))</f>
        <v>0</v>
      </c>
      <c r="CQ29" s="1123"/>
      <c r="CR29" s="294">
        <f t="shared" si="5"/>
        <v>0</v>
      </c>
      <c r="CS29" s="294">
        <f t="shared" si="6"/>
        <v>0</v>
      </c>
      <c r="CT29" s="294">
        <f t="shared" si="7"/>
        <v>0</v>
      </c>
      <c r="CU29" s="295">
        <f t="shared" si="12"/>
        <v>0</v>
      </c>
      <c r="CV29" s="296">
        <f>IF(H29=0,0,LOOKUP(H29,ﾃﾞｰﾀ入力!$C$3:'ﾃﾞｰﾀ入力'!$C$52,ﾃﾞｰﾀ入力!$E$3:'ﾃﾞｰﾀ入力'!$E$51))</f>
        <v>0</v>
      </c>
      <c r="CW29" s="297">
        <f>IF(H29=0,0,LOOKUP(H29,ﾃﾞｰﾀ入力!$C$3:'ﾃﾞｰﾀ入力'!$C$52,ﾃﾞｰﾀ入力!$F$3:'ﾃﾞｰﾀ入力'!$F$51))</f>
        <v>0</v>
      </c>
      <c r="CY29" s="69"/>
      <c r="CZ29" s="69"/>
      <c r="DA29" s="69"/>
    </row>
    <row r="30" spans="1:105" ht="22.5" customHeight="1" thickBot="1">
      <c r="A30" s="443">
        <f t="shared" si="8"/>
        <v>17</v>
      </c>
      <c r="B30" s="855" t="str">
        <f>ｼﾌﾄ原本!C21</f>
        <v>S.U</v>
      </c>
      <c r="C30" s="780" t="str">
        <f>ｼﾌﾄ原本!N21</f>
        <v>X</v>
      </c>
      <c r="D30" s="435">
        <f>IF(COUNTIF($H$14:$H$30,17),VLOOKUP(17,$H$14:$CU$30,3,FALSE),0)</f>
        <v>0</v>
      </c>
      <c r="E30" s="423">
        <f>IF(COUNTIF($H$14:$H$30,17),VLOOKUP(17,$H$14:$CU$30,4,FALSE),0)</f>
        <v>0</v>
      </c>
      <c r="F30" s="426">
        <f>IF(COUNTIF($H$14:$H$30,17),VLOOKUP(17,$H$14:$CU$30,92,FALSE),0)</f>
        <v>0</v>
      </c>
      <c r="G30" s="436">
        <f>IF(COUNTIF($H$14:$H$30,17),VLOOKUP(17,$H$14:$CW$30,94,FALSE),0)</f>
        <v>0</v>
      </c>
      <c r="H30" s="920"/>
      <c r="I30" s="875">
        <f>IF(H30=0,0,LOOKUP(H30,ﾃﾞｰﾀ入力!$C$3:'ﾃﾞｰﾀ入力'!$C$40,ﾃﾞｰﾀ入力!$D$3:'ﾃﾞｰﾀ入力'!$D$40))</f>
        <v>0</v>
      </c>
      <c r="J30" s="900"/>
      <c r="K30" s="901"/>
      <c r="L30" s="657">
        <f t="shared" ref="L30:AQ30" si="55">IF(AND(L12&gt;=$J$30,L12&lt;$K$30),"*",0)</f>
        <v>0</v>
      </c>
      <c r="M30" s="658">
        <f t="shared" si="55"/>
        <v>0</v>
      </c>
      <c r="N30" s="659">
        <f t="shared" si="55"/>
        <v>0</v>
      </c>
      <c r="O30" s="660">
        <f t="shared" si="55"/>
        <v>0</v>
      </c>
      <c r="P30" s="552">
        <f t="shared" si="55"/>
        <v>0</v>
      </c>
      <c r="Q30" s="550">
        <f t="shared" si="55"/>
        <v>0</v>
      </c>
      <c r="R30" s="551">
        <f t="shared" si="55"/>
        <v>0</v>
      </c>
      <c r="S30" s="550">
        <f t="shared" si="55"/>
        <v>0</v>
      </c>
      <c r="T30" s="552">
        <f t="shared" si="55"/>
        <v>0</v>
      </c>
      <c r="U30" s="553">
        <f t="shared" si="55"/>
        <v>0</v>
      </c>
      <c r="V30" s="550">
        <f t="shared" si="55"/>
        <v>0</v>
      </c>
      <c r="W30" s="554">
        <f t="shared" si="55"/>
        <v>0</v>
      </c>
      <c r="X30" s="550">
        <f t="shared" si="55"/>
        <v>0</v>
      </c>
      <c r="Y30" s="550">
        <f t="shared" si="55"/>
        <v>0</v>
      </c>
      <c r="Z30" s="551">
        <f t="shared" si="55"/>
        <v>0</v>
      </c>
      <c r="AA30" s="550">
        <f t="shared" si="55"/>
        <v>0</v>
      </c>
      <c r="AB30" s="552">
        <f t="shared" si="55"/>
        <v>0</v>
      </c>
      <c r="AC30" s="553">
        <f t="shared" si="55"/>
        <v>0</v>
      </c>
      <c r="AD30" s="550">
        <f t="shared" si="55"/>
        <v>0</v>
      </c>
      <c r="AE30" s="554">
        <f t="shared" si="55"/>
        <v>0</v>
      </c>
      <c r="AF30" s="550">
        <f t="shared" si="55"/>
        <v>0</v>
      </c>
      <c r="AG30" s="550">
        <f t="shared" si="55"/>
        <v>0</v>
      </c>
      <c r="AH30" s="551">
        <f t="shared" si="55"/>
        <v>0</v>
      </c>
      <c r="AI30" s="550">
        <f t="shared" si="55"/>
        <v>0</v>
      </c>
      <c r="AJ30" s="552">
        <f t="shared" si="55"/>
        <v>0</v>
      </c>
      <c r="AK30" s="553">
        <f t="shared" si="55"/>
        <v>0</v>
      </c>
      <c r="AL30" s="550">
        <f t="shared" si="55"/>
        <v>0</v>
      </c>
      <c r="AM30" s="554">
        <f t="shared" si="55"/>
        <v>0</v>
      </c>
      <c r="AN30" s="550">
        <f t="shared" si="55"/>
        <v>0</v>
      </c>
      <c r="AO30" s="550">
        <f t="shared" si="55"/>
        <v>0</v>
      </c>
      <c r="AP30" s="551">
        <f t="shared" si="55"/>
        <v>0</v>
      </c>
      <c r="AQ30" s="550">
        <f t="shared" si="55"/>
        <v>0</v>
      </c>
      <c r="AR30" s="552">
        <f t="shared" ref="AR30:BW30" si="56">IF(AND(AR12&gt;=$J$30,AR12&lt;$K$30),"*",0)</f>
        <v>0</v>
      </c>
      <c r="AS30" s="553">
        <f t="shared" si="56"/>
        <v>0</v>
      </c>
      <c r="AT30" s="550">
        <f t="shared" si="56"/>
        <v>0</v>
      </c>
      <c r="AU30" s="554">
        <f t="shared" si="56"/>
        <v>0</v>
      </c>
      <c r="AV30" s="550">
        <f t="shared" si="56"/>
        <v>0</v>
      </c>
      <c r="AW30" s="550">
        <f t="shared" si="56"/>
        <v>0</v>
      </c>
      <c r="AX30" s="551">
        <f t="shared" si="56"/>
        <v>0</v>
      </c>
      <c r="AY30" s="550">
        <f t="shared" si="56"/>
        <v>0</v>
      </c>
      <c r="AZ30" s="552">
        <f t="shared" si="56"/>
        <v>0</v>
      </c>
      <c r="BA30" s="553">
        <f t="shared" si="56"/>
        <v>0</v>
      </c>
      <c r="BB30" s="550">
        <f t="shared" si="56"/>
        <v>0</v>
      </c>
      <c r="BC30" s="554">
        <f t="shared" si="56"/>
        <v>0</v>
      </c>
      <c r="BD30" s="550">
        <f t="shared" si="56"/>
        <v>0</v>
      </c>
      <c r="BE30" s="550">
        <f t="shared" si="56"/>
        <v>0</v>
      </c>
      <c r="BF30" s="551">
        <f t="shared" si="56"/>
        <v>0</v>
      </c>
      <c r="BG30" s="550">
        <f t="shared" si="56"/>
        <v>0</v>
      </c>
      <c r="BH30" s="552">
        <f t="shared" si="56"/>
        <v>0</v>
      </c>
      <c r="BI30" s="553">
        <f t="shared" si="56"/>
        <v>0</v>
      </c>
      <c r="BJ30" s="550">
        <f t="shared" si="56"/>
        <v>0</v>
      </c>
      <c r="BK30" s="554">
        <f t="shared" si="56"/>
        <v>0</v>
      </c>
      <c r="BL30" s="550">
        <f t="shared" si="56"/>
        <v>0</v>
      </c>
      <c r="BM30" s="550">
        <f t="shared" si="56"/>
        <v>0</v>
      </c>
      <c r="BN30" s="551">
        <f t="shared" si="56"/>
        <v>0</v>
      </c>
      <c r="BO30" s="550">
        <f t="shared" si="56"/>
        <v>0</v>
      </c>
      <c r="BP30" s="552">
        <f t="shared" si="56"/>
        <v>0</v>
      </c>
      <c r="BQ30" s="553">
        <f t="shared" si="56"/>
        <v>0</v>
      </c>
      <c r="BR30" s="550">
        <f t="shared" si="56"/>
        <v>0</v>
      </c>
      <c r="BS30" s="554">
        <f t="shared" si="56"/>
        <v>0</v>
      </c>
      <c r="BT30" s="550">
        <f t="shared" si="56"/>
        <v>0</v>
      </c>
      <c r="BU30" s="550">
        <f t="shared" si="56"/>
        <v>0</v>
      </c>
      <c r="BV30" s="551">
        <f t="shared" si="56"/>
        <v>0</v>
      </c>
      <c r="BW30" s="550">
        <f t="shared" si="56"/>
        <v>0</v>
      </c>
      <c r="BX30" s="552">
        <f t="shared" ref="BX30:CM30" si="57">IF(AND(BX12&gt;=$J$30,BX12&lt;$K$30),"*",0)</f>
        <v>0</v>
      </c>
      <c r="BY30" s="553">
        <f t="shared" si="57"/>
        <v>0</v>
      </c>
      <c r="BZ30" s="550">
        <f t="shared" si="57"/>
        <v>0</v>
      </c>
      <c r="CA30" s="554">
        <f t="shared" si="57"/>
        <v>0</v>
      </c>
      <c r="CB30" s="550">
        <f t="shared" si="57"/>
        <v>0</v>
      </c>
      <c r="CC30" s="550">
        <f t="shared" si="57"/>
        <v>0</v>
      </c>
      <c r="CD30" s="551">
        <f t="shared" si="57"/>
        <v>0</v>
      </c>
      <c r="CE30" s="550">
        <f t="shared" si="57"/>
        <v>0</v>
      </c>
      <c r="CF30" s="552">
        <f t="shared" si="57"/>
        <v>0</v>
      </c>
      <c r="CG30" s="553">
        <f t="shared" si="57"/>
        <v>0</v>
      </c>
      <c r="CH30" s="550">
        <f t="shared" si="57"/>
        <v>0</v>
      </c>
      <c r="CI30" s="554">
        <f t="shared" si="57"/>
        <v>0</v>
      </c>
      <c r="CJ30" s="550">
        <f t="shared" si="57"/>
        <v>0</v>
      </c>
      <c r="CK30" s="550">
        <f t="shared" si="57"/>
        <v>0</v>
      </c>
      <c r="CL30" s="551">
        <f t="shared" si="57"/>
        <v>0</v>
      </c>
      <c r="CM30" s="661">
        <f t="shared" si="57"/>
        <v>0</v>
      </c>
      <c r="CN30" s="1128">
        <f t="shared" si="4"/>
        <v>0</v>
      </c>
      <c r="CO30" s="1129"/>
      <c r="CP30" s="1123">
        <f>IF(CN30=0,0,LOOKUP(CN30,ﾃﾞｰﾀ入力!$AR$13:'ﾃﾞｰﾀ入力'!$AR$34,ﾃﾞｰﾀ入力!$AS$13:'ﾃﾞｰﾀ入力'!$AS$34))</f>
        <v>0</v>
      </c>
      <c r="CQ30" s="1123"/>
      <c r="CR30" s="294">
        <f t="shared" si="5"/>
        <v>0</v>
      </c>
      <c r="CS30" s="294">
        <f t="shared" si="6"/>
        <v>0</v>
      </c>
      <c r="CT30" s="294">
        <f t="shared" si="7"/>
        <v>0</v>
      </c>
      <c r="CU30" s="295">
        <f t="shared" si="12"/>
        <v>0</v>
      </c>
      <c r="CV30" s="296">
        <f>IF(H30=0,0,LOOKUP(H30,ﾃﾞｰﾀ入力!$C$3:'ﾃﾞｰﾀ入力'!$C$52,ﾃﾞｰﾀ入力!$E$3:'ﾃﾞｰﾀ入力'!$E$51))</f>
        <v>0</v>
      </c>
      <c r="CW30" s="297">
        <f>IF(H30=0,0,LOOKUP(H30,ﾃﾞｰﾀ入力!$C$3:'ﾃﾞｰﾀ入力'!$C$52,ﾃﾞｰﾀ入力!$F$3:'ﾃﾞｰﾀ入力'!$F$51))</f>
        <v>0</v>
      </c>
      <c r="CY30" s="69"/>
      <c r="CZ30" s="69"/>
      <c r="DA30" s="69"/>
    </row>
    <row r="31" spans="1:105" ht="22.5" customHeight="1" thickBot="1">
      <c r="A31" s="443">
        <f t="shared" si="8"/>
        <v>18</v>
      </c>
      <c r="B31" s="855" t="str">
        <f>ｼﾌﾄ原本!C22</f>
        <v>A.A</v>
      </c>
      <c r="C31" s="780" t="str">
        <f>ｼﾌﾄ原本!N22</f>
        <v>X</v>
      </c>
      <c r="D31" s="435">
        <f>IF(COUNTIF($H$14:$H$30,18),VLOOKUP(18,$H$14:$CU$30,3,FALSE),0)</f>
        <v>0</v>
      </c>
      <c r="E31" s="429">
        <f>IF(COUNTIF($H$14:$H$30,18),VLOOKUP(18,$H$14:$CU$30,4,FALSE),0)</f>
        <v>0</v>
      </c>
      <c r="F31" s="430">
        <f>IF(COUNTIF($H$14:$H$30,18),VLOOKUP(18,$H$14:$CU$30,92,FALSE),0)</f>
        <v>0</v>
      </c>
      <c r="G31" s="431">
        <f>IF(COUNTIF($H$14:$H$30,18),VLOOKUP(18,$H$14:$CW$30,94,FALSE),0)</f>
        <v>0</v>
      </c>
      <c r="I31" s="902">
        <f>COUNT(H14:H30)</f>
        <v>8</v>
      </c>
      <c r="J31" s="903" t="s">
        <v>187</v>
      </c>
      <c r="K31" s="904"/>
      <c r="L31" s="1142">
        <f>(68-COUNT(L$14:O$30))/4</f>
        <v>0</v>
      </c>
      <c r="M31" s="1142"/>
      <c r="N31" s="1142"/>
      <c r="O31" s="1142"/>
      <c r="P31" s="1142">
        <f>(68-COUNT(P$14:S$30))/4</f>
        <v>0.5</v>
      </c>
      <c r="Q31" s="1142"/>
      <c r="R31" s="1142"/>
      <c r="S31" s="1142"/>
      <c r="T31" s="1142">
        <f>(68-COUNT(T$14:W$30))/4</f>
        <v>2</v>
      </c>
      <c r="U31" s="1142"/>
      <c r="V31" s="1142"/>
      <c r="W31" s="1142"/>
      <c r="X31" s="1142">
        <f>(68-COUNT(X$14:AA$30))/4</f>
        <v>2</v>
      </c>
      <c r="Y31" s="1142"/>
      <c r="Z31" s="1142"/>
      <c r="AA31" s="1142"/>
      <c r="AB31" s="1142">
        <f>(68-COUNT(AB$14:AE$30))/4</f>
        <v>3</v>
      </c>
      <c r="AC31" s="1142"/>
      <c r="AD31" s="1142"/>
      <c r="AE31" s="1142"/>
      <c r="AF31" s="1142">
        <f>(68-COUNT(AF$14:AI$30))/4</f>
        <v>3</v>
      </c>
      <c r="AG31" s="1142"/>
      <c r="AH31" s="1142"/>
      <c r="AI31" s="1142"/>
      <c r="AJ31" s="1142">
        <f>(68-COUNT(AJ$14:AM$30))/4</f>
        <v>3.5</v>
      </c>
      <c r="AK31" s="1142"/>
      <c r="AL31" s="1142"/>
      <c r="AM31" s="1142"/>
      <c r="AN31" s="1142">
        <f>(68-COUNT(AN$14:AQ$30))/4</f>
        <v>4</v>
      </c>
      <c r="AO31" s="1142"/>
      <c r="AP31" s="1142"/>
      <c r="AQ31" s="1142"/>
      <c r="AR31" s="1142">
        <f>(68-COUNT(AR$14:AU$30))/4</f>
        <v>4</v>
      </c>
      <c r="AS31" s="1142"/>
      <c r="AT31" s="1142"/>
      <c r="AU31" s="1142"/>
      <c r="AV31" s="1142">
        <f>(68-COUNT(AV$14:AY$30))/4</f>
        <v>5</v>
      </c>
      <c r="AW31" s="1142"/>
      <c r="AX31" s="1142"/>
      <c r="AY31" s="1142"/>
      <c r="AZ31" s="1142">
        <f>(68-COUNT(AZ$14:BC$30))/4</f>
        <v>4</v>
      </c>
      <c r="BA31" s="1142"/>
      <c r="BB31" s="1142"/>
      <c r="BC31" s="1142"/>
      <c r="BD31" s="1142">
        <f>(68-COUNT(BD$14:BG$30))/4</f>
        <v>4</v>
      </c>
      <c r="BE31" s="1142"/>
      <c r="BF31" s="1142"/>
      <c r="BG31" s="1142"/>
      <c r="BH31" s="1142">
        <f>(68-COUNT(BH$14:BK$30))/4</f>
        <v>5</v>
      </c>
      <c r="BI31" s="1142"/>
      <c r="BJ31" s="1142"/>
      <c r="BK31" s="1142"/>
      <c r="BL31" s="1142">
        <f>(68-COUNT(BL$14:BO$30))/4</f>
        <v>5</v>
      </c>
      <c r="BM31" s="1142"/>
      <c r="BN31" s="1142"/>
      <c r="BO31" s="1142"/>
      <c r="BP31" s="1142">
        <f>(68-COUNT(BP$14:BS$30))/4</f>
        <v>5</v>
      </c>
      <c r="BQ31" s="1142"/>
      <c r="BR31" s="1142"/>
      <c r="BS31" s="1142"/>
      <c r="BT31" s="1142">
        <f>(68-COUNT(BT$14:BW$30))/4</f>
        <v>4</v>
      </c>
      <c r="BU31" s="1142"/>
      <c r="BV31" s="1142"/>
      <c r="BW31" s="1142"/>
      <c r="BX31" s="1142">
        <f>(68-COUNT(BX$14:CA$30))/4</f>
        <v>4</v>
      </c>
      <c r="BY31" s="1142"/>
      <c r="BZ31" s="1142"/>
      <c r="CA31" s="1142"/>
      <c r="CB31" s="1142">
        <f>(68-COUNT(CB$14:CE$30))/4</f>
        <v>2.25</v>
      </c>
      <c r="CC31" s="1142"/>
      <c r="CD31" s="1142"/>
      <c r="CE31" s="1142"/>
      <c r="CF31" s="1142">
        <f>(68-COUNT(CF$14:CI$30))/4</f>
        <v>0</v>
      </c>
      <c r="CG31" s="1142"/>
      <c r="CH31" s="1142"/>
      <c r="CI31" s="1142"/>
      <c r="CJ31" s="1142">
        <f>(68-COUNT(CJ$14:CM$30))/4</f>
        <v>0</v>
      </c>
      <c r="CK31" s="1142"/>
      <c r="CL31" s="1142"/>
      <c r="CM31" s="1161"/>
      <c r="CN31" s="1159">
        <f>SUM(CN14:CN30)</f>
        <v>60.25</v>
      </c>
      <c r="CO31" s="1160"/>
      <c r="CP31" s="1141">
        <f>SUM(CP14:CP30)</f>
        <v>54</v>
      </c>
      <c r="CQ31" s="1141"/>
      <c r="CR31" s="312">
        <f t="shared" ref="CR31:CW31" si="58">SUM(CR14:CR30)</f>
        <v>1</v>
      </c>
      <c r="CS31" s="312">
        <f t="shared" si="58"/>
        <v>2.25</v>
      </c>
      <c r="CT31" s="312">
        <f t="shared" si="58"/>
        <v>0.5</v>
      </c>
      <c r="CU31" s="312">
        <f t="shared" ca="1" si="58"/>
        <v>75076.0625</v>
      </c>
      <c r="CV31" s="312">
        <f t="shared" ca="1" si="58"/>
        <v>10977</v>
      </c>
      <c r="CW31" s="312">
        <f t="shared" ca="1" si="58"/>
        <v>5956</v>
      </c>
      <c r="CZ31" s="69"/>
      <c r="DA31" s="69"/>
    </row>
    <row r="32" spans="1:105" ht="22.5" customHeight="1" thickBot="1">
      <c r="A32" s="443">
        <f t="shared" si="8"/>
        <v>19</v>
      </c>
      <c r="B32" s="855" t="str">
        <f>ｼﾌﾄ原本!C23</f>
        <v>E.U</v>
      </c>
      <c r="C32" s="780" t="str">
        <f>ｼﾌﾄ原本!N23</f>
        <v>X</v>
      </c>
      <c r="D32" s="435">
        <f>IF(COUNTIF($H$14:$H$30,19),VLOOKUP(19,$H$14:$CU$30,3,FALSE),0)</f>
        <v>0</v>
      </c>
      <c r="E32" s="429">
        <f>IF(COUNTIF($H$14:$H$30,19),VLOOKUP(19,$H$14:$CU$30,4,FALSE),0)</f>
        <v>0</v>
      </c>
      <c r="F32" s="430">
        <f>IF(COUNTIF($H$14:$H$30,19),VLOOKUP(19,$H$14:$CU$30,92,FALSE),0)</f>
        <v>0</v>
      </c>
      <c r="G32" s="431">
        <f>IF(COUNTIF($H$14:$H$30,19),VLOOKUP(19,$H$14:$CW$30,94,FALSE),0)</f>
        <v>0</v>
      </c>
      <c r="I32" s="316"/>
      <c r="J32" s="1190" t="s">
        <v>188</v>
      </c>
      <c r="K32" s="1191"/>
      <c r="L32" s="1300" t="str">
        <f>IF(ISERROR(L3*1000/(L31-L8-L10)),"",(L3*1000/(L31-L8-L10)))</f>
        <v/>
      </c>
      <c r="M32" s="1300"/>
      <c r="N32" s="1300"/>
      <c r="O32" s="1300"/>
      <c r="P32" s="1300">
        <f>IF(ISERROR(P3*1000/(P31-P8-P10)),"",(P3*1000/(P31-P8-P10)))</f>
        <v>0</v>
      </c>
      <c r="Q32" s="1300"/>
      <c r="R32" s="1300"/>
      <c r="S32" s="1300"/>
      <c r="T32" s="1300">
        <f>IF(ISERROR(T3*1000/(T31-T8-T10)),"",(T3*1000/(T31-T8-T10)))</f>
        <v>0</v>
      </c>
      <c r="U32" s="1300"/>
      <c r="V32" s="1300"/>
      <c r="W32" s="1300"/>
      <c r="X32" s="1300">
        <f>IF(ISERROR(X3*1000/(X31-X8-X10)),"",X3*1000/(X31-X8-X10))</f>
        <v>3000</v>
      </c>
      <c r="Y32" s="1300"/>
      <c r="Z32" s="1300"/>
      <c r="AA32" s="1300"/>
      <c r="AB32" s="1300">
        <f>IF(ISERROR(AB3*1000/(AB31-AB8-AB10)),"",AB3*1000/(AB31-AB8-AB10))</f>
        <v>3333.3333333333335</v>
      </c>
      <c r="AC32" s="1300"/>
      <c r="AD32" s="1300"/>
      <c r="AE32" s="1300"/>
      <c r="AF32" s="1300">
        <f>IF(ISERROR(AF3*1000/(AF31-AF8-AF10)),"",AF3*1000/(AF31-AF8-AF10))</f>
        <v>4666.666666666667</v>
      </c>
      <c r="AG32" s="1300"/>
      <c r="AH32" s="1300"/>
      <c r="AI32" s="1300"/>
      <c r="AJ32" s="1300">
        <f>IF(ISERROR(AJ3*1000/(AJ31-AJ8-AJ10)),"",AJ3*1000/(AJ31-AJ8-AJ10))</f>
        <v>5714.2857142857147</v>
      </c>
      <c r="AK32" s="1300"/>
      <c r="AL32" s="1300"/>
      <c r="AM32" s="1300"/>
      <c r="AN32" s="1300">
        <f>IF(ISERROR(AN3*1000/(AN31-AN8-AN10)),"",AN3*1000/(AN31-AN8-AN10))</f>
        <v>8500</v>
      </c>
      <c r="AO32" s="1300"/>
      <c r="AP32" s="1300"/>
      <c r="AQ32" s="1300"/>
      <c r="AR32" s="1300">
        <f>IF(ISERROR(AR3*1000/(AR31-AR8-AR10)),"",AR3*1000/(AR31-AR8-AR10))</f>
        <v>6000</v>
      </c>
      <c r="AS32" s="1300"/>
      <c r="AT32" s="1300"/>
      <c r="AU32" s="1300"/>
      <c r="AV32" s="1300">
        <f>IF(ISERROR(AV3*1000/(AV31-AV8-AV10)),"",AV3*1000/(AV31-AV8-AV10))</f>
        <v>6200</v>
      </c>
      <c r="AW32" s="1300"/>
      <c r="AX32" s="1300"/>
      <c r="AY32" s="1300"/>
      <c r="AZ32" s="1300">
        <f>IF(ISERROR(AZ3*1000/(AZ31-AZ8-AZ10)),"",AZ3*1000/(AZ31-AZ8-AZ10))</f>
        <v>9500</v>
      </c>
      <c r="BA32" s="1300"/>
      <c r="BB32" s="1300"/>
      <c r="BC32" s="1300"/>
      <c r="BD32" s="1300">
        <f>IF(ISERROR(BD3*1000/(BD31-BD8-BD10)),"",BD3*1000/(BD31-BD8-BD10))</f>
        <v>6500</v>
      </c>
      <c r="BE32" s="1300"/>
      <c r="BF32" s="1300"/>
      <c r="BG32" s="1300"/>
      <c r="BH32" s="1300">
        <f>IF(ISERROR(BH3*1000/(BH31-BH8-BH10)),"",BH3*1000/(BH31-BH8-BH10))</f>
        <v>5400</v>
      </c>
      <c r="BI32" s="1300"/>
      <c r="BJ32" s="1300"/>
      <c r="BK32" s="1300"/>
      <c r="BL32" s="1300">
        <f>IF(ISERROR(BL3*1000/(BL31-BL8-BL10)),"",BL3*1000/(BL31-BL8-BL10))</f>
        <v>3400</v>
      </c>
      <c r="BM32" s="1300"/>
      <c r="BN32" s="1300"/>
      <c r="BO32" s="1300"/>
      <c r="BP32" s="1300">
        <f>IF(ISERROR(BP3*1000/(BP31-BP8-BP10)),"",BP3*1000/(BP31-BP8-BP10))</f>
        <v>4000</v>
      </c>
      <c r="BQ32" s="1300"/>
      <c r="BR32" s="1300"/>
      <c r="BS32" s="1300"/>
      <c r="BT32" s="1300">
        <f>IF(ISERROR(BT3*1000/(BT31-BT8-BT10)),"",BT3*1000/(BT31-BT8-BT10))</f>
        <v>4750</v>
      </c>
      <c r="BU32" s="1300"/>
      <c r="BV32" s="1300"/>
      <c r="BW32" s="1300"/>
      <c r="BX32" s="1300">
        <f>IF(ISERROR(BX3*1000/(BX31-BX8-BX10)),"",BX3*1000/(BX31-BX8-BX10))</f>
        <v>3500</v>
      </c>
      <c r="BY32" s="1300"/>
      <c r="BZ32" s="1300"/>
      <c r="CA32" s="1300"/>
      <c r="CB32" s="1300">
        <f>IF(ISERROR(CB3*1000/(CB31-CB8-CB10)),"",CB3*1000/(CB31-CB8-CB10))</f>
        <v>0</v>
      </c>
      <c r="CC32" s="1300"/>
      <c r="CD32" s="1300"/>
      <c r="CE32" s="1300"/>
      <c r="CF32" s="1300" t="str">
        <f>IF(ISERROR(CF3*1000/(CF31-CF8-CF10)),"",(CF3*1000/(CF31-CF8-CF10)))</f>
        <v/>
      </c>
      <c r="CG32" s="1300"/>
      <c r="CH32" s="1300"/>
      <c r="CI32" s="1300"/>
      <c r="CJ32" s="1300" t="str">
        <f>IF(ISERROR(CJ3*1000/(CJ31-CJ8-CJ10)),"",(CJ3*1000/(CJ31-CJ8-CJ10)))</f>
        <v/>
      </c>
      <c r="CK32" s="1300"/>
      <c r="CL32" s="1300"/>
      <c r="CM32" s="1347"/>
      <c r="CN32" s="238"/>
      <c r="CO32" s="238"/>
      <c r="CP32" s="64"/>
      <c r="CT32" s="64"/>
      <c r="CU32" s="64"/>
      <c r="CV32" s="64"/>
    </row>
    <row r="33" spans="1:126" ht="22.5" customHeight="1" thickBot="1">
      <c r="A33" s="443">
        <f t="shared" si="8"/>
        <v>20</v>
      </c>
      <c r="B33" s="855" t="str">
        <f>ｼﾌﾄ原本!C24</f>
        <v>S.S</v>
      </c>
      <c r="C33" s="780" t="str">
        <f>ｼﾌﾄ原本!N24</f>
        <v>17-L</v>
      </c>
      <c r="D33" s="435">
        <f>IF(COUNTIF($H$14:$H$30,20),VLOOKUP(20,$H$14:$CU$30,3,FALSE),0)</f>
        <v>17</v>
      </c>
      <c r="E33" s="429">
        <f>IF(COUNTIF($H$14:$H$30,20),VLOOKUP(20,$H$14:$CU$30,4,FALSE),0)</f>
        <v>22.75</v>
      </c>
      <c r="F33" s="430">
        <f ca="1">IF(COUNTIF($H$14:$H$30,20),VLOOKUP(20,$H$14:$CU$30,92,FALSE),0)</f>
        <v>6666.375</v>
      </c>
      <c r="G33" s="431">
        <f ca="1">IF(COUNTIF($H$14:$H$30,20),VLOOKUP(20,$H$14:$CW$30,94,FALSE),0)</f>
        <v>320</v>
      </c>
      <c r="I33" s="225"/>
      <c r="J33" s="870"/>
      <c r="K33" s="871"/>
      <c r="L33" s="384"/>
      <c r="M33" s="172"/>
      <c r="N33" s="64"/>
      <c r="O33" s="64"/>
      <c r="P33" s="64"/>
      <c r="Q33" s="69"/>
      <c r="R33" s="69"/>
      <c r="S33" s="69"/>
      <c r="AB33" s="1360">
        <v>1</v>
      </c>
      <c r="AC33" s="1360"/>
      <c r="AD33" s="1360"/>
      <c r="AE33" s="1360"/>
      <c r="AF33" s="1361" t="s">
        <v>60</v>
      </c>
      <c r="AG33" s="1361"/>
      <c r="AH33" s="1361"/>
      <c r="AI33" s="1361"/>
      <c r="CP33" s="64"/>
      <c r="CT33" s="64"/>
      <c r="CU33" s="64"/>
      <c r="CV33" s="64"/>
    </row>
    <row r="34" spans="1:126" ht="22.5" customHeight="1" thickBot="1">
      <c r="A34" s="443">
        <f t="shared" si="8"/>
        <v>21</v>
      </c>
      <c r="B34" s="855" t="str">
        <f>ｼﾌﾄ原本!C25</f>
        <v>S.K</v>
      </c>
      <c r="C34" s="780" t="str">
        <f>ｼﾌﾄ原本!N25</f>
        <v>F</v>
      </c>
      <c r="D34" s="435">
        <f>IF(COUNTIF($H$14:$H$30,21),VLOOKUP(21,$H$14:$CU$30,3,FALSE),0)</f>
        <v>0</v>
      </c>
      <c r="E34" s="429">
        <f>IF(COUNTIF($H$14:$H$30,21),VLOOKUP(21,$H$14:$CU$30,4,FALSE),0)</f>
        <v>0</v>
      </c>
      <c r="F34" s="430">
        <f>IF(COUNTIF($H$14:$H$30,21),VLOOKUP(21,$H$14:$CU$30,92,FALSE),0)</f>
        <v>0</v>
      </c>
      <c r="G34" s="431">
        <f>IF(COUNTIF($H$14:$H$30,21),VLOOKUP(21,$H$14:$CW$30,94,FALSE),0)</f>
        <v>0</v>
      </c>
      <c r="I34" s="317"/>
      <c r="J34" s="1195" t="s">
        <v>189</v>
      </c>
      <c r="K34" s="1196"/>
      <c r="L34" s="1197" t="s">
        <v>190</v>
      </c>
      <c r="M34" s="1197"/>
      <c r="N34" s="1197"/>
      <c r="O34" s="1197"/>
      <c r="P34" s="1197"/>
      <c r="Q34" s="1197"/>
      <c r="R34" s="1197"/>
      <c r="S34" s="1197"/>
      <c r="T34" s="1197"/>
      <c r="U34" s="1197"/>
      <c r="V34" s="1197"/>
      <c r="W34" s="1197"/>
      <c r="Z34" s="1193" t="s">
        <v>59</v>
      </c>
      <c r="AA34" s="1153"/>
      <c r="AB34" s="1153"/>
      <c r="AC34" s="1153"/>
      <c r="AD34" s="1153"/>
      <c r="AE34" s="1153"/>
      <c r="AF34" s="1153"/>
      <c r="AG34" s="1153"/>
      <c r="AH34" s="1153"/>
      <c r="AI34" s="1153"/>
      <c r="AJ34" s="1153"/>
      <c r="AK34" s="1153"/>
      <c r="AL34" s="1153"/>
      <c r="AM34" s="1153"/>
      <c r="AN34" s="1153"/>
      <c r="AO34" s="1153"/>
      <c r="AP34" s="1153"/>
      <c r="AQ34" s="1153"/>
      <c r="AR34" s="1153"/>
      <c r="AS34" s="1153"/>
      <c r="AT34" s="1153"/>
      <c r="AU34" s="1153"/>
      <c r="AV34" s="1153"/>
      <c r="AW34" s="1153"/>
      <c r="AX34" s="1153"/>
      <c r="AY34" s="1153"/>
      <c r="AZ34" s="1153"/>
      <c r="BA34" s="1153"/>
      <c r="BB34" s="1153"/>
      <c r="BC34" s="1153"/>
      <c r="BD34" s="1153"/>
      <c r="BE34" s="1153"/>
      <c r="BF34" s="1153"/>
      <c r="BG34" s="1154"/>
      <c r="BH34" s="1152" t="s">
        <v>1</v>
      </c>
      <c r="BI34" s="1153"/>
      <c r="BJ34" s="1153"/>
      <c r="BK34" s="1153"/>
      <c r="BL34" s="1153"/>
      <c r="BM34" s="1153"/>
      <c r="BN34" s="1153"/>
      <c r="BO34" s="1153"/>
      <c r="BP34" s="1153"/>
      <c r="BQ34" s="1153"/>
      <c r="BR34" s="1153"/>
      <c r="BS34" s="1153"/>
      <c r="BT34" s="1153"/>
      <c r="BU34" s="1154"/>
      <c r="BV34" s="1152" t="s">
        <v>11</v>
      </c>
      <c r="BW34" s="1153"/>
      <c r="BX34" s="1153"/>
      <c r="BY34" s="1153"/>
      <c r="BZ34" s="1153"/>
      <c r="CA34" s="1153"/>
      <c r="CB34" s="1153"/>
      <c r="CC34" s="1153"/>
      <c r="CD34" s="1153"/>
      <c r="CE34" s="1153"/>
      <c r="CF34" s="1153"/>
      <c r="CG34" s="1153"/>
      <c r="CH34" s="1153"/>
      <c r="CI34" s="1154"/>
      <c r="CP34" s="64"/>
      <c r="CT34" s="64"/>
      <c r="CU34" s="64"/>
      <c r="CV34" s="64"/>
    </row>
    <row r="35" spans="1:126" ht="22.5" customHeight="1">
      <c r="A35" s="443">
        <f t="shared" si="8"/>
        <v>22</v>
      </c>
      <c r="B35" s="855">
        <f>ｼﾌﾄ原本!C26</f>
        <v>0</v>
      </c>
      <c r="C35" s="780">
        <f>ｼﾌﾄ原本!N26</f>
        <v>0</v>
      </c>
      <c r="D35" s="435">
        <f>IF(COUNTIF($H$14:$H$30,22),VLOOKUP(22,$H$14:$CU$30,3,FALSE),0)</f>
        <v>0</v>
      </c>
      <c r="E35" s="429">
        <f>IF(COUNTIF($H$14:$H$30,22),VLOOKUP(22,$H$14:$CU$30,4,FALSE),0)</f>
        <v>0</v>
      </c>
      <c r="F35" s="430">
        <f>IF(COUNTIF($H$14:$H$30,22),VLOOKUP(22,$H$14:$CU$30,92,FALSE),0)</f>
        <v>0</v>
      </c>
      <c r="G35" s="431">
        <f>IF(COUNTIF($H$14:$H$30,22),VLOOKUP(22,$H$14:$CW$30,94,FALSE),0)</f>
        <v>0</v>
      </c>
      <c r="I35" s="385" t="s">
        <v>89</v>
      </c>
      <c r="J35" s="1315">
        <f>CN3*1000</f>
        <v>300000</v>
      </c>
      <c r="K35" s="1315"/>
      <c r="L35" s="1315"/>
      <c r="M35" s="1315"/>
      <c r="N35" s="1315"/>
      <c r="O35" s="1315"/>
      <c r="P35" s="1315"/>
      <c r="Q35" s="1315"/>
      <c r="R35" s="1315"/>
      <c r="S35" s="1315"/>
      <c r="T35" s="1315"/>
      <c r="U35" s="1315"/>
      <c r="V35" s="1315"/>
      <c r="W35" s="1315"/>
      <c r="Z35" s="1356">
        <f>CHOOSE($AB$33,'セールスアクション '!B5,'セールスアクション '!B13,'セールスアクション '!B21,'セールスアクション '!B29,'セールスアクション '!B37)</f>
        <v>0</v>
      </c>
      <c r="AA35" s="1355"/>
      <c r="AB35" s="1355"/>
      <c r="AC35" s="1355"/>
      <c r="AD35" s="1355"/>
      <c r="AE35" s="1355"/>
      <c r="AF35" s="1355"/>
      <c r="AG35" s="1355"/>
      <c r="AH35" s="1355"/>
      <c r="AI35" s="1355"/>
      <c r="AJ35" s="1355"/>
      <c r="AK35" s="1355"/>
      <c r="AL35" s="1355"/>
      <c r="AM35" s="1355"/>
      <c r="AN35" s="1355"/>
      <c r="AO35" s="1355"/>
      <c r="AP35" s="1355"/>
      <c r="AQ35" s="1355"/>
      <c r="AR35" s="1355"/>
      <c r="AS35" s="1355"/>
      <c r="AT35" s="1355"/>
      <c r="AU35" s="1355"/>
      <c r="AV35" s="1355"/>
      <c r="AW35" s="1355"/>
      <c r="AX35" s="1355"/>
      <c r="AY35" s="1355"/>
      <c r="AZ35" s="1355">
        <f>CHOOSE($AB$33,'セールスアクション '!I5,'セールスアクション '!I13,'セールスアクション '!I21,'セールスアクション '!I29,'セールスアクション '!I37)</f>
        <v>0</v>
      </c>
      <c r="BA35" s="1355"/>
      <c r="BB35" s="1355"/>
      <c r="BC35" s="1355"/>
      <c r="BD35" s="1355"/>
      <c r="BE35" s="1355"/>
      <c r="BF35" s="1322"/>
      <c r="BG35" s="1322"/>
      <c r="BH35" s="1365">
        <f>CHOOSE($CA$1,PMC.D!D6,PMC.D!D15,PMC.D!D24,PMC.D!D33,PMC.D!D42,PMC.D!D51)</f>
        <v>0</v>
      </c>
      <c r="BI35" s="1366"/>
      <c r="BJ35" s="1366"/>
      <c r="BK35" s="1366"/>
      <c r="BL35" s="1366"/>
      <c r="BM35" s="1366"/>
      <c r="BN35" s="1366"/>
      <c r="BO35" s="1366"/>
      <c r="BP35" s="1366"/>
      <c r="BQ35" s="1366"/>
      <c r="BR35" s="1366"/>
      <c r="BS35" s="1367"/>
      <c r="BT35" s="1322"/>
      <c r="BU35" s="1322"/>
      <c r="BV35" s="1362">
        <f>CHOOSE($CA$1,PMC.D!J6,PMC.D!J15,PMC.D!J24,PMC.D!J33,PMC.D!J42,PMC.D!J51)</f>
        <v>0</v>
      </c>
      <c r="BW35" s="1363"/>
      <c r="BX35" s="1363"/>
      <c r="BY35" s="1363"/>
      <c r="BZ35" s="1363"/>
      <c r="CA35" s="1363"/>
      <c r="CB35" s="1363"/>
      <c r="CC35" s="1363"/>
      <c r="CD35" s="1363"/>
      <c r="CE35" s="1363"/>
      <c r="CF35" s="1363"/>
      <c r="CG35" s="1364"/>
      <c r="CH35" s="1322"/>
      <c r="CI35" s="1370"/>
      <c r="CP35" s="64"/>
      <c r="CT35" s="64"/>
      <c r="CU35" s="64"/>
      <c r="CV35" s="64"/>
    </row>
    <row r="36" spans="1:126" ht="22.5" customHeight="1">
      <c r="A36" s="443">
        <f t="shared" si="8"/>
        <v>23</v>
      </c>
      <c r="B36" s="855">
        <f>ｼﾌﾄ原本!C27</f>
        <v>0</v>
      </c>
      <c r="C36" s="780">
        <f>ｼﾌﾄ原本!N27</f>
        <v>0</v>
      </c>
      <c r="D36" s="435">
        <f>IF(COUNTIF($H$14:$H$30,23),VLOOKUP(23,$H$14:$CU$30,3,FALSE),0)</f>
        <v>0</v>
      </c>
      <c r="E36" s="429">
        <f>IF(COUNTIF($H$14:$H$30,23),VLOOKUP(23,$H$14:$CU$30,4,FALSE),0)</f>
        <v>0</v>
      </c>
      <c r="F36" s="430">
        <f>IF(COUNTIF($H$14:$H$30,23),VLOOKUP(23,$H$14:$CU$30,92,FALSE),0)</f>
        <v>0</v>
      </c>
      <c r="G36" s="431">
        <f>IF(COUNTIF($H$14:$H$30,23),VLOOKUP(23,$H$14:$CW$30,94,FALSE),0)</f>
        <v>0</v>
      </c>
      <c r="I36" s="385" t="s">
        <v>191</v>
      </c>
      <c r="J36" s="1155">
        <f>CHOOSE(CA1,ﾃﾞｰﾀ入力!W4,ﾃﾞｰﾀ入力!W5,ﾃﾞｰﾀ入力!W6,ﾃﾞｰﾀ入力!W7,ﾃﾞｰﾀ入力!W8,ﾃﾞｰﾀ入力!W9)</f>
        <v>417</v>
      </c>
      <c r="K36" s="1155"/>
      <c r="L36" s="1155"/>
      <c r="M36" s="1155"/>
      <c r="N36" s="1155"/>
      <c r="O36" s="1155"/>
      <c r="P36" s="1155"/>
      <c r="Q36" s="1155"/>
      <c r="R36" s="1155"/>
      <c r="S36" s="1155"/>
      <c r="T36" s="1155"/>
      <c r="U36" s="1155"/>
      <c r="V36" s="1155"/>
      <c r="W36" s="1155"/>
      <c r="Z36" s="1318">
        <f>CHOOSE($AB$33,'セールスアクション '!B6,'セールスアクション '!B14,'セールスアクション '!B22,'セールスアクション '!B30,'セールスアクション '!B38)</f>
        <v>0</v>
      </c>
      <c r="AA36" s="1319"/>
      <c r="AB36" s="1319"/>
      <c r="AC36" s="1319"/>
      <c r="AD36" s="1319"/>
      <c r="AE36" s="1319"/>
      <c r="AF36" s="1319"/>
      <c r="AG36" s="1319"/>
      <c r="AH36" s="1319"/>
      <c r="AI36" s="1319"/>
      <c r="AJ36" s="1319"/>
      <c r="AK36" s="1319"/>
      <c r="AL36" s="1319"/>
      <c r="AM36" s="1319"/>
      <c r="AN36" s="1319"/>
      <c r="AO36" s="1319"/>
      <c r="AP36" s="1319"/>
      <c r="AQ36" s="1319"/>
      <c r="AR36" s="1319"/>
      <c r="AS36" s="1319"/>
      <c r="AT36" s="1319"/>
      <c r="AU36" s="1319"/>
      <c r="AV36" s="1319"/>
      <c r="AW36" s="1319"/>
      <c r="AX36" s="1319"/>
      <c r="AY36" s="1319"/>
      <c r="AZ36" s="1319">
        <f>CHOOSE($AB$33,'セールスアクション '!I6,'セールスアクション '!I14,'セールスアクション '!I22,'セールスアクション '!I30,'セールスアクション '!I38)</f>
        <v>0</v>
      </c>
      <c r="BA36" s="1319"/>
      <c r="BB36" s="1319"/>
      <c r="BC36" s="1319"/>
      <c r="BD36" s="1319"/>
      <c r="BE36" s="1319"/>
      <c r="BF36" s="1127"/>
      <c r="BG36" s="1127"/>
      <c r="BH36" s="1348">
        <f>CHOOSE($CA$1,PMC.D!D7,PMC.D!D16,PMC.D!D25,PMC.D!D34,PMC.D!D43,PMC.D!D52)</f>
        <v>0</v>
      </c>
      <c r="BI36" s="1349"/>
      <c r="BJ36" s="1349"/>
      <c r="BK36" s="1349"/>
      <c r="BL36" s="1349"/>
      <c r="BM36" s="1349"/>
      <c r="BN36" s="1349"/>
      <c r="BO36" s="1349"/>
      <c r="BP36" s="1349"/>
      <c r="BQ36" s="1349"/>
      <c r="BR36" s="1349"/>
      <c r="BS36" s="1350"/>
      <c r="BT36" s="1127"/>
      <c r="BU36" s="1127"/>
      <c r="BV36" s="1348">
        <f>CHOOSE($CA$1,PMC.D!J7,PMC.D!J16,PMC.D!J25,PMC.D!J34,PMC.D!J43,PMC.D!J52)</f>
        <v>0</v>
      </c>
      <c r="BW36" s="1349"/>
      <c r="BX36" s="1349"/>
      <c r="BY36" s="1349"/>
      <c r="BZ36" s="1349"/>
      <c r="CA36" s="1349"/>
      <c r="CB36" s="1349"/>
      <c r="CC36" s="1349"/>
      <c r="CD36" s="1349"/>
      <c r="CE36" s="1349"/>
      <c r="CF36" s="1349"/>
      <c r="CG36" s="1350"/>
      <c r="CH36" s="1127"/>
      <c r="CI36" s="1371"/>
      <c r="CP36" s="64"/>
      <c r="CT36" s="64"/>
      <c r="CU36" s="64"/>
      <c r="CV36" s="64"/>
    </row>
    <row r="37" spans="1:126" ht="22.5" customHeight="1">
      <c r="A37" s="443">
        <f t="shared" si="8"/>
        <v>24</v>
      </c>
      <c r="B37" s="855">
        <f>ｼﾌﾄ原本!C28</f>
        <v>0</v>
      </c>
      <c r="C37" s="780">
        <f>ｼﾌﾄ原本!N28</f>
        <v>0</v>
      </c>
      <c r="D37" s="435">
        <f>IF(COUNTIF($H$14:$H$30,24),VLOOKUP(24,$H$14:$CU$30,3,FALSE),0)</f>
        <v>0</v>
      </c>
      <c r="E37" s="429">
        <f>IF(COUNTIF($H$14:$H$30,24),VLOOKUP(24,$H$14:$CU$30,4,FALSE),0)</f>
        <v>0</v>
      </c>
      <c r="F37" s="430">
        <f>IF(COUNTIF($H$14:$H$30,24),VLOOKUP(24,$H$14:$CU$30,92,FALSE),0)</f>
        <v>0</v>
      </c>
      <c r="G37" s="431">
        <f>IF(COUNTIF($H$14:$H$30,24),VLOOKUP(24,$H$14:$CW$30,94,FALSE),0)</f>
        <v>0</v>
      </c>
      <c r="I37" s="385" t="s">
        <v>192</v>
      </c>
      <c r="J37" s="1303">
        <f ca="1">J35/J40</f>
        <v>5555.5555555555557</v>
      </c>
      <c r="K37" s="1303"/>
      <c r="L37" s="1169">
        <f>J35/L40</f>
        <v>7142.8571428571431</v>
      </c>
      <c r="M37" s="1169"/>
      <c r="N37" s="1169"/>
      <c r="O37" s="1169"/>
      <c r="P37" s="1169"/>
      <c r="Q37" s="1169"/>
      <c r="R37" s="1169"/>
      <c r="S37" s="1169"/>
      <c r="T37" s="1169"/>
      <c r="U37" s="1169"/>
      <c r="V37" s="1169"/>
      <c r="W37" s="1169"/>
      <c r="Z37" s="1318">
        <f>CHOOSE($AB$33,'セールスアクション '!B7,'セールスアクション '!B15,'セールスアクション '!B23,'セールスアクション '!B31,'セールスアクション '!B39)</f>
        <v>0</v>
      </c>
      <c r="AA37" s="1319"/>
      <c r="AB37" s="1319"/>
      <c r="AC37" s="1319"/>
      <c r="AD37" s="1319"/>
      <c r="AE37" s="1319"/>
      <c r="AF37" s="1319"/>
      <c r="AG37" s="1319"/>
      <c r="AH37" s="1319"/>
      <c r="AI37" s="1319"/>
      <c r="AJ37" s="1319"/>
      <c r="AK37" s="1319"/>
      <c r="AL37" s="1319"/>
      <c r="AM37" s="1319"/>
      <c r="AN37" s="1319"/>
      <c r="AO37" s="1319"/>
      <c r="AP37" s="1319"/>
      <c r="AQ37" s="1319"/>
      <c r="AR37" s="1319"/>
      <c r="AS37" s="1319"/>
      <c r="AT37" s="1319"/>
      <c r="AU37" s="1319"/>
      <c r="AV37" s="1319"/>
      <c r="AW37" s="1319"/>
      <c r="AX37" s="1319"/>
      <c r="AY37" s="1319"/>
      <c r="AZ37" s="1319">
        <f>CHOOSE($AB$33,'セールスアクション '!I7,'セールスアクション '!I15,'セールスアクション '!I23,'セールスアクション '!I31,'セールスアクション '!I39)</f>
        <v>0</v>
      </c>
      <c r="BA37" s="1319"/>
      <c r="BB37" s="1319"/>
      <c r="BC37" s="1319"/>
      <c r="BD37" s="1319"/>
      <c r="BE37" s="1319"/>
      <c r="BF37" s="1127"/>
      <c r="BG37" s="1127"/>
      <c r="BH37" s="1348">
        <f>CHOOSE($CA$1,PMC.D!D8,PMC.D!D17,PMC.D!D26,PMC.D!D35,PMC.D!D44,PMC.D!D53)</f>
        <v>0</v>
      </c>
      <c r="BI37" s="1349"/>
      <c r="BJ37" s="1349"/>
      <c r="BK37" s="1349"/>
      <c r="BL37" s="1349"/>
      <c r="BM37" s="1349"/>
      <c r="BN37" s="1349"/>
      <c r="BO37" s="1349"/>
      <c r="BP37" s="1349"/>
      <c r="BQ37" s="1349"/>
      <c r="BR37" s="1349"/>
      <c r="BS37" s="1350"/>
      <c r="BT37" s="1127"/>
      <c r="BU37" s="1127"/>
      <c r="BV37" s="1348">
        <f>CHOOSE($CA$1,PMC.D!J8,PMC.D!J17,PMC.D!J26,PMC.D!J35,PMC.D!J44,PMC.D!J53)</f>
        <v>0</v>
      </c>
      <c r="BW37" s="1349"/>
      <c r="BX37" s="1349"/>
      <c r="BY37" s="1349"/>
      <c r="BZ37" s="1349"/>
      <c r="CA37" s="1349"/>
      <c r="CB37" s="1349"/>
      <c r="CC37" s="1349"/>
      <c r="CD37" s="1349"/>
      <c r="CE37" s="1349"/>
      <c r="CF37" s="1349"/>
      <c r="CG37" s="1350"/>
      <c r="CH37" s="1127"/>
      <c r="CI37" s="1371"/>
      <c r="CP37" s="64"/>
      <c r="CT37" s="64"/>
      <c r="CU37" s="64"/>
      <c r="CV37" s="64"/>
    </row>
    <row r="38" spans="1:126" ht="22.5" customHeight="1">
      <c r="A38" s="443">
        <f t="shared" si="8"/>
        <v>25</v>
      </c>
      <c r="B38" s="855">
        <f>ｼﾌﾄ原本!C29</f>
        <v>0</v>
      </c>
      <c r="C38" s="780">
        <f>ｼﾌﾄ原本!N29</f>
        <v>0</v>
      </c>
      <c r="D38" s="435">
        <f>IF(COUNTIF($H$14:$H$30,25),VLOOKUP(25,$H$14:$CU$30,3,FALSE),0)</f>
        <v>0</v>
      </c>
      <c r="E38" s="429">
        <f>IF(COUNTIF($H$14:$H$30,25),VLOOKUP(25,$H$14:$CU$30,4,FALSE),0)</f>
        <v>0</v>
      </c>
      <c r="F38" s="430">
        <f>IF(COUNTIF($H$14:$H$30,25),VLOOKUP(25,$H$14:$CU$30,92,FALSE),0)</f>
        <v>0</v>
      </c>
      <c r="G38" s="431">
        <f>IF(COUNTIF($H$14:$H$30,25),VLOOKUP(25,$H$14:$CW$30,94,FALSE),0)</f>
        <v>0</v>
      </c>
      <c r="I38" s="385" t="s">
        <v>193</v>
      </c>
      <c r="J38" s="1189">
        <f ca="1">J36/J40</f>
        <v>7.7222222222222223</v>
      </c>
      <c r="K38" s="1189"/>
      <c r="L38" s="1194">
        <f>J36/L40</f>
        <v>9.9285714285714288</v>
      </c>
      <c r="M38" s="1194"/>
      <c r="N38" s="1194"/>
      <c r="O38" s="1194"/>
      <c r="P38" s="1194"/>
      <c r="Q38" s="1194"/>
      <c r="R38" s="1194"/>
      <c r="S38" s="1194"/>
      <c r="T38" s="1194"/>
      <c r="U38" s="1194"/>
      <c r="V38" s="1194"/>
      <c r="W38" s="1194"/>
      <c r="Z38" s="1318">
        <f>CHOOSE($AB$33,'セールスアクション '!B8,'セールスアクション '!B16,'セールスアクション '!B24,'セールスアクション '!B32,'セールスアクション '!B40)</f>
        <v>0</v>
      </c>
      <c r="AA38" s="1319"/>
      <c r="AB38" s="1319"/>
      <c r="AC38" s="1319"/>
      <c r="AD38" s="1319"/>
      <c r="AE38" s="1319"/>
      <c r="AF38" s="1319"/>
      <c r="AG38" s="1319"/>
      <c r="AH38" s="1319"/>
      <c r="AI38" s="1319"/>
      <c r="AJ38" s="1319"/>
      <c r="AK38" s="1319"/>
      <c r="AL38" s="1319"/>
      <c r="AM38" s="1319"/>
      <c r="AN38" s="1319"/>
      <c r="AO38" s="1319"/>
      <c r="AP38" s="1319"/>
      <c r="AQ38" s="1319"/>
      <c r="AR38" s="1319"/>
      <c r="AS38" s="1319"/>
      <c r="AT38" s="1319"/>
      <c r="AU38" s="1319"/>
      <c r="AV38" s="1319"/>
      <c r="AW38" s="1319"/>
      <c r="AX38" s="1319"/>
      <c r="AY38" s="1319"/>
      <c r="AZ38" s="1319">
        <f>CHOOSE($AB$33,'セールスアクション '!I8,'セールスアクション '!I16,'セールスアクション '!I24,'セールスアクション '!I32,'セールスアクション '!I40)</f>
        <v>0</v>
      </c>
      <c r="BA38" s="1319"/>
      <c r="BB38" s="1319"/>
      <c r="BC38" s="1319"/>
      <c r="BD38" s="1319"/>
      <c r="BE38" s="1319"/>
      <c r="BF38" s="1127"/>
      <c r="BG38" s="1127"/>
      <c r="BH38" s="1348">
        <f>CHOOSE($CA$1,PMC.D!D9,PMC.D!D18,PMC.D!D27,PMC.D!D36,PMC.D!D45,PMC.D!D54)</f>
        <v>0</v>
      </c>
      <c r="BI38" s="1349"/>
      <c r="BJ38" s="1349"/>
      <c r="BK38" s="1349"/>
      <c r="BL38" s="1349"/>
      <c r="BM38" s="1349"/>
      <c r="BN38" s="1349"/>
      <c r="BO38" s="1349"/>
      <c r="BP38" s="1349"/>
      <c r="BQ38" s="1349"/>
      <c r="BR38" s="1349"/>
      <c r="BS38" s="1350"/>
      <c r="BT38" s="1127"/>
      <c r="BU38" s="1127"/>
      <c r="BV38" s="1348">
        <f>CHOOSE($CA$1,PMC.D!J9,PMC.D!J18,PMC.D!J27,PMC.D!J36,PMC.D!J45,PMC.D!J54)</f>
        <v>0</v>
      </c>
      <c r="BW38" s="1349"/>
      <c r="BX38" s="1349"/>
      <c r="BY38" s="1349"/>
      <c r="BZ38" s="1349"/>
      <c r="CA38" s="1349"/>
      <c r="CB38" s="1349"/>
      <c r="CC38" s="1349"/>
      <c r="CD38" s="1349"/>
      <c r="CE38" s="1349"/>
      <c r="CF38" s="1349"/>
      <c r="CG38" s="1350"/>
      <c r="CH38" s="1127"/>
      <c r="CI38" s="1371"/>
      <c r="CP38" s="64"/>
      <c r="CT38" s="64"/>
      <c r="CU38" s="64"/>
      <c r="CV38" s="64"/>
    </row>
    <row r="39" spans="1:126" ht="22.5" customHeight="1" thickBot="1">
      <c r="A39" s="443">
        <f t="shared" si="8"/>
        <v>26</v>
      </c>
      <c r="B39" s="855">
        <f>ｼﾌﾄ原本!C30</f>
        <v>0</v>
      </c>
      <c r="C39" s="782">
        <f>ｼﾌﾄ原本!N30</f>
        <v>0</v>
      </c>
      <c r="D39" s="435">
        <f>IF(COUNTIF($H$14:$H$30,26),VLOOKUP(26,$H$14:$CU$30,3,FALSE),0)</f>
        <v>0</v>
      </c>
      <c r="E39" s="429">
        <f>IF(COUNTIF($H$14:$H$30,26),VLOOKUP(26,$H$14:$CU$30,4,FALSE),0)</f>
        <v>0</v>
      </c>
      <c r="F39" s="430">
        <f>IF(COUNTIF($H$14:$H$30,26),VLOOKUP(26,$H$14:$CU$30,92,FALSE),0)</f>
        <v>0</v>
      </c>
      <c r="G39" s="431">
        <f>IF(COUNTIF($H$14:$H$30,26),VLOOKUP(26,$H$14:$CW$30,94,FALSE),0)</f>
        <v>0</v>
      </c>
      <c r="I39" s="385" t="s">
        <v>194</v>
      </c>
      <c r="J39" s="878">
        <f ca="1">SUMIF(CV14:CV30,"&gt;1500",CP14:CQ30)</f>
        <v>5.75</v>
      </c>
      <c r="K39" s="879">
        <f ca="1">SUMIF(CV14:CV30,"&lt;2000",CP14:CQ30)</f>
        <v>48.25</v>
      </c>
      <c r="L39" s="1302">
        <f ca="1">SUMIF(CV14:CV30,"&gt;1500",CP14:CQ30)</f>
        <v>5.75</v>
      </c>
      <c r="M39" s="1302"/>
      <c r="N39" s="1302"/>
      <c r="O39" s="1302"/>
      <c r="P39" s="1302"/>
      <c r="Q39" s="1302"/>
      <c r="R39" s="1302">
        <f ca="1">L40-L39</f>
        <v>36.25</v>
      </c>
      <c r="S39" s="1302"/>
      <c r="T39" s="1302"/>
      <c r="U39" s="1302"/>
      <c r="V39" s="1302"/>
      <c r="W39" s="1302"/>
      <c r="X39" s="65"/>
      <c r="Y39" s="65"/>
      <c r="Z39" s="1320">
        <f>CHOOSE($AB$33,'セールスアクション '!B9,'セールスアクション '!B17,'セールスアクション '!B25,'セールスアクション '!B33,'セールスアクション '!B41)</f>
        <v>0</v>
      </c>
      <c r="AA39" s="1321"/>
      <c r="AB39" s="1321"/>
      <c r="AC39" s="1321"/>
      <c r="AD39" s="1321"/>
      <c r="AE39" s="1321"/>
      <c r="AF39" s="1321"/>
      <c r="AG39" s="1321"/>
      <c r="AH39" s="1321"/>
      <c r="AI39" s="1321"/>
      <c r="AJ39" s="1321"/>
      <c r="AK39" s="1321"/>
      <c r="AL39" s="1321"/>
      <c r="AM39" s="1321"/>
      <c r="AN39" s="1321"/>
      <c r="AO39" s="1321"/>
      <c r="AP39" s="1321"/>
      <c r="AQ39" s="1321"/>
      <c r="AR39" s="1321"/>
      <c r="AS39" s="1321"/>
      <c r="AT39" s="1321"/>
      <c r="AU39" s="1321"/>
      <c r="AV39" s="1321"/>
      <c r="AW39" s="1321"/>
      <c r="AX39" s="1321"/>
      <c r="AY39" s="1321"/>
      <c r="AZ39" s="1321">
        <f>CHOOSE($AB$33,'セールスアクション '!I9,'セールスアクション '!I17,'セールスアクション '!I25,'セールスアクション '!I33,'セールスアクション '!I41)</f>
        <v>0</v>
      </c>
      <c r="BA39" s="1321"/>
      <c r="BB39" s="1321"/>
      <c r="BC39" s="1321"/>
      <c r="BD39" s="1321"/>
      <c r="BE39" s="1321"/>
      <c r="BF39" s="1368"/>
      <c r="BG39" s="1368"/>
      <c r="BH39" s="1357">
        <f>CHOOSE($CA$1,PMC.D!D10,PMC.D!D19,PMC.D!D28,PMC.D!D37,PMC.D!D46,PMC.D!D55)</f>
        <v>0</v>
      </c>
      <c r="BI39" s="1358"/>
      <c r="BJ39" s="1358"/>
      <c r="BK39" s="1358"/>
      <c r="BL39" s="1358"/>
      <c r="BM39" s="1358"/>
      <c r="BN39" s="1358"/>
      <c r="BO39" s="1358"/>
      <c r="BP39" s="1358"/>
      <c r="BQ39" s="1358"/>
      <c r="BR39" s="1358"/>
      <c r="BS39" s="1359"/>
      <c r="BT39" s="1368"/>
      <c r="BU39" s="1368"/>
      <c r="BV39" s="1357">
        <f>CHOOSE($CA$1,PMC.D!J10,PMC.D!J19,PMC.D!J28,PMC.D!J37,PMC.D!J46,PMC.D!J55)</f>
        <v>0</v>
      </c>
      <c r="BW39" s="1358"/>
      <c r="BX39" s="1358"/>
      <c r="BY39" s="1358"/>
      <c r="BZ39" s="1358"/>
      <c r="CA39" s="1358"/>
      <c r="CB39" s="1358"/>
      <c r="CC39" s="1358"/>
      <c r="CD39" s="1358"/>
      <c r="CE39" s="1358"/>
      <c r="CF39" s="1358"/>
      <c r="CG39" s="1359"/>
      <c r="CH39" s="1368"/>
      <c r="CI39" s="1369"/>
      <c r="CP39" s="64"/>
      <c r="CT39" s="64"/>
      <c r="CU39" s="64"/>
      <c r="CV39" s="64"/>
    </row>
    <row r="40" spans="1:126" ht="22.5" customHeight="1">
      <c r="A40" s="443">
        <f t="shared" si="8"/>
        <v>27</v>
      </c>
      <c r="B40" s="855">
        <f>ｼﾌﾄ原本!C31</f>
        <v>0</v>
      </c>
      <c r="C40" s="782">
        <f>ｼﾌﾄ原本!N31</f>
        <v>0</v>
      </c>
      <c r="D40" s="435">
        <f>IF(COUNTIF($H$14:$H$30,27),VLOOKUP(27,$H$14:$CU$30,3,FALSE),0)</f>
        <v>0</v>
      </c>
      <c r="E40" s="429">
        <f>IF(COUNTIF($H$14:$H$30,27),VLOOKUP(27,$H$14:$CU$30,4,FALSE),0)</f>
        <v>0</v>
      </c>
      <c r="F40" s="430">
        <f>IF(COUNTIF($H$14:$H$30,27),VLOOKUP(27,$H$14:$CU$30,92,FALSE),0)</f>
        <v>0</v>
      </c>
      <c r="G40" s="431">
        <f>IF(COUNTIF($H$14:$H$30,27),VLOOKUP(27,$H$14:$CW$30,94,FALSE),0)</f>
        <v>0</v>
      </c>
      <c r="I40" s="385" t="s">
        <v>195</v>
      </c>
      <c r="J40" s="1301">
        <f ca="1">J39+K39</f>
        <v>54</v>
      </c>
      <c r="K40" s="1301"/>
      <c r="L40" s="1302">
        <f>CN11-CN8</f>
        <v>42</v>
      </c>
      <c r="M40" s="1302"/>
      <c r="N40" s="1302"/>
      <c r="O40" s="1302"/>
      <c r="P40" s="1302"/>
      <c r="Q40" s="1302"/>
      <c r="R40" s="1302"/>
      <c r="S40" s="1302"/>
      <c r="T40" s="1302"/>
      <c r="U40" s="1302"/>
      <c r="V40" s="1302"/>
      <c r="W40" s="1302"/>
      <c r="X40" s="386"/>
      <c r="Y40" s="387"/>
      <c r="Z40" s="1387"/>
      <c r="AA40" s="1373"/>
      <c r="AB40" s="1373"/>
      <c r="AC40" s="1373"/>
      <c r="AD40" s="1373"/>
      <c r="AE40" s="1373"/>
      <c r="AF40" s="1373"/>
      <c r="AG40" s="1373"/>
      <c r="AH40" s="1373"/>
      <c r="AI40" s="1373"/>
      <c r="AJ40" s="1373"/>
      <c r="AK40" s="1373"/>
      <c r="AL40" s="1373"/>
      <c r="AM40" s="1373"/>
      <c r="AN40" s="1373"/>
      <c r="AO40" s="1373"/>
      <c r="AP40" s="1373"/>
      <c r="AQ40" s="1373"/>
      <c r="AR40" s="1373"/>
      <c r="AS40" s="1373"/>
      <c r="AT40" s="1373"/>
      <c r="AU40" s="1373"/>
      <c r="AV40" s="1373"/>
      <c r="AW40" s="1373"/>
      <c r="AX40" s="1373"/>
      <c r="AY40" s="1373"/>
      <c r="AZ40" s="1373"/>
      <c r="BA40" s="1373"/>
      <c r="BB40" s="1373"/>
      <c r="BC40" s="1373"/>
      <c r="BD40" s="1373"/>
      <c r="BE40" s="1373"/>
      <c r="BF40" s="1373"/>
      <c r="BG40" s="1373"/>
      <c r="BH40" s="1373"/>
      <c r="BI40" s="1373"/>
      <c r="BJ40" s="1373"/>
      <c r="BK40" s="1373"/>
      <c r="BL40" s="1373"/>
      <c r="BM40" s="1373"/>
      <c r="BN40" s="1373"/>
      <c r="BO40" s="1373"/>
      <c r="BP40" s="1373"/>
      <c r="BQ40" s="1373"/>
      <c r="BR40" s="1373"/>
      <c r="BS40" s="1373"/>
      <c r="BT40" s="1373"/>
      <c r="BU40" s="1373"/>
      <c r="BV40" s="1373"/>
      <c r="BW40" s="1373"/>
      <c r="BX40" s="1373"/>
      <c r="BY40" s="1373"/>
      <c r="BZ40" s="1373"/>
      <c r="CA40" s="1373"/>
      <c r="CB40" s="1373"/>
      <c r="CC40" s="1373"/>
      <c r="CD40" s="1373"/>
      <c r="CE40" s="1373"/>
      <c r="CF40" s="1373"/>
      <c r="CG40" s="1373"/>
      <c r="CH40" s="1373"/>
      <c r="CI40" s="1374"/>
      <c r="CP40" s="64"/>
      <c r="CT40" s="64"/>
      <c r="CU40" s="64"/>
      <c r="CV40" s="64"/>
    </row>
    <row r="41" spans="1:126" ht="22.5" customHeight="1">
      <c r="A41" s="443">
        <f t="shared" si="8"/>
        <v>28</v>
      </c>
      <c r="B41" s="855" t="str">
        <f>ｼﾌﾄ原本!C32</f>
        <v>A.M（本部）</v>
      </c>
      <c r="C41" s="780">
        <f>ｼﾌﾄ原本!N32</f>
        <v>0</v>
      </c>
      <c r="D41" s="435">
        <f>IF(COUNTIF($H$14:$H$30,28),VLOOKUP(28,$H$14:$CU$30,3,FALSE),0)</f>
        <v>0</v>
      </c>
      <c r="E41" s="429">
        <f>IF(COUNTIF($H$14:$H$30,28),VLOOKUP(28,$H$14:$CU$30,4,FALSE),0)</f>
        <v>0</v>
      </c>
      <c r="F41" s="430">
        <f>IF(COUNTIF($H$14:$H$30,28),VLOOKUP(28,$H$14:$CU$30,92,FALSE),0)</f>
        <v>0</v>
      </c>
      <c r="G41" s="431">
        <f>IF(COUNTIF($H$14:$H$30,28),VLOOKUP(28,$H$14:$CW$30,94,FALSE),0)</f>
        <v>0</v>
      </c>
      <c r="I41" s="385" t="s">
        <v>197</v>
      </c>
      <c r="J41" s="1324">
        <f ca="1">SUMIF(CV14:CV30,"&lt;2000",CU14:CU30)</f>
        <v>63576.0625</v>
      </c>
      <c r="K41" s="1324"/>
      <c r="L41" s="1169">
        <f ca="1">R39*ﾃﾞｰﾀ入力!A8</f>
        <v>45675</v>
      </c>
      <c r="M41" s="1169"/>
      <c r="N41" s="1169"/>
      <c r="O41" s="1169"/>
      <c r="P41" s="1169"/>
      <c r="Q41" s="1169"/>
      <c r="R41" s="1169"/>
      <c r="S41" s="1169"/>
      <c r="T41" s="1169"/>
      <c r="U41" s="1169"/>
      <c r="V41" s="1169"/>
      <c r="W41" s="1169"/>
      <c r="X41" s="389"/>
      <c r="Y41" s="390"/>
      <c r="Z41" s="1375"/>
      <c r="AA41" s="1376"/>
      <c r="AB41" s="1376"/>
      <c r="AC41" s="1376"/>
      <c r="AD41" s="1376"/>
      <c r="AE41" s="1376"/>
      <c r="AF41" s="1376"/>
      <c r="AG41" s="1376"/>
      <c r="AH41" s="1376"/>
      <c r="AI41" s="1376"/>
      <c r="AJ41" s="1376"/>
      <c r="AK41" s="1376"/>
      <c r="AL41" s="1376"/>
      <c r="AM41" s="1376"/>
      <c r="AN41" s="1376"/>
      <c r="AO41" s="1376"/>
      <c r="AP41" s="1376"/>
      <c r="AQ41" s="1376"/>
      <c r="AR41" s="1376"/>
      <c r="AS41" s="1376"/>
      <c r="AT41" s="1376"/>
      <c r="AU41" s="1376"/>
      <c r="AV41" s="1376"/>
      <c r="AW41" s="1376"/>
      <c r="AX41" s="1376"/>
      <c r="AY41" s="1376"/>
      <c r="AZ41" s="1376"/>
      <c r="BA41" s="1376"/>
      <c r="BB41" s="1376"/>
      <c r="BC41" s="1376"/>
      <c r="BD41" s="1376"/>
      <c r="BE41" s="1376"/>
      <c r="BF41" s="1376"/>
      <c r="BG41" s="1376"/>
      <c r="BH41" s="1376"/>
      <c r="BI41" s="1376"/>
      <c r="BJ41" s="1376"/>
      <c r="BK41" s="1376"/>
      <c r="BL41" s="1376"/>
      <c r="BM41" s="1376"/>
      <c r="BN41" s="1376"/>
      <c r="BO41" s="1376"/>
      <c r="BP41" s="1376"/>
      <c r="BQ41" s="1376"/>
      <c r="BR41" s="1376"/>
      <c r="BS41" s="1376"/>
      <c r="BT41" s="1376"/>
      <c r="BU41" s="1376"/>
      <c r="BV41" s="1376"/>
      <c r="BW41" s="1376"/>
      <c r="BX41" s="1376"/>
      <c r="BY41" s="1376"/>
      <c r="BZ41" s="1376"/>
      <c r="CA41" s="1376"/>
      <c r="CB41" s="1376"/>
      <c r="CC41" s="1376"/>
      <c r="CD41" s="1376"/>
      <c r="CE41" s="1376"/>
      <c r="CF41" s="1376"/>
      <c r="CG41" s="1376"/>
      <c r="CH41" s="1376"/>
      <c r="CI41" s="1377"/>
      <c r="CP41" s="64"/>
      <c r="CT41" s="64"/>
      <c r="CU41" s="64"/>
      <c r="CV41" s="64"/>
    </row>
    <row r="42" spans="1:126" ht="22.5" customHeight="1">
      <c r="A42" s="443">
        <f t="shared" si="8"/>
        <v>29</v>
      </c>
      <c r="B42" s="855" t="str">
        <f>ｼﾌﾄ原本!C33</f>
        <v>S.I（本部</v>
      </c>
      <c r="C42" s="782">
        <f>ｼﾌﾄ原本!N33</f>
        <v>0</v>
      </c>
      <c r="D42" s="435">
        <f>IF(COUNTIF($H$14:$H$30,29),VLOOKUP(29,$H$14:$CU$30,3,FALSE),0)</f>
        <v>0</v>
      </c>
      <c r="E42" s="429">
        <f>IF(COUNTIF($H$14:$H$30,29),VLOOKUP(29,$H$14:$CU$30,4,FALSE),0)</f>
        <v>0</v>
      </c>
      <c r="F42" s="430">
        <f>IF(COUNTIF($H$14:$H$30,29),VLOOKUP(29,$H$14:$CU$30,92,FALSE),0)</f>
        <v>0</v>
      </c>
      <c r="G42" s="431">
        <f>IF(COUNTIF($H$14:$H$30,29),VLOOKUP(29,$H$14:$CW$30,94,FALSE),0)</f>
        <v>0</v>
      </c>
      <c r="I42" s="385" t="s">
        <v>201</v>
      </c>
      <c r="J42" s="1323">
        <f ca="1">(J41)/J35</f>
        <v>0.21192020833333333</v>
      </c>
      <c r="K42" s="1323"/>
      <c r="L42" s="1187">
        <f ca="1">L41/J35</f>
        <v>0.15225</v>
      </c>
      <c r="M42" s="1187"/>
      <c r="N42" s="1187"/>
      <c r="O42" s="1187"/>
      <c r="P42" s="1187"/>
      <c r="Q42" s="1187"/>
      <c r="R42" s="1187"/>
      <c r="S42" s="1187"/>
      <c r="T42" s="1187"/>
      <c r="U42" s="1187"/>
      <c r="V42" s="1187"/>
      <c r="W42" s="1187"/>
      <c r="X42" s="392"/>
      <c r="Y42" s="393"/>
      <c r="Z42" s="1375"/>
      <c r="AA42" s="1376"/>
      <c r="AB42" s="1376"/>
      <c r="AC42" s="1376"/>
      <c r="AD42" s="1376"/>
      <c r="AE42" s="1376"/>
      <c r="AF42" s="1376"/>
      <c r="AG42" s="1376"/>
      <c r="AH42" s="1376"/>
      <c r="AI42" s="1376"/>
      <c r="AJ42" s="1376"/>
      <c r="AK42" s="1376"/>
      <c r="AL42" s="1376"/>
      <c r="AM42" s="1376"/>
      <c r="AN42" s="1376"/>
      <c r="AO42" s="1376"/>
      <c r="AP42" s="1376"/>
      <c r="AQ42" s="1376"/>
      <c r="AR42" s="1376"/>
      <c r="AS42" s="1376"/>
      <c r="AT42" s="1376"/>
      <c r="AU42" s="1376"/>
      <c r="AV42" s="1376"/>
      <c r="AW42" s="1376"/>
      <c r="AX42" s="1376"/>
      <c r="AY42" s="1376"/>
      <c r="AZ42" s="1376"/>
      <c r="BA42" s="1376"/>
      <c r="BB42" s="1376"/>
      <c r="BC42" s="1376"/>
      <c r="BD42" s="1376"/>
      <c r="BE42" s="1376"/>
      <c r="BF42" s="1376"/>
      <c r="BG42" s="1376"/>
      <c r="BH42" s="1376"/>
      <c r="BI42" s="1376"/>
      <c r="BJ42" s="1376"/>
      <c r="BK42" s="1376"/>
      <c r="BL42" s="1376"/>
      <c r="BM42" s="1376"/>
      <c r="BN42" s="1376"/>
      <c r="BO42" s="1376"/>
      <c r="BP42" s="1376"/>
      <c r="BQ42" s="1376"/>
      <c r="BR42" s="1376"/>
      <c r="BS42" s="1376"/>
      <c r="BT42" s="1376"/>
      <c r="BU42" s="1376"/>
      <c r="BV42" s="1376"/>
      <c r="BW42" s="1376"/>
      <c r="BX42" s="1376"/>
      <c r="BY42" s="1376"/>
      <c r="BZ42" s="1376"/>
      <c r="CA42" s="1376"/>
      <c r="CB42" s="1376"/>
      <c r="CC42" s="1376"/>
      <c r="CD42" s="1376"/>
      <c r="CE42" s="1376"/>
      <c r="CF42" s="1376"/>
      <c r="CG42" s="1376"/>
      <c r="CH42" s="1376"/>
      <c r="CI42" s="1377"/>
      <c r="CP42" s="64"/>
      <c r="CT42" s="64"/>
      <c r="CU42" s="64"/>
      <c r="CV42" s="64"/>
    </row>
    <row r="43" spans="1:126" ht="22.5" customHeight="1">
      <c r="A43" s="443">
        <f t="shared" si="8"/>
        <v>30</v>
      </c>
      <c r="B43" s="855" t="str">
        <f>ｼﾌﾄ原本!C34</f>
        <v>不足①</v>
      </c>
      <c r="C43" s="782">
        <f>ｼﾌﾄ原本!N34</f>
        <v>0</v>
      </c>
      <c r="D43" s="435">
        <f>IF(COUNTIF($H$14:$H$30,30),VLOOKUP(30,$H$14:$CU$30,3,FALSE),0)</f>
        <v>0</v>
      </c>
      <c r="E43" s="429">
        <f>IF(COUNTIF($H$14:$H$30,30),VLOOKUP(30,$H$14:$CU$30,4,FALSE),0)</f>
        <v>0</v>
      </c>
      <c r="F43" s="430">
        <f>IF(COUNTIF($H$14:$H$30,30),VLOOKUP(30,$H$14:$CU$30,92,FALSE),0)</f>
        <v>0</v>
      </c>
      <c r="G43" s="431">
        <f>IF(COUNTIF($H$14:$H$30,30),VLOOKUP(30,$H$14:$CW$30,94,FALSE),0)</f>
        <v>0</v>
      </c>
      <c r="I43" s="395"/>
      <c r="J43" s="396"/>
      <c r="K43" s="396"/>
      <c r="L43" s="396"/>
      <c r="M43" s="396"/>
      <c r="N43" s="396"/>
      <c r="O43" s="396"/>
      <c r="P43" s="396"/>
      <c r="Q43" s="396"/>
      <c r="R43" s="396"/>
      <c r="S43" s="396"/>
      <c r="T43" s="396"/>
      <c r="U43" s="396"/>
      <c r="V43" s="396"/>
      <c r="W43" s="396"/>
      <c r="Z43" s="1375"/>
      <c r="AA43" s="1376"/>
      <c r="AB43" s="1376"/>
      <c r="AC43" s="1376"/>
      <c r="AD43" s="1376"/>
      <c r="AE43" s="1376"/>
      <c r="AF43" s="1376"/>
      <c r="AG43" s="1376"/>
      <c r="AH43" s="1376"/>
      <c r="AI43" s="1376"/>
      <c r="AJ43" s="1376"/>
      <c r="AK43" s="1376"/>
      <c r="AL43" s="1376"/>
      <c r="AM43" s="1376"/>
      <c r="AN43" s="1376"/>
      <c r="AO43" s="1376"/>
      <c r="AP43" s="1376"/>
      <c r="AQ43" s="1376"/>
      <c r="AR43" s="1376"/>
      <c r="AS43" s="1376"/>
      <c r="AT43" s="1376"/>
      <c r="AU43" s="1376"/>
      <c r="AV43" s="1376"/>
      <c r="AW43" s="1376"/>
      <c r="AX43" s="1376"/>
      <c r="AY43" s="1376"/>
      <c r="AZ43" s="1376"/>
      <c r="BA43" s="1376"/>
      <c r="BB43" s="1376"/>
      <c r="BC43" s="1376"/>
      <c r="BD43" s="1376"/>
      <c r="BE43" s="1376"/>
      <c r="BF43" s="1376"/>
      <c r="BG43" s="1376"/>
      <c r="BH43" s="1376"/>
      <c r="BI43" s="1376"/>
      <c r="BJ43" s="1376"/>
      <c r="BK43" s="1376"/>
      <c r="BL43" s="1376"/>
      <c r="BM43" s="1376"/>
      <c r="BN43" s="1376"/>
      <c r="BO43" s="1376"/>
      <c r="BP43" s="1376"/>
      <c r="BQ43" s="1376"/>
      <c r="BR43" s="1376"/>
      <c r="BS43" s="1376"/>
      <c r="BT43" s="1376"/>
      <c r="BU43" s="1376"/>
      <c r="BV43" s="1376"/>
      <c r="BW43" s="1376"/>
      <c r="BX43" s="1376"/>
      <c r="BY43" s="1376"/>
      <c r="BZ43" s="1376"/>
      <c r="CA43" s="1376"/>
      <c r="CB43" s="1376"/>
      <c r="CC43" s="1376"/>
      <c r="CD43" s="1376"/>
      <c r="CE43" s="1376"/>
      <c r="CF43" s="1376"/>
      <c r="CG43" s="1376"/>
      <c r="CH43" s="1376"/>
      <c r="CI43" s="1377"/>
      <c r="CP43" s="64"/>
      <c r="CT43" s="64"/>
      <c r="CU43" s="64"/>
      <c r="CV43" s="64"/>
    </row>
    <row r="44" spans="1:126" ht="22.5" customHeight="1">
      <c r="A44" s="443">
        <f t="shared" si="8"/>
        <v>31</v>
      </c>
      <c r="B44" s="855">
        <f>ｼﾌﾄ原本!C35</f>
        <v>0</v>
      </c>
      <c r="C44" s="785">
        <f>ｼﾌﾄ原本!E35</f>
        <v>0</v>
      </c>
      <c r="D44" s="435">
        <f>IF(COUNTIF($H$14:$H$30,31),VLOOKUP(31,$H$14:$CU$30,3,FALSE),0)</f>
        <v>0</v>
      </c>
      <c r="E44" s="429">
        <f>IF(COUNTIF($H$14:$H$30,31),VLOOKUP(31,$H$14:$CU$30,4,FALSE),0)</f>
        <v>0</v>
      </c>
      <c r="F44" s="430">
        <f>IF(COUNTIF($H$14:$H$30,31),VLOOKUP(31,$H$14:$CU$30,92,FALSE),0)</f>
        <v>0</v>
      </c>
      <c r="G44" s="431">
        <f>IF(COUNTIF($H$14:$H$30,31),VLOOKUP(31,$H$14:$CW$30,94,FALSE),0)</f>
        <v>0</v>
      </c>
      <c r="I44" s="395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Z44" s="1375"/>
      <c r="AA44" s="1376"/>
      <c r="AB44" s="1376"/>
      <c r="AC44" s="1376"/>
      <c r="AD44" s="1376"/>
      <c r="AE44" s="1376"/>
      <c r="AF44" s="1376"/>
      <c r="AG44" s="1376"/>
      <c r="AH44" s="1376"/>
      <c r="AI44" s="1376"/>
      <c r="AJ44" s="1376"/>
      <c r="AK44" s="1376"/>
      <c r="AL44" s="1376"/>
      <c r="AM44" s="1376"/>
      <c r="AN44" s="1376"/>
      <c r="AO44" s="1376"/>
      <c r="AP44" s="1376"/>
      <c r="AQ44" s="1376"/>
      <c r="AR44" s="1376"/>
      <c r="AS44" s="1376"/>
      <c r="AT44" s="1376"/>
      <c r="AU44" s="1376"/>
      <c r="AV44" s="1376"/>
      <c r="AW44" s="1376"/>
      <c r="AX44" s="1376"/>
      <c r="AY44" s="1376"/>
      <c r="AZ44" s="1376"/>
      <c r="BA44" s="1376"/>
      <c r="BB44" s="1376"/>
      <c r="BC44" s="1376"/>
      <c r="BD44" s="1376"/>
      <c r="BE44" s="1376"/>
      <c r="BF44" s="1376"/>
      <c r="BG44" s="1376"/>
      <c r="BH44" s="1376"/>
      <c r="BI44" s="1376"/>
      <c r="BJ44" s="1376"/>
      <c r="BK44" s="1376"/>
      <c r="BL44" s="1376"/>
      <c r="BM44" s="1376"/>
      <c r="BN44" s="1376"/>
      <c r="BO44" s="1376"/>
      <c r="BP44" s="1376"/>
      <c r="BQ44" s="1376"/>
      <c r="BR44" s="1376"/>
      <c r="BS44" s="1376"/>
      <c r="BT44" s="1376"/>
      <c r="BU44" s="1376"/>
      <c r="BV44" s="1376"/>
      <c r="BW44" s="1376"/>
      <c r="BX44" s="1376"/>
      <c r="BY44" s="1376"/>
      <c r="BZ44" s="1376"/>
      <c r="CA44" s="1376"/>
      <c r="CB44" s="1376"/>
      <c r="CC44" s="1376"/>
      <c r="CD44" s="1376"/>
      <c r="CE44" s="1376"/>
      <c r="CF44" s="1376"/>
      <c r="CG44" s="1376"/>
      <c r="CH44" s="1376"/>
      <c r="CI44" s="1377"/>
    </row>
    <row r="45" spans="1:126" ht="22.5" customHeight="1" thickBot="1">
      <c r="A45" s="443">
        <f t="shared" si="8"/>
        <v>32</v>
      </c>
      <c r="B45" s="855">
        <f>ｼﾌﾄ原本!C36</f>
        <v>0</v>
      </c>
      <c r="C45" s="785">
        <f>ｼﾌﾄ原本!E36</f>
        <v>0</v>
      </c>
      <c r="D45" s="435">
        <f>IF(COUNTIF($H$14:$H$30,32),VLOOKUP(32,$H$14:$CU$30,3,FALSE),0)</f>
        <v>0</v>
      </c>
      <c r="E45" s="429">
        <f>IF(COUNTIF($H$14:$H$30,32),VLOOKUP(32,$H$14:$CU$30,4,FALSE),0)</f>
        <v>0</v>
      </c>
      <c r="F45" s="430">
        <f>IF(COUNTIF($H$14:$H$30,32),VLOOKUP(32,$H$14:$CU$30,92,FALSE),0)</f>
        <v>0</v>
      </c>
      <c r="G45" s="431">
        <f>IF(COUNTIF($H$14:$H$30,32),VLOOKUP(32,$H$14:$CW$30,94,FALSE),0)</f>
        <v>0</v>
      </c>
      <c r="I45" s="395"/>
      <c r="J45" s="396"/>
      <c r="K45" s="396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6"/>
      <c r="Z45" s="1378"/>
      <c r="AA45" s="1379"/>
      <c r="AB45" s="1379"/>
      <c r="AC45" s="1379"/>
      <c r="AD45" s="1379"/>
      <c r="AE45" s="1379"/>
      <c r="AF45" s="1379"/>
      <c r="AG45" s="1379"/>
      <c r="AH45" s="1379"/>
      <c r="AI45" s="1379"/>
      <c r="AJ45" s="1379"/>
      <c r="AK45" s="1379"/>
      <c r="AL45" s="1379"/>
      <c r="AM45" s="1379"/>
      <c r="AN45" s="1379"/>
      <c r="AO45" s="1379"/>
      <c r="AP45" s="1379"/>
      <c r="AQ45" s="1379"/>
      <c r="AR45" s="1379"/>
      <c r="AS45" s="1379"/>
      <c r="AT45" s="1379"/>
      <c r="AU45" s="1379"/>
      <c r="AV45" s="1379"/>
      <c r="AW45" s="1379"/>
      <c r="AX45" s="1379"/>
      <c r="AY45" s="1379"/>
      <c r="AZ45" s="1379"/>
      <c r="BA45" s="1379"/>
      <c r="BB45" s="1379"/>
      <c r="BC45" s="1379"/>
      <c r="BD45" s="1379"/>
      <c r="BE45" s="1379"/>
      <c r="BF45" s="1379"/>
      <c r="BG45" s="1379"/>
      <c r="BH45" s="1379"/>
      <c r="BI45" s="1379"/>
      <c r="BJ45" s="1379"/>
      <c r="BK45" s="1379"/>
      <c r="BL45" s="1379"/>
      <c r="BM45" s="1379"/>
      <c r="BN45" s="1379"/>
      <c r="BO45" s="1379"/>
      <c r="BP45" s="1379"/>
      <c r="BQ45" s="1379"/>
      <c r="BR45" s="1379"/>
      <c r="BS45" s="1379"/>
      <c r="BT45" s="1379"/>
      <c r="BU45" s="1379"/>
      <c r="BV45" s="1379"/>
      <c r="BW45" s="1379"/>
      <c r="BX45" s="1379"/>
      <c r="BY45" s="1379"/>
      <c r="BZ45" s="1379"/>
      <c r="CA45" s="1379"/>
      <c r="CB45" s="1379"/>
      <c r="CC45" s="1379"/>
      <c r="CD45" s="1379"/>
      <c r="CE45" s="1379"/>
      <c r="CF45" s="1379"/>
      <c r="CG45" s="1379"/>
      <c r="CH45" s="1379"/>
      <c r="CI45" s="1380"/>
    </row>
    <row r="46" spans="1:126" ht="22.5" customHeight="1" thickBot="1">
      <c r="A46" s="444">
        <f t="shared" si="8"/>
        <v>33</v>
      </c>
      <c r="B46" s="869">
        <f>ｼﾌﾄ原本!C37</f>
        <v>0</v>
      </c>
      <c r="C46" s="786">
        <f>ｼﾌﾄ原本!E37</f>
        <v>0</v>
      </c>
      <c r="D46" s="437">
        <f>IF(COUNTIF($H$14:$H$30,33),VLOOKUP(33,$H$14:$CU$30,3,FALSE),0)</f>
        <v>0</v>
      </c>
      <c r="E46" s="438">
        <f>IF(COUNTIF($H$14:$H$30,33),VLOOKUP(33,$H$14:$CU$30,4,FALSE),0)</f>
        <v>0</v>
      </c>
      <c r="F46" s="439">
        <f>IF(COUNTIF($H$14:$H$30,33),VLOOKUP(33,$H$14:$CU$30,92,FALSE),0)</f>
        <v>0</v>
      </c>
      <c r="G46" s="440">
        <f>IF(COUNTIF($H$14:$H$30,33),VLOOKUP(33,$H$14:$CW$30,94,FALSE),0)</f>
        <v>0</v>
      </c>
      <c r="I46" s="395"/>
      <c r="J46" s="396"/>
      <c r="K46" s="396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6"/>
    </row>
    <row r="47" spans="1:126" ht="20.25" customHeight="1">
      <c r="I47" s="385" t="s">
        <v>199</v>
      </c>
      <c r="J47" s="1312">
        <f ca="1">J41/K39</f>
        <v>1317.6386010362694</v>
      </c>
      <c r="K47" s="1312"/>
      <c r="L47" s="1382">
        <f>ﾃﾞｰﾀ入力!A8</f>
        <v>1260</v>
      </c>
      <c r="M47" s="1382"/>
      <c r="N47" s="1382"/>
      <c r="O47" s="1382"/>
      <c r="P47" s="1382"/>
      <c r="Q47" s="1382"/>
      <c r="R47" s="1382"/>
      <c r="S47" s="1382"/>
      <c r="T47" s="1382"/>
      <c r="U47" s="1382"/>
      <c r="V47" s="1382"/>
      <c r="W47" s="1382"/>
      <c r="DP47" s="221"/>
      <c r="DT47" s="69"/>
      <c r="DU47" s="69"/>
      <c r="DV47" s="69"/>
    </row>
    <row r="48" spans="1:126" ht="20.25" customHeight="1">
      <c r="I48" s="385" t="s">
        <v>82</v>
      </c>
      <c r="J48" s="1140">
        <f ca="1">CW31</f>
        <v>5956</v>
      </c>
      <c r="K48" s="1140"/>
      <c r="L48" s="1381"/>
      <c r="M48" s="1381"/>
      <c r="N48" s="1381"/>
      <c r="O48" s="1381"/>
      <c r="P48" s="1381"/>
      <c r="Q48" s="1381"/>
      <c r="R48" s="1381"/>
      <c r="S48" s="1381"/>
      <c r="T48" s="1381"/>
      <c r="U48" s="1381"/>
      <c r="V48" s="1381"/>
      <c r="W48" s="1381"/>
    </row>
    <row r="49" spans="11:19" ht="20.25" customHeight="1">
      <c r="K49" s="64"/>
      <c r="L49" s="398"/>
      <c r="M49" s="398"/>
      <c r="N49" s="64"/>
      <c r="O49" s="64"/>
      <c r="P49" s="64"/>
      <c r="Q49" s="64"/>
      <c r="R49" s="64"/>
      <c r="S49" s="64"/>
    </row>
    <row r="50" spans="11:19" ht="20.25" customHeight="1">
      <c r="K50" s="64"/>
      <c r="L50" s="66"/>
      <c r="M50" s="66"/>
      <c r="N50" s="64"/>
      <c r="O50" s="64"/>
      <c r="P50" s="64"/>
      <c r="Q50" s="64"/>
      <c r="R50" s="64"/>
      <c r="S50" s="64"/>
    </row>
    <row r="51" spans="11:19" ht="20.25" customHeight="1">
      <c r="L51" s="64"/>
      <c r="M51" s="64"/>
    </row>
    <row r="52" spans="11:19" ht="20.25" customHeight="1">
      <c r="L52" s="64"/>
      <c r="M52" s="64"/>
    </row>
  </sheetData>
  <sheetProtection formatCells="0"/>
  <mergeCells count="349">
    <mergeCell ref="CH36:CI36"/>
    <mergeCell ref="CH37:CI37"/>
    <mergeCell ref="CH38:CI38"/>
    <mergeCell ref="CH39:CI39"/>
    <mergeCell ref="Z36:AY36"/>
    <mergeCell ref="X32:AA32"/>
    <mergeCell ref="BV39:CG39"/>
    <mergeCell ref="BV35:CG35"/>
    <mergeCell ref="BV36:CG36"/>
    <mergeCell ref="BV38:CG38"/>
    <mergeCell ref="BT39:BU39"/>
    <mergeCell ref="BF38:BG38"/>
    <mergeCell ref="BT36:BU36"/>
    <mergeCell ref="BT37:BU37"/>
    <mergeCell ref="BT38:BU38"/>
    <mergeCell ref="AZ37:BE37"/>
    <mergeCell ref="Z38:AY38"/>
    <mergeCell ref="Z39:AY39"/>
    <mergeCell ref="BH35:BS35"/>
    <mergeCell ref="BH37:BS37"/>
    <mergeCell ref="BH38:BS38"/>
    <mergeCell ref="BH39:BS39"/>
    <mergeCell ref="BF39:BG39"/>
    <mergeCell ref="BV34:CI34"/>
    <mergeCell ref="CH35:CI35"/>
    <mergeCell ref="CJ31:CM31"/>
    <mergeCell ref="CF32:CI32"/>
    <mergeCell ref="BT35:BU35"/>
    <mergeCell ref="CJ32:CM32"/>
    <mergeCell ref="AZ35:BE35"/>
    <mergeCell ref="AZ31:BC31"/>
    <mergeCell ref="BD31:BG31"/>
    <mergeCell ref="AB33:AE33"/>
    <mergeCell ref="AF33:AI33"/>
    <mergeCell ref="AF31:AI31"/>
    <mergeCell ref="CF31:CI31"/>
    <mergeCell ref="BP31:BS31"/>
    <mergeCell ref="AJ32:AM32"/>
    <mergeCell ref="BH32:BK32"/>
    <mergeCell ref="K1:U1"/>
    <mergeCell ref="V1:Y1"/>
    <mergeCell ref="AZ6:BC6"/>
    <mergeCell ref="BD6:BG6"/>
    <mergeCell ref="AZ7:BC7"/>
    <mergeCell ref="BD7:BG7"/>
    <mergeCell ref="AN5:AQ5"/>
    <mergeCell ref="AR5:AU5"/>
    <mergeCell ref="AR1:AU1"/>
    <mergeCell ref="BD5:BG5"/>
    <mergeCell ref="AZ5:BC5"/>
    <mergeCell ref="AZ1:BC1"/>
    <mergeCell ref="AZ3:BC3"/>
    <mergeCell ref="AV5:AY5"/>
    <mergeCell ref="AC1:AI1"/>
    <mergeCell ref="AJ1:AM1"/>
    <mergeCell ref="L3:O3"/>
    <mergeCell ref="AF6:AI6"/>
    <mergeCell ref="AR7:AU7"/>
    <mergeCell ref="AJ3:AM3"/>
    <mergeCell ref="AN3:AQ3"/>
    <mergeCell ref="AB3:AE3"/>
    <mergeCell ref="BD1:BK1"/>
    <mergeCell ref="AN1:AQ1"/>
    <mergeCell ref="CN2:CO2"/>
    <mergeCell ref="CN4:CO4"/>
    <mergeCell ref="CN6:CO6"/>
    <mergeCell ref="CN7:CO7"/>
    <mergeCell ref="CN3:CO3"/>
    <mergeCell ref="CN5:CO5"/>
    <mergeCell ref="CF8:CI8"/>
    <mergeCell ref="X4:AA4"/>
    <mergeCell ref="X5:AA5"/>
    <mergeCell ref="AB5:AE5"/>
    <mergeCell ref="AB8:AE8"/>
    <mergeCell ref="AF8:AI8"/>
    <mergeCell ref="CJ4:CM4"/>
    <mergeCell ref="CJ7:CM7"/>
    <mergeCell ref="CF7:CI7"/>
    <mergeCell ref="BT6:BW6"/>
    <mergeCell ref="CB8:CE8"/>
    <mergeCell ref="BX7:CA7"/>
    <mergeCell ref="BT8:BW8"/>
    <mergeCell ref="BH8:BK8"/>
    <mergeCell ref="BL7:BO7"/>
    <mergeCell ref="BP7:BS7"/>
    <mergeCell ref="BT4:BW4"/>
    <mergeCell ref="BL5:BO5"/>
    <mergeCell ref="AF5:AI5"/>
    <mergeCell ref="CJ3:CM3"/>
    <mergeCell ref="CF5:CI5"/>
    <mergeCell ref="BT7:BW7"/>
    <mergeCell ref="BH5:BK5"/>
    <mergeCell ref="AV7:AY7"/>
    <mergeCell ref="BP4:BS4"/>
    <mergeCell ref="AR4:AU4"/>
    <mergeCell ref="AZ4:BC4"/>
    <mergeCell ref="BP6:BS6"/>
    <mergeCell ref="BH7:BK7"/>
    <mergeCell ref="BP5:BS5"/>
    <mergeCell ref="BH6:BK6"/>
    <mergeCell ref="BD3:BG3"/>
    <mergeCell ref="CB3:CE3"/>
    <mergeCell ref="BD4:BG4"/>
    <mergeCell ref="AF4:AI4"/>
    <mergeCell ref="AJ4:AM4"/>
    <mergeCell ref="AR3:AU3"/>
    <mergeCell ref="AF3:AI3"/>
    <mergeCell ref="AN4:AQ4"/>
    <mergeCell ref="CP13:CQ13"/>
    <mergeCell ref="CP14:CQ14"/>
    <mergeCell ref="CN13:CO13"/>
    <mergeCell ref="CN11:CO11"/>
    <mergeCell ref="CN10:CO10"/>
    <mergeCell ref="CN15:CO15"/>
    <mergeCell ref="AB4:AE4"/>
    <mergeCell ref="CF6:CI6"/>
    <mergeCell ref="CJ6:CM6"/>
    <mergeCell ref="BX4:CA4"/>
    <mergeCell ref="CB7:CE7"/>
    <mergeCell ref="CJ5:CM5"/>
    <mergeCell ref="CB5:CE5"/>
    <mergeCell ref="CB6:CE6"/>
    <mergeCell ref="AN6:AQ6"/>
    <mergeCell ref="AR6:AU6"/>
    <mergeCell ref="BD8:BG8"/>
    <mergeCell ref="AR8:AU8"/>
    <mergeCell ref="BH10:BK10"/>
    <mergeCell ref="CF10:CI10"/>
    <mergeCell ref="BP10:BS10"/>
    <mergeCell ref="BX10:CA10"/>
    <mergeCell ref="CB10:CE10"/>
    <mergeCell ref="BH9:BK9"/>
    <mergeCell ref="CP15:CQ15"/>
    <mergeCell ref="CP28:CQ28"/>
    <mergeCell ref="CP19:CQ19"/>
    <mergeCell ref="CN22:CO22"/>
    <mergeCell ref="CP23:CQ23"/>
    <mergeCell ref="CN20:CO20"/>
    <mergeCell ref="CP26:CQ26"/>
    <mergeCell ref="CP29:CQ29"/>
    <mergeCell ref="CP31:CQ31"/>
    <mergeCell ref="CN29:CO29"/>
    <mergeCell ref="CP30:CQ30"/>
    <mergeCell ref="CN31:CO31"/>
    <mergeCell ref="CN25:CO25"/>
    <mergeCell ref="CP24:CQ24"/>
    <mergeCell ref="CN19:CO19"/>
    <mergeCell ref="CN28:CO28"/>
    <mergeCell ref="CP27:CQ27"/>
    <mergeCell ref="CN30:CO30"/>
    <mergeCell ref="CN26:CO26"/>
    <mergeCell ref="CN27:CO27"/>
    <mergeCell ref="CP20:CQ20"/>
    <mergeCell ref="CN21:CO21"/>
    <mergeCell ref="CP21:CQ21"/>
    <mergeCell ref="CP22:CQ22"/>
    <mergeCell ref="CP25:CQ25"/>
    <mergeCell ref="CP16:CQ16"/>
    <mergeCell ref="CN17:CO17"/>
    <mergeCell ref="CP17:CQ17"/>
    <mergeCell ref="CN18:CO18"/>
    <mergeCell ref="CP18:CQ18"/>
    <mergeCell ref="CN16:CO16"/>
    <mergeCell ref="CN24:CO24"/>
    <mergeCell ref="CN23:CO23"/>
    <mergeCell ref="BL8:BO8"/>
    <mergeCell ref="BP8:BS8"/>
    <mergeCell ref="CJ8:CM8"/>
    <mergeCell ref="CJ9:CM9"/>
    <mergeCell ref="CF9:CI9"/>
    <mergeCell ref="BT5:BW5"/>
    <mergeCell ref="BX8:CA8"/>
    <mergeCell ref="BL6:BO6"/>
    <mergeCell ref="BX6:CA6"/>
    <mergeCell ref="BX5:CA5"/>
    <mergeCell ref="CF11:CI11"/>
    <mergeCell ref="CB11:CE11"/>
    <mergeCell ref="CJ11:CM11"/>
    <mergeCell ref="CN9:CO9"/>
    <mergeCell ref="CN14:CO14"/>
    <mergeCell ref="CN8:CO8"/>
    <mergeCell ref="BP9:BS9"/>
    <mergeCell ref="BX9:CA9"/>
    <mergeCell ref="BT9:BW9"/>
    <mergeCell ref="CJ10:CM10"/>
    <mergeCell ref="CA1:CE1"/>
    <mergeCell ref="BT1:BZ1"/>
    <mergeCell ref="CF3:CI3"/>
    <mergeCell ref="CB4:CE4"/>
    <mergeCell ref="CF4:CI4"/>
    <mergeCell ref="BH4:BK4"/>
    <mergeCell ref="BH3:BK3"/>
    <mergeCell ref="AV3:AY3"/>
    <mergeCell ref="BL4:BO4"/>
    <mergeCell ref="AV4:AY4"/>
    <mergeCell ref="BT3:BW3"/>
    <mergeCell ref="BX3:CA3"/>
    <mergeCell ref="BL3:BO3"/>
    <mergeCell ref="BP3:BS3"/>
    <mergeCell ref="X3:AA3"/>
    <mergeCell ref="AZ8:BC8"/>
    <mergeCell ref="AN8:AQ8"/>
    <mergeCell ref="AR9:AU9"/>
    <mergeCell ref="AN7:AQ7"/>
    <mergeCell ref="I8:J8"/>
    <mergeCell ref="L7:O7"/>
    <mergeCell ref="L8:O8"/>
    <mergeCell ref="I9:J9"/>
    <mergeCell ref="P9:S9"/>
    <mergeCell ref="AJ9:AM9"/>
    <mergeCell ref="AV8:AY8"/>
    <mergeCell ref="AV9:AY9"/>
    <mergeCell ref="I7:J7"/>
    <mergeCell ref="P7:S7"/>
    <mergeCell ref="X8:AA8"/>
    <mergeCell ref="X7:AA7"/>
    <mergeCell ref="AB7:AE7"/>
    <mergeCell ref="AN9:AQ9"/>
    <mergeCell ref="AF7:AI7"/>
    <mergeCell ref="AJ7:AM7"/>
    <mergeCell ref="L4:O4"/>
    <mergeCell ref="AJ6:AM6"/>
    <mergeCell ref="AJ5:AM5"/>
    <mergeCell ref="I3:J4"/>
    <mergeCell ref="L47:W47"/>
    <mergeCell ref="J47:K47"/>
    <mergeCell ref="J42:K42"/>
    <mergeCell ref="T5:W5"/>
    <mergeCell ref="I5:J6"/>
    <mergeCell ref="T7:W7"/>
    <mergeCell ref="P8:S8"/>
    <mergeCell ref="P5:S5"/>
    <mergeCell ref="L5:O5"/>
    <mergeCell ref="L6:O6"/>
    <mergeCell ref="T6:W6"/>
    <mergeCell ref="T9:W9"/>
    <mergeCell ref="T8:W8"/>
    <mergeCell ref="P31:S31"/>
    <mergeCell ref="T31:W31"/>
    <mergeCell ref="P3:S3"/>
    <mergeCell ref="T3:W3"/>
    <mergeCell ref="P4:S4"/>
    <mergeCell ref="T4:W4"/>
    <mergeCell ref="J48:K48"/>
    <mergeCell ref="L48:W48"/>
    <mergeCell ref="L42:W42"/>
    <mergeCell ref="I11:J11"/>
    <mergeCell ref="J41:K41"/>
    <mergeCell ref="J34:K34"/>
    <mergeCell ref="L34:W34"/>
    <mergeCell ref="I10:J10"/>
    <mergeCell ref="L31:O31"/>
    <mergeCell ref="L10:O10"/>
    <mergeCell ref="L11:O11"/>
    <mergeCell ref="P11:S11"/>
    <mergeCell ref="T11:W11"/>
    <mergeCell ref="R39:W39"/>
    <mergeCell ref="J40:K40"/>
    <mergeCell ref="L40:W40"/>
    <mergeCell ref="J38:K38"/>
    <mergeCell ref="J37:K37"/>
    <mergeCell ref="J35:W35"/>
    <mergeCell ref="L37:W37"/>
    <mergeCell ref="AZ39:BE39"/>
    <mergeCell ref="Z35:AY35"/>
    <mergeCell ref="BF36:BG36"/>
    <mergeCell ref="AZ36:BE36"/>
    <mergeCell ref="AJ31:AM31"/>
    <mergeCell ref="P6:S6"/>
    <mergeCell ref="P10:S10"/>
    <mergeCell ref="T10:W10"/>
    <mergeCell ref="X10:AA10"/>
    <mergeCell ref="X11:AA11"/>
    <mergeCell ref="AV6:AY6"/>
    <mergeCell ref="X9:AA9"/>
    <mergeCell ref="X31:AA31"/>
    <mergeCell ref="AB31:AE31"/>
    <mergeCell ref="AV31:AY31"/>
    <mergeCell ref="X6:AA6"/>
    <mergeCell ref="AB6:AE6"/>
    <mergeCell ref="AJ8:AM8"/>
    <mergeCell ref="Z37:AY37"/>
    <mergeCell ref="AN31:AQ31"/>
    <mergeCell ref="AR31:AU31"/>
    <mergeCell ref="BD9:BG9"/>
    <mergeCell ref="BD10:BG10"/>
    <mergeCell ref="BD11:BG11"/>
    <mergeCell ref="BV37:CG37"/>
    <mergeCell ref="AZ38:BE38"/>
    <mergeCell ref="BF37:BG37"/>
    <mergeCell ref="AR11:AU11"/>
    <mergeCell ref="AN11:AQ11"/>
    <mergeCell ref="BH11:BK11"/>
    <mergeCell ref="BT32:BW32"/>
    <mergeCell ref="BH31:BK31"/>
    <mergeCell ref="L41:W41"/>
    <mergeCell ref="BX31:CA31"/>
    <mergeCell ref="BT11:BW11"/>
    <mergeCell ref="BH36:BS36"/>
    <mergeCell ref="AR32:AU32"/>
    <mergeCell ref="AV32:AY32"/>
    <mergeCell ref="AZ32:BC32"/>
    <mergeCell ref="AB32:AE32"/>
    <mergeCell ref="L38:W38"/>
    <mergeCell ref="L32:O32"/>
    <mergeCell ref="AF32:AI32"/>
    <mergeCell ref="AN32:AQ32"/>
    <mergeCell ref="AB11:AE11"/>
    <mergeCell ref="AF11:AI11"/>
    <mergeCell ref="J36:W36"/>
    <mergeCell ref="BL31:BO31"/>
    <mergeCell ref="AB9:AE9"/>
    <mergeCell ref="AR10:AU10"/>
    <mergeCell ref="AJ10:AM10"/>
    <mergeCell ref="AN10:AQ10"/>
    <mergeCell ref="AJ11:AM11"/>
    <mergeCell ref="BF35:BG35"/>
    <mergeCell ref="BH34:BU34"/>
    <mergeCell ref="AZ11:BC11"/>
    <mergeCell ref="AV10:AY10"/>
    <mergeCell ref="AV11:AY11"/>
    <mergeCell ref="BT10:BW10"/>
    <mergeCell ref="BL9:BO9"/>
    <mergeCell ref="Z34:BG34"/>
    <mergeCell ref="BL10:BO10"/>
    <mergeCell ref="Z40:CI45"/>
    <mergeCell ref="J32:K32"/>
    <mergeCell ref="P32:S32"/>
    <mergeCell ref="T32:W32"/>
    <mergeCell ref="L9:O9"/>
    <mergeCell ref="AF9:AI9"/>
    <mergeCell ref="BX11:CA11"/>
    <mergeCell ref="BD32:BG32"/>
    <mergeCell ref="BL32:BO32"/>
    <mergeCell ref="BP32:BS32"/>
    <mergeCell ref="AZ9:BC9"/>
    <mergeCell ref="J12:K12"/>
    <mergeCell ref="J13:K13"/>
    <mergeCell ref="BL11:BO11"/>
    <mergeCell ref="BP11:BS11"/>
    <mergeCell ref="AZ10:BC10"/>
    <mergeCell ref="AB10:AE10"/>
    <mergeCell ref="AF10:AI10"/>
    <mergeCell ref="L39:Q39"/>
    <mergeCell ref="CB9:CE9"/>
    <mergeCell ref="BX32:CA32"/>
    <mergeCell ref="CB32:CE32"/>
    <mergeCell ref="BT31:BW31"/>
    <mergeCell ref="CB31:CE31"/>
  </mergeCells>
  <phoneticPr fontId="41"/>
  <conditionalFormatting sqref="L31:O31">
    <cfRule type="cellIs" dxfId="584" priority="2" stopIfTrue="1" operator="greaterThan">
      <formula>$L$11</formula>
    </cfRule>
  </conditionalFormatting>
  <conditionalFormatting sqref="L32:CM32">
    <cfRule type="cellIs" dxfId="583" priority="21" stopIfTrue="1" operator="lessThan">
      <formula>0</formula>
    </cfRule>
  </conditionalFormatting>
  <conditionalFormatting sqref="P31:S31">
    <cfRule type="cellIs" dxfId="582" priority="3" stopIfTrue="1" operator="greaterThan">
      <formula>$P$11</formula>
    </cfRule>
  </conditionalFormatting>
  <conditionalFormatting sqref="T31:W31">
    <cfRule type="cellIs" dxfId="581" priority="4" stopIfTrue="1" operator="greaterThan">
      <formula>$T$11</formula>
    </cfRule>
  </conditionalFormatting>
  <conditionalFormatting sqref="X31:AA31">
    <cfRule type="cellIs" dxfId="580" priority="5" stopIfTrue="1" operator="greaterThan">
      <formula>$X$11</formula>
    </cfRule>
  </conditionalFormatting>
  <conditionalFormatting sqref="AB31:AE31">
    <cfRule type="cellIs" dxfId="579" priority="6" stopIfTrue="1" operator="greaterThan">
      <formula>$AB$11</formula>
    </cfRule>
  </conditionalFormatting>
  <conditionalFormatting sqref="AF31:AI31">
    <cfRule type="cellIs" dxfId="578" priority="7" stopIfTrue="1" operator="greaterThan">
      <formula>$AF$11</formula>
    </cfRule>
  </conditionalFormatting>
  <conditionalFormatting sqref="AJ31:AM31">
    <cfRule type="cellIs" dxfId="577" priority="8" stopIfTrue="1" operator="greaterThan">
      <formula>$AJ$11</formula>
    </cfRule>
  </conditionalFormatting>
  <conditionalFormatting sqref="AN31:AQ31">
    <cfRule type="cellIs" dxfId="576" priority="9" stopIfTrue="1" operator="greaterThan">
      <formula>$AN$11</formula>
    </cfRule>
  </conditionalFormatting>
  <conditionalFormatting sqref="AR31:AU31">
    <cfRule type="cellIs" dxfId="575" priority="10" stopIfTrue="1" operator="greaterThan">
      <formula>$AR$11</formula>
    </cfRule>
  </conditionalFormatting>
  <conditionalFormatting sqref="AV31:AY31">
    <cfRule type="cellIs" dxfId="574" priority="11" stopIfTrue="1" operator="greaterThan">
      <formula>$AV$11</formula>
    </cfRule>
  </conditionalFormatting>
  <conditionalFormatting sqref="AZ1:BC1">
    <cfRule type="expression" dxfId="573" priority="1" stopIfTrue="1">
      <formula>"WEEKDAY($AX$1)=1"</formula>
    </cfRule>
  </conditionalFormatting>
  <conditionalFormatting sqref="AZ31:BC31">
    <cfRule type="cellIs" dxfId="572" priority="12" stopIfTrue="1" operator="greaterThan">
      <formula>$AZ$11</formula>
    </cfRule>
  </conditionalFormatting>
  <conditionalFormatting sqref="BD31:BG31">
    <cfRule type="cellIs" dxfId="571" priority="13" stopIfTrue="1" operator="greaterThan">
      <formula>$BD$11</formula>
    </cfRule>
  </conditionalFormatting>
  <conditionalFormatting sqref="BH31:BK31">
    <cfRule type="cellIs" dxfId="570" priority="14" stopIfTrue="1" operator="greaterThan">
      <formula>$BH$11</formula>
    </cfRule>
  </conditionalFormatting>
  <conditionalFormatting sqref="BL31:BO31">
    <cfRule type="cellIs" dxfId="569" priority="15" stopIfTrue="1" operator="greaterThan">
      <formula>$BL$11</formula>
    </cfRule>
  </conditionalFormatting>
  <conditionalFormatting sqref="BP31:BS31">
    <cfRule type="cellIs" dxfId="568" priority="23" stopIfTrue="1" operator="greaterThan">
      <formula>$BP$11</formula>
    </cfRule>
  </conditionalFormatting>
  <conditionalFormatting sqref="BT31:BW31">
    <cfRule type="cellIs" dxfId="567" priority="16" stopIfTrue="1" operator="greaterThan">
      <formula>$BT$11</formula>
    </cfRule>
  </conditionalFormatting>
  <conditionalFormatting sqref="BX31:CA31">
    <cfRule type="cellIs" dxfId="566" priority="20" stopIfTrue="1" operator="greaterThan">
      <formula>$BX$11</formula>
    </cfRule>
  </conditionalFormatting>
  <conditionalFormatting sqref="CB31:CE31">
    <cfRule type="cellIs" dxfId="565" priority="17" stopIfTrue="1" operator="greaterThan">
      <formula>$CB$11</formula>
    </cfRule>
  </conditionalFormatting>
  <conditionalFormatting sqref="CF31:CI31">
    <cfRule type="cellIs" dxfId="564" priority="18" stopIfTrue="1" operator="greaterThan">
      <formula>$CF$11</formula>
    </cfRule>
  </conditionalFormatting>
  <conditionalFormatting sqref="CJ31:CM31">
    <cfRule type="cellIs" dxfId="563" priority="19" stopIfTrue="1" operator="greaterThan">
      <formula>$CJ$11</formula>
    </cfRule>
  </conditionalFormatting>
  <printOptions horizontalCentered="1"/>
  <pageMargins left="0.19652777777777777" right="0.19652777777777777" top="0.19652777777777777" bottom="0.19652777777777777" header="0.51180555555555562" footer="0.51180555555555562"/>
  <pageSetup paperSize="9" scale="62" orientation="landscape" useFirstPageNumber="1" errors="NA" horizontalDpi="360" verticalDpi="360" r:id="rId1"/>
  <headerFooter alignWithMargins="0"/>
  <ignoredErrors>
    <ignoredError sqref="L14:CM19 L21:CM24 L20:BP20 BQ20:CM20 L28:CM30 L27:T27 U27:CM27 L26:P26 L25:Q25 U25:CM25 U26:CM26 R25:T25 Q26:T26" unlocked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DV52"/>
  <sheetViews>
    <sheetView showZeros="0" topLeftCell="A4" zoomScale="70" zoomScaleNormal="70" zoomScaleSheetLayoutView="50" workbookViewId="0">
      <selection activeCell="CU18" sqref="CU18"/>
    </sheetView>
  </sheetViews>
  <sheetFormatPr baseColWidth="10" defaultColWidth="3.83203125" defaultRowHeight="20.25" customHeight="1"/>
  <cols>
    <col min="1" max="1" width="3.5" style="64" customWidth="1"/>
    <col min="2" max="2" width="10.6640625" style="65" customWidth="1"/>
    <col min="3" max="3" width="6.6640625" style="65" customWidth="1"/>
    <col min="4" max="7" width="6.6640625" style="65" hidden="1" customWidth="1"/>
    <col min="8" max="8" width="6.6640625" style="64" customWidth="1"/>
    <col min="9" max="9" width="14.6640625" style="64" bestFit="1" customWidth="1"/>
    <col min="10" max="10" width="10.6640625" style="64" customWidth="1"/>
    <col min="11" max="11" width="11.33203125" style="65" customWidth="1"/>
    <col min="12" max="19" width="1.83203125" style="65" customWidth="1"/>
    <col min="20" max="78" width="1.83203125" style="64" customWidth="1"/>
    <col min="79" max="79" width="2.33203125" style="64" customWidth="1"/>
    <col min="80" max="91" width="1.83203125" style="64" customWidth="1"/>
    <col min="92" max="93" width="4.83203125" style="64" customWidth="1"/>
    <col min="94" max="94" width="4.83203125" style="221" customWidth="1"/>
    <col min="95" max="95" width="4.83203125" style="64" customWidth="1"/>
    <col min="96" max="97" width="8.6640625" style="64" customWidth="1"/>
    <col min="98" max="98" width="8.6640625" style="69" customWidth="1"/>
    <col min="99" max="99" width="12.33203125" style="69" customWidth="1"/>
    <col min="100" max="100" width="7.6640625" style="69" hidden="1" customWidth="1"/>
    <col min="101" max="101" width="6.6640625" style="64" customWidth="1"/>
    <col min="102" max="102" width="5.5" style="64" customWidth="1"/>
    <col min="103" max="16384" width="3.83203125" style="64"/>
  </cols>
  <sheetData>
    <row r="1" spans="1:105" ht="36" customHeight="1">
      <c r="K1" s="1248" t="str">
        <f>ﾃﾞｰﾀ入力!B4</f>
        <v>新宿三丁目</v>
      </c>
      <c r="L1" s="1248"/>
      <c r="M1" s="1248"/>
      <c r="N1" s="1248"/>
      <c r="O1" s="1248"/>
      <c r="P1" s="1248"/>
      <c r="Q1" s="1248"/>
      <c r="R1" s="1248"/>
      <c r="S1" s="1248"/>
      <c r="T1" s="1248"/>
      <c r="U1" s="1248"/>
      <c r="V1" s="1343" t="s">
        <v>139</v>
      </c>
      <c r="W1" s="1343"/>
      <c r="X1" s="1343"/>
      <c r="Y1" s="1343"/>
      <c r="Z1" s="222"/>
      <c r="AC1" s="1340">
        <f>ﾃﾞｰﾀ入力!B5</f>
        <v>4</v>
      </c>
      <c r="AD1" s="1340"/>
      <c r="AE1" s="1340"/>
      <c r="AF1" s="1340"/>
      <c r="AG1" s="1340"/>
      <c r="AH1" s="1340"/>
      <c r="AI1" s="1340"/>
      <c r="AJ1" s="1340" t="s">
        <v>8</v>
      </c>
      <c r="AK1" s="1340"/>
      <c r="AL1" s="1340"/>
      <c r="AM1" s="1340"/>
      <c r="AN1" s="1340">
        <v>11</v>
      </c>
      <c r="AO1" s="1340"/>
      <c r="AP1" s="1340"/>
      <c r="AQ1" s="1340"/>
      <c r="AR1" s="1340" t="s">
        <v>120</v>
      </c>
      <c r="AS1" s="1340"/>
      <c r="AT1" s="1340"/>
      <c r="AU1" s="1340"/>
      <c r="AV1" s="605"/>
      <c r="AW1" s="605"/>
      <c r="AX1" s="605"/>
      <c r="AY1" s="605"/>
      <c r="AZ1" s="1342">
        <f>DATE(ﾃﾞｰﾀ入力!B3,ﾃﾞｰﾀ入力!B5,AN1)</f>
        <v>46123</v>
      </c>
      <c r="BA1" s="1342"/>
      <c r="BB1" s="1342"/>
      <c r="BC1" s="1342"/>
      <c r="BD1" s="1341" t="s">
        <v>148</v>
      </c>
      <c r="BE1" s="1341"/>
      <c r="BF1" s="1341"/>
      <c r="BG1" s="1341"/>
      <c r="BH1" s="1341"/>
      <c r="BI1" s="1341"/>
      <c r="BJ1" s="1341"/>
      <c r="BK1" s="1341"/>
      <c r="BL1" s="223"/>
      <c r="BM1" s="223"/>
      <c r="BN1" s="223"/>
      <c r="BO1" s="223"/>
      <c r="BP1" s="223"/>
      <c r="BQ1" s="223"/>
      <c r="BR1" s="223"/>
      <c r="BS1" s="223"/>
      <c r="BT1" s="1294" t="s">
        <v>200</v>
      </c>
      <c r="BU1" s="1294"/>
      <c r="BV1" s="1294"/>
      <c r="BW1" s="1294"/>
      <c r="BX1" s="1294"/>
      <c r="BY1" s="1294"/>
      <c r="BZ1" s="1294"/>
      <c r="CA1" s="1293">
        <v>4</v>
      </c>
      <c r="CB1" s="1293"/>
      <c r="CC1" s="1293"/>
      <c r="CD1" s="1293"/>
      <c r="CE1" s="1293"/>
      <c r="CH1" s="69"/>
      <c r="CI1" s="69"/>
      <c r="CJ1" s="69"/>
      <c r="CP1" s="64"/>
      <c r="CT1" s="64"/>
      <c r="CU1" s="64"/>
      <c r="CV1" s="64"/>
    </row>
    <row r="2" spans="1:105" ht="20.25" customHeight="1">
      <c r="B2" s="224"/>
      <c r="I2" s="225"/>
      <c r="J2" s="870"/>
      <c r="K2" s="871"/>
      <c r="L2" s="351">
        <v>0.20833333333333334</v>
      </c>
      <c r="M2" s="352"/>
      <c r="N2" s="352"/>
      <c r="O2" s="353"/>
      <c r="P2" s="354">
        <v>0.25</v>
      </c>
      <c r="Q2" s="355"/>
      <c r="R2" s="355"/>
      <c r="S2" s="355"/>
      <c r="T2" s="355" t="s">
        <v>149</v>
      </c>
      <c r="U2" s="355"/>
      <c r="V2" s="356"/>
      <c r="W2" s="356"/>
      <c r="X2" s="355" t="s">
        <v>150</v>
      </c>
      <c r="Y2" s="355"/>
      <c r="Z2" s="355"/>
      <c r="AA2" s="355"/>
      <c r="AB2" s="355" t="s">
        <v>151</v>
      </c>
      <c r="AC2" s="355"/>
      <c r="AD2" s="355"/>
      <c r="AE2" s="355"/>
      <c r="AF2" s="355" t="s">
        <v>152</v>
      </c>
      <c r="AG2" s="355"/>
      <c r="AH2" s="355"/>
      <c r="AI2" s="355"/>
      <c r="AJ2" s="355" t="s">
        <v>153</v>
      </c>
      <c r="AK2" s="355"/>
      <c r="AL2" s="355"/>
      <c r="AM2" s="355"/>
      <c r="AN2" s="355" t="s">
        <v>154</v>
      </c>
      <c r="AO2" s="355"/>
      <c r="AP2" s="355"/>
      <c r="AQ2" s="355"/>
      <c r="AR2" s="355" t="s">
        <v>155</v>
      </c>
      <c r="AS2" s="355"/>
      <c r="AT2" s="355"/>
      <c r="AU2" s="355"/>
      <c r="AV2" s="355" t="s">
        <v>156</v>
      </c>
      <c r="AW2" s="355"/>
      <c r="AX2" s="355"/>
      <c r="AY2" s="355"/>
      <c r="AZ2" s="355" t="s">
        <v>157</v>
      </c>
      <c r="BA2" s="355"/>
      <c r="BB2" s="355"/>
      <c r="BC2" s="355"/>
      <c r="BD2" s="355" t="s">
        <v>158</v>
      </c>
      <c r="BE2" s="355"/>
      <c r="BF2" s="355"/>
      <c r="BG2" s="355"/>
      <c r="BH2" s="355" t="s">
        <v>159</v>
      </c>
      <c r="BI2" s="355"/>
      <c r="BJ2" s="355"/>
      <c r="BK2" s="355"/>
      <c r="BL2" s="355" t="s">
        <v>160</v>
      </c>
      <c r="BM2" s="355"/>
      <c r="BN2" s="355"/>
      <c r="BO2" s="355"/>
      <c r="BP2" s="355" t="s">
        <v>161</v>
      </c>
      <c r="BQ2" s="355"/>
      <c r="BR2" s="355"/>
      <c r="BS2" s="355"/>
      <c r="BT2" s="355" t="s">
        <v>162</v>
      </c>
      <c r="BU2" s="355"/>
      <c r="BV2" s="355"/>
      <c r="BW2" s="355"/>
      <c r="BX2" s="355" t="s">
        <v>163</v>
      </c>
      <c r="BY2" s="355"/>
      <c r="BZ2" s="355"/>
      <c r="CA2" s="355"/>
      <c r="CB2" s="355" t="s">
        <v>164</v>
      </c>
      <c r="CC2" s="355"/>
      <c r="CD2" s="355"/>
      <c r="CE2" s="355"/>
      <c r="CF2" s="355" t="s">
        <v>165</v>
      </c>
      <c r="CG2" s="355"/>
      <c r="CH2" s="355"/>
      <c r="CI2" s="355"/>
      <c r="CJ2" s="355" t="s">
        <v>166</v>
      </c>
      <c r="CK2" s="355"/>
      <c r="CL2" s="355"/>
      <c r="CM2" s="355"/>
      <c r="CN2" s="1214"/>
      <c r="CO2" s="1214"/>
      <c r="CP2" s="64"/>
      <c r="CT2" s="221"/>
      <c r="CU2" s="64"/>
      <c r="CV2" s="64"/>
      <c r="CX2" s="69"/>
      <c r="CY2" s="69"/>
      <c r="CZ2" s="69"/>
    </row>
    <row r="3" spans="1:105" ht="20.25" customHeight="1">
      <c r="I3" s="1311" t="s">
        <v>167</v>
      </c>
      <c r="J3" s="1311"/>
      <c r="K3" s="357" t="s">
        <v>168</v>
      </c>
      <c r="L3" s="1210">
        <f>CHOOSE(CA1,ﾃﾞｰﾀ入力!X4,ﾃﾞｰﾀ入力!X5,ﾃﾞｰﾀ入力!X6,ﾃﾞｰﾀ入力!X7,ﾃﾞｰﾀ入力!X8,ﾃﾞｰﾀ入力!X9)</f>
        <v>0</v>
      </c>
      <c r="M3" s="1210"/>
      <c r="N3" s="1210"/>
      <c r="O3" s="1210"/>
      <c r="P3" s="1217">
        <f>CHOOSE($CA$1,ﾃﾞｰﾀ入力!Y$4,ﾃﾞｰﾀ入力!Y$5,ﾃﾞｰﾀ入力!Y$6,ﾃﾞｰﾀ入力!Y$7,ﾃﾞｰﾀ入力!Y$8,ﾃﾞｰﾀ入力!Y$9)</f>
        <v>0</v>
      </c>
      <c r="Q3" s="1217"/>
      <c r="R3" s="1217"/>
      <c r="S3" s="1217"/>
      <c r="T3" s="1217">
        <f>CHOOSE($CA$1,ﾃﾞｰﾀ入力!Z$4,ﾃﾞｰﾀ入力!Z$5,ﾃﾞｰﾀ入力!Z$6,ﾃﾞｰﾀ入力!Z$7,ﾃﾞｰﾀ入力!Z$8,ﾃﾞｰﾀ入力!Z$9)</f>
        <v>0</v>
      </c>
      <c r="U3" s="1217"/>
      <c r="V3" s="1217"/>
      <c r="W3" s="1217"/>
      <c r="X3" s="1217">
        <f>CHOOSE($CA$1,ﾃﾞｰﾀ入力!AA$4,ﾃﾞｰﾀ入力!AA$5,ﾃﾞｰﾀ入力!AA$6,ﾃﾞｰﾀ入力!AA$7,ﾃﾞｰﾀ入力!AA$8,ﾃﾞｰﾀ入力!AA$9)</f>
        <v>0</v>
      </c>
      <c r="Y3" s="1217"/>
      <c r="Z3" s="1217"/>
      <c r="AA3" s="1217"/>
      <c r="AB3" s="1217">
        <f>CHOOSE($CA$1,ﾃﾞｰﾀ入力!AB$4,ﾃﾞｰﾀ入力!AB$5,ﾃﾞｰﾀ入力!AB$6,ﾃﾞｰﾀ入力!AB$7,ﾃﾞｰﾀ入力!AB$8,ﾃﾞｰﾀ入力!AB$9)</f>
        <v>20</v>
      </c>
      <c r="AC3" s="1217"/>
      <c r="AD3" s="1217"/>
      <c r="AE3" s="1217"/>
      <c r="AF3" s="1217">
        <f>CHOOSE($CA$1,ﾃﾞｰﾀ入力!AC$4,ﾃﾞｰﾀ入力!AC$5,ﾃﾞｰﾀ入力!AC$6,ﾃﾞｰﾀ入力!AC$7,ﾃﾞｰﾀ入力!AC$8,ﾃﾞｰﾀ入力!AC$9)</f>
        <v>20</v>
      </c>
      <c r="AG3" s="1217"/>
      <c r="AH3" s="1217"/>
      <c r="AI3" s="1217"/>
      <c r="AJ3" s="1217">
        <f>CHOOSE($CA$1,ﾃﾞｰﾀ入力!AD$4,ﾃﾞｰﾀ入力!AD$5,ﾃﾞｰﾀ入力!AD$6,ﾃﾞｰﾀ入力!AD$7,ﾃﾞｰﾀ入力!AD$8,ﾃﾞｰﾀ入力!AD$9)</f>
        <v>20</v>
      </c>
      <c r="AK3" s="1217"/>
      <c r="AL3" s="1217"/>
      <c r="AM3" s="1217"/>
      <c r="AN3" s="1217">
        <f>CHOOSE($CA$1,ﾃﾞｰﾀ入力!AE$4,ﾃﾞｰﾀ入力!AE$5,ﾃﾞｰﾀ入力!AE$6,ﾃﾞｰﾀ入力!AE$7,ﾃﾞｰﾀ入力!AE$8,ﾃﾞｰﾀ入力!AE$9)</f>
        <v>32</v>
      </c>
      <c r="AO3" s="1217"/>
      <c r="AP3" s="1217"/>
      <c r="AQ3" s="1217"/>
      <c r="AR3" s="1217">
        <f>CHOOSE($CA$1,ﾃﾞｰﾀ入力!AF$4,ﾃﾞｰﾀ入力!AF$5,ﾃﾞｰﾀ入力!AF$6,ﾃﾞｰﾀ入力!AF$7,ﾃﾞｰﾀ入力!AF$8,ﾃﾞｰﾀ入力!AF$9)</f>
        <v>45</v>
      </c>
      <c r="AS3" s="1217"/>
      <c r="AT3" s="1217"/>
      <c r="AU3" s="1217"/>
      <c r="AV3" s="1217">
        <f>CHOOSE($CA$1,ﾃﾞｰﾀ入力!AG$4,ﾃﾞｰﾀ入力!AG$5,ﾃﾞｰﾀ入力!AG$6,ﾃﾞｰﾀ入力!AG$7,ﾃﾞｰﾀ入力!AG$8,ﾃﾞｰﾀ入力!AG$9)</f>
        <v>47</v>
      </c>
      <c r="AW3" s="1217"/>
      <c r="AX3" s="1217"/>
      <c r="AY3" s="1217"/>
      <c r="AZ3" s="1217">
        <f>CHOOSE($CA$1,ﾃﾞｰﾀ入力!AH$4,ﾃﾞｰﾀ入力!AH$5,ﾃﾞｰﾀ入力!AH$6,ﾃﾞｰﾀ入力!AH$7,ﾃﾞｰﾀ入力!AH$8,ﾃﾞｰﾀ入力!AH$9)</f>
        <v>50</v>
      </c>
      <c r="BA3" s="1217"/>
      <c r="BB3" s="1217"/>
      <c r="BC3" s="1217"/>
      <c r="BD3" s="1217">
        <f>CHOOSE($CA$1,ﾃﾞｰﾀ入力!AI$4,ﾃﾞｰﾀ入力!AI$5,ﾃﾞｰﾀ入力!AI$6,ﾃﾞｰﾀ入力!AI$7,ﾃﾞｰﾀ入力!AI$8,ﾃﾞｰﾀ入力!AI$9)</f>
        <v>50</v>
      </c>
      <c r="BE3" s="1217"/>
      <c r="BF3" s="1217"/>
      <c r="BG3" s="1217"/>
      <c r="BH3" s="1217">
        <f>CHOOSE($CA$1,ﾃﾞｰﾀ入力!AJ$4,ﾃﾞｰﾀ入力!AJ$5,ﾃﾞｰﾀ入力!AJ$6,ﾃﾞｰﾀ入力!AJ$7,ﾃﾞｰﾀ入力!AJ$8,ﾃﾞｰﾀ入力!AJ$9)</f>
        <v>36</v>
      </c>
      <c r="BI3" s="1217"/>
      <c r="BJ3" s="1217"/>
      <c r="BK3" s="1217"/>
      <c r="BL3" s="1217">
        <f>CHOOSE($CA$1,ﾃﾞｰﾀ入力!AK$4,ﾃﾞｰﾀ入力!AK$5,ﾃﾞｰﾀ入力!AK$6,ﾃﾞｰﾀ入力!AK$7,ﾃﾞｰﾀ入力!AK$8,ﾃﾞｰﾀ入力!AK$9)</f>
        <v>26</v>
      </c>
      <c r="BM3" s="1217"/>
      <c r="BN3" s="1217"/>
      <c r="BO3" s="1217"/>
      <c r="BP3" s="1217">
        <f>CHOOSE($CA$1,ﾃﾞｰﾀ入力!AL$4,ﾃﾞｰﾀ入力!AL$5,ﾃﾞｰﾀ入力!AL$6,ﾃﾞｰﾀ入力!AL$7,ﾃﾞｰﾀ入力!AL$8,ﾃﾞｰﾀ入力!AL$9)</f>
        <v>21</v>
      </c>
      <c r="BQ3" s="1217"/>
      <c r="BR3" s="1217"/>
      <c r="BS3" s="1217"/>
      <c r="BT3" s="1217">
        <f>CHOOSE($CA$1,ﾃﾞｰﾀ入力!AM$4,ﾃﾞｰﾀ入力!AM$5,ﾃﾞｰﾀ入力!AM$6,ﾃﾞｰﾀ入力!AM$7,ﾃﾞｰﾀ入力!AM$8,ﾃﾞｰﾀ入力!AM$9)</f>
        <v>24</v>
      </c>
      <c r="BU3" s="1217"/>
      <c r="BV3" s="1217"/>
      <c r="BW3" s="1217"/>
      <c r="BX3" s="1217">
        <f>CHOOSE($CA$1,ﾃﾞｰﾀ入力!AN4,ﾃﾞｰﾀ入力!AN$5,ﾃﾞｰﾀ入力!AN$6,ﾃﾞｰﾀ入力!AN$7,ﾃﾞｰﾀ入力!AN$8,ﾃﾞｰﾀ入力!AN$9)</f>
        <v>9</v>
      </c>
      <c r="BY3" s="1217"/>
      <c r="BZ3" s="1217"/>
      <c r="CA3" s="1217"/>
      <c r="CB3" s="1217">
        <f>CHOOSE($CA$1,ﾃﾞｰﾀ入力!AO$4,ﾃﾞｰﾀ入力!AO$5,ﾃﾞｰﾀ入力!AO$6,ﾃﾞｰﾀ入力!AO$7,ﾃﾞｰﾀ入力!AO$8,ﾃﾞｰﾀ入力!AO$9)</f>
        <v>0</v>
      </c>
      <c r="CC3" s="1217"/>
      <c r="CD3" s="1217"/>
      <c r="CE3" s="1217"/>
      <c r="CF3" s="1217">
        <f>CHOOSE($CA$1,ﾃﾞｰﾀ入力!AP$4,ﾃﾞｰﾀ入力!AP$5,ﾃﾞｰﾀ入力!AP$6,ﾃﾞｰﾀ入力!AP$7,ﾃﾞｰﾀ入力!AP$8,ﾃﾞｰﾀ入力!AP$9)</f>
        <v>0</v>
      </c>
      <c r="CG3" s="1217"/>
      <c r="CH3" s="1217"/>
      <c r="CI3" s="1217"/>
      <c r="CJ3" s="1217">
        <f>CHOOSE($CA$1,ﾃﾞｰﾀ入力!AQ$4,ﾃﾞｰﾀ入力!AQ$5,ﾃﾞｰﾀ入力!AQ$6,ﾃﾞｰﾀ入力!AQ$7,ﾃﾞｰﾀ入力!AQ$8,ﾃﾞｰﾀ入力!AQ$9)</f>
        <v>0</v>
      </c>
      <c r="CK3" s="1217"/>
      <c r="CL3" s="1217"/>
      <c r="CM3" s="1295"/>
      <c r="CN3" s="1215">
        <f>CHOOSE(CA1,ﾃﾞｰﾀ入力!V4,ﾃﾞｰﾀ入力!V5,ﾃﾞｰﾀ入力!V6,ﾃﾞｰﾀ入力!V7,ﾃﾞｰﾀ入力!V8,ﾃﾞｰﾀ入力!V9)</f>
        <v>400</v>
      </c>
      <c r="CO3" s="1216"/>
      <c r="CP3" s="64"/>
      <c r="CT3" s="221"/>
      <c r="CU3" s="64"/>
      <c r="CV3" s="64"/>
      <c r="CX3" s="69"/>
      <c r="CY3" s="69"/>
      <c r="CZ3" s="69"/>
    </row>
    <row r="4" spans="1:105" ht="20.25" customHeight="1">
      <c r="I4" s="1311"/>
      <c r="J4" s="1311"/>
      <c r="K4" s="358" t="s">
        <v>169</v>
      </c>
      <c r="L4" s="1344">
        <f>L3</f>
        <v>0</v>
      </c>
      <c r="M4" s="1345"/>
      <c r="N4" s="1345"/>
      <c r="O4" s="1346"/>
      <c r="P4" s="1333">
        <f>L4+P3</f>
        <v>0</v>
      </c>
      <c r="Q4" s="1333"/>
      <c r="R4" s="1333"/>
      <c r="S4" s="1333"/>
      <c r="T4" s="1126">
        <f>P4+T3</f>
        <v>0</v>
      </c>
      <c r="U4" s="1127"/>
      <c r="V4" s="1127"/>
      <c r="W4" s="1127"/>
      <c r="X4" s="1333">
        <f>T4+X3</f>
        <v>0</v>
      </c>
      <c r="Y4" s="1333"/>
      <c r="Z4" s="1333"/>
      <c r="AA4" s="1333"/>
      <c r="AB4" s="1333">
        <f>X4+AB3</f>
        <v>20</v>
      </c>
      <c r="AC4" s="1333"/>
      <c r="AD4" s="1333"/>
      <c r="AE4" s="1333"/>
      <c r="AF4" s="1333">
        <f>AB4+AF3</f>
        <v>40</v>
      </c>
      <c r="AG4" s="1333"/>
      <c r="AH4" s="1333"/>
      <c r="AI4" s="1333"/>
      <c r="AJ4" s="1333">
        <f>AF4+AJ3</f>
        <v>60</v>
      </c>
      <c r="AK4" s="1333"/>
      <c r="AL4" s="1333"/>
      <c r="AM4" s="1333"/>
      <c r="AN4" s="1333">
        <f>AJ4+AN3</f>
        <v>92</v>
      </c>
      <c r="AO4" s="1333"/>
      <c r="AP4" s="1333"/>
      <c r="AQ4" s="1333"/>
      <c r="AR4" s="1333">
        <f>AN4+AR3</f>
        <v>137</v>
      </c>
      <c r="AS4" s="1333"/>
      <c r="AT4" s="1333"/>
      <c r="AU4" s="1333"/>
      <c r="AV4" s="1333">
        <f>AR4+AV3</f>
        <v>184</v>
      </c>
      <c r="AW4" s="1333"/>
      <c r="AX4" s="1333"/>
      <c r="AY4" s="1333"/>
      <c r="AZ4" s="1333">
        <f>AV4+AZ3</f>
        <v>234</v>
      </c>
      <c r="BA4" s="1333"/>
      <c r="BB4" s="1333"/>
      <c r="BC4" s="1333"/>
      <c r="BD4" s="1333">
        <f>AZ4+BD3</f>
        <v>284</v>
      </c>
      <c r="BE4" s="1333"/>
      <c r="BF4" s="1333"/>
      <c r="BG4" s="1333"/>
      <c r="BH4" s="1333">
        <f>BD4+BH3</f>
        <v>320</v>
      </c>
      <c r="BI4" s="1333"/>
      <c r="BJ4" s="1333"/>
      <c r="BK4" s="1333"/>
      <c r="BL4" s="1333">
        <f>BH4+BL3</f>
        <v>346</v>
      </c>
      <c r="BM4" s="1333"/>
      <c r="BN4" s="1333"/>
      <c r="BO4" s="1333"/>
      <c r="BP4" s="1333">
        <f>BL4+BP3</f>
        <v>367</v>
      </c>
      <c r="BQ4" s="1333"/>
      <c r="BR4" s="1333"/>
      <c r="BS4" s="1333"/>
      <c r="BT4" s="1333">
        <f>BP4+BT3</f>
        <v>391</v>
      </c>
      <c r="BU4" s="1333"/>
      <c r="BV4" s="1333"/>
      <c r="BW4" s="1333"/>
      <c r="BX4" s="1333">
        <f>BT4+BX3</f>
        <v>400</v>
      </c>
      <c r="BY4" s="1333"/>
      <c r="BZ4" s="1333"/>
      <c r="CA4" s="1333"/>
      <c r="CB4" s="1333">
        <f>BX4+CB3</f>
        <v>400</v>
      </c>
      <c r="CC4" s="1333"/>
      <c r="CD4" s="1333"/>
      <c r="CE4" s="1333"/>
      <c r="CF4" s="1333">
        <f>CB4+CF3</f>
        <v>400</v>
      </c>
      <c r="CG4" s="1333"/>
      <c r="CH4" s="1333"/>
      <c r="CI4" s="1333"/>
      <c r="CJ4" s="1333">
        <f>CF4+CJ3</f>
        <v>400</v>
      </c>
      <c r="CK4" s="1333"/>
      <c r="CL4" s="1333"/>
      <c r="CM4" s="1353"/>
      <c r="CN4" s="1210">
        <f t="shared" ref="CN4:CN11" si="0">SUM(P4:CM4)</f>
        <v>4075</v>
      </c>
      <c r="CO4" s="1211"/>
      <c r="CP4" s="64"/>
      <c r="CT4" s="221"/>
      <c r="CU4" s="64"/>
      <c r="CV4" s="64"/>
      <c r="CX4" s="69"/>
      <c r="CY4" s="69"/>
      <c r="CZ4" s="69"/>
    </row>
    <row r="5" spans="1:105" ht="20.25" customHeight="1">
      <c r="I5" s="1311" t="s">
        <v>170</v>
      </c>
      <c r="J5" s="1311"/>
      <c r="K5" s="359" t="s">
        <v>171</v>
      </c>
      <c r="L5" s="1239"/>
      <c r="M5" s="1240"/>
      <c r="N5" s="1240"/>
      <c r="O5" s="1241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126"/>
      <c r="AK5" s="1126"/>
      <c r="AL5" s="1126"/>
      <c r="AM5" s="1126"/>
      <c r="AN5" s="1126"/>
      <c r="AO5" s="1126"/>
      <c r="AP5" s="1126"/>
      <c r="AQ5" s="1126"/>
      <c r="AR5" s="1126"/>
      <c r="AS5" s="1126"/>
      <c r="AT5" s="1126"/>
      <c r="AU5" s="1126"/>
      <c r="AV5" s="1126"/>
      <c r="AW5" s="1126"/>
      <c r="AX5" s="1126"/>
      <c r="AY5" s="1126"/>
      <c r="AZ5" s="1126"/>
      <c r="BA5" s="1126"/>
      <c r="BB5" s="1126"/>
      <c r="BC5" s="1126"/>
      <c r="BD5" s="1126"/>
      <c r="BE5" s="1126"/>
      <c r="BF5" s="1126"/>
      <c r="BG5" s="1126"/>
      <c r="BH5" s="1126"/>
      <c r="BI5" s="1126"/>
      <c r="BJ5" s="1126"/>
      <c r="BK5" s="1126"/>
      <c r="BL5" s="1126"/>
      <c r="BM5" s="1126"/>
      <c r="BN5" s="1126"/>
      <c r="BO5" s="1126"/>
      <c r="BP5" s="1126"/>
      <c r="BQ5" s="1126"/>
      <c r="BR5" s="1126"/>
      <c r="BS5" s="1126"/>
      <c r="BT5" s="1126"/>
      <c r="BU5" s="1126"/>
      <c r="BV5" s="1126"/>
      <c r="BW5" s="1126"/>
      <c r="BX5" s="1126"/>
      <c r="BY5" s="1126"/>
      <c r="BZ5" s="1126"/>
      <c r="CA5" s="1126"/>
      <c r="CB5" s="1126"/>
      <c r="CC5" s="1126"/>
      <c r="CD5" s="1126"/>
      <c r="CE5" s="1126"/>
      <c r="CF5" s="1297"/>
      <c r="CG5" s="1297"/>
      <c r="CH5" s="1297"/>
      <c r="CI5" s="1297"/>
      <c r="CJ5" s="1297"/>
      <c r="CK5" s="1297"/>
      <c r="CL5" s="1297"/>
      <c r="CM5" s="1354"/>
      <c r="CN5" s="1210">
        <f t="shared" si="0"/>
        <v>0</v>
      </c>
      <c r="CO5" s="1211"/>
      <c r="CP5" s="64"/>
      <c r="CT5" s="221"/>
      <c r="CU5" s="64"/>
      <c r="CV5" s="64"/>
      <c r="CX5" s="69"/>
      <c r="CY5" s="69"/>
      <c r="CZ5" s="69"/>
    </row>
    <row r="6" spans="1:105" ht="20.25" customHeight="1">
      <c r="I6" s="1339"/>
      <c r="J6" s="1339"/>
      <c r="K6" s="360" t="s">
        <v>169</v>
      </c>
      <c r="L6" s="1242"/>
      <c r="M6" s="1243"/>
      <c r="N6" s="1243"/>
      <c r="O6" s="1244"/>
      <c r="P6" s="1131"/>
      <c r="Q6" s="1131"/>
      <c r="R6" s="1131"/>
      <c r="S6" s="1131"/>
      <c r="T6" s="1131"/>
      <c r="U6" s="1131"/>
      <c r="V6" s="1131"/>
      <c r="W6" s="1131"/>
      <c r="X6" s="1131"/>
      <c r="Y6" s="1131"/>
      <c r="Z6" s="1131"/>
      <c r="AA6" s="1131"/>
      <c r="AB6" s="1131"/>
      <c r="AC6" s="1131"/>
      <c r="AD6" s="1131"/>
      <c r="AE6" s="1131"/>
      <c r="AF6" s="1131"/>
      <c r="AG6" s="1131"/>
      <c r="AH6" s="1131"/>
      <c r="AI6" s="1131"/>
      <c r="AJ6" s="1131"/>
      <c r="AK6" s="1131"/>
      <c r="AL6" s="1131"/>
      <c r="AM6" s="1131"/>
      <c r="AN6" s="1131"/>
      <c r="AO6" s="1131"/>
      <c r="AP6" s="1131"/>
      <c r="AQ6" s="1131"/>
      <c r="AR6" s="1131"/>
      <c r="AS6" s="1131"/>
      <c r="AT6" s="1131"/>
      <c r="AU6" s="1131"/>
      <c r="AV6" s="1131"/>
      <c r="AW6" s="1131"/>
      <c r="AX6" s="1131"/>
      <c r="AY6" s="1131"/>
      <c r="AZ6" s="1131"/>
      <c r="BA6" s="1131"/>
      <c r="BB6" s="1131"/>
      <c r="BC6" s="1131"/>
      <c r="BD6" s="1131"/>
      <c r="BE6" s="1131"/>
      <c r="BF6" s="1131"/>
      <c r="BG6" s="1131"/>
      <c r="BH6" s="1131"/>
      <c r="BI6" s="1131"/>
      <c r="BJ6" s="1131"/>
      <c r="BK6" s="1131"/>
      <c r="BL6" s="1131"/>
      <c r="BM6" s="1131"/>
      <c r="BN6" s="1131"/>
      <c r="BO6" s="1131"/>
      <c r="BP6" s="1131"/>
      <c r="BQ6" s="1131"/>
      <c r="BR6" s="1131"/>
      <c r="BS6" s="1131"/>
      <c r="BT6" s="1131"/>
      <c r="BU6" s="1131"/>
      <c r="BV6" s="1131"/>
      <c r="BW6" s="1131"/>
      <c r="BX6" s="1131"/>
      <c r="BY6" s="1131"/>
      <c r="BZ6" s="1131"/>
      <c r="CA6" s="1131"/>
      <c r="CB6" s="1131"/>
      <c r="CC6" s="1131"/>
      <c r="CD6" s="1131"/>
      <c r="CE6" s="1131"/>
      <c r="CF6" s="1298"/>
      <c r="CG6" s="1298"/>
      <c r="CH6" s="1298"/>
      <c r="CI6" s="1298"/>
      <c r="CJ6" s="1298"/>
      <c r="CK6" s="1298"/>
      <c r="CL6" s="1298"/>
      <c r="CM6" s="1299"/>
      <c r="CN6" s="1256">
        <f t="shared" si="0"/>
        <v>0</v>
      </c>
      <c r="CO6" s="1257"/>
      <c r="CP6" s="64"/>
      <c r="CT6" s="221"/>
      <c r="CU6" s="64"/>
      <c r="CV6" s="64"/>
      <c r="CX6" s="69"/>
      <c r="CY6" s="69"/>
      <c r="CZ6" s="69"/>
    </row>
    <row r="7" spans="1:105" ht="20.25" customHeight="1">
      <c r="I7" s="1338" t="s">
        <v>172</v>
      </c>
      <c r="J7" s="1338"/>
      <c r="K7" s="361" t="s">
        <v>168</v>
      </c>
      <c r="L7" s="1250">
        <f>IF(L3=0,0,LOOKUP(L3,ﾃﾞｰﾀ入力!$AU$12:$AU$32,ﾃﾞｰﾀ入力!$AV$12:$AV$32))</f>
        <v>0</v>
      </c>
      <c r="M7" s="1251"/>
      <c r="N7" s="1251"/>
      <c r="O7" s="1252"/>
      <c r="P7" s="1130">
        <f>IF(P3=0,0,LOOKUP(P3,ﾃﾞｰﾀ入力!$AU$12:$AU$32,ﾃﾞｰﾀ入力!$AV$12:$AV$32))</f>
        <v>0</v>
      </c>
      <c r="Q7" s="1130"/>
      <c r="R7" s="1130"/>
      <c r="S7" s="1130"/>
      <c r="T7" s="1130">
        <f>IF(T3=0,0,LOOKUP(T3,ﾃﾞｰﾀ入力!$AU$12:$AU$32,ﾃﾞｰﾀ入力!$AV$12:$AV$32))</f>
        <v>0</v>
      </c>
      <c r="U7" s="1130"/>
      <c r="V7" s="1130"/>
      <c r="W7" s="1130"/>
      <c r="X7" s="1130">
        <f>IF(X3=0,0,LOOKUP(X3,ﾃﾞｰﾀ入力!$AU$12:$AU$32,ﾃﾞｰﾀ入力!$AV$12:$AV$32))</f>
        <v>0</v>
      </c>
      <c r="Y7" s="1130"/>
      <c r="Z7" s="1130"/>
      <c r="AA7" s="1130"/>
      <c r="AB7" s="1130">
        <f>IF(AB3=0,0,LOOKUP(AB3,ﾃﾞｰﾀ入力!$AU$12:$AU$32,ﾃﾞｰﾀ入力!$AV$12:$AV$32))</f>
        <v>3</v>
      </c>
      <c r="AC7" s="1130"/>
      <c r="AD7" s="1130"/>
      <c r="AE7" s="1130"/>
      <c r="AF7" s="1130">
        <f>IF(AF3=0,0,LOOKUP(AF3,ﾃﾞｰﾀ入力!$AU$12:$AU$32,ﾃﾞｰﾀ入力!$AV$12:$AV$32))</f>
        <v>3</v>
      </c>
      <c r="AG7" s="1130"/>
      <c r="AH7" s="1130"/>
      <c r="AI7" s="1130"/>
      <c r="AJ7" s="1130">
        <f>IF(AJ3=0,0,LOOKUP(AJ3,ﾃﾞｰﾀ入力!$AU$12:$AU$32,ﾃﾞｰﾀ入力!$AV$12:$AV$32))</f>
        <v>3</v>
      </c>
      <c r="AK7" s="1130"/>
      <c r="AL7" s="1130"/>
      <c r="AM7" s="1130"/>
      <c r="AN7" s="1130">
        <f>IF(AN3=0,0,LOOKUP(AN3,ﾃﾞｰﾀ入力!$AU$12:$AU$32,ﾃﾞｰﾀ入力!$AV$12:$AV$32))</f>
        <v>4</v>
      </c>
      <c r="AO7" s="1130"/>
      <c r="AP7" s="1130"/>
      <c r="AQ7" s="1130"/>
      <c r="AR7" s="1130">
        <f>IF(AR3=0,0,LOOKUP(AR3,ﾃﾞｰﾀ入力!$AU$12:$AU$32,ﾃﾞｰﾀ入力!$AV$12:$AV$32))</f>
        <v>7</v>
      </c>
      <c r="AS7" s="1130"/>
      <c r="AT7" s="1130"/>
      <c r="AU7" s="1130"/>
      <c r="AV7" s="1130">
        <f>IF(AV3=0,0,LOOKUP(AV3,ﾃﾞｰﾀ入力!$AU$12:$AU$32,ﾃﾞｰﾀ入力!$AV$12:$AV$32))</f>
        <v>7</v>
      </c>
      <c r="AW7" s="1130"/>
      <c r="AX7" s="1130"/>
      <c r="AY7" s="1130"/>
      <c r="AZ7" s="1130">
        <f>IF(AZ3=0,0,LOOKUP(AZ3,ﾃﾞｰﾀ入力!$AU$12:$AU$32,ﾃﾞｰﾀ入力!$AV$12:$AV$32))</f>
        <v>8</v>
      </c>
      <c r="BA7" s="1130"/>
      <c r="BB7" s="1130"/>
      <c r="BC7" s="1130"/>
      <c r="BD7" s="1130">
        <f>IF(BD3=0,0,LOOKUP(BD3,ﾃﾞｰﾀ入力!$AU$12:$AU$32,ﾃﾞｰﾀ入力!$AV$12:$AV$32))</f>
        <v>8</v>
      </c>
      <c r="BE7" s="1130"/>
      <c r="BF7" s="1130"/>
      <c r="BG7" s="1130"/>
      <c r="BH7" s="1130">
        <f>IF(BH3=0,0,LOOKUP(BH3,ﾃﾞｰﾀ入力!$AU$12:$AU$32,ﾃﾞｰﾀ入力!$AV$12:$AV$32))</f>
        <v>5</v>
      </c>
      <c r="BI7" s="1130"/>
      <c r="BJ7" s="1130"/>
      <c r="BK7" s="1130"/>
      <c r="BL7" s="1130">
        <f>IF(BL3=0,0,LOOKUP(BL3,ﾃﾞｰﾀ入力!$AU$12:$AU$32,ﾃﾞｰﾀ入力!$AV$12:$AV$32))</f>
        <v>4</v>
      </c>
      <c r="BM7" s="1130"/>
      <c r="BN7" s="1130"/>
      <c r="BO7" s="1130"/>
      <c r="BP7" s="1130">
        <f>IF(BP3=0,0,LOOKUP(BP3,ﾃﾞｰﾀ入力!$AU$12:$AU$32,ﾃﾞｰﾀ入力!$AV$12:$AV$32))</f>
        <v>3</v>
      </c>
      <c r="BQ7" s="1130"/>
      <c r="BR7" s="1130"/>
      <c r="BS7" s="1130"/>
      <c r="BT7" s="1130">
        <f>IF(BT3=0,0,LOOKUP(BT3,ﾃﾞｰﾀ入力!$AU$12:$AU$32,ﾃﾞｰﾀ入力!$AV$12:$AV$32))</f>
        <v>3</v>
      </c>
      <c r="BU7" s="1130"/>
      <c r="BV7" s="1130"/>
      <c r="BW7" s="1130"/>
      <c r="BX7" s="1130">
        <f>IF(BX3=0,0,LOOKUP(BX3,ﾃﾞｰﾀ入力!$AU$12:$AU$32,ﾃﾞｰﾀ入力!$AV$12:$AV$32))</f>
        <v>2</v>
      </c>
      <c r="BY7" s="1130"/>
      <c r="BZ7" s="1130"/>
      <c r="CA7" s="1130"/>
      <c r="CB7" s="1130">
        <f>IF(CB3=0,0,LOOKUP(CB3,ﾃﾞｰﾀ入力!$AU$12:$AU$32,ﾃﾞｰﾀ入力!$AV$12:$AV$32))</f>
        <v>0</v>
      </c>
      <c r="CC7" s="1130"/>
      <c r="CD7" s="1130"/>
      <c r="CE7" s="1130"/>
      <c r="CF7" s="1201">
        <f>IF(CF3=0,0,LOOKUP(CF3,ﾃﾞｰﾀ入力!$AU$12:$AU$32,ﾃﾞｰﾀ入力!$AV$12:$AV$32))</f>
        <v>0</v>
      </c>
      <c r="CG7" s="1201"/>
      <c r="CH7" s="1201"/>
      <c r="CI7" s="1201"/>
      <c r="CJ7" s="1201">
        <f>IF(CJ3=0,0,LOOKUP(CJ3,ﾃﾞｰﾀ入力!$AU$12:$AU$32,ﾃﾞｰﾀ入力!$AV$12:$AV$32))</f>
        <v>0</v>
      </c>
      <c r="CK7" s="1201"/>
      <c r="CL7" s="1201"/>
      <c r="CM7" s="1202"/>
      <c r="CN7" s="1134">
        <f t="shared" si="0"/>
        <v>60</v>
      </c>
      <c r="CO7" s="1135"/>
      <c r="CP7" s="64"/>
      <c r="CT7" s="221"/>
      <c r="CU7" s="64"/>
      <c r="CV7" s="64"/>
      <c r="CX7" s="69"/>
      <c r="CY7" s="69"/>
      <c r="CZ7" s="69"/>
    </row>
    <row r="8" spans="1:105" ht="20.25" customHeight="1">
      <c r="I8" s="1311" t="s">
        <v>173</v>
      </c>
      <c r="J8" s="1311"/>
      <c r="K8" s="357" t="s">
        <v>168</v>
      </c>
      <c r="L8" s="1233">
        <f>CHOOSE($CA$1,ﾃﾞｰﾀ入力!W13,ﾃﾞｰﾀ入力!W16,ﾃﾞｰﾀ入力!W19,ﾃﾞｰﾀ入力!W22,ﾃﾞｰﾀ入力!W25,ﾃﾞｰﾀ入力!W28)</f>
        <v>0</v>
      </c>
      <c r="M8" s="1234"/>
      <c r="N8" s="1234"/>
      <c r="O8" s="1235"/>
      <c r="P8" s="1156">
        <f>CHOOSE($CA$1,ﾃﾞｰﾀ入力!$X13,ﾃﾞｰﾀ入力!$X16,ﾃﾞｰﾀ入力!$X19,ﾃﾞｰﾀ入力!$X22,ﾃﾞｰﾀ入力!$X25,ﾃﾞｰﾀ入力!$X28)</f>
        <v>0</v>
      </c>
      <c r="Q8" s="1156"/>
      <c r="R8" s="1156"/>
      <c r="S8" s="1156"/>
      <c r="T8" s="1156">
        <f>CHOOSE($CA$1,ﾃﾞｰﾀ入力!$Y13,ﾃﾞｰﾀ入力!$Y16,ﾃﾞｰﾀ入力!$Y19,ﾃﾞｰﾀ入力!$Y22,ﾃﾞｰﾀ入力!$Y25,ﾃﾞｰﾀ入力!$Y28)</f>
        <v>0</v>
      </c>
      <c r="U8" s="1156"/>
      <c r="V8" s="1156"/>
      <c r="W8" s="1156"/>
      <c r="X8" s="1156">
        <f>CHOOSE($CA$1,ﾃﾞｰﾀ入力!$Z13,ﾃﾞｰﾀ入力!$Z16,ﾃﾞｰﾀ入力!$Z19,ﾃﾞｰﾀ入力!$Z22,ﾃﾞｰﾀ入力!$Z25,ﾃﾞｰﾀ入力!$Z28)</f>
        <v>0</v>
      </c>
      <c r="Y8" s="1156"/>
      <c r="Z8" s="1156"/>
      <c r="AA8" s="1156"/>
      <c r="AB8" s="1156">
        <f>CHOOSE($CA$1,ﾃﾞｰﾀ入力!$AA13,ﾃﾞｰﾀ入力!$AA16,ﾃﾞｰﾀ入力!$AA19,ﾃﾞｰﾀ入力!$AA22,ﾃﾞｰﾀ入力!$AA25,ﾃﾞｰﾀ入力!$AA28)</f>
        <v>0</v>
      </c>
      <c r="AC8" s="1156"/>
      <c r="AD8" s="1156"/>
      <c r="AE8" s="1156"/>
      <c r="AF8" s="1156">
        <f>CHOOSE($CA$1,ﾃﾞｰﾀ入力!$AB13,ﾃﾞｰﾀ入力!$AB16,ﾃﾞｰﾀ入力!$AB19,ﾃﾞｰﾀ入力!$AB22,ﾃﾞｰﾀ入力!$AB25,ﾃﾞｰﾀ入力!$AB28)</f>
        <v>0</v>
      </c>
      <c r="AG8" s="1156"/>
      <c r="AH8" s="1156"/>
      <c r="AI8" s="1156"/>
      <c r="AJ8" s="1156">
        <f>CHOOSE($CA$1,ﾃﾞｰﾀ入力!$AC13,ﾃﾞｰﾀ入力!$AC16,ﾃﾞｰﾀ入力!$AC19,ﾃﾞｰﾀ入力!$AC22,ﾃﾞｰﾀ入力!$AC25,ﾃﾞｰﾀ入力!$AC28)</f>
        <v>0</v>
      </c>
      <c r="AK8" s="1156"/>
      <c r="AL8" s="1156"/>
      <c r="AM8" s="1156"/>
      <c r="AN8" s="1156">
        <f>CHOOSE($CA$1,ﾃﾞｰﾀ入力!$AD13,ﾃﾞｰﾀ入力!$AD16,ﾃﾞｰﾀ入力!$AD19,ﾃﾞｰﾀ入力!$AD22,ﾃﾞｰﾀ入力!$AD25,ﾃﾞｰﾀ入力!$AD28)</f>
        <v>0</v>
      </c>
      <c r="AO8" s="1156"/>
      <c r="AP8" s="1156"/>
      <c r="AQ8" s="1156"/>
      <c r="AR8" s="1156">
        <f>CHOOSE($CA$1,ﾃﾞｰﾀ入力!$AE13,ﾃﾞｰﾀ入力!$AE16,ﾃﾞｰﾀ入力!$AE19,ﾃﾞｰﾀ入力!$AE22,ﾃﾞｰﾀ入力!$AE25,ﾃﾞｰﾀ入力!$AE28)</f>
        <v>0</v>
      </c>
      <c r="AS8" s="1156"/>
      <c r="AT8" s="1156"/>
      <c r="AU8" s="1156"/>
      <c r="AV8" s="1156">
        <f>CHOOSE($CA$1,ﾃﾞｰﾀ入力!$AF13,ﾃﾞｰﾀ入力!$AF16,ﾃﾞｰﾀ入力!$AF19,ﾃﾞｰﾀ入力!$AF22,ﾃﾞｰﾀ入力!$AF25,ﾃﾞｰﾀ入力!$AF28)</f>
        <v>0</v>
      </c>
      <c r="AW8" s="1156"/>
      <c r="AX8" s="1156"/>
      <c r="AY8" s="1156"/>
      <c r="AZ8" s="1156">
        <f>CHOOSE($CA$1,ﾃﾞｰﾀ入力!$AG13,ﾃﾞｰﾀ入力!$AG16,ﾃﾞｰﾀ入力!$AG19,ﾃﾞｰﾀ入力!$AG22,ﾃﾞｰﾀ入力!$AG25,ﾃﾞｰﾀ入力!$AG28)</f>
        <v>0</v>
      </c>
      <c r="BA8" s="1156"/>
      <c r="BB8" s="1156"/>
      <c r="BC8" s="1156"/>
      <c r="BD8" s="1156">
        <f>CHOOSE($CA$1,ﾃﾞｰﾀ入力!$AH13,ﾃﾞｰﾀ入力!$AH16,ﾃﾞｰﾀ入力!$AH19,ﾃﾞｰﾀ入力!$AH22,ﾃﾞｰﾀ入力!$AH25,ﾃﾞｰﾀ入力!$AH28)</f>
        <v>0</v>
      </c>
      <c r="BE8" s="1156"/>
      <c r="BF8" s="1156"/>
      <c r="BG8" s="1156"/>
      <c r="BH8" s="1156">
        <f>CHOOSE($CA$1,ﾃﾞｰﾀ入力!$AI13,ﾃﾞｰﾀ入力!$AI16,ﾃﾞｰﾀ入力!$AI19,ﾃﾞｰﾀ入力!$AI22,ﾃﾞｰﾀ入力!$AI25,ﾃﾞｰﾀ入力!$AI28)</f>
        <v>0</v>
      </c>
      <c r="BI8" s="1156"/>
      <c r="BJ8" s="1156"/>
      <c r="BK8" s="1156"/>
      <c r="BL8" s="1156">
        <f>CHOOSE($CA$1,ﾃﾞｰﾀ入力!$AJ13,ﾃﾞｰﾀ入力!$AJ16,ﾃﾞｰﾀ入力!$AJ19,ﾃﾞｰﾀ入力!$AJ22,ﾃﾞｰﾀ入力!$AJ25,ﾃﾞｰﾀ入力!$AJ28)</f>
        <v>0</v>
      </c>
      <c r="BM8" s="1156"/>
      <c r="BN8" s="1156"/>
      <c r="BO8" s="1156"/>
      <c r="BP8" s="1156">
        <f>CHOOSE($CA$1,ﾃﾞｰﾀ入力!$AK13,ﾃﾞｰﾀ入力!$AK16,ﾃﾞｰﾀ入力!$AK19,ﾃﾞｰﾀ入力!$AK22,ﾃﾞｰﾀ入力!$AK25,ﾃﾞｰﾀ入力!$AK28)</f>
        <v>0</v>
      </c>
      <c r="BQ8" s="1156"/>
      <c r="BR8" s="1156"/>
      <c r="BS8" s="1156"/>
      <c r="BT8" s="1156">
        <f>CHOOSE($CA$1,ﾃﾞｰﾀ入力!$AL13,ﾃﾞｰﾀ入力!$AL16,ﾃﾞｰﾀ入力!$AL19,ﾃﾞｰﾀ入力!$AL22,ﾃﾞｰﾀ入力!$AL25,ﾃﾞｰﾀ入力!$AL28)</f>
        <v>0</v>
      </c>
      <c r="BU8" s="1156"/>
      <c r="BV8" s="1156"/>
      <c r="BW8" s="1156"/>
      <c r="BX8" s="1156">
        <f>CHOOSE($CA$1,ﾃﾞｰﾀ入力!$AM13,ﾃﾞｰﾀ入力!$AM16,ﾃﾞｰﾀ入力!$AM19,ﾃﾞｰﾀ入力!$AM22,ﾃﾞｰﾀ入力!$AM25,ﾃﾞｰﾀ入力!$AM28)</f>
        <v>0</v>
      </c>
      <c r="BY8" s="1156"/>
      <c r="BZ8" s="1156"/>
      <c r="CA8" s="1156"/>
      <c r="CB8" s="1156">
        <f>CHOOSE($CA$1,ﾃﾞｰﾀ入力!$AN13,ﾃﾞｰﾀ入力!$AN16,ﾃﾞｰﾀ入力!$AN19,ﾃﾞｰﾀ入力!$AN22,ﾃﾞｰﾀ入力!$AN25,ﾃﾞｰﾀ入力!$AN28)</f>
        <v>0</v>
      </c>
      <c r="CC8" s="1156"/>
      <c r="CD8" s="1156"/>
      <c r="CE8" s="1156"/>
      <c r="CF8" s="1156">
        <f>CHOOSE($CA$1,ﾃﾞｰﾀ入力!$AO13,ﾃﾞｰﾀ入力!$AO16,ﾃﾞｰﾀ入力!$AO19,ﾃﾞｰﾀ入力!$AO22,ﾃﾞｰﾀ入力!$AO25,ﾃﾞｰﾀ入力!$AO28)</f>
        <v>0</v>
      </c>
      <c r="CG8" s="1156"/>
      <c r="CH8" s="1156"/>
      <c r="CI8" s="1156"/>
      <c r="CJ8" s="1156">
        <f>CHOOSE($CA$1,ﾃﾞｰﾀ入力!$AP13,ﾃﾞｰﾀ入力!$AP16,ﾃﾞｰﾀ入力!$AP19,ﾃﾞｰﾀ入力!$AP22,ﾃﾞｰﾀ入力!$AP25,ﾃﾞｰﾀ入力!$AP28)</f>
        <v>0</v>
      </c>
      <c r="CK8" s="1156"/>
      <c r="CL8" s="1156"/>
      <c r="CM8" s="1203"/>
      <c r="CN8" s="1136">
        <f t="shared" si="0"/>
        <v>0</v>
      </c>
      <c r="CO8" s="1137"/>
      <c r="CP8" s="64"/>
      <c r="CT8" s="221"/>
      <c r="CU8" s="64"/>
      <c r="CV8" s="64"/>
      <c r="CX8" s="69"/>
      <c r="CY8" s="69"/>
      <c r="CZ8" s="69"/>
    </row>
    <row r="9" spans="1:105" ht="20.25" customHeight="1">
      <c r="I9" s="1304" t="s">
        <v>174</v>
      </c>
      <c r="J9" s="1305"/>
      <c r="K9" s="357" t="s">
        <v>168</v>
      </c>
      <c r="L9" s="1233">
        <f>CHOOSE($CA$1,ﾃﾞｰﾀ入力!W14,ﾃﾞｰﾀ入力!W17,ﾃﾞｰﾀ入力!W20,ﾃﾞｰﾀ入力!W23,ﾃﾞｰﾀ入力!W26,ﾃﾞｰﾀ入力!W29)</f>
        <v>0</v>
      </c>
      <c r="M9" s="1234"/>
      <c r="N9" s="1234"/>
      <c r="O9" s="1235"/>
      <c r="P9" s="1138">
        <f>CHOOSE($CA$1,ﾃﾞｰﾀ入力!$X14,ﾃﾞｰﾀ入力!$X17,ﾃﾞｰﾀ入力!$X20,ﾃﾞｰﾀ入力!$X23,ﾃﾞｰﾀ入力!$X26,ﾃﾞｰﾀ入力!$X29)</f>
        <v>0</v>
      </c>
      <c r="Q9" s="1164"/>
      <c r="R9" s="1164"/>
      <c r="S9" s="1165"/>
      <c r="T9" s="1138">
        <f>CHOOSE($CA$1,ﾃﾞｰﾀ入力!$Y14,ﾃﾞｰﾀ入力!$Y17,ﾃﾞｰﾀ入力!$Y20,ﾃﾞｰﾀ入力!$Y23,ﾃﾞｰﾀ入力!$Y26,ﾃﾞｰﾀ入力!$Y29)</f>
        <v>0</v>
      </c>
      <c r="U9" s="1164"/>
      <c r="V9" s="1164"/>
      <c r="W9" s="1165"/>
      <c r="X9" s="1138">
        <f>CHOOSE($CA$1,ﾃﾞｰﾀ入力!$Z14,ﾃﾞｰﾀ入力!$Z17,ﾃﾞｰﾀ入力!$Z20,ﾃﾞｰﾀ入力!$Z23,ﾃﾞｰﾀ入力!$Z26,ﾃﾞｰﾀ入力!$Z29)</f>
        <v>0</v>
      </c>
      <c r="Y9" s="1164"/>
      <c r="Z9" s="1164"/>
      <c r="AA9" s="1165"/>
      <c r="AB9" s="1138">
        <f>CHOOSE($CA$1,ﾃﾞｰﾀ入力!$AA14,ﾃﾞｰﾀ入力!$AA17,ﾃﾞｰﾀ入力!$AA20,ﾃﾞｰﾀ入力!$AA23,ﾃﾞｰﾀ入力!$AA26,ﾃﾞｰﾀ入力!$AA29)</f>
        <v>0</v>
      </c>
      <c r="AC9" s="1164"/>
      <c r="AD9" s="1164"/>
      <c r="AE9" s="1165"/>
      <c r="AF9" s="1138">
        <f>CHOOSE($CA$1,ﾃﾞｰﾀ入力!$AB14,ﾃﾞｰﾀ入力!$AB17,ﾃﾞｰﾀ入力!$AB20,ﾃﾞｰﾀ入力!$AB23,ﾃﾞｰﾀ入力!$AB26,ﾃﾞｰﾀ入力!$AB29)</f>
        <v>0</v>
      </c>
      <c r="AG9" s="1164"/>
      <c r="AH9" s="1164"/>
      <c r="AI9" s="1165"/>
      <c r="AJ9" s="1138">
        <f>CHOOSE($CA$1,ﾃﾞｰﾀ入力!$AC14,ﾃﾞｰﾀ入力!$AC17,ﾃﾞｰﾀ入力!$AC20,ﾃﾞｰﾀ入力!$AC23,ﾃﾞｰﾀ入力!$AC26,ﾃﾞｰﾀ入力!$AC29)</f>
        <v>0</v>
      </c>
      <c r="AK9" s="1164"/>
      <c r="AL9" s="1164"/>
      <c r="AM9" s="1165"/>
      <c r="AN9" s="1138">
        <f>CHOOSE($CA$1,ﾃﾞｰﾀ入力!$AD14,ﾃﾞｰﾀ入力!$AD17,ﾃﾞｰﾀ入力!$AD20,ﾃﾞｰﾀ入力!$AD23,ﾃﾞｰﾀ入力!$AD26,ﾃﾞｰﾀ入力!$AD29)</f>
        <v>0</v>
      </c>
      <c r="AO9" s="1164"/>
      <c r="AP9" s="1164"/>
      <c r="AQ9" s="1165"/>
      <c r="AR9" s="1138">
        <f>CHOOSE($CA$1,ﾃﾞｰﾀ入力!$AE14,ﾃﾞｰﾀ入力!$AE17,ﾃﾞｰﾀ入力!$AE20,ﾃﾞｰﾀ入力!$AE23,ﾃﾞｰﾀ入力!$AE26,ﾃﾞｰﾀ入力!$AE29)</f>
        <v>0</v>
      </c>
      <c r="AS9" s="1164"/>
      <c r="AT9" s="1164"/>
      <c r="AU9" s="1165"/>
      <c r="AV9" s="1138">
        <f>CHOOSE($CA$1,ﾃﾞｰﾀ入力!$AF14,ﾃﾞｰﾀ入力!$AF17,ﾃﾞｰﾀ入力!$AF20,ﾃﾞｰﾀ入力!$AF23,ﾃﾞｰﾀ入力!$AF26,ﾃﾞｰﾀ入力!$AF29)</f>
        <v>0</v>
      </c>
      <c r="AW9" s="1164"/>
      <c r="AX9" s="1164"/>
      <c r="AY9" s="1165"/>
      <c r="AZ9" s="1138">
        <f>CHOOSE($CA$1,ﾃﾞｰﾀ入力!$AG14,ﾃﾞｰﾀ入力!$AG17,ﾃﾞｰﾀ入力!$AG20,ﾃﾞｰﾀ入力!$AG23,ﾃﾞｰﾀ入力!$AG26,ﾃﾞｰﾀ入力!$AG29)</f>
        <v>0</v>
      </c>
      <c r="BA9" s="1164"/>
      <c r="BB9" s="1164"/>
      <c r="BC9" s="1165"/>
      <c r="BD9" s="1138">
        <f>CHOOSE($CA$1,ﾃﾞｰﾀ入力!$AH14,ﾃﾞｰﾀ入力!$AH17,ﾃﾞｰﾀ入力!$AH20,ﾃﾞｰﾀ入力!$AH23,ﾃﾞｰﾀ入力!$AH26,ﾃﾞｰﾀ入力!$AH29)</f>
        <v>0</v>
      </c>
      <c r="BE9" s="1164"/>
      <c r="BF9" s="1164"/>
      <c r="BG9" s="1165"/>
      <c r="BH9" s="1138">
        <f>CHOOSE($CA$1,ﾃﾞｰﾀ入力!$AI14,ﾃﾞｰﾀ入力!$AI17,ﾃﾞｰﾀ入力!$AI20,ﾃﾞｰﾀ入力!$AI23,ﾃﾞｰﾀ入力!$AI26,ﾃﾞｰﾀ入力!$AI29)</f>
        <v>0</v>
      </c>
      <c r="BI9" s="1164"/>
      <c r="BJ9" s="1164"/>
      <c r="BK9" s="1165"/>
      <c r="BL9" s="1138">
        <f>CHOOSE($CA$1,ﾃﾞｰﾀ入力!$AJ14,ﾃﾞｰﾀ入力!$AJ17,ﾃﾞｰﾀ入力!$AJ20,ﾃﾞｰﾀ入力!$AJ23,ﾃﾞｰﾀ入力!$AJ26,ﾃﾞｰﾀ入力!$AJ29)</f>
        <v>0</v>
      </c>
      <c r="BM9" s="1164"/>
      <c r="BN9" s="1164"/>
      <c r="BO9" s="1165"/>
      <c r="BP9" s="1138">
        <f>CHOOSE($CA$1,ﾃﾞｰﾀ入力!$AK14,ﾃﾞｰﾀ入力!$AK17,ﾃﾞｰﾀ入力!$AK20,ﾃﾞｰﾀ入力!$AK23,ﾃﾞｰﾀ入力!$AK26,ﾃﾞｰﾀ入力!$AK29)</f>
        <v>0</v>
      </c>
      <c r="BQ9" s="1164"/>
      <c r="BR9" s="1164"/>
      <c r="BS9" s="1165"/>
      <c r="BT9" s="1138">
        <f>CHOOSE($CA$1,ﾃﾞｰﾀ入力!$AL14,ﾃﾞｰﾀ入力!$AL17,ﾃﾞｰﾀ入力!$AL20,ﾃﾞｰﾀ入力!$AL23,ﾃﾞｰﾀ入力!$AL26,ﾃﾞｰﾀ入力!$AL29)</f>
        <v>0</v>
      </c>
      <c r="BU9" s="1164"/>
      <c r="BV9" s="1164"/>
      <c r="BW9" s="1165"/>
      <c r="BX9" s="1138">
        <f>CHOOSE($CA$1,ﾃﾞｰﾀ入力!$AM14,ﾃﾞｰﾀ入力!$AM17,ﾃﾞｰﾀ入力!$AM20,ﾃﾞｰﾀ入力!$AM23,ﾃﾞｰﾀ入力!$AM26,ﾃﾞｰﾀ入力!$AM29)</f>
        <v>0</v>
      </c>
      <c r="BY9" s="1164"/>
      <c r="BZ9" s="1164"/>
      <c r="CA9" s="1165"/>
      <c r="CB9" s="1138">
        <f>CHOOSE($CA$1,ﾃﾞｰﾀ入力!$AN14,ﾃﾞｰﾀ入力!$AN17,ﾃﾞｰﾀ入力!$AN20,ﾃﾞｰﾀ入力!$AN23,ﾃﾞｰﾀ入力!$AN26,ﾃﾞｰﾀ入力!$AN29)</f>
        <v>0</v>
      </c>
      <c r="CC9" s="1164"/>
      <c r="CD9" s="1164"/>
      <c r="CE9" s="1165"/>
      <c r="CF9" s="1138">
        <f>CHOOSE($CA$1,ﾃﾞｰﾀ入力!$AO14,ﾃﾞｰﾀ入力!$AO17,ﾃﾞｰﾀ入力!$AO20,ﾃﾞｰﾀ入力!$AO23,ﾃﾞｰﾀ入力!$AO26,ﾃﾞｰﾀ入力!$AO29)</f>
        <v>0</v>
      </c>
      <c r="CG9" s="1164"/>
      <c r="CH9" s="1164"/>
      <c r="CI9" s="1165"/>
      <c r="CJ9" s="1138">
        <f>CHOOSE($CA$1,ﾃﾞｰﾀ入力!$AP14,ﾃﾞｰﾀ入力!$AP17,ﾃﾞｰﾀ入力!$AP20,ﾃﾞｰﾀ入力!$AP23,ﾃﾞｰﾀ入力!$AP26,ﾃﾞｰﾀ入力!$AP29)</f>
        <v>0</v>
      </c>
      <c r="CK9" s="1164"/>
      <c r="CL9" s="1164"/>
      <c r="CM9" s="1164"/>
      <c r="CN9" s="1136">
        <f t="shared" si="0"/>
        <v>0</v>
      </c>
      <c r="CO9" s="1137"/>
      <c r="CP9" s="64"/>
      <c r="CT9" s="221"/>
      <c r="CU9" s="64"/>
      <c r="CV9" s="64"/>
      <c r="CX9" s="69"/>
      <c r="CY9" s="69"/>
      <c r="CZ9" s="69"/>
    </row>
    <row r="10" spans="1:105" ht="20.25" customHeight="1">
      <c r="I10" s="1308" t="s">
        <v>175</v>
      </c>
      <c r="J10" s="1309"/>
      <c r="K10" s="362" t="s">
        <v>168</v>
      </c>
      <c r="L10" s="1325">
        <f>CHOOSE($CA$1,ﾃﾞｰﾀ入力!W15,ﾃﾞｰﾀ入力!W18,ﾃﾞｰﾀ入力!W21,ﾃﾞｰﾀ入力!W24,ﾃﾞｰﾀ入力!W27,ﾃﾞｰﾀ入力!W30)</f>
        <v>0</v>
      </c>
      <c r="M10" s="1326"/>
      <c r="N10" s="1326"/>
      <c r="O10" s="1327"/>
      <c r="P10" s="1163">
        <f>CHOOSE($CA$1,ﾃﾞｰﾀ入力!$X15,ﾃﾞｰﾀ入力!$X18,ﾃﾞｰﾀ入力!$X21,ﾃﾞｰﾀ入力!$X24,ﾃﾞｰﾀ入力!$X27,ﾃﾞｰﾀ入力!$X30)</f>
        <v>0</v>
      </c>
      <c r="Q10" s="1163"/>
      <c r="R10" s="1163"/>
      <c r="S10" s="1163"/>
      <c r="T10" s="1163">
        <f>CHOOSE($CA$1,ﾃﾞｰﾀ入力!$Y15,ﾃﾞｰﾀ入力!$Y18,ﾃﾞｰﾀ入力!$Y21,ﾃﾞｰﾀ入力!$Y24,ﾃﾞｰﾀ入力!$Y27,ﾃﾞｰﾀ入力!$Y30)</f>
        <v>0</v>
      </c>
      <c r="U10" s="1163"/>
      <c r="V10" s="1163"/>
      <c r="W10" s="1163"/>
      <c r="X10" s="1163">
        <f>CHOOSE($CA$1,ﾃﾞｰﾀ入力!$Z15,ﾃﾞｰﾀ入力!$Z18,ﾃﾞｰﾀ入力!$Z21,ﾃﾞｰﾀ入力!$Z24,ﾃﾞｰﾀ入力!$Z27,ﾃﾞｰﾀ入力!$Z30)</f>
        <v>0</v>
      </c>
      <c r="Y10" s="1163"/>
      <c r="Z10" s="1163"/>
      <c r="AA10" s="1163"/>
      <c r="AB10" s="1163">
        <f>CHOOSE($CA$1,ﾃﾞｰﾀ入力!$AA15,ﾃﾞｰﾀ入力!$AA18,ﾃﾞｰﾀ入力!$AA21,ﾃﾞｰﾀ入力!$AA24,ﾃﾞｰﾀ入力!$AA27,ﾃﾞｰﾀ入力!$AA30)</f>
        <v>0</v>
      </c>
      <c r="AC10" s="1163"/>
      <c r="AD10" s="1163"/>
      <c r="AE10" s="1163"/>
      <c r="AF10" s="1163">
        <f>CHOOSE($CA$1,ﾃﾞｰﾀ入力!$AB15,ﾃﾞｰﾀ入力!$AB18,ﾃﾞｰﾀ入力!$AB21,ﾃﾞｰﾀ入力!$AB24,ﾃﾞｰﾀ入力!$AB27,ﾃﾞｰﾀ入力!$AB30)</f>
        <v>0</v>
      </c>
      <c r="AG10" s="1163"/>
      <c r="AH10" s="1163"/>
      <c r="AI10" s="1163"/>
      <c r="AJ10" s="1163">
        <f>CHOOSE($CA$1,ﾃﾞｰﾀ入力!$AC15,ﾃﾞｰﾀ入力!$AC18,ﾃﾞｰﾀ入力!$AC21,ﾃﾞｰﾀ入力!$AC24,ﾃﾞｰﾀ入力!$AC27,ﾃﾞｰﾀ入力!$AC30)</f>
        <v>0</v>
      </c>
      <c r="AK10" s="1163"/>
      <c r="AL10" s="1163"/>
      <c r="AM10" s="1163"/>
      <c r="AN10" s="1163">
        <f>CHOOSE($CA$1,ﾃﾞｰﾀ入力!$AD15,ﾃﾞｰﾀ入力!$AD18,ﾃﾞｰﾀ入力!$AD21,ﾃﾞｰﾀ入力!$AD24,ﾃﾞｰﾀ入力!$AD27,ﾃﾞｰﾀ入力!$AD30)</f>
        <v>0</v>
      </c>
      <c r="AO10" s="1163"/>
      <c r="AP10" s="1163"/>
      <c r="AQ10" s="1163"/>
      <c r="AR10" s="1163">
        <f>CHOOSE($CA$1,ﾃﾞｰﾀ入力!$AE15,ﾃﾞｰﾀ入力!$AE18,ﾃﾞｰﾀ入力!$AE21,ﾃﾞｰﾀ入力!$AE24,ﾃﾞｰﾀ入力!$AE27,ﾃﾞｰﾀ入力!$AE30)</f>
        <v>0</v>
      </c>
      <c r="AS10" s="1163"/>
      <c r="AT10" s="1163"/>
      <c r="AU10" s="1163"/>
      <c r="AV10" s="1163">
        <f>CHOOSE($CA$1,ﾃﾞｰﾀ入力!$AF15,ﾃﾞｰﾀ入力!$AF18,ﾃﾞｰﾀ入力!$AF21,ﾃﾞｰﾀ入力!$AF24,ﾃﾞｰﾀ入力!$AF27,ﾃﾞｰﾀ入力!$AF30)</f>
        <v>0</v>
      </c>
      <c r="AW10" s="1163"/>
      <c r="AX10" s="1163"/>
      <c r="AY10" s="1163"/>
      <c r="AZ10" s="1163">
        <f>CHOOSE($CA$1,ﾃﾞｰﾀ入力!$AG15,ﾃﾞｰﾀ入力!$AG18,ﾃﾞｰﾀ入力!$AG21,ﾃﾞｰﾀ入力!$AG24,ﾃﾞｰﾀ入力!$AG27,ﾃﾞｰﾀ入力!$AG30)</f>
        <v>0</v>
      </c>
      <c r="BA10" s="1163"/>
      <c r="BB10" s="1163"/>
      <c r="BC10" s="1163"/>
      <c r="BD10" s="1163">
        <f>CHOOSE($CA$1,ﾃﾞｰﾀ入力!$AH15,ﾃﾞｰﾀ入力!$AH18,ﾃﾞｰﾀ入力!$AH21,ﾃﾞｰﾀ入力!$AH24,ﾃﾞｰﾀ入力!$AH27,ﾃﾞｰﾀ入力!$AH30)</f>
        <v>0</v>
      </c>
      <c r="BE10" s="1163"/>
      <c r="BF10" s="1163"/>
      <c r="BG10" s="1163"/>
      <c r="BH10" s="1163">
        <f>CHOOSE($CA$1,ﾃﾞｰﾀ入力!$AI15,ﾃﾞｰﾀ入力!$AI18,ﾃﾞｰﾀ入力!$AI21,ﾃﾞｰﾀ入力!$AI24,ﾃﾞｰﾀ入力!$AI27,ﾃﾞｰﾀ入力!$AI30)</f>
        <v>0</v>
      </c>
      <c r="BI10" s="1163"/>
      <c r="BJ10" s="1163"/>
      <c r="BK10" s="1163"/>
      <c r="BL10" s="1163">
        <f>CHOOSE($CA$1,ﾃﾞｰﾀ入力!$AJ15,ﾃﾞｰﾀ入力!$AJ18,ﾃﾞｰﾀ入力!$AJ21,ﾃﾞｰﾀ入力!$AJ24,ﾃﾞｰﾀ入力!$AJ27,ﾃﾞｰﾀ入力!$AJ30)</f>
        <v>0</v>
      </c>
      <c r="BM10" s="1163"/>
      <c r="BN10" s="1163"/>
      <c r="BO10" s="1163"/>
      <c r="BP10" s="1163">
        <f>CHOOSE($CA$1,ﾃﾞｰﾀ入力!$AK15,ﾃﾞｰﾀ入力!$AK18,ﾃﾞｰﾀ入力!$AK21,ﾃﾞｰﾀ入力!$AK24,ﾃﾞｰﾀ入力!$AK27,ﾃﾞｰﾀ入力!$AK30)</f>
        <v>0</v>
      </c>
      <c r="BQ10" s="1163"/>
      <c r="BR10" s="1163"/>
      <c r="BS10" s="1163"/>
      <c r="BT10" s="1163">
        <f>CHOOSE($CA$1,ﾃﾞｰﾀ入力!$AL15,ﾃﾞｰﾀ入力!$AL18,ﾃﾞｰﾀ入力!$AL21,ﾃﾞｰﾀ入力!$AL24,ﾃﾞｰﾀ入力!$AL27,ﾃﾞｰﾀ入力!$AL30)</f>
        <v>0</v>
      </c>
      <c r="BU10" s="1163"/>
      <c r="BV10" s="1163"/>
      <c r="BW10" s="1163"/>
      <c r="BX10" s="1163">
        <f>CHOOSE($CA$1,ﾃﾞｰﾀ入力!$AM15,ﾃﾞｰﾀ入力!$AM18,ﾃﾞｰﾀ入力!$AM21,ﾃﾞｰﾀ入力!$AM24,ﾃﾞｰﾀ入力!$AM27,ﾃﾞｰﾀ入力!$AM30)</f>
        <v>0</v>
      </c>
      <c r="BY10" s="1163"/>
      <c r="BZ10" s="1163"/>
      <c r="CA10" s="1163"/>
      <c r="CB10" s="1163">
        <f>CHOOSE($CA$1,ﾃﾞｰﾀ入力!$AN15,ﾃﾞｰﾀ入力!$AN18,ﾃﾞｰﾀ入力!$AN21,ﾃﾞｰﾀ入力!$AN24,ﾃﾞｰﾀ入力!$AN27,ﾃﾞｰﾀ入力!$AN30)</f>
        <v>0</v>
      </c>
      <c r="CC10" s="1163"/>
      <c r="CD10" s="1163"/>
      <c r="CE10" s="1163"/>
      <c r="CF10" s="1334">
        <f>CHOOSE($CA$1,ﾃﾞｰﾀ入力!$AO15,ﾃﾞｰﾀ入力!$AO18,ﾃﾞｰﾀ入力!$AO21,ﾃﾞｰﾀ入力!$AO24,ﾃﾞｰﾀ入力!$AO27,ﾃﾞｰﾀ入力!$AO30)</f>
        <v>0</v>
      </c>
      <c r="CG10" s="1334"/>
      <c r="CH10" s="1334"/>
      <c r="CI10" s="1334"/>
      <c r="CJ10" s="1334">
        <f>CHOOSE($CA$1,ﾃﾞｰﾀ入力!$AP15,ﾃﾞｰﾀ入力!$AP18,ﾃﾞｰﾀ入力!$AP21,ﾃﾞｰﾀ入力!$AP24,ﾃﾞｰﾀ入力!$AP27,ﾃﾞｰﾀ入力!$AP30)</f>
        <v>0</v>
      </c>
      <c r="CK10" s="1334"/>
      <c r="CL10" s="1334"/>
      <c r="CM10" s="1335"/>
      <c r="CN10" s="1223">
        <f t="shared" si="0"/>
        <v>0</v>
      </c>
      <c r="CO10" s="1224"/>
      <c r="CP10" s="64"/>
      <c r="CT10" s="221"/>
      <c r="CU10" s="64"/>
      <c r="CV10" s="64"/>
      <c r="CX10" s="69"/>
      <c r="CY10" s="69"/>
      <c r="CZ10" s="69"/>
    </row>
    <row r="11" spans="1:105" ht="15.75" customHeight="1">
      <c r="I11" s="1310" t="s">
        <v>176</v>
      </c>
      <c r="J11" s="1310"/>
      <c r="K11" s="363" t="s">
        <v>168</v>
      </c>
      <c r="L11" s="1250">
        <f>SUM(L7:O10)</f>
        <v>0</v>
      </c>
      <c r="M11" s="1251"/>
      <c r="N11" s="1251"/>
      <c r="O11" s="1252"/>
      <c r="P11" s="1292">
        <f>SUM(P7:S10)</f>
        <v>0</v>
      </c>
      <c r="Q11" s="1292"/>
      <c r="R11" s="1292"/>
      <c r="S11" s="1292"/>
      <c r="T11" s="1292">
        <f>SUM(T7:W10)</f>
        <v>0</v>
      </c>
      <c r="U11" s="1292"/>
      <c r="V11" s="1292"/>
      <c r="W11" s="1292"/>
      <c r="X11" s="1292">
        <f>SUM(X7:AA10)</f>
        <v>0</v>
      </c>
      <c r="Y11" s="1292"/>
      <c r="Z11" s="1292"/>
      <c r="AA11" s="1292"/>
      <c r="AB11" s="1292">
        <f>SUM(AB7:AE10)</f>
        <v>3</v>
      </c>
      <c r="AC11" s="1292"/>
      <c r="AD11" s="1292"/>
      <c r="AE11" s="1292"/>
      <c r="AF11" s="1292">
        <f>SUM(AF7:AI10)</f>
        <v>3</v>
      </c>
      <c r="AG11" s="1292"/>
      <c r="AH11" s="1292"/>
      <c r="AI11" s="1292"/>
      <c r="AJ11" s="1292">
        <f>SUM(AJ7:AM10)</f>
        <v>3</v>
      </c>
      <c r="AK11" s="1292"/>
      <c r="AL11" s="1292"/>
      <c r="AM11" s="1292"/>
      <c r="AN11" s="1292">
        <f>SUM(AN7:AQ10)</f>
        <v>4</v>
      </c>
      <c r="AO11" s="1292"/>
      <c r="AP11" s="1292"/>
      <c r="AQ11" s="1292"/>
      <c r="AR11" s="1292">
        <f>SUM(AR7:AU10)</f>
        <v>7</v>
      </c>
      <c r="AS11" s="1292"/>
      <c r="AT11" s="1292"/>
      <c r="AU11" s="1292"/>
      <c r="AV11" s="1292">
        <f>SUM(AV7:AY10)</f>
        <v>7</v>
      </c>
      <c r="AW11" s="1292"/>
      <c r="AX11" s="1292"/>
      <c r="AY11" s="1292"/>
      <c r="AZ11" s="1292">
        <f>SUM(AZ7:BC10)</f>
        <v>8</v>
      </c>
      <c r="BA11" s="1292"/>
      <c r="BB11" s="1292"/>
      <c r="BC11" s="1292"/>
      <c r="BD11" s="1292">
        <f>SUM(BD7:BG10)</f>
        <v>8</v>
      </c>
      <c r="BE11" s="1292"/>
      <c r="BF11" s="1292"/>
      <c r="BG11" s="1292"/>
      <c r="BH11" s="1292">
        <f>SUM(BH7:BK10)</f>
        <v>5</v>
      </c>
      <c r="BI11" s="1292"/>
      <c r="BJ11" s="1292"/>
      <c r="BK11" s="1292"/>
      <c r="BL11" s="1292">
        <f>SUM(BL7:BO10)</f>
        <v>4</v>
      </c>
      <c r="BM11" s="1292"/>
      <c r="BN11" s="1292"/>
      <c r="BO11" s="1292"/>
      <c r="BP11" s="1292">
        <f>SUM(BP7:BS10)</f>
        <v>3</v>
      </c>
      <c r="BQ11" s="1292"/>
      <c r="BR11" s="1292"/>
      <c r="BS11" s="1292"/>
      <c r="BT11" s="1292">
        <f>SUM(BT7:BW10)</f>
        <v>3</v>
      </c>
      <c r="BU11" s="1292"/>
      <c r="BV11" s="1292"/>
      <c r="BW11" s="1292"/>
      <c r="BX11" s="1292">
        <f>SUM(BX7:CA10)</f>
        <v>2</v>
      </c>
      <c r="BY11" s="1292"/>
      <c r="BZ11" s="1292"/>
      <c r="CA11" s="1292"/>
      <c r="CB11" s="1292">
        <f>SUM(CB7:CE10)</f>
        <v>0</v>
      </c>
      <c r="CC11" s="1292"/>
      <c r="CD11" s="1292"/>
      <c r="CE11" s="1292"/>
      <c r="CF11" s="1292">
        <f>SUM(CF7:CI10)</f>
        <v>0</v>
      </c>
      <c r="CG11" s="1292"/>
      <c r="CH11" s="1292"/>
      <c r="CI11" s="1292"/>
      <c r="CJ11" s="1336">
        <f>SUM(CJ7:CM10)</f>
        <v>0</v>
      </c>
      <c r="CK11" s="1336"/>
      <c r="CL11" s="1336"/>
      <c r="CM11" s="1337"/>
      <c r="CN11" s="1259">
        <f t="shared" si="0"/>
        <v>60</v>
      </c>
      <c r="CO11" s="1260"/>
      <c r="CP11" s="64"/>
      <c r="CT11" s="221"/>
      <c r="CU11" s="64"/>
      <c r="CV11" s="64"/>
      <c r="CX11" s="69"/>
      <c r="CY11" s="69"/>
      <c r="CZ11" s="69"/>
    </row>
    <row r="12" spans="1:105" ht="17.25" customHeight="1">
      <c r="C12" s="64"/>
      <c r="D12" s="64"/>
      <c r="E12" s="64"/>
      <c r="F12" s="64"/>
      <c r="G12" s="64"/>
      <c r="I12" s="248"/>
      <c r="J12" s="1313"/>
      <c r="K12" s="1313"/>
      <c r="L12" s="365">
        <v>5</v>
      </c>
      <c r="M12" s="365">
        <v>5.25</v>
      </c>
      <c r="N12" s="365">
        <v>5.5</v>
      </c>
      <c r="O12" s="365">
        <v>5.75</v>
      </c>
      <c r="P12" s="249">
        <v>6</v>
      </c>
      <c r="Q12" s="249">
        <v>6.25</v>
      </c>
      <c r="R12" s="249">
        <v>6.5</v>
      </c>
      <c r="S12" s="250">
        <v>6.75</v>
      </c>
      <c r="T12" s="250">
        <v>7</v>
      </c>
      <c r="U12" s="250">
        <v>7.25</v>
      </c>
      <c r="V12" s="250">
        <v>7.5</v>
      </c>
      <c r="W12" s="250">
        <v>7.75</v>
      </c>
      <c r="X12" s="250">
        <v>8</v>
      </c>
      <c r="Y12" s="250">
        <v>8.25</v>
      </c>
      <c r="Z12" s="250">
        <v>8.5</v>
      </c>
      <c r="AA12" s="250">
        <v>8.75</v>
      </c>
      <c r="AB12" s="251">
        <v>9</v>
      </c>
      <c r="AC12" s="251">
        <v>9.25</v>
      </c>
      <c r="AD12" s="251">
        <v>9.5</v>
      </c>
      <c r="AE12" s="251">
        <v>9.75</v>
      </c>
      <c r="AF12" s="251">
        <v>10</v>
      </c>
      <c r="AG12" s="251">
        <v>10.25</v>
      </c>
      <c r="AH12" s="251">
        <v>10.5</v>
      </c>
      <c r="AI12" s="251">
        <v>10.75</v>
      </c>
      <c r="AJ12" s="251">
        <v>11</v>
      </c>
      <c r="AK12" s="251">
        <v>11.25</v>
      </c>
      <c r="AL12" s="251">
        <v>11.5</v>
      </c>
      <c r="AM12" s="251">
        <v>11.75</v>
      </c>
      <c r="AN12" s="250">
        <v>12</v>
      </c>
      <c r="AO12" s="250">
        <v>12.25</v>
      </c>
      <c r="AP12" s="250">
        <v>12.5</v>
      </c>
      <c r="AQ12" s="250">
        <v>12.75</v>
      </c>
      <c r="AR12" s="251">
        <v>13</v>
      </c>
      <c r="AS12" s="251">
        <v>13.25</v>
      </c>
      <c r="AT12" s="251">
        <v>13.5</v>
      </c>
      <c r="AU12" s="251">
        <v>13.75</v>
      </c>
      <c r="AV12" s="251">
        <v>14</v>
      </c>
      <c r="AW12" s="251">
        <v>14.25</v>
      </c>
      <c r="AX12" s="251">
        <v>14.5</v>
      </c>
      <c r="AY12" s="251">
        <v>14.75</v>
      </c>
      <c r="AZ12" s="251">
        <v>15</v>
      </c>
      <c r="BA12" s="251">
        <v>15.25</v>
      </c>
      <c r="BB12" s="251">
        <v>15.5</v>
      </c>
      <c r="BC12" s="251">
        <v>15.75</v>
      </c>
      <c r="BD12" s="251">
        <v>16</v>
      </c>
      <c r="BE12" s="251">
        <v>16.25</v>
      </c>
      <c r="BF12" s="251">
        <v>16.5</v>
      </c>
      <c r="BG12" s="251">
        <v>16.75</v>
      </c>
      <c r="BH12" s="251">
        <v>17</v>
      </c>
      <c r="BI12" s="251">
        <v>17.25</v>
      </c>
      <c r="BJ12" s="251">
        <v>17.5</v>
      </c>
      <c r="BK12" s="251">
        <v>17.75</v>
      </c>
      <c r="BL12" s="251">
        <v>18</v>
      </c>
      <c r="BM12" s="251">
        <v>18.25</v>
      </c>
      <c r="BN12" s="251">
        <v>18.5</v>
      </c>
      <c r="BO12" s="251">
        <v>18.75</v>
      </c>
      <c r="BP12" s="251">
        <v>19</v>
      </c>
      <c r="BQ12" s="251">
        <v>19.25</v>
      </c>
      <c r="BR12" s="251">
        <v>19.5</v>
      </c>
      <c r="BS12" s="251">
        <v>19.75</v>
      </c>
      <c r="BT12" s="251">
        <v>20</v>
      </c>
      <c r="BU12" s="251">
        <v>20.25</v>
      </c>
      <c r="BV12" s="251">
        <v>20.5</v>
      </c>
      <c r="BW12" s="251">
        <v>20.75</v>
      </c>
      <c r="BX12" s="251">
        <v>21</v>
      </c>
      <c r="BY12" s="251">
        <v>21.25</v>
      </c>
      <c r="BZ12" s="251">
        <v>21.5</v>
      </c>
      <c r="CA12" s="251">
        <v>21.75</v>
      </c>
      <c r="CB12" s="251">
        <v>22</v>
      </c>
      <c r="CC12" s="251">
        <v>22.25</v>
      </c>
      <c r="CD12" s="251">
        <v>22.5</v>
      </c>
      <c r="CE12" s="251">
        <v>22.75</v>
      </c>
      <c r="CF12" s="251">
        <v>23</v>
      </c>
      <c r="CG12" s="251">
        <v>23.25</v>
      </c>
      <c r="CH12" s="251">
        <v>23.5</v>
      </c>
      <c r="CI12" s="251">
        <v>23.75</v>
      </c>
      <c r="CJ12" s="251">
        <v>24</v>
      </c>
      <c r="CK12" s="251">
        <v>24.25</v>
      </c>
      <c r="CL12" s="251">
        <v>24.5</v>
      </c>
      <c r="CM12" s="251">
        <v>24.75</v>
      </c>
      <c r="CN12" s="251"/>
      <c r="CO12" s="251"/>
      <c r="CP12" s="251"/>
      <c r="CR12" s="65"/>
      <c r="CS12" s="65"/>
      <c r="CT12" s="66"/>
      <c r="CU12" s="65"/>
      <c r="CV12" s="65"/>
      <c r="CX12" s="69"/>
      <c r="CY12" s="69"/>
      <c r="CZ12" s="69"/>
    </row>
    <row r="13" spans="1:105" ht="22.5" customHeight="1" thickBot="1">
      <c r="C13" s="65" t="s">
        <v>177</v>
      </c>
      <c r="D13" s="65" t="s">
        <v>203</v>
      </c>
      <c r="E13" s="65" t="s">
        <v>204</v>
      </c>
      <c r="F13" s="65" t="s">
        <v>178</v>
      </c>
      <c r="G13" s="65" t="s">
        <v>179</v>
      </c>
      <c r="H13" s="65" t="s">
        <v>79</v>
      </c>
      <c r="I13" s="872" t="s">
        <v>61</v>
      </c>
      <c r="J13" s="1306" t="s">
        <v>180</v>
      </c>
      <c r="K13" s="1307"/>
      <c r="L13" s="366">
        <v>0.20833333333333334</v>
      </c>
      <c r="M13" s="256"/>
      <c r="N13" s="256"/>
      <c r="O13" s="261"/>
      <c r="P13" s="257">
        <v>0.25</v>
      </c>
      <c r="Q13" s="258"/>
      <c r="R13" s="258"/>
      <c r="S13" s="259"/>
      <c r="T13" s="260" t="s">
        <v>149</v>
      </c>
      <c r="U13" s="258"/>
      <c r="V13" s="261"/>
      <c r="W13" s="256"/>
      <c r="X13" s="260" t="s">
        <v>150</v>
      </c>
      <c r="Y13" s="258"/>
      <c r="Z13" s="259"/>
      <c r="AA13" s="258"/>
      <c r="AB13" s="260" t="s">
        <v>151</v>
      </c>
      <c r="AC13" s="258"/>
      <c r="AD13" s="259"/>
      <c r="AE13" s="258"/>
      <c r="AF13" s="260" t="s">
        <v>152</v>
      </c>
      <c r="AG13" s="258"/>
      <c r="AH13" s="259"/>
      <c r="AI13" s="258"/>
      <c r="AJ13" s="260" t="s">
        <v>153</v>
      </c>
      <c r="AK13" s="258"/>
      <c r="AL13" s="259"/>
      <c r="AM13" s="258"/>
      <c r="AN13" s="260" t="s">
        <v>154</v>
      </c>
      <c r="AO13" s="258"/>
      <c r="AP13" s="259"/>
      <c r="AQ13" s="258"/>
      <c r="AR13" s="260" t="s">
        <v>155</v>
      </c>
      <c r="AS13" s="258"/>
      <c r="AT13" s="259"/>
      <c r="AU13" s="258"/>
      <c r="AV13" s="260" t="s">
        <v>156</v>
      </c>
      <c r="AW13" s="258"/>
      <c r="AX13" s="259"/>
      <c r="AY13" s="258"/>
      <c r="AZ13" s="260" t="s">
        <v>157</v>
      </c>
      <c r="BA13" s="258"/>
      <c r="BB13" s="259"/>
      <c r="BC13" s="258"/>
      <c r="BD13" s="260" t="s">
        <v>158</v>
      </c>
      <c r="BE13" s="258"/>
      <c r="BF13" s="259"/>
      <c r="BG13" s="258"/>
      <c r="BH13" s="260" t="s">
        <v>159</v>
      </c>
      <c r="BI13" s="258"/>
      <c r="BJ13" s="259"/>
      <c r="BK13" s="258"/>
      <c r="BL13" s="260" t="s">
        <v>160</v>
      </c>
      <c r="BM13" s="258"/>
      <c r="BN13" s="259"/>
      <c r="BO13" s="258"/>
      <c r="BP13" s="260" t="s">
        <v>161</v>
      </c>
      <c r="BQ13" s="258"/>
      <c r="BR13" s="259"/>
      <c r="BS13" s="258"/>
      <c r="BT13" s="260" t="s">
        <v>162</v>
      </c>
      <c r="BU13" s="258"/>
      <c r="BV13" s="259"/>
      <c r="BW13" s="258"/>
      <c r="BX13" s="260" t="s">
        <v>163</v>
      </c>
      <c r="BY13" s="258"/>
      <c r="BZ13" s="259"/>
      <c r="CA13" s="258"/>
      <c r="CB13" s="260" t="s">
        <v>164</v>
      </c>
      <c r="CC13" s="258"/>
      <c r="CD13" s="259"/>
      <c r="CE13" s="258"/>
      <c r="CF13" s="260" t="s">
        <v>165</v>
      </c>
      <c r="CG13" s="258"/>
      <c r="CH13" s="259"/>
      <c r="CI13" s="259"/>
      <c r="CJ13" s="258" t="s">
        <v>166</v>
      </c>
      <c r="CK13" s="258"/>
      <c r="CL13" s="258"/>
      <c r="CM13" s="262"/>
      <c r="CN13" s="1332" t="s">
        <v>181</v>
      </c>
      <c r="CO13" s="1331"/>
      <c r="CP13" s="1331" t="s">
        <v>182</v>
      </c>
      <c r="CQ13" s="1331"/>
      <c r="CR13" s="367" t="s">
        <v>183</v>
      </c>
      <c r="CS13" s="367" t="s">
        <v>184</v>
      </c>
      <c r="CT13" s="368" t="s">
        <v>185</v>
      </c>
      <c r="CU13" s="369" t="s">
        <v>186</v>
      </c>
      <c r="CV13" s="370" t="s">
        <v>81</v>
      </c>
      <c r="CW13" s="371" t="s">
        <v>82</v>
      </c>
      <c r="CY13" s="69"/>
      <c r="CZ13" s="267"/>
      <c r="DA13" s="268"/>
    </row>
    <row r="14" spans="1:105" ht="22.5" customHeight="1" thickTop="1">
      <c r="A14" s="441">
        <v>1</v>
      </c>
      <c r="B14" s="868" t="str">
        <f>ｼﾌﾄ原本!C5</f>
        <v>K.M</v>
      </c>
      <c r="C14" s="781" t="str">
        <f>ｼﾌﾄ原本!O5</f>
        <v>F</v>
      </c>
      <c r="D14" s="433">
        <f>IF(COUNTIF($H$14:$H$30,1),VLOOKUP(1,$H$14:$CU$30,3,FALSE),0)</f>
        <v>14</v>
      </c>
      <c r="E14" s="427">
        <f>IF(COUNTIF($H$14:$H$30,1),VLOOKUP(1,$H$14:$CU$30,4,FALSE),0)</f>
        <v>22.75</v>
      </c>
      <c r="F14" s="428">
        <f ca="1">IF(COUNTIF($H$14:$H$30,1),VLOOKUP(1,$H$14:$CU$30,92,FALSE),0)</f>
        <v>15375</v>
      </c>
      <c r="G14" s="434">
        <f ca="1">IF(COUNTIF($H$14:$H$30,1),VLOOKUP(1,$H$14:$CW$30,94,FALSE),0)</f>
        <v>1</v>
      </c>
      <c r="H14" s="432">
        <v>7</v>
      </c>
      <c r="I14" s="873" t="str">
        <f>IF(H14=0,0,LOOKUP(H14,ﾃﾞｰﾀ入力!$C$3:'ﾃﾞｰﾀ入力'!$C$40,ﾃﾞｰﾀ入力!$D$3:'ﾃﾞｰﾀ入力'!$D$40))</f>
        <v>N.D</v>
      </c>
      <c r="J14" s="273">
        <v>7.75</v>
      </c>
      <c r="K14" s="274">
        <v>12</v>
      </c>
      <c r="L14" s="633">
        <f t="shared" ref="L14:AU14" si="1">IF(AND(L12&gt;=$J$14,L12&lt;$K$14),"*",0)</f>
        <v>0</v>
      </c>
      <c r="M14" s="618">
        <f t="shared" si="1"/>
        <v>0</v>
      </c>
      <c r="N14" s="619">
        <f t="shared" si="1"/>
        <v>0</v>
      </c>
      <c r="O14" s="620">
        <f t="shared" si="1"/>
        <v>0</v>
      </c>
      <c r="P14" s="621">
        <f t="shared" si="1"/>
        <v>0</v>
      </c>
      <c r="Q14" s="622">
        <f t="shared" si="1"/>
        <v>0</v>
      </c>
      <c r="R14" s="623">
        <f t="shared" si="1"/>
        <v>0</v>
      </c>
      <c r="S14" s="622">
        <f t="shared" si="1"/>
        <v>0</v>
      </c>
      <c r="T14" s="621">
        <f t="shared" si="1"/>
        <v>0</v>
      </c>
      <c r="U14" s="624">
        <f t="shared" si="1"/>
        <v>0</v>
      </c>
      <c r="V14" s="622">
        <f t="shared" si="1"/>
        <v>0</v>
      </c>
      <c r="W14" s="625" t="str">
        <f t="shared" si="1"/>
        <v>*</v>
      </c>
      <c r="X14" s="823" t="str">
        <f t="shared" si="1"/>
        <v>*</v>
      </c>
      <c r="Y14" s="823" t="str">
        <f t="shared" si="1"/>
        <v>*</v>
      </c>
      <c r="Z14" s="824" t="str">
        <f t="shared" si="1"/>
        <v>*</v>
      </c>
      <c r="AA14" s="823" t="str">
        <f t="shared" si="1"/>
        <v>*</v>
      </c>
      <c r="AB14" s="825" t="str">
        <f t="shared" si="1"/>
        <v>*</v>
      </c>
      <c r="AC14" s="826" t="str">
        <f t="shared" si="1"/>
        <v>*</v>
      </c>
      <c r="AD14" s="823" t="str">
        <f t="shared" si="1"/>
        <v>*</v>
      </c>
      <c r="AE14" s="583" t="str">
        <f t="shared" si="1"/>
        <v>*</v>
      </c>
      <c r="AF14" s="823" t="str">
        <f t="shared" si="1"/>
        <v>*</v>
      </c>
      <c r="AG14" s="823" t="str">
        <f t="shared" si="1"/>
        <v>*</v>
      </c>
      <c r="AH14" s="824" t="str">
        <f t="shared" si="1"/>
        <v>*</v>
      </c>
      <c r="AI14" s="823" t="str">
        <f t="shared" si="1"/>
        <v>*</v>
      </c>
      <c r="AJ14" s="825" t="str">
        <f t="shared" si="1"/>
        <v>*</v>
      </c>
      <c r="AK14" s="826" t="str">
        <f t="shared" si="1"/>
        <v>*</v>
      </c>
      <c r="AL14" s="823" t="str">
        <f t="shared" si="1"/>
        <v>*</v>
      </c>
      <c r="AM14" s="583" t="str">
        <f t="shared" si="1"/>
        <v>*</v>
      </c>
      <c r="AN14" s="823">
        <f t="shared" si="1"/>
        <v>0</v>
      </c>
      <c r="AO14" s="823">
        <f t="shared" si="1"/>
        <v>0</v>
      </c>
      <c r="AP14" s="824">
        <f t="shared" si="1"/>
        <v>0</v>
      </c>
      <c r="AQ14" s="823">
        <f t="shared" si="1"/>
        <v>0</v>
      </c>
      <c r="AR14" s="1041">
        <f t="shared" si="1"/>
        <v>0</v>
      </c>
      <c r="AS14" s="1042">
        <f t="shared" si="1"/>
        <v>0</v>
      </c>
      <c r="AT14" s="1043">
        <f t="shared" si="1"/>
        <v>0</v>
      </c>
      <c r="AU14" s="1044">
        <f t="shared" si="1"/>
        <v>0</v>
      </c>
      <c r="AV14" s="823">
        <f t="shared" ref="AV14:BW14" si="2">IF(AND(AV12&gt;=$J$14,AV12&lt;$K$14),"*",0)</f>
        <v>0</v>
      </c>
      <c r="AW14" s="823">
        <f t="shared" si="2"/>
        <v>0</v>
      </c>
      <c r="AX14" s="824">
        <f t="shared" si="2"/>
        <v>0</v>
      </c>
      <c r="AY14" s="823">
        <f t="shared" si="2"/>
        <v>0</v>
      </c>
      <c r="AZ14" s="825">
        <f t="shared" si="2"/>
        <v>0</v>
      </c>
      <c r="BA14" s="826">
        <f t="shared" si="2"/>
        <v>0</v>
      </c>
      <c r="BB14" s="823">
        <f t="shared" si="2"/>
        <v>0</v>
      </c>
      <c r="BC14" s="583">
        <f t="shared" si="2"/>
        <v>0</v>
      </c>
      <c r="BD14" s="823">
        <f t="shared" si="2"/>
        <v>0</v>
      </c>
      <c r="BE14" s="823">
        <f t="shared" si="2"/>
        <v>0</v>
      </c>
      <c r="BF14" s="824">
        <f t="shared" si="2"/>
        <v>0</v>
      </c>
      <c r="BG14" s="823">
        <f t="shared" si="2"/>
        <v>0</v>
      </c>
      <c r="BH14" s="825">
        <f t="shared" si="2"/>
        <v>0</v>
      </c>
      <c r="BI14" s="826">
        <f t="shared" si="2"/>
        <v>0</v>
      </c>
      <c r="BJ14" s="823">
        <f t="shared" si="2"/>
        <v>0</v>
      </c>
      <c r="BK14" s="583">
        <f t="shared" si="2"/>
        <v>0</v>
      </c>
      <c r="BL14" s="823">
        <f t="shared" si="2"/>
        <v>0</v>
      </c>
      <c r="BM14" s="823">
        <f t="shared" si="2"/>
        <v>0</v>
      </c>
      <c r="BN14" s="824">
        <f t="shared" si="2"/>
        <v>0</v>
      </c>
      <c r="BO14" s="823">
        <f t="shared" si="2"/>
        <v>0</v>
      </c>
      <c r="BP14" s="825">
        <f t="shared" si="2"/>
        <v>0</v>
      </c>
      <c r="BQ14" s="826">
        <f t="shared" si="2"/>
        <v>0</v>
      </c>
      <c r="BR14" s="823">
        <f t="shared" si="2"/>
        <v>0</v>
      </c>
      <c r="BS14" s="583">
        <f t="shared" si="2"/>
        <v>0</v>
      </c>
      <c r="BT14" s="823">
        <f t="shared" si="2"/>
        <v>0</v>
      </c>
      <c r="BU14" s="823">
        <f t="shared" si="2"/>
        <v>0</v>
      </c>
      <c r="BV14" s="824">
        <f t="shared" si="2"/>
        <v>0</v>
      </c>
      <c r="BW14" s="823">
        <f t="shared" si="2"/>
        <v>0</v>
      </c>
      <c r="BX14" s="825">
        <f t="shared" ref="BX14:CM14" si="3">IF(AND(BX12&gt;=$J$14,BX12&lt;$K$14),"*",0)</f>
        <v>0</v>
      </c>
      <c r="BY14" s="826">
        <f t="shared" si="3"/>
        <v>0</v>
      </c>
      <c r="BZ14" s="823">
        <f t="shared" si="3"/>
        <v>0</v>
      </c>
      <c r="CA14" s="583">
        <f t="shared" si="3"/>
        <v>0</v>
      </c>
      <c r="CB14" s="823">
        <f t="shared" si="3"/>
        <v>0</v>
      </c>
      <c r="CC14" s="823">
        <f t="shared" si="3"/>
        <v>0</v>
      </c>
      <c r="CD14" s="824">
        <f t="shared" si="3"/>
        <v>0</v>
      </c>
      <c r="CE14" s="823">
        <f t="shared" si="3"/>
        <v>0</v>
      </c>
      <c r="CF14" s="825">
        <f t="shared" si="3"/>
        <v>0</v>
      </c>
      <c r="CG14" s="826">
        <f t="shared" si="3"/>
        <v>0</v>
      </c>
      <c r="CH14" s="823">
        <f t="shared" si="3"/>
        <v>0</v>
      </c>
      <c r="CI14" s="583">
        <f t="shared" si="3"/>
        <v>0</v>
      </c>
      <c r="CJ14" s="823">
        <f t="shared" si="3"/>
        <v>0</v>
      </c>
      <c r="CK14" s="823">
        <f t="shared" si="3"/>
        <v>0</v>
      </c>
      <c r="CL14" s="824">
        <f t="shared" si="3"/>
        <v>0</v>
      </c>
      <c r="CM14" s="823">
        <f t="shared" si="3"/>
        <v>0</v>
      </c>
      <c r="CN14" s="1385">
        <f t="shared" ref="CN14:CN30" si="4">(80-COUNT(L14:CM14))/4</f>
        <v>4.25</v>
      </c>
      <c r="CO14" s="1386"/>
      <c r="CP14" s="1330">
        <f>IF(CN14=0,0,LOOKUP(CN14,ﾃﾞｰﾀ入力!$AR$13:'ﾃﾞｰﾀ入力'!$AR$34,ﾃﾞｰﾀ入力!$AS$13:'ﾃﾞｰﾀ入力'!$AS$34))</f>
        <v>4</v>
      </c>
      <c r="CQ14" s="1330"/>
      <c r="CR14" s="373">
        <f t="shared" ref="CR14:CR30" si="5">IF(CP14&gt;8,CP14-8,0)</f>
        <v>0</v>
      </c>
      <c r="CS14" s="373">
        <f t="shared" ref="CS14:CS30" si="6">IF(CB14="*",(12-COUNT(CB14:CM14))/4,0)</f>
        <v>0</v>
      </c>
      <c r="CT14" s="373">
        <f t="shared" ref="CT14:CT30" si="7">IF(CR14&gt;CS14,CS14,CR14)</f>
        <v>0</v>
      </c>
      <c r="CU14" s="374">
        <f ca="1">CV14*CP14+(CV14*0.25*CR14)+(CV14*0.25*CS14)+(CV14*CT14*0.5)</f>
        <v>4904</v>
      </c>
      <c r="CV14" s="375">
        <f ca="1">IF(H14=0,0,LOOKUP(H14,ﾃﾞｰﾀ入力!$C$3:'ﾃﾞｰﾀ入力'!$C$52,ﾃﾞｰﾀ入力!$E$3:'ﾃﾞｰﾀ入力'!$E$51))</f>
        <v>1226</v>
      </c>
      <c r="CW14" s="376">
        <f ca="1">IF(H14=0,0,LOOKUP(H14,ﾃﾞｰﾀ入力!$C$3:'ﾃﾞｰﾀ入力'!$C$52,ﾃﾞｰﾀ入力!$F$3:'ﾃﾞｰﾀ入力'!$F$51))</f>
        <v>420</v>
      </c>
      <c r="CY14" s="69"/>
      <c r="CZ14" s="69"/>
      <c r="DA14" s="69"/>
    </row>
    <row r="15" spans="1:105" ht="22.5" customHeight="1">
      <c r="A15" s="443">
        <f t="shared" ref="A15:A46" si="8">A14+1</f>
        <v>2</v>
      </c>
      <c r="B15" s="855" t="str">
        <f>ｼﾌﾄ原本!C6</f>
        <v>S.S</v>
      </c>
      <c r="C15" s="780" t="str">
        <f>ｼﾌﾄ原本!O6</f>
        <v>F</v>
      </c>
      <c r="D15" s="435">
        <f>IF(COUNTIF($H$14:$H$30,2),VLOOKUP(2,$H$14:$CU$30,3,FALSE),0)</f>
        <v>14</v>
      </c>
      <c r="E15" s="423">
        <f>IF(COUNTIF($H$14:$H$30,2),VLOOKUP(2,$H$14:$CU$30,4,FALSE),0)</f>
        <v>22.75</v>
      </c>
      <c r="F15" s="430">
        <f ca="1">IF(COUNTIF($H$14:$H$30,2),VLOOKUP(2,$H$14:$CU$30,92,FALSE),0)</f>
        <v>11531.25</v>
      </c>
      <c r="G15" s="431">
        <f ca="1">IF(COUNTIF($H$14:$H$30,2),VLOOKUP(2,$H$14:$CW$30,94,FALSE),0)</f>
        <v>1</v>
      </c>
      <c r="H15" s="432">
        <v>8</v>
      </c>
      <c r="I15" s="874" t="str">
        <f>IF(H15=0,0,LOOKUP(H15,ﾃﾞｰﾀ入力!$C$3:'ﾃﾞｰﾀ入力'!$C$40,ﾃﾞｰﾀ入力!$D$3:'ﾃﾞｰﾀ入力'!$D$40))</f>
        <v>M.K</v>
      </c>
      <c r="J15" s="285">
        <v>7.75</v>
      </c>
      <c r="K15" s="286">
        <v>14</v>
      </c>
      <c r="L15" s="632">
        <f t="shared" ref="L15:AU15" si="9">IF(AND(L12&gt;=$J$15,L12&lt;$K$15),"*",0)</f>
        <v>0</v>
      </c>
      <c r="M15" s="626">
        <f t="shared" si="9"/>
        <v>0</v>
      </c>
      <c r="N15" s="627">
        <f t="shared" si="9"/>
        <v>0</v>
      </c>
      <c r="O15" s="628">
        <f t="shared" si="9"/>
        <v>0</v>
      </c>
      <c r="P15" s="537">
        <f t="shared" si="9"/>
        <v>0</v>
      </c>
      <c r="Q15" s="539">
        <f t="shared" si="9"/>
        <v>0</v>
      </c>
      <c r="R15" s="541">
        <f t="shared" si="9"/>
        <v>0</v>
      </c>
      <c r="S15" s="539">
        <f t="shared" si="9"/>
        <v>0</v>
      </c>
      <c r="T15" s="537">
        <f t="shared" si="9"/>
        <v>0</v>
      </c>
      <c r="U15" s="538">
        <f t="shared" si="9"/>
        <v>0</v>
      </c>
      <c r="V15" s="539">
        <f t="shared" si="9"/>
        <v>0</v>
      </c>
      <c r="W15" s="540" t="str">
        <f t="shared" si="9"/>
        <v>*</v>
      </c>
      <c r="X15" s="723" t="str">
        <f t="shared" si="9"/>
        <v>*</v>
      </c>
      <c r="Y15" s="723" t="str">
        <f t="shared" si="9"/>
        <v>*</v>
      </c>
      <c r="Z15" s="724" t="str">
        <f t="shared" si="9"/>
        <v>*</v>
      </c>
      <c r="AA15" s="723" t="str">
        <f t="shared" si="9"/>
        <v>*</v>
      </c>
      <c r="AB15" s="721" t="str">
        <f t="shared" si="9"/>
        <v>*</v>
      </c>
      <c r="AC15" s="722" t="str">
        <f t="shared" si="9"/>
        <v>*</v>
      </c>
      <c r="AD15" s="723" t="str">
        <f t="shared" si="9"/>
        <v>*</v>
      </c>
      <c r="AE15" s="562" t="str">
        <f t="shared" si="9"/>
        <v>*</v>
      </c>
      <c r="AF15" s="979" t="str">
        <f t="shared" si="9"/>
        <v>*</v>
      </c>
      <c r="AG15" s="979" t="str">
        <f t="shared" si="9"/>
        <v>*</v>
      </c>
      <c r="AH15" s="983" t="str">
        <f t="shared" si="9"/>
        <v>*</v>
      </c>
      <c r="AI15" s="723" t="str">
        <f t="shared" si="9"/>
        <v>*</v>
      </c>
      <c r="AJ15" s="721" t="str">
        <f t="shared" si="9"/>
        <v>*</v>
      </c>
      <c r="AK15" s="722" t="str">
        <f t="shared" si="9"/>
        <v>*</v>
      </c>
      <c r="AL15" s="723" t="str">
        <f t="shared" si="9"/>
        <v>*</v>
      </c>
      <c r="AM15" s="562" t="str">
        <f t="shared" si="9"/>
        <v>*</v>
      </c>
      <c r="AN15" s="723" t="str">
        <f t="shared" si="9"/>
        <v>*</v>
      </c>
      <c r="AO15" s="723" t="str">
        <f t="shared" si="9"/>
        <v>*</v>
      </c>
      <c r="AP15" s="724" t="str">
        <f t="shared" si="9"/>
        <v>*</v>
      </c>
      <c r="AQ15" s="723" t="str">
        <f t="shared" si="9"/>
        <v>*</v>
      </c>
      <c r="AR15" s="952" t="str">
        <f t="shared" si="9"/>
        <v>*</v>
      </c>
      <c r="AS15" s="950" t="str">
        <f t="shared" si="9"/>
        <v>*</v>
      </c>
      <c r="AT15" s="951" t="str">
        <f t="shared" si="9"/>
        <v>*</v>
      </c>
      <c r="AU15" s="953" t="str">
        <f t="shared" si="9"/>
        <v>*</v>
      </c>
      <c r="AV15" s="723">
        <f t="shared" ref="AV15:BW15" si="10">IF(AND(AV12&gt;=$J$15,AV12&lt;$K$15),"*",0)</f>
        <v>0</v>
      </c>
      <c r="AW15" s="723">
        <f t="shared" si="10"/>
        <v>0</v>
      </c>
      <c r="AX15" s="724">
        <f t="shared" si="10"/>
        <v>0</v>
      </c>
      <c r="AY15" s="723">
        <f t="shared" si="10"/>
        <v>0</v>
      </c>
      <c r="AZ15" s="721">
        <f t="shared" si="10"/>
        <v>0</v>
      </c>
      <c r="BA15" s="722">
        <f t="shared" si="10"/>
        <v>0</v>
      </c>
      <c r="BB15" s="723">
        <f t="shared" si="10"/>
        <v>0</v>
      </c>
      <c r="BC15" s="562">
        <f t="shared" si="10"/>
        <v>0</v>
      </c>
      <c r="BD15" s="723">
        <f t="shared" si="10"/>
        <v>0</v>
      </c>
      <c r="BE15" s="723">
        <f t="shared" si="10"/>
        <v>0</v>
      </c>
      <c r="BF15" s="724">
        <f t="shared" si="10"/>
        <v>0</v>
      </c>
      <c r="BG15" s="723">
        <f t="shared" si="10"/>
        <v>0</v>
      </c>
      <c r="BH15" s="721">
        <f t="shared" si="10"/>
        <v>0</v>
      </c>
      <c r="BI15" s="722">
        <f t="shared" si="10"/>
        <v>0</v>
      </c>
      <c r="BJ15" s="723">
        <f t="shared" si="10"/>
        <v>0</v>
      </c>
      <c r="BK15" s="562">
        <f t="shared" si="10"/>
        <v>0</v>
      </c>
      <c r="BL15" s="723">
        <f t="shared" si="10"/>
        <v>0</v>
      </c>
      <c r="BM15" s="723">
        <f t="shared" si="10"/>
        <v>0</v>
      </c>
      <c r="BN15" s="724">
        <f t="shared" si="10"/>
        <v>0</v>
      </c>
      <c r="BO15" s="723">
        <f t="shared" si="10"/>
        <v>0</v>
      </c>
      <c r="BP15" s="721">
        <f t="shared" si="10"/>
        <v>0</v>
      </c>
      <c r="BQ15" s="722">
        <f t="shared" si="10"/>
        <v>0</v>
      </c>
      <c r="BR15" s="723">
        <f t="shared" si="10"/>
        <v>0</v>
      </c>
      <c r="BS15" s="562">
        <f t="shared" si="10"/>
        <v>0</v>
      </c>
      <c r="BT15" s="723">
        <f t="shared" si="10"/>
        <v>0</v>
      </c>
      <c r="BU15" s="723">
        <f t="shared" si="10"/>
        <v>0</v>
      </c>
      <c r="BV15" s="724">
        <f t="shared" si="10"/>
        <v>0</v>
      </c>
      <c r="BW15" s="723">
        <f t="shared" si="10"/>
        <v>0</v>
      </c>
      <c r="BX15" s="721">
        <f t="shared" ref="BX15:CM15" si="11">IF(AND(BX12&gt;=$J$15,BX12&lt;$K$15),"*",0)</f>
        <v>0</v>
      </c>
      <c r="BY15" s="722">
        <f t="shared" si="11"/>
        <v>0</v>
      </c>
      <c r="BZ15" s="723">
        <f t="shared" si="11"/>
        <v>0</v>
      </c>
      <c r="CA15" s="562">
        <f t="shared" si="11"/>
        <v>0</v>
      </c>
      <c r="CB15" s="723">
        <f t="shared" si="11"/>
        <v>0</v>
      </c>
      <c r="CC15" s="723">
        <f t="shared" si="11"/>
        <v>0</v>
      </c>
      <c r="CD15" s="724">
        <f t="shared" si="11"/>
        <v>0</v>
      </c>
      <c r="CE15" s="723">
        <f t="shared" si="11"/>
        <v>0</v>
      </c>
      <c r="CF15" s="721">
        <f t="shared" si="11"/>
        <v>0</v>
      </c>
      <c r="CG15" s="722">
        <f t="shared" si="11"/>
        <v>0</v>
      </c>
      <c r="CH15" s="723">
        <f t="shared" si="11"/>
        <v>0</v>
      </c>
      <c r="CI15" s="562">
        <f t="shared" si="11"/>
        <v>0</v>
      </c>
      <c r="CJ15" s="723">
        <f t="shared" si="11"/>
        <v>0</v>
      </c>
      <c r="CK15" s="723">
        <f t="shared" si="11"/>
        <v>0</v>
      </c>
      <c r="CL15" s="724">
        <f t="shared" si="11"/>
        <v>0</v>
      </c>
      <c r="CM15" s="723">
        <f t="shared" si="11"/>
        <v>0</v>
      </c>
      <c r="CN15" s="1383">
        <f t="shared" si="4"/>
        <v>6.25</v>
      </c>
      <c r="CO15" s="1384"/>
      <c r="CP15" s="1123">
        <f>IF(CN15=0,0,LOOKUP(CN15,ﾃﾞｰﾀ入力!$AR$13:'ﾃﾞｰﾀ入力'!$AR$34,ﾃﾞｰﾀ入力!$AS$13:'ﾃﾞｰﾀ入力'!$AS$34))</f>
        <v>5.75</v>
      </c>
      <c r="CQ15" s="1123"/>
      <c r="CR15" s="294">
        <f t="shared" si="5"/>
        <v>0</v>
      </c>
      <c r="CS15" s="294">
        <f t="shared" si="6"/>
        <v>0</v>
      </c>
      <c r="CT15" s="294">
        <f t="shared" si="7"/>
        <v>0</v>
      </c>
      <c r="CU15" s="295">
        <f t="shared" ref="CU15:CU30" ca="1" si="12">CV15*CP15+(CV15*0.25*CR15)+(CV15*0.25*CS15)+(CV15*CT15*0.5)</f>
        <v>7049.5</v>
      </c>
      <c r="CV15" s="296">
        <f ca="1">IF(H15=0,0,LOOKUP(H15,ﾃﾞｰﾀ入力!$C$3:'ﾃﾞｰﾀ入力'!$C$52,ﾃﾞｰﾀ入力!$E$3:'ﾃﾞｰﾀ入力'!$E$51))</f>
        <v>1226</v>
      </c>
      <c r="CW15" s="297">
        <f ca="1">IF(H15=0,0,LOOKUP(H15,ﾃﾞｰﾀ入力!$C$3:'ﾃﾞｰﾀ入力'!$C$52,ﾃﾞｰﾀ入力!$F$3:'ﾃﾞｰﾀ入力'!$F$51))</f>
        <v>1430</v>
      </c>
      <c r="CY15" s="69"/>
      <c r="CZ15" s="69"/>
      <c r="DA15" s="69"/>
    </row>
    <row r="16" spans="1:105" ht="22.5" customHeight="1">
      <c r="A16" s="443">
        <f t="shared" si="8"/>
        <v>3</v>
      </c>
      <c r="B16" s="855" t="str">
        <f>ｼﾌﾄ原本!C7</f>
        <v>Y.I</v>
      </c>
      <c r="C16" s="780" t="str">
        <f>ｼﾌﾄ原本!O7</f>
        <v>X</v>
      </c>
      <c r="D16" s="435">
        <f>IF(COUNTIF($H$14:$H$30,3),VLOOKUP(3,$H$14:$CU$30,3,FALSE),0)</f>
        <v>0</v>
      </c>
      <c r="E16" s="423">
        <f>IF(COUNTIF($H$14:$H$30,3),VLOOKUP(3,$H$14:$CU$30,4,FALSE),0)</f>
        <v>0</v>
      </c>
      <c r="F16" s="430">
        <f>IF(COUNTIF($H$14:$H$30,3),VLOOKUP(3,$H$14:$CU$30,92,FALSE),0)</f>
        <v>0</v>
      </c>
      <c r="G16" s="431">
        <f>IF(COUNTIF($H$14:$H$30,3),VLOOKUP(3,$H$14:$CW$30,94,FALSE),0)</f>
        <v>0</v>
      </c>
      <c r="H16" s="432">
        <v>6</v>
      </c>
      <c r="I16" s="874" t="str">
        <f>IF(H16=0,0,LOOKUP(H16,ﾃﾞｰﾀ入力!$C$3:'ﾃﾞｰﾀ入力'!$C$40,ﾃﾞｰﾀ入力!$D$3:'ﾃﾞｰﾀ入力'!$D$40))</f>
        <v>S.M</v>
      </c>
      <c r="J16" s="285">
        <v>7.75</v>
      </c>
      <c r="K16" s="286">
        <v>18</v>
      </c>
      <c r="L16" s="719">
        <f>IF(AND(L12&gt;=$J$16,L12&lt;$K$16),"*",0)</f>
        <v>0</v>
      </c>
      <c r="M16" s="626">
        <f t="shared" ref="M16:AU16" si="13">IF(AND(M12&gt;=$J$16,M12&lt;$K$16),"*",0)</f>
        <v>0</v>
      </c>
      <c r="N16" s="627">
        <f t="shared" si="13"/>
        <v>0</v>
      </c>
      <c r="O16" s="628">
        <f t="shared" si="13"/>
        <v>0</v>
      </c>
      <c r="P16" s="537">
        <f t="shared" si="13"/>
        <v>0</v>
      </c>
      <c r="Q16" s="539">
        <f t="shared" si="13"/>
        <v>0</v>
      </c>
      <c r="R16" s="541">
        <f t="shared" si="13"/>
        <v>0</v>
      </c>
      <c r="S16" s="539">
        <f t="shared" si="13"/>
        <v>0</v>
      </c>
      <c r="T16" s="537">
        <f t="shared" si="13"/>
        <v>0</v>
      </c>
      <c r="U16" s="538">
        <f t="shared" si="13"/>
        <v>0</v>
      </c>
      <c r="V16" s="539">
        <f t="shared" si="13"/>
        <v>0</v>
      </c>
      <c r="W16" s="540" t="str">
        <f t="shared" si="13"/>
        <v>*</v>
      </c>
      <c r="X16" s="723" t="str">
        <f t="shared" si="13"/>
        <v>*</v>
      </c>
      <c r="Y16" s="723" t="str">
        <f t="shared" si="13"/>
        <v>*</v>
      </c>
      <c r="Z16" s="724" t="str">
        <f t="shared" si="13"/>
        <v>*</v>
      </c>
      <c r="AA16" s="723" t="str">
        <f t="shared" si="13"/>
        <v>*</v>
      </c>
      <c r="AB16" s="721" t="str">
        <f t="shared" si="13"/>
        <v>*</v>
      </c>
      <c r="AC16" s="722" t="str">
        <f t="shared" si="13"/>
        <v>*</v>
      </c>
      <c r="AD16" s="723" t="str">
        <f t="shared" si="13"/>
        <v>*</v>
      </c>
      <c r="AE16" s="562" t="str">
        <f t="shared" si="13"/>
        <v>*</v>
      </c>
      <c r="AF16" s="723" t="str">
        <f t="shared" si="13"/>
        <v>*</v>
      </c>
      <c r="AG16" s="723" t="str">
        <f t="shared" si="13"/>
        <v>*</v>
      </c>
      <c r="AH16" s="724" t="str">
        <f t="shared" si="13"/>
        <v>*</v>
      </c>
      <c r="AI16" s="976" t="str">
        <f t="shared" si="13"/>
        <v>*</v>
      </c>
      <c r="AJ16" s="974" t="str">
        <f t="shared" si="13"/>
        <v>*</v>
      </c>
      <c r="AK16" s="975" t="str">
        <f t="shared" si="13"/>
        <v>*</v>
      </c>
      <c r="AL16" s="979" t="str">
        <f t="shared" si="13"/>
        <v>*</v>
      </c>
      <c r="AM16" s="982" t="str">
        <f t="shared" si="13"/>
        <v>*</v>
      </c>
      <c r="AN16" s="979" t="str">
        <f t="shared" si="13"/>
        <v>*</v>
      </c>
      <c r="AO16" s="979" t="str">
        <f t="shared" si="13"/>
        <v>*</v>
      </c>
      <c r="AP16" s="724" t="str">
        <f t="shared" si="13"/>
        <v>*</v>
      </c>
      <c r="AQ16" s="723" t="str">
        <f t="shared" si="13"/>
        <v>*</v>
      </c>
      <c r="AR16" s="952" t="str">
        <f t="shared" si="13"/>
        <v>*</v>
      </c>
      <c r="AS16" s="950" t="str">
        <f t="shared" si="13"/>
        <v>*</v>
      </c>
      <c r="AT16" s="951" t="str">
        <f t="shared" si="13"/>
        <v>*</v>
      </c>
      <c r="AU16" s="953" t="str">
        <f t="shared" si="13"/>
        <v>*</v>
      </c>
      <c r="AV16" s="723" t="str">
        <f t="shared" ref="AV16:BW16" si="14">IF(AND(AV12&gt;=$J$16,AV12&lt;$K$16),"*",0)</f>
        <v>*</v>
      </c>
      <c r="AW16" s="723" t="str">
        <f t="shared" si="14"/>
        <v>*</v>
      </c>
      <c r="AX16" s="724" t="str">
        <f t="shared" si="14"/>
        <v>*</v>
      </c>
      <c r="AY16" s="723" t="str">
        <f t="shared" si="14"/>
        <v>*</v>
      </c>
      <c r="AZ16" s="721" t="str">
        <f t="shared" si="14"/>
        <v>*</v>
      </c>
      <c r="BA16" s="722" t="str">
        <f t="shared" si="14"/>
        <v>*</v>
      </c>
      <c r="BB16" s="723" t="str">
        <f t="shared" si="14"/>
        <v>*</v>
      </c>
      <c r="BC16" s="562" t="str">
        <f t="shared" si="14"/>
        <v>*</v>
      </c>
      <c r="BD16" s="723" t="str">
        <f t="shared" si="14"/>
        <v>*</v>
      </c>
      <c r="BE16" s="723" t="str">
        <f t="shared" si="14"/>
        <v>*</v>
      </c>
      <c r="BF16" s="724" t="str">
        <f t="shared" si="14"/>
        <v>*</v>
      </c>
      <c r="BG16" s="723" t="str">
        <f t="shared" si="14"/>
        <v>*</v>
      </c>
      <c r="BH16" s="721" t="str">
        <f t="shared" si="14"/>
        <v>*</v>
      </c>
      <c r="BI16" s="722" t="str">
        <f t="shared" si="14"/>
        <v>*</v>
      </c>
      <c r="BJ16" s="723" t="str">
        <f t="shared" si="14"/>
        <v>*</v>
      </c>
      <c r="BK16" s="562" t="str">
        <f t="shared" si="14"/>
        <v>*</v>
      </c>
      <c r="BL16" s="723">
        <f t="shared" si="14"/>
        <v>0</v>
      </c>
      <c r="BM16" s="723">
        <f t="shared" si="14"/>
        <v>0</v>
      </c>
      <c r="BN16" s="724">
        <f t="shared" si="14"/>
        <v>0</v>
      </c>
      <c r="BO16" s="723">
        <f t="shared" si="14"/>
        <v>0</v>
      </c>
      <c r="BP16" s="721">
        <f t="shared" si="14"/>
        <v>0</v>
      </c>
      <c r="BQ16" s="722">
        <f t="shared" si="14"/>
        <v>0</v>
      </c>
      <c r="BR16" s="723">
        <f t="shared" si="14"/>
        <v>0</v>
      </c>
      <c r="BS16" s="562">
        <f t="shared" si="14"/>
        <v>0</v>
      </c>
      <c r="BT16" s="723">
        <f t="shared" si="14"/>
        <v>0</v>
      </c>
      <c r="BU16" s="723">
        <f t="shared" si="14"/>
        <v>0</v>
      </c>
      <c r="BV16" s="724">
        <f t="shared" si="14"/>
        <v>0</v>
      </c>
      <c r="BW16" s="723">
        <f t="shared" si="14"/>
        <v>0</v>
      </c>
      <c r="BX16" s="721">
        <f t="shared" ref="BX16:CM16" si="15">IF(AND(BX12&gt;=$J$16,BX12&lt;$K$16),"*",0)</f>
        <v>0</v>
      </c>
      <c r="BY16" s="722">
        <f t="shared" si="15"/>
        <v>0</v>
      </c>
      <c r="BZ16" s="723">
        <f t="shared" si="15"/>
        <v>0</v>
      </c>
      <c r="CA16" s="562">
        <f t="shared" si="15"/>
        <v>0</v>
      </c>
      <c r="CB16" s="723">
        <f t="shared" si="15"/>
        <v>0</v>
      </c>
      <c r="CC16" s="723">
        <f t="shared" si="15"/>
        <v>0</v>
      </c>
      <c r="CD16" s="724">
        <f t="shared" si="15"/>
        <v>0</v>
      </c>
      <c r="CE16" s="723">
        <f t="shared" si="15"/>
        <v>0</v>
      </c>
      <c r="CF16" s="721">
        <f t="shared" si="15"/>
        <v>0</v>
      </c>
      <c r="CG16" s="722">
        <f t="shared" si="15"/>
        <v>0</v>
      </c>
      <c r="CH16" s="723">
        <f t="shared" si="15"/>
        <v>0</v>
      </c>
      <c r="CI16" s="562">
        <f t="shared" si="15"/>
        <v>0</v>
      </c>
      <c r="CJ16" s="723">
        <f t="shared" si="15"/>
        <v>0</v>
      </c>
      <c r="CK16" s="723">
        <f t="shared" si="15"/>
        <v>0</v>
      </c>
      <c r="CL16" s="724">
        <f t="shared" si="15"/>
        <v>0</v>
      </c>
      <c r="CM16" s="723">
        <f t="shared" si="15"/>
        <v>0</v>
      </c>
      <c r="CN16" s="1383">
        <f t="shared" si="4"/>
        <v>10.25</v>
      </c>
      <c r="CO16" s="1384"/>
      <c r="CP16" s="1123">
        <f>IF(CN16=0,0,LOOKUP(CN16,ﾃﾞｰﾀ入力!$AR$13:'ﾃﾞｰﾀ入力'!$AR$34,ﾃﾞｰﾀ入力!$AS$13:'ﾃﾞｰﾀ入力'!$AS$34))</f>
        <v>9</v>
      </c>
      <c r="CQ16" s="1123"/>
      <c r="CR16" s="294">
        <f t="shared" si="5"/>
        <v>1</v>
      </c>
      <c r="CS16" s="294">
        <f t="shared" si="6"/>
        <v>0</v>
      </c>
      <c r="CT16" s="294">
        <f t="shared" si="7"/>
        <v>0</v>
      </c>
      <c r="CU16" s="295">
        <f t="shared" ca="1" si="12"/>
        <v>11507</v>
      </c>
      <c r="CV16" s="296">
        <f ca="1">IF(H16=0,0,LOOKUP(H16,ﾃﾞｰﾀ入力!$C$3:'ﾃﾞｰﾀ入力'!$C$52,ﾃﾞｰﾀ入力!$E$3:'ﾃﾞｰﾀ入力'!$E$51))</f>
        <v>1244</v>
      </c>
      <c r="CW16" s="297">
        <f ca="1">IF(H16=0,0,LOOKUP(H16,ﾃﾞｰﾀ入力!$C$3:'ﾃﾞｰﾀ入力'!$C$52,ﾃﾞｰﾀ入力!$F$3:'ﾃﾞｰﾀ入力'!$F$51))</f>
        <v>1050</v>
      </c>
      <c r="CY16" s="69"/>
      <c r="CZ16" s="69"/>
      <c r="DA16" s="69"/>
    </row>
    <row r="17" spans="1:105" ht="22.5" customHeight="1">
      <c r="A17" s="443">
        <f t="shared" si="8"/>
        <v>4</v>
      </c>
      <c r="B17" s="855" t="str">
        <f>ｼﾌﾄ原本!C8</f>
        <v>I.Y</v>
      </c>
      <c r="C17" s="780" t="str">
        <f>ｼﾌﾄ原本!O8</f>
        <v>X</v>
      </c>
      <c r="D17" s="435">
        <f>IF(COUNTIF($H$14:$H$30,4),VLOOKUP(4,$H$14:$CU$30,3,FALSE),0)</f>
        <v>0</v>
      </c>
      <c r="E17" s="423">
        <f>IF(COUNTIF($H$14:$H$30,4),VLOOKUP(4,$H$14:$CU$30,4,FALSE),0)</f>
        <v>0</v>
      </c>
      <c r="F17" s="430">
        <f>IF(COUNTIF($H$14:$H$30,4),VLOOKUP(4,$H$14:$CU$30,92,FALSE),0)</f>
        <v>0</v>
      </c>
      <c r="G17" s="431">
        <f>IF(COUNTIF($H$14:$H$30,4),VLOOKUP(4,$H$14:$CW$30,94,FALSE),0)</f>
        <v>0</v>
      </c>
      <c r="H17" s="432">
        <v>14</v>
      </c>
      <c r="I17" s="874" t="str">
        <f>IF(H17=0,0,LOOKUP(H17,ﾃﾞｰﾀ入力!$C$3:'ﾃﾞｰﾀ入力'!$C$40,ﾃﾞｰﾀ入力!$D$3:'ﾃﾞｰﾀ入力'!$D$40))</f>
        <v>I.N</v>
      </c>
      <c r="J17" s="285">
        <v>9</v>
      </c>
      <c r="K17" s="286">
        <v>14</v>
      </c>
      <c r="L17" s="632">
        <f t="shared" ref="L17:AU17" si="16">IF(AND(L12&gt;=$J$17,L12&lt;$K$17),"*",0)</f>
        <v>0</v>
      </c>
      <c r="M17" s="626">
        <f t="shared" si="16"/>
        <v>0</v>
      </c>
      <c r="N17" s="627">
        <f t="shared" si="16"/>
        <v>0</v>
      </c>
      <c r="O17" s="628">
        <f t="shared" si="16"/>
        <v>0</v>
      </c>
      <c r="P17" s="537">
        <f t="shared" si="16"/>
        <v>0</v>
      </c>
      <c r="Q17" s="539">
        <f t="shared" si="16"/>
        <v>0</v>
      </c>
      <c r="R17" s="541">
        <f t="shared" si="16"/>
        <v>0</v>
      </c>
      <c r="S17" s="539">
        <f t="shared" si="16"/>
        <v>0</v>
      </c>
      <c r="T17" s="537">
        <f t="shared" si="16"/>
        <v>0</v>
      </c>
      <c r="U17" s="538">
        <f t="shared" si="16"/>
        <v>0</v>
      </c>
      <c r="V17" s="539">
        <f t="shared" si="16"/>
        <v>0</v>
      </c>
      <c r="W17" s="540">
        <f t="shared" si="16"/>
        <v>0</v>
      </c>
      <c r="X17" s="723">
        <f t="shared" si="16"/>
        <v>0</v>
      </c>
      <c r="Y17" s="723">
        <f t="shared" si="16"/>
        <v>0</v>
      </c>
      <c r="Z17" s="724">
        <f t="shared" si="16"/>
        <v>0</v>
      </c>
      <c r="AA17" s="723">
        <f t="shared" si="16"/>
        <v>0</v>
      </c>
      <c r="AB17" s="721" t="str">
        <f t="shared" si="16"/>
        <v>*</v>
      </c>
      <c r="AC17" s="722" t="str">
        <f t="shared" si="16"/>
        <v>*</v>
      </c>
      <c r="AD17" s="723" t="str">
        <f t="shared" si="16"/>
        <v>*</v>
      </c>
      <c r="AE17" s="562" t="str">
        <f t="shared" si="16"/>
        <v>*</v>
      </c>
      <c r="AF17" s="723" t="str">
        <f t="shared" si="16"/>
        <v>*</v>
      </c>
      <c r="AG17" s="723" t="str">
        <f t="shared" si="16"/>
        <v>*</v>
      </c>
      <c r="AH17" s="724" t="str">
        <f t="shared" si="16"/>
        <v>*</v>
      </c>
      <c r="AI17" s="723" t="str">
        <f t="shared" si="16"/>
        <v>*</v>
      </c>
      <c r="AJ17" s="721" t="str">
        <f t="shared" si="16"/>
        <v>*</v>
      </c>
      <c r="AK17" s="722" t="str">
        <f t="shared" si="16"/>
        <v>*</v>
      </c>
      <c r="AL17" s="723" t="str">
        <f t="shared" si="16"/>
        <v>*</v>
      </c>
      <c r="AM17" s="562" t="str">
        <f t="shared" si="16"/>
        <v>*</v>
      </c>
      <c r="AN17" s="723" t="str">
        <f t="shared" si="16"/>
        <v>*</v>
      </c>
      <c r="AO17" s="723" t="str">
        <f t="shared" si="16"/>
        <v>*</v>
      </c>
      <c r="AP17" s="724" t="str">
        <f t="shared" si="16"/>
        <v>*</v>
      </c>
      <c r="AQ17" s="723" t="str">
        <f t="shared" si="16"/>
        <v>*</v>
      </c>
      <c r="AR17" s="952" t="str">
        <f t="shared" si="16"/>
        <v>*</v>
      </c>
      <c r="AS17" s="950" t="str">
        <f t="shared" si="16"/>
        <v>*</v>
      </c>
      <c r="AT17" s="951" t="str">
        <f t="shared" si="16"/>
        <v>*</v>
      </c>
      <c r="AU17" s="953" t="str">
        <f t="shared" si="16"/>
        <v>*</v>
      </c>
      <c r="AV17" s="723">
        <f t="shared" ref="AV17:BW17" si="17">IF(AND(AV12&gt;=$J$17,AV12&lt;$K$17),"*",0)</f>
        <v>0</v>
      </c>
      <c r="AW17" s="723">
        <f t="shared" si="17"/>
        <v>0</v>
      </c>
      <c r="AX17" s="724">
        <f t="shared" si="17"/>
        <v>0</v>
      </c>
      <c r="AY17" s="723">
        <f t="shared" si="17"/>
        <v>0</v>
      </c>
      <c r="AZ17" s="721">
        <f t="shared" si="17"/>
        <v>0</v>
      </c>
      <c r="BA17" s="722">
        <f t="shared" si="17"/>
        <v>0</v>
      </c>
      <c r="BB17" s="723">
        <f t="shared" si="17"/>
        <v>0</v>
      </c>
      <c r="BC17" s="562">
        <f t="shared" si="17"/>
        <v>0</v>
      </c>
      <c r="BD17" s="723">
        <f t="shared" si="17"/>
        <v>0</v>
      </c>
      <c r="BE17" s="723">
        <f t="shared" si="17"/>
        <v>0</v>
      </c>
      <c r="BF17" s="724">
        <f t="shared" si="17"/>
        <v>0</v>
      </c>
      <c r="BG17" s="723">
        <f t="shared" si="17"/>
        <v>0</v>
      </c>
      <c r="BH17" s="721">
        <f t="shared" si="17"/>
        <v>0</v>
      </c>
      <c r="BI17" s="722">
        <f t="shared" si="17"/>
        <v>0</v>
      </c>
      <c r="BJ17" s="723">
        <f t="shared" si="17"/>
        <v>0</v>
      </c>
      <c r="BK17" s="562">
        <f t="shared" si="17"/>
        <v>0</v>
      </c>
      <c r="BL17" s="723">
        <f t="shared" si="17"/>
        <v>0</v>
      </c>
      <c r="BM17" s="723">
        <f t="shared" si="17"/>
        <v>0</v>
      </c>
      <c r="BN17" s="724">
        <f t="shared" si="17"/>
        <v>0</v>
      </c>
      <c r="BO17" s="723">
        <f t="shared" si="17"/>
        <v>0</v>
      </c>
      <c r="BP17" s="721">
        <f t="shared" si="17"/>
        <v>0</v>
      </c>
      <c r="BQ17" s="722">
        <f t="shared" si="17"/>
        <v>0</v>
      </c>
      <c r="BR17" s="723">
        <f t="shared" si="17"/>
        <v>0</v>
      </c>
      <c r="BS17" s="562">
        <f t="shared" si="17"/>
        <v>0</v>
      </c>
      <c r="BT17" s="723">
        <f t="shared" si="17"/>
        <v>0</v>
      </c>
      <c r="BU17" s="723">
        <f t="shared" si="17"/>
        <v>0</v>
      </c>
      <c r="BV17" s="724">
        <f t="shared" si="17"/>
        <v>0</v>
      </c>
      <c r="BW17" s="723">
        <f t="shared" si="17"/>
        <v>0</v>
      </c>
      <c r="BX17" s="721">
        <f t="shared" ref="BX17:CM17" si="18">IF(AND(BX12&gt;=$J$17,BX12&lt;$K$17),"*",0)</f>
        <v>0</v>
      </c>
      <c r="BY17" s="722">
        <f t="shared" si="18"/>
        <v>0</v>
      </c>
      <c r="BZ17" s="723">
        <f t="shared" si="18"/>
        <v>0</v>
      </c>
      <c r="CA17" s="562">
        <f t="shared" si="18"/>
        <v>0</v>
      </c>
      <c r="CB17" s="723">
        <f t="shared" si="18"/>
        <v>0</v>
      </c>
      <c r="CC17" s="723">
        <f t="shared" si="18"/>
        <v>0</v>
      </c>
      <c r="CD17" s="724">
        <f t="shared" si="18"/>
        <v>0</v>
      </c>
      <c r="CE17" s="723">
        <f t="shared" si="18"/>
        <v>0</v>
      </c>
      <c r="CF17" s="721">
        <f t="shared" si="18"/>
        <v>0</v>
      </c>
      <c r="CG17" s="722">
        <f t="shared" si="18"/>
        <v>0</v>
      </c>
      <c r="CH17" s="723">
        <f t="shared" si="18"/>
        <v>0</v>
      </c>
      <c r="CI17" s="562">
        <f t="shared" si="18"/>
        <v>0</v>
      </c>
      <c r="CJ17" s="723">
        <f t="shared" si="18"/>
        <v>0</v>
      </c>
      <c r="CK17" s="723">
        <f t="shared" si="18"/>
        <v>0</v>
      </c>
      <c r="CL17" s="724">
        <f t="shared" si="18"/>
        <v>0</v>
      </c>
      <c r="CM17" s="723">
        <f t="shared" si="18"/>
        <v>0</v>
      </c>
      <c r="CN17" s="1383">
        <f t="shared" si="4"/>
        <v>5</v>
      </c>
      <c r="CO17" s="1384"/>
      <c r="CP17" s="1123">
        <f>IF(CN17=0,0,LOOKUP(CN17,ﾃﾞｰﾀ入力!$AR$13:'ﾃﾞｰﾀ入力'!$AR$34,ﾃﾞｰﾀ入力!$AS$13:'ﾃﾞｰﾀ入力'!$AS$34))</f>
        <v>5</v>
      </c>
      <c r="CQ17" s="1123"/>
      <c r="CR17" s="294">
        <f t="shared" si="5"/>
        <v>0</v>
      </c>
      <c r="CS17" s="294">
        <f t="shared" si="6"/>
        <v>0</v>
      </c>
      <c r="CT17" s="294">
        <f t="shared" si="7"/>
        <v>0</v>
      </c>
      <c r="CU17" s="295">
        <f t="shared" ca="1" si="12"/>
        <v>6130</v>
      </c>
      <c r="CV17" s="296">
        <f ca="1">IF(H17=0,0,LOOKUP(H17,ﾃﾞｰﾀ入力!$C$3:'ﾃﾞｰﾀ入力'!$C$52,ﾃﾞｰﾀ入力!$E$3:'ﾃﾞｰﾀ入力'!$E$51))</f>
        <v>1226</v>
      </c>
      <c r="CW17" s="297">
        <f ca="1">IF(H17=0,0,LOOKUP(H17,ﾃﾞｰﾀ入力!$C$3:'ﾃﾞｰﾀ入力'!$C$52,ﾃﾞｰﾀ入力!$F$3:'ﾃﾞｰﾀ入力'!$F$51))</f>
        <v>2442</v>
      </c>
      <c r="CY17" s="69"/>
      <c r="CZ17" s="69"/>
      <c r="DA17" s="69"/>
    </row>
    <row r="18" spans="1:105" ht="22.5" customHeight="1">
      <c r="A18" s="443">
        <f t="shared" si="8"/>
        <v>5</v>
      </c>
      <c r="B18" s="855" t="str">
        <f>ｼﾌﾄ原本!C9</f>
        <v>S.S</v>
      </c>
      <c r="C18" s="780" t="str">
        <f>ｼﾌﾄ原本!O9</f>
        <v>13-L</v>
      </c>
      <c r="D18" s="435">
        <f>IF(COUNTIF($H$14:$H$30,5),VLOOKUP(5,$H$14:$CU$30,3,FALSE),0)</f>
        <v>14</v>
      </c>
      <c r="E18" s="423">
        <f>IF(COUNTIF($H$14:$H$30,5),VLOOKUP(5,$H$14:$CU$30,4,FALSE),0)</f>
        <v>22.75</v>
      </c>
      <c r="F18" s="430">
        <f ca="1">IF(COUNTIF($H$14:$H$30,5),VLOOKUP(5,$H$14:$CU$30,92,FALSE),0)</f>
        <v>9540.1875</v>
      </c>
      <c r="G18" s="431">
        <f ca="1">IF(COUNTIF($H$14:$H$30,5),VLOOKUP(5,$H$14:$CW$30,94,FALSE),0)</f>
        <v>682</v>
      </c>
      <c r="H18" s="432">
        <v>9</v>
      </c>
      <c r="I18" s="874" t="str">
        <f>IF(H18=0,0,LOOKUP(H18,ﾃﾞｰﾀ入力!$C$3:'ﾃﾞｰﾀ入力'!$C$40,ﾃﾞｰﾀ入力!$D$3:'ﾃﾞｰﾀ入力'!$D$40))</f>
        <v>H.S</v>
      </c>
      <c r="J18" s="285">
        <v>11</v>
      </c>
      <c r="K18" s="286">
        <v>22.75</v>
      </c>
      <c r="L18" s="632">
        <f t="shared" ref="L18:AU18" si="19">IF(AND(L12&gt;=$J$18,L12&lt;$K$18),"*",0)</f>
        <v>0</v>
      </c>
      <c r="M18" s="626">
        <f t="shared" si="19"/>
        <v>0</v>
      </c>
      <c r="N18" s="627">
        <f t="shared" si="19"/>
        <v>0</v>
      </c>
      <c r="O18" s="628">
        <f t="shared" si="19"/>
        <v>0</v>
      </c>
      <c r="P18" s="537">
        <f t="shared" si="19"/>
        <v>0</v>
      </c>
      <c r="Q18" s="539">
        <f t="shared" si="19"/>
        <v>0</v>
      </c>
      <c r="R18" s="541">
        <f t="shared" si="19"/>
        <v>0</v>
      </c>
      <c r="S18" s="539">
        <f t="shared" si="19"/>
        <v>0</v>
      </c>
      <c r="T18" s="537">
        <f t="shared" si="19"/>
        <v>0</v>
      </c>
      <c r="U18" s="538">
        <f t="shared" si="19"/>
        <v>0</v>
      </c>
      <c r="V18" s="539">
        <f t="shared" si="19"/>
        <v>0</v>
      </c>
      <c r="W18" s="540">
        <f t="shared" si="19"/>
        <v>0</v>
      </c>
      <c r="X18" s="723">
        <f t="shared" si="19"/>
        <v>0</v>
      </c>
      <c r="Y18" s="723">
        <f t="shared" si="19"/>
        <v>0</v>
      </c>
      <c r="Z18" s="724">
        <f t="shared" si="19"/>
        <v>0</v>
      </c>
      <c r="AA18" s="723">
        <f t="shared" si="19"/>
        <v>0</v>
      </c>
      <c r="AB18" s="721">
        <f t="shared" si="19"/>
        <v>0</v>
      </c>
      <c r="AC18" s="722">
        <f t="shared" si="19"/>
        <v>0</v>
      </c>
      <c r="AD18" s="723">
        <f t="shared" si="19"/>
        <v>0</v>
      </c>
      <c r="AE18" s="562">
        <f t="shared" si="19"/>
        <v>0</v>
      </c>
      <c r="AF18" s="723">
        <f t="shared" si="19"/>
        <v>0</v>
      </c>
      <c r="AG18" s="723">
        <f t="shared" si="19"/>
        <v>0</v>
      </c>
      <c r="AH18" s="724">
        <f t="shared" si="19"/>
        <v>0</v>
      </c>
      <c r="AI18" s="723">
        <f t="shared" si="19"/>
        <v>0</v>
      </c>
      <c r="AJ18" s="721" t="str">
        <f t="shared" si="19"/>
        <v>*</v>
      </c>
      <c r="AK18" s="722" t="str">
        <f t="shared" si="19"/>
        <v>*</v>
      </c>
      <c r="AL18" s="723" t="str">
        <f t="shared" si="19"/>
        <v>*</v>
      </c>
      <c r="AM18" s="562" t="str">
        <f t="shared" si="19"/>
        <v>*</v>
      </c>
      <c r="AN18" s="723" t="str">
        <f t="shared" si="19"/>
        <v>*</v>
      </c>
      <c r="AO18" s="723" t="str">
        <f t="shared" si="19"/>
        <v>*</v>
      </c>
      <c r="AP18" s="724" t="str">
        <f t="shared" si="19"/>
        <v>*</v>
      </c>
      <c r="AQ18" s="723" t="str">
        <f t="shared" si="19"/>
        <v>*</v>
      </c>
      <c r="AR18" s="952" t="str">
        <f t="shared" si="19"/>
        <v>*</v>
      </c>
      <c r="AS18" s="950" t="str">
        <f t="shared" si="19"/>
        <v>*</v>
      </c>
      <c r="AT18" s="951" t="str">
        <f t="shared" si="19"/>
        <v>*</v>
      </c>
      <c r="AU18" s="953" t="str">
        <f t="shared" si="19"/>
        <v>*</v>
      </c>
      <c r="AV18" s="979" t="str">
        <f t="shared" ref="AV18:BW18" si="20">IF(AND(AV12&gt;=$J$18,AV12&lt;$K$18),"*",0)</f>
        <v>*</v>
      </c>
      <c r="AW18" s="979" t="str">
        <f t="shared" si="20"/>
        <v>*</v>
      </c>
      <c r="AX18" s="983" t="str">
        <f t="shared" si="20"/>
        <v>*</v>
      </c>
      <c r="AY18" s="979" t="str">
        <f t="shared" si="20"/>
        <v>*</v>
      </c>
      <c r="AZ18" s="721" t="str">
        <f t="shared" si="20"/>
        <v>*</v>
      </c>
      <c r="BA18" s="722" t="str">
        <f t="shared" si="20"/>
        <v>*</v>
      </c>
      <c r="BB18" s="723" t="str">
        <f t="shared" si="20"/>
        <v>*</v>
      </c>
      <c r="BC18" s="562" t="str">
        <f t="shared" si="20"/>
        <v>*</v>
      </c>
      <c r="BD18" s="723" t="str">
        <f t="shared" si="20"/>
        <v>*</v>
      </c>
      <c r="BE18" s="723" t="str">
        <f t="shared" si="20"/>
        <v>*</v>
      </c>
      <c r="BF18" s="724" t="str">
        <f t="shared" si="20"/>
        <v>*</v>
      </c>
      <c r="BG18" s="723" t="str">
        <f t="shared" si="20"/>
        <v>*</v>
      </c>
      <c r="BH18" s="721" t="str">
        <f t="shared" si="20"/>
        <v>*</v>
      </c>
      <c r="BI18" s="722" t="str">
        <f t="shared" si="20"/>
        <v>*</v>
      </c>
      <c r="BJ18" s="723" t="str">
        <f t="shared" si="20"/>
        <v>*</v>
      </c>
      <c r="BK18" s="562" t="str">
        <f t="shared" si="20"/>
        <v>*</v>
      </c>
      <c r="BL18" s="723" t="str">
        <f t="shared" si="20"/>
        <v>*</v>
      </c>
      <c r="BM18" s="723" t="str">
        <f t="shared" si="20"/>
        <v>*</v>
      </c>
      <c r="BN18" s="724" t="str">
        <f t="shared" si="20"/>
        <v>*</v>
      </c>
      <c r="BO18" s="723" t="str">
        <f t="shared" si="20"/>
        <v>*</v>
      </c>
      <c r="BP18" s="721" t="str">
        <f t="shared" si="20"/>
        <v>*</v>
      </c>
      <c r="BQ18" s="722" t="str">
        <f t="shared" si="20"/>
        <v>*</v>
      </c>
      <c r="BR18" s="979" t="str">
        <f t="shared" si="20"/>
        <v>*</v>
      </c>
      <c r="BS18" s="982" t="str">
        <f t="shared" si="20"/>
        <v>*</v>
      </c>
      <c r="BT18" s="723" t="str">
        <f t="shared" si="20"/>
        <v>*</v>
      </c>
      <c r="BU18" s="723" t="str">
        <f t="shared" si="20"/>
        <v>*</v>
      </c>
      <c r="BV18" s="724" t="str">
        <f t="shared" si="20"/>
        <v>*</v>
      </c>
      <c r="BW18" s="723" t="str">
        <f t="shared" si="20"/>
        <v>*</v>
      </c>
      <c r="BX18" s="721" t="str">
        <f t="shared" ref="BX18:CM18" si="21">IF(AND(BX12&gt;=$J$18,BX12&lt;$K$18),"*",0)</f>
        <v>*</v>
      </c>
      <c r="BY18" s="722" t="str">
        <f t="shared" si="21"/>
        <v>*</v>
      </c>
      <c r="BZ18" s="723" t="str">
        <f t="shared" si="21"/>
        <v>*</v>
      </c>
      <c r="CA18" s="562" t="str">
        <f t="shared" si="21"/>
        <v>*</v>
      </c>
      <c r="CB18" s="723" t="str">
        <f t="shared" si="21"/>
        <v>*</v>
      </c>
      <c r="CC18" s="723" t="str">
        <f t="shared" si="21"/>
        <v>*</v>
      </c>
      <c r="CD18" s="724" t="str">
        <f t="shared" si="21"/>
        <v>*</v>
      </c>
      <c r="CE18" s="723">
        <f t="shared" si="21"/>
        <v>0</v>
      </c>
      <c r="CF18" s="721">
        <f t="shared" si="21"/>
        <v>0</v>
      </c>
      <c r="CG18" s="722">
        <f t="shared" si="21"/>
        <v>0</v>
      </c>
      <c r="CH18" s="723">
        <f t="shared" si="21"/>
        <v>0</v>
      </c>
      <c r="CI18" s="562">
        <f t="shared" si="21"/>
        <v>0</v>
      </c>
      <c r="CJ18" s="723">
        <f t="shared" si="21"/>
        <v>0</v>
      </c>
      <c r="CK18" s="723">
        <f t="shared" si="21"/>
        <v>0</v>
      </c>
      <c r="CL18" s="724">
        <f t="shared" si="21"/>
        <v>0</v>
      </c>
      <c r="CM18" s="723">
        <f t="shared" si="21"/>
        <v>0</v>
      </c>
      <c r="CN18" s="1383">
        <f t="shared" si="4"/>
        <v>11.75</v>
      </c>
      <c r="CO18" s="1384"/>
      <c r="CP18" s="1123">
        <f>IF(CN18=0,0,LOOKUP(CN18,ﾃﾞｰﾀ入力!$AR$13:'ﾃﾞｰﾀ入力'!$AR$34,ﾃﾞｰﾀ入力!$AS$13:'ﾃﾞｰﾀ入力'!$AS$34))</f>
        <v>10.5</v>
      </c>
      <c r="CQ18" s="1123"/>
      <c r="CR18" s="294">
        <f t="shared" si="5"/>
        <v>2.5</v>
      </c>
      <c r="CS18" s="294">
        <f t="shared" si="6"/>
        <v>0.75</v>
      </c>
      <c r="CT18" s="294">
        <f>IF(CR18&gt;CS18,CS18,CR18)</f>
        <v>0.75</v>
      </c>
      <c r="CU18" s="295">
        <f ca="1">CV18*CP18+(CV18*0.25*CR18)+(CV18*0.25*CS18)+(CV18*CT18*0.5)</f>
        <v>14586</v>
      </c>
      <c r="CV18" s="296">
        <f ca="1">IF(H18=0,0,LOOKUP(H18,ﾃﾞｰﾀ入力!$C$3:'ﾃﾞｰﾀ入力'!$C$52,ﾃﾞｰﾀ入力!$E$3:'ﾃﾞｰﾀ入力'!$E$51))</f>
        <v>1248</v>
      </c>
      <c r="CW18" s="297">
        <f ca="1">IF(H18=0,0,LOOKUP(H18,ﾃﾞｰﾀ入力!$C$3:'ﾃﾞｰﾀ入力'!$C$52,ﾃﾞｰﾀ入力!$F$3:'ﾃﾞｰﾀ入力'!$F$51))</f>
        <v>648</v>
      </c>
      <c r="CY18" s="69"/>
      <c r="CZ18" s="69"/>
      <c r="DA18" s="69"/>
    </row>
    <row r="19" spans="1:105" ht="22.5" customHeight="1">
      <c r="A19" s="443">
        <f t="shared" si="8"/>
        <v>6</v>
      </c>
      <c r="B19" s="855" t="str">
        <f>ｼﾌﾄ原本!C10</f>
        <v>S.M</v>
      </c>
      <c r="C19" s="780" t="str">
        <f>ｼﾌﾄ原本!O10</f>
        <v>O-18</v>
      </c>
      <c r="D19" s="435">
        <f>IF(COUNTIF($H$14:$H$30,6),VLOOKUP(6,$H$14:$CU$30,3,FALSE),0)</f>
        <v>7.75</v>
      </c>
      <c r="E19" s="429">
        <f>IF(COUNTIF($H$14:$H$30,6),VLOOKUP(6,$H$14:$CU$30,4,FALSE),0)</f>
        <v>18</v>
      </c>
      <c r="F19" s="430">
        <f ca="1">IF(COUNTIF($H$14:$H$30,6),VLOOKUP(6,$H$14:$CU$30,92,FALSE),0)</f>
        <v>11507</v>
      </c>
      <c r="G19" s="431">
        <f ca="1">IF(COUNTIF($H$14:$H$30,6),VLOOKUP(6,$H$14:$CW$30,94,FALSE),0)</f>
        <v>1050</v>
      </c>
      <c r="H19" s="432">
        <v>12</v>
      </c>
      <c r="I19" s="874" t="str">
        <f>IF(H19=0,0,LOOKUP(H19,ﾃﾞｰﾀ入力!$C$3:'ﾃﾞｰﾀ入力'!$C$40,ﾃﾞｰﾀ入力!$D$3:'ﾃﾞｰﾀ入力'!$D$40))</f>
        <v>Y.K</v>
      </c>
      <c r="J19" s="285">
        <v>12</v>
      </c>
      <c r="K19" s="286">
        <v>18</v>
      </c>
      <c r="L19" s="632">
        <f t="shared" ref="L19:AU19" si="22">IF(AND(L12&gt;=$J$19,L12&lt;$K$19),"*",0)</f>
        <v>0</v>
      </c>
      <c r="M19" s="626">
        <f t="shared" si="22"/>
        <v>0</v>
      </c>
      <c r="N19" s="627">
        <f t="shared" si="22"/>
        <v>0</v>
      </c>
      <c r="O19" s="628">
        <f t="shared" si="22"/>
        <v>0</v>
      </c>
      <c r="P19" s="537">
        <f t="shared" si="22"/>
        <v>0</v>
      </c>
      <c r="Q19" s="539">
        <f t="shared" si="22"/>
        <v>0</v>
      </c>
      <c r="R19" s="541">
        <f t="shared" si="22"/>
        <v>0</v>
      </c>
      <c r="S19" s="539">
        <f t="shared" si="22"/>
        <v>0</v>
      </c>
      <c r="T19" s="537">
        <f t="shared" si="22"/>
        <v>0</v>
      </c>
      <c r="U19" s="538">
        <f t="shared" si="22"/>
        <v>0</v>
      </c>
      <c r="V19" s="539">
        <f t="shared" si="22"/>
        <v>0</v>
      </c>
      <c r="W19" s="540">
        <f t="shared" si="22"/>
        <v>0</v>
      </c>
      <c r="X19" s="723">
        <f t="shared" si="22"/>
        <v>0</v>
      </c>
      <c r="Y19" s="723">
        <f t="shared" si="22"/>
        <v>0</v>
      </c>
      <c r="Z19" s="724">
        <f t="shared" si="22"/>
        <v>0</v>
      </c>
      <c r="AA19" s="723">
        <f t="shared" si="22"/>
        <v>0</v>
      </c>
      <c r="AB19" s="721">
        <f t="shared" si="22"/>
        <v>0</v>
      </c>
      <c r="AC19" s="722">
        <f t="shared" si="22"/>
        <v>0</v>
      </c>
      <c r="AD19" s="723">
        <f t="shared" si="22"/>
        <v>0</v>
      </c>
      <c r="AE19" s="562">
        <f t="shared" si="22"/>
        <v>0</v>
      </c>
      <c r="AF19" s="723">
        <f t="shared" si="22"/>
        <v>0</v>
      </c>
      <c r="AG19" s="723">
        <f t="shared" si="22"/>
        <v>0</v>
      </c>
      <c r="AH19" s="724">
        <f t="shared" si="22"/>
        <v>0</v>
      </c>
      <c r="AI19" s="723">
        <f t="shared" si="22"/>
        <v>0</v>
      </c>
      <c r="AJ19" s="721">
        <f t="shared" si="22"/>
        <v>0</v>
      </c>
      <c r="AK19" s="722">
        <f t="shared" si="22"/>
        <v>0</v>
      </c>
      <c r="AL19" s="723">
        <f t="shared" si="22"/>
        <v>0</v>
      </c>
      <c r="AM19" s="562">
        <f t="shared" si="22"/>
        <v>0</v>
      </c>
      <c r="AN19" s="723" t="str">
        <f t="shared" si="22"/>
        <v>*</v>
      </c>
      <c r="AO19" s="723" t="str">
        <f t="shared" si="22"/>
        <v>*</v>
      </c>
      <c r="AP19" s="724" t="str">
        <f t="shared" si="22"/>
        <v>*</v>
      </c>
      <c r="AQ19" s="723" t="str">
        <f t="shared" si="22"/>
        <v>*</v>
      </c>
      <c r="AR19" s="952" t="str">
        <f t="shared" si="22"/>
        <v>*</v>
      </c>
      <c r="AS19" s="950" t="str">
        <f t="shared" si="22"/>
        <v>*</v>
      </c>
      <c r="AT19" s="951" t="str">
        <f t="shared" si="22"/>
        <v>*</v>
      </c>
      <c r="AU19" s="953" t="str">
        <f t="shared" si="22"/>
        <v>*</v>
      </c>
      <c r="AV19" s="723" t="str">
        <f t="shared" ref="AV19:BW19" si="23">IF(AND(AV12&gt;=$J$19,AV12&lt;$K$19),"*",0)</f>
        <v>*</v>
      </c>
      <c r="AW19" s="723" t="str">
        <f t="shared" si="23"/>
        <v>*</v>
      </c>
      <c r="AX19" s="724" t="str">
        <f t="shared" si="23"/>
        <v>*</v>
      </c>
      <c r="AY19" s="723" t="str">
        <f t="shared" si="23"/>
        <v>*</v>
      </c>
      <c r="AZ19" s="721" t="str">
        <f t="shared" si="23"/>
        <v>*</v>
      </c>
      <c r="BA19" s="722" t="str">
        <f t="shared" si="23"/>
        <v>*</v>
      </c>
      <c r="BB19" s="723" t="str">
        <f t="shared" si="23"/>
        <v>*</v>
      </c>
      <c r="BC19" s="562" t="str">
        <f t="shared" si="23"/>
        <v>*</v>
      </c>
      <c r="BD19" s="723" t="str">
        <f t="shared" si="23"/>
        <v>*</v>
      </c>
      <c r="BE19" s="723" t="str">
        <f t="shared" si="23"/>
        <v>*</v>
      </c>
      <c r="BF19" s="724" t="str">
        <f t="shared" si="23"/>
        <v>*</v>
      </c>
      <c r="BG19" s="723" t="str">
        <f t="shared" si="23"/>
        <v>*</v>
      </c>
      <c r="BH19" s="721" t="str">
        <f t="shared" si="23"/>
        <v>*</v>
      </c>
      <c r="BI19" s="722" t="str">
        <f t="shared" si="23"/>
        <v>*</v>
      </c>
      <c r="BJ19" s="723" t="str">
        <f t="shared" si="23"/>
        <v>*</v>
      </c>
      <c r="BK19" s="562" t="str">
        <f t="shared" si="23"/>
        <v>*</v>
      </c>
      <c r="BL19" s="723">
        <f t="shared" si="23"/>
        <v>0</v>
      </c>
      <c r="BM19" s="723">
        <f t="shared" si="23"/>
        <v>0</v>
      </c>
      <c r="BN19" s="724">
        <f t="shared" si="23"/>
        <v>0</v>
      </c>
      <c r="BO19" s="723">
        <f t="shared" si="23"/>
        <v>0</v>
      </c>
      <c r="BP19" s="721">
        <f t="shared" si="23"/>
        <v>0</v>
      </c>
      <c r="BQ19" s="722">
        <f t="shared" si="23"/>
        <v>0</v>
      </c>
      <c r="BR19" s="723">
        <f t="shared" si="23"/>
        <v>0</v>
      </c>
      <c r="BS19" s="562">
        <f t="shared" si="23"/>
        <v>0</v>
      </c>
      <c r="BT19" s="723">
        <f t="shared" si="23"/>
        <v>0</v>
      </c>
      <c r="BU19" s="723">
        <f t="shared" si="23"/>
        <v>0</v>
      </c>
      <c r="BV19" s="724">
        <f t="shared" si="23"/>
        <v>0</v>
      </c>
      <c r="BW19" s="723">
        <f t="shared" si="23"/>
        <v>0</v>
      </c>
      <c r="BX19" s="721">
        <f t="shared" ref="BX19:CM19" si="24">IF(AND(BX12&gt;=$J$19,BX12&lt;$K$19),"*",0)</f>
        <v>0</v>
      </c>
      <c r="BY19" s="722">
        <f t="shared" si="24"/>
        <v>0</v>
      </c>
      <c r="BZ19" s="723">
        <f t="shared" si="24"/>
        <v>0</v>
      </c>
      <c r="CA19" s="562">
        <f t="shared" si="24"/>
        <v>0</v>
      </c>
      <c r="CB19" s="723">
        <f t="shared" si="24"/>
        <v>0</v>
      </c>
      <c r="CC19" s="723">
        <f t="shared" si="24"/>
        <v>0</v>
      </c>
      <c r="CD19" s="724">
        <f t="shared" si="24"/>
        <v>0</v>
      </c>
      <c r="CE19" s="723">
        <f t="shared" si="24"/>
        <v>0</v>
      </c>
      <c r="CF19" s="721">
        <f t="shared" si="24"/>
        <v>0</v>
      </c>
      <c r="CG19" s="722">
        <f t="shared" si="24"/>
        <v>0</v>
      </c>
      <c r="CH19" s="723">
        <f t="shared" si="24"/>
        <v>0</v>
      </c>
      <c r="CI19" s="562">
        <f t="shared" si="24"/>
        <v>0</v>
      </c>
      <c r="CJ19" s="723">
        <f t="shared" si="24"/>
        <v>0</v>
      </c>
      <c r="CK19" s="723">
        <f t="shared" si="24"/>
        <v>0</v>
      </c>
      <c r="CL19" s="724">
        <f t="shared" si="24"/>
        <v>0</v>
      </c>
      <c r="CM19" s="723">
        <f t="shared" si="24"/>
        <v>0</v>
      </c>
      <c r="CN19" s="1383">
        <f t="shared" si="4"/>
        <v>6</v>
      </c>
      <c r="CO19" s="1384"/>
      <c r="CP19" s="1123">
        <f>IF(CN19=0,0,LOOKUP(CN19,ﾃﾞｰﾀ入力!$AR$13:'ﾃﾞｰﾀ入力'!$AR$34,ﾃﾞｰﾀ入力!$AS$13:'ﾃﾞｰﾀ入力'!$AS$34))</f>
        <v>5.75</v>
      </c>
      <c r="CQ19" s="1123"/>
      <c r="CR19" s="294">
        <f t="shared" si="5"/>
        <v>0</v>
      </c>
      <c r="CS19" s="294">
        <f t="shared" si="6"/>
        <v>0</v>
      </c>
      <c r="CT19" s="294">
        <f t="shared" si="7"/>
        <v>0</v>
      </c>
      <c r="CU19" s="295">
        <f t="shared" ca="1" si="12"/>
        <v>7049.5</v>
      </c>
      <c r="CV19" s="296">
        <f ca="1">IF(H19=0,0,LOOKUP(H19,ﾃﾞｰﾀ入力!$C$3:'ﾃﾞｰﾀ入力'!$C$52,ﾃﾞｰﾀ入力!$E$3:'ﾃﾞｰﾀ入力'!$E$51))</f>
        <v>1226</v>
      </c>
      <c r="CW19" s="297">
        <f ca="1">IF(H19=0,0,LOOKUP(H19,ﾃﾞｰﾀ入力!$C$3:'ﾃﾞｰﾀ入力'!$C$52,ﾃﾞｰﾀ入力!$F$3:'ﾃﾞｰﾀ入力'!$F$51))</f>
        <v>0</v>
      </c>
      <c r="CY19" s="69"/>
      <c r="CZ19" s="69"/>
      <c r="DA19" s="69"/>
    </row>
    <row r="20" spans="1:105" ht="22.5" customHeight="1">
      <c r="A20" s="443">
        <f t="shared" si="8"/>
        <v>7</v>
      </c>
      <c r="B20" s="855" t="str">
        <f>ｼﾌﾄ原本!C11</f>
        <v>N.D</v>
      </c>
      <c r="C20" s="780" t="str">
        <f>ｼﾌﾄ原本!O11</f>
        <v>O-13</v>
      </c>
      <c r="D20" s="435">
        <f>IF(COUNTIF($H$14:$H$30,7),VLOOKUP(7,$H$14:$CU$30,3,FALSE),0)</f>
        <v>7.75</v>
      </c>
      <c r="E20" s="423">
        <f>IF(COUNTIF($H$14:$H$30,7),VLOOKUP(7,$H$14:$CU$30,4,FALSE),0)</f>
        <v>12</v>
      </c>
      <c r="F20" s="430">
        <f ca="1">IF(COUNTIF($H$14:$H$30,7),VLOOKUP(7,$H$14:$CU$30,92,FALSE),0)</f>
        <v>4904</v>
      </c>
      <c r="G20" s="431">
        <f ca="1">IF(COUNTIF($H$14:$H$30,7),VLOOKUP(7,$H$14:$CW$30,94,FALSE),0)</f>
        <v>420</v>
      </c>
      <c r="H20" s="432">
        <v>5</v>
      </c>
      <c r="I20" s="874" t="str">
        <f>IF(H20=0,0,LOOKUP(H20,ﾃﾞｰﾀ入力!$C$3:'ﾃﾞｰﾀ入力'!$C$40,ﾃﾞｰﾀ入力!$D$3:'ﾃﾞｰﾀ入力'!$D$40))</f>
        <v>S.S</v>
      </c>
      <c r="J20" s="285">
        <v>14</v>
      </c>
      <c r="K20" s="286">
        <v>22.75</v>
      </c>
      <c r="L20" s="632">
        <f t="shared" ref="L20:AU20" si="25">IF(AND(L12&gt;=$J$20,L12&lt;$K$20),"*",0)</f>
        <v>0</v>
      </c>
      <c r="M20" s="626">
        <f t="shared" si="25"/>
        <v>0</v>
      </c>
      <c r="N20" s="627">
        <f t="shared" si="25"/>
        <v>0</v>
      </c>
      <c r="O20" s="628">
        <f t="shared" si="25"/>
        <v>0</v>
      </c>
      <c r="P20" s="537">
        <f t="shared" si="25"/>
        <v>0</v>
      </c>
      <c r="Q20" s="539">
        <f t="shared" si="25"/>
        <v>0</v>
      </c>
      <c r="R20" s="541">
        <f t="shared" si="25"/>
        <v>0</v>
      </c>
      <c r="S20" s="539">
        <f t="shared" si="25"/>
        <v>0</v>
      </c>
      <c r="T20" s="537">
        <f t="shared" si="25"/>
        <v>0</v>
      </c>
      <c r="U20" s="538">
        <f t="shared" si="25"/>
        <v>0</v>
      </c>
      <c r="V20" s="539">
        <f t="shared" si="25"/>
        <v>0</v>
      </c>
      <c r="W20" s="540">
        <f t="shared" si="25"/>
        <v>0</v>
      </c>
      <c r="X20" s="723">
        <f t="shared" si="25"/>
        <v>0</v>
      </c>
      <c r="Y20" s="723">
        <f t="shared" si="25"/>
        <v>0</v>
      </c>
      <c r="Z20" s="724">
        <f t="shared" si="25"/>
        <v>0</v>
      </c>
      <c r="AA20" s="723">
        <f t="shared" si="25"/>
        <v>0</v>
      </c>
      <c r="AB20" s="721">
        <f t="shared" si="25"/>
        <v>0</v>
      </c>
      <c r="AC20" s="722">
        <f t="shared" si="25"/>
        <v>0</v>
      </c>
      <c r="AD20" s="723">
        <f t="shared" si="25"/>
        <v>0</v>
      </c>
      <c r="AE20" s="562">
        <f t="shared" si="25"/>
        <v>0</v>
      </c>
      <c r="AF20" s="723">
        <f t="shared" si="25"/>
        <v>0</v>
      </c>
      <c r="AG20" s="723">
        <f t="shared" si="25"/>
        <v>0</v>
      </c>
      <c r="AH20" s="724">
        <f t="shared" si="25"/>
        <v>0</v>
      </c>
      <c r="AI20" s="723">
        <f t="shared" si="25"/>
        <v>0</v>
      </c>
      <c r="AJ20" s="721">
        <f t="shared" si="25"/>
        <v>0</v>
      </c>
      <c r="AK20" s="722">
        <f t="shared" si="25"/>
        <v>0</v>
      </c>
      <c r="AL20" s="723">
        <f t="shared" si="25"/>
        <v>0</v>
      </c>
      <c r="AM20" s="562">
        <f t="shared" si="25"/>
        <v>0</v>
      </c>
      <c r="AN20" s="723">
        <f t="shared" si="25"/>
        <v>0</v>
      </c>
      <c r="AO20" s="723">
        <f t="shared" si="25"/>
        <v>0</v>
      </c>
      <c r="AP20" s="724">
        <f t="shared" si="25"/>
        <v>0</v>
      </c>
      <c r="AQ20" s="723">
        <f t="shared" si="25"/>
        <v>0</v>
      </c>
      <c r="AR20" s="952">
        <f t="shared" si="25"/>
        <v>0</v>
      </c>
      <c r="AS20" s="950">
        <f t="shared" si="25"/>
        <v>0</v>
      </c>
      <c r="AT20" s="951">
        <f t="shared" si="25"/>
        <v>0</v>
      </c>
      <c r="AU20" s="953">
        <f t="shared" si="25"/>
        <v>0</v>
      </c>
      <c r="AV20" s="723" t="str">
        <f t="shared" ref="AV20:BW20" si="26">IF(AND(AV12&gt;=$J$20,AV12&lt;$K$20),"*",0)</f>
        <v>*</v>
      </c>
      <c r="AW20" s="723" t="str">
        <f t="shared" si="26"/>
        <v>*</v>
      </c>
      <c r="AX20" s="724" t="str">
        <f t="shared" si="26"/>
        <v>*</v>
      </c>
      <c r="AY20" s="723" t="str">
        <f t="shared" si="26"/>
        <v>*</v>
      </c>
      <c r="AZ20" s="721" t="str">
        <f t="shared" si="26"/>
        <v>*</v>
      </c>
      <c r="BA20" s="722" t="str">
        <f t="shared" si="26"/>
        <v>*</v>
      </c>
      <c r="BB20" s="723" t="str">
        <f t="shared" si="26"/>
        <v>*</v>
      </c>
      <c r="BC20" s="562" t="str">
        <f t="shared" si="26"/>
        <v>*</v>
      </c>
      <c r="BD20" s="723" t="str">
        <f t="shared" si="26"/>
        <v>*</v>
      </c>
      <c r="BE20" s="723" t="str">
        <f t="shared" si="26"/>
        <v>*</v>
      </c>
      <c r="BF20" s="724" t="str">
        <f t="shared" si="26"/>
        <v>*</v>
      </c>
      <c r="BG20" s="723" t="str">
        <f t="shared" si="26"/>
        <v>*</v>
      </c>
      <c r="BH20" s="721" t="str">
        <f t="shared" si="26"/>
        <v>*</v>
      </c>
      <c r="BI20" s="722" t="str">
        <f t="shared" si="26"/>
        <v>*</v>
      </c>
      <c r="BJ20" s="979" t="str">
        <f t="shared" si="26"/>
        <v>*</v>
      </c>
      <c r="BK20" s="982" t="str">
        <f t="shared" si="26"/>
        <v>*</v>
      </c>
      <c r="BL20" s="979" t="str">
        <f t="shared" si="26"/>
        <v>*</v>
      </c>
      <c r="BM20" s="979" t="str">
        <f t="shared" si="26"/>
        <v>*</v>
      </c>
      <c r="BN20" s="724" t="str">
        <f t="shared" si="26"/>
        <v>*</v>
      </c>
      <c r="BO20" s="723" t="str">
        <f t="shared" si="26"/>
        <v>*</v>
      </c>
      <c r="BP20" s="721" t="str">
        <f t="shared" si="26"/>
        <v>*</v>
      </c>
      <c r="BQ20" s="722" t="str">
        <f t="shared" si="26"/>
        <v>*</v>
      </c>
      <c r="BR20" s="723" t="str">
        <f t="shared" si="26"/>
        <v>*</v>
      </c>
      <c r="BS20" s="562" t="str">
        <f t="shared" si="26"/>
        <v>*</v>
      </c>
      <c r="BT20" s="723" t="str">
        <f t="shared" si="26"/>
        <v>*</v>
      </c>
      <c r="BU20" s="723" t="str">
        <f t="shared" si="26"/>
        <v>*</v>
      </c>
      <c r="BV20" s="724" t="str">
        <f t="shared" si="26"/>
        <v>*</v>
      </c>
      <c r="BW20" s="723" t="str">
        <f t="shared" si="26"/>
        <v>*</v>
      </c>
      <c r="BX20" s="721" t="str">
        <f t="shared" ref="BX20:CM20" si="27">IF(AND(BX12&gt;=$J$20,BX12&lt;$K$20),"*",0)</f>
        <v>*</v>
      </c>
      <c r="BY20" s="722" t="str">
        <f t="shared" si="27"/>
        <v>*</v>
      </c>
      <c r="BZ20" s="723" t="str">
        <f t="shared" si="27"/>
        <v>*</v>
      </c>
      <c r="CA20" s="562" t="str">
        <f t="shared" si="27"/>
        <v>*</v>
      </c>
      <c r="CB20" s="723" t="str">
        <f t="shared" si="27"/>
        <v>*</v>
      </c>
      <c r="CC20" s="723" t="str">
        <f t="shared" si="27"/>
        <v>*</v>
      </c>
      <c r="CD20" s="724" t="str">
        <f t="shared" si="27"/>
        <v>*</v>
      </c>
      <c r="CE20" s="723">
        <f t="shared" si="27"/>
        <v>0</v>
      </c>
      <c r="CF20" s="721">
        <f t="shared" si="27"/>
        <v>0</v>
      </c>
      <c r="CG20" s="722">
        <f t="shared" si="27"/>
        <v>0</v>
      </c>
      <c r="CH20" s="723">
        <f t="shared" si="27"/>
        <v>0</v>
      </c>
      <c r="CI20" s="562">
        <f t="shared" si="27"/>
        <v>0</v>
      </c>
      <c r="CJ20" s="723">
        <f t="shared" si="27"/>
        <v>0</v>
      </c>
      <c r="CK20" s="723">
        <f t="shared" si="27"/>
        <v>0</v>
      </c>
      <c r="CL20" s="724">
        <f t="shared" si="27"/>
        <v>0</v>
      </c>
      <c r="CM20" s="723">
        <f t="shared" si="27"/>
        <v>0</v>
      </c>
      <c r="CN20" s="1383">
        <f t="shared" si="4"/>
        <v>8.75</v>
      </c>
      <c r="CO20" s="1384"/>
      <c r="CP20" s="1123">
        <f>IF(CN20=0,0,LOOKUP(CN20,ﾃﾞｰﾀ入力!$AR$13:'ﾃﾞｰﾀ入力'!$AR$34,ﾃﾞｰﾀ入力!$AS$13:'ﾃﾞｰﾀ入力'!$AS$34))</f>
        <v>7.5</v>
      </c>
      <c r="CQ20" s="1123"/>
      <c r="CR20" s="294">
        <f t="shared" si="5"/>
        <v>0</v>
      </c>
      <c r="CS20" s="294">
        <f t="shared" si="6"/>
        <v>0.75</v>
      </c>
      <c r="CT20" s="294">
        <f t="shared" si="7"/>
        <v>0</v>
      </c>
      <c r="CU20" s="295">
        <f t="shared" ca="1" si="12"/>
        <v>9540.1875</v>
      </c>
      <c r="CV20" s="296">
        <f ca="1">IF(H20=0,0,LOOKUP(H20,ﾃﾞｰﾀ入力!$C$3:'ﾃﾞｰﾀ入力'!$C$52,ﾃﾞｰﾀ入力!$E$3:'ﾃﾞｰﾀ入力'!$E$51))</f>
        <v>1241</v>
      </c>
      <c r="CW20" s="297">
        <f ca="1">IF(H20=0,0,LOOKUP(H20,ﾃﾞｰﾀ入力!$C$3:'ﾃﾞｰﾀ入力'!$C$52,ﾃﾞｰﾀ入力!$F$3:'ﾃﾞｰﾀ入力'!$F$51))</f>
        <v>682</v>
      </c>
      <c r="CY20" s="69"/>
      <c r="CZ20" s="69"/>
      <c r="DA20" s="69"/>
    </row>
    <row r="21" spans="1:105" ht="22.5" customHeight="1">
      <c r="A21" s="443">
        <f t="shared" si="8"/>
        <v>8</v>
      </c>
      <c r="B21" s="855" t="str">
        <f>ｼﾌﾄ原本!C12</f>
        <v>M.K</v>
      </c>
      <c r="C21" s="780" t="str">
        <f>ｼﾌﾄ原本!O12</f>
        <v>O-14</v>
      </c>
      <c r="D21" s="435">
        <f>IF(COUNTIF($H$14:$H$30,8),VLOOKUP(8,$H$14:$CU$30,3,FALSE),0)</f>
        <v>7.75</v>
      </c>
      <c r="E21" s="423">
        <f>IF(COUNTIF($H$14:$H$30,8),VLOOKUP(8,$H$14:$CU$30,4,FALSE),0)</f>
        <v>14</v>
      </c>
      <c r="F21" s="430">
        <f ca="1">IF(COUNTIF($H$14:$H$30,8),VLOOKUP(8,$H$14:$CU$30,92,FALSE),0)</f>
        <v>7049.5</v>
      </c>
      <c r="G21" s="431">
        <f ca="1">IF(COUNTIF($H$14:$H$30,8),VLOOKUP(8,$H$14:$CW$30,94,FALSE),0)</f>
        <v>1430</v>
      </c>
      <c r="H21" s="432">
        <v>1</v>
      </c>
      <c r="I21" s="874" t="str">
        <f>IF(H21=0,0,LOOKUP(H21,ﾃﾞｰﾀ入力!$C$3:'ﾃﾞｰﾀ入力'!$C$40,ﾃﾞｰﾀ入力!$D$3:'ﾃﾞｰﾀ入力'!$D$40))</f>
        <v>K.M</v>
      </c>
      <c r="J21" s="285">
        <v>14</v>
      </c>
      <c r="K21" s="286">
        <v>22.75</v>
      </c>
      <c r="L21" s="632">
        <f t="shared" ref="L21:AU21" si="28">IF(AND(L12&gt;=$J$21,L12&lt;$K$21),"*",0)</f>
        <v>0</v>
      </c>
      <c r="M21" s="626">
        <f t="shared" si="28"/>
        <v>0</v>
      </c>
      <c r="N21" s="627">
        <f t="shared" si="28"/>
        <v>0</v>
      </c>
      <c r="O21" s="628">
        <f t="shared" si="28"/>
        <v>0</v>
      </c>
      <c r="P21" s="537">
        <f t="shared" si="28"/>
        <v>0</v>
      </c>
      <c r="Q21" s="539">
        <f t="shared" si="28"/>
        <v>0</v>
      </c>
      <c r="R21" s="541">
        <f t="shared" si="28"/>
        <v>0</v>
      </c>
      <c r="S21" s="539">
        <f t="shared" si="28"/>
        <v>0</v>
      </c>
      <c r="T21" s="537">
        <f t="shared" si="28"/>
        <v>0</v>
      </c>
      <c r="U21" s="538">
        <f t="shared" si="28"/>
        <v>0</v>
      </c>
      <c r="V21" s="539">
        <f t="shared" si="28"/>
        <v>0</v>
      </c>
      <c r="W21" s="540">
        <f t="shared" si="28"/>
        <v>0</v>
      </c>
      <c r="X21" s="539">
        <f t="shared" si="28"/>
        <v>0</v>
      </c>
      <c r="Y21" s="539">
        <f t="shared" si="28"/>
        <v>0</v>
      </c>
      <c r="Z21" s="724">
        <f t="shared" si="28"/>
        <v>0</v>
      </c>
      <c r="AA21" s="723">
        <f t="shared" si="28"/>
        <v>0</v>
      </c>
      <c r="AB21" s="721">
        <f t="shared" si="28"/>
        <v>0</v>
      </c>
      <c r="AC21" s="722">
        <f t="shared" si="28"/>
        <v>0</v>
      </c>
      <c r="AD21" s="723">
        <f t="shared" si="28"/>
        <v>0</v>
      </c>
      <c r="AE21" s="562">
        <f t="shared" si="28"/>
        <v>0</v>
      </c>
      <c r="AF21" s="723">
        <f t="shared" si="28"/>
        <v>0</v>
      </c>
      <c r="AG21" s="723">
        <f t="shared" si="28"/>
        <v>0</v>
      </c>
      <c r="AH21" s="724">
        <f t="shared" si="28"/>
        <v>0</v>
      </c>
      <c r="AI21" s="723">
        <f t="shared" si="28"/>
        <v>0</v>
      </c>
      <c r="AJ21" s="721">
        <f t="shared" si="28"/>
        <v>0</v>
      </c>
      <c r="AK21" s="722">
        <f t="shared" si="28"/>
        <v>0</v>
      </c>
      <c r="AL21" s="723">
        <f t="shared" si="28"/>
        <v>0</v>
      </c>
      <c r="AM21" s="562">
        <f t="shared" si="28"/>
        <v>0</v>
      </c>
      <c r="AN21" s="723">
        <f t="shared" si="28"/>
        <v>0</v>
      </c>
      <c r="AO21" s="723">
        <f t="shared" si="28"/>
        <v>0</v>
      </c>
      <c r="AP21" s="724">
        <f t="shared" si="28"/>
        <v>0</v>
      </c>
      <c r="AQ21" s="723">
        <f t="shared" si="28"/>
        <v>0</v>
      </c>
      <c r="AR21" s="952">
        <f t="shared" si="28"/>
        <v>0</v>
      </c>
      <c r="AS21" s="950">
        <f t="shared" si="28"/>
        <v>0</v>
      </c>
      <c r="AT21" s="951">
        <f t="shared" si="28"/>
        <v>0</v>
      </c>
      <c r="AU21" s="953">
        <f t="shared" si="28"/>
        <v>0</v>
      </c>
      <c r="AV21" s="723" t="str">
        <f t="shared" ref="AV21:BW21" si="29">IF(AND(AV12&gt;=$J$21,AV12&lt;$K$21),"*",0)</f>
        <v>*</v>
      </c>
      <c r="AW21" s="723" t="str">
        <f t="shared" si="29"/>
        <v>*</v>
      </c>
      <c r="AX21" s="724" t="str">
        <f t="shared" si="29"/>
        <v>*</v>
      </c>
      <c r="AY21" s="723" t="str">
        <f t="shared" si="29"/>
        <v>*</v>
      </c>
      <c r="AZ21" s="721" t="str">
        <f t="shared" si="29"/>
        <v>*</v>
      </c>
      <c r="BA21" s="722" t="str">
        <f t="shared" si="29"/>
        <v>*</v>
      </c>
      <c r="BB21" s="723" t="str">
        <f t="shared" si="29"/>
        <v>*</v>
      </c>
      <c r="BC21" s="562" t="str">
        <f t="shared" si="29"/>
        <v>*</v>
      </c>
      <c r="BD21" s="979" t="str">
        <f t="shared" si="29"/>
        <v>*</v>
      </c>
      <c r="BE21" s="979" t="str">
        <f t="shared" si="29"/>
        <v>*</v>
      </c>
      <c r="BF21" s="983" t="str">
        <f t="shared" si="29"/>
        <v>*</v>
      </c>
      <c r="BG21" s="979" t="str">
        <f t="shared" si="29"/>
        <v>*</v>
      </c>
      <c r="BH21" s="721" t="str">
        <f t="shared" si="29"/>
        <v>*</v>
      </c>
      <c r="BI21" s="722" t="str">
        <f t="shared" si="29"/>
        <v>*</v>
      </c>
      <c r="BJ21" s="723" t="str">
        <f t="shared" si="29"/>
        <v>*</v>
      </c>
      <c r="BK21" s="562" t="str">
        <f t="shared" si="29"/>
        <v>*</v>
      </c>
      <c r="BL21" s="723" t="str">
        <f t="shared" si="29"/>
        <v>*</v>
      </c>
      <c r="BM21" s="723" t="str">
        <f t="shared" si="29"/>
        <v>*</v>
      </c>
      <c r="BN21" s="724" t="str">
        <f t="shared" si="29"/>
        <v>*</v>
      </c>
      <c r="BO21" s="723" t="str">
        <f t="shared" si="29"/>
        <v>*</v>
      </c>
      <c r="BP21" s="721" t="str">
        <f t="shared" si="29"/>
        <v>*</v>
      </c>
      <c r="BQ21" s="722" t="str">
        <f t="shared" si="29"/>
        <v>*</v>
      </c>
      <c r="BR21" s="723" t="str">
        <f t="shared" si="29"/>
        <v>*</v>
      </c>
      <c r="BS21" s="562" t="str">
        <f t="shared" si="29"/>
        <v>*</v>
      </c>
      <c r="BT21" s="723" t="str">
        <f t="shared" si="29"/>
        <v>*</v>
      </c>
      <c r="BU21" s="723" t="str">
        <f t="shared" si="29"/>
        <v>*</v>
      </c>
      <c r="BV21" s="724" t="str">
        <f t="shared" si="29"/>
        <v>*</v>
      </c>
      <c r="BW21" s="723" t="str">
        <f t="shared" si="29"/>
        <v>*</v>
      </c>
      <c r="BX21" s="721" t="str">
        <f t="shared" ref="BX21:CM21" si="30">IF(AND(BX12&gt;=$J$21,BX12&lt;$K$21),"*",0)</f>
        <v>*</v>
      </c>
      <c r="BY21" s="722" t="str">
        <f t="shared" si="30"/>
        <v>*</v>
      </c>
      <c r="BZ21" s="723" t="str">
        <f t="shared" si="30"/>
        <v>*</v>
      </c>
      <c r="CA21" s="562" t="str">
        <f t="shared" si="30"/>
        <v>*</v>
      </c>
      <c r="CB21" s="723" t="str">
        <f t="shared" si="30"/>
        <v>*</v>
      </c>
      <c r="CC21" s="723" t="str">
        <f t="shared" si="30"/>
        <v>*</v>
      </c>
      <c r="CD21" s="724" t="str">
        <f t="shared" si="30"/>
        <v>*</v>
      </c>
      <c r="CE21" s="723">
        <f t="shared" si="30"/>
        <v>0</v>
      </c>
      <c r="CF21" s="721">
        <f t="shared" si="30"/>
        <v>0</v>
      </c>
      <c r="CG21" s="722">
        <f t="shared" si="30"/>
        <v>0</v>
      </c>
      <c r="CH21" s="723">
        <f t="shared" si="30"/>
        <v>0</v>
      </c>
      <c r="CI21" s="562">
        <f t="shared" si="30"/>
        <v>0</v>
      </c>
      <c r="CJ21" s="723">
        <f t="shared" si="30"/>
        <v>0</v>
      </c>
      <c r="CK21" s="723">
        <f t="shared" si="30"/>
        <v>0</v>
      </c>
      <c r="CL21" s="724">
        <f t="shared" si="30"/>
        <v>0</v>
      </c>
      <c r="CM21" s="723">
        <f t="shared" si="30"/>
        <v>0</v>
      </c>
      <c r="CN21" s="1383">
        <f t="shared" si="4"/>
        <v>8.75</v>
      </c>
      <c r="CO21" s="1384"/>
      <c r="CP21" s="1123">
        <f>IF(CN21=0,0,LOOKUP(CN21,ﾃﾞｰﾀ入力!$AR$13:'ﾃﾞｰﾀ入力'!$AR$34,ﾃﾞｰﾀ入力!$AS$13:'ﾃﾞｰﾀ入力'!$AS$34))</f>
        <v>7.5</v>
      </c>
      <c r="CQ21" s="1123"/>
      <c r="CR21" s="294">
        <f t="shared" si="5"/>
        <v>0</v>
      </c>
      <c r="CS21" s="294">
        <f t="shared" si="6"/>
        <v>0.75</v>
      </c>
      <c r="CT21" s="294">
        <f t="shared" si="7"/>
        <v>0</v>
      </c>
      <c r="CU21" s="295">
        <f t="shared" ca="1" si="12"/>
        <v>15375</v>
      </c>
      <c r="CV21" s="296">
        <f ca="1">IF(H21=0,0,LOOKUP(H21,ﾃﾞｰﾀ入力!$C$3:'ﾃﾞｰﾀ入力'!$C$52,ﾃﾞｰﾀ入力!$E$3:'ﾃﾞｰﾀ入力'!$E$51))</f>
        <v>2000</v>
      </c>
      <c r="CW21" s="297">
        <f ca="1">IF(H21=0,0,LOOKUP(H21,ﾃﾞｰﾀ入力!$C$3:'ﾃﾞｰﾀ入力'!$C$52,ﾃﾞｰﾀ入力!$F$3:'ﾃﾞｰﾀ入力'!$F$51))</f>
        <v>1</v>
      </c>
      <c r="CY21" s="69"/>
      <c r="CZ21" s="69"/>
      <c r="DA21" s="69"/>
    </row>
    <row r="22" spans="1:105" ht="22.5" customHeight="1">
      <c r="A22" s="443">
        <f t="shared" si="8"/>
        <v>9</v>
      </c>
      <c r="B22" s="855" t="str">
        <f>ｼﾌﾄ原本!C13</f>
        <v>H.S</v>
      </c>
      <c r="C22" s="780" t="str">
        <f>ｼﾌﾄ原本!O13</f>
        <v>11-L</v>
      </c>
      <c r="D22" s="435">
        <f>IF(COUNTIF($H$14:$H$30,9),VLOOKUP(9,$H$14:$CU$30,3,FALSE),0)</f>
        <v>11</v>
      </c>
      <c r="E22" s="423">
        <f>IF(COUNTIF($H$14:$H$30,9),VLOOKUP(9,$H$14:$CU$30,4,FALSE),0)</f>
        <v>22.75</v>
      </c>
      <c r="F22" s="430">
        <f ca="1">IF(COUNTIF($H$14:$H$30,9),VLOOKUP(9,$H$14:$CU$30,92,FALSE),0)</f>
        <v>14586</v>
      </c>
      <c r="G22" s="431">
        <f ca="1">IF(COUNTIF($H$14:$H$30,9),VLOOKUP(9,$H$14:$CW$30,94,FALSE),0)</f>
        <v>648</v>
      </c>
      <c r="H22" s="432">
        <v>2</v>
      </c>
      <c r="I22" s="874" t="str">
        <f>IF(H22=0,0,LOOKUP(H22,ﾃﾞｰﾀ入力!$C$3:'ﾃﾞｰﾀ入力'!$C$40,ﾃﾞｰﾀ入力!$D$3:'ﾃﾞｰﾀ入力'!$D$40))</f>
        <v>S.S</v>
      </c>
      <c r="J22" s="285">
        <v>14</v>
      </c>
      <c r="K22" s="286">
        <v>22.75</v>
      </c>
      <c r="L22" s="632">
        <f t="shared" ref="L22:AU22" si="31">IF(AND(L12&gt;=$J$22,L12&lt;$K$22),"*",0)</f>
        <v>0</v>
      </c>
      <c r="M22" s="626">
        <f t="shared" si="31"/>
        <v>0</v>
      </c>
      <c r="N22" s="627">
        <f t="shared" si="31"/>
        <v>0</v>
      </c>
      <c r="O22" s="628">
        <f t="shared" si="31"/>
        <v>0</v>
      </c>
      <c r="P22" s="537">
        <f t="shared" si="31"/>
        <v>0</v>
      </c>
      <c r="Q22" s="539">
        <f t="shared" si="31"/>
        <v>0</v>
      </c>
      <c r="R22" s="541">
        <f t="shared" si="31"/>
        <v>0</v>
      </c>
      <c r="S22" s="539">
        <f t="shared" si="31"/>
        <v>0</v>
      </c>
      <c r="T22" s="537">
        <f t="shared" si="31"/>
        <v>0</v>
      </c>
      <c r="U22" s="538">
        <f t="shared" si="31"/>
        <v>0</v>
      </c>
      <c r="V22" s="539">
        <f t="shared" si="31"/>
        <v>0</v>
      </c>
      <c r="W22" s="540">
        <f t="shared" si="31"/>
        <v>0</v>
      </c>
      <c r="X22" s="539">
        <f t="shared" si="31"/>
        <v>0</v>
      </c>
      <c r="Y22" s="539">
        <f t="shared" si="31"/>
        <v>0</v>
      </c>
      <c r="Z22" s="724">
        <f t="shared" si="31"/>
        <v>0</v>
      </c>
      <c r="AA22" s="723">
        <f t="shared" si="31"/>
        <v>0</v>
      </c>
      <c r="AB22" s="721">
        <f t="shared" si="31"/>
        <v>0</v>
      </c>
      <c r="AC22" s="722">
        <f t="shared" si="31"/>
        <v>0</v>
      </c>
      <c r="AD22" s="723">
        <f t="shared" si="31"/>
        <v>0</v>
      </c>
      <c r="AE22" s="562">
        <f t="shared" si="31"/>
        <v>0</v>
      </c>
      <c r="AF22" s="723">
        <f t="shared" si="31"/>
        <v>0</v>
      </c>
      <c r="AG22" s="723">
        <f t="shared" si="31"/>
        <v>0</v>
      </c>
      <c r="AH22" s="724">
        <f t="shared" si="31"/>
        <v>0</v>
      </c>
      <c r="AI22" s="723">
        <f t="shared" si="31"/>
        <v>0</v>
      </c>
      <c r="AJ22" s="721">
        <f t="shared" si="31"/>
        <v>0</v>
      </c>
      <c r="AK22" s="722">
        <f t="shared" si="31"/>
        <v>0</v>
      </c>
      <c r="AL22" s="723">
        <f t="shared" si="31"/>
        <v>0</v>
      </c>
      <c r="AM22" s="562">
        <f t="shared" si="31"/>
        <v>0</v>
      </c>
      <c r="AN22" s="723">
        <f t="shared" si="31"/>
        <v>0</v>
      </c>
      <c r="AO22" s="723">
        <f t="shared" si="31"/>
        <v>0</v>
      </c>
      <c r="AP22" s="724">
        <f t="shared" si="31"/>
        <v>0</v>
      </c>
      <c r="AQ22" s="723">
        <f t="shared" si="31"/>
        <v>0</v>
      </c>
      <c r="AR22" s="952">
        <f t="shared" si="31"/>
        <v>0</v>
      </c>
      <c r="AS22" s="950">
        <f t="shared" si="31"/>
        <v>0</v>
      </c>
      <c r="AT22" s="951">
        <f t="shared" si="31"/>
        <v>0</v>
      </c>
      <c r="AU22" s="953">
        <f t="shared" si="31"/>
        <v>0</v>
      </c>
      <c r="AV22" s="723" t="str">
        <f t="shared" ref="AV22:BW22" si="32">IF(AND(AV12&gt;=$J$22,AV12&lt;$K$22),"*",0)</f>
        <v>*</v>
      </c>
      <c r="AW22" s="723" t="str">
        <f t="shared" si="32"/>
        <v>*</v>
      </c>
      <c r="AX22" s="724" t="str">
        <f t="shared" si="32"/>
        <v>*</v>
      </c>
      <c r="AY22" s="723" t="str">
        <f t="shared" si="32"/>
        <v>*</v>
      </c>
      <c r="AZ22" s="721" t="str">
        <f t="shared" si="32"/>
        <v>*</v>
      </c>
      <c r="BA22" s="722" t="str">
        <f t="shared" si="32"/>
        <v>*</v>
      </c>
      <c r="BB22" s="723" t="str">
        <f t="shared" si="32"/>
        <v>*</v>
      </c>
      <c r="BC22" s="562" t="str">
        <f t="shared" si="32"/>
        <v>*</v>
      </c>
      <c r="BD22" s="723" t="str">
        <f t="shared" si="32"/>
        <v>*</v>
      </c>
      <c r="BE22" s="723" t="str">
        <f t="shared" si="32"/>
        <v>*</v>
      </c>
      <c r="BF22" s="724" t="str">
        <f t="shared" si="32"/>
        <v>*</v>
      </c>
      <c r="BG22" s="723" t="str">
        <f t="shared" si="32"/>
        <v>*</v>
      </c>
      <c r="BH22" s="980" t="str">
        <f t="shared" si="32"/>
        <v>*</v>
      </c>
      <c r="BI22" s="981" t="str">
        <f t="shared" si="32"/>
        <v>*</v>
      </c>
      <c r="BJ22" s="979" t="str">
        <f t="shared" si="32"/>
        <v>*</v>
      </c>
      <c r="BK22" s="982" t="str">
        <f t="shared" si="32"/>
        <v>*</v>
      </c>
      <c r="BL22" s="723" t="str">
        <f t="shared" si="32"/>
        <v>*</v>
      </c>
      <c r="BM22" s="723" t="str">
        <f t="shared" si="32"/>
        <v>*</v>
      </c>
      <c r="BN22" s="724" t="str">
        <f t="shared" si="32"/>
        <v>*</v>
      </c>
      <c r="BO22" s="723" t="str">
        <f t="shared" si="32"/>
        <v>*</v>
      </c>
      <c r="BP22" s="721" t="str">
        <f t="shared" si="32"/>
        <v>*</v>
      </c>
      <c r="BQ22" s="722" t="str">
        <f t="shared" si="32"/>
        <v>*</v>
      </c>
      <c r="BR22" s="723" t="str">
        <f t="shared" si="32"/>
        <v>*</v>
      </c>
      <c r="BS22" s="562" t="str">
        <f t="shared" si="32"/>
        <v>*</v>
      </c>
      <c r="BT22" s="723" t="str">
        <f t="shared" si="32"/>
        <v>*</v>
      </c>
      <c r="BU22" s="723" t="str">
        <f t="shared" si="32"/>
        <v>*</v>
      </c>
      <c r="BV22" s="724" t="str">
        <f t="shared" si="32"/>
        <v>*</v>
      </c>
      <c r="BW22" s="723" t="str">
        <f t="shared" si="32"/>
        <v>*</v>
      </c>
      <c r="BX22" s="721" t="str">
        <f t="shared" ref="BX22:CM22" si="33">IF(AND(BX12&gt;=$J$22,BX12&lt;$K$22),"*",0)</f>
        <v>*</v>
      </c>
      <c r="BY22" s="722" t="str">
        <f t="shared" si="33"/>
        <v>*</v>
      </c>
      <c r="BZ22" s="723" t="str">
        <f t="shared" si="33"/>
        <v>*</v>
      </c>
      <c r="CA22" s="562" t="str">
        <f t="shared" si="33"/>
        <v>*</v>
      </c>
      <c r="CB22" s="723" t="str">
        <f t="shared" si="33"/>
        <v>*</v>
      </c>
      <c r="CC22" s="723" t="str">
        <f t="shared" si="33"/>
        <v>*</v>
      </c>
      <c r="CD22" s="724" t="str">
        <f t="shared" si="33"/>
        <v>*</v>
      </c>
      <c r="CE22" s="723">
        <f t="shared" si="33"/>
        <v>0</v>
      </c>
      <c r="CF22" s="721">
        <f t="shared" si="33"/>
        <v>0</v>
      </c>
      <c r="CG22" s="722">
        <f t="shared" si="33"/>
        <v>0</v>
      </c>
      <c r="CH22" s="723">
        <f t="shared" si="33"/>
        <v>0</v>
      </c>
      <c r="CI22" s="562">
        <f t="shared" si="33"/>
        <v>0</v>
      </c>
      <c r="CJ22" s="723">
        <f t="shared" si="33"/>
        <v>0</v>
      </c>
      <c r="CK22" s="723">
        <f t="shared" si="33"/>
        <v>0</v>
      </c>
      <c r="CL22" s="724">
        <f t="shared" si="33"/>
        <v>0</v>
      </c>
      <c r="CM22" s="723">
        <f t="shared" si="33"/>
        <v>0</v>
      </c>
      <c r="CN22" s="1383">
        <f t="shared" si="4"/>
        <v>8.75</v>
      </c>
      <c r="CO22" s="1384"/>
      <c r="CP22" s="1123">
        <f>IF(CN22=0,0,LOOKUP(CN22,ﾃﾞｰﾀ入力!$AR$13:'ﾃﾞｰﾀ入力'!$AR$34,ﾃﾞｰﾀ入力!$AS$13:'ﾃﾞｰﾀ入力'!$AS$34))</f>
        <v>7.5</v>
      </c>
      <c r="CQ22" s="1123"/>
      <c r="CR22" s="294">
        <f t="shared" si="5"/>
        <v>0</v>
      </c>
      <c r="CS22" s="294">
        <f t="shared" si="6"/>
        <v>0.75</v>
      </c>
      <c r="CT22" s="294">
        <f t="shared" si="7"/>
        <v>0</v>
      </c>
      <c r="CU22" s="295">
        <f t="shared" ca="1" si="12"/>
        <v>11531.25</v>
      </c>
      <c r="CV22" s="296">
        <f ca="1">IF(H22=0,0,LOOKUP(H22,ﾃﾞｰﾀ入力!$C$3:'ﾃﾞｰﾀ入力'!$C$52,ﾃﾞｰﾀ入力!$E$3:'ﾃﾞｰﾀ入力'!$E$51))</f>
        <v>1500</v>
      </c>
      <c r="CW22" s="297">
        <f ca="1">IF(H22=0,0,LOOKUP(H22,ﾃﾞｰﾀ入力!$C$3:'ﾃﾞｰﾀ入力'!$C$52,ﾃﾞｰﾀ入力!$F$3:'ﾃﾞｰﾀ入力'!$F$51))</f>
        <v>1</v>
      </c>
      <c r="CY22" s="69"/>
      <c r="CZ22" s="69"/>
      <c r="DA22" s="69"/>
    </row>
    <row r="23" spans="1:105" ht="22.5" customHeight="1">
      <c r="A23" s="443">
        <f t="shared" si="8"/>
        <v>10</v>
      </c>
      <c r="B23" s="855" t="str">
        <f>ｼﾌﾄ原本!C14</f>
        <v>C.E</v>
      </c>
      <c r="C23" s="780" t="str">
        <f>ｼﾌﾄ原本!O14</f>
        <v>X</v>
      </c>
      <c r="D23" s="435">
        <f>IF(COUNTIF($H$14:$H$30,10),VLOOKUP(10,$H$14:$CU$30,3,FALSE),0)</f>
        <v>0</v>
      </c>
      <c r="E23" s="423">
        <f>IF(COUNTIF($H$14:$H$30,10),VLOOKUP(10,$H$14:$CU$30,4,FALSE),0)</f>
        <v>0</v>
      </c>
      <c r="F23" s="430">
        <f>IF(COUNTIF($H$14:$H$30,10),VLOOKUP(10,$H$14:$CU$30,92,FALSE),0)</f>
        <v>0</v>
      </c>
      <c r="G23" s="431">
        <f>IF(COUNTIF($H$14:$H$30,10),VLOOKUP(10,$H$14:$CW$30,94,FALSE),0)</f>
        <v>0</v>
      </c>
      <c r="H23" s="432"/>
      <c r="I23" s="874">
        <f>IF(H23=0,0,LOOKUP(H23,ﾃﾞｰﾀ入力!$C$3:'ﾃﾞｰﾀ入力'!$C$40,ﾃﾞｰﾀ入力!$D$3:'ﾃﾞｰﾀ入力'!$D$40))</f>
        <v>0</v>
      </c>
      <c r="J23" s="285"/>
      <c r="K23" s="286"/>
      <c r="L23" s="632">
        <f t="shared" ref="L23:AU23" si="34">IF(AND(L12&gt;=$J$23,L12&lt;$K$23),"*",0)</f>
        <v>0</v>
      </c>
      <c r="M23" s="626">
        <f t="shared" si="34"/>
        <v>0</v>
      </c>
      <c r="N23" s="627">
        <f t="shared" si="34"/>
        <v>0</v>
      </c>
      <c r="O23" s="628">
        <f t="shared" si="34"/>
        <v>0</v>
      </c>
      <c r="P23" s="537">
        <f t="shared" si="34"/>
        <v>0</v>
      </c>
      <c r="Q23" s="539">
        <f t="shared" si="34"/>
        <v>0</v>
      </c>
      <c r="R23" s="541">
        <f t="shared" si="34"/>
        <v>0</v>
      </c>
      <c r="S23" s="539">
        <f t="shared" si="34"/>
        <v>0</v>
      </c>
      <c r="T23" s="537">
        <f t="shared" si="34"/>
        <v>0</v>
      </c>
      <c r="U23" s="538">
        <f t="shared" si="34"/>
        <v>0</v>
      </c>
      <c r="V23" s="539">
        <f t="shared" si="34"/>
        <v>0</v>
      </c>
      <c r="W23" s="540">
        <f t="shared" si="34"/>
        <v>0</v>
      </c>
      <c r="X23" s="539">
        <f t="shared" si="34"/>
        <v>0</v>
      </c>
      <c r="Y23" s="539">
        <f t="shared" si="34"/>
        <v>0</v>
      </c>
      <c r="Z23" s="724">
        <f t="shared" si="34"/>
        <v>0</v>
      </c>
      <c r="AA23" s="723">
        <f t="shared" si="34"/>
        <v>0</v>
      </c>
      <c r="AB23" s="721">
        <f t="shared" si="34"/>
        <v>0</v>
      </c>
      <c r="AC23" s="722">
        <f t="shared" si="34"/>
        <v>0</v>
      </c>
      <c r="AD23" s="723">
        <f t="shared" si="34"/>
        <v>0</v>
      </c>
      <c r="AE23" s="562">
        <f t="shared" si="34"/>
        <v>0</v>
      </c>
      <c r="AF23" s="723">
        <f t="shared" si="34"/>
        <v>0</v>
      </c>
      <c r="AG23" s="723">
        <f t="shared" si="34"/>
        <v>0</v>
      </c>
      <c r="AH23" s="724">
        <f t="shared" si="34"/>
        <v>0</v>
      </c>
      <c r="AI23" s="723">
        <f t="shared" si="34"/>
        <v>0</v>
      </c>
      <c r="AJ23" s="721">
        <f t="shared" si="34"/>
        <v>0</v>
      </c>
      <c r="AK23" s="722">
        <f t="shared" si="34"/>
        <v>0</v>
      </c>
      <c r="AL23" s="723">
        <f t="shared" si="34"/>
        <v>0</v>
      </c>
      <c r="AM23" s="562">
        <f t="shared" si="34"/>
        <v>0</v>
      </c>
      <c r="AN23" s="723">
        <f t="shared" si="34"/>
        <v>0</v>
      </c>
      <c r="AO23" s="723">
        <f t="shared" si="34"/>
        <v>0</v>
      </c>
      <c r="AP23" s="724">
        <f t="shared" si="34"/>
        <v>0</v>
      </c>
      <c r="AQ23" s="723">
        <f t="shared" si="34"/>
        <v>0</v>
      </c>
      <c r="AR23" s="952">
        <f t="shared" si="34"/>
        <v>0</v>
      </c>
      <c r="AS23" s="950">
        <f t="shared" si="34"/>
        <v>0</v>
      </c>
      <c r="AT23" s="951">
        <f t="shared" si="34"/>
        <v>0</v>
      </c>
      <c r="AU23" s="953">
        <f t="shared" si="34"/>
        <v>0</v>
      </c>
      <c r="AV23" s="723">
        <f t="shared" ref="AV23:BW23" si="35">IF(AND(AV12&gt;=$J$23,AV12&lt;$K$23),"*",0)</f>
        <v>0</v>
      </c>
      <c r="AW23" s="723">
        <f t="shared" si="35"/>
        <v>0</v>
      </c>
      <c r="AX23" s="724">
        <f t="shared" si="35"/>
        <v>0</v>
      </c>
      <c r="AY23" s="723">
        <f t="shared" si="35"/>
        <v>0</v>
      </c>
      <c r="AZ23" s="721">
        <f t="shared" si="35"/>
        <v>0</v>
      </c>
      <c r="BA23" s="722">
        <f t="shared" si="35"/>
        <v>0</v>
      </c>
      <c r="BB23" s="723">
        <f t="shared" si="35"/>
        <v>0</v>
      </c>
      <c r="BC23" s="562">
        <f t="shared" si="35"/>
        <v>0</v>
      </c>
      <c r="BD23" s="723">
        <f t="shared" si="35"/>
        <v>0</v>
      </c>
      <c r="BE23" s="723">
        <f t="shared" si="35"/>
        <v>0</v>
      </c>
      <c r="BF23" s="724">
        <f t="shared" si="35"/>
        <v>0</v>
      </c>
      <c r="BG23" s="723">
        <f t="shared" si="35"/>
        <v>0</v>
      </c>
      <c r="BH23" s="721">
        <f t="shared" si="35"/>
        <v>0</v>
      </c>
      <c r="BI23" s="722">
        <f t="shared" si="35"/>
        <v>0</v>
      </c>
      <c r="BJ23" s="723">
        <f t="shared" si="35"/>
        <v>0</v>
      </c>
      <c r="BK23" s="562">
        <f t="shared" si="35"/>
        <v>0</v>
      </c>
      <c r="BL23" s="723">
        <f t="shared" si="35"/>
        <v>0</v>
      </c>
      <c r="BM23" s="723">
        <f t="shared" si="35"/>
        <v>0</v>
      </c>
      <c r="BN23" s="724">
        <f t="shared" si="35"/>
        <v>0</v>
      </c>
      <c r="BO23" s="723">
        <f t="shared" si="35"/>
        <v>0</v>
      </c>
      <c r="BP23" s="721">
        <f t="shared" si="35"/>
        <v>0</v>
      </c>
      <c r="BQ23" s="722">
        <f t="shared" si="35"/>
        <v>0</v>
      </c>
      <c r="BR23" s="723">
        <f t="shared" si="35"/>
        <v>0</v>
      </c>
      <c r="BS23" s="562">
        <f t="shared" si="35"/>
        <v>0</v>
      </c>
      <c r="BT23" s="723">
        <f t="shared" si="35"/>
        <v>0</v>
      </c>
      <c r="BU23" s="723">
        <f t="shared" si="35"/>
        <v>0</v>
      </c>
      <c r="BV23" s="724">
        <f t="shared" si="35"/>
        <v>0</v>
      </c>
      <c r="BW23" s="723">
        <f t="shared" si="35"/>
        <v>0</v>
      </c>
      <c r="BX23" s="721">
        <f t="shared" ref="BX23:CM23" si="36">IF(AND(BX12&gt;=$J$23,BX12&lt;$K$23),"*",0)</f>
        <v>0</v>
      </c>
      <c r="BY23" s="722">
        <f t="shared" si="36"/>
        <v>0</v>
      </c>
      <c r="BZ23" s="723">
        <f t="shared" si="36"/>
        <v>0</v>
      </c>
      <c r="CA23" s="562">
        <f t="shared" si="36"/>
        <v>0</v>
      </c>
      <c r="CB23" s="723">
        <f t="shared" si="36"/>
        <v>0</v>
      </c>
      <c r="CC23" s="723">
        <f t="shared" si="36"/>
        <v>0</v>
      </c>
      <c r="CD23" s="724">
        <f t="shared" si="36"/>
        <v>0</v>
      </c>
      <c r="CE23" s="723">
        <f t="shared" si="36"/>
        <v>0</v>
      </c>
      <c r="CF23" s="721">
        <f t="shared" si="36"/>
        <v>0</v>
      </c>
      <c r="CG23" s="722">
        <f t="shared" si="36"/>
        <v>0</v>
      </c>
      <c r="CH23" s="723">
        <f t="shared" si="36"/>
        <v>0</v>
      </c>
      <c r="CI23" s="562">
        <f t="shared" si="36"/>
        <v>0</v>
      </c>
      <c r="CJ23" s="723">
        <f t="shared" si="36"/>
        <v>0</v>
      </c>
      <c r="CK23" s="723">
        <f t="shared" si="36"/>
        <v>0</v>
      </c>
      <c r="CL23" s="724">
        <f t="shared" si="36"/>
        <v>0</v>
      </c>
      <c r="CM23" s="723">
        <f t="shared" si="36"/>
        <v>0</v>
      </c>
      <c r="CN23" s="1383">
        <f t="shared" si="4"/>
        <v>0</v>
      </c>
      <c r="CO23" s="1384"/>
      <c r="CP23" s="1123">
        <f>IF(CN23=0,0,LOOKUP(CN23,ﾃﾞｰﾀ入力!$AR$13:'ﾃﾞｰﾀ入力'!$AR$34,ﾃﾞｰﾀ入力!$AS$13:'ﾃﾞｰﾀ入力'!$AS$34))</f>
        <v>0</v>
      </c>
      <c r="CQ23" s="1123"/>
      <c r="CR23" s="294">
        <f t="shared" si="5"/>
        <v>0</v>
      </c>
      <c r="CS23" s="294">
        <f t="shared" si="6"/>
        <v>0</v>
      </c>
      <c r="CT23" s="294">
        <f t="shared" si="7"/>
        <v>0</v>
      </c>
      <c r="CU23" s="295">
        <f t="shared" si="12"/>
        <v>0</v>
      </c>
      <c r="CV23" s="296">
        <f>IF(H23=0,0,LOOKUP(H23,ﾃﾞｰﾀ入力!$C$3:'ﾃﾞｰﾀ入力'!$C$52,ﾃﾞｰﾀ入力!$E$3:'ﾃﾞｰﾀ入力'!$E$51))</f>
        <v>0</v>
      </c>
      <c r="CW23" s="297">
        <f>IF(H23=0,0,LOOKUP(H23,ﾃﾞｰﾀ入力!$C$3:'ﾃﾞｰﾀ入力'!$C$52,ﾃﾞｰﾀ入力!$F$3:'ﾃﾞｰﾀ入力'!$F$51))</f>
        <v>0</v>
      </c>
      <c r="CY23" s="69"/>
      <c r="CZ23" s="69"/>
      <c r="DA23" s="69"/>
    </row>
    <row r="24" spans="1:105" ht="22.5" customHeight="1">
      <c r="A24" s="443">
        <f t="shared" si="8"/>
        <v>11</v>
      </c>
      <c r="B24" s="855" t="str">
        <f>ｼﾌﾄ原本!C15</f>
        <v>K.J</v>
      </c>
      <c r="C24" s="780" t="str">
        <f>ｼﾌﾄ原本!O15</f>
        <v>X</v>
      </c>
      <c r="D24" s="435">
        <f>IF(COUNTIF($H$14:$H$30,11),VLOOKUP(11,$H$14:$CU$30,3,FALSE),0)</f>
        <v>0</v>
      </c>
      <c r="E24" s="423">
        <f>IF(COUNTIF($H$14:$H$30,11),VLOOKUP(11,$H$14:$CU$30,4,FALSE),0)</f>
        <v>0</v>
      </c>
      <c r="F24" s="430">
        <f>IF(COUNTIF($H$14:$H$30,11),VLOOKUP(11,$H$14:$CU$30,92,FALSE),0)</f>
        <v>0</v>
      </c>
      <c r="G24" s="431">
        <f>IF(COUNTIF($H$14:$H$30,11),VLOOKUP(11,$H$14:$CW$30,94,FALSE),0)</f>
        <v>0</v>
      </c>
      <c r="H24" s="432"/>
      <c r="I24" s="874">
        <f>IF(H24=0,0,LOOKUP(H24,ﾃﾞｰﾀ入力!$C$3:'ﾃﾞｰﾀ入力'!$C$40,ﾃﾞｰﾀ入力!$D$3:'ﾃﾞｰﾀ入力'!$D$40))</f>
        <v>0</v>
      </c>
      <c r="J24" s="548"/>
      <c r="K24" s="558"/>
      <c r="L24" s="632">
        <f t="shared" ref="L24:AU24" si="37">IF(AND(L12&gt;=$J$24,L12&lt;$K$24),"*",0)</f>
        <v>0</v>
      </c>
      <c r="M24" s="626">
        <f t="shared" si="37"/>
        <v>0</v>
      </c>
      <c r="N24" s="627">
        <f t="shared" si="37"/>
        <v>0</v>
      </c>
      <c r="O24" s="628">
        <f t="shared" si="37"/>
        <v>0</v>
      </c>
      <c r="P24" s="537">
        <f t="shared" si="37"/>
        <v>0</v>
      </c>
      <c r="Q24" s="539">
        <f t="shared" si="37"/>
        <v>0</v>
      </c>
      <c r="R24" s="541">
        <f t="shared" si="37"/>
        <v>0</v>
      </c>
      <c r="S24" s="539">
        <f t="shared" si="37"/>
        <v>0</v>
      </c>
      <c r="T24" s="537">
        <f t="shared" si="37"/>
        <v>0</v>
      </c>
      <c r="U24" s="538">
        <f t="shared" si="37"/>
        <v>0</v>
      </c>
      <c r="V24" s="539">
        <f t="shared" si="37"/>
        <v>0</v>
      </c>
      <c r="W24" s="540">
        <f t="shared" si="37"/>
        <v>0</v>
      </c>
      <c r="X24" s="539">
        <f t="shared" si="37"/>
        <v>0</v>
      </c>
      <c r="Y24" s="539">
        <f t="shared" si="37"/>
        <v>0</v>
      </c>
      <c r="Z24" s="724">
        <f t="shared" si="37"/>
        <v>0</v>
      </c>
      <c r="AA24" s="723">
        <f t="shared" si="37"/>
        <v>0</v>
      </c>
      <c r="AB24" s="721">
        <f t="shared" si="37"/>
        <v>0</v>
      </c>
      <c r="AC24" s="722">
        <f t="shared" si="37"/>
        <v>0</v>
      </c>
      <c r="AD24" s="723">
        <f t="shared" si="37"/>
        <v>0</v>
      </c>
      <c r="AE24" s="562">
        <f t="shared" si="37"/>
        <v>0</v>
      </c>
      <c r="AF24" s="723">
        <f t="shared" si="37"/>
        <v>0</v>
      </c>
      <c r="AG24" s="723">
        <f t="shared" si="37"/>
        <v>0</v>
      </c>
      <c r="AH24" s="724">
        <f t="shared" si="37"/>
        <v>0</v>
      </c>
      <c r="AI24" s="723">
        <f t="shared" si="37"/>
        <v>0</v>
      </c>
      <c r="AJ24" s="721">
        <f t="shared" si="37"/>
        <v>0</v>
      </c>
      <c r="AK24" s="722">
        <f t="shared" si="37"/>
        <v>0</v>
      </c>
      <c r="AL24" s="723">
        <f t="shared" si="37"/>
        <v>0</v>
      </c>
      <c r="AM24" s="562">
        <f t="shared" si="37"/>
        <v>0</v>
      </c>
      <c r="AN24" s="723">
        <f t="shared" si="37"/>
        <v>0</v>
      </c>
      <c r="AO24" s="723">
        <f t="shared" si="37"/>
        <v>0</v>
      </c>
      <c r="AP24" s="724">
        <f t="shared" si="37"/>
        <v>0</v>
      </c>
      <c r="AQ24" s="723">
        <f t="shared" si="37"/>
        <v>0</v>
      </c>
      <c r="AR24" s="952">
        <f t="shared" si="37"/>
        <v>0</v>
      </c>
      <c r="AS24" s="950">
        <f t="shared" si="37"/>
        <v>0</v>
      </c>
      <c r="AT24" s="951">
        <f t="shared" si="37"/>
        <v>0</v>
      </c>
      <c r="AU24" s="953">
        <f t="shared" si="37"/>
        <v>0</v>
      </c>
      <c r="AV24" s="723">
        <f t="shared" ref="AV24:BW24" si="38">IF(AND(AV12&gt;=$J$24,AV12&lt;$K$24),"*",0)</f>
        <v>0</v>
      </c>
      <c r="AW24" s="723">
        <f t="shared" si="38"/>
        <v>0</v>
      </c>
      <c r="AX24" s="724">
        <f t="shared" si="38"/>
        <v>0</v>
      </c>
      <c r="AY24" s="723">
        <f t="shared" si="38"/>
        <v>0</v>
      </c>
      <c r="AZ24" s="721">
        <f t="shared" si="38"/>
        <v>0</v>
      </c>
      <c r="BA24" s="722">
        <f t="shared" si="38"/>
        <v>0</v>
      </c>
      <c r="BB24" s="723">
        <f t="shared" si="38"/>
        <v>0</v>
      </c>
      <c r="BC24" s="562">
        <f t="shared" si="38"/>
        <v>0</v>
      </c>
      <c r="BD24" s="723">
        <f t="shared" si="38"/>
        <v>0</v>
      </c>
      <c r="BE24" s="723">
        <f t="shared" si="38"/>
        <v>0</v>
      </c>
      <c r="BF24" s="724">
        <f t="shared" si="38"/>
        <v>0</v>
      </c>
      <c r="BG24" s="723">
        <f t="shared" si="38"/>
        <v>0</v>
      </c>
      <c r="BH24" s="721">
        <f t="shared" si="38"/>
        <v>0</v>
      </c>
      <c r="BI24" s="722">
        <f t="shared" si="38"/>
        <v>0</v>
      </c>
      <c r="BJ24" s="723">
        <f t="shared" si="38"/>
        <v>0</v>
      </c>
      <c r="BK24" s="562">
        <f t="shared" si="38"/>
        <v>0</v>
      </c>
      <c r="BL24" s="723">
        <f t="shared" si="38"/>
        <v>0</v>
      </c>
      <c r="BM24" s="723">
        <f t="shared" si="38"/>
        <v>0</v>
      </c>
      <c r="BN24" s="724">
        <f t="shared" si="38"/>
        <v>0</v>
      </c>
      <c r="BO24" s="723">
        <f t="shared" si="38"/>
        <v>0</v>
      </c>
      <c r="BP24" s="721">
        <f t="shared" si="38"/>
        <v>0</v>
      </c>
      <c r="BQ24" s="722">
        <f t="shared" si="38"/>
        <v>0</v>
      </c>
      <c r="BR24" s="723">
        <f t="shared" si="38"/>
        <v>0</v>
      </c>
      <c r="BS24" s="562">
        <f t="shared" si="38"/>
        <v>0</v>
      </c>
      <c r="BT24" s="723">
        <f t="shared" si="38"/>
        <v>0</v>
      </c>
      <c r="BU24" s="723">
        <f t="shared" si="38"/>
        <v>0</v>
      </c>
      <c r="BV24" s="724">
        <f t="shared" si="38"/>
        <v>0</v>
      </c>
      <c r="BW24" s="723">
        <f t="shared" si="38"/>
        <v>0</v>
      </c>
      <c r="BX24" s="721">
        <f t="shared" ref="BX24:CM24" si="39">IF(AND(BX12&gt;=$J$24,BX12&lt;$K$24),"*",0)</f>
        <v>0</v>
      </c>
      <c r="BY24" s="722">
        <f t="shared" si="39"/>
        <v>0</v>
      </c>
      <c r="BZ24" s="723">
        <f t="shared" si="39"/>
        <v>0</v>
      </c>
      <c r="CA24" s="562">
        <f t="shared" si="39"/>
        <v>0</v>
      </c>
      <c r="CB24" s="723">
        <f t="shared" si="39"/>
        <v>0</v>
      </c>
      <c r="CC24" s="723">
        <f t="shared" si="39"/>
        <v>0</v>
      </c>
      <c r="CD24" s="724">
        <f t="shared" si="39"/>
        <v>0</v>
      </c>
      <c r="CE24" s="723">
        <f t="shared" si="39"/>
        <v>0</v>
      </c>
      <c r="CF24" s="721">
        <f t="shared" si="39"/>
        <v>0</v>
      </c>
      <c r="CG24" s="722">
        <f t="shared" si="39"/>
        <v>0</v>
      </c>
      <c r="CH24" s="723">
        <f t="shared" si="39"/>
        <v>0</v>
      </c>
      <c r="CI24" s="562">
        <f t="shared" si="39"/>
        <v>0</v>
      </c>
      <c r="CJ24" s="723">
        <f t="shared" si="39"/>
        <v>0</v>
      </c>
      <c r="CK24" s="723">
        <f t="shared" si="39"/>
        <v>0</v>
      </c>
      <c r="CL24" s="724">
        <f t="shared" si="39"/>
        <v>0</v>
      </c>
      <c r="CM24" s="723">
        <f t="shared" si="39"/>
        <v>0</v>
      </c>
      <c r="CN24" s="1383">
        <f t="shared" si="4"/>
        <v>0</v>
      </c>
      <c r="CO24" s="1384"/>
      <c r="CP24" s="1123">
        <f>IF(CN24=0,0,LOOKUP(CN24,ﾃﾞｰﾀ入力!$AR$13:'ﾃﾞｰﾀ入力'!$AR$34,ﾃﾞｰﾀ入力!$AS$13:'ﾃﾞｰﾀ入力'!$AS$34))</f>
        <v>0</v>
      </c>
      <c r="CQ24" s="1123"/>
      <c r="CR24" s="294">
        <f t="shared" si="5"/>
        <v>0</v>
      </c>
      <c r="CS24" s="294">
        <f t="shared" si="6"/>
        <v>0</v>
      </c>
      <c r="CT24" s="294">
        <f t="shared" si="7"/>
        <v>0</v>
      </c>
      <c r="CU24" s="295">
        <f t="shared" si="12"/>
        <v>0</v>
      </c>
      <c r="CV24" s="296">
        <f>IF(H24=0,0,LOOKUP(H24,ﾃﾞｰﾀ入力!$C$3:'ﾃﾞｰﾀ入力'!$C$52,ﾃﾞｰﾀ入力!$E$3:'ﾃﾞｰﾀ入力'!$E$51))</f>
        <v>0</v>
      </c>
      <c r="CW24" s="297">
        <f>IF(H24=0,0,LOOKUP(H24,ﾃﾞｰﾀ入力!$C$3:'ﾃﾞｰﾀ入力'!$C$52,ﾃﾞｰﾀ入力!$F$3:'ﾃﾞｰﾀ入力'!$F$51))</f>
        <v>0</v>
      </c>
      <c r="CY24" s="69"/>
      <c r="CZ24" s="69"/>
      <c r="DA24" s="69"/>
    </row>
    <row r="25" spans="1:105" ht="22.5" customHeight="1">
      <c r="A25" s="443">
        <f t="shared" si="8"/>
        <v>12</v>
      </c>
      <c r="B25" s="855" t="str">
        <f>ｼﾌﾄ原本!C16</f>
        <v>Y.K</v>
      </c>
      <c r="C25" s="780" t="str">
        <f>ｼﾌﾄ原本!O16</f>
        <v>12-18</v>
      </c>
      <c r="D25" s="435">
        <f>IF(COUNTIF($H$14:$H$30,12),VLOOKUP(12,$H$14:$CU$30,3,FALSE),0)</f>
        <v>12</v>
      </c>
      <c r="E25" s="423">
        <f>IF(COUNTIF($H$14:$H$30,12),VLOOKUP(12,$H$14:$CU$30,4,FALSE),0)</f>
        <v>18</v>
      </c>
      <c r="F25" s="430">
        <f ca="1">IF(COUNTIF($H$14:$H$30,12),VLOOKUP(12,$H$14:$CU$30,92,FALSE),0)</f>
        <v>7049.5</v>
      </c>
      <c r="G25" s="431">
        <f ca="1">IF(COUNTIF($H$14:$H$30,12),VLOOKUP(12,$H$14:$CW$30,94,FALSE),0)</f>
        <v>0</v>
      </c>
      <c r="H25" s="432"/>
      <c r="I25" s="874">
        <f>IF(H25=0,0,LOOKUP(H25,ﾃﾞｰﾀ入力!$C$3:'ﾃﾞｰﾀ入力'!$C$40,ﾃﾞｰﾀ入力!$D$3:'ﾃﾞｰﾀ入力'!$D$40))</f>
        <v>0</v>
      </c>
      <c r="J25" s="285"/>
      <c r="K25" s="286"/>
      <c r="L25" s="632">
        <f t="shared" ref="L25:AU25" si="40">IF(AND(L12&gt;=$J$25,L12&lt;$K$25),"*",0)</f>
        <v>0</v>
      </c>
      <c r="M25" s="626">
        <f t="shared" si="40"/>
        <v>0</v>
      </c>
      <c r="N25" s="627">
        <f t="shared" si="40"/>
        <v>0</v>
      </c>
      <c r="O25" s="628">
        <f t="shared" si="40"/>
        <v>0</v>
      </c>
      <c r="P25" s="537">
        <f t="shared" si="40"/>
        <v>0</v>
      </c>
      <c r="Q25" s="539">
        <f t="shared" si="40"/>
        <v>0</v>
      </c>
      <c r="R25" s="541">
        <f t="shared" si="40"/>
        <v>0</v>
      </c>
      <c r="S25" s="539">
        <f t="shared" si="40"/>
        <v>0</v>
      </c>
      <c r="T25" s="537">
        <f t="shared" si="40"/>
        <v>0</v>
      </c>
      <c r="U25" s="538">
        <f t="shared" si="40"/>
        <v>0</v>
      </c>
      <c r="V25" s="539">
        <f t="shared" si="40"/>
        <v>0</v>
      </c>
      <c r="W25" s="540">
        <f t="shared" si="40"/>
        <v>0</v>
      </c>
      <c r="X25" s="539">
        <f t="shared" si="40"/>
        <v>0</v>
      </c>
      <c r="Y25" s="539">
        <f t="shared" si="40"/>
        <v>0</v>
      </c>
      <c r="Z25" s="541">
        <f t="shared" si="40"/>
        <v>0</v>
      </c>
      <c r="AA25" s="723">
        <f t="shared" si="40"/>
        <v>0</v>
      </c>
      <c r="AB25" s="721">
        <f t="shared" si="40"/>
        <v>0</v>
      </c>
      <c r="AC25" s="722">
        <f t="shared" si="40"/>
        <v>0</v>
      </c>
      <c r="AD25" s="723">
        <f t="shared" si="40"/>
        <v>0</v>
      </c>
      <c r="AE25" s="562">
        <f t="shared" si="40"/>
        <v>0</v>
      </c>
      <c r="AF25" s="723">
        <f t="shared" si="40"/>
        <v>0</v>
      </c>
      <c r="AG25" s="723">
        <f t="shared" si="40"/>
        <v>0</v>
      </c>
      <c r="AH25" s="724">
        <f t="shared" si="40"/>
        <v>0</v>
      </c>
      <c r="AI25" s="723">
        <f t="shared" si="40"/>
        <v>0</v>
      </c>
      <c r="AJ25" s="721">
        <f t="shared" si="40"/>
        <v>0</v>
      </c>
      <c r="AK25" s="722">
        <f t="shared" si="40"/>
        <v>0</v>
      </c>
      <c r="AL25" s="723">
        <f t="shared" si="40"/>
        <v>0</v>
      </c>
      <c r="AM25" s="562">
        <f t="shared" si="40"/>
        <v>0</v>
      </c>
      <c r="AN25" s="723">
        <f t="shared" si="40"/>
        <v>0</v>
      </c>
      <c r="AO25" s="723">
        <f t="shared" si="40"/>
        <v>0</v>
      </c>
      <c r="AP25" s="724">
        <f t="shared" si="40"/>
        <v>0</v>
      </c>
      <c r="AQ25" s="723">
        <f t="shared" si="40"/>
        <v>0</v>
      </c>
      <c r="AR25" s="952">
        <f t="shared" si="40"/>
        <v>0</v>
      </c>
      <c r="AS25" s="950">
        <f t="shared" si="40"/>
        <v>0</v>
      </c>
      <c r="AT25" s="951">
        <f t="shared" si="40"/>
        <v>0</v>
      </c>
      <c r="AU25" s="953">
        <f t="shared" si="40"/>
        <v>0</v>
      </c>
      <c r="AV25" s="723">
        <f t="shared" ref="AV25:BW25" si="41">IF(AND(AV12&gt;=$J$25,AV12&lt;$K$25),"*",0)</f>
        <v>0</v>
      </c>
      <c r="AW25" s="723">
        <f t="shared" si="41"/>
        <v>0</v>
      </c>
      <c r="AX25" s="724">
        <f t="shared" si="41"/>
        <v>0</v>
      </c>
      <c r="AY25" s="723">
        <f t="shared" si="41"/>
        <v>0</v>
      </c>
      <c r="AZ25" s="721">
        <f t="shared" si="41"/>
        <v>0</v>
      </c>
      <c r="BA25" s="722">
        <f t="shared" si="41"/>
        <v>0</v>
      </c>
      <c r="BB25" s="723">
        <f t="shared" si="41"/>
        <v>0</v>
      </c>
      <c r="BC25" s="562">
        <f t="shared" si="41"/>
        <v>0</v>
      </c>
      <c r="BD25" s="723">
        <f t="shared" si="41"/>
        <v>0</v>
      </c>
      <c r="BE25" s="723">
        <f t="shared" si="41"/>
        <v>0</v>
      </c>
      <c r="BF25" s="724">
        <f t="shared" si="41"/>
        <v>0</v>
      </c>
      <c r="BG25" s="723">
        <f t="shared" si="41"/>
        <v>0</v>
      </c>
      <c r="BH25" s="721">
        <f t="shared" si="41"/>
        <v>0</v>
      </c>
      <c r="BI25" s="722">
        <f t="shared" si="41"/>
        <v>0</v>
      </c>
      <c r="BJ25" s="723">
        <f t="shared" si="41"/>
        <v>0</v>
      </c>
      <c r="BK25" s="562">
        <f t="shared" si="41"/>
        <v>0</v>
      </c>
      <c r="BL25" s="723">
        <f t="shared" si="41"/>
        <v>0</v>
      </c>
      <c r="BM25" s="723">
        <f t="shared" si="41"/>
        <v>0</v>
      </c>
      <c r="BN25" s="724">
        <f t="shared" si="41"/>
        <v>0</v>
      </c>
      <c r="BO25" s="723">
        <f t="shared" si="41"/>
        <v>0</v>
      </c>
      <c r="BP25" s="721">
        <f t="shared" si="41"/>
        <v>0</v>
      </c>
      <c r="BQ25" s="722">
        <f t="shared" si="41"/>
        <v>0</v>
      </c>
      <c r="BR25" s="723">
        <f t="shared" si="41"/>
        <v>0</v>
      </c>
      <c r="BS25" s="562">
        <f t="shared" si="41"/>
        <v>0</v>
      </c>
      <c r="BT25" s="723">
        <f t="shared" si="41"/>
        <v>0</v>
      </c>
      <c r="BU25" s="723">
        <f t="shared" si="41"/>
        <v>0</v>
      </c>
      <c r="BV25" s="724">
        <f t="shared" si="41"/>
        <v>0</v>
      </c>
      <c r="BW25" s="723">
        <f t="shared" si="41"/>
        <v>0</v>
      </c>
      <c r="BX25" s="721">
        <f t="shared" ref="BX25:CM25" si="42">IF(AND(BX12&gt;=$J$25,BX12&lt;$K$25),"*",0)</f>
        <v>0</v>
      </c>
      <c r="BY25" s="722">
        <f t="shared" si="42"/>
        <v>0</v>
      </c>
      <c r="BZ25" s="723">
        <f t="shared" si="42"/>
        <v>0</v>
      </c>
      <c r="CA25" s="562">
        <f t="shared" si="42"/>
        <v>0</v>
      </c>
      <c r="CB25" s="723">
        <f t="shared" si="42"/>
        <v>0</v>
      </c>
      <c r="CC25" s="723">
        <f t="shared" si="42"/>
        <v>0</v>
      </c>
      <c r="CD25" s="724">
        <f t="shared" si="42"/>
        <v>0</v>
      </c>
      <c r="CE25" s="723">
        <f t="shared" si="42"/>
        <v>0</v>
      </c>
      <c r="CF25" s="721">
        <f t="shared" si="42"/>
        <v>0</v>
      </c>
      <c r="CG25" s="722">
        <f t="shared" si="42"/>
        <v>0</v>
      </c>
      <c r="CH25" s="723">
        <f t="shared" si="42"/>
        <v>0</v>
      </c>
      <c r="CI25" s="562">
        <f t="shared" si="42"/>
        <v>0</v>
      </c>
      <c r="CJ25" s="723">
        <f t="shared" si="42"/>
        <v>0</v>
      </c>
      <c r="CK25" s="723">
        <f t="shared" si="42"/>
        <v>0</v>
      </c>
      <c r="CL25" s="724">
        <f t="shared" si="42"/>
        <v>0</v>
      </c>
      <c r="CM25" s="723">
        <f t="shared" si="42"/>
        <v>0</v>
      </c>
      <c r="CN25" s="1383">
        <f t="shared" si="4"/>
        <v>0</v>
      </c>
      <c r="CO25" s="1384"/>
      <c r="CP25" s="1123">
        <f>IF(CN25=0,0,LOOKUP(CN25,ﾃﾞｰﾀ入力!$AR$13:'ﾃﾞｰﾀ入力'!$AR$34,ﾃﾞｰﾀ入力!$AS$13:'ﾃﾞｰﾀ入力'!$AS$34))</f>
        <v>0</v>
      </c>
      <c r="CQ25" s="1123"/>
      <c r="CR25" s="294">
        <f t="shared" si="5"/>
        <v>0</v>
      </c>
      <c r="CS25" s="294">
        <f t="shared" si="6"/>
        <v>0</v>
      </c>
      <c r="CT25" s="294">
        <f t="shared" si="7"/>
        <v>0</v>
      </c>
      <c r="CU25" s="295">
        <f t="shared" si="12"/>
        <v>0</v>
      </c>
      <c r="CV25" s="296">
        <f>IF(H25=0,0,LOOKUP(H25,ﾃﾞｰﾀ入力!$C$3:'ﾃﾞｰﾀ入力'!$C$52,ﾃﾞｰﾀ入力!$E$3:'ﾃﾞｰﾀ入力'!$E$51))</f>
        <v>0</v>
      </c>
      <c r="CW25" s="297">
        <f>IF(H25=0,0,LOOKUP(H25,ﾃﾞｰﾀ入力!$C$3:'ﾃﾞｰﾀ入力'!$C$52,ﾃﾞｰﾀ入力!$F$3:'ﾃﾞｰﾀ入力'!$F$51))</f>
        <v>0</v>
      </c>
      <c r="CY25" s="69"/>
      <c r="CZ25" s="69"/>
      <c r="DA25" s="69"/>
    </row>
    <row r="26" spans="1:105" ht="22.5" customHeight="1">
      <c r="A26" s="443">
        <f t="shared" si="8"/>
        <v>13</v>
      </c>
      <c r="B26" s="855" t="str">
        <f>ｼﾌﾄ原本!C17</f>
        <v>T.R</v>
      </c>
      <c r="C26" s="780" t="str">
        <f>ｼﾌﾄ原本!O17</f>
        <v>X</v>
      </c>
      <c r="D26" s="435">
        <f>IF(COUNTIF($H$14:$H$30,13),VLOOKUP(13,$H$14:$CU$30,3,FALSE),0)</f>
        <v>0</v>
      </c>
      <c r="E26" s="423">
        <f>IF(COUNTIF($H$14:$H$30,13),VLOOKUP(13,$H$14:$CU$30,4,FALSE),0)</f>
        <v>0</v>
      </c>
      <c r="F26" s="430">
        <f>IF(COUNTIF($H$14:$H$30,13),VLOOKUP(13,$H$14:$CU$30,92,FALSE),0)</f>
        <v>0</v>
      </c>
      <c r="G26" s="431">
        <f>IF(COUNTIF($H$14:$H$30,13),VLOOKUP(13,$H$14:$CW$30,94,FALSE),0)</f>
        <v>0</v>
      </c>
      <c r="H26" s="432"/>
      <c r="I26" s="874">
        <f>IF(H26=0,0,LOOKUP(H26,ﾃﾞｰﾀ入力!$C$3:'ﾃﾞｰﾀ入力'!$C$40,ﾃﾞｰﾀ入力!$D$3:'ﾃﾞｰﾀ入力'!$D$40))</f>
        <v>0</v>
      </c>
      <c r="J26" s="285"/>
      <c r="K26" s="286"/>
      <c r="L26" s="632">
        <f t="shared" ref="L26:AU26" si="43">IF(AND(L12&gt;=$J$26,L12&lt;$K$26),"*",0)</f>
        <v>0</v>
      </c>
      <c r="M26" s="626">
        <f t="shared" si="43"/>
        <v>0</v>
      </c>
      <c r="N26" s="627">
        <f t="shared" si="43"/>
        <v>0</v>
      </c>
      <c r="O26" s="628">
        <f t="shared" si="43"/>
        <v>0</v>
      </c>
      <c r="P26" s="537">
        <f t="shared" si="43"/>
        <v>0</v>
      </c>
      <c r="Q26" s="539">
        <f t="shared" si="43"/>
        <v>0</v>
      </c>
      <c r="R26" s="541">
        <f t="shared" si="43"/>
        <v>0</v>
      </c>
      <c r="S26" s="539">
        <f t="shared" si="43"/>
        <v>0</v>
      </c>
      <c r="T26" s="537">
        <f t="shared" si="43"/>
        <v>0</v>
      </c>
      <c r="U26" s="538">
        <f t="shared" si="43"/>
        <v>0</v>
      </c>
      <c r="V26" s="539">
        <f t="shared" si="43"/>
        <v>0</v>
      </c>
      <c r="W26" s="540">
        <f t="shared" si="43"/>
        <v>0</v>
      </c>
      <c r="X26" s="539">
        <f t="shared" si="43"/>
        <v>0</v>
      </c>
      <c r="Y26" s="539">
        <f t="shared" si="43"/>
        <v>0</v>
      </c>
      <c r="Z26" s="541">
        <f t="shared" si="43"/>
        <v>0</v>
      </c>
      <c r="AA26" s="723">
        <f t="shared" si="43"/>
        <v>0</v>
      </c>
      <c r="AB26" s="721">
        <f t="shared" si="43"/>
        <v>0</v>
      </c>
      <c r="AC26" s="722">
        <f t="shared" si="43"/>
        <v>0</v>
      </c>
      <c r="AD26" s="723">
        <f t="shared" si="43"/>
        <v>0</v>
      </c>
      <c r="AE26" s="562">
        <f t="shared" si="43"/>
        <v>0</v>
      </c>
      <c r="AF26" s="723">
        <f t="shared" si="43"/>
        <v>0</v>
      </c>
      <c r="AG26" s="723">
        <f t="shared" si="43"/>
        <v>0</v>
      </c>
      <c r="AH26" s="724">
        <f t="shared" si="43"/>
        <v>0</v>
      </c>
      <c r="AI26" s="723">
        <f t="shared" si="43"/>
        <v>0</v>
      </c>
      <c r="AJ26" s="721">
        <f t="shared" si="43"/>
        <v>0</v>
      </c>
      <c r="AK26" s="722">
        <f t="shared" si="43"/>
        <v>0</v>
      </c>
      <c r="AL26" s="723">
        <f t="shared" si="43"/>
        <v>0</v>
      </c>
      <c r="AM26" s="562">
        <f t="shared" si="43"/>
        <v>0</v>
      </c>
      <c r="AN26" s="723">
        <f t="shared" si="43"/>
        <v>0</v>
      </c>
      <c r="AO26" s="723">
        <f t="shared" si="43"/>
        <v>0</v>
      </c>
      <c r="AP26" s="724">
        <f t="shared" si="43"/>
        <v>0</v>
      </c>
      <c r="AQ26" s="723">
        <f t="shared" si="43"/>
        <v>0</v>
      </c>
      <c r="AR26" s="952">
        <f t="shared" si="43"/>
        <v>0</v>
      </c>
      <c r="AS26" s="950">
        <f t="shared" si="43"/>
        <v>0</v>
      </c>
      <c r="AT26" s="951">
        <f t="shared" si="43"/>
        <v>0</v>
      </c>
      <c r="AU26" s="953">
        <f t="shared" si="43"/>
        <v>0</v>
      </c>
      <c r="AV26" s="723">
        <f t="shared" ref="AV26:BW26" si="44">IF(AND(AV12&gt;=$J$26,AV12&lt;$K$26),"*",0)</f>
        <v>0</v>
      </c>
      <c r="AW26" s="723">
        <f t="shared" si="44"/>
        <v>0</v>
      </c>
      <c r="AX26" s="724">
        <f t="shared" si="44"/>
        <v>0</v>
      </c>
      <c r="AY26" s="723">
        <f t="shared" si="44"/>
        <v>0</v>
      </c>
      <c r="AZ26" s="721">
        <f t="shared" si="44"/>
        <v>0</v>
      </c>
      <c r="BA26" s="722">
        <f t="shared" si="44"/>
        <v>0</v>
      </c>
      <c r="BB26" s="723">
        <f t="shared" si="44"/>
        <v>0</v>
      </c>
      <c r="BC26" s="562">
        <f t="shared" si="44"/>
        <v>0</v>
      </c>
      <c r="BD26" s="723">
        <f t="shared" si="44"/>
        <v>0</v>
      </c>
      <c r="BE26" s="723">
        <f t="shared" si="44"/>
        <v>0</v>
      </c>
      <c r="BF26" s="724">
        <f t="shared" si="44"/>
        <v>0</v>
      </c>
      <c r="BG26" s="723">
        <f t="shared" si="44"/>
        <v>0</v>
      </c>
      <c r="BH26" s="721">
        <f t="shared" si="44"/>
        <v>0</v>
      </c>
      <c r="BI26" s="722">
        <f t="shared" si="44"/>
        <v>0</v>
      </c>
      <c r="BJ26" s="723">
        <f t="shared" si="44"/>
        <v>0</v>
      </c>
      <c r="BK26" s="562">
        <f t="shared" si="44"/>
        <v>0</v>
      </c>
      <c r="BL26" s="723">
        <f t="shared" si="44"/>
        <v>0</v>
      </c>
      <c r="BM26" s="723">
        <f t="shared" si="44"/>
        <v>0</v>
      </c>
      <c r="BN26" s="724">
        <f t="shared" si="44"/>
        <v>0</v>
      </c>
      <c r="BO26" s="723">
        <f t="shared" si="44"/>
        <v>0</v>
      </c>
      <c r="BP26" s="721">
        <f t="shared" si="44"/>
        <v>0</v>
      </c>
      <c r="BQ26" s="722">
        <f t="shared" si="44"/>
        <v>0</v>
      </c>
      <c r="BR26" s="723">
        <f t="shared" si="44"/>
        <v>0</v>
      </c>
      <c r="BS26" s="562">
        <f t="shared" si="44"/>
        <v>0</v>
      </c>
      <c r="BT26" s="723">
        <f t="shared" si="44"/>
        <v>0</v>
      </c>
      <c r="BU26" s="723">
        <f t="shared" si="44"/>
        <v>0</v>
      </c>
      <c r="BV26" s="724">
        <f t="shared" si="44"/>
        <v>0</v>
      </c>
      <c r="BW26" s="723">
        <f t="shared" si="44"/>
        <v>0</v>
      </c>
      <c r="BX26" s="721">
        <f t="shared" ref="BX26:CM26" si="45">IF(AND(BX12&gt;=$J$26,BX12&lt;$K$26),"*",0)</f>
        <v>0</v>
      </c>
      <c r="BY26" s="722">
        <f t="shared" si="45"/>
        <v>0</v>
      </c>
      <c r="BZ26" s="723">
        <f t="shared" si="45"/>
        <v>0</v>
      </c>
      <c r="CA26" s="562">
        <f t="shared" si="45"/>
        <v>0</v>
      </c>
      <c r="CB26" s="723">
        <f t="shared" si="45"/>
        <v>0</v>
      </c>
      <c r="CC26" s="723">
        <f t="shared" si="45"/>
        <v>0</v>
      </c>
      <c r="CD26" s="724">
        <f t="shared" si="45"/>
        <v>0</v>
      </c>
      <c r="CE26" s="723">
        <f t="shared" si="45"/>
        <v>0</v>
      </c>
      <c r="CF26" s="721">
        <f t="shared" si="45"/>
        <v>0</v>
      </c>
      <c r="CG26" s="722">
        <f t="shared" si="45"/>
        <v>0</v>
      </c>
      <c r="CH26" s="723">
        <f t="shared" si="45"/>
        <v>0</v>
      </c>
      <c r="CI26" s="562">
        <f t="shared" si="45"/>
        <v>0</v>
      </c>
      <c r="CJ26" s="723">
        <f t="shared" si="45"/>
        <v>0</v>
      </c>
      <c r="CK26" s="723">
        <f t="shared" si="45"/>
        <v>0</v>
      </c>
      <c r="CL26" s="724">
        <f t="shared" si="45"/>
        <v>0</v>
      </c>
      <c r="CM26" s="723">
        <f t="shared" si="45"/>
        <v>0</v>
      </c>
      <c r="CN26" s="1383">
        <f t="shared" si="4"/>
        <v>0</v>
      </c>
      <c r="CO26" s="1384"/>
      <c r="CP26" s="1123">
        <f>IF(CN26=0,0,LOOKUP(CN26,ﾃﾞｰﾀ入力!$AR$13:'ﾃﾞｰﾀ入力'!$AR$34,ﾃﾞｰﾀ入力!$AS$13:'ﾃﾞｰﾀ入力'!$AS$34))</f>
        <v>0</v>
      </c>
      <c r="CQ26" s="1123"/>
      <c r="CR26" s="294">
        <f t="shared" si="5"/>
        <v>0</v>
      </c>
      <c r="CS26" s="294">
        <f t="shared" si="6"/>
        <v>0</v>
      </c>
      <c r="CT26" s="294">
        <f t="shared" si="7"/>
        <v>0</v>
      </c>
      <c r="CU26" s="295">
        <f t="shared" si="12"/>
        <v>0</v>
      </c>
      <c r="CV26" s="296">
        <f>IF(H26=0,0,LOOKUP(H26,ﾃﾞｰﾀ入力!$C$3:'ﾃﾞｰﾀ入力'!$C$52,ﾃﾞｰﾀ入力!$E$3:'ﾃﾞｰﾀ入力'!$E$51))</f>
        <v>0</v>
      </c>
      <c r="CW26" s="297">
        <f>IF(H26=0,0,LOOKUP(H26,ﾃﾞｰﾀ入力!$C$3:'ﾃﾞｰﾀ入力'!$C$52,ﾃﾞｰﾀ入力!$F$3:'ﾃﾞｰﾀ入力'!$F$51))</f>
        <v>0</v>
      </c>
      <c r="CY26" s="69"/>
      <c r="CZ26" s="69"/>
      <c r="DA26" s="69"/>
    </row>
    <row r="27" spans="1:105" ht="22.5" customHeight="1">
      <c r="A27" s="443">
        <f t="shared" si="8"/>
        <v>14</v>
      </c>
      <c r="B27" s="855" t="str">
        <f>ｼﾌﾄ原本!C18</f>
        <v>I.N</v>
      </c>
      <c r="C27" s="780" t="str">
        <f>ｼﾌﾄ原本!O18</f>
        <v>9-17.5</v>
      </c>
      <c r="D27" s="435">
        <f>IF(COUNTIF($H$14:$H$30,14),VLOOKUP(14,$H$14:$CU$30,3,FALSE),0)</f>
        <v>9</v>
      </c>
      <c r="E27" s="423">
        <f>IF(COUNTIF($H$14:$H$30,14),VLOOKUP(14,$H$14:$CU$30,4,FALSE),0)</f>
        <v>14</v>
      </c>
      <c r="F27" s="430">
        <f ca="1">IF(COUNTIF($H$14:$H$30,14),VLOOKUP(14,$H$14:$CU$30,92,FALSE),0)</f>
        <v>6130</v>
      </c>
      <c r="G27" s="431">
        <f ca="1">IF(COUNTIF($H$14:$H$30,14),VLOOKUP(14,$H$14:$CW$30,94,FALSE),0)</f>
        <v>2442</v>
      </c>
      <c r="H27" s="432"/>
      <c r="I27" s="874">
        <f>IF(H27=0,0,LOOKUP(H27,ﾃﾞｰﾀ入力!$C$3:'ﾃﾞｰﾀ入力'!$C$40,ﾃﾞｰﾀ入力!$D$3:'ﾃﾞｰﾀ入力'!$D$40))</f>
        <v>0</v>
      </c>
      <c r="J27" s="285"/>
      <c r="K27" s="286"/>
      <c r="L27" s="632">
        <f>IF(AND(L$12&gt;=$J$27,L$12&lt;$K$27),"*",0)</f>
        <v>0</v>
      </c>
      <c r="M27" s="626">
        <f>IF(AND(M$12&gt;=$J$27,M$12&lt;$K$27),"*",0)</f>
        <v>0</v>
      </c>
      <c r="N27" s="627">
        <f>IF(AND(N$12&gt;=$J$27,N$12&lt;$K$27),"*",0)</f>
        <v>0</v>
      </c>
      <c r="O27" s="628">
        <f>IF(AND(O$12&gt;=$J$27,O$12&lt;$K$27),"*",0)</f>
        <v>0</v>
      </c>
      <c r="P27" s="537">
        <f>IF(AND(P$12&gt;=$J$27,P$12&lt;$K$27),"*",0)</f>
        <v>0</v>
      </c>
      <c r="Q27" s="539">
        <f t="shared" ref="Q27:AV27" si="46">IF(AND(Q12&gt;=$J$27,Q12&lt;$K$27),"*",0)</f>
        <v>0</v>
      </c>
      <c r="R27" s="541">
        <f t="shared" si="46"/>
        <v>0</v>
      </c>
      <c r="S27" s="539">
        <f t="shared" si="46"/>
        <v>0</v>
      </c>
      <c r="T27" s="537">
        <f t="shared" si="46"/>
        <v>0</v>
      </c>
      <c r="U27" s="538">
        <f t="shared" si="46"/>
        <v>0</v>
      </c>
      <c r="V27" s="539">
        <f t="shared" si="46"/>
        <v>0</v>
      </c>
      <c r="W27" s="540">
        <f t="shared" si="46"/>
        <v>0</v>
      </c>
      <c r="X27" s="539">
        <f t="shared" si="46"/>
        <v>0</v>
      </c>
      <c r="Y27" s="539">
        <f t="shared" si="46"/>
        <v>0</v>
      </c>
      <c r="Z27" s="541">
        <f t="shared" si="46"/>
        <v>0</v>
      </c>
      <c r="AA27" s="539">
        <f t="shared" si="46"/>
        <v>0</v>
      </c>
      <c r="AB27" s="537">
        <f t="shared" si="46"/>
        <v>0</v>
      </c>
      <c r="AC27" s="538">
        <f t="shared" si="46"/>
        <v>0</v>
      </c>
      <c r="AD27" s="539">
        <f t="shared" si="46"/>
        <v>0</v>
      </c>
      <c r="AE27" s="540">
        <f t="shared" si="46"/>
        <v>0</v>
      </c>
      <c r="AF27" s="539">
        <f t="shared" si="46"/>
        <v>0</v>
      </c>
      <c r="AG27" s="539">
        <f t="shared" si="46"/>
        <v>0</v>
      </c>
      <c r="AH27" s="541">
        <f t="shared" si="46"/>
        <v>0</v>
      </c>
      <c r="AI27" s="539">
        <f t="shared" si="46"/>
        <v>0</v>
      </c>
      <c r="AJ27" s="537">
        <f t="shared" si="46"/>
        <v>0</v>
      </c>
      <c r="AK27" s="538">
        <f t="shared" si="46"/>
        <v>0</v>
      </c>
      <c r="AL27" s="539">
        <f t="shared" si="46"/>
        <v>0</v>
      </c>
      <c r="AM27" s="540">
        <f t="shared" si="46"/>
        <v>0</v>
      </c>
      <c r="AN27" s="539">
        <f t="shared" si="46"/>
        <v>0</v>
      </c>
      <c r="AO27" s="539">
        <f t="shared" si="46"/>
        <v>0</v>
      </c>
      <c r="AP27" s="541">
        <f t="shared" si="46"/>
        <v>0</v>
      </c>
      <c r="AQ27" s="539">
        <f t="shared" si="46"/>
        <v>0</v>
      </c>
      <c r="AR27" s="705">
        <f t="shared" si="46"/>
        <v>0</v>
      </c>
      <c r="AS27" s="706">
        <f t="shared" si="46"/>
        <v>0</v>
      </c>
      <c r="AT27" s="662">
        <f t="shared" si="46"/>
        <v>0</v>
      </c>
      <c r="AU27" s="690">
        <f t="shared" si="46"/>
        <v>0</v>
      </c>
      <c r="AV27" s="539">
        <f t="shared" si="46"/>
        <v>0</v>
      </c>
      <c r="AW27" s="539">
        <f t="shared" ref="AW27:CB27" si="47">IF(AND(AW12&gt;=$J$27,AW12&lt;$K$27),"*",0)</f>
        <v>0</v>
      </c>
      <c r="AX27" s="541">
        <f t="shared" si="47"/>
        <v>0</v>
      </c>
      <c r="AY27" s="539">
        <f t="shared" si="47"/>
        <v>0</v>
      </c>
      <c r="AZ27" s="537">
        <f t="shared" si="47"/>
        <v>0</v>
      </c>
      <c r="BA27" s="538">
        <f t="shared" si="47"/>
        <v>0</v>
      </c>
      <c r="BB27" s="539">
        <f t="shared" si="47"/>
        <v>0</v>
      </c>
      <c r="BC27" s="540">
        <f t="shared" si="47"/>
        <v>0</v>
      </c>
      <c r="BD27" s="539">
        <f t="shared" si="47"/>
        <v>0</v>
      </c>
      <c r="BE27" s="539">
        <f t="shared" si="47"/>
        <v>0</v>
      </c>
      <c r="BF27" s="541">
        <f t="shared" si="47"/>
        <v>0</v>
      </c>
      <c r="BG27" s="539">
        <f t="shared" si="47"/>
        <v>0</v>
      </c>
      <c r="BH27" s="537">
        <f t="shared" si="47"/>
        <v>0</v>
      </c>
      <c r="BI27" s="538">
        <f t="shared" si="47"/>
        <v>0</v>
      </c>
      <c r="BJ27" s="539">
        <f t="shared" si="47"/>
        <v>0</v>
      </c>
      <c r="BK27" s="540">
        <f t="shared" si="47"/>
        <v>0</v>
      </c>
      <c r="BL27" s="539">
        <f t="shared" si="47"/>
        <v>0</v>
      </c>
      <c r="BM27" s="539">
        <f t="shared" si="47"/>
        <v>0</v>
      </c>
      <c r="BN27" s="541">
        <f t="shared" si="47"/>
        <v>0</v>
      </c>
      <c r="BO27" s="539">
        <f t="shared" si="47"/>
        <v>0</v>
      </c>
      <c r="BP27" s="537">
        <f t="shared" si="47"/>
        <v>0</v>
      </c>
      <c r="BQ27" s="538">
        <f t="shared" si="47"/>
        <v>0</v>
      </c>
      <c r="BR27" s="539">
        <f t="shared" si="47"/>
        <v>0</v>
      </c>
      <c r="BS27" s="540">
        <f t="shared" si="47"/>
        <v>0</v>
      </c>
      <c r="BT27" s="539">
        <f t="shared" si="47"/>
        <v>0</v>
      </c>
      <c r="BU27" s="539">
        <f t="shared" si="47"/>
        <v>0</v>
      </c>
      <c r="BV27" s="541">
        <f t="shared" si="47"/>
        <v>0</v>
      </c>
      <c r="BW27" s="539">
        <f t="shared" si="47"/>
        <v>0</v>
      </c>
      <c r="BX27" s="537">
        <f t="shared" si="47"/>
        <v>0</v>
      </c>
      <c r="BY27" s="538">
        <f t="shared" si="47"/>
        <v>0</v>
      </c>
      <c r="BZ27" s="539">
        <f t="shared" si="47"/>
        <v>0</v>
      </c>
      <c r="CA27" s="540">
        <f t="shared" si="47"/>
        <v>0</v>
      </c>
      <c r="CB27" s="539">
        <f t="shared" si="47"/>
        <v>0</v>
      </c>
      <c r="CC27" s="539">
        <f t="shared" ref="CC27:CM27" si="48">IF(AND(CC12&gt;=$J$27,CC12&lt;$K$27),"*",0)</f>
        <v>0</v>
      </c>
      <c r="CD27" s="541">
        <f t="shared" si="48"/>
        <v>0</v>
      </c>
      <c r="CE27" s="539">
        <f t="shared" si="48"/>
        <v>0</v>
      </c>
      <c r="CF27" s="537">
        <f t="shared" si="48"/>
        <v>0</v>
      </c>
      <c r="CG27" s="538">
        <f t="shared" si="48"/>
        <v>0</v>
      </c>
      <c r="CH27" s="539">
        <f t="shared" si="48"/>
        <v>0</v>
      </c>
      <c r="CI27" s="540">
        <f t="shared" si="48"/>
        <v>0</v>
      </c>
      <c r="CJ27" s="539">
        <f t="shared" si="48"/>
        <v>0</v>
      </c>
      <c r="CK27" s="539">
        <f t="shared" si="48"/>
        <v>0</v>
      </c>
      <c r="CL27" s="541">
        <f t="shared" si="48"/>
        <v>0</v>
      </c>
      <c r="CM27" s="539">
        <f t="shared" si="48"/>
        <v>0</v>
      </c>
      <c r="CN27" s="1128">
        <f t="shared" si="4"/>
        <v>0</v>
      </c>
      <c r="CO27" s="1129"/>
      <c r="CP27" s="1123">
        <f>IF(CN27=0,0,LOOKUP(CN27,ﾃﾞｰﾀ入力!$AR$13:'ﾃﾞｰﾀ入力'!$AR$34,ﾃﾞｰﾀ入力!$AS$13:'ﾃﾞｰﾀ入力'!$AS$34))</f>
        <v>0</v>
      </c>
      <c r="CQ27" s="1123"/>
      <c r="CR27" s="294">
        <f t="shared" si="5"/>
        <v>0</v>
      </c>
      <c r="CS27" s="294">
        <f t="shared" si="6"/>
        <v>0</v>
      </c>
      <c r="CT27" s="294">
        <f t="shared" si="7"/>
        <v>0</v>
      </c>
      <c r="CU27" s="295">
        <f t="shared" si="12"/>
        <v>0</v>
      </c>
      <c r="CV27" s="296">
        <f>IF(H27=0,0,LOOKUP(H27,ﾃﾞｰﾀ入力!$C$3:'ﾃﾞｰﾀ入力'!$C$52,ﾃﾞｰﾀ入力!$E$3:'ﾃﾞｰﾀ入力'!$E$51))</f>
        <v>0</v>
      </c>
      <c r="CW27" s="297">
        <f>IF(H27=0,0,LOOKUP(H27,ﾃﾞｰﾀ入力!$C$3:'ﾃﾞｰﾀ入力'!$C$52,ﾃﾞｰﾀ入力!$F$3:'ﾃﾞｰﾀ入力'!$F$51))</f>
        <v>0</v>
      </c>
      <c r="CY27" s="69"/>
      <c r="CZ27" s="69"/>
      <c r="DA27" s="69"/>
    </row>
    <row r="28" spans="1:105" ht="22.5" customHeight="1">
      <c r="A28" s="443">
        <f t="shared" si="8"/>
        <v>15</v>
      </c>
      <c r="B28" s="855" t="str">
        <f>ｼﾌﾄ原本!C19</f>
        <v>W.M</v>
      </c>
      <c r="C28" s="780" t="str">
        <f>ｼﾌﾄ原本!O19</f>
        <v>X</v>
      </c>
      <c r="D28" s="435">
        <f>IF(COUNTIF($H$14:$H$30,15),VLOOKUP(15,$H$14:$CU$30,3,FALSE),0)</f>
        <v>0</v>
      </c>
      <c r="E28" s="423">
        <f>IF(COUNTIF($H$14:$H$30,15),VLOOKUP(15,$H$14:$CU$30,4,FALSE),0)</f>
        <v>0</v>
      </c>
      <c r="F28" s="426">
        <f>IF(COUNTIF($H$14:$H$30,15),VLOOKUP(15,$H$14:$CU$30,92,FALSE),0)</f>
        <v>0</v>
      </c>
      <c r="G28" s="436">
        <f>IF(COUNTIF($H$14:$H$30,15),VLOOKUP(15,$H$14:$CW$30,94,FALSE),0)</f>
        <v>0</v>
      </c>
      <c r="H28" s="432"/>
      <c r="I28" s="874">
        <f>IF(H28=0,0,LOOKUP(H28,ﾃﾞｰﾀ入力!$C$3:'ﾃﾞｰﾀ入力'!$C$40,ﾃﾞｰﾀ入力!$D$3:'ﾃﾞｰﾀ入力'!$D$40))</f>
        <v>0</v>
      </c>
      <c r="J28" s="298"/>
      <c r="K28" s="299"/>
      <c r="L28" s="632">
        <f t="shared" ref="L28:AU28" si="49">IF(AND(L$12&gt;=$J$28,L$12&lt;$K$28),"*",0)</f>
        <v>0</v>
      </c>
      <c r="M28" s="626">
        <f t="shared" si="49"/>
        <v>0</v>
      </c>
      <c r="N28" s="627">
        <f t="shared" si="49"/>
        <v>0</v>
      </c>
      <c r="O28" s="628">
        <f t="shared" si="49"/>
        <v>0</v>
      </c>
      <c r="P28" s="537">
        <f t="shared" si="49"/>
        <v>0</v>
      </c>
      <c r="Q28" s="539">
        <f t="shared" si="49"/>
        <v>0</v>
      </c>
      <c r="R28" s="541">
        <f t="shared" si="49"/>
        <v>0</v>
      </c>
      <c r="S28" s="539">
        <f t="shared" si="49"/>
        <v>0</v>
      </c>
      <c r="T28" s="537">
        <f t="shared" si="49"/>
        <v>0</v>
      </c>
      <c r="U28" s="538">
        <f t="shared" si="49"/>
        <v>0</v>
      </c>
      <c r="V28" s="539">
        <f t="shared" si="49"/>
        <v>0</v>
      </c>
      <c r="W28" s="540">
        <f t="shared" si="49"/>
        <v>0</v>
      </c>
      <c r="X28" s="539">
        <f t="shared" si="49"/>
        <v>0</v>
      </c>
      <c r="Y28" s="539">
        <f t="shared" si="49"/>
        <v>0</v>
      </c>
      <c r="Z28" s="541">
        <f t="shared" si="49"/>
        <v>0</v>
      </c>
      <c r="AA28" s="539">
        <f t="shared" si="49"/>
        <v>0</v>
      </c>
      <c r="AB28" s="537">
        <f t="shared" si="49"/>
        <v>0</v>
      </c>
      <c r="AC28" s="538">
        <f t="shared" si="49"/>
        <v>0</v>
      </c>
      <c r="AD28" s="539">
        <f t="shared" si="49"/>
        <v>0</v>
      </c>
      <c r="AE28" s="540">
        <f t="shared" si="49"/>
        <v>0</v>
      </c>
      <c r="AF28" s="539">
        <f t="shared" si="49"/>
        <v>0</v>
      </c>
      <c r="AG28" s="539">
        <f t="shared" si="49"/>
        <v>0</v>
      </c>
      <c r="AH28" s="541">
        <f t="shared" si="49"/>
        <v>0</v>
      </c>
      <c r="AI28" s="539">
        <f t="shared" si="49"/>
        <v>0</v>
      </c>
      <c r="AJ28" s="537">
        <f t="shared" si="49"/>
        <v>0</v>
      </c>
      <c r="AK28" s="538">
        <f t="shared" si="49"/>
        <v>0</v>
      </c>
      <c r="AL28" s="539">
        <f t="shared" si="49"/>
        <v>0</v>
      </c>
      <c r="AM28" s="540">
        <f t="shared" si="49"/>
        <v>0</v>
      </c>
      <c r="AN28" s="539">
        <f t="shared" si="49"/>
        <v>0</v>
      </c>
      <c r="AO28" s="539">
        <f t="shared" si="49"/>
        <v>0</v>
      </c>
      <c r="AP28" s="541">
        <f t="shared" si="49"/>
        <v>0</v>
      </c>
      <c r="AQ28" s="539">
        <f t="shared" si="49"/>
        <v>0</v>
      </c>
      <c r="AR28" s="705">
        <f t="shared" si="49"/>
        <v>0</v>
      </c>
      <c r="AS28" s="706">
        <f t="shared" si="49"/>
        <v>0</v>
      </c>
      <c r="AT28" s="662">
        <f t="shared" si="49"/>
        <v>0</v>
      </c>
      <c r="AU28" s="690">
        <f t="shared" si="49"/>
        <v>0</v>
      </c>
      <c r="AV28" s="539">
        <f t="shared" ref="AV28:BW28" si="50">IF(AND(AV$12&gt;=$J$28,AV$12&lt;$K$28),"*",0)</f>
        <v>0</v>
      </c>
      <c r="AW28" s="539">
        <f t="shared" si="50"/>
        <v>0</v>
      </c>
      <c r="AX28" s="541">
        <f t="shared" si="50"/>
        <v>0</v>
      </c>
      <c r="AY28" s="539">
        <f t="shared" si="50"/>
        <v>0</v>
      </c>
      <c r="AZ28" s="537">
        <f t="shared" si="50"/>
        <v>0</v>
      </c>
      <c r="BA28" s="538">
        <f t="shared" si="50"/>
        <v>0</v>
      </c>
      <c r="BB28" s="539">
        <f t="shared" si="50"/>
        <v>0</v>
      </c>
      <c r="BC28" s="540">
        <f t="shared" si="50"/>
        <v>0</v>
      </c>
      <c r="BD28" s="539">
        <f t="shared" si="50"/>
        <v>0</v>
      </c>
      <c r="BE28" s="539">
        <f t="shared" si="50"/>
        <v>0</v>
      </c>
      <c r="BF28" s="541">
        <f t="shared" si="50"/>
        <v>0</v>
      </c>
      <c r="BG28" s="539">
        <f t="shared" si="50"/>
        <v>0</v>
      </c>
      <c r="BH28" s="537">
        <f t="shared" si="50"/>
        <v>0</v>
      </c>
      <c r="BI28" s="538">
        <f t="shared" si="50"/>
        <v>0</v>
      </c>
      <c r="BJ28" s="539">
        <f t="shared" si="50"/>
        <v>0</v>
      </c>
      <c r="BK28" s="540">
        <f t="shared" si="50"/>
        <v>0</v>
      </c>
      <c r="BL28" s="539">
        <f t="shared" si="50"/>
        <v>0</v>
      </c>
      <c r="BM28" s="539">
        <f t="shared" si="50"/>
        <v>0</v>
      </c>
      <c r="BN28" s="541">
        <f t="shared" si="50"/>
        <v>0</v>
      </c>
      <c r="BO28" s="539">
        <f t="shared" si="50"/>
        <v>0</v>
      </c>
      <c r="BP28" s="537">
        <f t="shared" si="50"/>
        <v>0</v>
      </c>
      <c r="BQ28" s="538">
        <f t="shared" si="50"/>
        <v>0</v>
      </c>
      <c r="BR28" s="539">
        <f t="shared" si="50"/>
        <v>0</v>
      </c>
      <c r="BS28" s="540">
        <f t="shared" si="50"/>
        <v>0</v>
      </c>
      <c r="BT28" s="539">
        <f t="shared" si="50"/>
        <v>0</v>
      </c>
      <c r="BU28" s="539">
        <f t="shared" si="50"/>
        <v>0</v>
      </c>
      <c r="BV28" s="541">
        <f t="shared" si="50"/>
        <v>0</v>
      </c>
      <c r="BW28" s="539">
        <f t="shared" si="50"/>
        <v>0</v>
      </c>
      <c r="BX28" s="537">
        <f t="shared" ref="BX28:CM28" si="51">IF(AND(BX$12&gt;=$J$28,BX$12&lt;$K$28),"*",0)</f>
        <v>0</v>
      </c>
      <c r="BY28" s="538">
        <f t="shared" si="51"/>
        <v>0</v>
      </c>
      <c r="BZ28" s="539">
        <f t="shared" si="51"/>
        <v>0</v>
      </c>
      <c r="CA28" s="540">
        <f t="shared" si="51"/>
        <v>0</v>
      </c>
      <c r="CB28" s="539">
        <f t="shared" si="51"/>
        <v>0</v>
      </c>
      <c r="CC28" s="539">
        <f t="shared" si="51"/>
        <v>0</v>
      </c>
      <c r="CD28" s="541">
        <f t="shared" si="51"/>
        <v>0</v>
      </c>
      <c r="CE28" s="539">
        <f t="shared" si="51"/>
        <v>0</v>
      </c>
      <c r="CF28" s="537">
        <f t="shared" si="51"/>
        <v>0</v>
      </c>
      <c r="CG28" s="538">
        <f t="shared" si="51"/>
        <v>0</v>
      </c>
      <c r="CH28" s="539">
        <f t="shared" si="51"/>
        <v>0</v>
      </c>
      <c r="CI28" s="540">
        <f t="shared" si="51"/>
        <v>0</v>
      </c>
      <c r="CJ28" s="539">
        <f t="shared" si="51"/>
        <v>0</v>
      </c>
      <c r="CK28" s="539">
        <f t="shared" si="51"/>
        <v>0</v>
      </c>
      <c r="CL28" s="541">
        <f t="shared" si="51"/>
        <v>0</v>
      </c>
      <c r="CM28" s="539">
        <f t="shared" si="51"/>
        <v>0</v>
      </c>
      <c r="CN28" s="1128">
        <f t="shared" si="4"/>
        <v>0</v>
      </c>
      <c r="CO28" s="1129"/>
      <c r="CP28" s="1123">
        <f>IF(CN28=0,0,LOOKUP(CN28,ﾃﾞｰﾀ入力!$AR$13:'ﾃﾞｰﾀ入力'!$AR$34,ﾃﾞｰﾀ入力!$AS$13:'ﾃﾞｰﾀ入力'!$AS$34))</f>
        <v>0</v>
      </c>
      <c r="CQ28" s="1123"/>
      <c r="CR28" s="294">
        <f t="shared" si="5"/>
        <v>0</v>
      </c>
      <c r="CS28" s="294">
        <f t="shared" si="6"/>
        <v>0</v>
      </c>
      <c r="CT28" s="294">
        <f t="shared" si="7"/>
        <v>0</v>
      </c>
      <c r="CU28" s="295">
        <f t="shared" si="12"/>
        <v>0</v>
      </c>
      <c r="CV28" s="296">
        <f>IF(H28=0,0,LOOKUP(H28,ﾃﾞｰﾀ入力!$C$3:'ﾃﾞｰﾀ入力'!$C$52,ﾃﾞｰﾀ入力!$E$3:'ﾃﾞｰﾀ入力'!$E$51))</f>
        <v>0</v>
      </c>
      <c r="CW28" s="297">
        <f>IF(H28=0,0,LOOKUP(H28,ﾃﾞｰﾀ入力!$C$3:'ﾃﾞｰﾀ入力'!$C$52,ﾃﾞｰﾀ入力!$F$3:'ﾃﾞｰﾀ入力'!$F$51))</f>
        <v>0</v>
      </c>
      <c r="CY28" s="69"/>
      <c r="CZ28" s="69"/>
      <c r="DA28" s="69"/>
    </row>
    <row r="29" spans="1:105" ht="22.5" customHeight="1">
      <c r="A29" s="443">
        <f t="shared" si="8"/>
        <v>16</v>
      </c>
      <c r="B29" s="855" t="str">
        <f>ｼﾌﾄ原本!C20</f>
        <v>Y.Y</v>
      </c>
      <c r="C29" s="780" t="str">
        <f>ｼﾌﾄ原本!O20</f>
        <v>X</v>
      </c>
      <c r="D29" s="435">
        <f>IF(COUNTIF($H$14:$H$30,16),VLOOKUP(16,$H$14:$CU$30,3,FALSE),0)</f>
        <v>0</v>
      </c>
      <c r="E29" s="423">
        <f>IF(COUNTIF($H$14:$H$30,16),VLOOKUP(16,$H$14:$CU$30,4,FALSE),0)</f>
        <v>0</v>
      </c>
      <c r="F29" s="426">
        <f>IF(COUNTIF($H$14:$H$30,16),VLOOKUP(16,$H$14:$CU$30,92,FALSE),0)</f>
        <v>0</v>
      </c>
      <c r="G29" s="436">
        <f>IF(COUNTIF($H$14:$H$30,16),VLOOKUP(16,$H$14:$CW$30,94,FALSE),0)</f>
        <v>0</v>
      </c>
      <c r="H29" s="432"/>
      <c r="I29" s="874">
        <f>IF(H29=0,0,LOOKUP(H29,ﾃﾞｰﾀ入力!$C$3:'ﾃﾞｰﾀ入力'!$C$40,ﾃﾞｰﾀ入力!$D$3:'ﾃﾞｰﾀ入力'!$D$40))</f>
        <v>0</v>
      </c>
      <c r="J29" s="298"/>
      <c r="K29" s="299"/>
      <c r="L29" s="632">
        <f t="shared" ref="L29:AU29" si="52">IF(AND(L$12&gt;=$J$29,L$12&lt;$K$29),"*",0)</f>
        <v>0</v>
      </c>
      <c r="M29" s="626">
        <f t="shared" si="52"/>
        <v>0</v>
      </c>
      <c r="N29" s="627">
        <f t="shared" si="52"/>
        <v>0</v>
      </c>
      <c r="O29" s="628">
        <f t="shared" si="52"/>
        <v>0</v>
      </c>
      <c r="P29" s="537">
        <f t="shared" si="52"/>
        <v>0</v>
      </c>
      <c r="Q29" s="539">
        <f t="shared" si="52"/>
        <v>0</v>
      </c>
      <c r="R29" s="541">
        <f t="shared" si="52"/>
        <v>0</v>
      </c>
      <c r="S29" s="539">
        <f t="shared" si="52"/>
        <v>0</v>
      </c>
      <c r="T29" s="537">
        <f t="shared" si="52"/>
        <v>0</v>
      </c>
      <c r="U29" s="538">
        <f t="shared" si="52"/>
        <v>0</v>
      </c>
      <c r="V29" s="539">
        <f t="shared" si="52"/>
        <v>0</v>
      </c>
      <c r="W29" s="540">
        <f t="shared" si="52"/>
        <v>0</v>
      </c>
      <c r="X29" s="539">
        <f t="shared" si="52"/>
        <v>0</v>
      </c>
      <c r="Y29" s="539">
        <f t="shared" si="52"/>
        <v>0</v>
      </c>
      <c r="Z29" s="541">
        <f t="shared" si="52"/>
        <v>0</v>
      </c>
      <c r="AA29" s="539">
        <f t="shared" si="52"/>
        <v>0</v>
      </c>
      <c r="AB29" s="537">
        <f t="shared" si="52"/>
        <v>0</v>
      </c>
      <c r="AC29" s="538">
        <f t="shared" si="52"/>
        <v>0</v>
      </c>
      <c r="AD29" s="539">
        <f t="shared" si="52"/>
        <v>0</v>
      </c>
      <c r="AE29" s="540">
        <f t="shared" si="52"/>
        <v>0</v>
      </c>
      <c r="AF29" s="539">
        <f t="shared" si="52"/>
        <v>0</v>
      </c>
      <c r="AG29" s="539">
        <f t="shared" si="52"/>
        <v>0</v>
      </c>
      <c r="AH29" s="541">
        <f t="shared" si="52"/>
        <v>0</v>
      </c>
      <c r="AI29" s="539">
        <f t="shared" si="52"/>
        <v>0</v>
      </c>
      <c r="AJ29" s="537">
        <f t="shared" si="52"/>
        <v>0</v>
      </c>
      <c r="AK29" s="538">
        <f t="shared" si="52"/>
        <v>0</v>
      </c>
      <c r="AL29" s="539">
        <f t="shared" si="52"/>
        <v>0</v>
      </c>
      <c r="AM29" s="540">
        <f t="shared" si="52"/>
        <v>0</v>
      </c>
      <c r="AN29" s="539">
        <f t="shared" si="52"/>
        <v>0</v>
      </c>
      <c r="AO29" s="539">
        <f t="shared" si="52"/>
        <v>0</v>
      </c>
      <c r="AP29" s="541">
        <f t="shared" si="52"/>
        <v>0</v>
      </c>
      <c r="AQ29" s="539">
        <f t="shared" si="52"/>
        <v>0</v>
      </c>
      <c r="AR29" s="705">
        <f t="shared" si="52"/>
        <v>0</v>
      </c>
      <c r="AS29" s="706">
        <f t="shared" si="52"/>
        <v>0</v>
      </c>
      <c r="AT29" s="662">
        <f t="shared" si="52"/>
        <v>0</v>
      </c>
      <c r="AU29" s="690">
        <f t="shared" si="52"/>
        <v>0</v>
      </c>
      <c r="AV29" s="539">
        <f t="shared" ref="AV29:BW29" si="53">IF(AND(AV$12&gt;=$J$29,AV$12&lt;$K$29),"*",0)</f>
        <v>0</v>
      </c>
      <c r="AW29" s="539">
        <f t="shared" si="53"/>
        <v>0</v>
      </c>
      <c r="AX29" s="541">
        <f t="shared" si="53"/>
        <v>0</v>
      </c>
      <c r="AY29" s="539">
        <f t="shared" si="53"/>
        <v>0</v>
      </c>
      <c r="AZ29" s="537">
        <f t="shared" si="53"/>
        <v>0</v>
      </c>
      <c r="BA29" s="538">
        <f t="shared" si="53"/>
        <v>0</v>
      </c>
      <c r="BB29" s="539">
        <f t="shared" si="53"/>
        <v>0</v>
      </c>
      <c r="BC29" s="540">
        <f t="shared" si="53"/>
        <v>0</v>
      </c>
      <c r="BD29" s="539">
        <f t="shared" si="53"/>
        <v>0</v>
      </c>
      <c r="BE29" s="539">
        <f t="shared" si="53"/>
        <v>0</v>
      </c>
      <c r="BF29" s="541">
        <f t="shared" si="53"/>
        <v>0</v>
      </c>
      <c r="BG29" s="539">
        <f t="shared" si="53"/>
        <v>0</v>
      </c>
      <c r="BH29" s="537">
        <f t="shared" si="53"/>
        <v>0</v>
      </c>
      <c r="BI29" s="538">
        <f t="shared" si="53"/>
        <v>0</v>
      </c>
      <c r="BJ29" s="539">
        <f t="shared" si="53"/>
        <v>0</v>
      </c>
      <c r="BK29" s="540">
        <f t="shared" si="53"/>
        <v>0</v>
      </c>
      <c r="BL29" s="539">
        <f t="shared" si="53"/>
        <v>0</v>
      </c>
      <c r="BM29" s="539">
        <f t="shared" si="53"/>
        <v>0</v>
      </c>
      <c r="BN29" s="541">
        <f t="shared" si="53"/>
        <v>0</v>
      </c>
      <c r="BO29" s="539">
        <f t="shared" si="53"/>
        <v>0</v>
      </c>
      <c r="BP29" s="537">
        <f t="shared" si="53"/>
        <v>0</v>
      </c>
      <c r="BQ29" s="538">
        <f t="shared" si="53"/>
        <v>0</v>
      </c>
      <c r="BR29" s="539">
        <f t="shared" si="53"/>
        <v>0</v>
      </c>
      <c r="BS29" s="540">
        <f t="shared" si="53"/>
        <v>0</v>
      </c>
      <c r="BT29" s="539">
        <f t="shared" si="53"/>
        <v>0</v>
      </c>
      <c r="BU29" s="539">
        <f t="shared" si="53"/>
        <v>0</v>
      </c>
      <c r="BV29" s="541">
        <f t="shared" si="53"/>
        <v>0</v>
      </c>
      <c r="BW29" s="539">
        <f t="shared" si="53"/>
        <v>0</v>
      </c>
      <c r="BX29" s="537">
        <f t="shared" ref="BX29:CM29" si="54">IF(AND(BX$12&gt;=$J$29,BX$12&lt;$K$29),"*",0)</f>
        <v>0</v>
      </c>
      <c r="BY29" s="538">
        <f t="shared" si="54"/>
        <v>0</v>
      </c>
      <c r="BZ29" s="539">
        <f t="shared" si="54"/>
        <v>0</v>
      </c>
      <c r="CA29" s="540">
        <f t="shared" si="54"/>
        <v>0</v>
      </c>
      <c r="CB29" s="539">
        <f t="shared" si="54"/>
        <v>0</v>
      </c>
      <c r="CC29" s="539">
        <f t="shared" si="54"/>
        <v>0</v>
      </c>
      <c r="CD29" s="541">
        <f t="shared" si="54"/>
        <v>0</v>
      </c>
      <c r="CE29" s="539">
        <f t="shared" si="54"/>
        <v>0</v>
      </c>
      <c r="CF29" s="537">
        <f t="shared" si="54"/>
        <v>0</v>
      </c>
      <c r="CG29" s="538">
        <f t="shared" si="54"/>
        <v>0</v>
      </c>
      <c r="CH29" s="539">
        <f t="shared" si="54"/>
        <v>0</v>
      </c>
      <c r="CI29" s="540">
        <f t="shared" si="54"/>
        <v>0</v>
      </c>
      <c r="CJ29" s="539">
        <f t="shared" si="54"/>
        <v>0</v>
      </c>
      <c r="CK29" s="539">
        <f t="shared" si="54"/>
        <v>0</v>
      </c>
      <c r="CL29" s="541">
        <f t="shared" si="54"/>
        <v>0</v>
      </c>
      <c r="CM29" s="539">
        <f t="shared" si="54"/>
        <v>0</v>
      </c>
      <c r="CN29" s="1128">
        <f t="shared" si="4"/>
        <v>0</v>
      </c>
      <c r="CO29" s="1129"/>
      <c r="CP29" s="1123">
        <f>IF(CN29=0,0,LOOKUP(CN29,ﾃﾞｰﾀ入力!$AR$13:'ﾃﾞｰﾀ入力'!$AR$34,ﾃﾞｰﾀ入力!$AS$13:'ﾃﾞｰﾀ入力'!$AS$34))</f>
        <v>0</v>
      </c>
      <c r="CQ29" s="1123"/>
      <c r="CR29" s="294">
        <f t="shared" si="5"/>
        <v>0</v>
      </c>
      <c r="CS29" s="294">
        <f t="shared" si="6"/>
        <v>0</v>
      </c>
      <c r="CT29" s="294">
        <f t="shared" si="7"/>
        <v>0</v>
      </c>
      <c r="CU29" s="295">
        <f t="shared" si="12"/>
        <v>0</v>
      </c>
      <c r="CV29" s="296">
        <f>IF(H29=0,0,LOOKUP(H29,ﾃﾞｰﾀ入力!$C$3:'ﾃﾞｰﾀ入力'!$C$52,ﾃﾞｰﾀ入力!$E$3:'ﾃﾞｰﾀ入力'!$E$51))</f>
        <v>0</v>
      </c>
      <c r="CW29" s="297">
        <f>IF(H29=0,0,LOOKUP(H29,ﾃﾞｰﾀ入力!$C$3:'ﾃﾞｰﾀ入力'!$C$52,ﾃﾞｰﾀ入力!$F$3:'ﾃﾞｰﾀ入力'!$F$51))</f>
        <v>0</v>
      </c>
      <c r="CY29" s="69"/>
      <c r="CZ29" s="69"/>
      <c r="DA29" s="69"/>
    </row>
    <row r="30" spans="1:105" ht="22.5" customHeight="1" thickBot="1">
      <c r="A30" s="443">
        <f t="shared" si="8"/>
        <v>17</v>
      </c>
      <c r="B30" s="855" t="str">
        <f>ｼﾌﾄ原本!C21</f>
        <v>S.U</v>
      </c>
      <c r="C30" s="780" t="str">
        <f>ｼﾌﾄ原本!O21</f>
        <v>X</v>
      </c>
      <c r="D30" s="435">
        <f>IF(COUNTIF($H$14:$H$30,17),VLOOKUP(17,$H$14:$CU$30,3,FALSE),0)</f>
        <v>0</v>
      </c>
      <c r="E30" s="423">
        <f>IF(COUNTIF($H$14:$H$30,17),VLOOKUP(17,$H$14:$CU$30,4,FALSE),0)</f>
        <v>0</v>
      </c>
      <c r="F30" s="426">
        <f>IF(COUNTIF($H$14:$H$30,17),VLOOKUP(17,$H$14:$CU$30,92,FALSE),0)</f>
        <v>0</v>
      </c>
      <c r="G30" s="436">
        <f>IF(COUNTIF($H$14:$H$30,17),VLOOKUP(17,$H$14:$CW$30,94,FALSE),0)</f>
        <v>0</v>
      </c>
      <c r="H30" s="432"/>
      <c r="I30" s="875">
        <f>IF(H30=0,0,LOOKUP(H30,ﾃﾞｰﾀ入力!$C$3:'ﾃﾞｰﾀ入力'!$C$40,ﾃﾞｰﾀ入力!$D$3:'ﾃﾞｰﾀ入力'!$D$40))</f>
        <v>0</v>
      </c>
      <c r="J30" s="399"/>
      <c r="K30" s="400"/>
      <c r="L30" s="657">
        <f t="shared" ref="L30:AU30" si="55">IF(AND(L12&gt;=$J$30,L12&lt;$K$30),"*",0)</f>
        <v>0</v>
      </c>
      <c r="M30" s="658">
        <f t="shared" si="55"/>
        <v>0</v>
      </c>
      <c r="N30" s="659">
        <f t="shared" si="55"/>
        <v>0</v>
      </c>
      <c r="O30" s="660">
        <f t="shared" si="55"/>
        <v>0</v>
      </c>
      <c r="P30" s="552">
        <f t="shared" si="55"/>
        <v>0</v>
      </c>
      <c r="Q30" s="651">
        <f t="shared" si="55"/>
        <v>0</v>
      </c>
      <c r="R30" s="652">
        <f t="shared" si="55"/>
        <v>0</v>
      </c>
      <c r="S30" s="651">
        <f t="shared" si="55"/>
        <v>0</v>
      </c>
      <c r="T30" s="653">
        <f t="shared" si="55"/>
        <v>0</v>
      </c>
      <c r="U30" s="654">
        <f t="shared" si="55"/>
        <v>0</v>
      </c>
      <c r="V30" s="651">
        <f t="shared" si="55"/>
        <v>0</v>
      </c>
      <c r="W30" s="650">
        <f t="shared" si="55"/>
        <v>0</v>
      </c>
      <c r="X30" s="651">
        <f t="shared" si="55"/>
        <v>0</v>
      </c>
      <c r="Y30" s="651">
        <f t="shared" si="55"/>
        <v>0</v>
      </c>
      <c r="Z30" s="652">
        <f t="shared" si="55"/>
        <v>0</v>
      </c>
      <c r="AA30" s="651">
        <f t="shared" si="55"/>
        <v>0</v>
      </c>
      <c r="AB30" s="653">
        <f t="shared" si="55"/>
        <v>0</v>
      </c>
      <c r="AC30" s="654">
        <f t="shared" si="55"/>
        <v>0</v>
      </c>
      <c r="AD30" s="651">
        <f t="shared" si="55"/>
        <v>0</v>
      </c>
      <c r="AE30" s="650">
        <f t="shared" si="55"/>
        <v>0</v>
      </c>
      <c r="AF30" s="651">
        <f t="shared" si="55"/>
        <v>0</v>
      </c>
      <c r="AG30" s="651">
        <f t="shared" si="55"/>
        <v>0</v>
      </c>
      <c r="AH30" s="652">
        <f t="shared" si="55"/>
        <v>0</v>
      </c>
      <c r="AI30" s="651">
        <f t="shared" si="55"/>
        <v>0</v>
      </c>
      <c r="AJ30" s="653">
        <f t="shared" si="55"/>
        <v>0</v>
      </c>
      <c r="AK30" s="654">
        <f t="shared" si="55"/>
        <v>0</v>
      </c>
      <c r="AL30" s="651">
        <f t="shared" si="55"/>
        <v>0</v>
      </c>
      <c r="AM30" s="650">
        <f t="shared" si="55"/>
        <v>0</v>
      </c>
      <c r="AN30" s="651">
        <f t="shared" si="55"/>
        <v>0</v>
      </c>
      <c r="AO30" s="651">
        <f t="shared" si="55"/>
        <v>0</v>
      </c>
      <c r="AP30" s="652">
        <f t="shared" si="55"/>
        <v>0</v>
      </c>
      <c r="AQ30" s="651">
        <f t="shared" si="55"/>
        <v>0</v>
      </c>
      <c r="AR30" s="713">
        <f t="shared" si="55"/>
        <v>0</v>
      </c>
      <c r="AS30" s="714">
        <f t="shared" si="55"/>
        <v>0</v>
      </c>
      <c r="AT30" s="711">
        <f t="shared" si="55"/>
        <v>0</v>
      </c>
      <c r="AU30" s="715">
        <f t="shared" si="55"/>
        <v>0</v>
      </c>
      <c r="AV30" s="651">
        <f t="shared" ref="AV30:BW30" si="56">IF(AND(AV12&gt;=$J$30,AV12&lt;$K$30),"*",0)</f>
        <v>0</v>
      </c>
      <c r="AW30" s="651">
        <f t="shared" si="56"/>
        <v>0</v>
      </c>
      <c r="AX30" s="652">
        <f t="shared" si="56"/>
        <v>0</v>
      </c>
      <c r="AY30" s="651">
        <f t="shared" si="56"/>
        <v>0</v>
      </c>
      <c r="AZ30" s="653">
        <f t="shared" si="56"/>
        <v>0</v>
      </c>
      <c r="BA30" s="654">
        <f t="shared" si="56"/>
        <v>0</v>
      </c>
      <c r="BB30" s="651">
        <f t="shared" si="56"/>
        <v>0</v>
      </c>
      <c r="BC30" s="650">
        <f t="shared" si="56"/>
        <v>0</v>
      </c>
      <c r="BD30" s="651">
        <f t="shared" si="56"/>
        <v>0</v>
      </c>
      <c r="BE30" s="651">
        <f t="shared" si="56"/>
        <v>0</v>
      </c>
      <c r="BF30" s="652">
        <f t="shared" si="56"/>
        <v>0</v>
      </c>
      <c r="BG30" s="651">
        <f t="shared" si="56"/>
        <v>0</v>
      </c>
      <c r="BH30" s="653">
        <f t="shared" si="56"/>
        <v>0</v>
      </c>
      <c r="BI30" s="654">
        <f t="shared" si="56"/>
        <v>0</v>
      </c>
      <c r="BJ30" s="651">
        <f t="shared" si="56"/>
        <v>0</v>
      </c>
      <c r="BK30" s="650">
        <f t="shared" si="56"/>
        <v>0</v>
      </c>
      <c r="BL30" s="651">
        <f t="shared" si="56"/>
        <v>0</v>
      </c>
      <c r="BM30" s="651">
        <f t="shared" si="56"/>
        <v>0</v>
      </c>
      <c r="BN30" s="652">
        <f t="shared" si="56"/>
        <v>0</v>
      </c>
      <c r="BO30" s="651">
        <f t="shared" si="56"/>
        <v>0</v>
      </c>
      <c r="BP30" s="653">
        <f t="shared" si="56"/>
        <v>0</v>
      </c>
      <c r="BQ30" s="654">
        <f t="shared" si="56"/>
        <v>0</v>
      </c>
      <c r="BR30" s="651">
        <f t="shared" si="56"/>
        <v>0</v>
      </c>
      <c r="BS30" s="650">
        <f t="shared" si="56"/>
        <v>0</v>
      </c>
      <c r="BT30" s="651">
        <f t="shared" si="56"/>
        <v>0</v>
      </c>
      <c r="BU30" s="651">
        <f t="shared" si="56"/>
        <v>0</v>
      </c>
      <c r="BV30" s="652">
        <f t="shared" si="56"/>
        <v>0</v>
      </c>
      <c r="BW30" s="651">
        <f t="shared" si="56"/>
        <v>0</v>
      </c>
      <c r="BX30" s="653">
        <f t="shared" ref="BX30:CM30" si="57">IF(AND(BX12&gt;=$J$30,BX12&lt;$K$30),"*",0)</f>
        <v>0</v>
      </c>
      <c r="BY30" s="654">
        <f t="shared" si="57"/>
        <v>0</v>
      </c>
      <c r="BZ30" s="651">
        <f t="shared" si="57"/>
        <v>0</v>
      </c>
      <c r="CA30" s="650">
        <f t="shared" si="57"/>
        <v>0</v>
      </c>
      <c r="CB30" s="651">
        <f t="shared" si="57"/>
        <v>0</v>
      </c>
      <c r="CC30" s="651">
        <f t="shared" si="57"/>
        <v>0</v>
      </c>
      <c r="CD30" s="652">
        <f t="shared" si="57"/>
        <v>0</v>
      </c>
      <c r="CE30" s="651">
        <f t="shared" si="57"/>
        <v>0</v>
      </c>
      <c r="CF30" s="653">
        <f t="shared" si="57"/>
        <v>0</v>
      </c>
      <c r="CG30" s="654">
        <f t="shared" si="57"/>
        <v>0</v>
      </c>
      <c r="CH30" s="651">
        <f t="shared" si="57"/>
        <v>0</v>
      </c>
      <c r="CI30" s="650">
        <f t="shared" si="57"/>
        <v>0</v>
      </c>
      <c r="CJ30" s="651">
        <f t="shared" si="57"/>
        <v>0</v>
      </c>
      <c r="CK30" s="651">
        <f t="shared" si="57"/>
        <v>0</v>
      </c>
      <c r="CL30" s="652">
        <f t="shared" si="57"/>
        <v>0</v>
      </c>
      <c r="CM30" s="651">
        <f t="shared" si="57"/>
        <v>0</v>
      </c>
      <c r="CN30" s="1393">
        <f t="shared" si="4"/>
        <v>0</v>
      </c>
      <c r="CO30" s="1394"/>
      <c r="CP30" s="1392">
        <f>IF(CN30=0,0,LOOKUP(CN30,ﾃﾞｰﾀ入力!$AR$13:'ﾃﾞｰﾀ入力'!$AR$34,ﾃﾞｰﾀ入力!$AS$13:'ﾃﾞｰﾀ入力'!$AS$34))</f>
        <v>0</v>
      </c>
      <c r="CQ30" s="1392"/>
      <c r="CR30" s="307">
        <f t="shared" si="5"/>
        <v>0</v>
      </c>
      <c r="CS30" s="307">
        <f t="shared" si="6"/>
        <v>0</v>
      </c>
      <c r="CT30" s="307">
        <f t="shared" si="7"/>
        <v>0</v>
      </c>
      <c r="CU30" s="308">
        <f t="shared" si="12"/>
        <v>0</v>
      </c>
      <c r="CV30" s="309">
        <f>IF(H30=0,0,LOOKUP(H30,ﾃﾞｰﾀ入力!$C$3:'ﾃﾞｰﾀ入力'!$C$52,ﾃﾞｰﾀ入力!$E$3:'ﾃﾞｰﾀ入力'!$E$51))</f>
        <v>0</v>
      </c>
      <c r="CW30" s="310">
        <f>IF(H30=0,0,LOOKUP(H30,ﾃﾞｰﾀ入力!$C$3:'ﾃﾞｰﾀ入力'!$C$52,ﾃﾞｰﾀ入力!$F$3:'ﾃﾞｰﾀ入力'!$F$51))</f>
        <v>0</v>
      </c>
      <c r="CY30" s="69"/>
      <c r="CZ30" s="69"/>
      <c r="DA30" s="69"/>
    </row>
    <row r="31" spans="1:105" ht="22.5" customHeight="1" thickBot="1">
      <c r="A31" s="443">
        <f t="shared" si="8"/>
        <v>18</v>
      </c>
      <c r="B31" s="855" t="str">
        <f>ｼﾌﾄ原本!C22</f>
        <v>A.A</v>
      </c>
      <c r="C31" s="780" t="str">
        <f>ｼﾌﾄ原本!O22</f>
        <v>X</v>
      </c>
      <c r="D31" s="435">
        <f>IF(COUNTIF($H$14:$H$30,18),VLOOKUP(18,$H$14:$CU$30,3,FALSE),0)</f>
        <v>0</v>
      </c>
      <c r="E31" s="429">
        <f>IF(COUNTIF($H$14:$H$30,18),VLOOKUP(18,$H$14:$CU$30,4,FALSE),0)</f>
        <v>0</v>
      </c>
      <c r="F31" s="430">
        <f>IF(COUNTIF($H$14:$H$30,18),VLOOKUP(18,$H$14:$CU$30,92,FALSE),0)</f>
        <v>0</v>
      </c>
      <c r="G31" s="431">
        <f>IF(COUNTIF($H$14:$H$30,18),VLOOKUP(18,$H$14:$CW$30,94,FALSE),0)</f>
        <v>0</v>
      </c>
      <c r="I31" s="311">
        <f>COUNT(H14:H30)</f>
        <v>9</v>
      </c>
      <c r="J31" s="876" t="s">
        <v>187</v>
      </c>
      <c r="K31" s="877"/>
      <c r="L31" s="1391">
        <f>(68-COUNT(L$14:O$30))/4</f>
        <v>0</v>
      </c>
      <c r="M31" s="1391"/>
      <c r="N31" s="1391"/>
      <c r="O31" s="1391"/>
      <c r="P31" s="1391">
        <f>(68-COUNT(P$14:S$30))/4</f>
        <v>0</v>
      </c>
      <c r="Q31" s="1391"/>
      <c r="R31" s="1391"/>
      <c r="S31" s="1391"/>
      <c r="T31" s="1391">
        <f>(68-COUNT(T$14:W$30))/4</f>
        <v>0.75</v>
      </c>
      <c r="U31" s="1391"/>
      <c r="V31" s="1391"/>
      <c r="W31" s="1391"/>
      <c r="X31" s="1391">
        <f>(68-COUNT(X$14:AA$30))/4</f>
        <v>3</v>
      </c>
      <c r="Y31" s="1391"/>
      <c r="Z31" s="1391"/>
      <c r="AA31" s="1391"/>
      <c r="AB31" s="1391">
        <f>(68-COUNT(AB$14:AE$30))/4</f>
        <v>4</v>
      </c>
      <c r="AC31" s="1391"/>
      <c r="AD31" s="1391"/>
      <c r="AE31" s="1391"/>
      <c r="AF31" s="1391">
        <f>(68-COUNT(AF$14:AI$30))/4</f>
        <v>4</v>
      </c>
      <c r="AG31" s="1391"/>
      <c r="AH31" s="1391"/>
      <c r="AI31" s="1391"/>
      <c r="AJ31" s="1391">
        <f>(68-COUNT(AJ$14:AM$30))/4</f>
        <v>5</v>
      </c>
      <c r="AK31" s="1391"/>
      <c r="AL31" s="1391"/>
      <c r="AM31" s="1391"/>
      <c r="AN31" s="1391">
        <f>(68-COUNT(AN$14:AQ$30))/4</f>
        <v>5</v>
      </c>
      <c r="AO31" s="1391"/>
      <c r="AP31" s="1391"/>
      <c r="AQ31" s="1391"/>
      <c r="AR31" s="1391">
        <f>(68-COUNT(AR$14:AU$30))/4</f>
        <v>5</v>
      </c>
      <c r="AS31" s="1391"/>
      <c r="AT31" s="1391"/>
      <c r="AU31" s="1391"/>
      <c r="AV31" s="1391">
        <f>(68-COUNT(AV$14:AY$30))/4</f>
        <v>6</v>
      </c>
      <c r="AW31" s="1391"/>
      <c r="AX31" s="1391"/>
      <c r="AY31" s="1391"/>
      <c r="AZ31" s="1391">
        <f>(68-COUNT(AZ$14:BC$30))/4</f>
        <v>6</v>
      </c>
      <c r="BA31" s="1391"/>
      <c r="BB31" s="1391"/>
      <c r="BC31" s="1391"/>
      <c r="BD31" s="1391">
        <f>(68-COUNT(BD$14:BG$30))/4</f>
        <v>6</v>
      </c>
      <c r="BE31" s="1391"/>
      <c r="BF31" s="1391"/>
      <c r="BG31" s="1391"/>
      <c r="BH31" s="1391">
        <f>(68-COUNT(BH$14:BK$30))/4</f>
        <v>6</v>
      </c>
      <c r="BI31" s="1391"/>
      <c r="BJ31" s="1391"/>
      <c r="BK31" s="1391"/>
      <c r="BL31" s="1391">
        <f>(68-COUNT(BL$14:BO$30))/4</f>
        <v>4</v>
      </c>
      <c r="BM31" s="1391"/>
      <c r="BN31" s="1391"/>
      <c r="BO31" s="1391"/>
      <c r="BP31" s="1391">
        <f>(68-COUNT(BP$14:BS$30))/4</f>
        <v>4</v>
      </c>
      <c r="BQ31" s="1391"/>
      <c r="BR31" s="1391"/>
      <c r="BS31" s="1391"/>
      <c r="BT31" s="1391">
        <f>(68-COUNT(BT$14:BW$30))/4</f>
        <v>4</v>
      </c>
      <c r="BU31" s="1391"/>
      <c r="BV31" s="1391"/>
      <c r="BW31" s="1391"/>
      <c r="BX31" s="1391">
        <f>(68-COUNT(BX$14:CA$30))/4</f>
        <v>4</v>
      </c>
      <c r="BY31" s="1391"/>
      <c r="BZ31" s="1391"/>
      <c r="CA31" s="1391"/>
      <c r="CB31" s="1391">
        <f>(68-COUNT(CB$14:CE$30))/4</f>
        <v>3</v>
      </c>
      <c r="CC31" s="1391"/>
      <c r="CD31" s="1391"/>
      <c r="CE31" s="1391"/>
      <c r="CF31" s="1391">
        <f>(68-COUNT(CF$14:CI$30))/4</f>
        <v>0</v>
      </c>
      <c r="CG31" s="1391"/>
      <c r="CH31" s="1391"/>
      <c r="CI31" s="1391"/>
      <c r="CJ31" s="1391">
        <f>(68-COUNT(CJ$14:CM$30))/4</f>
        <v>0</v>
      </c>
      <c r="CK31" s="1391"/>
      <c r="CL31" s="1391"/>
      <c r="CM31" s="1395"/>
      <c r="CN31" s="1159">
        <f>SUM(CN14:CN30)</f>
        <v>69.75</v>
      </c>
      <c r="CO31" s="1160"/>
      <c r="CP31" s="1141">
        <f>SUM(CP14:CP30)</f>
        <v>62.5</v>
      </c>
      <c r="CQ31" s="1141"/>
      <c r="CR31" s="312">
        <f>SUM(CR14:CR30)</f>
        <v>3.5</v>
      </c>
      <c r="CS31" s="312">
        <f>SUM(CS14:CS30)</f>
        <v>3</v>
      </c>
      <c r="CT31" s="312">
        <f>SUM(CT14:CT30)</f>
        <v>0.75</v>
      </c>
      <c r="CU31" s="313">
        <f ca="1">SUM(CU14:CU30)</f>
        <v>87672.4375</v>
      </c>
      <c r="CV31" s="314"/>
      <c r="CW31" s="315">
        <f ca="1">SUM(CW14:CW30)</f>
        <v>6674</v>
      </c>
      <c r="CY31" s="69"/>
      <c r="CZ31" s="69"/>
      <c r="DA31" s="69"/>
    </row>
    <row r="32" spans="1:105" ht="22.5" customHeight="1" thickBot="1">
      <c r="A32" s="443">
        <f t="shared" si="8"/>
        <v>19</v>
      </c>
      <c r="B32" s="855" t="str">
        <f>ｼﾌﾄ原本!C23</f>
        <v>E.U</v>
      </c>
      <c r="C32" s="780" t="str">
        <f>ｼﾌﾄ原本!O23</f>
        <v>X</v>
      </c>
      <c r="D32" s="435">
        <f>IF(COUNTIF($H$14:$H$30,19),VLOOKUP(19,$H$14:$CU$30,3,FALSE),0)</f>
        <v>0</v>
      </c>
      <c r="E32" s="429">
        <f>IF(COUNTIF($H$14:$H$30,19),VLOOKUP(19,$H$14:$CU$30,4,FALSE),0)</f>
        <v>0</v>
      </c>
      <c r="F32" s="430">
        <f>IF(COUNTIF($H$14:$H$30,19),VLOOKUP(19,$H$14:$CU$30,92,FALSE),0)</f>
        <v>0</v>
      </c>
      <c r="G32" s="431">
        <f>IF(COUNTIF($H$14:$H$30,19),VLOOKUP(19,$H$14:$CW$30,94,FALSE),0)</f>
        <v>0</v>
      </c>
      <c r="I32" s="316"/>
      <c r="J32" s="1190" t="s">
        <v>188</v>
      </c>
      <c r="K32" s="1191"/>
      <c r="L32" s="1300" t="str">
        <f>IF(ISERROR(L3*1000/(L31-L8-L10)),"",(L3*1000/(L31-L8-L10)))</f>
        <v/>
      </c>
      <c r="M32" s="1300"/>
      <c r="N32" s="1300"/>
      <c r="O32" s="1300"/>
      <c r="P32" s="1300" t="str">
        <f>IF(ISERROR(P3*1000/(P31-P8-P10)),"",(P3*1000/(P31-P8-P10)))</f>
        <v/>
      </c>
      <c r="Q32" s="1300"/>
      <c r="R32" s="1300"/>
      <c r="S32" s="1300"/>
      <c r="T32" s="1300">
        <f>IF(ISERROR(T3*1000/(T31-T8-T10)),"",(T3*1000/(T31-T8-T10)))</f>
        <v>0</v>
      </c>
      <c r="U32" s="1300"/>
      <c r="V32" s="1300"/>
      <c r="W32" s="1300"/>
      <c r="X32" s="1300">
        <f>IF(ISERROR(X3*1000/(X31-X8-X10)),"",X3*1000/(X31-X8-X10))</f>
        <v>0</v>
      </c>
      <c r="Y32" s="1300"/>
      <c r="Z32" s="1300"/>
      <c r="AA32" s="1300"/>
      <c r="AB32" s="1300">
        <f>IF(ISERROR(AB3*1000/(AB31-AB8-AB10)),"",AB3*1000/(AB31-AB8-AB10))</f>
        <v>5000</v>
      </c>
      <c r="AC32" s="1300"/>
      <c r="AD32" s="1300"/>
      <c r="AE32" s="1300"/>
      <c r="AF32" s="1300">
        <f>IF(ISERROR(AF3*1000/(AF31-AF8-AF10)),"",AF3*1000/(AF31-AF8-AF10))</f>
        <v>5000</v>
      </c>
      <c r="AG32" s="1300"/>
      <c r="AH32" s="1300"/>
      <c r="AI32" s="1300"/>
      <c r="AJ32" s="1300">
        <f>IF(ISERROR(AJ3*1000/(AJ31-AJ8-AJ10)),"",AJ3*1000/(AJ31-AJ8-AJ10))</f>
        <v>4000</v>
      </c>
      <c r="AK32" s="1300"/>
      <c r="AL32" s="1300"/>
      <c r="AM32" s="1300"/>
      <c r="AN32" s="1300">
        <f>IF(ISERROR(AN3*1000/(AN31-AN8-AN10)),"",AN3*1000/(AN31-AN8-AN10))</f>
        <v>6400</v>
      </c>
      <c r="AO32" s="1300"/>
      <c r="AP32" s="1300"/>
      <c r="AQ32" s="1300"/>
      <c r="AR32" s="1300">
        <f>IF(ISERROR(AR3*1000/(AR31-AR8-AR10)),"",AR3*1000/(AR31-AR8-AR10))</f>
        <v>9000</v>
      </c>
      <c r="AS32" s="1300"/>
      <c r="AT32" s="1300"/>
      <c r="AU32" s="1300"/>
      <c r="AV32" s="1300">
        <f>IF(ISERROR(AV3*1000/(AV31-AV8-AV10)),"",AV3*1000/(AV31-AV8-AV10))</f>
        <v>7833.333333333333</v>
      </c>
      <c r="AW32" s="1300"/>
      <c r="AX32" s="1300"/>
      <c r="AY32" s="1300"/>
      <c r="AZ32" s="1300">
        <f>IF(ISERROR(AZ3*1000/(AZ31-AZ8-AZ10)),"",AZ3*1000/(AZ31-AZ8-AZ10))</f>
        <v>8333.3333333333339</v>
      </c>
      <c r="BA32" s="1300"/>
      <c r="BB32" s="1300"/>
      <c r="BC32" s="1300"/>
      <c r="BD32" s="1300">
        <f>IF(ISERROR(BD3*1000/(BD31-BD8-BD10)),"",BD3*1000/(BD31-BD8-BD10))</f>
        <v>8333.3333333333339</v>
      </c>
      <c r="BE32" s="1300"/>
      <c r="BF32" s="1300"/>
      <c r="BG32" s="1300"/>
      <c r="BH32" s="1300">
        <f>IF(ISERROR(BH3*1000/(BH31-BH8-BH10)),"",BH3*1000/(BH31-BH8-BH10))</f>
        <v>6000</v>
      </c>
      <c r="BI32" s="1300"/>
      <c r="BJ32" s="1300"/>
      <c r="BK32" s="1300"/>
      <c r="BL32" s="1300">
        <f>IF(ISERROR(BL3*1000/(BL31-BL8-BL10)),"",BL3*1000/(BL31-BL8-BL10))</f>
        <v>6500</v>
      </c>
      <c r="BM32" s="1300"/>
      <c r="BN32" s="1300"/>
      <c r="BO32" s="1300"/>
      <c r="BP32" s="1300">
        <f>IF(ISERROR(BP3*1000/(BP31-BP8-BP10)),"",BP3*1000/(BP31-BP8-BP10))</f>
        <v>5250</v>
      </c>
      <c r="BQ32" s="1300"/>
      <c r="BR32" s="1300"/>
      <c r="BS32" s="1300"/>
      <c r="BT32" s="1300">
        <f>IF(ISERROR(BT3*1000/(BT31-BT8-BT10)),"",BT3*1000/(BT31-BT8-BT10))</f>
        <v>6000</v>
      </c>
      <c r="BU32" s="1300"/>
      <c r="BV32" s="1300"/>
      <c r="BW32" s="1300"/>
      <c r="BX32" s="1300">
        <f>IF(ISERROR(BX3*1000/(BX31-BX8-BX10)),"",BX3*1000/(BX31-BX8-BX10))</f>
        <v>2250</v>
      </c>
      <c r="BY32" s="1300"/>
      <c r="BZ32" s="1300"/>
      <c r="CA32" s="1300"/>
      <c r="CB32" s="1300">
        <f>IF(ISERROR(CB3*1000/(CB31-CB8-CB10)),"",CB3*1000/(CB31-CB8-CB10))</f>
        <v>0</v>
      </c>
      <c r="CC32" s="1300"/>
      <c r="CD32" s="1300"/>
      <c r="CE32" s="1300"/>
      <c r="CF32" s="1300" t="str">
        <f>IF(ISERROR(CF3*1000/(CF31-CF8-CF10)),"",(CF3*1000/(CF31-CF8-CF10)))</f>
        <v/>
      </c>
      <c r="CG32" s="1300"/>
      <c r="CH32" s="1300"/>
      <c r="CI32" s="1300"/>
      <c r="CJ32" s="1300" t="str">
        <f>IF(ISERROR(CJ3*1000/(CJ31-CJ8-CJ10)),"",(CJ3*1000/(CJ31-CJ8-CJ10)))</f>
        <v/>
      </c>
      <c r="CK32" s="1300"/>
      <c r="CL32" s="1300"/>
      <c r="CM32" s="1347"/>
      <c r="CN32" s="238"/>
      <c r="CO32" s="238"/>
      <c r="CP32" s="64"/>
      <c r="CT32" s="64"/>
      <c r="CU32" s="64"/>
      <c r="CV32" s="64"/>
    </row>
    <row r="33" spans="1:126" ht="22.5" customHeight="1" thickBot="1">
      <c r="A33" s="443">
        <f t="shared" si="8"/>
        <v>20</v>
      </c>
      <c r="B33" s="855" t="str">
        <f>ｼﾌﾄ原本!C24</f>
        <v>S.S</v>
      </c>
      <c r="C33" s="780" t="str">
        <f>ｼﾌﾄ原本!O24</f>
        <v>X</v>
      </c>
      <c r="D33" s="435">
        <f>IF(COUNTIF($H$14:$H$30,20),VLOOKUP(20,$H$14:$CU$30,3,FALSE),0)</f>
        <v>0</v>
      </c>
      <c r="E33" s="429">
        <f>IF(COUNTIF($H$14:$H$30,20),VLOOKUP(20,$H$14:$CU$30,4,FALSE),0)</f>
        <v>0</v>
      </c>
      <c r="F33" s="430">
        <f>IF(COUNTIF($H$14:$H$30,20),VLOOKUP(20,$H$14:$CU$30,92,FALSE),0)</f>
        <v>0</v>
      </c>
      <c r="G33" s="431">
        <f>IF(COUNTIF($H$14:$H$30,20),VLOOKUP(20,$H$14:$CW$30,94,FALSE),0)</f>
        <v>0</v>
      </c>
      <c r="I33" s="225"/>
      <c r="J33" s="870"/>
      <c r="K33" s="871"/>
      <c r="L33" s="384"/>
      <c r="M33" s="172"/>
      <c r="N33" s="64"/>
      <c r="O33" s="64"/>
      <c r="P33" s="64"/>
      <c r="Q33" s="69"/>
      <c r="R33" s="69"/>
      <c r="S33" s="69"/>
      <c r="AB33" s="1360">
        <v>1</v>
      </c>
      <c r="AC33" s="1360"/>
      <c r="AD33" s="1360"/>
      <c r="AE33" s="1360"/>
      <c r="AF33" s="1361" t="s">
        <v>60</v>
      </c>
      <c r="AG33" s="1361"/>
      <c r="AH33" s="1361"/>
      <c r="AI33" s="1361"/>
      <c r="CP33" s="64"/>
      <c r="CT33" s="64"/>
      <c r="CU33" s="64"/>
      <c r="CV33" s="64"/>
    </row>
    <row r="34" spans="1:126" ht="22.5" customHeight="1" thickBot="1">
      <c r="A34" s="443">
        <f t="shared" si="8"/>
        <v>21</v>
      </c>
      <c r="B34" s="855" t="str">
        <f>ｼﾌﾄ原本!C25</f>
        <v>S.K</v>
      </c>
      <c r="C34" s="780" t="str">
        <f>ｼﾌﾄ原本!O25</f>
        <v>F</v>
      </c>
      <c r="D34" s="435">
        <f>IF(COUNTIF($H$14:$H$30,21),VLOOKUP(21,$H$14:$CU$30,3,FALSE),0)</f>
        <v>0</v>
      </c>
      <c r="E34" s="429">
        <f>IF(COUNTIF($H$14:$H$30,21),VLOOKUP(21,$H$14:$CU$30,4,FALSE),0)</f>
        <v>0</v>
      </c>
      <c r="F34" s="430">
        <f>IF(COUNTIF($H$14:$H$30,21),VLOOKUP(21,$H$14:$CU$30,92,FALSE),0)</f>
        <v>0</v>
      </c>
      <c r="G34" s="431">
        <f>IF(COUNTIF($H$14:$H$30,21),VLOOKUP(21,$H$14:$CW$30,94,FALSE),0)</f>
        <v>0</v>
      </c>
      <c r="I34" s="317"/>
      <c r="J34" s="1195" t="s">
        <v>189</v>
      </c>
      <c r="K34" s="1196"/>
      <c r="L34" s="1197" t="s">
        <v>190</v>
      </c>
      <c r="M34" s="1197"/>
      <c r="N34" s="1197"/>
      <c r="O34" s="1197"/>
      <c r="P34" s="1197"/>
      <c r="Q34" s="1197"/>
      <c r="R34" s="1197"/>
      <c r="S34" s="1197"/>
      <c r="T34" s="1197"/>
      <c r="U34" s="1197"/>
      <c r="V34" s="1197"/>
      <c r="W34" s="1197"/>
      <c r="Z34" s="1193" t="s">
        <v>59</v>
      </c>
      <c r="AA34" s="1153"/>
      <c r="AB34" s="1153"/>
      <c r="AC34" s="1153"/>
      <c r="AD34" s="1153"/>
      <c r="AE34" s="1153"/>
      <c r="AF34" s="1153"/>
      <c r="AG34" s="1153"/>
      <c r="AH34" s="1153"/>
      <c r="AI34" s="1153"/>
      <c r="AJ34" s="1153"/>
      <c r="AK34" s="1153"/>
      <c r="AL34" s="1153"/>
      <c r="AM34" s="1153"/>
      <c r="AN34" s="1153"/>
      <c r="AO34" s="1153"/>
      <c r="AP34" s="1153"/>
      <c r="AQ34" s="1153"/>
      <c r="AR34" s="1153"/>
      <c r="AS34" s="1153"/>
      <c r="AT34" s="1153"/>
      <c r="AU34" s="1153"/>
      <c r="AV34" s="1153"/>
      <c r="AW34" s="1153"/>
      <c r="AX34" s="1153"/>
      <c r="AY34" s="1153"/>
      <c r="AZ34" s="1153"/>
      <c r="BA34" s="1153"/>
      <c r="BB34" s="1153"/>
      <c r="BC34" s="1153"/>
      <c r="BD34" s="1153"/>
      <c r="BE34" s="1153"/>
      <c r="BF34" s="1153"/>
      <c r="BG34" s="1154"/>
      <c r="BH34" s="1152" t="s">
        <v>1</v>
      </c>
      <c r="BI34" s="1153"/>
      <c r="BJ34" s="1153"/>
      <c r="BK34" s="1153"/>
      <c r="BL34" s="1153"/>
      <c r="BM34" s="1153"/>
      <c r="BN34" s="1153"/>
      <c r="BO34" s="1153"/>
      <c r="BP34" s="1153"/>
      <c r="BQ34" s="1153"/>
      <c r="BR34" s="1153"/>
      <c r="BS34" s="1153"/>
      <c r="BT34" s="1153"/>
      <c r="BU34" s="1154"/>
      <c r="BV34" s="1152" t="s">
        <v>11</v>
      </c>
      <c r="BW34" s="1153"/>
      <c r="BX34" s="1153"/>
      <c r="BY34" s="1153"/>
      <c r="BZ34" s="1153"/>
      <c r="CA34" s="1153"/>
      <c r="CB34" s="1153"/>
      <c r="CC34" s="1153"/>
      <c r="CD34" s="1153"/>
      <c r="CE34" s="1153"/>
      <c r="CF34" s="1153"/>
      <c r="CG34" s="1153"/>
      <c r="CH34" s="1153"/>
      <c r="CI34" s="1154"/>
      <c r="CP34" s="64"/>
      <c r="CT34" s="64"/>
      <c r="CU34" s="64"/>
      <c r="CV34" s="64"/>
    </row>
    <row r="35" spans="1:126" ht="22.5" customHeight="1">
      <c r="A35" s="443">
        <f t="shared" si="8"/>
        <v>22</v>
      </c>
      <c r="B35" s="855">
        <f>ｼﾌﾄ原本!C26</f>
        <v>0</v>
      </c>
      <c r="C35" s="780">
        <f>ｼﾌﾄ原本!O26</f>
        <v>0</v>
      </c>
      <c r="D35" s="435">
        <f>IF(COUNTIF($H$14:$H$30,22),VLOOKUP(22,$H$14:$CU$30,3,FALSE),0)</f>
        <v>0</v>
      </c>
      <c r="E35" s="429">
        <f>IF(COUNTIF($H$14:$H$30,22),VLOOKUP(22,$H$14:$CU$30,4,FALSE),0)</f>
        <v>0</v>
      </c>
      <c r="F35" s="430">
        <f>IF(COUNTIF($H$14:$H$30,22),VLOOKUP(22,$H$14:$CU$30,92,FALSE),0)</f>
        <v>0</v>
      </c>
      <c r="G35" s="431">
        <f>IF(COUNTIF($H$14:$H$30,22),VLOOKUP(22,$H$14:$CW$30,94,FALSE),0)</f>
        <v>0</v>
      </c>
      <c r="I35" s="385" t="s">
        <v>89</v>
      </c>
      <c r="J35" s="1315">
        <f>CN3*1000</f>
        <v>400000</v>
      </c>
      <c r="K35" s="1315"/>
      <c r="L35" s="1315"/>
      <c r="M35" s="1315"/>
      <c r="N35" s="1315"/>
      <c r="O35" s="1315"/>
      <c r="P35" s="1315"/>
      <c r="Q35" s="1315"/>
      <c r="R35" s="1315"/>
      <c r="S35" s="1315"/>
      <c r="T35" s="1315"/>
      <c r="U35" s="1315"/>
      <c r="V35" s="1315"/>
      <c r="W35" s="1315"/>
      <c r="Z35" s="1356">
        <f>CHOOSE($AB$33,'セールスアクション '!B5,'セールスアクション '!B13,'セールスアクション '!B21,'セールスアクション '!B29,'セールスアクション '!B37)</f>
        <v>0</v>
      </c>
      <c r="AA35" s="1355"/>
      <c r="AB35" s="1355"/>
      <c r="AC35" s="1355"/>
      <c r="AD35" s="1355"/>
      <c r="AE35" s="1355"/>
      <c r="AF35" s="1355"/>
      <c r="AG35" s="1355"/>
      <c r="AH35" s="1355"/>
      <c r="AI35" s="1355"/>
      <c r="AJ35" s="1355"/>
      <c r="AK35" s="1355"/>
      <c r="AL35" s="1355"/>
      <c r="AM35" s="1355"/>
      <c r="AN35" s="1355"/>
      <c r="AO35" s="1355"/>
      <c r="AP35" s="1355"/>
      <c r="AQ35" s="1355"/>
      <c r="AR35" s="1355"/>
      <c r="AS35" s="1355"/>
      <c r="AT35" s="1355"/>
      <c r="AU35" s="1355"/>
      <c r="AV35" s="1355"/>
      <c r="AW35" s="1355"/>
      <c r="AX35" s="1355"/>
      <c r="AY35" s="1355"/>
      <c r="AZ35" s="1355">
        <f>CHOOSE($AB$33,'セールスアクション '!I5,'セールスアクション '!I13,'セールスアクション '!I21,'セールスアクション '!I29,'セールスアクション '!I37)</f>
        <v>0</v>
      </c>
      <c r="BA35" s="1355"/>
      <c r="BB35" s="1355"/>
      <c r="BC35" s="1355"/>
      <c r="BD35" s="1355"/>
      <c r="BE35" s="1355"/>
      <c r="BF35" s="1322"/>
      <c r="BG35" s="1322"/>
      <c r="BH35" s="1365">
        <f>CHOOSE($CA$1,PMC.D!D6,PMC.D!D15,PMC.D!D24,PMC.D!D33,PMC.D!D42,PMC.D!D51)</f>
        <v>0</v>
      </c>
      <c r="BI35" s="1366"/>
      <c r="BJ35" s="1366"/>
      <c r="BK35" s="1366"/>
      <c r="BL35" s="1366"/>
      <c r="BM35" s="1366"/>
      <c r="BN35" s="1366"/>
      <c r="BO35" s="1366"/>
      <c r="BP35" s="1366"/>
      <c r="BQ35" s="1366"/>
      <c r="BR35" s="1366"/>
      <c r="BS35" s="1367"/>
      <c r="BT35" s="1322"/>
      <c r="BU35" s="1322"/>
      <c r="BV35" s="1362">
        <f>CHOOSE($CA$1,PMC.D!J6,PMC.D!J15,PMC.D!J24,PMC.D!J33,PMC.D!J42,PMC.D!J51)</f>
        <v>0</v>
      </c>
      <c r="BW35" s="1363"/>
      <c r="BX35" s="1363"/>
      <c r="BY35" s="1363"/>
      <c r="BZ35" s="1363"/>
      <c r="CA35" s="1363"/>
      <c r="CB35" s="1363"/>
      <c r="CC35" s="1363"/>
      <c r="CD35" s="1363"/>
      <c r="CE35" s="1363"/>
      <c r="CF35" s="1363"/>
      <c r="CG35" s="1364"/>
      <c r="CH35" s="1322"/>
      <c r="CI35" s="1370"/>
      <c r="CP35" s="64"/>
      <c r="CT35" s="64"/>
      <c r="CU35" s="64"/>
      <c r="CV35" s="64"/>
    </row>
    <row r="36" spans="1:126" ht="22.5" customHeight="1">
      <c r="A36" s="443">
        <f t="shared" si="8"/>
        <v>23</v>
      </c>
      <c r="B36" s="855">
        <f>ｼﾌﾄ原本!C27</f>
        <v>0</v>
      </c>
      <c r="C36" s="780">
        <f>ｼﾌﾄ原本!O27</f>
        <v>0</v>
      </c>
      <c r="D36" s="435">
        <f>IF(COUNTIF($H$14:$H$30,23),VLOOKUP(23,$H$14:$CU$30,3,FALSE),0)</f>
        <v>0</v>
      </c>
      <c r="E36" s="429">
        <f>IF(COUNTIF($H$14:$H$30,23),VLOOKUP(23,$H$14:$CU$30,4,FALSE),0)</f>
        <v>0</v>
      </c>
      <c r="F36" s="430">
        <f>IF(COUNTIF($H$14:$H$30,23),VLOOKUP(23,$H$14:$CU$30,92,FALSE),0)</f>
        <v>0</v>
      </c>
      <c r="G36" s="431">
        <f>IF(COUNTIF($H$14:$H$30,23),VLOOKUP(23,$H$14:$CW$30,94,FALSE),0)</f>
        <v>0</v>
      </c>
      <c r="I36" s="385" t="s">
        <v>191</v>
      </c>
      <c r="J36" s="1155">
        <f>CHOOSE(CA1,ﾃﾞｰﾀ入力!W4,ﾃﾞｰﾀ入力!W5,ﾃﾞｰﾀ入力!W6,ﾃﾞｰﾀ入力!W7,ﾃﾞｰﾀ入力!W8,ﾃﾞｰﾀ入力!W9)</f>
        <v>513</v>
      </c>
      <c r="K36" s="1155"/>
      <c r="L36" s="1155"/>
      <c r="M36" s="1155"/>
      <c r="N36" s="1155"/>
      <c r="O36" s="1155"/>
      <c r="P36" s="1155"/>
      <c r="Q36" s="1155"/>
      <c r="R36" s="1155"/>
      <c r="S36" s="1155"/>
      <c r="T36" s="1155"/>
      <c r="U36" s="1155"/>
      <c r="V36" s="1155"/>
      <c r="W36" s="1155"/>
      <c r="Z36" s="1318">
        <f>CHOOSE($AB$33,'セールスアクション '!B6,'セールスアクション '!B14,'セールスアクション '!B22,'セールスアクション '!B30,'セールスアクション '!B38)</f>
        <v>0</v>
      </c>
      <c r="AA36" s="1319"/>
      <c r="AB36" s="1319"/>
      <c r="AC36" s="1319"/>
      <c r="AD36" s="1319"/>
      <c r="AE36" s="1319"/>
      <c r="AF36" s="1319"/>
      <c r="AG36" s="1319"/>
      <c r="AH36" s="1319"/>
      <c r="AI36" s="1319"/>
      <c r="AJ36" s="1319"/>
      <c r="AK36" s="1319"/>
      <c r="AL36" s="1319"/>
      <c r="AM36" s="1319"/>
      <c r="AN36" s="1319"/>
      <c r="AO36" s="1319"/>
      <c r="AP36" s="1319"/>
      <c r="AQ36" s="1319"/>
      <c r="AR36" s="1319"/>
      <c r="AS36" s="1319"/>
      <c r="AT36" s="1319"/>
      <c r="AU36" s="1319"/>
      <c r="AV36" s="1319"/>
      <c r="AW36" s="1319"/>
      <c r="AX36" s="1319"/>
      <c r="AY36" s="1319"/>
      <c r="AZ36" s="1319">
        <f>CHOOSE($AB$33,'セールスアクション '!I6,'セールスアクション '!I14,'セールスアクション '!I22,'セールスアクション '!I30,'セールスアクション '!I38)</f>
        <v>0</v>
      </c>
      <c r="BA36" s="1319"/>
      <c r="BB36" s="1319"/>
      <c r="BC36" s="1319"/>
      <c r="BD36" s="1319"/>
      <c r="BE36" s="1319"/>
      <c r="BF36" s="1127"/>
      <c r="BG36" s="1127"/>
      <c r="BH36" s="1348">
        <f>CHOOSE($CA$1,PMC.D!D7,PMC.D!D16,PMC.D!D25,PMC.D!D34,PMC.D!D43,PMC.D!D52)</f>
        <v>0</v>
      </c>
      <c r="BI36" s="1349"/>
      <c r="BJ36" s="1349"/>
      <c r="BK36" s="1349"/>
      <c r="BL36" s="1349"/>
      <c r="BM36" s="1349"/>
      <c r="BN36" s="1349"/>
      <c r="BO36" s="1349"/>
      <c r="BP36" s="1349"/>
      <c r="BQ36" s="1349"/>
      <c r="BR36" s="1349"/>
      <c r="BS36" s="1350"/>
      <c r="BT36" s="1127"/>
      <c r="BU36" s="1127"/>
      <c r="BV36" s="1348">
        <f>CHOOSE($CA$1,PMC.D!J7,PMC.D!J16,PMC.D!J25,PMC.D!J34,PMC.D!J43,PMC.D!J52)</f>
        <v>0</v>
      </c>
      <c r="BW36" s="1349"/>
      <c r="BX36" s="1349"/>
      <c r="BY36" s="1349"/>
      <c r="BZ36" s="1349"/>
      <c r="CA36" s="1349"/>
      <c r="CB36" s="1349"/>
      <c r="CC36" s="1349"/>
      <c r="CD36" s="1349"/>
      <c r="CE36" s="1349"/>
      <c r="CF36" s="1349"/>
      <c r="CG36" s="1350"/>
      <c r="CH36" s="1127"/>
      <c r="CI36" s="1371"/>
      <c r="CP36" s="64"/>
      <c r="CT36" s="64"/>
      <c r="CU36" s="64"/>
      <c r="CV36" s="64"/>
    </row>
    <row r="37" spans="1:126" ht="22.5" customHeight="1">
      <c r="A37" s="443">
        <f t="shared" si="8"/>
        <v>24</v>
      </c>
      <c r="B37" s="855">
        <f>ｼﾌﾄ原本!C28</f>
        <v>0</v>
      </c>
      <c r="C37" s="780">
        <f>ｼﾌﾄ原本!O28</f>
        <v>0</v>
      </c>
      <c r="D37" s="435">
        <f>IF(COUNTIF($H$14:$H$30,24),VLOOKUP(24,$H$14:$CU$30,3,FALSE),0)</f>
        <v>0</v>
      </c>
      <c r="E37" s="429">
        <f>IF(COUNTIF($H$14:$H$30,24),VLOOKUP(24,$H$14:$CU$30,4,FALSE),0)</f>
        <v>0</v>
      </c>
      <c r="F37" s="430">
        <f>IF(COUNTIF($H$14:$H$30,24),VLOOKUP(24,$H$14:$CU$30,92,FALSE),0)</f>
        <v>0</v>
      </c>
      <c r="G37" s="431">
        <f>IF(COUNTIF($H$14:$H$30,24),VLOOKUP(24,$H$14:$CW$30,94,FALSE),0)</f>
        <v>0</v>
      </c>
      <c r="I37" s="385" t="s">
        <v>192</v>
      </c>
      <c r="J37" s="1303">
        <f ca="1">J35/J40</f>
        <v>6400</v>
      </c>
      <c r="K37" s="1303"/>
      <c r="L37" s="1169">
        <f>J35/L40</f>
        <v>6666.666666666667</v>
      </c>
      <c r="M37" s="1169"/>
      <c r="N37" s="1169"/>
      <c r="O37" s="1169"/>
      <c r="P37" s="1169"/>
      <c r="Q37" s="1169"/>
      <c r="R37" s="1169"/>
      <c r="S37" s="1169"/>
      <c r="T37" s="1169"/>
      <c r="U37" s="1169"/>
      <c r="V37" s="1169"/>
      <c r="W37" s="1169"/>
      <c r="Z37" s="1318">
        <f>CHOOSE($AB$33,'セールスアクション '!B7,'セールスアクション '!B15,'セールスアクション '!B23,'セールスアクション '!B31,'セールスアクション '!B39)</f>
        <v>0</v>
      </c>
      <c r="AA37" s="1319"/>
      <c r="AB37" s="1319"/>
      <c r="AC37" s="1319"/>
      <c r="AD37" s="1319"/>
      <c r="AE37" s="1319"/>
      <c r="AF37" s="1319"/>
      <c r="AG37" s="1319"/>
      <c r="AH37" s="1319"/>
      <c r="AI37" s="1319"/>
      <c r="AJ37" s="1319"/>
      <c r="AK37" s="1319"/>
      <c r="AL37" s="1319"/>
      <c r="AM37" s="1319"/>
      <c r="AN37" s="1319"/>
      <c r="AO37" s="1319"/>
      <c r="AP37" s="1319"/>
      <c r="AQ37" s="1319"/>
      <c r="AR37" s="1319"/>
      <c r="AS37" s="1319"/>
      <c r="AT37" s="1319"/>
      <c r="AU37" s="1319"/>
      <c r="AV37" s="1319"/>
      <c r="AW37" s="1319"/>
      <c r="AX37" s="1319"/>
      <c r="AY37" s="1319"/>
      <c r="AZ37" s="1319">
        <f>CHOOSE($AB$33,'セールスアクション '!I7,'セールスアクション '!I15,'セールスアクション '!I23,'セールスアクション '!I31,'セールスアクション '!I39)</f>
        <v>0</v>
      </c>
      <c r="BA37" s="1319"/>
      <c r="BB37" s="1319"/>
      <c r="BC37" s="1319"/>
      <c r="BD37" s="1319"/>
      <c r="BE37" s="1319"/>
      <c r="BF37" s="1127"/>
      <c r="BG37" s="1127"/>
      <c r="BH37" s="1348">
        <f>CHOOSE($CA$1,PMC.D!D8,PMC.D!D17,PMC.D!D26,PMC.D!D35,PMC.D!D44,PMC.D!D53)</f>
        <v>0</v>
      </c>
      <c r="BI37" s="1349"/>
      <c r="BJ37" s="1349"/>
      <c r="BK37" s="1349"/>
      <c r="BL37" s="1349"/>
      <c r="BM37" s="1349"/>
      <c r="BN37" s="1349"/>
      <c r="BO37" s="1349"/>
      <c r="BP37" s="1349"/>
      <c r="BQ37" s="1349"/>
      <c r="BR37" s="1349"/>
      <c r="BS37" s="1350"/>
      <c r="BT37" s="1127"/>
      <c r="BU37" s="1127"/>
      <c r="BV37" s="1348">
        <f>CHOOSE($CA$1,PMC.D!J8,PMC.D!J17,PMC.D!J26,PMC.D!J35,PMC.D!J44,PMC.D!J53)</f>
        <v>0</v>
      </c>
      <c r="BW37" s="1349"/>
      <c r="BX37" s="1349"/>
      <c r="BY37" s="1349"/>
      <c r="BZ37" s="1349"/>
      <c r="CA37" s="1349"/>
      <c r="CB37" s="1349"/>
      <c r="CC37" s="1349"/>
      <c r="CD37" s="1349"/>
      <c r="CE37" s="1349"/>
      <c r="CF37" s="1349"/>
      <c r="CG37" s="1350"/>
      <c r="CH37" s="1127"/>
      <c r="CI37" s="1371"/>
      <c r="CP37" s="64"/>
      <c r="CT37" s="64"/>
      <c r="CU37" s="64"/>
      <c r="CV37" s="64"/>
    </row>
    <row r="38" spans="1:126" ht="22.5" customHeight="1">
      <c r="A38" s="443">
        <f t="shared" si="8"/>
        <v>25</v>
      </c>
      <c r="B38" s="855">
        <f>ｼﾌﾄ原本!C29</f>
        <v>0</v>
      </c>
      <c r="C38" s="782">
        <f>ｼﾌﾄ原本!O29</f>
        <v>0</v>
      </c>
      <c r="D38" s="435">
        <f>IF(COUNTIF($H$14:$H$30,25),VLOOKUP(25,$H$14:$CU$30,3,FALSE),0)</f>
        <v>0</v>
      </c>
      <c r="E38" s="429">
        <f>IF(COUNTIF($H$14:$H$30,25),VLOOKUP(25,$H$14:$CU$30,4,FALSE),0)</f>
        <v>0</v>
      </c>
      <c r="F38" s="430">
        <f>IF(COUNTIF($H$14:$H$30,25),VLOOKUP(25,$H$14:$CU$30,92,FALSE),0)</f>
        <v>0</v>
      </c>
      <c r="G38" s="431">
        <f>IF(COUNTIF($H$14:$H$30,25),VLOOKUP(25,$H$14:$CW$30,94,FALSE),0)</f>
        <v>0</v>
      </c>
      <c r="I38" s="385" t="s">
        <v>193</v>
      </c>
      <c r="J38" s="1189">
        <f ca="1">J36/J40</f>
        <v>8.2080000000000002</v>
      </c>
      <c r="K38" s="1189"/>
      <c r="L38" s="1194">
        <f>J36/L40</f>
        <v>8.5500000000000007</v>
      </c>
      <c r="M38" s="1194"/>
      <c r="N38" s="1194"/>
      <c r="O38" s="1194"/>
      <c r="P38" s="1194"/>
      <c r="Q38" s="1194"/>
      <c r="R38" s="1194"/>
      <c r="S38" s="1194"/>
      <c r="T38" s="1194"/>
      <c r="U38" s="1194"/>
      <c r="V38" s="1194"/>
      <c r="W38" s="1194"/>
      <c r="Z38" s="1318">
        <f>CHOOSE($AB$33,'セールスアクション '!B8,'セールスアクション '!B16,'セールスアクション '!B24,'セールスアクション '!B32,'セールスアクション '!B40)</f>
        <v>0</v>
      </c>
      <c r="AA38" s="1319"/>
      <c r="AB38" s="1319"/>
      <c r="AC38" s="1319"/>
      <c r="AD38" s="1319"/>
      <c r="AE38" s="1319"/>
      <c r="AF38" s="1319"/>
      <c r="AG38" s="1319"/>
      <c r="AH38" s="1319"/>
      <c r="AI38" s="1319"/>
      <c r="AJ38" s="1319"/>
      <c r="AK38" s="1319"/>
      <c r="AL38" s="1319"/>
      <c r="AM38" s="1319"/>
      <c r="AN38" s="1319"/>
      <c r="AO38" s="1319"/>
      <c r="AP38" s="1319"/>
      <c r="AQ38" s="1319"/>
      <c r="AR38" s="1319"/>
      <c r="AS38" s="1319"/>
      <c r="AT38" s="1319"/>
      <c r="AU38" s="1319"/>
      <c r="AV38" s="1319"/>
      <c r="AW38" s="1319"/>
      <c r="AX38" s="1319"/>
      <c r="AY38" s="1319"/>
      <c r="AZ38" s="1319">
        <f>CHOOSE($AB$33,'セールスアクション '!I8,'セールスアクション '!I16,'セールスアクション '!I24,'セールスアクション '!I32,'セールスアクション '!I40)</f>
        <v>0</v>
      </c>
      <c r="BA38" s="1319"/>
      <c r="BB38" s="1319"/>
      <c r="BC38" s="1319"/>
      <c r="BD38" s="1319"/>
      <c r="BE38" s="1319"/>
      <c r="BF38" s="1127"/>
      <c r="BG38" s="1127"/>
      <c r="BH38" s="1348">
        <f>CHOOSE($CA$1,PMC.D!D9,PMC.D!D18,PMC.D!D27,PMC.D!D36,PMC.D!D45,PMC.D!D54)</f>
        <v>0</v>
      </c>
      <c r="BI38" s="1349"/>
      <c r="BJ38" s="1349"/>
      <c r="BK38" s="1349"/>
      <c r="BL38" s="1349"/>
      <c r="BM38" s="1349"/>
      <c r="BN38" s="1349"/>
      <c r="BO38" s="1349"/>
      <c r="BP38" s="1349"/>
      <c r="BQ38" s="1349"/>
      <c r="BR38" s="1349"/>
      <c r="BS38" s="1350"/>
      <c r="BT38" s="1127"/>
      <c r="BU38" s="1127"/>
      <c r="BV38" s="1348">
        <f>CHOOSE($CA$1,PMC.D!J9,PMC.D!J18,PMC.D!J27,PMC.D!J36,PMC.D!J45,PMC.D!J54)</f>
        <v>0</v>
      </c>
      <c r="BW38" s="1349"/>
      <c r="BX38" s="1349"/>
      <c r="BY38" s="1349"/>
      <c r="BZ38" s="1349"/>
      <c r="CA38" s="1349"/>
      <c r="CB38" s="1349"/>
      <c r="CC38" s="1349"/>
      <c r="CD38" s="1349"/>
      <c r="CE38" s="1349"/>
      <c r="CF38" s="1349"/>
      <c r="CG38" s="1350"/>
      <c r="CH38" s="1127"/>
      <c r="CI38" s="1371"/>
      <c r="CP38" s="64"/>
      <c r="CT38" s="64"/>
      <c r="CU38" s="64"/>
      <c r="CV38" s="64"/>
    </row>
    <row r="39" spans="1:126" ht="22.5" customHeight="1" thickBot="1">
      <c r="A39" s="443">
        <f t="shared" si="8"/>
        <v>26</v>
      </c>
      <c r="B39" s="855">
        <f>ｼﾌﾄ原本!C30</f>
        <v>0</v>
      </c>
      <c r="C39" s="782">
        <f>ｼﾌﾄ原本!O30</f>
        <v>0</v>
      </c>
      <c r="D39" s="435">
        <f>IF(COUNTIF($H$14:$H$30,26),VLOOKUP(26,$H$14:$CU$30,3,FALSE),0)</f>
        <v>0</v>
      </c>
      <c r="E39" s="429">
        <f>IF(COUNTIF($H$14:$H$30,26),VLOOKUP(26,$H$14:$CU$30,4,FALSE),0)</f>
        <v>0</v>
      </c>
      <c r="F39" s="430">
        <f>IF(COUNTIF($H$14:$H$30,26),VLOOKUP(26,$H$14:$CU$30,92,FALSE),0)</f>
        <v>0</v>
      </c>
      <c r="G39" s="431">
        <f>IF(COUNTIF($H$14:$H$30,26),VLOOKUP(26,$H$14:$CW$30,94,FALSE),0)</f>
        <v>0</v>
      </c>
      <c r="I39" s="385" t="s">
        <v>194</v>
      </c>
      <c r="J39" s="878">
        <f ca="1">SUMIF(CV14:CV30,"&gt;1500",CP14:CQ30)</f>
        <v>7.5</v>
      </c>
      <c r="K39" s="879">
        <f ca="1">SUMIF(CV14:CV30,"&lt;2000",CP14:CQ30)</f>
        <v>55</v>
      </c>
      <c r="L39" s="1302">
        <f ca="1">SUMIF(CV14:CV30,"&gt;1500",CP14:CQ30)</f>
        <v>7.5</v>
      </c>
      <c r="M39" s="1302"/>
      <c r="N39" s="1302"/>
      <c r="O39" s="1302"/>
      <c r="P39" s="1302"/>
      <c r="Q39" s="1302"/>
      <c r="R39" s="1302">
        <f ca="1">L40-L39</f>
        <v>52.5</v>
      </c>
      <c r="S39" s="1302"/>
      <c r="T39" s="1302"/>
      <c r="U39" s="1302"/>
      <c r="V39" s="1302"/>
      <c r="W39" s="1302"/>
      <c r="X39" s="65"/>
      <c r="Y39" s="65"/>
      <c r="Z39" s="1320">
        <f>CHOOSE($AB$33,'セールスアクション '!B9,'セールスアクション '!B17,'セールスアクション '!B25,'セールスアクション '!B33,'セールスアクション '!B41)</f>
        <v>0</v>
      </c>
      <c r="AA39" s="1321"/>
      <c r="AB39" s="1321"/>
      <c r="AC39" s="1321"/>
      <c r="AD39" s="1321"/>
      <c r="AE39" s="1321"/>
      <c r="AF39" s="1321"/>
      <c r="AG39" s="1321"/>
      <c r="AH39" s="1321"/>
      <c r="AI39" s="1321"/>
      <c r="AJ39" s="1321"/>
      <c r="AK39" s="1321"/>
      <c r="AL39" s="1321"/>
      <c r="AM39" s="1321"/>
      <c r="AN39" s="1321"/>
      <c r="AO39" s="1321"/>
      <c r="AP39" s="1321"/>
      <c r="AQ39" s="1321"/>
      <c r="AR39" s="1321"/>
      <c r="AS39" s="1321"/>
      <c r="AT39" s="1321"/>
      <c r="AU39" s="1321"/>
      <c r="AV39" s="1321"/>
      <c r="AW39" s="1321"/>
      <c r="AX39" s="1321"/>
      <c r="AY39" s="1321"/>
      <c r="AZ39" s="1321">
        <f>CHOOSE($AB$33,'セールスアクション '!I9,'セールスアクション '!I17,'セールスアクション '!I25,'セールスアクション '!I33,'セールスアクション '!I41)</f>
        <v>0</v>
      </c>
      <c r="BA39" s="1321"/>
      <c r="BB39" s="1321"/>
      <c r="BC39" s="1321"/>
      <c r="BD39" s="1321"/>
      <c r="BE39" s="1321"/>
      <c r="BF39" s="1368"/>
      <c r="BG39" s="1368"/>
      <c r="BH39" s="1357">
        <f>CHOOSE($CA$1,PMC.D!D10,PMC.D!D19,PMC.D!D28,PMC.D!D37,PMC.D!D46,PMC.D!D55)</f>
        <v>0</v>
      </c>
      <c r="BI39" s="1358"/>
      <c r="BJ39" s="1358"/>
      <c r="BK39" s="1358"/>
      <c r="BL39" s="1358"/>
      <c r="BM39" s="1358"/>
      <c r="BN39" s="1358"/>
      <c r="BO39" s="1358"/>
      <c r="BP39" s="1358"/>
      <c r="BQ39" s="1358"/>
      <c r="BR39" s="1358"/>
      <c r="BS39" s="1359"/>
      <c r="BT39" s="1368"/>
      <c r="BU39" s="1368"/>
      <c r="BV39" s="1357">
        <f>CHOOSE($CA$1,PMC.D!J10,PMC.D!J19,PMC.D!J28,PMC.D!J37,PMC.D!J46,PMC.D!J55)</f>
        <v>0</v>
      </c>
      <c r="BW39" s="1358"/>
      <c r="BX39" s="1358"/>
      <c r="BY39" s="1358"/>
      <c r="BZ39" s="1358"/>
      <c r="CA39" s="1358"/>
      <c r="CB39" s="1358"/>
      <c r="CC39" s="1358"/>
      <c r="CD39" s="1358"/>
      <c r="CE39" s="1358"/>
      <c r="CF39" s="1358"/>
      <c r="CG39" s="1359"/>
      <c r="CH39" s="1368"/>
      <c r="CI39" s="1369"/>
      <c r="CP39" s="64"/>
      <c r="CT39" s="64"/>
      <c r="CU39" s="64"/>
      <c r="CV39" s="64"/>
    </row>
    <row r="40" spans="1:126" ht="22.5" customHeight="1">
      <c r="A40" s="443">
        <f t="shared" si="8"/>
        <v>27</v>
      </c>
      <c r="B40" s="855">
        <f>ｼﾌﾄ原本!C31</f>
        <v>0</v>
      </c>
      <c r="C40" s="784">
        <f>ｼﾌﾄ原本!O31</f>
        <v>0</v>
      </c>
      <c r="D40" s="435">
        <f>IF(COUNTIF($H$14:$H$30,27),VLOOKUP(27,$H$14:$CU$30,3,FALSE),0)</f>
        <v>0</v>
      </c>
      <c r="E40" s="429">
        <f>IF(COUNTIF($H$14:$H$30,27),VLOOKUP(27,$H$14:$CU$30,4,FALSE),0)</f>
        <v>0</v>
      </c>
      <c r="F40" s="430">
        <f>IF(COUNTIF($H$14:$H$30,27),VLOOKUP(27,$H$14:$CU$30,92,FALSE),0)</f>
        <v>0</v>
      </c>
      <c r="G40" s="431">
        <f>IF(COUNTIF($H$14:$H$30,27),VLOOKUP(27,$H$14:$CW$30,94,FALSE),0)</f>
        <v>0</v>
      </c>
      <c r="I40" s="385" t="s">
        <v>195</v>
      </c>
      <c r="J40" s="1301">
        <f ca="1">J39+K39</f>
        <v>62.5</v>
      </c>
      <c r="K40" s="1301"/>
      <c r="L40" s="1302">
        <f>CN11-CN8</f>
        <v>60</v>
      </c>
      <c r="M40" s="1302"/>
      <c r="N40" s="1302"/>
      <c r="O40" s="1302"/>
      <c r="P40" s="1302"/>
      <c r="Q40" s="1302"/>
      <c r="R40" s="1302"/>
      <c r="S40" s="1302"/>
      <c r="T40" s="1302"/>
      <c r="U40" s="1302"/>
      <c r="V40" s="1302"/>
      <c r="W40" s="1302"/>
      <c r="X40" s="386"/>
      <c r="Y40" s="387"/>
      <c r="Z40" s="1372"/>
      <c r="AA40" s="1373"/>
      <c r="AB40" s="1373"/>
      <c r="AC40" s="1373"/>
      <c r="AD40" s="1373"/>
      <c r="AE40" s="1373"/>
      <c r="AF40" s="1373"/>
      <c r="AG40" s="1373"/>
      <c r="AH40" s="1373"/>
      <c r="AI40" s="1373"/>
      <c r="AJ40" s="1373"/>
      <c r="AK40" s="1373"/>
      <c r="AL40" s="1373"/>
      <c r="AM40" s="1373"/>
      <c r="AN40" s="1373"/>
      <c r="AO40" s="1373"/>
      <c r="AP40" s="1373"/>
      <c r="AQ40" s="1373"/>
      <c r="AR40" s="1373"/>
      <c r="AS40" s="1373"/>
      <c r="AT40" s="1373"/>
      <c r="AU40" s="1373"/>
      <c r="AV40" s="1373"/>
      <c r="AW40" s="1373"/>
      <c r="AX40" s="1373"/>
      <c r="AY40" s="1373"/>
      <c r="AZ40" s="1373"/>
      <c r="BA40" s="1373"/>
      <c r="BB40" s="1373"/>
      <c r="BC40" s="1373"/>
      <c r="BD40" s="1373"/>
      <c r="BE40" s="1373"/>
      <c r="BF40" s="1373"/>
      <c r="BG40" s="1373"/>
      <c r="BH40" s="1373"/>
      <c r="BI40" s="1373"/>
      <c r="BJ40" s="1373"/>
      <c r="BK40" s="1373"/>
      <c r="BL40" s="1373"/>
      <c r="BM40" s="1373"/>
      <c r="BN40" s="1373"/>
      <c r="BO40" s="1373"/>
      <c r="BP40" s="1373"/>
      <c r="BQ40" s="1373"/>
      <c r="BR40" s="1373"/>
      <c r="BS40" s="1373"/>
      <c r="BT40" s="1373"/>
      <c r="BU40" s="1373"/>
      <c r="BV40" s="1373"/>
      <c r="BW40" s="1373"/>
      <c r="BX40" s="1373"/>
      <c r="BY40" s="1373"/>
      <c r="BZ40" s="1373"/>
      <c r="CA40" s="1373"/>
      <c r="CB40" s="1373"/>
      <c r="CC40" s="1373"/>
      <c r="CD40" s="1373"/>
      <c r="CE40" s="1373"/>
      <c r="CF40" s="1373"/>
      <c r="CG40" s="1373"/>
      <c r="CH40" s="1373"/>
      <c r="CI40" s="1374"/>
      <c r="CP40" s="64"/>
      <c r="CT40" s="64"/>
      <c r="CU40" s="64"/>
      <c r="CV40" s="64"/>
    </row>
    <row r="41" spans="1:126" ht="22.5" customHeight="1">
      <c r="A41" s="443">
        <f t="shared" si="8"/>
        <v>28</v>
      </c>
      <c r="B41" s="855" t="str">
        <f>ｼﾌﾄ原本!C32</f>
        <v>A.M（本部）</v>
      </c>
      <c r="C41" s="782">
        <f>ｼﾌﾄ原本!O32</f>
        <v>0</v>
      </c>
      <c r="D41" s="435">
        <f>IF(COUNTIF($H$14:$H$30,28),VLOOKUP(28,$H$14:$CU$30,3,FALSE),0)</f>
        <v>0</v>
      </c>
      <c r="E41" s="429">
        <f>IF(COUNTIF($H$14:$H$30,28),VLOOKUP(28,$H$14:$CU$30,4,FALSE),0)</f>
        <v>0</v>
      </c>
      <c r="F41" s="430">
        <f>IF(COUNTIF($H$14:$H$30,28),VLOOKUP(28,$H$14:$CU$30,92,FALSE),0)</f>
        <v>0</v>
      </c>
      <c r="G41" s="431">
        <f>IF(COUNTIF($H$14:$H$30,28),VLOOKUP(28,$H$14:$CW$30,94,FALSE),0)</f>
        <v>0</v>
      </c>
      <c r="I41" s="385" t="s">
        <v>197</v>
      </c>
      <c r="J41" s="1324">
        <f ca="1">SUMIF(CV14:CV30,"&lt;2000",CU14:CU30)</f>
        <v>72297.4375</v>
      </c>
      <c r="K41" s="1324"/>
      <c r="L41" s="1169">
        <f ca="1">R39*ﾃﾞｰﾀ入力!A8</f>
        <v>66150</v>
      </c>
      <c r="M41" s="1169"/>
      <c r="N41" s="1169"/>
      <c r="O41" s="1169"/>
      <c r="P41" s="1169"/>
      <c r="Q41" s="1169"/>
      <c r="R41" s="1169"/>
      <c r="S41" s="1169"/>
      <c r="T41" s="1169"/>
      <c r="U41" s="1169"/>
      <c r="V41" s="1169"/>
      <c r="W41" s="1169"/>
      <c r="X41" s="389"/>
      <c r="Y41" s="390"/>
      <c r="Z41" s="1375"/>
      <c r="AA41" s="1376"/>
      <c r="AB41" s="1376"/>
      <c r="AC41" s="1376"/>
      <c r="AD41" s="1376"/>
      <c r="AE41" s="1376"/>
      <c r="AF41" s="1376"/>
      <c r="AG41" s="1376"/>
      <c r="AH41" s="1376"/>
      <c r="AI41" s="1376"/>
      <c r="AJ41" s="1376"/>
      <c r="AK41" s="1376"/>
      <c r="AL41" s="1376"/>
      <c r="AM41" s="1376"/>
      <c r="AN41" s="1376"/>
      <c r="AO41" s="1376"/>
      <c r="AP41" s="1376"/>
      <c r="AQ41" s="1376"/>
      <c r="AR41" s="1376"/>
      <c r="AS41" s="1376"/>
      <c r="AT41" s="1376"/>
      <c r="AU41" s="1376"/>
      <c r="AV41" s="1376"/>
      <c r="AW41" s="1376"/>
      <c r="AX41" s="1376"/>
      <c r="AY41" s="1376"/>
      <c r="AZ41" s="1376"/>
      <c r="BA41" s="1376"/>
      <c r="BB41" s="1376"/>
      <c r="BC41" s="1376"/>
      <c r="BD41" s="1376"/>
      <c r="BE41" s="1376"/>
      <c r="BF41" s="1376"/>
      <c r="BG41" s="1376"/>
      <c r="BH41" s="1376"/>
      <c r="BI41" s="1376"/>
      <c r="BJ41" s="1376"/>
      <c r="BK41" s="1376"/>
      <c r="BL41" s="1376"/>
      <c r="BM41" s="1376"/>
      <c r="BN41" s="1376"/>
      <c r="BO41" s="1376"/>
      <c r="BP41" s="1376"/>
      <c r="BQ41" s="1376"/>
      <c r="BR41" s="1376"/>
      <c r="BS41" s="1376"/>
      <c r="BT41" s="1376"/>
      <c r="BU41" s="1376"/>
      <c r="BV41" s="1376"/>
      <c r="BW41" s="1376"/>
      <c r="BX41" s="1376"/>
      <c r="BY41" s="1376"/>
      <c r="BZ41" s="1376"/>
      <c r="CA41" s="1376"/>
      <c r="CB41" s="1376"/>
      <c r="CC41" s="1376"/>
      <c r="CD41" s="1376"/>
      <c r="CE41" s="1376"/>
      <c r="CF41" s="1376"/>
      <c r="CG41" s="1376"/>
      <c r="CH41" s="1376"/>
      <c r="CI41" s="1377"/>
      <c r="CP41" s="64"/>
      <c r="CT41" s="64"/>
      <c r="CU41" s="64"/>
      <c r="CV41" s="64"/>
    </row>
    <row r="42" spans="1:126" ht="22.5" customHeight="1">
      <c r="A42" s="443">
        <f t="shared" si="8"/>
        <v>29</v>
      </c>
      <c r="B42" s="855" t="str">
        <f>ｼﾌﾄ原本!C33</f>
        <v>S.I（本部</v>
      </c>
      <c r="C42" s="782">
        <f>ｼﾌﾄ原本!O33</f>
        <v>0</v>
      </c>
      <c r="D42" s="435">
        <f>IF(COUNTIF($H$14:$H$30,29),VLOOKUP(29,$H$14:$CU$30,3,FALSE),0)</f>
        <v>0</v>
      </c>
      <c r="E42" s="429">
        <f>IF(COUNTIF($H$14:$H$30,29),VLOOKUP(29,$H$14:$CU$30,4,FALSE),0)</f>
        <v>0</v>
      </c>
      <c r="F42" s="430">
        <f>IF(COUNTIF($H$14:$H$30,29),VLOOKUP(29,$H$14:$CU$30,92,FALSE),0)</f>
        <v>0</v>
      </c>
      <c r="G42" s="431">
        <f>IF(COUNTIF($H$14:$H$30,29),VLOOKUP(29,$H$14:$CW$30,94,FALSE),0)</f>
        <v>0</v>
      </c>
      <c r="I42" s="385" t="s">
        <v>201</v>
      </c>
      <c r="J42" s="1323">
        <f ca="1">(J41)/J35</f>
        <v>0.18074359374999999</v>
      </c>
      <c r="K42" s="1323"/>
      <c r="L42" s="1187">
        <f ca="1">L41/J35</f>
        <v>0.16537499999999999</v>
      </c>
      <c r="M42" s="1187"/>
      <c r="N42" s="1187"/>
      <c r="O42" s="1187"/>
      <c r="P42" s="1187"/>
      <c r="Q42" s="1187"/>
      <c r="R42" s="1187"/>
      <c r="S42" s="1187"/>
      <c r="T42" s="1187"/>
      <c r="U42" s="1187"/>
      <c r="V42" s="1187"/>
      <c r="W42" s="1187"/>
      <c r="X42" s="392"/>
      <c r="Y42" s="393"/>
      <c r="Z42" s="1375"/>
      <c r="AA42" s="1376"/>
      <c r="AB42" s="1376"/>
      <c r="AC42" s="1376"/>
      <c r="AD42" s="1376"/>
      <c r="AE42" s="1376"/>
      <c r="AF42" s="1376"/>
      <c r="AG42" s="1376"/>
      <c r="AH42" s="1376"/>
      <c r="AI42" s="1376"/>
      <c r="AJ42" s="1376"/>
      <c r="AK42" s="1376"/>
      <c r="AL42" s="1376"/>
      <c r="AM42" s="1376"/>
      <c r="AN42" s="1376"/>
      <c r="AO42" s="1376"/>
      <c r="AP42" s="1376"/>
      <c r="AQ42" s="1376"/>
      <c r="AR42" s="1376"/>
      <c r="AS42" s="1376"/>
      <c r="AT42" s="1376"/>
      <c r="AU42" s="1376"/>
      <c r="AV42" s="1376"/>
      <c r="AW42" s="1376"/>
      <c r="AX42" s="1376"/>
      <c r="AY42" s="1376"/>
      <c r="AZ42" s="1376"/>
      <c r="BA42" s="1376"/>
      <c r="BB42" s="1376"/>
      <c r="BC42" s="1376"/>
      <c r="BD42" s="1376"/>
      <c r="BE42" s="1376"/>
      <c r="BF42" s="1376"/>
      <c r="BG42" s="1376"/>
      <c r="BH42" s="1376"/>
      <c r="BI42" s="1376"/>
      <c r="BJ42" s="1376"/>
      <c r="BK42" s="1376"/>
      <c r="BL42" s="1376"/>
      <c r="BM42" s="1376"/>
      <c r="BN42" s="1376"/>
      <c r="BO42" s="1376"/>
      <c r="BP42" s="1376"/>
      <c r="BQ42" s="1376"/>
      <c r="BR42" s="1376"/>
      <c r="BS42" s="1376"/>
      <c r="BT42" s="1376"/>
      <c r="BU42" s="1376"/>
      <c r="BV42" s="1376"/>
      <c r="BW42" s="1376"/>
      <c r="BX42" s="1376"/>
      <c r="BY42" s="1376"/>
      <c r="BZ42" s="1376"/>
      <c r="CA42" s="1376"/>
      <c r="CB42" s="1376"/>
      <c r="CC42" s="1376"/>
      <c r="CD42" s="1376"/>
      <c r="CE42" s="1376"/>
      <c r="CF42" s="1376"/>
      <c r="CG42" s="1376"/>
      <c r="CH42" s="1376"/>
      <c r="CI42" s="1377"/>
      <c r="CP42" s="64"/>
      <c r="CT42" s="64"/>
      <c r="CU42" s="64"/>
      <c r="CV42" s="64"/>
    </row>
    <row r="43" spans="1:126" ht="22.5" customHeight="1">
      <c r="A43" s="443">
        <f t="shared" si="8"/>
        <v>30</v>
      </c>
      <c r="B43" s="855" t="str">
        <f>ｼﾌﾄ原本!C34</f>
        <v>不足①</v>
      </c>
      <c r="C43" s="784">
        <f>ｼﾌﾄ原本!O34</f>
        <v>0</v>
      </c>
      <c r="D43" s="435">
        <f>IF(COUNTIF($H$14:$H$30,30),VLOOKUP(30,$H$14:$CU$30,3,FALSE),0)</f>
        <v>0</v>
      </c>
      <c r="E43" s="429">
        <f>IF(COUNTIF($H$14:$H$30,30),VLOOKUP(30,$H$14:$CU$30,4,FALSE),0)</f>
        <v>0</v>
      </c>
      <c r="F43" s="430">
        <f>IF(COUNTIF($H$14:$H$30,30),VLOOKUP(30,$H$14:$CU$30,92,FALSE),0)</f>
        <v>0</v>
      </c>
      <c r="G43" s="431">
        <f>IF(COUNTIF($H$14:$H$30,30),VLOOKUP(30,$H$14:$CW$30,94,FALSE),0)</f>
        <v>0</v>
      </c>
      <c r="I43" s="395"/>
      <c r="J43" s="396"/>
      <c r="K43" s="396"/>
      <c r="L43" s="396"/>
      <c r="M43" s="396"/>
      <c r="N43" s="396"/>
      <c r="O43" s="396"/>
      <c r="P43" s="396"/>
      <c r="Q43" s="396"/>
      <c r="R43" s="396"/>
      <c r="S43" s="396"/>
      <c r="T43" s="396"/>
      <c r="U43" s="396"/>
      <c r="V43" s="396"/>
      <c r="W43" s="396"/>
      <c r="Z43" s="1375"/>
      <c r="AA43" s="1376"/>
      <c r="AB43" s="1376"/>
      <c r="AC43" s="1376"/>
      <c r="AD43" s="1376"/>
      <c r="AE43" s="1376"/>
      <c r="AF43" s="1376"/>
      <c r="AG43" s="1376"/>
      <c r="AH43" s="1376"/>
      <c r="AI43" s="1376"/>
      <c r="AJ43" s="1376"/>
      <c r="AK43" s="1376"/>
      <c r="AL43" s="1376"/>
      <c r="AM43" s="1376"/>
      <c r="AN43" s="1376"/>
      <c r="AO43" s="1376"/>
      <c r="AP43" s="1376"/>
      <c r="AQ43" s="1376"/>
      <c r="AR43" s="1376"/>
      <c r="AS43" s="1376"/>
      <c r="AT43" s="1376"/>
      <c r="AU43" s="1376"/>
      <c r="AV43" s="1376"/>
      <c r="AW43" s="1376"/>
      <c r="AX43" s="1376"/>
      <c r="AY43" s="1376"/>
      <c r="AZ43" s="1376"/>
      <c r="BA43" s="1376"/>
      <c r="BB43" s="1376"/>
      <c r="BC43" s="1376"/>
      <c r="BD43" s="1376"/>
      <c r="BE43" s="1376"/>
      <c r="BF43" s="1376"/>
      <c r="BG43" s="1376"/>
      <c r="BH43" s="1376"/>
      <c r="BI43" s="1376"/>
      <c r="BJ43" s="1376"/>
      <c r="BK43" s="1376"/>
      <c r="BL43" s="1376"/>
      <c r="BM43" s="1376"/>
      <c r="BN43" s="1376"/>
      <c r="BO43" s="1376"/>
      <c r="BP43" s="1376"/>
      <c r="BQ43" s="1376"/>
      <c r="BR43" s="1376"/>
      <c r="BS43" s="1376"/>
      <c r="BT43" s="1376"/>
      <c r="BU43" s="1376"/>
      <c r="BV43" s="1376"/>
      <c r="BW43" s="1376"/>
      <c r="BX43" s="1376"/>
      <c r="BY43" s="1376"/>
      <c r="BZ43" s="1376"/>
      <c r="CA43" s="1376"/>
      <c r="CB43" s="1376"/>
      <c r="CC43" s="1376"/>
      <c r="CD43" s="1376"/>
      <c r="CE43" s="1376"/>
      <c r="CF43" s="1376"/>
      <c r="CG43" s="1376"/>
      <c r="CH43" s="1376"/>
      <c r="CI43" s="1377"/>
      <c r="CP43" s="64"/>
      <c r="CT43" s="64"/>
      <c r="CU43" s="64"/>
      <c r="CV43" s="64"/>
    </row>
    <row r="44" spans="1:126" ht="22.5" customHeight="1">
      <c r="A44" s="443">
        <f t="shared" si="8"/>
        <v>31</v>
      </c>
      <c r="B44" s="855">
        <f>ｼﾌﾄ原本!C35</f>
        <v>0</v>
      </c>
      <c r="C44" s="785">
        <f>ｼﾌﾄ原本!E35</f>
        <v>0</v>
      </c>
      <c r="D44" s="435">
        <f>IF(COUNTIF($H$14:$H$30,31),VLOOKUP(31,$H$14:$CU$30,3,FALSE),0)</f>
        <v>0</v>
      </c>
      <c r="E44" s="429">
        <f>IF(COUNTIF($H$14:$H$30,31),VLOOKUP(31,$H$14:$CU$30,4,FALSE),0)</f>
        <v>0</v>
      </c>
      <c r="F44" s="430">
        <f>IF(COUNTIF($H$14:$H$30,31),VLOOKUP(31,$H$14:$CU$30,92,FALSE),0)</f>
        <v>0</v>
      </c>
      <c r="G44" s="431">
        <f>IF(COUNTIF($H$14:$H$30,31),VLOOKUP(31,$H$14:$CW$30,94,FALSE),0)</f>
        <v>0</v>
      </c>
      <c r="I44" s="395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Z44" s="1375"/>
      <c r="AA44" s="1376"/>
      <c r="AB44" s="1376"/>
      <c r="AC44" s="1376"/>
      <c r="AD44" s="1376"/>
      <c r="AE44" s="1376"/>
      <c r="AF44" s="1376"/>
      <c r="AG44" s="1376"/>
      <c r="AH44" s="1376"/>
      <c r="AI44" s="1376"/>
      <c r="AJ44" s="1376"/>
      <c r="AK44" s="1376"/>
      <c r="AL44" s="1376"/>
      <c r="AM44" s="1376"/>
      <c r="AN44" s="1376"/>
      <c r="AO44" s="1376"/>
      <c r="AP44" s="1376"/>
      <c r="AQ44" s="1376"/>
      <c r="AR44" s="1376"/>
      <c r="AS44" s="1376"/>
      <c r="AT44" s="1376"/>
      <c r="AU44" s="1376"/>
      <c r="AV44" s="1376"/>
      <c r="AW44" s="1376"/>
      <c r="AX44" s="1376"/>
      <c r="AY44" s="1376"/>
      <c r="AZ44" s="1376"/>
      <c r="BA44" s="1376"/>
      <c r="BB44" s="1376"/>
      <c r="BC44" s="1376"/>
      <c r="BD44" s="1376"/>
      <c r="BE44" s="1376"/>
      <c r="BF44" s="1376"/>
      <c r="BG44" s="1376"/>
      <c r="BH44" s="1376"/>
      <c r="BI44" s="1376"/>
      <c r="BJ44" s="1376"/>
      <c r="BK44" s="1376"/>
      <c r="BL44" s="1376"/>
      <c r="BM44" s="1376"/>
      <c r="BN44" s="1376"/>
      <c r="BO44" s="1376"/>
      <c r="BP44" s="1376"/>
      <c r="BQ44" s="1376"/>
      <c r="BR44" s="1376"/>
      <c r="BS44" s="1376"/>
      <c r="BT44" s="1376"/>
      <c r="BU44" s="1376"/>
      <c r="BV44" s="1376"/>
      <c r="BW44" s="1376"/>
      <c r="BX44" s="1376"/>
      <c r="BY44" s="1376"/>
      <c r="BZ44" s="1376"/>
      <c r="CA44" s="1376"/>
      <c r="CB44" s="1376"/>
      <c r="CC44" s="1376"/>
      <c r="CD44" s="1376"/>
      <c r="CE44" s="1376"/>
      <c r="CF44" s="1376"/>
      <c r="CG44" s="1376"/>
      <c r="CH44" s="1376"/>
      <c r="CI44" s="1377"/>
    </row>
    <row r="45" spans="1:126" ht="22.5" customHeight="1" thickBot="1">
      <c r="A45" s="443">
        <f t="shared" si="8"/>
        <v>32</v>
      </c>
      <c r="B45" s="855">
        <f>ｼﾌﾄ原本!C36</f>
        <v>0</v>
      </c>
      <c r="C45" s="785">
        <f>ｼﾌﾄ原本!E36</f>
        <v>0</v>
      </c>
      <c r="D45" s="435">
        <f>IF(COUNTIF($H$14:$H$30,32),VLOOKUP(32,$H$14:$CU$30,3,FALSE),0)</f>
        <v>0</v>
      </c>
      <c r="E45" s="429">
        <f>IF(COUNTIF($H$14:$H$30,32),VLOOKUP(32,$H$14:$CU$30,4,FALSE),0)</f>
        <v>0</v>
      </c>
      <c r="F45" s="430">
        <f>IF(COUNTIF($H$14:$H$30,32),VLOOKUP(32,$H$14:$CU$30,92,FALSE),0)</f>
        <v>0</v>
      </c>
      <c r="G45" s="431">
        <f>IF(COUNTIF($H$14:$H$30,32),VLOOKUP(32,$H$14:$CW$30,94,FALSE),0)</f>
        <v>0</v>
      </c>
      <c r="I45" s="395"/>
      <c r="J45" s="396"/>
      <c r="K45" s="396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6"/>
      <c r="Z45" s="1378"/>
      <c r="AA45" s="1379"/>
      <c r="AB45" s="1379"/>
      <c r="AC45" s="1379"/>
      <c r="AD45" s="1379"/>
      <c r="AE45" s="1379"/>
      <c r="AF45" s="1379"/>
      <c r="AG45" s="1379"/>
      <c r="AH45" s="1379"/>
      <c r="AI45" s="1379"/>
      <c r="AJ45" s="1379"/>
      <c r="AK45" s="1379"/>
      <c r="AL45" s="1379"/>
      <c r="AM45" s="1379"/>
      <c r="AN45" s="1379"/>
      <c r="AO45" s="1379"/>
      <c r="AP45" s="1379"/>
      <c r="AQ45" s="1379"/>
      <c r="AR45" s="1379"/>
      <c r="AS45" s="1379"/>
      <c r="AT45" s="1379"/>
      <c r="AU45" s="1379"/>
      <c r="AV45" s="1379"/>
      <c r="AW45" s="1379"/>
      <c r="AX45" s="1379"/>
      <c r="AY45" s="1379"/>
      <c r="AZ45" s="1379"/>
      <c r="BA45" s="1379"/>
      <c r="BB45" s="1379"/>
      <c r="BC45" s="1379"/>
      <c r="BD45" s="1379"/>
      <c r="BE45" s="1379"/>
      <c r="BF45" s="1379"/>
      <c r="BG45" s="1379"/>
      <c r="BH45" s="1379"/>
      <c r="BI45" s="1379"/>
      <c r="BJ45" s="1379"/>
      <c r="BK45" s="1379"/>
      <c r="BL45" s="1379"/>
      <c r="BM45" s="1379"/>
      <c r="BN45" s="1379"/>
      <c r="BO45" s="1379"/>
      <c r="BP45" s="1379"/>
      <c r="BQ45" s="1379"/>
      <c r="BR45" s="1379"/>
      <c r="BS45" s="1379"/>
      <c r="BT45" s="1379"/>
      <c r="BU45" s="1379"/>
      <c r="BV45" s="1379"/>
      <c r="BW45" s="1379"/>
      <c r="BX45" s="1379"/>
      <c r="BY45" s="1379"/>
      <c r="BZ45" s="1379"/>
      <c r="CA45" s="1379"/>
      <c r="CB45" s="1379"/>
      <c r="CC45" s="1379"/>
      <c r="CD45" s="1379"/>
      <c r="CE45" s="1379"/>
      <c r="CF45" s="1379"/>
      <c r="CG45" s="1379"/>
      <c r="CH45" s="1379"/>
      <c r="CI45" s="1380"/>
    </row>
    <row r="46" spans="1:126" ht="22.5" customHeight="1" thickBot="1">
      <c r="A46" s="444">
        <f t="shared" si="8"/>
        <v>33</v>
      </c>
      <c r="B46" s="869">
        <f>ｼﾌﾄ原本!C37</f>
        <v>0</v>
      </c>
      <c r="C46" s="786">
        <f>ｼﾌﾄ原本!E37</f>
        <v>0</v>
      </c>
      <c r="D46" s="437">
        <f>IF(COUNTIF($H$14:$H$30,33),VLOOKUP(33,$H$14:$CU$30,3,FALSE),0)</f>
        <v>0</v>
      </c>
      <c r="E46" s="438">
        <f>IF(COUNTIF($H$14:$H$30,33),VLOOKUP(33,$H$14:$CU$30,4,FALSE),0)</f>
        <v>0</v>
      </c>
      <c r="F46" s="439">
        <f>IF(COUNTIF($H$14:$H$30,33),VLOOKUP(33,$H$14:$CU$30,92,FALSE),0)</f>
        <v>0</v>
      </c>
      <c r="G46" s="440">
        <f>IF(COUNTIF($H$14:$H$30,33),VLOOKUP(33,$H$14:$CW$30,94,FALSE),0)</f>
        <v>0</v>
      </c>
      <c r="I46" s="395"/>
      <c r="J46" s="396"/>
      <c r="K46" s="396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6"/>
    </row>
    <row r="47" spans="1:126" ht="20.25" customHeight="1">
      <c r="I47" s="385" t="s">
        <v>199</v>
      </c>
      <c r="J47" s="1312">
        <f ca="1">J41/K39</f>
        <v>1314.4988636363637</v>
      </c>
      <c r="K47" s="1312"/>
      <c r="L47" s="1382">
        <f>ﾃﾞｰﾀ入力!A8</f>
        <v>1260</v>
      </c>
      <c r="M47" s="1382"/>
      <c r="N47" s="1382"/>
      <c r="O47" s="1382"/>
      <c r="P47" s="1382"/>
      <c r="Q47" s="1382"/>
      <c r="R47" s="1382"/>
      <c r="S47" s="1382"/>
      <c r="T47" s="1382"/>
      <c r="U47" s="1382"/>
      <c r="V47" s="1382"/>
      <c r="W47" s="1382"/>
      <c r="DP47" s="221"/>
      <c r="DT47" s="69"/>
      <c r="DU47" s="69"/>
      <c r="DV47" s="69"/>
    </row>
    <row r="48" spans="1:126" ht="20.25" customHeight="1">
      <c r="I48" s="385" t="s">
        <v>82</v>
      </c>
      <c r="J48" s="1140">
        <f ca="1">CW31</f>
        <v>6674</v>
      </c>
      <c r="K48" s="1140"/>
      <c r="L48" s="1381"/>
      <c r="M48" s="1381"/>
      <c r="N48" s="1381"/>
      <c r="O48" s="1381"/>
      <c r="P48" s="1381"/>
      <c r="Q48" s="1381"/>
      <c r="R48" s="1381"/>
      <c r="S48" s="1381"/>
      <c r="T48" s="1381"/>
      <c r="U48" s="1381"/>
      <c r="V48" s="1381"/>
      <c r="W48" s="1381"/>
    </row>
    <row r="49" spans="11:19" ht="20.25" customHeight="1">
      <c r="K49" s="64"/>
      <c r="L49" s="398"/>
      <c r="M49" s="398"/>
      <c r="N49" s="64"/>
      <c r="O49" s="64"/>
      <c r="P49" s="64"/>
      <c r="Q49" s="64"/>
      <c r="R49" s="64"/>
      <c r="S49" s="64"/>
    </row>
    <row r="50" spans="11:19" ht="20.25" customHeight="1">
      <c r="K50" s="64"/>
      <c r="L50" s="66"/>
      <c r="M50" s="66"/>
      <c r="N50" s="64"/>
      <c r="O50" s="64"/>
      <c r="P50" s="64"/>
      <c r="Q50" s="64"/>
      <c r="R50" s="64"/>
      <c r="S50" s="64"/>
    </row>
    <row r="51" spans="11:19" ht="20.25" customHeight="1">
      <c r="L51" s="64"/>
      <c r="M51" s="64"/>
    </row>
    <row r="52" spans="11:19" ht="20.25" customHeight="1">
      <c r="L52" s="64"/>
      <c r="M52" s="64"/>
    </row>
  </sheetData>
  <sheetProtection formatCells="0"/>
  <mergeCells count="349">
    <mergeCell ref="CH36:CI36"/>
    <mergeCell ref="CH37:CI37"/>
    <mergeCell ref="CH38:CI38"/>
    <mergeCell ref="CH39:CI39"/>
    <mergeCell ref="Z36:AY36"/>
    <mergeCell ref="X32:AA32"/>
    <mergeCell ref="BV39:CG39"/>
    <mergeCell ref="BV35:CG35"/>
    <mergeCell ref="BV36:CG36"/>
    <mergeCell ref="BV38:CG38"/>
    <mergeCell ref="BT39:BU39"/>
    <mergeCell ref="BF38:BG38"/>
    <mergeCell ref="BT36:BU36"/>
    <mergeCell ref="BT37:BU37"/>
    <mergeCell ref="BT38:BU38"/>
    <mergeCell ref="AZ37:BE37"/>
    <mergeCell ref="Z38:AY38"/>
    <mergeCell ref="Z39:AY39"/>
    <mergeCell ref="BH35:BS35"/>
    <mergeCell ref="BH37:BS37"/>
    <mergeCell ref="BH38:BS38"/>
    <mergeCell ref="BH39:BS39"/>
    <mergeCell ref="BF39:BG39"/>
    <mergeCell ref="BV34:CI34"/>
    <mergeCell ref="CH35:CI35"/>
    <mergeCell ref="CJ31:CM31"/>
    <mergeCell ref="CF32:CI32"/>
    <mergeCell ref="BT35:BU35"/>
    <mergeCell ref="CJ32:CM32"/>
    <mergeCell ref="AZ35:BE35"/>
    <mergeCell ref="AZ31:BC31"/>
    <mergeCell ref="BD31:BG31"/>
    <mergeCell ref="AB33:AE33"/>
    <mergeCell ref="AF33:AI33"/>
    <mergeCell ref="AF31:AI31"/>
    <mergeCell ref="CF31:CI31"/>
    <mergeCell ref="BP31:BS31"/>
    <mergeCell ref="AJ32:AM32"/>
    <mergeCell ref="BH32:BK32"/>
    <mergeCell ref="K1:U1"/>
    <mergeCell ref="V1:Y1"/>
    <mergeCell ref="AZ6:BC6"/>
    <mergeCell ref="BD6:BG6"/>
    <mergeCell ref="AZ7:BC7"/>
    <mergeCell ref="BD7:BG7"/>
    <mergeCell ref="AN5:AQ5"/>
    <mergeCell ref="AR5:AU5"/>
    <mergeCell ref="AR1:AU1"/>
    <mergeCell ref="BD5:BG5"/>
    <mergeCell ref="AZ5:BC5"/>
    <mergeCell ref="AZ1:BC1"/>
    <mergeCell ref="AZ3:BC3"/>
    <mergeCell ref="AV5:AY5"/>
    <mergeCell ref="AC1:AI1"/>
    <mergeCell ref="AJ1:AM1"/>
    <mergeCell ref="L3:O3"/>
    <mergeCell ref="AF6:AI6"/>
    <mergeCell ref="AR7:AU7"/>
    <mergeCell ref="AJ3:AM3"/>
    <mergeCell ref="AN3:AQ3"/>
    <mergeCell ref="AB3:AE3"/>
    <mergeCell ref="BD1:BK1"/>
    <mergeCell ref="AN1:AQ1"/>
    <mergeCell ref="CN2:CO2"/>
    <mergeCell ref="CN4:CO4"/>
    <mergeCell ref="CN6:CO6"/>
    <mergeCell ref="CN7:CO7"/>
    <mergeCell ref="CN3:CO3"/>
    <mergeCell ref="CN5:CO5"/>
    <mergeCell ref="CF8:CI8"/>
    <mergeCell ref="X4:AA4"/>
    <mergeCell ref="X5:AA5"/>
    <mergeCell ref="AB5:AE5"/>
    <mergeCell ref="AB8:AE8"/>
    <mergeCell ref="AF8:AI8"/>
    <mergeCell ref="CJ4:CM4"/>
    <mergeCell ref="CJ7:CM7"/>
    <mergeCell ref="CF7:CI7"/>
    <mergeCell ref="BT6:BW6"/>
    <mergeCell ref="CB8:CE8"/>
    <mergeCell ref="BX7:CA7"/>
    <mergeCell ref="BT8:BW8"/>
    <mergeCell ref="BH8:BK8"/>
    <mergeCell ref="BL7:BO7"/>
    <mergeCell ref="BP7:BS7"/>
    <mergeCell ref="BT4:BW4"/>
    <mergeCell ref="BL5:BO5"/>
    <mergeCell ref="AF5:AI5"/>
    <mergeCell ref="CJ3:CM3"/>
    <mergeCell ref="CF5:CI5"/>
    <mergeCell ref="BT7:BW7"/>
    <mergeCell ref="BH5:BK5"/>
    <mergeCell ref="AV7:AY7"/>
    <mergeCell ref="BP4:BS4"/>
    <mergeCell ref="AR4:AU4"/>
    <mergeCell ref="AZ4:BC4"/>
    <mergeCell ref="BP6:BS6"/>
    <mergeCell ref="BH7:BK7"/>
    <mergeCell ref="BP5:BS5"/>
    <mergeCell ref="BH6:BK6"/>
    <mergeCell ref="BD3:BG3"/>
    <mergeCell ref="CB3:CE3"/>
    <mergeCell ref="BD4:BG4"/>
    <mergeCell ref="AF4:AI4"/>
    <mergeCell ref="AJ4:AM4"/>
    <mergeCell ref="AR3:AU3"/>
    <mergeCell ref="AF3:AI3"/>
    <mergeCell ref="AN4:AQ4"/>
    <mergeCell ref="CP13:CQ13"/>
    <mergeCell ref="CP14:CQ14"/>
    <mergeCell ref="CN13:CO13"/>
    <mergeCell ref="CN11:CO11"/>
    <mergeCell ref="CN10:CO10"/>
    <mergeCell ref="CN15:CO15"/>
    <mergeCell ref="AB4:AE4"/>
    <mergeCell ref="CF6:CI6"/>
    <mergeCell ref="CJ6:CM6"/>
    <mergeCell ref="BX4:CA4"/>
    <mergeCell ref="CB7:CE7"/>
    <mergeCell ref="CJ5:CM5"/>
    <mergeCell ref="CB5:CE5"/>
    <mergeCell ref="CB6:CE6"/>
    <mergeCell ref="AN6:AQ6"/>
    <mergeCell ref="AR6:AU6"/>
    <mergeCell ref="BD8:BG8"/>
    <mergeCell ref="AR8:AU8"/>
    <mergeCell ref="BH10:BK10"/>
    <mergeCell ref="CF10:CI10"/>
    <mergeCell ref="BP10:BS10"/>
    <mergeCell ref="BX10:CA10"/>
    <mergeCell ref="CB10:CE10"/>
    <mergeCell ref="BH9:BK9"/>
    <mergeCell ref="CP15:CQ15"/>
    <mergeCell ref="CP28:CQ28"/>
    <mergeCell ref="CP19:CQ19"/>
    <mergeCell ref="CN22:CO22"/>
    <mergeCell ref="CP23:CQ23"/>
    <mergeCell ref="CN20:CO20"/>
    <mergeCell ref="CP26:CQ26"/>
    <mergeCell ref="CP29:CQ29"/>
    <mergeCell ref="CP31:CQ31"/>
    <mergeCell ref="CN29:CO29"/>
    <mergeCell ref="CP30:CQ30"/>
    <mergeCell ref="CN31:CO31"/>
    <mergeCell ref="CN25:CO25"/>
    <mergeCell ref="CP24:CQ24"/>
    <mergeCell ref="CN19:CO19"/>
    <mergeCell ref="CN28:CO28"/>
    <mergeCell ref="CP27:CQ27"/>
    <mergeCell ref="CN30:CO30"/>
    <mergeCell ref="CN26:CO26"/>
    <mergeCell ref="CN27:CO27"/>
    <mergeCell ref="CP20:CQ20"/>
    <mergeCell ref="CN21:CO21"/>
    <mergeCell ref="CP21:CQ21"/>
    <mergeCell ref="CP22:CQ22"/>
    <mergeCell ref="CP25:CQ25"/>
    <mergeCell ref="CP16:CQ16"/>
    <mergeCell ref="CN17:CO17"/>
    <mergeCell ref="CP17:CQ17"/>
    <mergeCell ref="CN18:CO18"/>
    <mergeCell ref="CP18:CQ18"/>
    <mergeCell ref="CN16:CO16"/>
    <mergeCell ref="CN24:CO24"/>
    <mergeCell ref="CN23:CO23"/>
    <mergeCell ref="BL8:BO8"/>
    <mergeCell ref="BP8:BS8"/>
    <mergeCell ref="CJ8:CM8"/>
    <mergeCell ref="CJ9:CM9"/>
    <mergeCell ref="CF9:CI9"/>
    <mergeCell ref="BT5:BW5"/>
    <mergeCell ref="BX8:CA8"/>
    <mergeCell ref="BL6:BO6"/>
    <mergeCell ref="BX6:CA6"/>
    <mergeCell ref="BX5:CA5"/>
    <mergeCell ref="CF11:CI11"/>
    <mergeCell ref="CB11:CE11"/>
    <mergeCell ref="CJ11:CM11"/>
    <mergeCell ref="CN9:CO9"/>
    <mergeCell ref="CN14:CO14"/>
    <mergeCell ref="CN8:CO8"/>
    <mergeCell ref="BP9:BS9"/>
    <mergeCell ref="BX9:CA9"/>
    <mergeCell ref="BT9:BW9"/>
    <mergeCell ref="CJ10:CM10"/>
    <mergeCell ref="CA1:CE1"/>
    <mergeCell ref="BT1:BZ1"/>
    <mergeCell ref="CF3:CI3"/>
    <mergeCell ref="CB4:CE4"/>
    <mergeCell ref="CF4:CI4"/>
    <mergeCell ref="BH4:BK4"/>
    <mergeCell ref="BH3:BK3"/>
    <mergeCell ref="AV3:AY3"/>
    <mergeCell ref="BL4:BO4"/>
    <mergeCell ref="AV4:AY4"/>
    <mergeCell ref="BT3:BW3"/>
    <mergeCell ref="BX3:CA3"/>
    <mergeCell ref="BL3:BO3"/>
    <mergeCell ref="BP3:BS3"/>
    <mergeCell ref="X3:AA3"/>
    <mergeCell ref="AZ8:BC8"/>
    <mergeCell ref="AN8:AQ8"/>
    <mergeCell ref="AR9:AU9"/>
    <mergeCell ref="AN7:AQ7"/>
    <mergeCell ref="I8:J8"/>
    <mergeCell ref="L7:O7"/>
    <mergeCell ref="L8:O8"/>
    <mergeCell ref="I9:J9"/>
    <mergeCell ref="P9:S9"/>
    <mergeCell ref="AJ9:AM9"/>
    <mergeCell ref="AV8:AY8"/>
    <mergeCell ref="AV9:AY9"/>
    <mergeCell ref="I7:J7"/>
    <mergeCell ref="P7:S7"/>
    <mergeCell ref="X8:AA8"/>
    <mergeCell ref="X7:AA7"/>
    <mergeCell ref="AB7:AE7"/>
    <mergeCell ref="AN9:AQ9"/>
    <mergeCell ref="AF7:AI7"/>
    <mergeCell ref="AJ7:AM7"/>
    <mergeCell ref="L4:O4"/>
    <mergeCell ref="AJ6:AM6"/>
    <mergeCell ref="AJ5:AM5"/>
    <mergeCell ref="I3:J4"/>
    <mergeCell ref="L47:W47"/>
    <mergeCell ref="J47:K47"/>
    <mergeCell ref="J42:K42"/>
    <mergeCell ref="T5:W5"/>
    <mergeCell ref="I5:J6"/>
    <mergeCell ref="T7:W7"/>
    <mergeCell ref="P8:S8"/>
    <mergeCell ref="P5:S5"/>
    <mergeCell ref="L5:O5"/>
    <mergeCell ref="L6:O6"/>
    <mergeCell ref="T6:W6"/>
    <mergeCell ref="T9:W9"/>
    <mergeCell ref="T8:W8"/>
    <mergeCell ref="P31:S31"/>
    <mergeCell ref="T31:W31"/>
    <mergeCell ref="P3:S3"/>
    <mergeCell ref="T3:W3"/>
    <mergeCell ref="P4:S4"/>
    <mergeCell ref="T4:W4"/>
    <mergeCell ref="J48:K48"/>
    <mergeCell ref="L48:W48"/>
    <mergeCell ref="L42:W42"/>
    <mergeCell ref="I11:J11"/>
    <mergeCell ref="J41:K41"/>
    <mergeCell ref="J34:K34"/>
    <mergeCell ref="L34:W34"/>
    <mergeCell ref="I10:J10"/>
    <mergeCell ref="L31:O31"/>
    <mergeCell ref="L10:O10"/>
    <mergeCell ref="L11:O11"/>
    <mergeCell ref="P11:S11"/>
    <mergeCell ref="T11:W11"/>
    <mergeCell ref="R39:W39"/>
    <mergeCell ref="J40:K40"/>
    <mergeCell ref="L40:W40"/>
    <mergeCell ref="J38:K38"/>
    <mergeCell ref="J37:K37"/>
    <mergeCell ref="J35:W35"/>
    <mergeCell ref="L37:W37"/>
    <mergeCell ref="AZ39:BE39"/>
    <mergeCell ref="Z35:AY35"/>
    <mergeCell ref="BF36:BG36"/>
    <mergeCell ref="AZ36:BE36"/>
    <mergeCell ref="AJ31:AM31"/>
    <mergeCell ref="P6:S6"/>
    <mergeCell ref="P10:S10"/>
    <mergeCell ref="T10:W10"/>
    <mergeCell ref="X10:AA10"/>
    <mergeCell ref="X11:AA11"/>
    <mergeCell ref="AV6:AY6"/>
    <mergeCell ref="X9:AA9"/>
    <mergeCell ref="X31:AA31"/>
    <mergeCell ref="AB31:AE31"/>
    <mergeCell ref="AV31:AY31"/>
    <mergeCell ref="X6:AA6"/>
    <mergeCell ref="AB6:AE6"/>
    <mergeCell ref="AJ8:AM8"/>
    <mergeCell ref="Z37:AY37"/>
    <mergeCell ref="AN31:AQ31"/>
    <mergeCell ref="AR31:AU31"/>
    <mergeCell ref="BD9:BG9"/>
    <mergeCell ref="BD10:BG10"/>
    <mergeCell ref="BD11:BG11"/>
    <mergeCell ref="BV37:CG37"/>
    <mergeCell ref="AZ38:BE38"/>
    <mergeCell ref="BF37:BG37"/>
    <mergeCell ref="AR11:AU11"/>
    <mergeCell ref="AN11:AQ11"/>
    <mergeCell ref="BH11:BK11"/>
    <mergeCell ref="BT32:BW32"/>
    <mergeCell ref="BH31:BK31"/>
    <mergeCell ref="L41:W41"/>
    <mergeCell ref="BX31:CA31"/>
    <mergeCell ref="BT11:BW11"/>
    <mergeCell ref="BH36:BS36"/>
    <mergeCell ref="AR32:AU32"/>
    <mergeCell ref="AV32:AY32"/>
    <mergeCell ref="AZ32:BC32"/>
    <mergeCell ref="AB32:AE32"/>
    <mergeCell ref="L38:W38"/>
    <mergeCell ref="L32:O32"/>
    <mergeCell ref="AF32:AI32"/>
    <mergeCell ref="AN32:AQ32"/>
    <mergeCell ref="AB11:AE11"/>
    <mergeCell ref="AF11:AI11"/>
    <mergeCell ref="J36:W36"/>
    <mergeCell ref="BL31:BO31"/>
    <mergeCell ref="AB9:AE9"/>
    <mergeCell ref="AR10:AU10"/>
    <mergeCell ref="AJ10:AM10"/>
    <mergeCell ref="AN10:AQ10"/>
    <mergeCell ref="AJ11:AM11"/>
    <mergeCell ref="BF35:BG35"/>
    <mergeCell ref="BH34:BU34"/>
    <mergeCell ref="AZ11:BC11"/>
    <mergeCell ref="AV10:AY10"/>
    <mergeCell ref="AV11:AY11"/>
    <mergeCell ref="BT10:BW10"/>
    <mergeCell ref="BL9:BO9"/>
    <mergeCell ref="Z34:BG34"/>
    <mergeCell ref="BL10:BO10"/>
    <mergeCell ref="Z40:CI45"/>
    <mergeCell ref="J32:K32"/>
    <mergeCell ref="P32:S32"/>
    <mergeCell ref="T32:W32"/>
    <mergeCell ref="L9:O9"/>
    <mergeCell ref="AF9:AI9"/>
    <mergeCell ref="BX11:CA11"/>
    <mergeCell ref="BD32:BG32"/>
    <mergeCell ref="BL32:BO32"/>
    <mergeCell ref="BP32:BS32"/>
    <mergeCell ref="AZ9:BC9"/>
    <mergeCell ref="J12:K12"/>
    <mergeCell ref="J13:K13"/>
    <mergeCell ref="BL11:BO11"/>
    <mergeCell ref="BP11:BS11"/>
    <mergeCell ref="AZ10:BC10"/>
    <mergeCell ref="AB10:AE10"/>
    <mergeCell ref="AF10:AI10"/>
    <mergeCell ref="L39:Q39"/>
    <mergeCell ref="CB9:CE9"/>
    <mergeCell ref="BX32:CA32"/>
    <mergeCell ref="CB32:CE32"/>
    <mergeCell ref="BT31:BW31"/>
    <mergeCell ref="CB31:CE31"/>
  </mergeCells>
  <phoneticPr fontId="41"/>
  <conditionalFormatting sqref="L31:O31">
    <cfRule type="cellIs" dxfId="562" priority="2" stopIfTrue="1" operator="greaterThan">
      <formula>$L$11</formula>
    </cfRule>
  </conditionalFormatting>
  <conditionalFormatting sqref="L32:CM32">
    <cfRule type="cellIs" dxfId="561" priority="21" stopIfTrue="1" operator="lessThan">
      <formula>0</formula>
    </cfRule>
  </conditionalFormatting>
  <conditionalFormatting sqref="P31:S31">
    <cfRule type="cellIs" dxfId="560" priority="3" stopIfTrue="1" operator="greaterThan">
      <formula>$P$11</formula>
    </cfRule>
  </conditionalFormatting>
  <conditionalFormatting sqref="T31:W31">
    <cfRule type="cellIs" dxfId="559" priority="4" stopIfTrue="1" operator="greaterThan">
      <formula>$T$11</formula>
    </cfRule>
  </conditionalFormatting>
  <conditionalFormatting sqref="X31:AA31">
    <cfRule type="cellIs" dxfId="558" priority="5" stopIfTrue="1" operator="greaterThan">
      <formula>$X$11</formula>
    </cfRule>
  </conditionalFormatting>
  <conditionalFormatting sqref="AB31:AE31">
    <cfRule type="cellIs" dxfId="557" priority="6" stopIfTrue="1" operator="greaterThan">
      <formula>$AB$11</formula>
    </cfRule>
  </conditionalFormatting>
  <conditionalFormatting sqref="AF31:AI31">
    <cfRule type="cellIs" dxfId="556" priority="7" stopIfTrue="1" operator="greaterThan">
      <formula>$AF$11</formula>
    </cfRule>
  </conditionalFormatting>
  <conditionalFormatting sqref="AJ31:AM31">
    <cfRule type="cellIs" dxfId="555" priority="8" stopIfTrue="1" operator="greaterThan">
      <formula>$AJ$11</formula>
    </cfRule>
  </conditionalFormatting>
  <conditionalFormatting sqref="AN31:AQ31">
    <cfRule type="cellIs" dxfId="554" priority="9" stopIfTrue="1" operator="greaterThan">
      <formula>$AN$11</formula>
    </cfRule>
  </conditionalFormatting>
  <conditionalFormatting sqref="AR31:AU31">
    <cfRule type="cellIs" dxfId="553" priority="10" stopIfTrue="1" operator="greaterThan">
      <formula>$AR$11</formula>
    </cfRule>
  </conditionalFormatting>
  <conditionalFormatting sqref="AV31:AY31">
    <cfRule type="cellIs" dxfId="552" priority="11" stopIfTrue="1" operator="greaterThan">
      <formula>$AV$11</formula>
    </cfRule>
  </conditionalFormatting>
  <conditionalFormatting sqref="AZ1:BC1">
    <cfRule type="expression" dxfId="551" priority="1" stopIfTrue="1">
      <formula>"WEEKDAY($AX$1)=1"</formula>
    </cfRule>
  </conditionalFormatting>
  <conditionalFormatting sqref="AZ31:BC31">
    <cfRule type="cellIs" dxfId="550" priority="12" stopIfTrue="1" operator="greaterThan">
      <formula>$AZ$11</formula>
    </cfRule>
  </conditionalFormatting>
  <conditionalFormatting sqref="BD31:BG31">
    <cfRule type="cellIs" dxfId="549" priority="13" stopIfTrue="1" operator="greaterThan">
      <formula>$BD$11</formula>
    </cfRule>
  </conditionalFormatting>
  <conditionalFormatting sqref="BH31:BK31">
    <cfRule type="cellIs" dxfId="548" priority="14" stopIfTrue="1" operator="greaterThan">
      <formula>$BH$11</formula>
    </cfRule>
  </conditionalFormatting>
  <conditionalFormatting sqref="BL31:BO31">
    <cfRule type="cellIs" dxfId="547" priority="15" stopIfTrue="1" operator="greaterThan">
      <formula>$BL$11</formula>
    </cfRule>
  </conditionalFormatting>
  <conditionalFormatting sqref="BP31:BS31">
    <cfRule type="cellIs" dxfId="546" priority="22" stopIfTrue="1" operator="greaterThan">
      <formula>$BP$11</formula>
    </cfRule>
  </conditionalFormatting>
  <conditionalFormatting sqref="BT31:BW31">
    <cfRule type="cellIs" dxfId="545" priority="16" stopIfTrue="1" operator="greaterThan">
      <formula>$BT$11</formula>
    </cfRule>
  </conditionalFormatting>
  <conditionalFormatting sqref="BX31:CA31">
    <cfRule type="cellIs" dxfId="544" priority="20" stopIfTrue="1" operator="greaterThan">
      <formula>$BX$11</formula>
    </cfRule>
  </conditionalFormatting>
  <conditionalFormatting sqref="CB31:CE31">
    <cfRule type="cellIs" dxfId="543" priority="17" stopIfTrue="1" operator="greaterThan">
      <formula>$CB$11</formula>
    </cfRule>
  </conditionalFormatting>
  <conditionalFormatting sqref="CF31:CI31">
    <cfRule type="cellIs" dxfId="542" priority="18" stopIfTrue="1" operator="greaterThan">
      <formula>$CF$11</formula>
    </cfRule>
  </conditionalFormatting>
  <conditionalFormatting sqref="CJ31:CM31">
    <cfRule type="cellIs" dxfId="541" priority="19" stopIfTrue="1" operator="greaterThan">
      <formula>$CJ$11</formula>
    </cfRule>
  </conditionalFormatting>
  <printOptions horizontalCentered="1"/>
  <pageMargins left="0.19652777777777777" right="0.19652777777777777" top="0.19652777777777777" bottom="0.19652777777777777" header="0.51180555555555562" footer="0.51180555555555562"/>
  <pageSetup paperSize="9" scale="62" orientation="landscape" useFirstPageNumber="1" errors="NA" horizontalDpi="360" verticalDpi="360" r:id="rId1"/>
  <headerFooter alignWithMargins="0"/>
  <ignoredErrors>
    <ignoredError sqref="L14:AQ15 L25:AQ30 AV25:CM27 AV29:CM30 AV28:CM28 AV14:CM24 L17:AQ24 M16:AQ16" unlocked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V52"/>
  <sheetViews>
    <sheetView showZeros="0" zoomScale="70" zoomScaleNormal="70" zoomScaleSheetLayoutView="50" workbookViewId="0">
      <selection activeCell="CP2" sqref="CP2"/>
    </sheetView>
  </sheetViews>
  <sheetFormatPr baseColWidth="10" defaultColWidth="3.83203125" defaultRowHeight="20.25" customHeight="1"/>
  <cols>
    <col min="1" max="1" width="3.5" style="64" customWidth="1"/>
    <col min="2" max="2" width="10.6640625" style="65" customWidth="1"/>
    <col min="3" max="3" width="6.6640625" style="65" customWidth="1"/>
    <col min="4" max="7" width="6.6640625" style="65" hidden="1" customWidth="1"/>
    <col min="8" max="8" width="6.6640625" style="64" customWidth="1"/>
    <col min="9" max="9" width="15" style="64" bestFit="1" customWidth="1"/>
    <col min="10" max="10" width="10.6640625" style="64" customWidth="1"/>
    <col min="11" max="11" width="11.33203125" style="65" customWidth="1"/>
    <col min="12" max="19" width="1.83203125" style="65" customWidth="1"/>
    <col min="20" max="78" width="1.83203125" style="64" customWidth="1"/>
    <col min="79" max="79" width="2.33203125" style="64" customWidth="1"/>
    <col min="80" max="91" width="1.83203125" style="64" customWidth="1"/>
    <col min="92" max="93" width="4.83203125" style="64" customWidth="1"/>
    <col min="94" max="94" width="4.83203125" style="221" customWidth="1"/>
    <col min="95" max="95" width="4.83203125" style="64" customWidth="1"/>
    <col min="96" max="97" width="8.6640625" style="64" customWidth="1"/>
    <col min="98" max="98" width="8.6640625" style="69" customWidth="1"/>
    <col min="99" max="99" width="12.33203125" style="69" customWidth="1"/>
    <col min="100" max="100" width="7.6640625" style="69" hidden="1" customWidth="1"/>
    <col min="101" max="101" width="6.6640625" style="64" customWidth="1"/>
    <col min="102" max="102" width="5.5" style="64" customWidth="1"/>
    <col min="103" max="16384" width="3.83203125" style="64"/>
  </cols>
  <sheetData>
    <row r="1" spans="1:105" ht="36" customHeight="1">
      <c r="K1" s="1248" t="str">
        <f>ﾃﾞｰﾀ入力!B4</f>
        <v>新宿三丁目</v>
      </c>
      <c r="L1" s="1248"/>
      <c r="M1" s="1248"/>
      <c r="N1" s="1248"/>
      <c r="O1" s="1248"/>
      <c r="P1" s="1248"/>
      <c r="Q1" s="1248"/>
      <c r="R1" s="1248"/>
      <c r="S1" s="1248"/>
      <c r="T1" s="1248"/>
      <c r="U1" s="1248"/>
      <c r="V1" s="1343" t="s">
        <v>139</v>
      </c>
      <c r="W1" s="1343"/>
      <c r="X1" s="1343"/>
      <c r="Y1" s="1343"/>
      <c r="Z1" s="222"/>
      <c r="AC1" s="1340">
        <f>ﾃﾞｰﾀ入力!B5</f>
        <v>4</v>
      </c>
      <c r="AD1" s="1340"/>
      <c r="AE1" s="1340"/>
      <c r="AF1" s="1340"/>
      <c r="AG1" s="1340"/>
      <c r="AH1" s="1340"/>
      <c r="AI1" s="1340"/>
      <c r="AJ1" s="1340" t="s">
        <v>8</v>
      </c>
      <c r="AK1" s="1340"/>
      <c r="AL1" s="1340"/>
      <c r="AM1" s="1340"/>
      <c r="AN1" s="1340">
        <v>12</v>
      </c>
      <c r="AO1" s="1340"/>
      <c r="AP1" s="1340"/>
      <c r="AQ1" s="1340"/>
      <c r="AR1" s="1340" t="s">
        <v>120</v>
      </c>
      <c r="AS1" s="1340"/>
      <c r="AT1" s="1340"/>
      <c r="AU1" s="1340"/>
      <c r="AV1" s="605"/>
      <c r="AW1" s="605"/>
      <c r="AX1" s="605"/>
      <c r="AY1" s="605"/>
      <c r="AZ1" s="1342">
        <f>DATE(ﾃﾞｰﾀ入力!B3,ﾃﾞｰﾀ入力!B5,AN1)</f>
        <v>46124</v>
      </c>
      <c r="BA1" s="1342"/>
      <c r="BB1" s="1342"/>
      <c r="BC1" s="1342"/>
      <c r="BD1" s="1341" t="s">
        <v>148</v>
      </c>
      <c r="BE1" s="1341"/>
      <c r="BF1" s="1341"/>
      <c r="BG1" s="1341"/>
      <c r="BH1" s="1341"/>
      <c r="BI1" s="1341"/>
      <c r="BJ1" s="1341"/>
      <c r="BK1" s="1341"/>
      <c r="BL1" s="223"/>
      <c r="BM1" s="223"/>
      <c r="BN1" s="223"/>
      <c r="BO1" s="223"/>
      <c r="BP1" s="223"/>
      <c r="BQ1" s="223"/>
      <c r="BR1" s="223"/>
      <c r="BS1" s="223"/>
      <c r="BT1" s="1294" t="s">
        <v>200</v>
      </c>
      <c r="BU1" s="1294"/>
      <c r="BV1" s="1294"/>
      <c r="BW1" s="1294"/>
      <c r="BX1" s="1294"/>
      <c r="BY1" s="1294"/>
      <c r="BZ1" s="1294"/>
      <c r="CA1" s="1293">
        <v>5</v>
      </c>
      <c r="CB1" s="1293"/>
      <c r="CC1" s="1293"/>
      <c r="CD1" s="1293"/>
      <c r="CE1" s="1293"/>
      <c r="CH1" s="69"/>
      <c r="CI1" s="69"/>
      <c r="CJ1" s="69"/>
      <c r="CP1" s="64"/>
      <c r="CT1" s="64"/>
      <c r="CU1" s="64"/>
      <c r="CV1" s="64"/>
    </row>
    <row r="2" spans="1:105" ht="20.25" customHeight="1">
      <c r="B2" s="224"/>
      <c r="I2" s="225"/>
      <c r="J2" s="870"/>
      <c r="K2" s="871"/>
      <c r="L2" s="351">
        <v>0.20833333333333334</v>
      </c>
      <c r="M2" s="352"/>
      <c r="N2" s="352"/>
      <c r="O2" s="353"/>
      <c r="P2" s="354">
        <v>0.25</v>
      </c>
      <c r="Q2" s="355"/>
      <c r="R2" s="355"/>
      <c r="S2" s="355"/>
      <c r="T2" s="355" t="s">
        <v>149</v>
      </c>
      <c r="U2" s="355"/>
      <c r="V2" s="356"/>
      <c r="W2" s="356"/>
      <c r="X2" s="355" t="s">
        <v>150</v>
      </c>
      <c r="Y2" s="355"/>
      <c r="Z2" s="355"/>
      <c r="AA2" s="355"/>
      <c r="AB2" s="355" t="s">
        <v>151</v>
      </c>
      <c r="AC2" s="355"/>
      <c r="AD2" s="355"/>
      <c r="AE2" s="355"/>
      <c r="AF2" s="355" t="s">
        <v>152</v>
      </c>
      <c r="AG2" s="355"/>
      <c r="AH2" s="355"/>
      <c r="AI2" s="355"/>
      <c r="AJ2" s="355" t="s">
        <v>153</v>
      </c>
      <c r="AK2" s="355"/>
      <c r="AL2" s="355"/>
      <c r="AM2" s="355"/>
      <c r="AN2" s="355" t="s">
        <v>154</v>
      </c>
      <c r="AO2" s="355"/>
      <c r="AP2" s="355"/>
      <c r="AQ2" s="355"/>
      <c r="AR2" s="355" t="s">
        <v>155</v>
      </c>
      <c r="AS2" s="355"/>
      <c r="AT2" s="355"/>
      <c r="AU2" s="355"/>
      <c r="AV2" s="355" t="s">
        <v>156</v>
      </c>
      <c r="AW2" s="355"/>
      <c r="AX2" s="355"/>
      <c r="AY2" s="355"/>
      <c r="AZ2" s="355" t="s">
        <v>157</v>
      </c>
      <c r="BA2" s="355"/>
      <c r="BB2" s="355"/>
      <c r="BC2" s="355"/>
      <c r="BD2" s="355" t="s">
        <v>158</v>
      </c>
      <c r="BE2" s="355"/>
      <c r="BF2" s="355"/>
      <c r="BG2" s="355"/>
      <c r="BH2" s="355" t="s">
        <v>159</v>
      </c>
      <c r="BI2" s="355"/>
      <c r="BJ2" s="355"/>
      <c r="BK2" s="355"/>
      <c r="BL2" s="355" t="s">
        <v>160</v>
      </c>
      <c r="BM2" s="355"/>
      <c r="BN2" s="355"/>
      <c r="BO2" s="355"/>
      <c r="BP2" s="355" t="s">
        <v>161</v>
      </c>
      <c r="BQ2" s="355"/>
      <c r="BR2" s="355"/>
      <c r="BS2" s="355"/>
      <c r="BT2" s="355" t="s">
        <v>162</v>
      </c>
      <c r="BU2" s="355"/>
      <c r="BV2" s="355"/>
      <c r="BW2" s="355"/>
      <c r="BX2" s="355" t="s">
        <v>163</v>
      </c>
      <c r="BY2" s="355"/>
      <c r="BZ2" s="355"/>
      <c r="CA2" s="355"/>
      <c r="CB2" s="355" t="s">
        <v>164</v>
      </c>
      <c r="CC2" s="355"/>
      <c r="CD2" s="355"/>
      <c r="CE2" s="355"/>
      <c r="CF2" s="355" t="s">
        <v>165</v>
      </c>
      <c r="CG2" s="355"/>
      <c r="CH2" s="355"/>
      <c r="CI2" s="355"/>
      <c r="CJ2" s="355" t="s">
        <v>166</v>
      </c>
      <c r="CK2" s="355"/>
      <c r="CL2" s="355"/>
      <c r="CM2" s="355"/>
      <c r="CN2" s="1214"/>
      <c r="CO2" s="1214"/>
      <c r="CP2" s="64"/>
      <c r="CT2" s="221"/>
      <c r="CU2" s="64"/>
      <c r="CV2" s="64"/>
      <c r="CX2" s="69"/>
      <c r="CY2" s="69"/>
      <c r="CZ2" s="69"/>
    </row>
    <row r="3" spans="1:105" ht="20.25" customHeight="1">
      <c r="I3" s="1311" t="s">
        <v>167</v>
      </c>
      <c r="J3" s="1311"/>
      <c r="K3" s="357" t="s">
        <v>168</v>
      </c>
      <c r="L3" s="1210">
        <f>CHOOSE(CA1,ﾃﾞｰﾀ入力!X4,ﾃﾞｰﾀ入力!X5,ﾃﾞｰﾀ入力!X6,ﾃﾞｰﾀ入力!X7,ﾃﾞｰﾀ入力!X8,ﾃﾞｰﾀ入力!X9)</f>
        <v>0</v>
      </c>
      <c r="M3" s="1210"/>
      <c r="N3" s="1210"/>
      <c r="O3" s="1210"/>
      <c r="P3" s="1217">
        <f>CHOOSE($CA$1,ﾃﾞｰﾀ入力!Y$4,ﾃﾞｰﾀ入力!Y$5,ﾃﾞｰﾀ入力!Y$6,ﾃﾞｰﾀ入力!Y$7,ﾃﾞｰﾀ入力!Y$8,ﾃﾞｰﾀ入力!Y$9)</f>
        <v>0</v>
      </c>
      <c r="Q3" s="1217"/>
      <c r="R3" s="1217"/>
      <c r="S3" s="1217"/>
      <c r="T3" s="1217">
        <f>CHOOSE($CA$1,ﾃﾞｰﾀ入力!Z$4,ﾃﾞｰﾀ入力!Z$5,ﾃﾞｰﾀ入力!Z$6,ﾃﾞｰﾀ入力!Z$7,ﾃﾞｰﾀ入力!Z$8,ﾃﾞｰﾀ入力!Z$9)</f>
        <v>0</v>
      </c>
      <c r="U3" s="1217"/>
      <c r="V3" s="1217"/>
      <c r="W3" s="1217"/>
      <c r="X3" s="1217">
        <f>CHOOSE($CA$1,ﾃﾞｰﾀ入力!AA$4,ﾃﾞｰﾀ入力!AA$5,ﾃﾞｰﾀ入力!AA$6,ﾃﾞｰﾀ入力!AA$7,ﾃﾞｰﾀ入力!AA$8,ﾃﾞｰﾀ入力!AA$9)</f>
        <v>0</v>
      </c>
      <c r="Y3" s="1217"/>
      <c r="Z3" s="1217"/>
      <c r="AA3" s="1217"/>
      <c r="AB3" s="1217">
        <f>CHOOSE($CA$1,ﾃﾞｰﾀ入力!AB$4,ﾃﾞｰﾀ入力!AB$5,ﾃﾞｰﾀ入力!AB$6,ﾃﾞｰﾀ入力!AB$7,ﾃﾞｰﾀ入力!AB$8,ﾃﾞｰﾀ入力!AB$9)</f>
        <v>16</v>
      </c>
      <c r="AC3" s="1217"/>
      <c r="AD3" s="1217"/>
      <c r="AE3" s="1217"/>
      <c r="AF3" s="1217">
        <f>CHOOSE($CA$1,ﾃﾞｰﾀ入力!AC$4,ﾃﾞｰﾀ入力!AC$5,ﾃﾞｰﾀ入力!AC$6,ﾃﾞｰﾀ入力!AC$7,ﾃﾞｰﾀ入力!AC$8,ﾃﾞｰﾀ入力!AC$9)</f>
        <v>21</v>
      </c>
      <c r="AG3" s="1217"/>
      <c r="AH3" s="1217"/>
      <c r="AI3" s="1217"/>
      <c r="AJ3" s="1217">
        <f>CHOOSE($CA$1,ﾃﾞｰﾀ入力!AD$4,ﾃﾞｰﾀ入力!AD$5,ﾃﾞｰﾀ入力!AD$6,ﾃﾞｰﾀ入力!AD$7,ﾃﾞｰﾀ入力!AD$8,ﾃﾞｰﾀ入力!AD$9)</f>
        <v>25</v>
      </c>
      <c r="AK3" s="1217"/>
      <c r="AL3" s="1217"/>
      <c r="AM3" s="1217"/>
      <c r="AN3" s="1217">
        <f>CHOOSE($CA$1,ﾃﾞｰﾀ入力!AE$4,ﾃﾞｰﾀ入力!AE$5,ﾃﾞｰﾀ入力!AE$6,ﾃﾞｰﾀ入力!AE$7,ﾃﾞｰﾀ入力!AE$8,ﾃﾞｰﾀ入力!AE$9)</f>
        <v>36</v>
      </c>
      <c r="AO3" s="1217"/>
      <c r="AP3" s="1217"/>
      <c r="AQ3" s="1217"/>
      <c r="AR3" s="1217">
        <f>CHOOSE($CA$1,ﾃﾞｰﾀ入力!AF$4,ﾃﾞｰﾀ入力!AF$5,ﾃﾞｰﾀ入力!AF$6,ﾃﾞｰﾀ入力!AF$7,ﾃﾞｰﾀ入力!AF$8,ﾃﾞｰﾀ入力!AF$9)</f>
        <v>43</v>
      </c>
      <c r="AS3" s="1217"/>
      <c r="AT3" s="1217"/>
      <c r="AU3" s="1217"/>
      <c r="AV3" s="1217">
        <f>CHOOSE($CA$1,ﾃﾞｰﾀ入力!AG$4,ﾃﾞｰﾀ入力!AG$5,ﾃﾞｰﾀ入力!AG$6,ﾃﾞｰﾀ入力!AG$7,ﾃﾞｰﾀ入力!AG$8,ﾃﾞｰﾀ入力!AG$9)</f>
        <v>54</v>
      </c>
      <c r="AW3" s="1217"/>
      <c r="AX3" s="1217"/>
      <c r="AY3" s="1217"/>
      <c r="AZ3" s="1217">
        <f>CHOOSE($CA$1,ﾃﾞｰﾀ入力!AH$4,ﾃﾞｰﾀ入力!AH$5,ﾃﾞｰﾀ入力!AH$6,ﾃﾞｰﾀ入力!AH$7,ﾃﾞｰﾀ入力!AH$8,ﾃﾞｰﾀ入力!AH$9)</f>
        <v>52</v>
      </c>
      <c r="BA3" s="1217"/>
      <c r="BB3" s="1217"/>
      <c r="BC3" s="1217"/>
      <c r="BD3" s="1217">
        <f>CHOOSE($CA$1,ﾃﾞｰﾀ入力!AI$4,ﾃﾞｰﾀ入力!AI$5,ﾃﾞｰﾀ入力!AI$6,ﾃﾞｰﾀ入力!AI$7,ﾃﾞｰﾀ入力!AI$8,ﾃﾞｰﾀ入力!AI$9)</f>
        <v>52</v>
      </c>
      <c r="BE3" s="1217"/>
      <c r="BF3" s="1217"/>
      <c r="BG3" s="1217"/>
      <c r="BH3" s="1217">
        <f>CHOOSE($CA$1,ﾃﾞｰﾀ入力!AJ$4,ﾃﾞｰﾀ入力!AJ$5,ﾃﾞｰﾀ入力!AJ$6,ﾃﾞｰﾀ入力!AJ$7,ﾃﾞｰﾀ入力!AJ$8,ﾃﾞｰﾀ入力!AJ$9)</f>
        <v>32</v>
      </c>
      <c r="BI3" s="1217"/>
      <c r="BJ3" s="1217"/>
      <c r="BK3" s="1217"/>
      <c r="BL3" s="1217">
        <f>CHOOSE($CA$1,ﾃﾞｰﾀ入力!AK$4,ﾃﾞｰﾀ入力!AK$5,ﾃﾞｰﾀ入力!AK$6,ﾃﾞｰﾀ入力!AK$7,ﾃﾞｰﾀ入力!AK$8,ﾃﾞｰﾀ入力!AK$9)</f>
        <v>26</v>
      </c>
      <c r="BM3" s="1217"/>
      <c r="BN3" s="1217"/>
      <c r="BO3" s="1217"/>
      <c r="BP3" s="1217">
        <f>CHOOSE($CA$1,ﾃﾞｰﾀ入力!AL$4,ﾃﾞｰﾀ入力!AL$5,ﾃﾞｰﾀ入力!AL$6,ﾃﾞｰﾀ入力!AL$7,ﾃﾞｰﾀ入力!AL$8,ﾃﾞｰﾀ入力!AL$9)</f>
        <v>21</v>
      </c>
      <c r="BQ3" s="1217"/>
      <c r="BR3" s="1217"/>
      <c r="BS3" s="1217"/>
      <c r="BT3" s="1217">
        <f>CHOOSE($CA$1,ﾃﾞｰﾀ入力!AM$4,ﾃﾞｰﾀ入力!AM$5,ﾃﾞｰﾀ入力!AM$6,ﾃﾞｰﾀ入力!AM$7,ﾃﾞｰﾀ入力!AM$8,ﾃﾞｰﾀ入力!AM$9)</f>
        <v>15</v>
      </c>
      <c r="BU3" s="1217"/>
      <c r="BV3" s="1217"/>
      <c r="BW3" s="1217"/>
      <c r="BX3" s="1217">
        <f>CHOOSE($CA$1,ﾃﾞｰﾀ入力!AN4,ﾃﾞｰﾀ入力!AN$5,ﾃﾞｰﾀ入力!AN$6,ﾃﾞｰﾀ入力!AN$7,ﾃﾞｰﾀ入力!AN$8,ﾃﾞｰﾀ入力!AN$9)</f>
        <v>7.0000000000000009</v>
      </c>
      <c r="BY3" s="1217"/>
      <c r="BZ3" s="1217"/>
      <c r="CA3" s="1217"/>
      <c r="CB3" s="1217">
        <f>CHOOSE($CA$1,ﾃﾞｰﾀ入力!AO$4,ﾃﾞｰﾀ入力!AO$5,ﾃﾞｰﾀ入力!AO$6,ﾃﾞｰﾀ入力!AO$7,ﾃﾞｰﾀ入力!AO$8,ﾃﾞｰﾀ入力!AO$9)</f>
        <v>0</v>
      </c>
      <c r="CC3" s="1217"/>
      <c r="CD3" s="1217"/>
      <c r="CE3" s="1217"/>
      <c r="CF3" s="1217">
        <f>CHOOSE($CA$1,ﾃﾞｰﾀ入力!AP$4,ﾃﾞｰﾀ入力!AP$5,ﾃﾞｰﾀ入力!AP$6,ﾃﾞｰﾀ入力!AP$7,ﾃﾞｰﾀ入力!AP$8,ﾃﾞｰﾀ入力!AP$9)</f>
        <v>0</v>
      </c>
      <c r="CG3" s="1217"/>
      <c r="CH3" s="1217"/>
      <c r="CI3" s="1217"/>
      <c r="CJ3" s="1217">
        <f>CHOOSE($CA$1,ﾃﾞｰﾀ入力!AQ$4,ﾃﾞｰﾀ入力!AQ$5,ﾃﾞｰﾀ入力!AQ$6,ﾃﾞｰﾀ入力!AQ$7,ﾃﾞｰﾀ入力!AQ$8,ﾃﾞｰﾀ入力!AQ$9)</f>
        <v>0</v>
      </c>
      <c r="CK3" s="1217"/>
      <c r="CL3" s="1217"/>
      <c r="CM3" s="1295"/>
      <c r="CN3" s="1215">
        <f>CHOOSE(CA1,ﾃﾞｰﾀ入力!V4,ﾃﾞｰﾀ入力!V5,ﾃﾞｰﾀ入力!V6,ﾃﾞｰﾀ入力!V7,ﾃﾞｰﾀ入力!V8,ﾃﾞｰﾀ入力!V9)</f>
        <v>400</v>
      </c>
      <c r="CO3" s="1216"/>
      <c r="CP3" s="64"/>
      <c r="CT3" s="221"/>
      <c r="CU3" s="64"/>
      <c r="CV3" s="64"/>
      <c r="CX3" s="69"/>
      <c r="CY3" s="69"/>
      <c r="CZ3" s="69"/>
    </row>
    <row r="4" spans="1:105" ht="20.25" customHeight="1">
      <c r="I4" s="1311"/>
      <c r="J4" s="1311"/>
      <c r="K4" s="358" t="s">
        <v>169</v>
      </c>
      <c r="L4" s="1344">
        <f>L3</f>
        <v>0</v>
      </c>
      <c r="M4" s="1345"/>
      <c r="N4" s="1345"/>
      <c r="O4" s="1346"/>
      <c r="P4" s="1333">
        <f>L4+P3</f>
        <v>0</v>
      </c>
      <c r="Q4" s="1333"/>
      <c r="R4" s="1333"/>
      <c r="S4" s="1333"/>
      <c r="T4" s="1126">
        <f>P4+T3</f>
        <v>0</v>
      </c>
      <c r="U4" s="1127"/>
      <c r="V4" s="1127"/>
      <c r="W4" s="1127"/>
      <c r="X4" s="1333">
        <f>T4+X3</f>
        <v>0</v>
      </c>
      <c r="Y4" s="1333"/>
      <c r="Z4" s="1333"/>
      <c r="AA4" s="1333"/>
      <c r="AB4" s="1333">
        <f>X4+AB3</f>
        <v>16</v>
      </c>
      <c r="AC4" s="1333"/>
      <c r="AD4" s="1333"/>
      <c r="AE4" s="1333"/>
      <c r="AF4" s="1333">
        <f>AB4+AF3</f>
        <v>37</v>
      </c>
      <c r="AG4" s="1333"/>
      <c r="AH4" s="1333"/>
      <c r="AI4" s="1333"/>
      <c r="AJ4" s="1333">
        <f>AF4+AJ3</f>
        <v>62</v>
      </c>
      <c r="AK4" s="1333"/>
      <c r="AL4" s="1333"/>
      <c r="AM4" s="1333"/>
      <c r="AN4" s="1333">
        <f>AJ4+AN3</f>
        <v>98</v>
      </c>
      <c r="AO4" s="1333"/>
      <c r="AP4" s="1333"/>
      <c r="AQ4" s="1333"/>
      <c r="AR4" s="1333">
        <f>AN4+AR3</f>
        <v>141</v>
      </c>
      <c r="AS4" s="1333"/>
      <c r="AT4" s="1333"/>
      <c r="AU4" s="1333"/>
      <c r="AV4" s="1333">
        <f>AR4+AV3</f>
        <v>195</v>
      </c>
      <c r="AW4" s="1333"/>
      <c r="AX4" s="1333"/>
      <c r="AY4" s="1333"/>
      <c r="AZ4" s="1333">
        <f>AV4+AZ3</f>
        <v>247</v>
      </c>
      <c r="BA4" s="1333"/>
      <c r="BB4" s="1333"/>
      <c r="BC4" s="1333"/>
      <c r="BD4" s="1333">
        <f>AZ4+BD3</f>
        <v>299</v>
      </c>
      <c r="BE4" s="1333"/>
      <c r="BF4" s="1333"/>
      <c r="BG4" s="1333"/>
      <c r="BH4" s="1333">
        <f>BD4+BH3</f>
        <v>331</v>
      </c>
      <c r="BI4" s="1333"/>
      <c r="BJ4" s="1333"/>
      <c r="BK4" s="1333"/>
      <c r="BL4" s="1333">
        <f>BH4+BL3</f>
        <v>357</v>
      </c>
      <c r="BM4" s="1333"/>
      <c r="BN4" s="1333"/>
      <c r="BO4" s="1333"/>
      <c r="BP4" s="1333">
        <f>BL4+BP3</f>
        <v>378</v>
      </c>
      <c r="BQ4" s="1333"/>
      <c r="BR4" s="1333"/>
      <c r="BS4" s="1333"/>
      <c r="BT4" s="1333">
        <f>BP4+BT3</f>
        <v>393</v>
      </c>
      <c r="BU4" s="1333"/>
      <c r="BV4" s="1333"/>
      <c r="BW4" s="1333"/>
      <c r="BX4" s="1333">
        <f>BT4+BX3</f>
        <v>400</v>
      </c>
      <c r="BY4" s="1333"/>
      <c r="BZ4" s="1333"/>
      <c r="CA4" s="1333"/>
      <c r="CB4" s="1333">
        <f>BX4+CB3</f>
        <v>400</v>
      </c>
      <c r="CC4" s="1333"/>
      <c r="CD4" s="1333"/>
      <c r="CE4" s="1333"/>
      <c r="CF4" s="1333">
        <f>CB4+CF3</f>
        <v>400</v>
      </c>
      <c r="CG4" s="1333"/>
      <c r="CH4" s="1333"/>
      <c r="CI4" s="1333"/>
      <c r="CJ4" s="1333">
        <f>CF4+CJ3</f>
        <v>400</v>
      </c>
      <c r="CK4" s="1333"/>
      <c r="CL4" s="1333"/>
      <c r="CM4" s="1353"/>
      <c r="CN4" s="1210">
        <f t="shared" ref="CN4:CN11" si="0">SUM(P4:CM4)</f>
        <v>4154</v>
      </c>
      <c r="CO4" s="1211"/>
      <c r="CP4" s="64"/>
      <c r="CT4" s="221"/>
      <c r="CU4" s="64"/>
      <c r="CV4" s="64"/>
      <c r="CX4" s="69"/>
      <c r="CY4" s="69"/>
      <c r="CZ4" s="69"/>
    </row>
    <row r="5" spans="1:105" ht="20.25" customHeight="1">
      <c r="I5" s="1311" t="s">
        <v>170</v>
      </c>
      <c r="J5" s="1311"/>
      <c r="K5" s="359" t="s">
        <v>171</v>
      </c>
      <c r="L5" s="1239"/>
      <c r="M5" s="1240"/>
      <c r="N5" s="1240"/>
      <c r="O5" s="1241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126"/>
      <c r="AK5" s="1126"/>
      <c r="AL5" s="1126"/>
      <c r="AM5" s="1126"/>
      <c r="AN5" s="1126"/>
      <c r="AO5" s="1126"/>
      <c r="AP5" s="1126"/>
      <c r="AQ5" s="1126"/>
      <c r="AR5" s="1126"/>
      <c r="AS5" s="1126"/>
      <c r="AT5" s="1126"/>
      <c r="AU5" s="1126"/>
      <c r="AV5" s="1126"/>
      <c r="AW5" s="1126"/>
      <c r="AX5" s="1126"/>
      <c r="AY5" s="1126"/>
      <c r="AZ5" s="1126"/>
      <c r="BA5" s="1126"/>
      <c r="BB5" s="1126"/>
      <c r="BC5" s="1126"/>
      <c r="BD5" s="1126"/>
      <c r="BE5" s="1126"/>
      <c r="BF5" s="1126"/>
      <c r="BG5" s="1126"/>
      <c r="BH5" s="1126"/>
      <c r="BI5" s="1126"/>
      <c r="BJ5" s="1126"/>
      <c r="BK5" s="1126"/>
      <c r="BL5" s="1126"/>
      <c r="BM5" s="1126"/>
      <c r="BN5" s="1126"/>
      <c r="BO5" s="1126"/>
      <c r="BP5" s="1126"/>
      <c r="BQ5" s="1126"/>
      <c r="BR5" s="1126"/>
      <c r="BS5" s="1126"/>
      <c r="BT5" s="1126"/>
      <c r="BU5" s="1126"/>
      <c r="BV5" s="1126"/>
      <c r="BW5" s="1126"/>
      <c r="BX5" s="1126"/>
      <c r="BY5" s="1126"/>
      <c r="BZ5" s="1126"/>
      <c r="CA5" s="1126"/>
      <c r="CB5" s="1126"/>
      <c r="CC5" s="1126"/>
      <c r="CD5" s="1126"/>
      <c r="CE5" s="1126"/>
      <c r="CF5" s="1297"/>
      <c r="CG5" s="1297"/>
      <c r="CH5" s="1297"/>
      <c r="CI5" s="1297"/>
      <c r="CJ5" s="1297"/>
      <c r="CK5" s="1297"/>
      <c r="CL5" s="1297"/>
      <c r="CM5" s="1354"/>
      <c r="CN5" s="1210">
        <f t="shared" si="0"/>
        <v>0</v>
      </c>
      <c r="CO5" s="1211"/>
      <c r="CP5" s="64"/>
      <c r="CT5" s="221"/>
      <c r="CU5" s="64"/>
      <c r="CV5" s="64"/>
      <c r="CX5" s="69"/>
      <c r="CY5" s="69"/>
      <c r="CZ5" s="69"/>
    </row>
    <row r="6" spans="1:105" ht="20.25" customHeight="1">
      <c r="I6" s="1339"/>
      <c r="J6" s="1339"/>
      <c r="K6" s="360" t="s">
        <v>169</v>
      </c>
      <c r="L6" s="1242"/>
      <c r="M6" s="1243"/>
      <c r="N6" s="1243"/>
      <c r="O6" s="1244"/>
      <c r="P6" s="1131"/>
      <c r="Q6" s="1131"/>
      <c r="R6" s="1131"/>
      <c r="S6" s="1131"/>
      <c r="T6" s="1131"/>
      <c r="U6" s="1131"/>
      <c r="V6" s="1131"/>
      <c r="W6" s="1131"/>
      <c r="X6" s="1131"/>
      <c r="Y6" s="1131"/>
      <c r="Z6" s="1131"/>
      <c r="AA6" s="1131"/>
      <c r="AB6" s="1131"/>
      <c r="AC6" s="1131"/>
      <c r="AD6" s="1131"/>
      <c r="AE6" s="1131"/>
      <c r="AF6" s="1131"/>
      <c r="AG6" s="1131"/>
      <c r="AH6" s="1131"/>
      <c r="AI6" s="1131"/>
      <c r="AJ6" s="1131"/>
      <c r="AK6" s="1131"/>
      <c r="AL6" s="1131"/>
      <c r="AM6" s="1131"/>
      <c r="AN6" s="1131"/>
      <c r="AO6" s="1131"/>
      <c r="AP6" s="1131"/>
      <c r="AQ6" s="1131"/>
      <c r="AR6" s="1131"/>
      <c r="AS6" s="1131"/>
      <c r="AT6" s="1131"/>
      <c r="AU6" s="1131"/>
      <c r="AV6" s="1131"/>
      <c r="AW6" s="1131"/>
      <c r="AX6" s="1131"/>
      <c r="AY6" s="1131"/>
      <c r="AZ6" s="1131"/>
      <c r="BA6" s="1131"/>
      <c r="BB6" s="1131"/>
      <c r="BC6" s="1131"/>
      <c r="BD6" s="1131"/>
      <c r="BE6" s="1131"/>
      <c r="BF6" s="1131"/>
      <c r="BG6" s="1131"/>
      <c r="BH6" s="1131"/>
      <c r="BI6" s="1131"/>
      <c r="BJ6" s="1131"/>
      <c r="BK6" s="1131"/>
      <c r="BL6" s="1131"/>
      <c r="BM6" s="1131"/>
      <c r="BN6" s="1131"/>
      <c r="BO6" s="1131"/>
      <c r="BP6" s="1131"/>
      <c r="BQ6" s="1131"/>
      <c r="BR6" s="1131"/>
      <c r="BS6" s="1131"/>
      <c r="BT6" s="1131"/>
      <c r="BU6" s="1131"/>
      <c r="BV6" s="1131"/>
      <c r="BW6" s="1131"/>
      <c r="BX6" s="1131"/>
      <c r="BY6" s="1131"/>
      <c r="BZ6" s="1131"/>
      <c r="CA6" s="1131"/>
      <c r="CB6" s="1131"/>
      <c r="CC6" s="1131"/>
      <c r="CD6" s="1131"/>
      <c r="CE6" s="1131"/>
      <c r="CF6" s="1298"/>
      <c r="CG6" s="1298"/>
      <c r="CH6" s="1298"/>
      <c r="CI6" s="1298"/>
      <c r="CJ6" s="1298"/>
      <c r="CK6" s="1298"/>
      <c r="CL6" s="1298"/>
      <c r="CM6" s="1299"/>
      <c r="CN6" s="1256">
        <f t="shared" si="0"/>
        <v>0</v>
      </c>
      <c r="CO6" s="1257"/>
      <c r="CP6" s="64"/>
      <c r="CT6" s="221"/>
      <c r="CU6" s="64"/>
      <c r="CV6" s="64"/>
      <c r="CX6" s="69"/>
      <c r="CY6" s="69"/>
      <c r="CZ6" s="69"/>
    </row>
    <row r="7" spans="1:105" ht="20.25" customHeight="1">
      <c r="I7" s="1338" t="s">
        <v>172</v>
      </c>
      <c r="J7" s="1338"/>
      <c r="K7" s="361" t="s">
        <v>168</v>
      </c>
      <c r="L7" s="1250">
        <f>IF(L3=0,0,LOOKUP(L3,ﾃﾞｰﾀ入力!$AU$12:$AU$32,ﾃﾞｰﾀ入力!$AV$12:$AV$32))</f>
        <v>0</v>
      </c>
      <c r="M7" s="1251"/>
      <c r="N7" s="1251"/>
      <c r="O7" s="1252"/>
      <c r="P7" s="1130">
        <f>IF(P3=0,0,LOOKUP(P3,ﾃﾞｰﾀ入力!$AU$12:$AU$32,ﾃﾞｰﾀ入力!$AV$12:$AV$32))</f>
        <v>0</v>
      </c>
      <c r="Q7" s="1130"/>
      <c r="R7" s="1130"/>
      <c r="S7" s="1130"/>
      <c r="T7" s="1130">
        <f>IF(T3=0,0,LOOKUP(T3,ﾃﾞｰﾀ入力!$AU$12:$AU$32,ﾃﾞｰﾀ入力!$AV$12:$AV$32))</f>
        <v>0</v>
      </c>
      <c r="U7" s="1130"/>
      <c r="V7" s="1130"/>
      <c r="W7" s="1130"/>
      <c r="X7" s="1130">
        <f>IF(X3=0,0,LOOKUP(X3,ﾃﾞｰﾀ入力!$AU$12:$AU$32,ﾃﾞｰﾀ入力!$AV$12:$AV$32))</f>
        <v>0</v>
      </c>
      <c r="Y7" s="1130"/>
      <c r="Z7" s="1130"/>
      <c r="AA7" s="1130"/>
      <c r="AB7" s="1130">
        <f>IF(AB3=0,0,LOOKUP(AB3,ﾃﾞｰﾀ入力!$AU$12:$AU$32,ﾃﾞｰﾀ入力!$AV$12:$AV$32))</f>
        <v>2</v>
      </c>
      <c r="AC7" s="1130"/>
      <c r="AD7" s="1130"/>
      <c r="AE7" s="1130"/>
      <c r="AF7" s="1130">
        <f>IF(AF3=0,0,LOOKUP(AF3,ﾃﾞｰﾀ入力!$AU$12:$AU$32,ﾃﾞｰﾀ入力!$AV$12:$AV$32))</f>
        <v>3</v>
      </c>
      <c r="AG7" s="1130"/>
      <c r="AH7" s="1130"/>
      <c r="AI7" s="1130"/>
      <c r="AJ7" s="1130">
        <f>IF(AJ3=0,0,LOOKUP(AJ3,ﾃﾞｰﾀ入力!$AU$12:$AU$32,ﾃﾞｰﾀ入力!$AV$12:$AV$32))</f>
        <v>4</v>
      </c>
      <c r="AK7" s="1130"/>
      <c r="AL7" s="1130"/>
      <c r="AM7" s="1130"/>
      <c r="AN7" s="1130">
        <f>IF(AN3=0,0,LOOKUP(AN3,ﾃﾞｰﾀ入力!$AU$12:$AU$32,ﾃﾞｰﾀ入力!$AV$12:$AV$32))</f>
        <v>5</v>
      </c>
      <c r="AO7" s="1130"/>
      <c r="AP7" s="1130"/>
      <c r="AQ7" s="1130"/>
      <c r="AR7" s="1130">
        <f>IF(AR3=0,0,LOOKUP(AR3,ﾃﾞｰﾀ入力!$AU$12:$AU$32,ﾃﾞｰﾀ入力!$AV$12:$AV$32))</f>
        <v>6</v>
      </c>
      <c r="AS7" s="1130"/>
      <c r="AT7" s="1130"/>
      <c r="AU7" s="1130"/>
      <c r="AV7" s="1130">
        <f>IF(AV3=0,0,LOOKUP(AV3,ﾃﾞｰﾀ入力!$AU$12:$AU$32,ﾃﾞｰﾀ入力!$AV$12:$AV$32))</f>
        <v>8</v>
      </c>
      <c r="AW7" s="1130"/>
      <c r="AX7" s="1130"/>
      <c r="AY7" s="1130"/>
      <c r="AZ7" s="1130">
        <f>IF(AZ3=0,0,LOOKUP(AZ3,ﾃﾞｰﾀ入力!$AU$12:$AU$32,ﾃﾞｰﾀ入力!$AV$12:$AV$32))</f>
        <v>8</v>
      </c>
      <c r="BA7" s="1130"/>
      <c r="BB7" s="1130"/>
      <c r="BC7" s="1130"/>
      <c r="BD7" s="1130">
        <f>IF(BD3=0,0,LOOKUP(BD3,ﾃﾞｰﾀ入力!$AU$12:$AU$32,ﾃﾞｰﾀ入力!$AV$12:$AV$32))</f>
        <v>8</v>
      </c>
      <c r="BE7" s="1130"/>
      <c r="BF7" s="1130"/>
      <c r="BG7" s="1130"/>
      <c r="BH7" s="1130">
        <f>IF(BH3=0,0,LOOKUP(BH3,ﾃﾞｰﾀ入力!$AU$12:$AU$32,ﾃﾞｰﾀ入力!$AV$12:$AV$32))</f>
        <v>4</v>
      </c>
      <c r="BI7" s="1130"/>
      <c r="BJ7" s="1130"/>
      <c r="BK7" s="1130"/>
      <c r="BL7" s="1130">
        <f>IF(BL3=0,0,LOOKUP(BL3,ﾃﾞｰﾀ入力!$AU$12:$AU$32,ﾃﾞｰﾀ入力!$AV$12:$AV$32))</f>
        <v>4</v>
      </c>
      <c r="BM7" s="1130"/>
      <c r="BN7" s="1130"/>
      <c r="BO7" s="1130"/>
      <c r="BP7" s="1130">
        <f>IF(BP3=0,0,LOOKUP(BP3,ﾃﾞｰﾀ入力!$AU$12:$AU$32,ﾃﾞｰﾀ入力!$AV$12:$AV$32))</f>
        <v>3</v>
      </c>
      <c r="BQ7" s="1130"/>
      <c r="BR7" s="1130"/>
      <c r="BS7" s="1130"/>
      <c r="BT7" s="1130">
        <f>IF(BT3=0,0,LOOKUP(BT3,ﾃﾞｰﾀ入力!$AU$12:$AU$32,ﾃﾞｰﾀ入力!$AV$12:$AV$32))</f>
        <v>2</v>
      </c>
      <c r="BU7" s="1130"/>
      <c r="BV7" s="1130"/>
      <c r="BW7" s="1130"/>
      <c r="BX7" s="1130">
        <f>IF(BX3=0,0,LOOKUP(BX3,ﾃﾞｰﾀ入力!$AU$12:$AU$32,ﾃﾞｰﾀ入力!$AV$12:$AV$32))</f>
        <v>2</v>
      </c>
      <c r="BY7" s="1130"/>
      <c r="BZ7" s="1130"/>
      <c r="CA7" s="1130"/>
      <c r="CB7" s="1130">
        <f>IF(CB3=0,0,LOOKUP(CB3,ﾃﾞｰﾀ入力!$AU$12:$AU$32,ﾃﾞｰﾀ入力!$AV$12:$AV$32))</f>
        <v>0</v>
      </c>
      <c r="CC7" s="1130"/>
      <c r="CD7" s="1130"/>
      <c r="CE7" s="1130"/>
      <c r="CF7" s="1201">
        <f>IF(CF3=0,0,LOOKUP(CF3,ﾃﾞｰﾀ入力!$AU$12:$AU$32,ﾃﾞｰﾀ入力!$AV$12:$AV$32))</f>
        <v>0</v>
      </c>
      <c r="CG7" s="1201"/>
      <c r="CH7" s="1201"/>
      <c r="CI7" s="1201"/>
      <c r="CJ7" s="1201">
        <f>IF(CJ3=0,0,LOOKUP(CJ3,ﾃﾞｰﾀ入力!$AU$12:$AU$32,ﾃﾞｰﾀ入力!$AV$12:$AV$32))</f>
        <v>0</v>
      </c>
      <c r="CK7" s="1201"/>
      <c r="CL7" s="1201"/>
      <c r="CM7" s="1202"/>
      <c r="CN7" s="1134">
        <f t="shared" si="0"/>
        <v>59</v>
      </c>
      <c r="CO7" s="1135"/>
      <c r="CP7" s="64"/>
      <c r="CT7" s="221"/>
      <c r="CU7" s="64"/>
      <c r="CV7" s="64"/>
      <c r="CX7" s="69"/>
      <c r="CY7" s="69"/>
      <c r="CZ7" s="69"/>
    </row>
    <row r="8" spans="1:105" ht="20.25" customHeight="1">
      <c r="I8" s="1311" t="s">
        <v>173</v>
      </c>
      <c r="J8" s="1311"/>
      <c r="K8" s="357" t="s">
        <v>168</v>
      </c>
      <c r="L8" s="1233">
        <f>CHOOSE($CA$1,ﾃﾞｰﾀ入力!W13,ﾃﾞｰﾀ入力!W16,ﾃﾞｰﾀ入力!W19,ﾃﾞｰﾀ入力!W22,ﾃﾞｰﾀ入力!W25,ﾃﾞｰﾀ入力!W28)</f>
        <v>0</v>
      </c>
      <c r="M8" s="1234"/>
      <c r="N8" s="1234"/>
      <c r="O8" s="1235"/>
      <c r="P8" s="1156">
        <f>CHOOSE($CA$1,ﾃﾞｰﾀ入力!$X13,ﾃﾞｰﾀ入力!$X16,ﾃﾞｰﾀ入力!$X19,ﾃﾞｰﾀ入力!$X22,ﾃﾞｰﾀ入力!$X25,ﾃﾞｰﾀ入力!$X28)</f>
        <v>0</v>
      </c>
      <c r="Q8" s="1156"/>
      <c r="R8" s="1156"/>
      <c r="S8" s="1156"/>
      <c r="T8" s="1156">
        <f>CHOOSE($CA$1,ﾃﾞｰﾀ入力!$Y13,ﾃﾞｰﾀ入力!$Y16,ﾃﾞｰﾀ入力!$Y19,ﾃﾞｰﾀ入力!$Y22,ﾃﾞｰﾀ入力!$Y25,ﾃﾞｰﾀ入力!$Y28)</f>
        <v>0</v>
      </c>
      <c r="U8" s="1156"/>
      <c r="V8" s="1156"/>
      <c r="W8" s="1156"/>
      <c r="X8" s="1156">
        <f>CHOOSE($CA$1,ﾃﾞｰﾀ入力!$Z13,ﾃﾞｰﾀ入力!$Z16,ﾃﾞｰﾀ入力!$Z19,ﾃﾞｰﾀ入力!$Z22,ﾃﾞｰﾀ入力!$Z25,ﾃﾞｰﾀ入力!$Z28)</f>
        <v>0</v>
      </c>
      <c r="Y8" s="1156"/>
      <c r="Z8" s="1156"/>
      <c r="AA8" s="1156"/>
      <c r="AB8" s="1156">
        <f>CHOOSE($CA$1,ﾃﾞｰﾀ入力!$AA13,ﾃﾞｰﾀ入力!$AA16,ﾃﾞｰﾀ入力!$AA19,ﾃﾞｰﾀ入力!$AA22,ﾃﾞｰﾀ入力!$AA25,ﾃﾞｰﾀ入力!$AA28)</f>
        <v>0</v>
      </c>
      <c r="AC8" s="1156"/>
      <c r="AD8" s="1156"/>
      <c r="AE8" s="1156"/>
      <c r="AF8" s="1156">
        <f>CHOOSE($CA$1,ﾃﾞｰﾀ入力!$AB13,ﾃﾞｰﾀ入力!$AB16,ﾃﾞｰﾀ入力!$AB19,ﾃﾞｰﾀ入力!$AB22,ﾃﾞｰﾀ入力!$AB25,ﾃﾞｰﾀ入力!$AB28)</f>
        <v>0</v>
      </c>
      <c r="AG8" s="1156"/>
      <c r="AH8" s="1156"/>
      <c r="AI8" s="1156"/>
      <c r="AJ8" s="1156">
        <f>CHOOSE($CA$1,ﾃﾞｰﾀ入力!$AC13,ﾃﾞｰﾀ入力!$AC16,ﾃﾞｰﾀ入力!$AC19,ﾃﾞｰﾀ入力!$AC22,ﾃﾞｰﾀ入力!$AC25,ﾃﾞｰﾀ入力!$AC28)</f>
        <v>0</v>
      </c>
      <c r="AK8" s="1156"/>
      <c r="AL8" s="1156"/>
      <c r="AM8" s="1156"/>
      <c r="AN8" s="1156">
        <f>CHOOSE($CA$1,ﾃﾞｰﾀ入力!$AD13,ﾃﾞｰﾀ入力!$AD16,ﾃﾞｰﾀ入力!$AD19,ﾃﾞｰﾀ入力!$AD22,ﾃﾞｰﾀ入力!$AD25,ﾃﾞｰﾀ入力!$AD28)</f>
        <v>0</v>
      </c>
      <c r="AO8" s="1156"/>
      <c r="AP8" s="1156"/>
      <c r="AQ8" s="1156"/>
      <c r="AR8" s="1156">
        <f>CHOOSE($CA$1,ﾃﾞｰﾀ入力!$AE13,ﾃﾞｰﾀ入力!$AE16,ﾃﾞｰﾀ入力!$AE19,ﾃﾞｰﾀ入力!$AE22,ﾃﾞｰﾀ入力!$AE25,ﾃﾞｰﾀ入力!$AE28)</f>
        <v>0</v>
      </c>
      <c r="AS8" s="1156"/>
      <c r="AT8" s="1156"/>
      <c r="AU8" s="1156"/>
      <c r="AV8" s="1156">
        <f>CHOOSE($CA$1,ﾃﾞｰﾀ入力!$AF13,ﾃﾞｰﾀ入力!$AF16,ﾃﾞｰﾀ入力!$AF19,ﾃﾞｰﾀ入力!$AF22,ﾃﾞｰﾀ入力!$AF25,ﾃﾞｰﾀ入力!$AF28)</f>
        <v>0</v>
      </c>
      <c r="AW8" s="1156"/>
      <c r="AX8" s="1156"/>
      <c r="AY8" s="1156"/>
      <c r="AZ8" s="1156">
        <f>CHOOSE($CA$1,ﾃﾞｰﾀ入力!$AG13,ﾃﾞｰﾀ入力!$AG16,ﾃﾞｰﾀ入力!$AG19,ﾃﾞｰﾀ入力!$AG22,ﾃﾞｰﾀ入力!$AG25,ﾃﾞｰﾀ入力!$AG28)</f>
        <v>0</v>
      </c>
      <c r="BA8" s="1156"/>
      <c r="BB8" s="1156"/>
      <c r="BC8" s="1156"/>
      <c r="BD8" s="1156">
        <f>CHOOSE($CA$1,ﾃﾞｰﾀ入力!$AH13,ﾃﾞｰﾀ入力!$AH16,ﾃﾞｰﾀ入力!$AH19,ﾃﾞｰﾀ入力!$AH22,ﾃﾞｰﾀ入力!$AH25,ﾃﾞｰﾀ入力!$AH28)</f>
        <v>0</v>
      </c>
      <c r="BE8" s="1156"/>
      <c r="BF8" s="1156"/>
      <c r="BG8" s="1156"/>
      <c r="BH8" s="1156">
        <f>CHOOSE($CA$1,ﾃﾞｰﾀ入力!$AI13,ﾃﾞｰﾀ入力!$AI16,ﾃﾞｰﾀ入力!$AI19,ﾃﾞｰﾀ入力!$AI22,ﾃﾞｰﾀ入力!$AI25,ﾃﾞｰﾀ入力!$AI28)</f>
        <v>0</v>
      </c>
      <c r="BI8" s="1156"/>
      <c r="BJ8" s="1156"/>
      <c r="BK8" s="1156"/>
      <c r="BL8" s="1156">
        <f>CHOOSE($CA$1,ﾃﾞｰﾀ入力!$AJ13,ﾃﾞｰﾀ入力!$AJ16,ﾃﾞｰﾀ入力!$AJ19,ﾃﾞｰﾀ入力!$AJ22,ﾃﾞｰﾀ入力!$AJ25,ﾃﾞｰﾀ入力!$AJ28)</f>
        <v>0</v>
      </c>
      <c r="BM8" s="1156"/>
      <c r="BN8" s="1156"/>
      <c r="BO8" s="1156"/>
      <c r="BP8" s="1156">
        <f>CHOOSE($CA$1,ﾃﾞｰﾀ入力!$AK13,ﾃﾞｰﾀ入力!$AK16,ﾃﾞｰﾀ入力!$AK19,ﾃﾞｰﾀ入力!$AK22,ﾃﾞｰﾀ入力!$AK25,ﾃﾞｰﾀ入力!$AK28)</f>
        <v>0</v>
      </c>
      <c r="BQ8" s="1156"/>
      <c r="BR8" s="1156"/>
      <c r="BS8" s="1156"/>
      <c r="BT8" s="1156">
        <f>CHOOSE($CA$1,ﾃﾞｰﾀ入力!$AL13,ﾃﾞｰﾀ入力!$AL16,ﾃﾞｰﾀ入力!$AL19,ﾃﾞｰﾀ入力!$AL22,ﾃﾞｰﾀ入力!$AL25,ﾃﾞｰﾀ入力!$AL28)</f>
        <v>0</v>
      </c>
      <c r="BU8" s="1156"/>
      <c r="BV8" s="1156"/>
      <c r="BW8" s="1156"/>
      <c r="BX8" s="1156">
        <f>CHOOSE($CA$1,ﾃﾞｰﾀ入力!$AM13,ﾃﾞｰﾀ入力!$AM16,ﾃﾞｰﾀ入力!$AM19,ﾃﾞｰﾀ入力!$AM22,ﾃﾞｰﾀ入力!$AM25,ﾃﾞｰﾀ入力!$AM28)</f>
        <v>0</v>
      </c>
      <c r="BY8" s="1156"/>
      <c r="BZ8" s="1156"/>
      <c r="CA8" s="1156"/>
      <c r="CB8" s="1156">
        <f>CHOOSE($CA$1,ﾃﾞｰﾀ入力!$AN13,ﾃﾞｰﾀ入力!$AN16,ﾃﾞｰﾀ入力!$AN19,ﾃﾞｰﾀ入力!$AN22,ﾃﾞｰﾀ入力!$AN25,ﾃﾞｰﾀ入力!$AN28)</f>
        <v>0</v>
      </c>
      <c r="CC8" s="1156"/>
      <c r="CD8" s="1156"/>
      <c r="CE8" s="1156"/>
      <c r="CF8" s="1156">
        <f>CHOOSE($CA$1,ﾃﾞｰﾀ入力!$AO13,ﾃﾞｰﾀ入力!$AO16,ﾃﾞｰﾀ入力!$AO19,ﾃﾞｰﾀ入力!$AO22,ﾃﾞｰﾀ入力!$AO25,ﾃﾞｰﾀ入力!$AO28)</f>
        <v>0</v>
      </c>
      <c r="CG8" s="1156"/>
      <c r="CH8" s="1156"/>
      <c r="CI8" s="1156"/>
      <c r="CJ8" s="1156">
        <f>CHOOSE($CA$1,ﾃﾞｰﾀ入力!$AP13,ﾃﾞｰﾀ入力!$AP16,ﾃﾞｰﾀ入力!$AP19,ﾃﾞｰﾀ入力!$AP22,ﾃﾞｰﾀ入力!$AP25,ﾃﾞｰﾀ入力!$AP28)</f>
        <v>0</v>
      </c>
      <c r="CK8" s="1156"/>
      <c r="CL8" s="1156"/>
      <c r="CM8" s="1203"/>
      <c r="CN8" s="1136">
        <f t="shared" si="0"/>
        <v>0</v>
      </c>
      <c r="CO8" s="1137"/>
      <c r="CP8" s="64"/>
      <c r="CT8" s="221"/>
      <c r="CU8" s="64"/>
      <c r="CV8" s="64"/>
      <c r="CX8" s="69"/>
      <c r="CY8" s="69"/>
      <c r="CZ8" s="69"/>
    </row>
    <row r="9" spans="1:105" ht="20.25" customHeight="1">
      <c r="I9" s="1304" t="s">
        <v>174</v>
      </c>
      <c r="J9" s="1305"/>
      <c r="K9" s="357" t="s">
        <v>168</v>
      </c>
      <c r="L9" s="1233">
        <f>CHOOSE($CA$1,ﾃﾞｰﾀ入力!W14,ﾃﾞｰﾀ入力!W17,ﾃﾞｰﾀ入力!W20,ﾃﾞｰﾀ入力!W23,ﾃﾞｰﾀ入力!W26,ﾃﾞｰﾀ入力!W29)</f>
        <v>0</v>
      </c>
      <c r="M9" s="1234"/>
      <c r="N9" s="1234"/>
      <c r="O9" s="1235"/>
      <c r="P9" s="1138">
        <f>CHOOSE($CA$1,ﾃﾞｰﾀ入力!$X14,ﾃﾞｰﾀ入力!$X17,ﾃﾞｰﾀ入力!$X20,ﾃﾞｰﾀ入力!$X23,ﾃﾞｰﾀ入力!$X26,ﾃﾞｰﾀ入力!$X29)</f>
        <v>0</v>
      </c>
      <c r="Q9" s="1164"/>
      <c r="R9" s="1164"/>
      <c r="S9" s="1165"/>
      <c r="T9" s="1138">
        <f>CHOOSE($CA$1,ﾃﾞｰﾀ入力!$Y14,ﾃﾞｰﾀ入力!$Y17,ﾃﾞｰﾀ入力!$Y20,ﾃﾞｰﾀ入力!$Y23,ﾃﾞｰﾀ入力!$Y26,ﾃﾞｰﾀ入力!$Y29)</f>
        <v>0</v>
      </c>
      <c r="U9" s="1164"/>
      <c r="V9" s="1164"/>
      <c r="W9" s="1165"/>
      <c r="X9" s="1138">
        <f>CHOOSE($CA$1,ﾃﾞｰﾀ入力!$Z14,ﾃﾞｰﾀ入力!$Z17,ﾃﾞｰﾀ入力!$Z20,ﾃﾞｰﾀ入力!$Z23,ﾃﾞｰﾀ入力!$Z26,ﾃﾞｰﾀ入力!$Z29)</f>
        <v>0</v>
      </c>
      <c r="Y9" s="1164"/>
      <c r="Z9" s="1164"/>
      <c r="AA9" s="1165"/>
      <c r="AB9" s="1138">
        <f>CHOOSE($CA$1,ﾃﾞｰﾀ入力!$AA14,ﾃﾞｰﾀ入力!$AA17,ﾃﾞｰﾀ入力!$AA20,ﾃﾞｰﾀ入力!$AA23,ﾃﾞｰﾀ入力!$AA26,ﾃﾞｰﾀ入力!$AA29)</f>
        <v>0</v>
      </c>
      <c r="AC9" s="1164"/>
      <c r="AD9" s="1164"/>
      <c r="AE9" s="1165"/>
      <c r="AF9" s="1138">
        <f>CHOOSE($CA$1,ﾃﾞｰﾀ入力!$AB14,ﾃﾞｰﾀ入力!$AB17,ﾃﾞｰﾀ入力!$AB20,ﾃﾞｰﾀ入力!$AB23,ﾃﾞｰﾀ入力!$AB26,ﾃﾞｰﾀ入力!$AB29)</f>
        <v>0</v>
      </c>
      <c r="AG9" s="1164"/>
      <c r="AH9" s="1164"/>
      <c r="AI9" s="1165"/>
      <c r="AJ9" s="1138">
        <f>CHOOSE($CA$1,ﾃﾞｰﾀ入力!$AC14,ﾃﾞｰﾀ入力!$AC17,ﾃﾞｰﾀ入力!$AC20,ﾃﾞｰﾀ入力!$AC23,ﾃﾞｰﾀ入力!$AC26,ﾃﾞｰﾀ入力!$AC29)</f>
        <v>0</v>
      </c>
      <c r="AK9" s="1164"/>
      <c r="AL9" s="1164"/>
      <c r="AM9" s="1165"/>
      <c r="AN9" s="1138">
        <f>CHOOSE($CA$1,ﾃﾞｰﾀ入力!$AD14,ﾃﾞｰﾀ入力!$AD17,ﾃﾞｰﾀ入力!$AD20,ﾃﾞｰﾀ入力!$AD23,ﾃﾞｰﾀ入力!$AD26,ﾃﾞｰﾀ入力!$AD29)</f>
        <v>0</v>
      </c>
      <c r="AO9" s="1164"/>
      <c r="AP9" s="1164"/>
      <c r="AQ9" s="1165"/>
      <c r="AR9" s="1138">
        <f>CHOOSE($CA$1,ﾃﾞｰﾀ入力!$AE14,ﾃﾞｰﾀ入力!$AE17,ﾃﾞｰﾀ入力!$AE20,ﾃﾞｰﾀ入力!$AE23,ﾃﾞｰﾀ入力!$AE26,ﾃﾞｰﾀ入力!$AE29)</f>
        <v>0</v>
      </c>
      <c r="AS9" s="1164"/>
      <c r="AT9" s="1164"/>
      <c r="AU9" s="1165"/>
      <c r="AV9" s="1138">
        <f>CHOOSE($CA$1,ﾃﾞｰﾀ入力!$AF14,ﾃﾞｰﾀ入力!$AF17,ﾃﾞｰﾀ入力!$AF20,ﾃﾞｰﾀ入力!$AF23,ﾃﾞｰﾀ入力!$AF26,ﾃﾞｰﾀ入力!$AF29)</f>
        <v>0</v>
      </c>
      <c r="AW9" s="1164"/>
      <c r="AX9" s="1164"/>
      <c r="AY9" s="1165"/>
      <c r="AZ9" s="1138">
        <f>CHOOSE($CA$1,ﾃﾞｰﾀ入力!$AG14,ﾃﾞｰﾀ入力!$AG17,ﾃﾞｰﾀ入力!$AG20,ﾃﾞｰﾀ入力!$AG23,ﾃﾞｰﾀ入力!$AG26,ﾃﾞｰﾀ入力!$AG29)</f>
        <v>0</v>
      </c>
      <c r="BA9" s="1164"/>
      <c r="BB9" s="1164"/>
      <c r="BC9" s="1165"/>
      <c r="BD9" s="1138">
        <f>CHOOSE($CA$1,ﾃﾞｰﾀ入力!$AH14,ﾃﾞｰﾀ入力!$AH17,ﾃﾞｰﾀ入力!$AH20,ﾃﾞｰﾀ入力!$AH23,ﾃﾞｰﾀ入力!$AH26,ﾃﾞｰﾀ入力!$AH29)</f>
        <v>0</v>
      </c>
      <c r="BE9" s="1164"/>
      <c r="BF9" s="1164"/>
      <c r="BG9" s="1165"/>
      <c r="BH9" s="1138">
        <f>CHOOSE($CA$1,ﾃﾞｰﾀ入力!$AI14,ﾃﾞｰﾀ入力!$AI17,ﾃﾞｰﾀ入力!$AI20,ﾃﾞｰﾀ入力!$AI23,ﾃﾞｰﾀ入力!$AI26,ﾃﾞｰﾀ入力!$AI29)</f>
        <v>0</v>
      </c>
      <c r="BI9" s="1164"/>
      <c r="BJ9" s="1164"/>
      <c r="BK9" s="1165"/>
      <c r="BL9" s="1138">
        <f>CHOOSE($CA$1,ﾃﾞｰﾀ入力!$AJ14,ﾃﾞｰﾀ入力!$AJ17,ﾃﾞｰﾀ入力!$AJ20,ﾃﾞｰﾀ入力!$AJ23,ﾃﾞｰﾀ入力!$AJ26,ﾃﾞｰﾀ入力!$AJ29)</f>
        <v>0</v>
      </c>
      <c r="BM9" s="1164"/>
      <c r="BN9" s="1164"/>
      <c r="BO9" s="1165"/>
      <c r="BP9" s="1138">
        <f>CHOOSE($CA$1,ﾃﾞｰﾀ入力!$AK14,ﾃﾞｰﾀ入力!$AK17,ﾃﾞｰﾀ入力!$AK20,ﾃﾞｰﾀ入力!$AK23,ﾃﾞｰﾀ入力!$AK26,ﾃﾞｰﾀ入力!$AK29)</f>
        <v>0</v>
      </c>
      <c r="BQ9" s="1164"/>
      <c r="BR9" s="1164"/>
      <c r="BS9" s="1165"/>
      <c r="BT9" s="1138">
        <f>CHOOSE($CA$1,ﾃﾞｰﾀ入力!$AL14,ﾃﾞｰﾀ入力!$AL17,ﾃﾞｰﾀ入力!$AL20,ﾃﾞｰﾀ入力!$AL23,ﾃﾞｰﾀ入力!$AL26,ﾃﾞｰﾀ入力!$AL29)</f>
        <v>0</v>
      </c>
      <c r="BU9" s="1164"/>
      <c r="BV9" s="1164"/>
      <c r="BW9" s="1165"/>
      <c r="BX9" s="1138">
        <f>CHOOSE($CA$1,ﾃﾞｰﾀ入力!$AM14,ﾃﾞｰﾀ入力!$AM17,ﾃﾞｰﾀ入力!$AM20,ﾃﾞｰﾀ入力!$AM23,ﾃﾞｰﾀ入力!$AM26,ﾃﾞｰﾀ入力!$AM29)</f>
        <v>0</v>
      </c>
      <c r="BY9" s="1164"/>
      <c r="BZ9" s="1164"/>
      <c r="CA9" s="1165"/>
      <c r="CB9" s="1138">
        <f>CHOOSE($CA$1,ﾃﾞｰﾀ入力!$AN14,ﾃﾞｰﾀ入力!$AN17,ﾃﾞｰﾀ入力!$AN20,ﾃﾞｰﾀ入力!$AN23,ﾃﾞｰﾀ入力!$AN26,ﾃﾞｰﾀ入力!$AN29)</f>
        <v>0</v>
      </c>
      <c r="CC9" s="1164"/>
      <c r="CD9" s="1164"/>
      <c r="CE9" s="1165"/>
      <c r="CF9" s="1138">
        <f>CHOOSE($CA$1,ﾃﾞｰﾀ入力!$AO14,ﾃﾞｰﾀ入力!$AO17,ﾃﾞｰﾀ入力!$AO20,ﾃﾞｰﾀ入力!$AO23,ﾃﾞｰﾀ入力!$AO26,ﾃﾞｰﾀ入力!$AO29)</f>
        <v>0</v>
      </c>
      <c r="CG9" s="1164"/>
      <c r="CH9" s="1164"/>
      <c r="CI9" s="1165"/>
      <c r="CJ9" s="1138">
        <f>CHOOSE($CA$1,ﾃﾞｰﾀ入力!$AP14,ﾃﾞｰﾀ入力!$AP17,ﾃﾞｰﾀ入力!$AP20,ﾃﾞｰﾀ入力!$AP23,ﾃﾞｰﾀ入力!$AP26,ﾃﾞｰﾀ入力!$AP29)</f>
        <v>0</v>
      </c>
      <c r="CK9" s="1164"/>
      <c r="CL9" s="1164"/>
      <c r="CM9" s="1164"/>
      <c r="CN9" s="1136">
        <f t="shared" si="0"/>
        <v>0</v>
      </c>
      <c r="CO9" s="1137"/>
      <c r="CP9" s="64"/>
      <c r="CT9" s="221"/>
      <c r="CU9" s="64"/>
      <c r="CV9" s="64"/>
      <c r="CX9" s="69"/>
      <c r="CY9" s="69"/>
      <c r="CZ9" s="69"/>
    </row>
    <row r="10" spans="1:105" ht="20.25" customHeight="1">
      <c r="I10" s="1308" t="s">
        <v>175</v>
      </c>
      <c r="J10" s="1309"/>
      <c r="K10" s="362" t="s">
        <v>168</v>
      </c>
      <c r="L10" s="1325">
        <f>CHOOSE($CA$1,ﾃﾞｰﾀ入力!W15,ﾃﾞｰﾀ入力!W18,ﾃﾞｰﾀ入力!W21,ﾃﾞｰﾀ入力!W24,ﾃﾞｰﾀ入力!W27,ﾃﾞｰﾀ入力!W30)</f>
        <v>0</v>
      </c>
      <c r="M10" s="1326"/>
      <c r="N10" s="1326"/>
      <c r="O10" s="1327"/>
      <c r="P10" s="1163">
        <f>CHOOSE($CA$1,ﾃﾞｰﾀ入力!$X15,ﾃﾞｰﾀ入力!$X18,ﾃﾞｰﾀ入力!$X21,ﾃﾞｰﾀ入力!$X24,ﾃﾞｰﾀ入力!$X27,ﾃﾞｰﾀ入力!$X30)</f>
        <v>0</v>
      </c>
      <c r="Q10" s="1163"/>
      <c r="R10" s="1163"/>
      <c r="S10" s="1163"/>
      <c r="T10" s="1163">
        <f>CHOOSE($CA$1,ﾃﾞｰﾀ入力!$Y15,ﾃﾞｰﾀ入力!$Y18,ﾃﾞｰﾀ入力!$Y21,ﾃﾞｰﾀ入力!$Y24,ﾃﾞｰﾀ入力!$Y27,ﾃﾞｰﾀ入力!$Y30)</f>
        <v>0</v>
      </c>
      <c r="U10" s="1163"/>
      <c r="V10" s="1163"/>
      <c r="W10" s="1163"/>
      <c r="X10" s="1163">
        <f>CHOOSE($CA$1,ﾃﾞｰﾀ入力!$Z15,ﾃﾞｰﾀ入力!$Z18,ﾃﾞｰﾀ入力!$Z21,ﾃﾞｰﾀ入力!$Z24,ﾃﾞｰﾀ入力!$Z27,ﾃﾞｰﾀ入力!$Z30)</f>
        <v>0</v>
      </c>
      <c r="Y10" s="1163"/>
      <c r="Z10" s="1163"/>
      <c r="AA10" s="1163"/>
      <c r="AB10" s="1163">
        <f>CHOOSE($CA$1,ﾃﾞｰﾀ入力!$AA15,ﾃﾞｰﾀ入力!$AA18,ﾃﾞｰﾀ入力!$AA21,ﾃﾞｰﾀ入力!$AA24,ﾃﾞｰﾀ入力!$AA27,ﾃﾞｰﾀ入力!$AA30)</f>
        <v>0</v>
      </c>
      <c r="AC10" s="1163"/>
      <c r="AD10" s="1163"/>
      <c r="AE10" s="1163"/>
      <c r="AF10" s="1163">
        <f>CHOOSE($CA$1,ﾃﾞｰﾀ入力!$AB15,ﾃﾞｰﾀ入力!$AB18,ﾃﾞｰﾀ入力!$AB21,ﾃﾞｰﾀ入力!$AB24,ﾃﾞｰﾀ入力!$AB27,ﾃﾞｰﾀ入力!$AB30)</f>
        <v>0</v>
      </c>
      <c r="AG10" s="1163"/>
      <c r="AH10" s="1163"/>
      <c r="AI10" s="1163"/>
      <c r="AJ10" s="1163">
        <f>CHOOSE($CA$1,ﾃﾞｰﾀ入力!$AC15,ﾃﾞｰﾀ入力!$AC18,ﾃﾞｰﾀ入力!$AC21,ﾃﾞｰﾀ入力!$AC24,ﾃﾞｰﾀ入力!$AC27,ﾃﾞｰﾀ入力!$AC30)</f>
        <v>0</v>
      </c>
      <c r="AK10" s="1163"/>
      <c r="AL10" s="1163"/>
      <c r="AM10" s="1163"/>
      <c r="AN10" s="1163">
        <f>CHOOSE($CA$1,ﾃﾞｰﾀ入力!$AD15,ﾃﾞｰﾀ入力!$AD18,ﾃﾞｰﾀ入力!$AD21,ﾃﾞｰﾀ入力!$AD24,ﾃﾞｰﾀ入力!$AD27,ﾃﾞｰﾀ入力!$AD30)</f>
        <v>0</v>
      </c>
      <c r="AO10" s="1163"/>
      <c r="AP10" s="1163"/>
      <c r="AQ10" s="1163"/>
      <c r="AR10" s="1163">
        <f>CHOOSE($CA$1,ﾃﾞｰﾀ入力!$AE15,ﾃﾞｰﾀ入力!$AE18,ﾃﾞｰﾀ入力!$AE21,ﾃﾞｰﾀ入力!$AE24,ﾃﾞｰﾀ入力!$AE27,ﾃﾞｰﾀ入力!$AE30)</f>
        <v>0</v>
      </c>
      <c r="AS10" s="1163"/>
      <c r="AT10" s="1163"/>
      <c r="AU10" s="1163"/>
      <c r="AV10" s="1163">
        <f>CHOOSE($CA$1,ﾃﾞｰﾀ入力!$AF15,ﾃﾞｰﾀ入力!$AF18,ﾃﾞｰﾀ入力!$AF21,ﾃﾞｰﾀ入力!$AF24,ﾃﾞｰﾀ入力!$AF27,ﾃﾞｰﾀ入力!$AF30)</f>
        <v>0</v>
      </c>
      <c r="AW10" s="1163"/>
      <c r="AX10" s="1163"/>
      <c r="AY10" s="1163"/>
      <c r="AZ10" s="1163">
        <f>CHOOSE($CA$1,ﾃﾞｰﾀ入力!$AG15,ﾃﾞｰﾀ入力!$AG18,ﾃﾞｰﾀ入力!$AG21,ﾃﾞｰﾀ入力!$AG24,ﾃﾞｰﾀ入力!$AG27,ﾃﾞｰﾀ入力!$AG30)</f>
        <v>0</v>
      </c>
      <c r="BA10" s="1163"/>
      <c r="BB10" s="1163"/>
      <c r="BC10" s="1163"/>
      <c r="BD10" s="1163">
        <f>CHOOSE($CA$1,ﾃﾞｰﾀ入力!$AH15,ﾃﾞｰﾀ入力!$AH18,ﾃﾞｰﾀ入力!$AH21,ﾃﾞｰﾀ入力!$AH24,ﾃﾞｰﾀ入力!$AH27,ﾃﾞｰﾀ入力!$AH30)</f>
        <v>0</v>
      </c>
      <c r="BE10" s="1163"/>
      <c r="BF10" s="1163"/>
      <c r="BG10" s="1163"/>
      <c r="BH10" s="1163">
        <f>CHOOSE($CA$1,ﾃﾞｰﾀ入力!$AI15,ﾃﾞｰﾀ入力!$AI18,ﾃﾞｰﾀ入力!$AI21,ﾃﾞｰﾀ入力!$AI24,ﾃﾞｰﾀ入力!$AI27,ﾃﾞｰﾀ入力!$AI30)</f>
        <v>0</v>
      </c>
      <c r="BI10" s="1163"/>
      <c r="BJ10" s="1163"/>
      <c r="BK10" s="1163"/>
      <c r="BL10" s="1163">
        <f>CHOOSE($CA$1,ﾃﾞｰﾀ入力!$AJ15,ﾃﾞｰﾀ入力!$AJ18,ﾃﾞｰﾀ入力!$AJ21,ﾃﾞｰﾀ入力!$AJ24,ﾃﾞｰﾀ入力!$AJ27,ﾃﾞｰﾀ入力!$AJ30)</f>
        <v>0</v>
      </c>
      <c r="BM10" s="1163"/>
      <c r="BN10" s="1163"/>
      <c r="BO10" s="1163"/>
      <c r="BP10" s="1163">
        <f>CHOOSE($CA$1,ﾃﾞｰﾀ入力!$AK15,ﾃﾞｰﾀ入力!$AK18,ﾃﾞｰﾀ入力!$AK21,ﾃﾞｰﾀ入力!$AK24,ﾃﾞｰﾀ入力!$AK27,ﾃﾞｰﾀ入力!$AK30)</f>
        <v>0</v>
      </c>
      <c r="BQ10" s="1163"/>
      <c r="BR10" s="1163"/>
      <c r="BS10" s="1163"/>
      <c r="BT10" s="1163">
        <f>CHOOSE($CA$1,ﾃﾞｰﾀ入力!$AL15,ﾃﾞｰﾀ入力!$AL18,ﾃﾞｰﾀ入力!$AL21,ﾃﾞｰﾀ入力!$AL24,ﾃﾞｰﾀ入力!$AL27,ﾃﾞｰﾀ入力!$AL30)</f>
        <v>0</v>
      </c>
      <c r="BU10" s="1163"/>
      <c r="BV10" s="1163"/>
      <c r="BW10" s="1163"/>
      <c r="BX10" s="1163">
        <f>CHOOSE($CA$1,ﾃﾞｰﾀ入力!$AM15,ﾃﾞｰﾀ入力!$AM18,ﾃﾞｰﾀ入力!$AM21,ﾃﾞｰﾀ入力!$AM24,ﾃﾞｰﾀ入力!$AM27,ﾃﾞｰﾀ入力!$AM30)</f>
        <v>0</v>
      </c>
      <c r="BY10" s="1163"/>
      <c r="BZ10" s="1163"/>
      <c r="CA10" s="1163"/>
      <c r="CB10" s="1163">
        <f>CHOOSE($CA$1,ﾃﾞｰﾀ入力!$AN15,ﾃﾞｰﾀ入力!$AN18,ﾃﾞｰﾀ入力!$AN21,ﾃﾞｰﾀ入力!$AN24,ﾃﾞｰﾀ入力!$AN27,ﾃﾞｰﾀ入力!$AN30)</f>
        <v>0</v>
      </c>
      <c r="CC10" s="1163"/>
      <c r="CD10" s="1163"/>
      <c r="CE10" s="1163"/>
      <c r="CF10" s="1334">
        <f>CHOOSE($CA$1,ﾃﾞｰﾀ入力!$AO15,ﾃﾞｰﾀ入力!$AO18,ﾃﾞｰﾀ入力!$AO21,ﾃﾞｰﾀ入力!$AO24,ﾃﾞｰﾀ入力!$AO27,ﾃﾞｰﾀ入力!$AO30)</f>
        <v>0</v>
      </c>
      <c r="CG10" s="1334"/>
      <c r="CH10" s="1334"/>
      <c r="CI10" s="1334"/>
      <c r="CJ10" s="1334">
        <f>CHOOSE($CA$1,ﾃﾞｰﾀ入力!$AP15,ﾃﾞｰﾀ入力!$AP18,ﾃﾞｰﾀ入力!$AP21,ﾃﾞｰﾀ入力!$AP24,ﾃﾞｰﾀ入力!$AP27,ﾃﾞｰﾀ入力!$AP30)</f>
        <v>0</v>
      </c>
      <c r="CK10" s="1334"/>
      <c r="CL10" s="1334"/>
      <c r="CM10" s="1335"/>
      <c r="CN10" s="1223">
        <f t="shared" si="0"/>
        <v>0</v>
      </c>
      <c r="CO10" s="1224"/>
      <c r="CP10" s="64"/>
      <c r="CT10" s="221"/>
      <c r="CU10" s="64"/>
      <c r="CV10" s="64"/>
      <c r="CX10" s="69"/>
      <c r="CY10" s="69"/>
      <c r="CZ10" s="69"/>
    </row>
    <row r="11" spans="1:105" ht="15.75" customHeight="1">
      <c r="I11" s="1310" t="s">
        <v>176</v>
      </c>
      <c r="J11" s="1310"/>
      <c r="K11" s="363" t="s">
        <v>168</v>
      </c>
      <c r="L11" s="1250">
        <f>SUM(L7:O10)</f>
        <v>0</v>
      </c>
      <c r="M11" s="1251"/>
      <c r="N11" s="1251"/>
      <c r="O11" s="1252"/>
      <c r="P11" s="1292">
        <f>SUM(P7:S10)</f>
        <v>0</v>
      </c>
      <c r="Q11" s="1292"/>
      <c r="R11" s="1292"/>
      <c r="S11" s="1292"/>
      <c r="T11" s="1292">
        <f>SUM(T7:W10)</f>
        <v>0</v>
      </c>
      <c r="U11" s="1292"/>
      <c r="V11" s="1292"/>
      <c r="W11" s="1292"/>
      <c r="X11" s="1292">
        <f>SUM(X7:AA10)</f>
        <v>0</v>
      </c>
      <c r="Y11" s="1292"/>
      <c r="Z11" s="1292"/>
      <c r="AA11" s="1292"/>
      <c r="AB11" s="1292">
        <f>SUM(AB7:AE10)</f>
        <v>2</v>
      </c>
      <c r="AC11" s="1292"/>
      <c r="AD11" s="1292"/>
      <c r="AE11" s="1292"/>
      <c r="AF11" s="1292">
        <f>SUM(AF7:AI10)</f>
        <v>3</v>
      </c>
      <c r="AG11" s="1292"/>
      <c r="AH11" s="1292"/>
      <c r="AI11" s="1292"/>
      <c r="AJ11" s="1292">
        <f>SUM(AJ7:AM10)</f>
        <v>4</v>
      </c>
      <c r="AK11" s="1292"/>
      <c r="AL11" s="1292"/>
      <c r="AM11" s="1292"/>
      <c r="AN11" s="1292">
        <f>SUM(AN7:AQ10)</f>
        <v>5</v>
      </c>
      <c r="AO11" s="1292"/>
      <c r="AP11" s="1292"/>
      <c r="AQ11" s="1292"/>
      <c r="AR11" s="1292">
        <f>SUM(AR7:AU10)</f>
        <v>6</v>
      </c>
      <c r="AS11" s="1292"/>
      <c r="AT11" s="1292"/>
      <c r="AU11" s="1292"/>
      <c r="AV11" s="1292">
        <f>SUM(AV7:AY10)</f>
        <v>8</v>
      </c>
      <c r="AW11" s="1292"/>
      <c r="AX11" s="1292"/>
      <c r="AY11" s="1292"/>
      <c r="AZ11" s="1292">
        <f>SUM(AZ7:BC10)</f>
        <v>8</v>
      </c>
      <c r="BA11" s="1292"/>
      <c r="BB11" s="1292"/>
      <c r="BC11" s="1292"/>
      <c r="BD11" s="1292">
        <f>SUM(BD7:BG10)</f>
        <v>8</v>
      </c>
      <c r="BE11" s="1292"/>
      <c r="BF11" s="1292"/>
      <c r="BG11" s="1292"/>
      <c r="BH11" s="1292">
        <f>SUM(BH7:BK10)</f>
        <v>4</v>
      </c>
      <c r="BI11" s="1292"/>
      <c r="BJ11" s="1292"/>
      <c r="BK11" s="1292"/>
      <c r="BL11" s="1292">
        <f>SUM(BL7:BO10)</f>
        <v>4</v>
      </c>
      <c r="BM11" s="1292"/>
      <c r="BN11" s="1292"/>
      <c r="BO11" s="1292"/>
      <c r="BP11" s="1292">
        <f>SUM(BP7:BS10)</f>
        <v>3</v>
      </c>
      <c r="BQ11" s="1292"/>
      <c r="BR11" s="1292"/>
      <c r="BS11" s="1292"/>
      <c r="BT11" s="1292">
        <f>SUM(BT7:BW10)</f>
        <v>2</v>
      </c>
      <c r="BU11" s="1292"/>
      <c r="BV11" s="1292"/>
      <c r="BW11" s="1292"/>
      <c r="BX11" s="1292">
        <f>SUM(BX7:CA10)</f>
        <v>2</v>
      </c>
      <c r="BY11" s="1292"/>
      <c r="BZ11" s="1292"/>
      <c r="CA11" s="1292"/>
      <c r="CB11" s="1292">
        <f>SUM(CB7:CE10)</f>
        <v>0</v>
      </c>
      <c r="CC11" s="1292"/>
      <c r="CD11" s="1292"/>
      <c r="CE11" s="1292"/>
      <c r="CF11" s="1292">
        <f>SUM(CF7:CI10)</f>
        <v>0</v>
      </c>
      <c r="CG11" s="1292"/>
      <c r="CH11" s="1292"/>
      <c r="CI11" s="1292"/>
      <c r="CJ11" s="1336">
        <f>SUM(CJ7:CM10)</f>
        <v>0</v>
      </c>
      <c r="CK11" s="1336"/>
      <c r="CL11" s="1336"/>
      <c r="CM11" s="1337"/>
      <c r="CN11" s="1259">
        <f t="shared" si="0"/>
        <v>59</v>
      </c>
      <c r="CO11" s="1260"/>
      <c r="CP11" s="64"/>
      <c r="CT11" s="221"/>
      <c r="CU11" s="64"/>
      <c r="CV11" s="64"/>
      <c r="CX11" s="69"/>
      <c r="CY11" s="69"/>
      <c r="CZ11" s="69"/>
    </row>
    <row r="12" spans="1:105" ht="17.25" customHeight="1">
      <c r="C12" s="64"/>
      <c r="D12" s="64"/>
      <c r="E12" s="64"/>
      <c r="F12" s="64"/>
      <c r="G12" s="64"/>
      <c r="I12" s="248"/>
      <c r="J12" s="1313"/>
      <c r="K12" s="1313"/>
      <c r="L12" s="365">
        <v>5</v>
      </c>
      <c r="M12" s="365">
        <v>5.25</v>
      </c>
      <c r="N12" s="365">
        <v>5.5</v>
      </c>
      <c r="O12" s="365">
        <v>5.75</v>
      </c>
      <c r="P12" s="249">
        <v>6</v>
      </c>
      <c r="Q12" s="249">
        <v>6.25</v>
      </c>
      <c r="R12" s="249">
        <v>6.5</v>
      </c>
      <c r="S12" s="250">
        <v>6.75</v>
      </c>
      <c r="T12" s="250">
        <v>7</v>
      </c>
      <c r="U12" s="250">
        <v>7.25</v>
      </c>
      <c r="V12" s="250">
        <v>7.5</v>
      </c>
      <c r="W12" s="250">
        <v>7.75</v>
      </c>
      <c r="X12" s="250">
        <v>8</v>
      </c>
      <c r="Y12" s="250">
        <v>8.25</v>
      </c>
      <c r="Z12" s="250">
        <v>8.5</v>
      </c>
      <c r="AA12" s="250">
        <v>8.75</v>
      </c>
      <c r="AB12" s="251">
        <v>9</v>
      </c>
      <c r="AC12" s="251">
        <v>9.25</v>
      </c>
      <c r="AD12" s="251">
        <v>9.5</v>
      </c>
      <c r="AE12" s="251">
        <v>9.75</v>
      </c>
      <c r="AF12" s="251">
        <v>10</v>
      </c>
      <c r="AG12" s="251">
        <v>10.25</v>
      </c>
      <c r="AH12" s="251">
        <v>10.5</v>
      </c>
      <c r="AI12" s="251">
        <v>10.75</v>
      </c>
      <c r="AJ12" s="251">
        <v>11</v>
      </c>
      <c r="AK12" s="251">
        <v>11.25</v>
      </c>
      <c r="AL12" s="251">
        <v>11.5</v>
      </c>
      <c r="AM12" s="251">
        <v>11.75</v>
      </c>
      <c r="AN12" s="250">
        <v>12</v>
      </c>
      <c r="AO12" s="250">
        <v>12.25</v>
      </c>
      <c r="AP12" s="250">
        <v>12.5</v>
      </c>
      <c r="AQ12" s="250">
        <v>12.75</v>
      </c>
      <c r="AR12" s="251">
        <v>13</v>
      </c>
      <c r="AS12" s="251">
        <v>13.25</v>
      </c>
      <c r="AT12" s="251">
        <v>13.5</v>
      </c>
      <c r="AU12" s="251">
        <v>13.75</v>
      </c>
      <c r="AV12" s="251">
        <v>14</v>
      </c>
      <c r="AW12" s="251">
        <v>14.25</v>
      </c>
      <c r="AX12" s="251">
        <v>14.5</v>
      </c>
      <c r="AY12" s="251">
        <v>14.75</v>
      </c>
      <c r="AZ12" s="251">
        <v>15</v>
      </c>
      <c r="BA12" s="251">
        <v>15.25</v>
      </c>
      <c r="BB12" s="251">
        <v>15.5</v>
      </c>
      <c r="BC12" s="251">
        <v>15.75</v>
      </c>
      <c r="BD12" s="251">
        <v>16</v>
      </c>
      <c r="BE12" s="251">
        <v>16.25</v>
      </c>
      <c r="BF12" s="251">
        <v>16.5</v>
      </c>
      <c r="BG12" s="251">
        <v>16.75</v>
      </c>
      <c r="BH12" s="251">
        <v>17</v>
      </c>
      <c r="BI12" s="251">
        <v>17.25</v>
      </c>
      <c r="BJ12" s="251">
        <v>17.5</v>
      </c>
      <c r="BK12" s="251">
        <v>17.75</v>
      </c>
      <c r="BL12" s="251">
        <v>18</v>
      </c>
      <c r="BM12" s="251">
        <v>18.25</v>
      </c>
      <c r="BN12" s="251">
        <v>18.5</v>
      </c>
      <c r="BO12" s="251">
        <v>18.75</v>
      </c>
      <c r="BP12" s="251">
        <v>19</v>
      </c>
      <c r="BQ12" s="251">
        <v>19.25</v>
      </c>
      <c r="BR12" s="251">
        <v>19.5</v>
      </c>
      <c r="BS12" s="251">
        <v>19.75</v>
      </c>
      <c r="BT12" s="251">
        <v>20</v>
      </c>
      <c r="BU12" s="251">
        <v>20.25</v>
      </c>
      <c r="BV12" s="251">
        <v>20.5</v>
      </c>
      <c r="BW12" s="251">
        <v>20.75</v>
      </c>
      <c r="BX12" s="251">
        <v>21</v>
      </c>
      <c r="BY12" s="251">
        <v>21.25</v>
      </c>
      <c r="BZ12" s="251">
        <v>21.5</v>
      </c>
      <c r="CA12" s="251">
        <v>21.75</v>
      </c>
      <c r="CB12" s="251">
        <v>22</v>
      </c>
      <c r="CC12" s="251">
        <v>22.25</v>
      </c>
      <c r="CD12" s="251">
        <v>22.5</v>
      </c>
      <c r="CE12" s="251">
        <v>22.75</v>
      </c>
      <c r="CF12" s="251">
        <v>23</v>
      </c>
      <c r="CG12" s="251">
        <v>23.25</v>
      </c>
      <c r="CH12" s="251">
        <v>23.5</v>
      </c>
      <c r="CI12" s="251">
        <v>23.75</v>
      </c>
      <c r="CJ12" s="251">
        <v>24</v>
      </c>
      <c r="CK12" s="251">
        <v>24.25</v>
      </c>
      <c r="CL12" s="251">
        <v>24.5</v>
      </c>
      <c r="CM12" s="251">
        <v>24.75</v>
      </c>
      <c r="CN12" s="251"/>
      <c r="CO12" s="251"/>
      <c r="CP12" s="251"/>
      <c r="CR12" s="65"/>
      <c r="CS12" s="65"/>
      <c r="CT12" s="66"/>
      <c r="CU12" s="65"/>
      <c r="CV12" s="65"/>
      <c r="CX12" s="69"/>
      <c r="CY12" s="69"/>
      <c r="CZ12" s="69"/>
    </row>
    <row r="13" spans="1:105" ht="22.5" customHeight="1" thickBot="1">
      <c r="C13" s="65" t="s">
        <v>177</v>
      </c>
      <c r="D13" s="253" t="s">
        <v>203</v>
      </c>
      <c r="E13" s="253" t="s">
        <v>204</v>
      </c>
      <c r="F13" s="253" t="s">
        <v>178</v>
      </c>
      <c r="G13" s="253" t="s">
        <v>179</v>
      </c>
      <c r="H13" s="65" t="s">
        <v>79</v>
      </c>
      <c r="I13" s="872" t="s">
        <v>61</v>
      </c>
      <c r="J13" s="1306" t="s">
        <v>180</v>
      </c>
      <c r="K13" s="1307"/>
      <c r="L13" s="366">
        <v>0.20833333333333334</v>
      </c>
      <c r="M13" s="256"/>
      <c r="N13" s="256"/>
      <c r="O13" s="261"/>
      <c r="P13" s="257">
        <v>0.25</v>
      </c>
      <c r="Q13" s="258"/>
      <c r="R13" s="258"/>
      <c r="S13" s="259"/>
      <c r="T13" s="260" t="s">
        <v>149</v>
      </c>
      <c r="U13" s="258"/>
      <c r="V13" s="261"/>
      <c r="W13" s="256"/>
      <c r="X13" s="260" t="s">
        <v>150</v>
      </c>
      <c r="Y13" s="258"/>
      <c r="Z13" s="259"/>
      <c r="AA13" s="258"/>
      <c r="AB13" s="260" t="s">
        <v>151</v>
      </c>
      <c r="AC13" s="258"/>
      <c r="AD13" s="259"/>
      <c r="AE13" s="258"/>
      <c r="AF13" s="260" t="s">
        <v>152</v>
      </c>
      <c r="AG13" s="258"/>
      <c r="AH13" s="259"/>
      <c r="AI13" s="258"/>
      <c r="AJ13" s="260" t="s">
        <v>153</v>
      </c>
      <c r="AK13" s="258"/>
      <c r="AL13" s="259"/>
      <c r="AM13" s="258"/>
      <c r="AN13" s="260" t="s">
        <v>154</v>
      </c>
      <c r="AO13" s="258"/>
      <c r="AP13" s="259"/>
      <c r="AQ13" s="258"/>
      <c r="AR13" s="260" t="s">
        <v>155</v>
      </c>
      <c r="AS13" s="258"/>
      <c r="AT13" s="259"/>
      <c r="AU13" s="258"/>
      <c r="AV13" s="260" t="s">
        <v>156</v>
      </c>
      <c r="AW13" s="258"/>
      <c r="AX13" s="259"/>
      <c r="AY13" s="258"/>
      <c r="AZ13" s="260" t="s">
        <v>157</v>
      </c>
      <c r="BA13" s="258"/>
      <c r="BB13" s="259"/>
      <c r="BC13" s="258"/>
      <c r="BD13" s="260" t="s">
        <v>158</v>
      </c>
      <c r="BE13" s="258"/>
      <c r="BF13" s="259"/>
      <c r="BG13" s="258"/>
      <c r="BH13" s="260" t="s">
        <v>159</v>
      </c>
      <c r="BI13" s="258"/>
      <c r="BJ13" s="259"/>
      <c r="BK13" s="258"/>
      <c r="BL13" s="260" t="s">
        <v>160</v>
      </c>
      <c r="BM13" s="258"/>
      <c r="BN13" s="259"/>
      <c r="BO13" s="258"/>
      <c r="BP13" s="260" t="s">
        <v>161</v>
      </c>
      <c r="BQ13" s="258"/>
      <c r="BR13" s="259"/>
      <c r="BS13" s="258"/>
      <c r="BT13" s="260" t="s">
        <v>162</v>
      </c>
      <c r="BU13" s="258"/>
      <c r="BV13" s="259"/>
      <c r="BW13" s="258"/>
      <c r="BX13" s="260" t="s">
        <v>163</v>
      </c>
      <c r="BY13" s="258"/>
      <c r="BZ13" s="259"/>
      <c r="CA13" s="258"/>
      <c r="CB13" s="260" t="s">
        <v>164</v>
      </c>
      <c r="CC13" s="258"/>
      <c r="CD13" s="259"/>
      <c r="CE13" s="258"/>
      <c r="CF13" s="260" t="s">
        <v>165</v>
      </c>
      <c r="CG13" s="258"/>
      <c r="CH13" s="259"/>
      <c r="CI13" s="259"/>
      <c r="CJ13" s="258" t="s">
        <v>166</v>
      </c>
      <c r="CK13" s="258"/>
      <c r="CL13" s="258"/>
      <c r="CM13" s="262"/>
      <c r="CN13" s="1332" t="s">
        <v>181</v>
      </c>
      <c r="CO13" s="1331"/>
      <c r="CP13" s="1331" t="s">
        <v>182</v>
      </c>
      <c r="CQ13" s="1331"/>
      <c r="CR13" s="367" t="s">
        <v>183</v>
      </c>
      <c r="CS13" s="367" t="s">
        <v>184</v>
      </c>
      <c r="CT13" s="368" t="s">
        <v>185</v>
      </c>
      <c r="CU13" s="369" t="s">
        <v>186</v>
      </c>
      <c r="CV13" s="370" t="s">
        <v>81</v>
      </c>
      <c r="CW13" s="371" t="s">
        <v>82</v>
      </c>
      <c r="CY13" s="69"/>
      <c r="CZ13" s="267"/>
      <c r="DA13" s="268"/>
    </row>
    <row r="14" spans="1:105" ht="22.5" customHeight="1" thickTop="1">
      <c r="A14" s="441">
        <v>1</v>
      </c>
      <c r="B14" s="868" t="str">
        <f>ｼﾌﾄ原本!C5</f>
        <v>K.M</v>
      </c>
      <c r="C14" s="781" t="str">
        <f>ｼﾌﾄ原本!P5</f>
        <v>F</v>
      </c>
      <c r="D14" s="433">
        <f>IF(COUNTIF($H$14:$H$30,1),VLOOKUP(1,$H$14:$CU$30,3,FALSE),0)</f>
        <v>8</v>
      </c>
      <c r="E14" s="427">
        <f>IF(COUNTIF($H$14:$H$30,1),VLOOKUP(1,$H$14:$CU$30,4,FALSE),0)</f>
        <v>19</v>
      </c>
      <c r="F14" s="428">
        <f ca="1">IF(COUNTIF($H$14:$H$30,1),VLOOKUP(1,$H$14:$CU$30,92,FALSE),0)</f>
        <v>21000</v>
      </c>
      <c r="G14" s="434">
        <f ca="1">IF(COUNTIF($H$14:$H$30,1),VLOOKUP(1,$H$14:$CW$30,94,FALSE),0)</f>
        <v>1</v>
      </c>
      <c r="H14" s="432">
        <v>6</v>
      </c>
      <c r="I14" s="873" t="str">
        <f>IF(H14=0,0,LOOKUP(H14,ﾃﾞｰﾀ入力!$C$3:'ﾃﾞｰﾀ入力'!$C$40,ﾃﾞｰﾀ入力!$D$3:'ﾃﾞｰﾀ入力'!$D$40))</f>
        <v>S.M</v>
      </c>
      <c r="J14" s="285">
        <v>7.75</v>
      </c>
      <c r="K14" s="286">
        <v>18</v>
      </c>
      <c r="L14" s="633">
        <f t="shared" ref="L14:AQ14" si="1">IF(AND(L12&gt;=$J$14,L12&lt;$K$14),"*",0)</f>
        <v>0</v>
      </c>
      <c r="M14" s="618">
        <f t="shared" si="1"/>
        <v>0</v>
      </c>
      <c r="N14" s="619">
        <f t="shared" si="1"/>
        <v>0</v>
      </c>
      <c r="O14" s="620">
        <f t="shared" si="1"/>
        <v>0</v>
      </c>
      <c r="P14" s="621">
        <f t="shared" si="1"/>
        <v>0</v>
      </c>
      <c r="Q14" s="622">
        <f t="shared" si="1"/>
        <v>0</v>
      </c>
      <c r="R14" s="623">
        <f t="shared" si="1"/>
        <v>0</v>
      </c>
      <c r="S14" s="622">
        <f t="shared" si="1"/>
        <v>0</v>
      </c>
      <c r="T14" s="621">
        <f t="shared" si="1"/>
        <v>0</v>
      </c>
      <c r="U14" s="624">
        <f t="shared" si="1"/>
        <v>0</v>
      </c>
      <c r="V14" s="823">
        <f t="shared" si="1"/>
        <v>0</v>
      </c>
      <c r="W14" s="583" t="str">
        <f t="shared" si="1"/>
        <v>*</v>
      </c>
      <c r="X14" s="823" t="str">
        <f t="shared" si="1"/>
        <v>*</v>
      </c>
      <c r="Y14" s="823" t="str">
        <f t="shared" si="1"/>
        <v>*</v>
      </c>
      <c r="Z14" s="824" t="str">
        <f t="shared" si="1"/>
        <v>*</v>
      </c>
      <c r="AA14" s="823" t="str">
        <f t="shared" si="1"/>
        <v>*</v>
      </c>
      <c r="AB14" s="825" t="str">
        <f t="shared" si="1"/>
        <v>*</v>
      </c>
      <c r="AC14" s="826" t="str">
        <f t="shared" si="1"/>
        <v>*</v>
      </c>
      <c r="AD14" s="823" t="str">
        <f t="shared" si="1"/>
        <v>*</v>
      </c>
      <c r="AE14" s="583" t="str">
        <f t="shared" si="1"/>
        <v>*</v>
      </c>
      <c r="AF14" s="823" t="str">
        <f t="shared" si="1"/>
        <v>*</v>
      </c>
      <c r="AG14" s="823" t="str">
        <f t="shared" si="1"/>
        <v>*</v>
      </c>
      <c r="AH14" s="824" t="str">
        <f t="shared" si="1"/>
        <v>*</v>
      </c>
      <c r="AI14" s="823" t="str">
        <f t="shared" si="1"/>
        <v>*</v>
      </c>
      <c r="AJ14" s="825" t="str">
        <f t="shared" si="1"/>
        <v>*</v>
      </c>
      <c r="AK14" s="826" t="str">
        <f t="shared" si="1"/>
        <v>*</v>
      </c>
      <c r="AL14" s="990" t="str">
        <f t="shared" si="1"/>
        <v>*</v>
      </c>
      <c r="AM14" s="991" t="str">
        <f t="shared" si="1"/>
        <v>*</v>
      </c>
      <c r="AN14" s="990" t="str">
        <f t="shared" si="1"/>
        <v>*</v>
      </c>
      <c r="AO14" s="977" t="str">
        <f t="shared" si="1"/>
        <v>*</v>
      </c>
      <c r="AP14" s="978" t="str">
        <f t="shared" si="1"/>
        <v>*</v>
      </c>
      <c r="AQ14" s="977" t="str">
        <f t="shared" si="1"/>
        <v>*</v>
      </c>
      <c r="AR14" s="825" t="str">
        <f t="shared" ref="AR14:BW14" si="2">IF(AND(AR12&gt;=$J$14,AR12&lt;$K$14),"*",0)</f>
        <v>*</v>
      </c>
      <c r="AS14" s="826" t="str">
        <f t="shared" si="2"/>
        <v>*</v>
      </c>
      <c r="AT14" s="823" t="str">
        <f t="shared" si="2"/>
        <v>*</v>
      </c>
      <c r="AU14" s="583" t="str">
        <f t="shared" si="2"/>
        <v>*</v>
      </c>
      <c r="AV14" s="823" t="str">
        <f t="shared" si="2"/>
        <v>*</v>
      </c>
      <c r="AW14" s="823" t="str">
        <f t="shared" si="2"/>
        <v>*</v>
      </c>
      <c r="AX14" s="824" t="str">
        <f t="shared" si="2"/>
        <v>*</v>
      </c>
      <c r="AY14" s="823" t="str">
        <f t="shared" si="2"/>
        <v>*</v>
      </c>
      <c r="AZ14" s="825" t="str">
        <f t="shared" si="2"/>
        <v>*</v>
      </c>
      <c r="BA14" s="826" t="str">
        <f t="shared" si="2"/>
        <v>*</v>
      </c>
      <c r="BB14" s="977" t="str">
        <f t="shared" si="2"/>
        <v>*</v>
      </c>
      <c r="BC14" s="583" t="str">
        <f t="shared" si="2"/>
        <v>*</v>
      </c>
      <c r="BD14" s="823" t="str">
        <f t="shared" si="2"/>
        <v>*</v>
      </c>
      <c r="BE14" s="823" t="str">
        <f t="shared" si="2"/>
        <v>*</v>
      </c>
      <c r="BF14" s="824" t="str">
        <f t="shared" si="2"/>
        <v>*</v>
      </c>
      <c r="BG14" s="823" t="str">
        <f t="shared" si="2"/>
        <v>*</v>
      </c>
      <c r="BH14" s="825" t="str">
        <f t="shared" si="2"/>
        <v>*</v>
      </c>
      <c r="BI14" s="826" t="str">
        <f t="shared" si="2"/>
        <v>*</v>
      </c>
      <c r="BJ14" s="823" t="str">
        <f t="shared" si="2"/>
        <v>*</v>
      </c>
      <c r="BK14" s="583" t="str">
        <f t="shared" si="2"/>
        <v>*</v>
      </c>
      <c r="BL14" s="823">
        <f t="shared" si="2"/>
        <v>0</v>
      </c>
      <c r="BM14" s="823">
        <f t="shared" si="2"/>
        <v>0</v>
      </c>
      <c r="BN14" s="824">
        <f t="shared" si="2"/>
        <v>0</v>
      </c>
      <c r="BO14" s="823">
        <f t="shared" si="2"/>
        <v>0</v>
      </c>
      <c r="BP14" s="825">
        <f t="shared" si="2"/>
        <v>0</v>
      </c>
      <c r="BQ14" s="826">
        <f t="shared" si="2"/>
        <v>0</v>
      </c>
      <c r="BR14" s="823">
        <f t="shared" si="2"/>
        <v>0</v>
      </c>
      <c r="BS14" s="583">
        <f t="shared" si="2"/>
        <v>0</v>
      </c>
      <c r="BT14" s="823">
        <f t="shared" si="2"/>
        <v>0</v>
      </c>
      <c r="BU14" s="823">
        <f t="shared" si="2"/>
        <v>0</v>
      </c>
      <c r="BV14" s="824">
        <f t="shared" si="2"/>
        <v>0</v>
      </c>
      <c r="BW14" s="823">
        <f t="shared" si="2"/>
        <v>0</v>
      </c>
      <c r="BX14" s="825">
        <f t="shared" ref="BX14:CM14" si="3">IF(AND(BX12&gt;=$J$14,BX12&lt;$K$14),"*",0)</f>
        <v>0</v>
      </c>
      <c r="BY14" s="826">
        <f t="shared" si="3"/>
        <v>0</v>
      </c>
      <c r="BZ14" s="823">
        <f t="shared" si="3"/>
        <v>0</v>
      </c>
      <c r="CA14" s="583">
        <f t="shared" si="3"/>
        <v>0</v>
      </c>
      <c r="CB14" s="823">
        <f t="shared" si="3"/>
        <v>0</v>
      </c>
      <c r="CC14" s="823">
        <f t="shared" si="3"/>
        <v>0</v>
      </c>
      <c r="CD14" s="824">
        <f t="shared" si="3"/>
        <v>0</v>
      </c>
      <c r="CE14" s="823">
        <f t="shared" si="3"/>
        <v>0</v>
      </c>
      <c r="CF14" s="825">
        <f t="shared" si="3"/>
        <v>0</v>
      </c>
      <c r="CG14" s="624">
        <f t="shared" si="3"/>
        <v>0</v>
      </c>
      <c r="CH14" s="622">
        <f t="shared" si="3"/>
        <v>0</v>
      </c>
      <c r="CI14" s="625">
        <f t="shared" si="3"/>
        <v>0</v>
      </c>
      <c r="CJ14" s="622">
        <f t="shared" si="3"/>
        <v>0</v>
      </c>
      <c r="CK14" s="622">
        <f t="shared" si="3"/>
        <v>0</v>
      </c>
      <c r="CL14" s="623">
        <f t="shared" si="3"/>
        <v>0</v>
      </c>
      <c r="CM14" s="622">
        <f t="shared" si="3"/>
        <v>0</v>
      </c>
      <c r="CN14" s="1328">
        <f t="shared" ref="CN14:CN30" si="4">(80-COUNT(L14:CM14))/4</f>
        <v>10.25</v>
      </c>
      <c r="CO14" s="1329"/>
      <c r="CP14" s="1330">
        <f>IF(CN14=0,0,LOOKUP(CN14,ﾃﾞｰﾀ入力!$AR$13:'ﾃﾞｰﾀ入力'!$AR$34,ﾃﾞｰﾀ入力!$AS$13:'ﾃﾞｰﾀ入力'!$AS$34))</f>
        <v>9</v>
      </c>
      <c r="CQ14" s="1330"/>
      <c r="CR14" s="373">
        <f t="shared" ref="CR14:CR30" si="5">IF(CP14&gt;8,CP14-8,0)</f>
        <v>1</v>
      </c>
      <c r="CS14" s="373">
        <f t="shared" ref="CS14:CS30" si="6">IF(CB14="*",(12-COUNT(CB14:CM14))/4,0)</f>
        <v>0</v>
      </c>
      <c r="CT14" s="373">
        <f t="shared" ref="CT14:CT30" si="7">IF(CR14&gt;CS14,CS14,CR14)</f>
        <v>0</v>
      </c>
      <c r="CU14" s="374">
        <f ca="1">CV14*CP14+(CV14*0.25*CR14)+(CV14*0.25*CS14)+(CV14*CT14*0.5)</f>
        <v>11507</v>
      </c>
      <c r="CV14" s="375">
        <f ca="1">IF(H14=0,0,LOOKUP(H14,ﾃﾞｰﾀ入力!$C$3:'ﾃﾞｰﾀ入力'!$C$52,ﾃﾞｰﾀ入力!$E$3:'ﾃﾞｰﾀ入力'!$E$51))</f>
        <v>1244</v>
      </c>
      <c r="CW14" s="376">
        <f ca="1">IF(H14=0,0,LOOKUP(H14,ﾃﾞｰﾀ入力!$C$3:'ﾃﾞｰﾀ入力'!$C$52,ﾃﾞｰﾀ入力!$F$3:'ﾃﾞｰﾀ入力'!$F$51))</f>
        <v>1050</v>
      </c>
      <c r="CY14" s="69"/>
      <c r="CZ14" s="69"/>
      <c r="DA14" s="69"/>
    </row>
    <row r="15" spans="1:105" ht="22.5" customHeight="1">
      <c r="A15" s="443">
        <f t="shared" ref="A15:A46" si="8">A14+1</f>
        <v>2</v>
      </c>
      <c r="B15" s="855" t="str">
        <f>ｼﾌﾄ原本!C6</f>
        <v>S.S</v>
      </c>
      <c r="C15" s="780" t="str">
        <f>ｼﾌﾄ原本!P6</f>
        <v>F</v>
      </c>
      <c r="D15" s="435">
        <f>IF(COUNTIF($H$14:$H$30,2),VLOOKUP(2,$H$14:$CU$30,3,FALSE),0)</f>
        <v>12</v>
      </c>
      <c r="E15" s="423">
        <f>IF(COUNTIF($H$14:$H$30,2),VLOOKUP(2,$H$14:$CU$30,4,FALSE),0)</f>
        <v>22.75</v>
      </c>
      <c r="F15" s="430">
        <f ca="1">IF(COUNTIF($H$14:$H$30,2),VLOOKUP(2,$H$14:$CU$30,92,FALSE),0)</f>
        <v>15656.25</v>
      </c>
      <c r="G15" s="431">
        <f ca="1">IF(COUNTIF($H$14:$H$30,2),VLOOKUP(2,$H$14:$CW$30,94,FALSE),0)</f>
        <v>1</v>
      </c>
      <c r="H15" s="432">
        <v>7</v>
      </c>
      <c r="I15" s="874" t="str">
        <f>IF(H15=0,0,LOOKUP(H15,ﾃﾞｰﾀ入力!$C$3:'ﾃﾞｰﾀ入力'!$C$40,ﾃﾞｰﾀ入力!$D$3:'ﾃﾞｰﾀ入力'!$D$40))</f>
        <v>N.D</v>
      </c>
      <c r="J15" s="285">
        <v>8</v>
      </c>
      <c r="K15" s="286">
        <v>17</v>
      </c>
      <c r="L15" s="632">
        <f t="shared" ref="L15:AQ15" si="9">IF(AND(L12&gt;=$J$15,L12&lt;$K$15),"*",0)</f>
        <v>0</v>
      </c>
      <c r="M15" s="626">
        <f t="shared" si="9"/>
        <v>0</v>
      </c>
      <c r="N15" s="627">
        <f t="shared" si="9"/>
        <v>0</v>
      </c>
      <c r="O15" s="628">
        <f t="shared" si="9"/>
        <v>0</v>
      </c>
      <c r="P15" s="537">
        <f t="shared" si="9"/>
        <v>0</v>
      </c>
      <c r="Q15" s="539">
        <f t="shared" si="9"/>
        <v>0</v>
      </c>
      <c r="R15" s="541">
        <f t="shared" si="9"/>
        <v>0</v>
      </c>
      <c r="S15" s="539">
        <f t="shared" si="9"/>
        <v>0</v>
      </c>
      <c r="T15" s="537">
        <f t="shared" si="9"/>
        <v>0</v>
      </c>
      <c r="U15" s="538">
        <f t="shared" si="9"/>
        <v>0</v>
      </c>
      <c r="V15" s="723">
        <f t="shared" si="9"/>
        <v>0</v>
      </c>
      <c r="W15" s="562">
        <f t="shared" si="9"/>
        <v>0</v>
      </c>
      <c r="X15" s="723" t="str">
        <f t="shared" si="9"/>
        <v>*</v>
      </c>
      <c r="Y15" s="723" t="str">
        <f t="shared" si="9"/>
        <v>*</v>
      </c>
      <c r="Z15" s="724" t="str">
        <f t="shared" si="9"/>
        <v>*</v>
      </c>
      <c r="AA15" s="723" t="str">
        <f t="shared" si="9"/>
        <v>*</v>
      </c>
      <c r="AB15" s="721" t="str">
        <f t="shared" si="9"/>
        <v>*</v>
      </c>
      <c r="AC15" s="722" t="str">
        <f t="shared" si="9"/>
        <v>*</v>
      </c>
      <c r="AD15" s="723" t="str">
        <f t="shared" si="9"/>
        <v>*</v>
      </c>
      <c r="AE15" s="562" t="str">
        <f t="shared" si="9"/>
        <v>*</v>
      </c>
      <c r="AF15" s="723" t="str">
        <f t="shared" si="9"/>
        <v>*</v>
      </c>
      <c r="AG15" s="723" t="str">
        <f t="shared" si="9"/>
        <v>*</v>
      </c>
      <c r="AH15" s="724" t="str">
        <f t="shared" si="9"/>
        <v>*</v>
      </c>
      <c r="AI15" s="723" t="str">
        <f t="shared" si="9"/>
        <v>*</v>
      </c>
      <c r="AJ15" s="980" t="str">
        <f t="shared" si="9"/>
        <v>*</v>
      </c>
      <c r="AK15" s="981" t="str">
        <f t="shared" si="9"/>
        <v>*</v>
      </c>
      <c r="AL15" s="723" t="str">
        <f t="shared" si="9"/>
        <v>*</v>
      </c>
      <c r="AM15" s="562" t="str">
        <f t="shared" si="9"/>
        <v>*</v>
      </c>
      <c r="AN15" s="723" t="str">
        <f t="shared" si="9"/>
        <v>*</v>
      </c>
      <c r="AO15" s="723" t="str">
        <f t="shared" si="9"/>
        <v>*</v>
      </c>
      <c r="AP15" s="724" t="str">
        <f t="shared" si="9"/>
        <v>*</v>
      </c>
      <c r="AQ15" s="723" t="str">
        <f t="shared" si="9"/>
        <v>*</v>
      </c>
      <c r="AR15" s="721" t="str">
        <f t="shared" ref="AR15:BW15" si="10">IF(AND(AR12&gt;=$J$15,AR12&lt;$K$15),"*",0)</f>
        <v>*</v>
      </c>
      <c r="AS15" s="722" t="str">
        <f t="shared" si="10"/>
        <v>*</v>
      </c>
      <c r="AT15" s="723" t="str">
        <f t="shared" si="10"/>
        <v>*</v>
      </c>
      <c r="AU15" s="562" t="str">
        <f t="shared" si="10"/>
        <v>*</v>
      </c>
      <c r="AV15" s="723" t="str">
        <f t="shared" si="10"/>
        <v>*</v>
      </c>
      <c r="AW15" s="723" t="str">
        <f t="shared" si="10"/>
        <v>*</v>
      </c>
      <c r="AX15" s="724" t="str">
        <f t="shared" si="10"/>
        <v>*</v>
      </c>
      <c r="AY15" s="723" t="str">
        <f t="shared" si="10"/>
        <v>*</v>
      </c>
      <c r="AZ15" s="980" t="str">
        <f t="shared" si="10"/>
        <v>*</v>
      </c>
      <c r="BA15" s="981" t="str">
        <f t="shared" si="10"/>
        <v>*</v>
      </c>
      <c r="BB15" s="723" t="str">
        <f t="shared" si="10"/>
        <v>*</v>
      </c>
      <c r="BC15" s="562" t="str">
        <f t="shared" si="10"/>
        <v>*</v>
      </c>
      <c r="BD15" s="723" t="str">
        <f t="shared" si="10"/>
        <v>*</v>
      </c>
      <c r="BE15" s="723" t="str">
        <f t="shared" si="10"/>
        <v>*</v>
      </c>
      <c r="BF15" s="724" t="str">
        <f t="shared" si="10"/>
        <v>*</v>
      </c>
      <c r="BG15" s="723" t="str">
        <f t="shared" si="10"/>
        <v>*</v>
      </c>
      <c r="BH15" s="721">
        <f t="shared" si="10"/>
        <v>0</v>
      </c>
      <c r="BI15" s="722">
        <f t="shared" si="10"/>
        <v>0</v>
      </c>
      <c r="BJ15" s="723">
        <f t="shared" si="10"/>
        <v>0</v>
      </c>
      <c r="BK15" s="562">
        <f t="shared" si="10"/>
        <v>0</v>
      </c>
      <c r="BL15" s="723">
        <f t="shared" si="10"/>
        <v>0</v>
      </c>
      <c r="BM15" s="723">
        <f t="shared" si="10"/>
        <v>0</v>
      </c>
      <c r="BN15" s="724">
        <f t="shared" si="10"/>
        <v>0</v>
      </c>
      <c r="BO15" s="723">
        <f t="shared" si="10"/>
        <v>0</v>
      </c>
      <c r="BP15" s="721">
        <f t="shared" si="10"/>
        <v>0</v>
      </c>
      <c r="BQ15" s="722">
        <f t="shared" si="10"/>
        <v>0</v>
      </c>
      <c r="BR15" s="723">
        <f t="shared" si="10"/>
        <v>0</v>
      </c>
      <c r="BS15" s="562">
        <f t="shared" si="10"/>
        <v>0</v>
      </c>
      <c r="BT15" s="723">
        <f t="shared" si="10"/>
        <v>0</v>
      </c>
      <c r="BU15" s="723">
        <f t="shared" si="10"/>
        <v>0</v>
      </c>
      <c r="BV15" s="724">
        <f t="shared" si="10"/>
        <v>0</v>
      </c>
      <c r="BW15" s="723">
        <f t="shared" si="10"/>
        <v>0</v>
      </c>
      <c r="BX15" s="721">
        <f t="shared" ref="BX15:CM15" si="11">IF(AND(BX12&gt;=$J$15,BX12&lt;$K$15),"*",0)</f>
        <v>0</v>
      </c>
      <c r="BY15" s="722">
        <f t="shared" si="11"/>
        <v>0</v>
      </c>
      <c r="BZ15" s="723">
        <f t="shared" si="11"/>
        <v>0</v>
      </c>
      <c r="CA15" s="562">
        <f t="shared" si="11"/>
        <v>0</v>
      </c>
      <c r="CB15" s="723">
        <f t="shared" si="11"/>
        <v>0</v>
      </c>
      <c r="CC15" s="723">
        <f t="shared" si="11"/>
        <v>0</v>
      </c>
      <c r="CD15" s="724">
        <f t="shared" si="11"/>
        <v>0</v>
      </c>
      <c r="CE15" s="723">
        <f t="shared" si="11"/>
        <v>0</v>
      </c>
      <c r="CF15" s="721">
        <f t="shared" si="11"/>
        <v>0</v>
      </c>
      <c r="CG15" s="538">
        <f t="shared" si="11"/>
        <v>0</v>
      </c>
      <c r="CH15" s="539">
        <f t="shared" si="11"/>
        <v>0</v>
      </c>
      <c r="CI15" s="540">
        <f t="shared" si="11"/>
        <v>0</v>
      </c>
      <c r="CJ15" s="539">
        <f t="shared" si="11"/>
        <v>0</v>
      </c>
      <c r="CK15" s="539">
        <f t="shared" si="11"/>
        <v>0</v>
      </c>
      <c r="CL15" s="541">
        <f t="shared" si="11"/>
        <v>0</v>
      </c>
      <c r="CM15" s="539">
        <f t="shared" si="11"/>
        <v>0</v>
      </c>
      <c r="CN15" s="1128">
        <f t="shared" si="4"/>
        <v>9</v>
      </c>
      <c r="CO15" s="1129"/>
      <c r="CP15" s="1123">
        <f>IF(CN15=0,0,LOOKUP(CN15,ﾃﾞｰﾀ入力!$AR$13:'ﾃﾞｰﾀ入力'!$AR$34,ﾃﾞｰﾀ入力!$AS$13:'ﾃﾞｰﾀ入力'!$AS$34))</f>
        <v>8</v>
      </c>
      <c r="CQ15" s="1123"/>
      <c r="CR15" s="294">
        <f t="shared" si="5"/>
        <v>0</v>
      </c>
      <c r="CS15" s="294">
        <f t="shared" si="6"/>
        <v>0</v>
      </c>
      <c r="CT15" s="294">
        <f t="shared" si="7"/>
        <v>0</v>
      </c>
      <c r="CU15" s="295">
        <f t="shared" ref="CU15:CU30" ca="1" si="12">CV15*CP15+(CV15*0.25*CR15)+(CV15*0.25*CS15)+(CV15*CT15*0.5)</f>
        <v>9808</v>
      </c>
      <c r="CV15" s="296">
        <f ca="1">IF(H15=0,0,LOOKUP(H15,ﾃﾞｰﾀ入力!$C$3:'ﾃﾞｰﾀ入力'!$C$52,ﾃﾞｰﾀ入力!$E$3:'ﾃﾞｰﾀ入力'!$E$51))</f>
        <v>1226</v>
      </c>
      <c r="CW15" s="297">
        <f ca="1">IF(H15=0,0,LOOKUP(H15,ﾃﾞｰﾀ入力!$C$3:'ﾃﾞｰﾀ入力'!$C$52,ﾃﾞｰﾀ入力!$F$3:'ﾃﾞｰﾀ入力'!$F$51))</f>
        <v>420</v>
      </c>
      <c r="CY15" s="69"/>
      <c r="CZ15" s="69"/>
      <c r="DA15" s="69"/>
    </row>
    <row r="16" spans="1:105" ht="22.5" customHeight="1">
      <c r="A16" s="443">
        <f t="shared" si="8"/>
        <v>3</v>
      </c>
      <c r="B16" s="855" t="str">
        <f>ｼﾌﾄ原本!C7</f>
        <v>Y.I</v>
      </c>
      <c r="C16" s="780" t="str">
        <f>ｼﾌﾄ原本!P7</f>
        <v>X</v>
      </c>
      <c r="D16" s="435">
        <f>IF(COUNTIF($H$14:$H$30,3),VLOOKUP(3,$H$14:$CU$30,3,FALSE),0)</f>
        <v>0</v>
      </c>
      <c r="E16" s="423">
        <f>IF(COUNTIF($H$14:$H$30,3),VLOOKUP(3,$H$14:$CU$30,4,FALSE),0)</f>
        <v>0</v>
      </c>
      <c r="F16" s="430">
        <f>IF(COUNTIF($H$14:$H$30,3),VLOOKUP(3,$H$14:$CU$30,92,FALSE),0)</f>
        <v>0</v>
      </c>
      <c r="G16" s="431">
        <f>IF(COUNTIF($H$14:$H$30,3),VLOOKUP(3,$H$14:$CW$30,94,FALSE),0)</f>
        <v>0</v>
      </c>
      <c r="H16" s="432">
        <v>1</v>
      </c>
      <c r="I16" s="874" t="str">
        <f>IF(H16=0,0,LOOKUP(H16,ﾃﾞｰﾀ入力!$C$3:'ﾃﾞｰﾀ入力'!$C$40,ﾃﾞｰﾀ入力!$D$3:'ﾃﾞｰﾀ入力'!$D$40))</f>
        <v>K.M</v>
      </c>
      <c r="J16" s="285">
        <v>8</v>
      </c>
      <c r="K16" s="286">
        <v>19</v>
      </c>
      <c r="L16" s="632">
        <f t="shared" ref="L16:AQ16" si="13">IF(AND(L12&gt;=$J$16,L12&lt;$K$16),"*",0)</f>
        <v>0</v>
      </c>
      <c r="M16" s="626">
        <f t="shared" si="13"/>
        <v>0</v>
      </c>
      <c r="N16" s="627">
        <f t="shared" si="13"/>
        <v>0</v>
      </c>
      <c r="O16" s="628">
        <f t="shared" si="13"/>
        <v>0</v>
      </c>
      <c r="P16" s="537">
        <f t="shared" si="13"/>
        <v>0</v>
      </c>
      <c r="Q16" s="539">
        <f t="shared" si="13"/>
        <v>0</v>
      </c>
      <c r="R16" s="541">
        <f t="shared" si="13"/>
        <v>0</v>
      </c>
      <c r="S16" s="539">
        <f t="shared" si="13"/>
        <v>0</v>
      </c>
      <c r="T16" s="537">
        <f t="shared" si="13"/>
        <v>0</v>
      </c>
      <c r="U16" s="538">
        <f t="shared" si="13"/>
        <v>0</v>
      </c>
      <c r="V16" s="723">
        <f t="shared" si="13"/>
        <v>0</v>
      </c>
      <c r="W16" s="562">
        <f t="shared" si="13"/>
        <v>0</v>
      </c>
      <c r="X16" s="723" t="str">
        <f t="shared" si="13"/>
        <v>*</v>
      </c>
      <c r="Y16" s="723" t="str">
        <f t="shared" si="13"/>
        <v>*</v>
      </c>
      <c r="Z16" s="724" t="str">
        <f t="shared" si="13"/>
        <v>*</v>
      </c>
      <c r="AA16" s="723" t="str">
        <f t="shared" si="13"/>
        <v>*</v>
      </c>
      <c r="AB16" s="721" t="str">
        <f t="shared" si="13"/>
        <v>*</v>
      </c>
      <c r="AC16" s="722" t="str">
        <f t="shared" si="13"/>
        <v>*</v>
      </c>
      <c r="AD16" s="723" t="str">
        <f t="shared" si="13"/>
        <v>*</v>
      </c>
      <c r="AE16" s="562" t="str">
        <f t="shared" si="13"/>
        <v>*</v>
      </c>
      <c r="AF16" s="723" t="str">
        <f t="shared" si="13"/>
        <v>*</v>
      </c>
      <c r="AG16" s="723" t="str">
        <f t="shared" si="13"/>
        <v>*</v>
      </c>
      <c r="AH16" s="983" t="str">
        <f t="shared" si="13"/>
        <v>*</v>
      </c>
      <c r="AI16" s="979" t="str">
        <f t="shared" si="13"/>
        <v>*</v>
      </c>
      <c r="AJ16" s="721" t="str">
        <f t="shared" si="13"/>
        <v>*</v>
      </c>
      <c r="AK16" s="722" t="str">
        <f t="shared" si="13"/>
        <v>*</v>
      </c>
      <c r="AL16" s="723" t="str">
        <f t="shared" si="13"/>
        <v>*</v>
      </c>
      <c r="AM16" s="562" t="str">
        <f t="shared" si="13"/>
        <v>*</v>
      </c>
      <c r="AN16" s="723" t="str">
        <f t="shared" si="13"/>
        <v>*</v>
      </c>
      <c r="AO16" s="723" t="str">
        <f t="shared" si="13"/>
        <v>*</v>
      </c>
      <c r="AP16" s="724" t="str">
        <f t="shared" si="13"/>
        <v>*</v>
      </c>
      <c r="AQ16" s="723" t="str">
        <f t="shared" si="13"/>
        <v>*</v>
      </c>
      <c r="AR16" s="721" t="str">
        <f t="shared" ref="AR16:BW16" si="14">IF(AND(AR12&gt;=$J$16,AR12&lt;$K$16),"*",0)</f>
        <v>*</v>
      </c>
      <c r="AS16" s="722" t="str">
        <f t="shared" si="14"/>
        <v>*</v>
      </c>
      <c r="AT16" s="723" t="str">
        <f t="shared" si="14"/>
        <v>*</v>
      </c>
      <c r="AU16" s="562" t="str">
        <f t="shared" si="14"/>
        <v>*</v>
      </c>
      <c r="AV16" s="979" t="str">
        <f t="shared" si="14"/>
        <v>*</v>
      </c>
      <c r="AW16" s="979" t="str">
        <f t="shared" si="14"/>
        <v>*</v>
      </c>
      <c r="AX16" s="983" t="str">
        <f t="shared" si="14"/>
        <v>*</v>
      </c>
      <c r="AY16" s="723" t="str">
        <f t="shared" si="14"/>
        <v>*</v>
      </c>
      <c r="AZ16" s="721" t="str">
        <f t="shared" si="14"/>
        <v>*</v>
      </c>
      <c r="BA16" s="722" t="str">
        <f t="shared" si="14"/>
        <v>*</v>
      </c>
      <c r="BB16" s="723" t="str">
        <f t="shared" si="14"/>
        <v>*</v>
      </c>
      <c r="BC16" s="562" t="str">
        <f t="shared" si="14"/>
        <v>*</v>
      </c>
      <c r="BD16" s="723" t="str">
        <f t="shared" si="14"/>
        <v>*</v>
      </c>
      <c r="BE16" s="723" t="str">
        <f t="shared" si="14"/>
        <v>*</v>
      </c>
      <c r="BF16" s="724" t="str">
        <f t="shared" si="14"/>
        <v>*</v>
      </c>
      <c r="BG16" s="723" t="str">
        <f t="shared" si="14"/>
        <v>*</v>
      </c>
      <c r="BH16" s="721" t="str">
        <f t="shared" si="14"/>
        <v>*</v>
      </c>
      <c r="BI16" s="722" t="str">
        <f t="shared" si="14"/>
        <v>*</v>
      </c>
      <c r="BJ16" s="723" t="str">
        <f t="shared" si="14"/>
        <v>*</v>
      </c>
      <c r="BK16" s="562" t="str">
        <f t="shared" si="14"/>
        <v>*</v>
      </c>
      <c r="BL16" s="723" t="str">
        <f t="shared" si="14"/>
        <v>*</v>
      </c>
      <c r="BM16" s="723" t="str">
        <f t="shared" si="14"/>
        <v>*</v>
      </c>
      <c r="BN16" s="724" t="str">
        <f t="shared" si="14"/>
        <v>*</v>
      </c>
      <c r="BO16" s="723" t="str">
        <f t="shared" si="14"/>
        <v>*</v>
      </c>
      <c r="BP16" s="721">
        <f t="shared" si="14"/>
        <v>0</v>
      </c>
      <c r="BQ16" s="722">
        <f t="shared" si="14"/>
        <v>0</v>
      </c>
      <c r="BR16" s="723">
        <f t="shared" si="14"/>
        <v>0</v>
      </c>
      <c r="BS16" s="562">
        <f t="shared" si="14"/>
        <v>0</v>
      </c>
      <c r="BT16" s="723">
        <f t="shared" si="14"/>
        <v>0</v>
      </c>
      <c r="BU16" s="723">
        <f t="shared" si="14"/>
        <v>0</v>
      </c>
      <c r="BV16" s="724">
        <f t="shared" si="14"/>
        <v>0</v>
      </c>
      <c r="BW16" s="723">
        <f t="shared" si="14"/>
        <v>0</v>
      </c>
      <c r="BX16" s="721">
        <f t="shared" ref="BX16:CM16" si="15">IF(AND(BX12&gt;=$J$16,BX12&lt;$K$16),"*",0)</f>
        <v>0</v>
      </c>
      <c r="BY16" s="722">
        <f t="shared" si="15"/>
        <v>0</v>
      </c>
      <c r="BZ16" s="723">
        <f t="shared" si="15"/>
        <v>0</v>
      </c>
      <c r="CA16" s="562">
        <f t="shared" si="15"/>
        <v>0</v>
      </c>
      <c r="CB16" s="723">
        <f t="shared" si="15"/>
        <v>0</v>
      </c>
      <c r="CC16" s="723">
        <f t="shared" si="15"/>
        <v>0</v>
      </c>
      <c r="CD16" s="724">
        <f t="shared" si="15"/>
        <v>0</v>
      </c>
      <c r="CE16" s="723">
        <f t="shared" si="15"/>
        <v>0</v>
      </c>
      <c r="CF16" s="721">
        <f t="shared" si="15"/>
        <v>0</v>
      </c>
      <c r="CG16" s="538">
        <f t="shared" si="15"/>
        <v>0</v>
      </c>
      <c r="CH16" s="539">
        <f t="shared" si="15"/>
        <v>0</v>
      </c>
      <c r="CI16" s="540">
        <f t="shared" si="15"/>
        <v>0</v>
      </c>
      <c r="CJ16" s="539">
        <f t="shared" si="15"/>
        <v>0</v>
      </c>
      <c r="CK16" s="539">
        <f t="shared" si="15"/>
        <v>0</v>
      </c>
      <c r="CL16" s="541">
        <f t="shared" si="15"/>
        <v>0</v>
      </c>
      <c r="CM16" s="539">
        <f t="shared" si="15"/>
        <v>0</v>
      </c>
      <c r="CN16" s="1128">
        <f t="shared" si="4"/>
        <v>11</v>
      </c>
      <c r="CO16" s="1129"/>
      <c r="CP16" s="1123">
        <f>IF(CN16=0,0,LOOKUP(CN16,ﾃﾞｰﾀ入力!$AR$13:'ﾃﾞｰﾀ入力'!$AR$34,ﾃﾞｰﾀ入力!$AS$13:'ﾃﾞｰﾀ入力'!$AS$34))</f>
        <v>10</v>
      </c>
      <c r="CQ16" s="1123"/>
      <c r="CR16" s="294">
        <f t="shared" si="5"/>
        <v>2</v>
      </c>
      <c r="CS16" s="294">
        <f t="shared" si="6"/>
        <v>0</v>
      </c>
      <c r="CT16" s="294">
        <f t="shared" si="7"/>
        <v>0</v>
      </c>
      <c r="CU16" s="295">
        <f t="shared" ca="1" si="12"/>
        <v>21000</v>
      </c>
      <c r="CV16" s="296">
        <f ca="1">IF(H16=0,0,LOOKUP(H16,ﾃﾞｰﾀ入力!$C$3:'ﾃﾞｰﾀ入力'!$C$52,ﾃﾞｰﾀ入力!$E$3:'ﾃﾞｰﾀ入力'!$E$51))</f>
        <v>2000</v>
      </c>
      <c r="CW16" s="297">
        <f ca="1">IF(H16=0,0,LOOKUP(H16,ﾃﾞｰﾀ入力!$C$3:'ﾃﾞｰﾀ入力'!$C$52,ﾃﾞｰﾀ入力!$F$3:'ﾃﾞｰﾀ入力'!$F$51))</f>
        <v>1</v>
      </c>
      <c r="CY16" s="69"/>
      <c r="CZ16" s="69"/>
      <c r="DA16" s="69"/>
    </row>
    <row r="17" spans="1:105" ht="22.5" customHeight="1">
      <c r="A17" s="443">
        <f t="shared" si="8"/>
        <v>4</v>
      </c>
      <c r="B17" s="855" t="str">
        <f>ｼﾌﾄ原本!C8</f>
        <v>I.Y</v>
      </c>
      <c r="C17" s="780" t="str">
        <f>ｼﾌﾄ原本!P8</f>
        <v>X</v>
      </c>
      <c r="D17" s="435">
        <f>IF(COUNTIF($H$14:$H$30,4),VLOOKUP(4,$H$14:$CU$30,3,FALSE),0)</f>
        <v>0</v>
      </c>
      <c r="E17" s="423">
        <f>IF(COUNTIF($H$14:$H$30,4),VLOOKUP(4,$H$14:$CU$30,4,FALSE),0)</f>
        <v>0</v>
      </c>
      <c r="F17" s="430">
        <f>IF(COUNTIF($H$14:$H$30,4),VLOOKUP(4,$H$14:$CU$30,92,FALSE),0)</f>
        <v>0</v>
      </c>
      <c r="G17" s="431">
        <f>IF(COUNTIF($H$14:$H$30,4),VLOOKUP(4,$H$14:$CW$30,94,FALSE),0)</f>
        <v>0</v>
      </c>
      <c r="H17" s="432">
        <v>14</v>
      </c>
      <c r="I17" s="874" t="str">
        <f>IF(H17=0,0,LOOKUP(H17,ﾃﾞｰﾀ入力!$C$3:'ﾃﾞｰﾀ入力'!$C$40,ﾃﾞｰﾀ入力!$D$3:'ﾃﾞｰﾀ入力'!$D$40))</f>
        <v>I.N</v>
      </c>
      <c r="J17" s="285">
        <v>9</v>
      </c>
      <c r="K17" s="286">
        <v>18</v>
      </c>
      <c r="L17" s="632">
        <f t="shared" ref="L17:AQ17" si="16">IF(AND(L12&gt;=$J$17,L12&lt;$K$17),"*",0)</f>
        <v>0</v>
      </c>
      <c r="M17" s="626">
        <f t="shared" si="16"/>
        <v>0</v>
      </c>
      <c r="N17" s="627">
        <f t="shared" si="16"/>
        <v>0</v>
      </c>
      <c r="O17" s="628">
        <f t="shared" si="16"/>
        <v>0</v>
      </c>
      <c r="P17" s="537">
        <f t="shared" si="16"/>
        <v>0</v>
      </c>
      <c r="Q17" s="539">
        <f t="shared" si="16"/>
        <v>0</v>
      </c>
      <c r="R17" s="541">
        <f t="shared" si="16"/>
        <v>0</v>
      </c>
      <c r="S17" s="539">
        <f t="shared" si="16"/>
        <v>0</v>
      </c>
      <c r="T17" s="537">
        <f t="shared" si="16"/>
        <v>0</v>
      </c>
      <c r="U17" s="538">
        <f t="shared" si="16"/>
        <v>0</v>
      </c>
      <c r="V17" s="723">
        <f t="shared" si="16"/>
        <v>0</v>
      </c>
      <c r="W17" s="562">
        <f t="shared" si="16"/>
        <v>0</v>
      </c>
      <c r="X17" s="723">
        <f t="shared" si="16"/>
        <v>0</v>
      </c>
      <c r="Y17" s="723">
        <f t="shared" si="16"/>
        <v>0</v>
      </c>
      <c r="Z17" s="724">
        <f t="shared" si="16"/>
        <v>0</v>
      </c>
      <c r="AA17" s="723">
        <f t="shared" si="16"/>
        <v>0</v>
      </c>
      <c r="AB17" s="721" t="str">
        <f t="shared" si="16"/>
        <v>*</v>
      </c>
      <c r="AC17" s="722" t="str">
        <f t="shared" si="16"/>
        <v>*</v>
      </c>
      <c r="AD17" s="723" t="str">
        <f t="shared" si="16"/>
        <v>*</v>
      </c>
      <c r="AE17" s="562" t="str">
        <f t="shared" si="16"/>
        <v>*</v>
      </c>
      <c r="AF17" s="723" t="str">
        <f t="shared" si="16"/>
        <v>*</v>
      </c>
      <c r="AG17" s="723" t="str">
        <f t="shared" si="16"/>
        <v>*</v>
      </c>
      <c r="AH17" s="724" t="str">
        <f t="shared" si="16"/>
        <v>*</v>
      </c>
      <c r="AI17" s="723" t="str">
        <f t="shared" si="16"/>
        <v>*</v>
      </c>
      <c r="AJ17" s="721" t="str">
        <f t="shared" si="16"/>
        <v>*</v>
      </c>
      <c r="AK17" s="722" t="str">
        <f t="shared" si="16"/>
        <v>*</v>
      </c>
      <c r="AL17" s="723" t="str">
        <f t="shared" si="16"/>
        <v>*</v>
      </c>
      <c r="AM17" s="562" t="str">
        <f t="shared" si="16"/>
        <v>*</v>
      </c>
      <c r="AN17" s="723" t="str">
        <f t="shared" si="16"/>
        <v>*</v>
      </c>
      <c r="AO17" s="723" t="str">
        <f t="shared" si="16"/>
        <v>*</v>
      </c>
      <c r="AP17" s="724" t="str">
        <f t="shared" si="16"/>
        <v>*</v>
      </c>
      <c r="AQ17" s="723" t="str">
        <f t="shared" si="16"/>
        <v>*</v>
      </c>
      <c r="AR17" s="980" t="str">
        <f t="shared" ref="AR17:BW17" si="17">IF(AND(AR12&gt;=$J$17,AR12&lt;$K$17),"*",0)</f>
        <v>*</v>
      </c>
      <c r="AS17" s="981" t="str">
        <f t="shared" si="17"/>
        <v>*</v>
      </c>
      <c r="AT17" s="979" t="str">
        <f t="shared" si="17"/>
        <v>*</v>
      </c>
      <c r="AU17" s="982" t="str">
        <f t="shared" si="17"/>
        <v>*</v>
      </c>
      <c r="AV17" s="723" t="str">
        <f t="shared" si="17"/>
        <v>*</v>
      </c>
      <c r="AW17" s="723" t="str">
        <f t="shared" si="17"/>
        <v>*</v>
      </c>
      <c r="AX17" s="724" t="str">
        <f t="shared" si="17"/>
        <v>*</v>
      </c>
      <c r="AY17" s="723" t="str">
        <f t="shared" si="17"/>
        <v>*</v>
      </c>
      <c r="AZ17" s="721" t="str">
        <f t="shared" si="17"/>
        <v>*</v>
      </c>
      <c r="BA17" s="722" t="str">
        <f t="shared" si="17"/>
        <v>*</v>
      </c>
      <c r="BB17" s="723" t="str">
        <f t="shared" si="17"/>
        <v>*</v>
      </c>
      <c r="BC17" s="562" t="str">
        <f t="shared" si="17"/>
        <v>*</v>
      </c>
      <c r="BD17" s="723" t="str">
        <f t="shared" si="17"/>
        <v>*</v>
      </c>
      <c r="BE17" s="723" t="str">
        <f t="shared" si="17"/>
        <v>*</v>
      </c>
      <c r="BF17" s="724" t="str">
        <f t="shared" si="17"/>
        <v>*</v>
      </c>
      <c r="BG17" s="723" t="str">
        <f t="shared" si="17"/>
        <v>*</v>
      </c>
      <c r="BH17" s="721" t="str">
        <f t="shared" si="17"/>
        <v>*</v>
      </c>
      <c r="BI17" s="722" t="str">
        <f t="shared" si="17"/>
        <v>*</v>
      </c>
      <c r="BJ17" s="723" t="str">
        <f t="shared" si="17"/>
        <v>*</v>
      </c>
      <c r="BK17" s="562" t="str">
        <f t="shared" si="17"/>
        <v>*</v>
      </c>
      <c r="BL17" s="723">
        <f t="shared" si="17"/>
        <v>0</v>
      </c>
      <c r="BM17" s="723">
        <f t="shared" si="17"/>
        <v>0</v>
      </c>
      <c r="BN17" s="724">
        <f t="shared" si="17"/>
        <v>0</v>
      </c>
      <c r="BO17" s="723">
        <f t="shared" si="17"/>
        <v>0</v>
      </c>
      <c r="BP17" s="721">
        <f t="shared" si="17"/>
        <v>0</v>
      </c>
      <c r="BQ17" s="722">
        <f t="shared" si="17"/>
        <v>0</v>
      </c>
      <c r="BR17" s="723">
        <f t="shared" si="17"/>
        <v>0</v>
      </c>
      <c r="BS17" s="562">
        <f t="shared" si="17"/>
        <v>0</v>
      </c>
      <c r="BT17" s="723">
        <f t="shared" si="17"/>
        <v>0</v>
      </c>
      <c r="BU17" s="723">
        <f t="shared" si="17"/>
        <v>0</v>
      </c>
      <c r="BV17" s="724">
        <f t="shared" si="17"/>
        <v>0</v>
      </c>
      <c r="BW17" s="723">
        <f t="shared" si="17"/>
        <v>0</v>
      </c>
      <c r="BX17" s="721">
        <f t="shared" ref="BX17:CM17" si="18">IF(AND(BX12&gt;=$J$17,BX12&lt;$K$17),"*",0)</f>
        <v>0</v>
      </c>
      <c r="BY17" s="722">
        <f t="shared" si="18"/>
        <v>0</v>
      </c>
      <c r="BZ17" s="723">
        <f t="shared" si="18"/>
        <v>0</v>
      </c>
      <c r="CA17" s="562">
        <f t="shared" si="18"/>
        <v>0</v>
      </c>
      <c r="CB17" s="723">
        <f t="shared" si="18"/>
        <v>0</v>
      </c>
      <c r="CC17" s="723">
        <f t="shared" si="18"/>
        <v>0</v>
      </c>
      <c r="CD17" s="724">
        <f t="shared" si="18"/>
        <v>0</v>
      </c>
      <c r="CE17" s="723">
        <f t="shared" si="18"/>
        <v>0</v>
      </c>
      <c r="CF17" s="721">
        <f t="shared" si="18"/>
        <v>0</v>
      </c>
      <c r="CG17" s="538">
        <f t="shared" si="18"/>
        <v>0</v>
      </c>
      <c r="CH17" s="539">
        <f t="shared" si="18"/>
        <v>0</v>
      </c>
      <c r="CI17" s="540">
        <f t="shared" si="18"/>
        <v>0</v>
      </c>
      <c r="CJ17" s="539">
        <f t="shared" si="18"/>
        <v>0</v>
      </c>
      <c r="CK17" s="539">
        <f t="shared" si="18"/>
        <v>0</v>
      </c>
      <c r="CL17" s="541">
        <f t="shared" si="18"/>
        <v>0</v>
      </c>
      <c r="CM17" s="539">
        <f t="shared" si="18"/>
        <v>0</v>
      </c>
      <c r="CN17" s="1128">
        <f t="shared" si="4"/>
        <v>9</v>
      </c>
      <c r="CO17" s="1129"/>
      <c r="CP17" s="1123">
        <f>IF(CN17=0,0,LOOKUP(CN17,ﾃﾞｰﾀ入力!$AR$13:'ﾃﾞｰﾀ入力'!$AR$34,ﾃﾞｰﾀ入力!$AS$13:'ﾃﾞｰﾀ入力'!$AS$34))</f>
        <v>8</v>
      </c>
      <c r="CQ17" s="1123"/>
      <c r="CR17" s="294">
        <f t="shared" si="5"/>
        <v>0</v>
      </c>
      <c r="CS17" s="294">
        <f t="shared" si="6"/>
        <v>0</v>
      </c>
      <c r="CT17" s="294">
        <f t="shared" si="7"/>
        <v>0</v>
      </c>
      <c r="CU17" s="295">
        <f t="shared" ca="1" si="12"/>
        <v>9808</v>
      </c>
      <c r="CV17" s="296">
        <f ca="1">IF(H17=0,0,LOOKUP(H17,ﾃﾞｰﾀ入力!$C$3:'ﾃﾞｰﾀ入力'!$C$52,ﾃﾞｰﾀ入力!$E$3:'ﾃﾞｰﾀ入力'!$E$51))</f>
        <v>1226</v>
      </c>
      <c r="CW17" s="297">
        <f ca="1">IF(H17=0,0,LOOKUP(H17,ﾃﾞｰﾀ入力!$C$3:'ﾃﾞｰﾀ入力'!$C$52,ﾃﾞｰﾀ入力!$F$3:'ﾃﾞｰﾀ入力'!$F$51))</f>
        <v>2442</v>
      </c>
      <c r="CY17" s="69"/>
      <c r="CZ17" s="69"/>
      <c r="DA17" s="69"/>
    </row>
    <row r="18" spans="1:105" ht="22.5" customHeight="1">
      <c r="A18" s="443">
        <f t="shared" si="8"/>
        <v>5</v>
      </c>
      <c r="B18" s="855" t="str">
        <f>ｼﾌﾄ原本!C9</f>
        <v>S.S</v>
      </c>
      <c r="C18" s="780" t="str">
        <f>ｼﾌﾄ原本!P9</f>
        <v>X</v>
      </c>
      <c r="D18" s="435">
        <f>IF(COUNTIF($H$14:$H$30,5),VLOOKUP(5,$H$14:$CU$30,3,FALSE),0)</f>
        <v>0</v>
      </c>
      <c r="E18" s="423">
        <f>IF(COUNTIF($H$14:$H$30,5),VLOOKUP(5,$H$14:$CU$30,4,FALSE),0)</f>
        <v>0</v>
      </c>
      <c r="F18" s="430">
        <f>IF(COUNTIF($H$14:$H$30,5),VLOOKUP(5,$H$14:$CU$30,92,FALSE),0)</f>
        <v>0</v>
      </c>
      <c r="G18" s="431">
        <f>IF(COUNTIF($H$14:$H$30,5),VLOOKUP(5,$H$14:$CW$30,94,FALSE),0)</f>
        <v>0</v>
      </c>
      <c r="H18" s="432">
        <v>9</v>
      </c>
      <c r="I18" s="874" t="str">
        <f>IF(H18=0,0,LOOKUP(H18,ﾃﾞｰﾀ入力!$C$3:'ﾃﾞｰﾀ入力'!$C$40,ﾃﾞｰﾀ入力!$D$3:'ﾃﾞｰﾀ入力'!$D$40))</f>
        <v>H.S</v>
      </c>
      <c r="J18" s="285">
        <v>11</v>
      </c>
      <c r="K18" s="286">
        <v>22.75</v>
      </c>
      <c r="L18" s="632">
        <f t="shared" ref="L18:AQ18" si="19">IF(AND(L12&gt;=$J$18,L12&lt;$K$18),"*",0)</f>
        <v>0</v>
      </c>
      <c r="M18" s="626">
        <f t="shared" si="19"/>
        <v>0</v>
      </c>
      <c r="N18" s="627">
        <f t="shared" si="19"/>
        <v>0</v>
      </c>
      <c r="O18" s="628">
        <f t="shared" si="19"/>
        <v>0</v>
      </c>
      <c r="P18" s="537">
        <f t="shared" si="19"/>
        <v>0</v>
      </c>
      <c r="Q18" s="539">
        <f t="shared" si="19"/>
        <v>0</v>
      </c>
      <c r="R18" s="541">
        <f t="shared" si="19"/>
        <v>0</v>
      </c>
      <c r="S18" s="539">
        <f t="shared" si="19"/>
        <v>0</v>
      </c>
      <c r="T18" s="537">
        <f t="shared" si="19"/>
        <v>0</v>
      </c>
      <c r="U18" s="538">
        <f t="shared" si="19"/>
        <v>0</v>
      </c>
      <c r="V18" s="723">
        <f t="shared" si="19"/>
        <v>0</v>
      </c>
      <c r="W18" s="562">
        <f t="shared" si="19"/>
        <v>0</v>
      </c>
      <c r="X18" s="723">
        <f t="shared" si="19"/>
        <v>0</v>
      </c>
      <c r="Y18" s="723">
        <f t="shared" si="19"/>
        <v>0</v>
      </c>
      <c r="Z18" s="724">
        <f t="shared" si="19"/>
        <v>0</v>
      </c>
      <c r="AA18" s="723">
        <f t="shared" si="19"/>
        <v>0</v>
      </c>
      <c r="AB18" s="721">
        <f t="shared" si="19"/>
        <v>0</v>
      </c>
      <c r="AC18" s="722">
        <f t="shared" si="19"/>
        <v>0</v>
      </c>
      <c r="AD18" s="723">
        <f t="shared" si="19"/>
        <v>0</v>
      </c>
      <c r="AE18" s="562">
        <f t="shared" si="19"/>
        <v>0</v>
      </c>
      <c r="AF18" s="723">
        <f t="shared" si="19"/>
        <v>0</v>
      </c>
      <c r="AG18" s="723">
        <f t="shared" si="19"/>
        <v>0</v>
      </c>
      <c r="AH18" s="724">
        <f t="shared" si="19"/>
        <v>0</v>
      </c>
      <c r="AI18" s="723">
        <f t="shared" si="19"/>
        <v>0</v>
      </c>
      <c r="AJ18" s="721" t="str">
        <f t="shared" si="19"/>
        <v>*</v>
      </c>
      <c r="AK18" s="722" t="str">
        <f t="shared" si="19"/>
        <v>*</v>
      </c>
      <c r="AL18" s="723" t="str">
        <f t="shared" si="19"/>
        <v>*</v>
      </c>
      <c r="AM18" s="562" t="str">
        <f t="shared" si="19"/>
        <v>*</v>
      </c>
      <c r="AN18" s="723" t="str">
        <f t="shared" si="19"/>
        <v>*</v>
      </c>
      <c r="AO18" s="723" t="str">
        <f t="shared" si="19"/>
        <v>*</v>
      </c>
      <c r="AP18" s="724" t="str">
        <f t="shared" si="19"/>
        <v>*</v>
      </c>
      <c r="AQ18" s="723" t="str">
        <f t="shared" si="19"/>
        <v>*</v>
      </c>
      <c r="AR18" s="721" t="str">
        <f t="shared" ref="AR18:BW18" si="20">IF(AND(AR12&gt;=$J$18,AR12&lt;$K$18),"*",0)</f>
        <v>*</v>
      </c>
      <c r="AS18" s="722" t="str">
        <f t="shared" si="20"/>
        <v>*</v>
      </c>
      <c r="AT18" s="723" t="str">
        <f t="shared" si="20"/>
        <v>*</v>
      </c>
      <c r="AU18" s="562" t="str">
        <f t="shared" si="20"/>
        <v>*</v>
      </c>
      <c r="AV18" s="723" t="str">
        <f t="shared" si="20"/>
        <v>*</v>
      </c>
      <c r="AW18" s="723" t="str">
        <f t="shared" si="20"/>
        <v>*</v>
      </c>
      <c r="AX18" s="724" t="str">
        <f t="shared" si="20"/>
        <v>*</v>
      </c>
      <c r="AY18" s="723" t="str">
        <f t="shared" si="20"/>
        <v>*</v>
      </c>
      <c r="AZ18" s="721" t="str">
        <f t="shared" si="20"/>
        <v>*</v>
      </c>
      <c r="BA18" s="722" t="str">
        <f t="shared" si="20"/>
        <v>*</v>
      </c>
      <c r="BB18" s="723" t="str">
        <f t="shared" si="20"/>
        <v>*</v>
      </c>
      <c r="BC18" s="562" t="str">
        <f t="shared" si="20"/>
        <v>*</v>
      </c>
      <c r="BD18" s="979" t="str">
        <f t="shared" si="20"/>
        <v>*</v>
      </c>
      <c r="BE18" s="979" t="str">
        <f t="shared" si="20"/>
        <v>*</v>
      </c>
      <c r="BF18" s="983" t="str">
        <f t="shared" si="20"/>
        <v>*</v>
      </c>
      <c r="BG18" s="979" t="str">
        <f t="shared" si="20"/>
        <v>*</v>
      </c>
      <c r="BH18" s="721" t="str">
        <f t="shared" si="20"/>
        <v>*</v>
      </c>
      <c r="BI18" s="722" t="str">
        <f t="shared" si="20"/>
        <v>*</v>
      </c>
      <c r="BJ18" s="723" t="str">
        <f t="shared" si="20"/>
        <v>*</v>
      </c>
      <c r="BK18" s="562" t="str">
        <f t="shared" si="20"/>
        <v>*</v>
      </c>
      <c r="BL18" s="723" t="str">
        <f t="shared" si="20"/>
        <v>*</v>
      </c>
      <c r="BM18" s="723" t="str">
        <f t="shared" si="20"/>
        <v>*</v>
      </c>
      <c r="BN18" s="983" t="str">
        <f t="shared" si="20"/>
        <v>*</v>
      </c>
      <c r="BO18" s="979" t="str">
        <f t="shared" si="20"/>
        <v>*</v>
      </c>
      <c r="BP18" s="721" t="str">
        <f t="shared" si="20"/>
        <v>*</v>
      </c>
      <c r="BQ18" s="722" t="str">
        <f t="shared" si="20"/>
        <v>*</v>
      </c>
      <c r="BR18" s="723" t="str">
        <f t="shared" si="20"/>
        <v>*</v>
      </c>
      <c r="BS18" s="562" t="str">
        <f t="shared" si="20"/>
        <v>*</v>
      </c>
      <c r="BT18" s="723" t="str">
        <f t="shared" si="20"/>
        <v>*</v>
      </c>
      <c r="BU18" s="723" t="str">
        <f t="shared" si="20"/>
        <v>*</v>
      </c>
      <c r="BV18" s="724" t="str">
        <f t="shared" si="20"/>
        <v>*</v>
      </c>
      <c r="BW18" s="723" t="str">
        <f t="shared" si="20"/>
        <v>*</v>
      </c>
      <c r="BX18" s="721" t="str">
        <f t="shared" ref="BX18:CM18" si="21">IF(AND(BX12&gt;=$J$18,BX12&lt;$K$18),"*",0)</f>
        <v>*</v>
      </c>
      <c r="BY18" s="722" t="str">
        <f t="shared" si="21"/>
        <v>*</v>
      </c>
      <c r="BZ18" s="723" t="str">
        <f t="shared" si="21"/>
        <v>*</v>
      </c>
      <c r="CA18" s="562" t="str">
        <f t="shared" si="21"/>
        <v>*</v>
      </c>
      <c r="CB18" s="723" t="str">
        <f t="shared" si="21"/>
        <v>*</v>
      </c>
      <c r="CC18" s="723" t="str">
        <f t="shared" si="21"/>
        <v>*</v>
      </c>
      <c r="CD18" s="724" t="str">
        <f t="shared" si="21"/>
        <v>*</v>
      </c>
      <c r="CE18" s="723">
        <f t="shared" si="21"/>
        <v>0</v>
      </c>
      <c r="CF18" s="721">
        <f t="shared" si="21"/>
        <v>0</v>
      </c>
      <c r="CG18" s="538">
        <f t="shared" si="21"/>
        <v>0</v>
      </c>
      <c r="CH18" s="539">
        <f t="shared" si="21"/>
        <v>0</v>
      </c>
      <c r="CI18" s="540">
        <f t="shared" si="21"/>
        <v>0</v>
      </c>
      <c r="CJ18" s="539">
        <f t="shared" si="21"/>
        <v>0</v>
      </c>
      <c r="CK18" s="539">
        <f t="shared" si="21"/>
        <v>0</v>
      </c>
      <c r="CL18" s="541">
        <f t="shared" si="21"/>
        <v>0</v>
      </c>
      <c r="CM18" s="539">
        <f t="shared" si="21"/>
        <v>0</v>
      </c>
      <c r="CN18" s="1128">
        <f t="shared" si="4"/>
        <v>11.75</v>
      </c>
      <c r="CO18" s="1129"/>
      <c r="CP18" s="1123">
        <f>IF(CN18=0,0,LOOKUP(CN18,ﾃﾞｰﾀ入力!$AR$13:'ﾃﾞｰﾀ入力'!$AR$34,ﾃﾞｰﾀ入力!$AS$13:'ﾃﾞｰﾀ入力'!$AS$34))</f>
        <v>10.5</v>
      </c>
      <c r="CQ18" s="1123"/>
      <c r="CR18" s="294">
        <f t="shared" si="5"/>
        <v>2.5</v>
      </c>
      <c r="CS18" s="294">
        <f t="shared" si="6"/>
        <v>0.75</v>
      </c>
      <c r="CT18" s="294">
        <f t="shared" si="7"/>
        <v>0.75</v>
      </c>
      <c r="CU18" s="295">
        <f t="shared" ca="1" si="12"/>
        <v>14586</v>
      </c>
      <c r="CV18" s="296">
        <f ca="1">IF(H18=0,0,LOOKUP(H18,ﾃﾞｰﾀ入力!$C$3:'ﾃﾞｰﾀ入力'!$C$52,ﾃﾞｰﾀ入力!$E$3:'ﾃﾞｰﾀ入力'!$E$51))</f>
        <v>1248</v>
      </c>
      <c r="CW18" s="297">
        <f ca="1">IF(H18=0,0,LOOKUP(H18,ﾃﾞｰﾀ入力!$C$3:'ﾃﾞｰﾀ入力'!$C$52,ﾃﾞｰﾀ入力!$F$3:'ﾃﾞｰﾀ入力'!$F$51))</f>
        <v>648</v>
      </c>
      <c r="CY18" s="69"/>
      <c r="CZ18" s="69"/>
      <c r="DA18" s="69"/>
    </row>
    <row r="19" spans="1:105" ht="22.5" customHeight="1">
      <c r="A19" s="443">
        <f t="shared" si="8"/>
        <v>6</v>
      </c>
      <c r="B19" s="855" t="str">
        <f>ｼﾌﾄ原本!C10</f>
        <v>S.M</v>
      </c>
      <c r="C19" s="780" t="str">
        <f>ｼﾌﾄ原本!P10</f>
        <v>O-18</v>
      </c>
      <c r="D19" s="435">
        <f>IF(COUNTIF($H$14:$H$30,6),VLOOKUP(6,$H$14:$CU$30,3,FALSE),0)</f>
        <v>7.75</v>
      </c>
      <c r="E19" s="429">
        <f>IF(COUNTIF($H$14:$H$30,6),VLOOKUP(6,$H$14:$CU$30,4,FALSE),0)</f>
        <v>18</v>
      </c>
      <c r="F19" s="430">
        <f ca="1">IF(COUNTIF($H$14:$H$30,6),VLOOKUP(6,$H$14:$CU$30,92,FALSE),0)</f>
        <v>11507</v>
      </c>
      <c r="G19" s="431">
        <f ca="1">IF(COUNTIF($H$14:$H$30,6),VLOOKUP(6,$H$14:$CW$30,94,FALSE),0)</f>
        <v>1050</v>
      </c>
      <c r="H19" s="432">
        <v>2</v>
      </c>
      <c r="I19" s="874" t="str">
        <f>IF(H19=0,0,LOOKUP(H19,ﾃﾞｰﾀ入力!$C$3:'ﾃﾞｰﾀ入力'!$C$40,ﾃﾞｰﾀ入力!$D$3:'ﾃﾞｰﾀ入力'!$D$40))</f>
        <v>S.S</v>
      </c>
      <c r="J19" s="285">
        <v>12</v>
      </c>
      <c r="K19" s="286">
        <v>22.75</v>
      </c>
      <c r="L19" s="632">
        <f t="shared" ref="L19:AQ19" si="22">IF(AND(L12&gt;=$J$19,L12&lt;$K$19),"*",0)</f>
        <v>0</v>
      </c>
      <c r="M19" s="626">
        <f t="shared" si="22"/>
        <v>0</v>
      </c>
      <c r="N19" s="627">
        <f t="shared" si="22"/>
        <v>0</v>
      </c>
      <c r="O19" s="628">
        <f t="shared" si="22"/>
        <v>0</v>
      </c>
      <c r="P19" s="537">
        <f t="shared" si="22"/>
        <v>0</v>
      </c>
      <c r="Q19" s="539">
        <f t="shared" si="22"/>
        <v>0</v>
      </c>
      <c r="R19" s="541">
        <f t="shared" si="22"/>
        <v>0</v>
      </c>
      <c r="S19" s="539">
        <f t="shared" si="22"/>
        <v>0</v>
      </c>
      <c r="T19" s="537">
        <f t="shared" si="22"/>
        <v>0</v>
      </c>
      <c r="U19" s="538">
        <f t="shared" si="22"/>
        <v>0</v>
      </c>
      <c r="V19" s="723">
        <f t="shared" si="22"/>
        <v>0</v>
      </c>
      <c r="W19" s="562">
        <f t="shared" si="22"/>
        <v>0</v>
      </c>
      <c r="X19" s="723">
        <f t="shared" si="22"/>
        <v>0</v>
      </c>
      <c r="Y19" s="723">
        <f t="shared" si="22"/>
        <v>0</v>
      </c>
      <c r="Z19" s="724">
        <f t="shared" si="22"/>
        <v>0</v>
      </c>
      <c r="AA19" s="723">
        <f t="shared" si="22"/>
        <v>0</v>
      </c>
      <c r="AB19" s="721">
        <f t="shared" si="22"/>
        <v>0</v>
      </c>
      <c r="AC19" s="722">
        <f t="shared" si="22"/>
        <v>0</v>
      </c>
      <c r="AD19" s="723">
        <f t="shared" si="22"/>
        <v>0</v>
      </c>
      <c r="AE19" s="562">
        <f t="shared" si="22"/>
        <v>0</v>
      </c>
      <c r="AF19" s="723">
        <f t="shared" si="22"/>
        <v>0</v>
      </c>
      <c r="AG19" s="723">
        <f t="shared" si="22"/>
        <v>0</v>
      </c>
      <c r="AH19" s="724">
        <f t="shared" si="22"/>
        <v>0</v>
      </c>
      <c r="AI19" s="723">
        <f t="shared" si="22"/>
        <v>0</v>
      </c>
      <c r="AJ19" s="721">
        <f t="shared" si="22"/>
        <v>0</v>
      </c>
      <c r="AK19" s="722">
        <f t="shared" si="22"/>
        <v>0</v>
      </c>
      <c r="AL19" s="723">
        <f t="shared" si="22"/>
        <v>0</v>
      </c>
      <c r="AM19" s="562">
        <f t="shared" si="22"/>
        <v>0</v>
      </c>
      <c r="AN19" s="723" t="str">
        <f t="shared" si="22"/>
        <v>*</v>
      </c>
      <c r="AO19" s="723" t="str">
        <f t="shared" si="22"/>
        <v>*</v>
      </c>
      <c r="AP19" s="724" t="str">
        <f t="shared" si="22"/>
        <v>*</v>
      </c>
      <c r="AQ19" s="723" t="str">
        <f t="shared" si="22"/>
        <v>*</v>
      </c>
      <c r="AR19" s="721" t="str">
        <f t="shared" ref="AR19:BW19" si="23">IF(AND(AR12&gt;=$J$19,AR12&lt;$K$19),"*",0)</f>
        <v>*</v>
      </c>
      <c r="AS19" s="722" t="str">
        <f t="shared" si="23"/>
        <v>*</v>
      </c>
      <c r="AT19" s="723" t="str">
        <f t="shared" si="23"/>
        <v>*</v>
      </c>
      <c r="AU19" s="562" t="str">
        <f t="shared" si="23"/>
        <v>*</v>
      </c>
      <c r="AV19" s="723" t="str">
        <f t="shared" si="23"/>
        <v>*</v>
      </c>
      <c r="AW19" s="723" t="str">
        <f t="shared" si="23"/>
        <v>*</v>
      </c>
      <c r="AX19" s="724" t="str">
        <f t="shared" si="23"/>
        <v>*</v>
      </c>
      <c r="AY19" s="723" t="str">
        <f t="shared" si="23"/>
        <v>*</v>
      </c>
      <c r="AZ19" s="721" t="str">
        <f t="shared" si="23"/>
        <v>*</v>
      </c>
      <c r="BA19" s="722" t="str">
        <f t="shared" si="23"/>
        <v>*</v>
      </c>
      <c r="BB19" s="723" t="str">
        <f t="shared" si="23"/>
        <v>*</v>
      </c>
      <c r="BC19" s="562" t="str">
        <f t="shared" si="23"/>
        <v>*</v>
      </c>
      <c r="BD19" s="723" t="str">
        <f t="shared" si="23"/>
        <v>*</v>
      </c>
      <c r="BE19" s="723" t="str">
        <f t="shared" si="23"/>
        <v>*</v>
      </c>
      <c r="BF19" s="724" t="str">
        <f t="shared" si="23"/>
        <v>*</v>
      </c>
      <c r="BG19" s="723" t="str">
        <f t="shared" si="23"/>
        <v>*</v>
      </c>
      <c r="BH19" s="980" t="str">
        <f t="shared" si="23"/>
        <v>*</v>
      </c>
      <c r="BI19" s="981" t="str">
        <f t="shared" si="23"/>
        <v>*</v>
      </c>
      <c r="BJ19" s="979" t="str">
        <f t="shared" si="23"/>
        <v>*</v>
      </c>
      <c r="BK19" s="982" t="str">
        <f t="shared" si="23"/>
        <v>*</v>
      </c>
      <c r="BL19" s="723" t="str">
        <f t="shared" si="23"/>
        <v>*</v>
      </c>
      <c r="BM19" s="723" t="str">
        <f t="shared" si="23"/>
        <v>*</v>
      </c>
      <c r="BN19" s="724" t="str">
        <f t="shared" si="23"/>
        <v>*</v>
      </c>
      <c r="BO19" s="723" t="str">
        <f t="shared" si="23"/>
        <v>*</v>
      </c>
      <c r="BP19" s="721" t="str">
        <f t="shared" si="23"/>
        <v>*</v>
      </c>
      <c r="BQ19" s="722" t="str">
        <f t="shared" si="23"/>
        <v>*</v>
      </c>
      <c r="BR19" s="723" t="str">
        <f t="shared" si="23"/>
        <v>*</v>
      </c>
      <c r="BS19" s="562" t="str">
        <f t="shared" si="23"/>
        <v>*</v>
      </c>
      <c r="BT19" s="723" t="str">
        <f t="shared" si="23"/>
        <v>*</v>
      </c>
      <c r="BU19" s="723" t="str">
        <f t="shared" si="23"/>
        <v>*</v>
      </c>
      <c r="BV19" s="983" t="str">
        <f t="shared" si="23"/>
        <v>*</v>
      </c>
      <c r="BW19" s="723" t="str">
        <f t="shared" si="23"/>
        <v>*</v>
      </c>
      <c r="BX19" s="721" t="str">
        <f t="shared" ref="BX19:CM19" si="24">IF(AND(BX12&gt;=$J$19,BX12&lt;$K$19),"*",0)</f>
        <v>*</v>
      </c>
      <c r="BY19" s="722" t="str">
        <f t="shared" si="24"/>
        <v>*</v>
      </c>
      <c r="BZ19" s="723" t="str">
        <f t="shared" si="24"/>
        <v>*</v>
      </c>
      <c r="CA19" s="562" t="str">
        <f t="shared" si="24"/>
        <v>*</v>
      </c>
      <c r="CB19" s="723" t="str">
        <f t="shared" si="24"/>
        <v>*</v>
      </c>
      <c r="CC19" s="723" t="str">
        <f t="shared" si="24"/>
        <v>*</v>
      </c>
      <c r="CD19" s="724" t="str">
        <f t="shared" si="24"/>
        <v>*</v>
      </c>
      <c r="CE19" s="723">
        <f t="shared" si="24"/>
        <v>0</v>
      </c>
      <c r="CF19" s="721">
        <f t="shared" si="24"/>
        <v>0</v>
      </c>
      <c r="CG19" s="538">
        <f t="shared" si="24"/>
        <v>0</v>
      </c>
      <c r="CH19" s="539">
        <f t="shared" si="24"/>
        <v>0</v>
      </c>
      <c r="CI19" s="540">
        <f t="shared" si="24"/>
        <v>0</v>
      </c>
      <c r="CJ19" s="539">
        <f t="shared" si="24"/>
        <v>0</v>
      </c>
      <c r="CK19" s="539">
        <f t="shared" si="24"/>
        <v>0</v>
      </c>
      <c r="CL19" s="541">
        <f t="shared" si="24"/>
        <v>0</v>
      </c>
      <c r="CM19" s="539">
        <f t="shared" si="24"/>
        <v>0</v>
      </c>
      <c r="CN19" s="1128">
        <f t="shared" si="4"/>
        <v>10.75</v>
      </c>
      <c r="CO19" s="1129"/>
      <c r="CP19" s="1123">
        <f>IF(CN19=0,0,LOOKUP(CN19,ﾃﾞｰﾀ入力!$AR$13:'ﾃﾞｰﾀ入力'!$AR$34,ﾃﾞｰﾀ入力!$AS$13:'ﾃﾞｰﾀ入力'!$AS$34))</f>
        <v>9.5</v>
      </c>
      <c r="CQ19" s="1123"/>
      <c r="CR19" s="294">
        <f t="shared" si="5"/>
        <v>1.5</v>
      </c>
      <c r="CS19" s="294">
        <f t="shared" si="6"/>
        <v>0.75</v>
      </c>
      <c r="CT19" s="294">
        <f t="shared" si="7"/>
        <v>0.75</v>
      </c>
      <c r="CU19" s="295">
        <f t="shared" ca="1" si="12"/>
        <v>15656.25</v>
      </c>
      <c r="CV19" s="296">
        <f ca="1">IF(H19=0,0,LOOKUP(H19,ﾃﾞｰﾀ入力!$C$3:'ﾃﾞｰﾀ入力'!$C$52,ﾃﾞｰﾀ入力!$E$3:'ﾃﾞｰﾀ入力'!$E$51))</f>
        <v>1500</v>
      </c>
      <c r="CW19" s="297">
        <f ca="1">IF(H19=0,0,LOOKUP(H19,ﾃﾞｰﾀ入力!$C$3:'ﾃﾞｰﾀ入力'!$C$52,ﾃﾞｰﾀ入力!$F$3:'ﾃﾞｰﾀ入力'!$F$51))</f>
        <v>1</v>
      </c>
      <c r="CY19" s="69"/>
      <c r="CZ19" s="69"/>
      <c r="DA19" s="69"/>
    </row>
    <row r="20" spans="1:105" ht="22.5" customHeight="1">
      <c r="A20" s="443">
        <f t="shared" si="8"/>
        <v>7</v>
      </c>
      <c r="B20" s="855" t="str">
        <f>ｼﾌﾄ原本!C11</f>
        <v>N.D</v>
      </c>
      <c r="C20" s="780" t="str">
        <f>ｼﾌﾄ原本!P11</f>
        <v>O-17</v>
      </c>
      <c r="D20" s="435">
        <f>IF(COUNTIF($H$14:$H$30,7),VLOOKUP(7,$H$14:$CU$30,3,FALSE),0)</f>
        <v>8</v>
      </c>
      <c r="E20" s="423">
        <f>IF(COUNTIF($H$14:$H$30,7),VLOOKUP(7,$H$14:$CU$30,4,FALSE),0)</f>
        <v>17</v>
      </c>
      <c r="F20" s="430">
        <f ca="1">IF(COUNTIF($H$14:$H$30,7),VLOOKUP(7,$H$14:$CU$30,92,FALSE),0)</f>
        <v>9808</v>
      </c>
      <c r="G20" s="431">
        <f ca="1">IF(COUNTIF($H$14:$H$30,7),VLOOKUP(7,$H$14:$CW$30,94,FALSE),0)</f>
        <v>420</v>
      </c>
      <c r="H20" s="432">
        <v>19</v>
      </c>
      <c r="I20" s="874" t="str">
        <f>IF(H20=0,0,LOOKUP(H20,ﾃﾞｰﾀ入力!$C$3:'ﾃﾞｰﾀ入力'!$C$40,ﾃﾞｰﾀ入力!$D$3:'ﾃﾞｰﾀ入力'!$D$40))</f>
        <v>E.U</v>
      </c>
      <c r="J20" s="285">
        <v>18</v>
      </c>
      <c r="K20" s="286">
        <v>22.75</v>
      </c>
      <c r="L20" s="632">
        <f t="shared" ref="L20:AQ20" si="25">IF(AND(L12&gt;=$J$20,L12&lt;$K$20),"*",0)</f>
        <v>0</v>
      </c>
      <c r="M20" s="626">
        <f t="shared" si="25"/>
        <v>0</v>
      </c>
      <c r="N20" s="627">
        <f t="shared" si="25"/>
        <v>0</v>
      </c>
      <c r="O20" s="628">
        <f t="shared" si="25"/>
        <v>0</v>
      </c>
      <c r="P20" s="537">
        <f t="shared" si="25"/>
        <v>0</v>
      </c>
      <c r="Q20" s="539">
        <f t="shared" si="25"/>
        <v>0</v>
      </c>
      <c r="R20" s="541">
        <f t="shared" si="25"/>
        <v>0</v>
      </c>
      <c r="S20" s="539">
        <f t="shared" si="25"/>
        <v>0</v>
      </c>
      <c r="T20" s="537">
        <f t="shared" si="25"/>
        <v>0</v>
      </c>
      <c r="U20" s="538">
        <f t="shared" si="25"/>
        <v>0</v>
      </c>
      <c r="V20" s="723">
        <f t="shared" si="25"/>
        <v>0</v>
      </c>
      <c r="W20" s="562">
        <f t="shared" si="25"/>
        <v>0</v>
      </c>
      <c r="X20" s="723">
        <f t="shared" si="25"/>
        <v>0</v>
      </c>
      <c r="Y20" s="723">
        <f t="shared" si="25"/>
        <v>0</v>
      </c>
      <c r="Z20" s="724">
        <f t="shared" si="25"/>
        <v>0</v>
      </c>
      <c r="AA20" s="723">
        <f t="shared" si="25"/>
        <v>0</v>
      </c>
      <c r="AB20" s="721">
        <f t="shared" si="25"/>
        <v>0</v>
      </c>
      <c r="AC20" s="722">
        <f t="shared" si="25"/>
        <v>0</v>
      </c>
      <c r="AD20" s="723">
        <f t="shared" si="25"/>
        <v>0</v>
      </c>
      <c r="AE20" s="562">
        <f t="shared" si="25"/>
        <v>0</v>
      </c>
      <c r="AF20" s="723">
        <f t="shared" si="25"/>
        <v>0</v>
      </c>
      <c r="AG20" s="723">
        <f t="shared" si="25"/>
        <v>0</v>
      </c>
      <c r="AH20" s="724">
        <f t="shared" si="25"/>
        <v>0</v>
      </c>
      <c r="AI20" s="723">
        <f t="shared" si="25"/>
        <v>0</v>
      </c>
      <c r="AJ20" s="721">
        <f t="shared" si="25"/>
        <v>0</v>
      </c>
      <c r="AK20" s="722">
        <f t="shared" si="25"/>
        <v>0</v>
      </c>
      <c r="AL20" s="723">
        <f t="shared" si="25"/>
        <v>0</v>
      </c>
      <c r="AM20" s="562">
        <f t="shared" si="25"/>
        <v>0</v>
      </c>
      <c r="AN20" s="723">
        <f t="shared" si="25"/>
        <v>0</v>
      </c>
      <c r="AO20" s="723">
        <f t="shared" si="25"/>
        <v>0</v>
      </c>
      <c r="AP20" s="724">
        <f t="shared" si="25"/>
        <v>0</v>
      </c>
      <c r="AQ20" s="723">
        <f t="shared" si="25"/>
        <v>0</v>
      </c>
      <c r="AR20" s="721">
        <f t="shared" ref="AR20:BW20" si="26">IF(AND(AR12&gt;=$J$20,AR12&lt;$K$20),"*",0)</f>
        <v>0</v>
      </c>
      <c r="AS20" s="722">
        <f t="shared" si="26"/>
        <v>0</v>
      </c>
      <c r="AT20" s="723">
        <f t="shared" si="26"/>
        <v>0</v>
      </c>
      <c r="AU20" s="562">
        <f t="shared" si="26"/>
        <v>0</v>
      </c>
      <c r="AV20" s="723">
        <f t="shared" si="26"/>
        <v>0</v>
      </c>
      <c r="AW20" s="723">
        <f t="shared" si="26"/>
        <v>0</v>
      </c>
      <c r="AX20" s="724">
        <f t="shared" si="26"/>
        <v>0</v>
      </c>
      <c r="AY20" s="723">
        <f t="shared" si="26"/>
        <v>0</v>
      </c>
      <c r="AZ20" s="721">
        <f t="shared" si="26"/>
        <v>0</v>
      </c>
      <c r="BA20" s="722">
        <f t="shared" si="26"/>
        <v>0</v>
      </c>
      <c r="BB20" s="723">
        <f t="shared" si="26"/>
        <v>0</v>
      </c>
      <c r="BC20" s="562">
        <f t="shared" si="26"/>
        <v>0</v>
      </c>
      <c r="BD20" s="723">
        <f t="shared" si="26"/>
        <v>0</v>
      </c>
      <c r="BE20" s="723">
        <f t="shared" si="26"/>
        <v>0</v>
      </c>
      <c r="BF20" s="724">
        <f t="shared" si="26"/>
        <v>0</v>
      </c>
      <c r="BG20" s="723">
        <f t="shared" si="26"/>
        <v>0</v>
      </c>
      <c r="BH20" s="721">
        <f t="shared" si="26"/>
        <v>0</v>
      </c>
      <c r="BI20" s="722">
        <f t="shared" si="26"/>
        <v>0</v>
      </c>
      <c r="BJ20" s="723">
        <f t="shared" si="26"/>
        <v>0</v>
      </c>
      <c r="BK20" s="562">
        <f t="shared" si="26"/>
        <v>0</v>
      </c>
      <c r="BL20" s="723" t="str">
        <f t="shared" si="26"/>
        <v>*</v>
      </c>
      <c r="BM20" s="723" t="str">
        <f t="shared" si="26"/>
        <v>*</v>
      </c>
      <c r="BN20" s="724" t="str">
        <f t="shared" si="26"/>
        <v>*</v>
      </c>
      <c r="BO20" s="723" t="str">
        <f t="shared" si="26"/>
        <v>*</v>
      </c>
      <c r="BP20" s="721" t="str">
        <f t="shared" si="26"/>
        <v>*</v>
      </c>
      <c r="BQ20" s="722" t="str">
        <f t="shared" si="26"/>
        <v>*</v>
      </c>
      <c r="BR20" s="723" t="str">
        <f t="shared" si="26"/>
        <v>*</v>
      </c>
      <c r="BS20" s="562" t="str">
        <f t="shared" si="26"/>
        <v>*</v>
      </c>
      <c r="BT20" s="723" t="str">
        <f t="shared" si="26"/>
        <v>*</v>
      </c>
      <c r="BU20" s="723" t="str">
        <f t="shared" si="26"/>
        <v>*</v>
      </c>
      <c r="BV20" s="724" t="str">
        <f t="shared" si="26"/>
        <v>*</v>
      </c>
      <c r="BW20" s="723" t="str">
        <f t="shared" si="26"/>
        <v>*</v>
      </c>
      <c r="BX20" s="721" t="str">
        <f t="shared" ref="BX20:CM20" si="27">IF(AND(BX12&gt;=$J$20,BX12&lt;$K$20),"*",0)</f>
        <v>*</v>
      </c>
      <c r="BY20" s="722" t="str">
        <f t="shared" si="27"/>
        <v>*</v>
      </c>
      <c r="BZ20" s="723" t="str">
        <f t="shared" si="27"/>
        <v>*</v>
      </c>
      <c r="CA20" s="562" t="str">
        <f t="shared" si="27"/>
        <v>*</v>
      </c>
      <c r="CB20" s="723" t="str">
        <f t="shared" si="27"/>
        <v>*</v>
      </c>
      <c r="CC20" s="723" t="str">
        <f t="shared" si="27"/>
        <v>*</v>
      </c>
      <c r="CD20" s="724" t="str">
        <f t="shared" si="27"/>
        <v>*</v>
      </c>
      <c r="CE20" s="723">
        <f t="shared" si="27"/>
        <v>0</v>
      </c>
      <c r="CF20" s="721">
        <f t="shared" si="27"/>
        <v>0</v>
      </c>
      <c r="CG20" s="538">
        <f t="shared" si="27"/>
        <v>0</v>
      </c>
      <c r="CH20" s="539">
        <f t="shared" si="27"/>
        <v>0</v>
      </c>
      <c r="CI20" s="540">
        <f t="shared" si="27"/>
        <v>0</v>
      </c>
      <c r="CJ20" s="539">
        <f t="shared" si="27"/>
        <v>0</v>
      </c>
      <c r="CK20" s="539">
        <f t="shared" si="27"/>
        <v>0</v>
      </c>
      <c r="CL20" s="541">
        <f t="shared" si="27"/>
        <v>0</v>
      </c>
      <c r="CM20" s="539">
        <f t="shared" si="27"/>
        <v>0</v>
      </c>
      <c r="CN20" s="1128">
        <f t="shared" si="4"/>
        <v>4.75</v>
      </c>
      <c r="CO20" s="1129"/>
      <c r="CP20" s="1123">
        <f>IF(CN20=0,0,LOOKUP(CN20,ﾃﾞｰﾀ入力!$AR$13:'ﾃﾞｰﾀ入力'!$AR$34,ﾃﾞｰﾀ入力!$AS$13:'ﾃﾞｰﾀ入力'!$AS$34))</f>
        <v>4.5</v>
      </c>
      <c r="CQ20" s="1123"/>
      <c r="CR20" s="294">
        <f t="shared" si="5"/>
        <v>0</v>
      </c>
      <c r="CS20" s="294">
        <f t="shared" si="6"/>
        <v>0.75</v>
      </c>
      <c r="CT20" s="294">
        <f t="shared" si="7"/>
        <v>0</v>
      </c>
      <c r="CU20" s="295">
        <f t="shared" ca="1" si="12"/>
        <v>5746.875</v>
      </c>
      <c r="CV20" s="296">
        <f ca="1">IF(H20=0,0,LOOKUP(H20,ﾃﾞｰﾀ入力!$C$3:'ﾃﾞｰﾀ入力'!$C$52,ﾃﾞｰﾀ入力!$E$3:'ﾃﾞｰﾀ入力'!$E$51))</f>
        <v>1226</v>
      </c>
      <c r="CW20" s="297">
        <f ca="1">IF(H20=0,0,LOOKUP(H20,ﾃﾞｰﾀ入力!$C$3:'ﾃﾞｰﾀ入力'!$C$52,ﾃﾞｰﾀ入力!$F$3:'ﾃﾞｰﾀ入力'!$F$51))</f>
        <v>816</v>
      </c>
      <c r="CY20" s="69"/>
      <c r="CZ20" s="69"/>
      <c r="DA20" s="69"/>
    </row>
    <row r="21" spans="1:105" ht="22.5" customHeight="1">
      <c r="A21" s="443">
        <f t="shared" si="8"/>
        <v>8</v>
      </c>
      <c r="B21" s="855" t="str">
        <f>ｼﾌﾄ原本!C12</f>
        <v>M.K</v>
      </c>
      <c r="C21" s="780" t="str">
        <f>ｼﾌﾄ原本!P12</f>
        <v>O-16</v>
      </c>
      <c r="D21" s="435">
        <f>IF(COUNTIF($H$14:$H$30,8),VLOOKUP(8,$H$14:$CU$30,3,FALSE),0)</f>
        <v>0</v>
      </c>
      <c r="E21" s="423">
        <f>IF(COUNTIF($H$14:$H$30,8),VLOOKUP(8,$H$14:$CU$30,4,FALSE),0)</f>
        <v>0</v>
      </c>
      <c r="F21" s="430">
        <f>IF(COUNTIF($H$14:$H$30,8),VLOOKUP(8,$H$14:$CU$30,92,FALSE),0)</f>
        <v>0</v>
      </c>
      <c r="G21" s="431">
        <f>IF(COUNTIF($H$14:$H$30,8),VLOOKUP(8,$H$14:$CW$30,94,FALSE),0)</f>
        <v>0</v>
      </c>
      <c r="H21" s="432"/>
      <c r="I21" s="874">
        <f>IF(H21=0,0,LOOKUP(H21,ﾃﾞｰﾀ入力!$C$3:'ﾃﾞｰﾀ入力'!$C$40,ﾃﾞｰﾀ入力!$D$3:'ﾃﾞｰﾀ入力'!$D$40))</f>
        <v>0</v>
      </c>
      <c r="J21" s="285"/>
      <c r="K21" s="286"/>
      <c r="L21" s="632">
        <f t="shared" ref="L21:AQ21" si="28">IF(AND(L12&gt;=$J$21,L12&lt;$K$21),"*",0)</f>
        <v>0</v>
      </c>
      <c r="M21" s="626">
        <f t="shared" si="28"/>
        <v>0</v>
      </c>
      <c r="N21" s="627">
        <f t="shared" si="28"/>
        <v>0</v>
      </c>
      <c r="O21" s="628">
        <f t="shared" si="28"/>
        <v>0</v>
      </c>
      <c r="P21" s="537">
        <f t="shared" si="28"/>
        <v>0</v>
      </c>
      <c r="Q21" s="539">
        <f t="shared" si="28"/>
        <v>0</v>
      </c>
      <c r="R21" s="541">
        <f t="shared" si="28"/>
        <v>0</v>
      </c>
      <c r="S21" s="539">
        <f t="shared" si="28"/>
        <v>0</v>
      </c>
      <c r="T21" s="537">
        <f t="shared" si="28"/>
        <v>0</v>
      </c>
      <c r="U21" s="538">
        <f t="shared" si="28"/>
        <v>0</v>
      </c>
      <c r="V21" s="723">
        <f t="shared" si="28"/>
        <v>0</v>
      </c>
      <c r="W21" s="562">
        <f t="shared" si="28"/>
        <v>0</v>
      </c>
      <c r="X21" s="723">
        <f t="shared" si="28"/>
        <v>0</v>
      </c>
      <c r="Y21" s="723">
        <f t="shared" si="28"/>
        <v>0</v>
      </c>
      <c r="Z21" s="724">
        <f t="shared" si="28"/>
        <v>0</v>
      </c>
      <c r="AA21" s="723">
        <f t="shared" si="28"/>
        <v>0</v>
      </c>
      <c r="AB21" s="721">
        <f t="shared" si="28"/>
        <v>0</v>
      </c>
      <c r="AC21" s="722">
        <f t="shared" si="28"/>
        <v>0</v>
      </c>
      <c r="AD21" s="723">
        <f t="shared" si="28"/>
        <v>0</v>
      </c>
      <c r="AE21" s="562">
        <f t="shared" si="28"/>
        <v>0</v>
      </c>
      <c r="AF21" s="723">
        <f t="shared" si="28"/>
        <v>0</v>
      </c>
      <c r="AG21" s="723">
        <f t="shared" si="28"/>
        <v>0</v>
      </c>
      <c r="AH21" s="724">
        <f t="shared" si="28"/>
        <v>0</v>
      </c>
      <c r="AI21" s="723">
        <f t="shared" si="28"/>
        <v>0</v>
      </c>
      <c r="AJ21" s="721">
        <f t="shared" si="28"/>
        <v>0</v>
      </c>
      <c r="AK21" s="722">
        <f t="shared" si="28"/>
        <v>0</v>
      </c>
      <c r="AL21" s="723">
        <f t="shared" si="28"/>
        <v>0</v>
      </c>
      <c r="AM21" s="562">
        <f t="shared" si="28"/>
        <v>0</v>
      </c>
      <c r="AN21" s="723">
        <f t="shared" si="28"/>
        <v>0</v>
      </c>
      <c r="AO21" s="723">
        <f t="shared" si="28"/>
        <v>0</v>
      </c>
      <c r="AP21" s="724">
        <f t="shared" si="28"/>
        <v>0</v>
      </c>
      <c r="AQ21" s="723">
        <f t="shared" si="28"/>
        <v>0</v>
      </c>
      <c r="AR21" s="721">
        <f t="shared" ref="AR21:BW21" si="29">IF(AND(AR12&gt;=$J$21,AR12&lt;$K$21),"*",0)</f>
        <v>0</v>
      </c>
      <c r="AS21" s="722">
        <f t="shared" si="29"/>
        <v>0</v>
      </c>
      <c r="AT21" s="723">
        <f t="shared" si="29"/>
        <v>0</v>
      </c>
      <c r="AU21" s="562">
        <f t="shared" si="29"/>
        <v>0</v>
      </c>
      <c r="AV21" s="723">
        <f t="shared" si="29"/>
        <v>0</v>
      </c>
      <c r="AW21" s="723">
        <f t="shared" si="29"/>
        <v>0</v>
      </c>
      <c r="AX21" s="724">
        <f t="shared" si="29"/>
        <v>0</v>
      </c>
      <c r="AY21" s="723">
        <f t="shared" si="29"/>
        <v>0</v>
      </c>
      <c r="AZ21" s="721">
        <f t="shared" si="29"/>
        <v>0</v>
      </c>
      <c r="BA21" s="722">
        <f t="shared" si="29"/>
        <v>0</v>
      </c>
      <c r="BB21" s="723">
        <f t="shared" si="29"/>
        <v>0</v>
      </c>
      <c r="BC21" s="562">
        <f t="shared" si="29"/>
        <v>0</v>
      </c>
      <c r="BD21" s="723">
        <f t="shared" si="29"/>
        <v>0</v>
      </c>
      <c r="BE21" s="723">
        <f t="shared" si="29"/>
        <v>0</v>
      </c>
      <c r="BF21" s="724">
        <f t="shared" si="29"/>
        <v>0</v>
      </c>
      <c r="BG21" s="723">
        <f t="shared" si="29"/>
        <v>0</v>
      </c>
      <c r="BH21" s="721">
        <f t="shared" si="29"/>
        <v>0</v>
      </c>
      <c r="BI21" s="722">
        <f t="shared" si="29"/>
        <v>0</v>
      </c>
      <c r="BJ21" s="723">
        <f t="shared" si="29"/>
        <v>0</v>
      </c>
      <c r="BK21" s="562">
        <f t="shared" si="29"/>
        <v>0</v>
      </c>
      <c r="BL21" s="723">
        <f t="shared" si="29"/>
        <v>0</v>
      </c>
      <c r="BM21" s="723">
        <f t="shared" si="29"/>
        <v>0</v>
      </c>
      <c r="BN21" s="724">
        <f t="shared" si="29"/>
        <v>0</v>
      </c>
      <c r="BO21" s="723">
        <f t="shared" si="29"/>
        <v>0</v>
      </c>
      <c r="BP21" s="721">
        <f t="shared" si="29"/>
        <v>0</v>
      </c>
      <c r="BQ21" s="722">
        <f t="shared" si="29"/>
        <v>0</v>
      </c>
      <c r="BR21" s="723">
        <f t="shared" si="29"/>
        <v>0</v>
      </c>
      <c r="BS21" s="562">
        <f t="shared" si="29"/>
        <v>0</v>
      </c>
      <c r="BT21" s="723">
        <f t="shared" si="29"/>
        <v>0</v>
      </c>
      <c r="BU21" s="723">
        <f t="shared" si="29"/>
        <v>0</v>
      </c>
      <c r="BV21" s="724">
        <f t="shared" si="29"/>
        <v>0</v>
      </c>
      <c r="BW21" s="723">
        <f t="shared" si="29"/>
        <v>0</v>
      </c>
      <c r="BX21" s="721">
        <f t="shared" ref="BX21:CM21" si="30">IF(AND(BX12&gt;=$J$21,BX12&lt;$K$21),"*",0)</f>
        <v>0</v>
      </c>
      <c r="BY21" s="722">
        <f t="shared" si="30"/>
        <v>0</v>
      </c>
      <c r="BZ21" s="723">
        <f t="shared" si="30"/>
        <v>0</v>
      </c>
      <c r="CA21" s="562">
        <f t="shared" si="30"/>
        <v>0</v>
      </c>
      <c r="CB21" s="723">
        <f t="shared" si="30"/>
        <v>0</v>
      </c>
      <c r="CC21" s="723">
        <f t="shared" si="30"/>
        <v>0</v>
      </c>
      <c r="CD21" s="724">
        <f t="shared" si="30"/>
        <v>0</v>
      </c>
      <c r="CE21" s="723">
        <f t="shared" si="30"/>
        <v>0</v>
      </c>
      <c r="CF21" s="721">
        <f t="shared" si="30"/>
        <v>0</v>
      </c>
      <c r="CG21" s="538">
        <f t="shared" si="30"/>
        <v>0</v>
      </c>
      <c r="CH21" s="539">
        <f t="shared" si="30"/>
        <v>0</v>
      </c>
      <c r="CI21" s="540">
        <f t="shared" si="30"/>
        <v>0</v>
      </c>
      <c r="CJ21" s="539">
        <f t="shared" si="30"/>
        <v>0</v>
      </c>
      <c r="CK21" s="539">
        <f t="shared" si="30"/>
        <v>0</v>
      </c>
      <c r="CL21" s="541">
        <f t="shared" si="30"/>
        <v>0</v>
      </c>
      <c r="CM21" s="539">
        <f t="shared" si="30"/>
        <v>0</v>
      </c>
      <c r="CN21" s="1128">
        <f t="shared" si="4"/>
        <v>0</v>
      </c>
      <c r="CO21" s="1129"/>
      <c r="CP21" s="1123">
        <f>IF(CN21=0,0,LOOKUP(CN21,ﾃﾞｰﾀ入力!$AR$13:'ﾃﾞｰﾀ入力'!$AR$34,ﾃﾞｰﾀ入力!$AS$13:'ﾃﾞｰﾀ入力'!$AS$34))</f>
        <v>0</v>
      </c>
      <c r="CQ21" s="1123"/>
      <c r="CR21" s="294">
        <f t="shared" si="5"/>
        <v>0</v>
      </c>
      <c r="CS21" s="294">
        <f t="shared" si="6"/>
        <v>0</v>
      </c>
      <c r="CT21" s="294">
        <f t="shared" si="7"/>
        <v>0</v>
      </c>
      <c r="CU21" s="295">
        <f t="shared" si="12"/>
        <v>0</v>
      </c>
      <c r="CV21" s="296">
        <f>IF(H21=0,0,LOOKUP(H21,ﾃﾞｰﾀ入力!$C$3:'ﾃﾞｰﾀ入力'!$C$52,ﾃﾞｰﾀ入力!$E$3:'ﾃﾞｰﾀ入力'!$E$51))</f>
        <v>0</v>
      </c>
      <c r="CW21" s="297">
        <f>IF(H21=0,0,LOOKUP(H21,ﾃﾞｰﾀ入力!$C$3:'ﾃﾞｰﾀ入力'!$C$52,ﾃﾞｰﾀ入力!$F$3:'ﾃﾞｰﾀ入力'!$F$51))</f>
        <v>0</v>
      </c>
      <c r="CY21" s="69"/>
      <c r="CZ21" s="69"/>
      <c r="DA21" s="69"/>
    </row>
    <row r="22" spans="1:105" ht="22.5" customHeight="1">
      <c r="A22" s="443">
        <f t="shared" si="8"/>
        <v>9</v>
      </c>
      <c r="B22" s="855" t="str">
        <f>ｼﾌﾄ原本!C13</f>
        <v>H.S</v>
      </c>
      <c r="C22" s="780" t="str">
        <f>ｼﾌﾄ原本!P13</f>
        <v>11-L</v>
      </c>
      <c r="D22" s="435">
        <f>IF(COUNTIF($H$14:$H$30,9),VLOOKUP(9,$H$14:$CU$30,3,FALSE),0)</f>
        <v>11</v>
      </c>
      <c r="E22" s="423">
        <f>IF(COUNTIF($H$14:$H$30,9),VLOOKUP(9,$H$14:$CU$30,4,FALSE),0)</f>
        <v>22.75</v>
      </c>
      <c r="F22" s="430">
        <f ca="1">IF(COUNTIF($H$14:$H$30,9),VLOOKUP(9,$H$14:$CU$30,92,FALSE),0)</f>
        <v>14586</v>
      </c>
      <c r="G22" s="431">
        <f ca="1">IF(COUNTIF($H$14:$H$30,9),VLOOKUP(9,$H$14:$CW$30,94,FALSE),0)</f>
        <v>648</v>
      </c>
      <c r="H22" s="432"/>
      <c r="I22" s="874">
        <f>IF(H22=0,0,LOOKUP(H22,ﾃﾞｰﾀ入力!$C$3:'ﾃﾞｰﾀ入力'!$C$40,ﾃﾞｰﾀ入力!$D$3:'ﾃﾞｰﾀ入力'!$D$40))</f>
        <v>0</v>
      </c>
      <c r="J22" s="285"/>
      <c r="K22" s="286"/>
      <c r="L22" s="632">
        <f t="shared" ref="L22:AQ22" si="31">IF(AND(L12&gt;=$J$22,L12&lt;$K$22),"*",0)</f>
        <v>0</v>
      </c>
      <c r="M22" s="626">
        <f t="shared" si="31"/>
        <v>0</v>
      </c>
      <c r="N22" s="627">
        <f t="shared" si="31"/>
        <v>0</v>
      </c>
      <c r="O22" s="628">
        <f t="shared" si="31"/>
        <v>0</v>
      </c>
      <c r="P22" s="537">
        <f t="shared" si="31"/>
        <v>0</v>
      </c>
      <c r="Q22" s="539">
        <f t="shared" si="31"/>
        <v>0</v>
      </c>
      <c r="R22" s="541">
        <f t="shared" si="31"/>
        <v>0</v>
      </c>
      <c r="S22" s="539">
        <f t="shared" si="31"/>
        <v>0</v>
      </c>
      <c r="T22" s="537">
        <f t="shared" si="31"/>
        <v>0</v>
      </c>
      <c r="U22" s="538">
        <f t="shared" si="31"/>
        <v>0</v>
      </c>
      <c r="V22" s="723">
        <f t="shared" si="31"/>
        <v>0</v>
      </c>
      <c r="W22" s="562">
        <f t="shared" si="31"/>
        <v>0</v>
      </c>
      <c r="X22" s="723">
        <f t="shared" si="31"/>
        <v>0</v>
      </c>
      <c r="Y22" s="723">
        <f t="shared" si="31"/>
        <v>0</v>
      </c>
      <c r="Z22" s="724">
        <f t="shared" si="31"/>
        <v>0</v>
      </c>
      <c r="AA22" s="723">
        <f t="shared" si="31"/>
        <v>0</v>
      </c>
      <c r="AB22" s="721">
        <f t="shared" si="31"/>
        <v>0</v>
      </c>
      <c r="AC22" s="722">
        <f t="shared" si="31"/>
        <v>0</v>
      </c>
      <c r="AD22" s="723">
        <f t="shared" si="31"/>
        <v>0</v>
      </c>
      <c r="AE22" s="562">
        <f t="shared" si="31"/>
        <v>0</v>
      </c>
      <c r="AF22" s="723">
        <f t="shared" si="31"/>
        <v>0</v>
      </c>
      <c r="AG22" s="723">
        <f t="shared" si="31"/>
        <v>0</v>
      </c>
      <c r="AH22" s="724">
        <f t="shared" si="31"/>
        <v>0</v>
      </c>
      <c r="AI22" s="723">
        <f t="shared" si="31"/>
        <v>0</v>
      </c>
      <c r="AJ22" s="721">
        <f t="shared" si="31"/>
        <v>0</v>
      </c>
      <c r="AK22" s="722">
        <f t="shared" si="31"/>
        <v>0</v>
      </c>
      <c r="AL22" s="723">
        <f t="shared" si="31"/>
        <v>0</v>
      </c>
      <c r="AM22" s="562">
        <f t="shared" si="31"/>
        <v>0</v>
      </c>
      <c r="AN22" s="723">
        <f t="shared" si="31"/>
        <v>0</v>
      </c>
      <c r="AO22" s="723">
        <f t="shared" si="31"/>
        <v>0</v>
      </c>
      <c r="AP22" s="724">
        <f t="shared" si="31"/>
        <v>0</v>
      </c>
      <c r="AQ22" s="723">
        <f t="shared" si="31"/>
        <v>0</v>
      </c>
      <c r="AR22" s="721">
        <f t="shared" ref="AR22:BW22" si="32">IF(AND(AR12&gt;=$J$22,AR12&lt;$K$22),"*",0)</f>
        <v>0</v>
      </c>
      <c r="AS22" s="722">
        <f t="shared" si="32"/>
        <v>0</v>
      </c>
      <c r="AT22" s="723">
        <f t="shared" si="32"/>
        <v>0</v>
      </c>
      <c r="AU22" s="562">
        <f t="shared" si="32"/>
        <v>0</v>
      </c>
      <c r="AV22" s="723">
        <f t="shared" si="32"/>
        <v>0</v>
      </c>
      <c r="AW22" s="723">
        <f t="shared" si="32"/>
        <v>0</v>
      </c>
      <c r="AX22" s="724">
        <f t="shared" si="32"/>
        <v>0</v>
      </c>
      <c r="AY22" s="723">
        <f t="shared" si="32"/>
        <v>0</v>
      </c>
      <c r="AZ22" s="721">
        <f t="shared" si="32"/>
        <v>0</v>
      </c>
      <c r="BA22" s="722">
        <f t="shared" si="32"/>
        <v>0</v>
      </c>
      <c r="BB22" s="723">
        <f t="shared" si="32"/>
        <v>0</v>
      </c>
      <c r="BC22" s="562">
        <f t="shared" si="32"/>
        <v>0</v>
      </c>
      <c r="BD22" s="723">
        <f t="shared" si="32"/>
        <v>0</v>
      </c>
      <c r="BE22" s="723">
        <f t="shared" si="32"/>
        <v>0</v>
      </c>
      <c r="BF22" s="724">
        <f t="shared" si="32"/>
        <v>0</v>
      </c>
      <c r="BG22" s="723">
        <f t="shared" si="32"/>
        <v>0</v>
      </c>
      <c r="BH22" s="721">
        <f t="shared" si="32"/>
        <v>0</v>
      </c>
      <c r="BI22" s="722">
        <f t="shared" si="32"/>
        <v>0</v>
      </c>
      <c r="BJ22" s="723">
        <f t="shared" si="32"/>
        <v>0</v>
      </c>
      <c r="BK22" s="562">
        <f t="shared" si="32"/>
        <v>0</v>
      </c>
      <c r="BL22" s="723">
        <f t="shared" si="32"/>
        <v>0</v>
      </c>
      <c r="BM22" s="723">
        <f t="shared" si="32"/>
        <v>0</v>
      </c>
      <c r="BN22" s="724">
        <f t="shared" si="32"/>
        <v>0</v>
      </c>
      <c r="BO22" s="723">
        <f t="shared" si="32"/>
        <v>0</v>
      </c>
      <c r="BP22" s="721">
        <f t="shared" si="32"/>
        <v>0</v>
      </c>
      <c r="BQ22" s="722">
        <f t="shared" si="32"/>
        <v>0</v>
      </c>
      <c r="BR22" s="723">
        <f t="shared" si="32"/>
        <v>0</v>
      </c>
      <c r="BS22" s="562">
        <f t="shared" si="32"/>
        <v>0</v>
      </c>
      <c r="BT22" s="723">
        <f t="shared" si="32"/>
        <v>0</v>
      </c>
      <c r="BU22" s="723">
        <f t="shared" si="32"/>
        <v>0</v>
      </c>
      <c r="BV22" s="724">
        <f t="shared" si="32"/>
        <v>0</v>
      </c>
      <c r="BW22" s="723">
        <f t="shared" si="32"/>
        <v>0</v>
      </c>
      <c r="BX22" s="721">
        <f t="shared" ref="BX22:CM22" si="33">IF(AND(BX12&gt;=$J$22,BX12&lt;$K$22),"*",0)</f>
        <v>0</v>
      </c>
      <c r="BY22" s="722">
        <f t="shared" si="33"/>
        <v>0</v>
      </c>
      <c r="BZ22" s="723">
        <f t="shared" si="33"/>
        <v>0</v>
      </c>
      <c r="CA22" s="562">
        <f t="shared" si="33"/>
        <v>0</v>
      </c>
      <c r="CB22" s="723">
        <f t="shared" si="33"/>
        <v>0</v>
      </c>
      <c r="CC22" s="723">
        <f t="shared" si="33"/>
        <v>0</v>
      </c>
      <c r="CD22" s="724">
        <f t="shared" si="33"/>
        <v>0</v>
      </c>
      <c r="CE22" s="723">
        <f t="shared" si="33"/>
        <v>0</v>
      </c>
      <c r="CF22" s="721">
        <f t="shared" si="33"/>
        <v>0</v>
      </c>
      <c r="CG22" s="538">
        <f t="shared" si="33"/>
        <v>0</v>
      </c>
      <c r="CH22" s="539">
        <f t="shared" si="33"/>
        <v>0</v>
      </c>
      <c r="CI22" s="540">
        <f t="shared" si="33"/>
        <v>0</v>
      </c>
      <c r="CJ22" s="539">
        <f t="shared" si="33"/>
        <v>0</v>
      </c>
      <c r="CK22" s="539">
        <f t="shared" si="33"/>
        <v>0</v>
      </c>
      <c r="CL22" s="541">
        <f t="shared" si="33"/>
        <v>0</v>
      </c>
      <c r="CM22" s="539">
        <f t="shared" si="33"/>
        <v>0</v>
      </c>
      <c r="CN22" s="1128">
        <f t="shared" si="4"/>
        <v>0</v>
      </c>
      <c r="CO22" s="1129"/>
      <c r="CP22" s="1123">
        <f>IF(CN22=0,0,LOOKUP(CN22,ﾃﾞｰﾀ入力!$AR$13:'ﾃﾞｰﾀ入力'!$AR$34,ﾃﾞｰﾀ入力!$AS$13:'ﾃﾞｰﾀ入力'!$AS$34))</f>
        <v>0</v>
      </c>
      <c r="CQ22" s="1123"/>
      <c r="CR22" s="294">
        <f t="shared" si="5"/>
        <v>0</v>
      </c>
      <c r="CS22" s="294">
        <f t="shared" si="6"/>
        <v>0</v>
      </c>
      <c r="CT22" s="294">
        <f t="shared" si="7"/>
        <v>0</v>
      </c>
      <c r="CU22" s="295">
        <f t="shared" si="12"/>
        <v>0</v>
      </c>
      <c r="CV22" s="296">
        <f>IF(H22=0,0,LOOKUP(H22,ﾃﾞｰﾀ入力!$C$3:'ﾃﾞｰﾀ入力'!$C$52,ﾃﾞｰﾀ入力!$E$3:'ﾃﾞｰﾀ入力'!$E$51))</f>
        <v>0</v>
      </c>
      <c r="CW22" s="297">
        <f>IF(H22=0,0,LOOKUP(H22,ﾃﾞｰﾀ入力!$C$3:'ﾃﾞｰﾀ入力'!$C$52,ﾃﾞｰﾀ入力!$F$3:'ﾃﾞｰﾀ入力'!$F$51))</f>
        <v>0</v>
      </c>
      <c r="CY22" s="69"/>
      <c r="CZ22" s="69"/>
      <c r="DA22" s="69"/>
    </row>
    <row r="23" spans="1:105" ht="22.5" customHeight="1">
      <c r="A23" s="443">
        <f t="shared" si="8"/>
        <v>10</v>
      </c>
      <c r="B23" s="855" t="str">
        <f>ｼﾌﾄ原本!C14</f>
        <v>C.E</v>
      </c>
      <c r="C23" s="780" t="str">
        <f>ｼﾌﾄ原本!P14</f>
        <v>X</v>
      </c>
      <c r="D23" s="435">
        <f>IF(COUNTIF($H$14:$H$30,10),VLOOKUP(10,$H$14:$CU$30,3,FALSE),0)</f>
        <v>0</v>
      </c>
      <c r="E23" s="423">
        <f>IF(COUNTIF($H$14:$H$30,10),VLOOKUP(10,$H$14:$CU$30,4,FALSE),0)</f>
        <v>0</v>
      </c>
      <c r="F23" s="430">
        <f>IF(COUNTIF($H$14:$H$30,10),VLOOKUP(10,$H$14:$CU$30,92,FALSE),0)</f>
        <v>0</v>
      </c>
      <c r="G23" s="431">
        <f>IF(COUNTIF($H$14:$H$30,10),VLOOKUP(10,$H$14:$CW$30,94,FALSE),0)</f>
        <v>0</v>
      </c>
      <c r="H23" s="432"/>
      <c r="I23" s="874">
        <f>IF(H23=0,0,LOOKUP(H23,ﾃﾞｰﾀ入力!$C$3:'ﾃﾞｰﾀ入力'!$C$40,ﾃﾞｰﾀ入力!$D$3:'ﾃﾞｰﾀ入力'!$D$40))</f>
        <v>0</v>
      </c>
      <c r="J23" s="285"/>
      <c r="K23" s="286"/>
      <c r="L23" s="632">
        <f>IF(AND(L12&gt;=$J$23,L12&lt;$K$23),"*",0)</f>
        <v>0</v>
      </c>
      <c r="M23" s="626">
        <f t="shared" ref="M23:AQ23" si="34">IF(AND(M12&gt;=$J$23,M12&lt;$K$23),"*",0)</f>
        <v>0</v>
      </c>
      <c r="N23" s="627">
        <f t="shared" si="34"/>
        <v>0</v>
      </c>
      <c r="O23" s="628">
        <f t="shared" si="34"/>
        <v>0</v>
      </c>
      <c r="P23" s="537">
        <f t="shared" si="34"/>
        <v>0</v>
      </c>
      <c r="Q23" s="539">
        <f t="shared" si="34"/>
        <v>0</v>
      </c>
      <c r="R23" s="541">
        <f t="shared" si="34"/>
        <v>0</v>
      </c>
      <c r="S23" s="539">
        <f t="shared" si="34"/>
        <v>0</v>
      </c>
      <c r="T23" s="537">
        <f t="shared" si="34"/>
        <v>0</v>
      </c>
      <c r="U23" s="538">
        <f t="shared" si="34"/>
        <v>0</v>
      </c>
      <c r="V23" s="723">
        <f t="shared" si="34"/>
        <v>0</v>
      </c>
      <c r="W23" s="562">
        <f t="shared" si="34"/>
        <v>0</v>
      </c>
      <c r="X23" s="723">
        <f t="shared" si="34"/>
        <v>0</v>
      </c>
      <c r="Y23" s="723">
        <f t="shared" si="34"/>
        <v>0</v>
      </c>
      <c r="Z23" s="724">
        <f t="shared" si="34"/>
        <v>0</v>
      </c>
      <c r="AA23" s="723">
        <f t="shared" si="34"/>
        <v>0</v>
      </c>
      <c r="AB23" s="721">
        <f t="shared" si="34"/>
        <v>0</v>
      </c>
      <c r="AC23" s="722">
        <f t="shared" si="34"/>
        <v>0</v>
      </c>
      <c r="AD23" s="723">
        <f t="shared" si="34"/>
        <v>0</v>
      </c>
      <c r="AE23" s="562">
        <f t="shared" si="34"/>
        <v>0</v>
      </c>
      <c r="AF23" s="723">
        <f t="shared" si="34"/>
        <v>0</v>
      </c>
      <c r="AG23" s="723">
        <f t="shared" si="34"/>
        <v>0</v>
      </c>
      <c r="AH23" s="724">
        <f t="shared" si="34"/>
        <v>0</v>
      </c>
      <c r="AI23" s="723">
        <f t="shared" si="34"/>
        <v>0</v>
      </c>
      <c r="AJ23" s="721">
        <f t="shared" si="34"/>
        <v>0</v>
      </c>
      <c r="AK23" s="722">
        <f t="shared" si="34"/>
        <v>0</v>
      </c>
      <c r="AL23" s="723">
        <f t="shared" si="34"/>
        <v>0</v>
      </c>
      <c r="AM23" s="562">
        <f t="shared" si="34"/>
        <v>0</v>
      </c>
      <c r="AN23" s="723">
        <f t="shared" si="34"/>
        <v>0</v>
      </c>
      <c r="AO23" s="723">
        <f t="shared" si="34"/>
        <v>0</v>
      </c>
      <c r="AP23" s="724">
        <f t="shared" si="34"/>
        <v>0</v>
      </c>
      <c r="AQ23" s="723">
        <f t="shared" si="34"/>
        <v>0</v>
      </c>
      <c r="AR23" s="721">
        <f t="shared" ref="AR23:BW23" si="35">IF(AND(AR12&gt;=$J$23,AR12&lt;$K$23),"*",0)</f>
        <v>0</v>
      </c>
      <c r="AS23" s="722">
        <f t="shared" si="35"/>
        <v>0</v>
      </c>
      <c r="AT23" s="723">
        <f t="shared" si="35"/>
        <v>0</v>
      </c>
      <c r="AU23" s="562">
        <f t="shared" si="35"/>
        <v>0</v>
      </c>
      <c r="AV23" s="723">
        <f t="shared" si="35"/>
        <v>0</v>
      </c>
      <c r="AW23" s="723">
        <f t="shared" si="35"/>
        <v>0</v>
      </c>
      <c r="AX23" s="724">
        <f t="shared" si="35"/>
        <v>0</v>
      </c>
      <c r="AY23" s="723">
        <f t="shared" si="35"/>
        <v>0</v>
      </c>
      <c r="AZ23" s="721">
        <f t="shared" si="35"/>
        <v>0</v>
      </c>
      <c r="BA23" s="722">
        <f t="shared" si="35"/>
        <v>0</v>
      </c>
      <c r="BB23" s="723">
        <f t="shared" si="35"/>
        <v>0</v>
      </c>
      <c r="BC23" s="562">
        <f t="shared" si="35"/>
        <v>0</v>
      </c>
      <c r="BD23" s="723">
        <f t="shared" si="35"/>
        <v>0</v>
      </c>
      <c r="BE23" s="723">
        <f t="shared" si="35"/>
        <v>0</v>
      </c>
      <c r="BF23" s="724">
        <f t="shared" si="35"/>
        <v>0</v>
      </c>
      <c r="BG23" s="723">
        <f t="shared" si="35"/>
        <v>0</v>
      </c>
      <c r="BH23" s="721">
        <f t="shared" si="35"/>
        <v>0</v>
      </c>
      <c r="BI23" s="722">
        <f t="shared" si="35"/>
        <v>0</v>
      </c>
      <c r="BJ23" s="723">
        <f t="shared" si="35"/>
        <v>0</v>
      </c>
      <c r="BK23" s="562">
        <f t="shared" si="35"/>
        <v>0</v>
      </c>
      <c r="BL23" s="723">
        <f t="shared" si="35"/>
        <v>0</v>
      </c>
      <c r="BM23" s="723">
        <f t="shared" si="35"/>
        <v>0</v>
      </c>
      <c r="BN23" s="724">
        <f t="shared" si="35"/>
        <v>0</v>
      </c>
      <c r="BO23" s="723">
        <f t="shared" si="35"/>
        <v>0</v>
      </c>
      <c r="BP23" s="721">
        <f t="shared" si="35"/>
        <v>0</v>
      </c>
      <c r="BQ23" s="722">
        <f t="shared" si="35"/>
        <v>0</v>
      </c>
      <c r="BR23" s="723">
        <f t="shared" si="35"/>
        <v>0</v>
      </c>
      <c r="BS23" s="562">
        <f t="shared" si="35"/>
        <v>0</v>
      </c>
      <c r="BT23" s="723">
        <f t="shared" si="35"/>
        <v>0</v>
      </c>
      <c r="BU23" s="723">
        <f t="shared" si="35"/>
        <v>0</v>
      </c>
      <c r="BV23" s="724">
        <f t="shared" si="35"/>
        <v>0</v>
      </c>
      <c r="BW23" s="723">
        <f t="shared" si="35"/>
        <v>0</v>
      </c>
      <c r="BX23" s="721">
        <f t="shared" ref="BX23:CM23" si="36">IF(AND(BX12&gt;=$J$23,BX12&lt;$K$23),"*",0)</f>
        <v>0</v>
      </c>
      <c r="BY23" s="722">
        <f t="shared" si="36"/>
        <v>0</v>
      </c>
      <c r="BZ23" s="723">
        <f t="shared" si="36"/>
        <v>0</v>
      </c>
      <c r="CA23" s="562">
        <f t="shared" si="36"/>
        <v>0</v>
      </c>
      <c r="CB23" s="723">
        <f t="shared" si="36"/>
        <v>0</v>
      </c>
      <c r="CC23" s="723">
        <f t="shared" si="36"/>
        <v>0</v>
      </c>
      <c r="CD23" s="724">
        <f t="shared" si="36"/>
        <v>0</v>
      </c>
      <c r="CE23" s="723">
        <f t="shared" si="36"/>
        <v>0</v>
      </c>
      <c r="CF23" s="721">
        <f t="shared" si="36"/>
        <v>0</v>
      </c>
      <c r="CG23" s="722">
        <f t="shared" si="36"/>
        <v>0</v>
      </c>
      <c r="CH23" s="539">
        <f t="shared" si="36"/>
        <v>0</v>
      </c>
      <c r="CI23" s="540">
        <f t="shared" si="36"/>
        <v>0</v>
      </c>
      <c r="CJ23" s="539">
        <f t="shared" si="36"/>
        <v>0</v>
      </c>
      <c r="CK23" s="539">
        <f t="shared" si="36"/>
        <v>0</v>
      </c>
      <c r="CL23" s="541">
        <f t="shared" si="36"/>
        <v>0</v>
      </c>
      <c r="CM23" s="539">
        <f t="shared" si="36"/>
        <v>0</v>
      </c>
      <c r="CN23" s="1128">
        <f t="shared" si="4"/>
        <v>0</v>
      </c>
      <c r="CO23" s="1129"/>
      <c r="CP23" s="1123">
        <f>IF(CN23=0,0,LOOKUP(CN23,ﾃﾞｰﾀ入力!$AR$13:'ﾃﾞｰﾀ入力'!$AR$34,ﾃﾞｰﾀ入力!$AS$13:'ﾃﾞｰﾀ入力'!$AS$34))</f>
        <v>0</v>
      </c>
      <c r="CQ23" s="1123"/>
      <c r="CR23" s="294">
        <f t="shared" si="5"/>
        <v>0</v>
      </c>
      <c r="CS23" s="294">
        <f t="shared" si="6"/>
        <v>0</v>
      </c>
      <c r="CT23" s="294">
        <f t="shared" si="7"/>
        <v>0</v>
      </c>
      <c r="CU23" s="295">
        <f t="shared" si="12"/>
        <v>0</v>
      </c>
      <c r="CV23" s="296">
        <f>IF(H23=0,0,LOOKUP(H23,ﾃﾞｰﾀ入力!$C$3:'ﾃﾞｰﾀ入力'!$C$52,ﾃﾞｰﾀ入力!$E$3:'ﾃﾞｰﾀ入力'!$E$51))</f>
        <v>0</v>
      </c>
      <c r="CW23" s="297">
        <f>IF(H23=0,0,LOOKUP(H23,ﾃﾞｰﾀ入力!$C$3:'ﾃﾞｰﾀ入力'!$C$52,ﾃﾞｰﾀ入力!$F$3:'ﾃﾞｰﾀ入力'!$F$51))</f>
        <v>0</v>
      </c>
      <c r="CY23" s="69"/>
      <c r="CZ23" s="69"/>
      <c r="DA23" s="69"/>
    </row>
    <row r="24" spans="1:105" ht="22.5" customHeight="1">
      <c r="A24" s="443">
        <f t="shared" si="8"/>
        <v>11</v>
      </c>
      <c r="B24" s="855" t="str">
        <f>ｼﾌﾄ原本!C15</f>
        <v>K.J</v>
      </c>
      <c r="C24" s="780" t="str">
        <f>ｼﾌﾄ原本!P15</f>
        <v>X</v>
      </c>
      <c r="D24" s="435">
        <f>IF(COUNTIF($H$14:$H$30,11),VLOOKUP(11,$H$14:$CU$30,3,FALSE),0)</f>
        <v>0</v>
      </c>
      <c r="E24" s="423">
        <f>IF(COUNTIF($H$14:$H$30,11),VLOOKUP(11,$H$14:$CU$30,4,FALSE),0)</f>
        <v>0</v>
      </c>
      <c r="F24" s="430">
        <f>IF(COUNTIF($H$14:$H$30,11),VLOOKUP(11,$H$14:$CU$30,92,FALSE),0)</f>
        <v>0</v>
      </c>
      <c r="G24" s="431">
        <f>IF(COUNTIF($H$14:$H$30,11),VLOOKUP(11,$H$14:$CW$30,94,FALSE),0)</f>
        <v>0</v>
      </c>
      <c r="H24" s="432"/>
      <c r="I24" s="874">
        <f>IF(H24=0,0,LOOKUP(H24,ﾃﾞｰﾀ入力!$C$3:'ﾃﾞｰﾀ入力'!$C$40,ﾃﾞｰﾀ入力!$D$3:'ﾃﾞｰﾀ入力'!$D$40))</f>
        <v>0</v>
      </c>
      <c r="J24" s="548"/>
      <c r="K24" s="549"/>
      <c r="L24" s="632">
        <f t="shared" ref="L24:AQ24" si="37">IF(AND(L12&gt;=$J$24,L12&lt;$K$24),"*",0)</f>
        <v>0</v>
      </c>
      <c r="M24" s="626">
        <f t="shared" si="37"/>
        <v>0</v>
      </c>
      <c r="N24" s="627">
        <f t="shared" si="37"/>
        <v>0</v>
      </c>
      <c r="O24" s="628">
        <f t="shared" si="37"/>
        <v>0</v>
      </c>
      <c r="P24" s="537">
        <f t="shared" si="37"/>
        <v>0</v>
      </c>
      <c r="Q24" s="539">
        <f t="shared" si="37"/>
        <v>0</v>
      </c>
      <c r="R24" s="541">
        <f t="shared" si="37"/>
        <v>0</v>
      </c>
      <c r="S24" s="539">
        <f t="shared" si="37"/>
        <v>0</v>
      </c>
      <c r="T24" s="537">
        <f t="shared" si="37"/>
        <v>0</v>
      </c>
      <c r="U24" s="538">
        <f t="shared" si="37"/>
        <v>0</v>
      </c>
      <c r="V24" s="723">
        <f t="shared" si="37"/>
        <v>0</v>
      </c>
      <c r="W24" s="562">
        <f t="shared" si="37"/>
        <v>0</v>
      </c>
      <c r="X24" s="723">
        <f t="shared" si="37"/>
        <v>0</v>
      </c>
      <c r="Y24" s="723">
        <f t="shared" si="37"/>
        <v>0</v>
      </c>
      <c r="Z24" s="724">
        <f t="shared" si="37"/>
        <v>0</v>
      </c>
      <c r="AA24" s="723">
        <f t="shared" si="37"/>
        <v>0</v>
      </c>
      <c r="AB24" s="721">
        <f t="shared" si="37"/>
        <v>0</v>
      </c>
      <c r="AC24" s="722">
        <f t="shared" si="37"/>
        <v>0</v>
      </c>
      <c r="AD24" s="723">
        <f t="shared" si="37"/>
        <v>0</v>
      </c>
      <c r="AE24" s="562">
        <f t="shared" si="37"/>
        <v>0</v>
      </c>
      <c r="AF24" s="723">
        <f t="shared" si="37"/>
        <v>0</v>
      </c>
      <c r="AG24" s="723">
        <f t="shared" si="37"/>
        <v>0</v>
      </c>
      <c r="AH24" s="724">
        <f t="shared" si="37"/>
        <v>0</v>
      </c>
      <c r="AI24" s="723">
        <f t="shared" si="37"/>
        <v>0</v>
      </c>
      <c r="AJ24" s="721">
        <f t="shared" si="37"/>
        <v>0</v>
      </c>
      <c r="AK24" s="722">
        <f t="shared" si="37"/>
        <v>0</v>
      </c>
      <c r="AL24" s="723">
        <f t="shared" si="37"/>
        <v>0</v>
      </c>
      <c r="AM24" s="562">
        <f t="shared" si="37"/>
        <v>0</v>
      </c>
      <c r="AN24" s="723">
        <f t="shared" si="37"/>
        <v>0</v>
      </c>
      <c r="AO24" s="723">
        <f t="shared" si="37"/>
        <v>0</v>
      </c>
      <c r="AP24" s="724">
        <f t="shared" si="37"/>
        <v>0</v>
      </c>
      <c r="AQ24" s="723">
        <f t="shared" si="37"/>
        <v>0</v>
      </c>
      <c r="AR24" s="721">
        <f t="shared" ref="AR24:BW24" si="38">IF(AND(AR12&gt;=$J$24,AR12&lt;$K$24),"*",0)</f>
        <v>0</v>
      </c>
      <c r="AS24" s="722">
        <f t="shared" si="38"/>
        <v>0</v>
      </c>
      <c r="AT24" s="723">
        <f t="shared" si="38"/>
        <v>0</v>
      </c>
      <c r="AU24" s="562">
        <f t="shared" si="38"/>
        <v>0</v>
      </c>
      <c r="AV24" s="723">
        <f t="shared" si="38"/>
        <v>0</v>
      </c>
      <c r="AW24" s="723">
        <f t="shared" si="38"/>
        <v>0</v>
      </c>
      <c r="AX24" s="724">
        <f t="shared" si="38"/>
        <v>0</v>
      </c>
      <c r="AY24" s="723">
        <f t="shared" si="38"/>
        <v>0</v>
      </c>
      <c r="AZ24" s="721">
        <f t="shared" si="38"/>
        <v>0</v>
      </c>
      <c r="BA24" s="722">
        <f t="shared" si="38"/>
        <v>0</v>
      </c>
      <c r="BB24" s="723">
        <f t="shared" si="38"/>
        <v>0</v>
      </c>
      <c r="BC24" s="562">
        <f t="shared" si="38"/>
        <v>0</v>
      </c>
      <c r="BD24" s="723">
        <f t="shared" si="38"/>
        <v>0</v>
      </c>
      <c r="BE24" s="723">
        <f t="shared" si="38"/>
        <v>0</v>
      </c>
      <c r="BF24" s="724">
        <f t="shared" si="38"/>
        <v>0</v>
      </c>
      <c r="BG24" s="723">
        <f t="shared" si="38"/>
        <v>0</v>
      </c>
      <c r="BH24" s="721">
        <f t="shared" si="38"/>
        <v>0</v>
      </c>
      <c r="BI24" s="722">
        <f t="shared" si="38"/>
        <v>0</v>
      </c>
      <c r="BJ24" s="723">
        <f t="shared" si="38"/>
        <v>0</v>
      </c>
      <c r="BK24" s="562">
        <f t="shared" si="38"/>
        <v>0</v>
      </c>
      <c r="BL24" s="723">
        <f t="shared" si="38"/>
        <v>0</v>
      </c>
      <c r="BM24" s="723">
        <f t="shared" si="38"/>
        <v>0</v>
      </c>
      <c r="BN24" s="724">
        <f t="shared" si="38"/>
        <v>0</v>
      </c>
      <c r="BO24" s="723">
        <f t="shared" si="38"/>
        <v>0</v>
      </c>
      <c r="BP24" s="721">
        <f t="shared" si="38"/>
        <v>0</v>
      </c>
      <c r="BQ24" s="722">
        <f t="shared" si="38"/>
        <v>0</v>
      </c>
      <c r="BR24" s="723">
        <f t="shared" si="38"/>
        <v>0</v>
      </c>
      <c r="BS24" s="562">
        <f t="shared" si="38"/>
        <v>0</v>
      </c>
      <c r="BT24" s="723">
        <f t="shared" si="38"/>
        <v>0</v>
      </c>
      <c r="BU24" s="723">
        <f t="shared" si="38"/>
        <v>0</v>
      </c>
      <c r="BV24" s="724">
        <f t="shared" si="38"/>
        <v>0</v>
      </c>
      <c r="BW24" s="723">
        <f t="shared" si="38"/>
        <v>0</v>
      </c>
      <c r="BX24" s="721">
        <f t="shared" ref="BX24:CM24" si="39">IF(AND(BX12&gt;=$J$24,BX12&lt;$K$24),"*",0)</f>
        <v>0</v>
      </c>
      <c r="BY24" s="722">
        <f t="shared" si="39"/>
        <v>0</v>
      </c>
      <c r="BZ24" s="723">
        <f t="shared" si="39"/>
        <v>0</v>
      </c>
      <c r="CA24" s="562">
        <f t="shared" si="39"/>
        <v>0</v>
      </c>
      <c r="CB24" s="723">
        <f t="shared" si="39"/>
        <v>0</v>
      </c>
      <c r="CC24" s="723">
        <f t="shared" si="39"/>
        <v>0</v>
      </c>
      <c r="CD24" s="724">
        <f t="shared" si="39"/>
        <v>0</v>
      </c>
      <c r="CE24" s="723">
        <f t="shared" si="39"/>
        <v>0</v>
      </c>
      <c r="CF24" s="721">
        <f t="shared" si="39"/>
        <v>0</v>
      </c>
      <c r="CG24" s="538">
        <f t="shared" si="39"/>
        <v>0</v>
      </c>
      <c r="CH24" s="539">
        <f t="shared" si="39"/>
        <v>0</v>
      </c>
      <c r="CI24" s="540">
        <f t="shared" si="39"/>
        <v>0</v>
      </c>
      <c r="CJ24" s="539">
        <f t="shared" si="39"/>
        <v>0</v>
      </c>
      <c r="CK24" s="539">
        <f t="shared" si="39"/>
        <v>0</v>
      </c>
      <c r="CL24" s="541">
        <f t="shared" si="39"/>
        <v>0</v>
      </c>
      <c r="CM24" s="539">
        <f t="shared" si="39"/>
        <v>0</v>
      </c>
      <c r="CN24" s="1128">
        <f t="shared" si="4"/>
        <v>0</v>
      </c>
      <c r="CO24" s="1129"/>
      <c r="CP24" s="1123">
        <f>IF(CN24=0,0,LOOKUP(CN24,ﾃﾞｰﾀ入力!$AR$13:'ﾃﾞｰﾀ入力'!$AR$34,ﾃﾞｰﾀ入力!$AS$13:'ﾃﾞｰﾀ入力'!$AS$34))</f>
        <v>0</v>
      </c>
      <c r="CQ24" s="1123"/>
      <c r="CR24" s="294">
        <f t="shared" si="5"/>
        <v>0</v>
      </c>
      <c r="CS24" s="294">
        <f t="shared" si="6"/>
        <v>0</v>
      </c>
      <c r="CT24" s="294">
        <f t="shared" si="7"/>
        <v>0</v>
      </c>
      <c r="CU24" s="295">
        <f t="shared" si="12"/>
        <v>0</v>
      </c>
      <c r="CV24" s="296">
        <f>IF(H24=0,0,LOOKUP(H24,ﾃﾞｰﾀ入力!$C$3:'ﾃﾞｰﾀ入力'!$C$52,ﾃﾞｰﾀ入力!$E$3:'ﾃﾞｰﾀ入力'!$E$51))</f>
        <v>0</v>
      </c>
      <c r="CW24" s="297">
        <f>IF(H24=0,0,LOOKUP(H24,ﾃﾞｰﾀ入力!$C$3:'ﾃﾞｰﾀ入力'!$C$52,ﾃﾞｰﾀ入力!$F$3:'ﾃﾞｰﾀ入力'!$F$51))</f>
        <v>0</v>
      </c>
      <c r="CY24" s="69"/>
      <c r="CZ24" s="69"/>
      <c r="DA24" s="69"/>
    </row>
    <row r="25" spans="1:105" ht="22.5" customHeight="1">
      <c r="A25" s="443">
        <f t="shared" si="8"/>
        <v>12</v>
      </c>
      <c r="B25" s="855" t="str">
        <f>ｼﾌﾄ原本!C16</f>
        <v>Y.K</v>
      </c>
      <c r="C25" s="780" t="str">
        <f>ｼﾌﾄ原本!P16</f>
        <v>X</v>
      </c>
      <c r="D25" s="435">
        <f>IF(COUNTIF($H$14:$H$30,12),VLOOKUP(12,$H$14:$CU$30,3,FALSE),0)</f>
        <v>0</v>
      </c>
      <c r="E25" s="423">
        <f>IF(COUNTIF($H$14:$H$30,12),VLOOKUP(12,$H$14:$CU$30,4,FALSE),0)</f>
        <v>0</v>
      </c>
      <c r="F25" s="430">
        <f>IF(COUNTIF($H$14:$H$30,12),VLOOKUP(12,$H$14:$CU$30,92,FALSE),0)</f>
        <v>0</v>
      </c>
      <c r="G25" s="431">
        <f>IF(COUNTIF($H$14:$H$30,12),VLOOKUP(12,$H$14:$CW$30,94,FALSE),0)</f>
        <v>0</v>
      </c>
      <c r="H25" s="432"/>
      <c r="I25" s="874">
        <f>IF(H25=0,0,LOOKUP(H25,ﾃﾞｰﾀ入力!$C$3:'ﾃﾞｰﾀ入力'!$C$40,ﾃﾞｰﾀ入力!$D$3:'ﾃﾞｰﾀ入力'!$D$40))</f>
        <v>0</v>
      </c>
      <c r="J25" s="285"/>
      <c r="K25" s="286"/>
      <c r="L25" s="632">
        <f t="shared" ref="L25:AQ25" si="40">IF(AND(L12&gt;=$J$25,L12&lt;$K$25),"*",0)</f>
        <v>0</v>
      </c>
      <c r="M25" s="626">
        <f t="shared" si="40"/>
        <v>0</v>
      </c>
      <c r="N25" s="627">
        <f t="shared" si="40"/>
        <v>0</v>
      </c>
      <c r="O25" s="628">
        <f t="shared" si="40"/>
        <v>0</v>
      </c>
      <c r="P25" s="537">
        <f t="shared" si="40"/>
        <v>0</v>
      </c>
      <c r="Q25" s="539">
        <f t="shared" si="40"/>
        <v>0</v>
      </c>
      <c r="R25" s="541">
        <f t="shared" si="40"/>
        <v>0</v>
      </c>
      <c r="S25" s="539">
        <f t="shared" si="40"/>
        <v>0</v>
      </c>
      <c r="T25" s="537">
        <f t="shared" si="40"/>
        <v>0</v>
      </c>
      <c r="U25" s="538">
        <f t="shared" si="40"/>
        <v>0</v>
      </c>
      <c r="V25" s="539">
        <f t="shared" si="40"/>
        <v>0</v>
      </c>
      <c r="W25" s="540">
        <f t="shared" si="40"/>
        <v>0</v>
      </c>
      <c r="X25" s="539">
        <f t="shared" si="40"/>
        <v>0</v>
      </c>
      <c r="Y25" s="539">
        <f t="shared" si="40"/>
        <v>0</v>
      </c>
      <c r="Z25" s="541">
        <f t="shared" si="40"/>
        <v>0</v>
      </c>
      <c r="AA25" s="539">
        <f t="shared" si="40"/>
        <v>0</v>
      </c>
      <c r="AB25" s="537">
        <f t="shared" si="40"/>
        <v>0</v>
      </c>
      <c r="AC25" s="538">
        <f t="shared" si="40"/>
        <v>0</v>
      </c>
      <c r="AD25" s="723">
        <f t="shared" si="40"/>
        <v>0</v>
      </c>
      <c r="AE25" s="562">
        <f t="shared" si="40"/>
        <v>0</v>
      </c>
      <c r="AF25" s="723">
        <f t="shared" si="40"/>
        <v>0</v>
      </c>
      <c r="AG25" s="723">
        <f t="shared" si="40"/>
        <v>0</v>
      </c>
      <c r="AH25" s="724">
        <f t="shared" si="40"/>
        <v>0</v>
      </c>
      <c r="AI25" s="723">
        <f t="shared" si="40"/>
        <v>0</v>
      </c>
      <c r="AJ25" s="721">
        <f t="shared" si="40"/>
        <v>0</v>
      </c>
      <c r="AK25" s="722">
        <f t="shared" si="40"/>
        <v>0</v>
      </c>
      <c r="AL25" s="723">
        <f t="shared" si="40"/>
        <v>0</v>
      </c>
      <c r="AM25" s="562">
        <f t="shared" si="40"/>
        <v>0</v>
      </c>
      <c r="AN25" s="723">
        <f t="shared" si="40"/>
        <v>0</v>
      </c>
      <c r="AO25" s="723">
        <f t="shared" si="40"/>
        <v>0</v>
      </c>
      <c r="AP25" s="724">
        <f t="shared" si="40"/>
        <v>0</v>
      </c>
      <c r="AQ25" s="723">
        <f t="shared" si="40"/>
        <v>0</v>
      </c>
      <c r="AR25" s="721">
        <f t="shared" ref="AR25:BW25" si="41">IF(AND(AR12&gt;=$J$25,AR12&lt;$K$25),"*",0)</f>
        <v>0</v>
      </c>
      <c r="AS25" s="722">
        <f t="shared" si="41"/>
        <v>0</v>
      </c>
      <c r="AT25" s="723">
        <f t="shared" si="41"/>
        <v>0</v>
      </c>
      <c r="AU25" s="562">
        <f t="shared" si="41"/>
        <v>0</v>
      </c>
      <c r="AV25" s="723">
        <f t="shared" si="41"/>
        <v>0</v>
      </c>
      <c r="AW25" s="723">
        <f t="shared" si="41"/>
        <v>0</v>
      </c>
      <c r="AX25" s="724">
        <f t="shared" si="41"/>
        <v>0</v>
      </c>
      <c r="AY25" s="723">
        <f t="shared" si="41"/>
        <v>0</v>
      </c>
      <c r="AZ25" s="721">
        <f t="shared" si="41"/>
        <v>0</v>
      </c>
      <c r="BA25" s="722">
        <f t="shared" si="41"/>
        <v>0</v>
      </c>
      <c r="BB25" s="723">
        <f t="shared" si="41"/>
        <v>0</v>
      </c>
      <c r="BC25" s="562">
        <f t="shared" si="41"/>
        <v>0</v>
      </c>
      <c r="BD25" s="723">
        <f t="shared" si="41"/>
        <v>0</v>
      </c>
      <c r="BE25" s="723">
        <f t="shared" si="41"/>
        <v>0</v>
      </c>
      <c r="BF25" s="724">
        <f t="shared" si="41"/>
        <v>0</v>
      </c>
      <c r="BG25" s="723">
        <f t="shared" si="41"/>
        <v>0</v>
      </c>
      <c r="BH25" s="721">
        <f t="shared" si="41"/>
        <v>0</v>
      </c>
      <c r="BI25" s="722">
        <f t="shared" si="41"/>
        <v>0</v>
      </c>
      <c r="BJ25" s="723">
        <f t="shared" si="41"/>
        <v>0</v>
      </c>
      <c r="BK25" s="562">
        <f t="shared" si="41"/>
        <v>0</v>
      </c>
      <c r="BL25" s="723">
        <f t="shared" si="41"/>
        <v>0</v>
      </c>
      <c r="BM25" s="723">
        <f t="shared" si="41"/>
        <v>0</v>
      </c>
      <c r="BN25" s="724">
        <f t="shared" si="41"/>
        <v>0</v>
      </c>
      <c r="BO25" s="723">
        <f t="shared" si="41"/>
        <v>0</v>
      </c>
      <c r="BP25" s="721">
        <f t="shared" si="41"/>
        <v>0</v>
      </c>
      <c r="BQ25" s="722">
        <f t="shared" si="41"/>
        <v>0</v>
      </c>
      <c r="BR25" s="723">
        <f t="shared" si="41"/>
        <v>0</v>
      </c>
      <c r="BS25" s="562">
        <f t="shared" si="41"/>
        <v>0</v>
      </c>
      <c r="BT25" s="723">
        <f t="shared" si="41"/>
        <v>0</v>
      </c>
      <c r="BU25" s="723">
        <f t="shared" si="41"/>
        <v>0</v>
      </c>
      <c r="BV25" s="724">
        <f t="shared" si="41"/>
        <v>0</v>
      </c>
      <c r="BW25" s="723">
        <f t="shared" si="41"/>
        <v>0</v>
      </c>
      <c r="BX25" s="721">
        <f t="shared" ref="BX25:CM25" si="42">IF(AND(BX12&gt;=$J$25,BX12&lt;$K$25),"*",0)</f>
        <v>0</v>
      </c>
      <c r="BY25" s="722">
        <f t="shared" si="42"/>
        <v>0</v>
      </c>
      <c r="BZ25" s="723">
        <f t="shared" si="42"/>
        <v>0</v>
      </c>
      <c r="CA25" s="562">
        <f t="shared" si="42"/>
        <v>0</v>
      </c>
      <c r="CB25" s="723">
        <f t="shared" si="42"/>
        <v>0</v>
      </c>
      <c r="CC25" s="723">
        <f t="shared" si="42"/>
        <v>0</v>
      </c>
      <c r="CD25" s="724">
        <f t="shared" si="42"/>
        <v>0</v>
      </c>
      <c r="CE25" s="723">
        <f t="shared" si="42"/>
        <v>0</v>
      </c>
      <c r="CF25" s="721">
        <f t="shared" si="42"/>
        <v>0</v>
      </c>
      <c r="CG25" s="538">
        <f t="shared" si="42"/>
        <v>0</v>
      </c>
      <c r="CH25" s="539">
        <f t="shared" si="42"/>
        <v>0</v>
      </c>
      <c r="CI25" s="540">
        <f t="shared" si="42"/>
        <v>0</v>
      </c>
      <c r="CJ25" s="539">
        <f t="shared" si="42"/>
        <v>0</v>
      </c>
      <c r="CK25" s="539">
        <f t="shared" si="42"/>
        <v>0</v>
      </c>
      <c r="CL25" s="541">
        <f t="shared" si="42"/>
        <v>0</v>
      </c>
      <c r="CM25" s="539">
        <f t="shared" si="42"/>
        <v>0</v>
      </c>
      <c r="CN25" s="1128">
        <f t="shared" si="4"/>
        <v>0</v>
      </c>
      <c r="CO25" s="1129"/>
      <c r="CP25" s="1123">
        <f>IF(CN25=0,0,LOOKUP(CN25,ﾃﾞｰﾀ入力!$AR$13:'ﾃﾞｰﾀ入力'!$AR$34,ﾃﾞｰﾀ入力!$AS$13:'ﾃﾞｰﾀ入力'!$AS$34))</f>
        <v>0</v>
      </c>
      <c r="CQ25" s="1123"/>
      <c r="CR25" s="294">
        <f t="shared" si="5"/>
        <v>0</v>
      </c>
      <c r="CS25" s="294">
        <f t="shared" si="6"/>
        <v>0</v>
      </c>
      <c r="CT25" s="294">
        <f t="shared" si="7"/>
        <v>0</v>
      </c>
      <c r="CU25" s="295">
        <f t="shared" si="12"/>
        <v>0</v>
      </c>
      <c r="CV25" s="296">
        <f>IF(H25=0,0,LOOKUP(H25,ﾃﾞｰﾀ入力!$C$3:'ﾃﾞｰﾀ入力'!$C$52,ﾃﾞｰﾀ入力!$E$3:'ﾃﾞｰﾀ入力'!$E$51))</f>
        <v>0</v>
      </c>
      <c r="CW25" s="297">
        <f>IF(H25=0,0,LOOKUP(H25,ﾃﾞｰﾀ入力!$C$3:'ﾃﾞｰﾀ入力'!$C$52,ﾃﾞｰﾀ入力!$F$3:'ﾃﾞｰﾀ入力'!$F$51))</f>
        <v>0</v>
      </c>
      <c r="CY25" s="69"/>
      <c r="CZ25" s="69"/>
      <c r="DA25" s="69"/>
    </row>
    <row r="26" spans="1:105" ht="22.5" customHeight="1">
      <c r="A26" s="443">
        <f t="shared" si="8"/>
        <v>13</v>
      </c>
      <c r="B26" s="855" t="str">
        <f>ｼﾌﾄ原本!C17</f>
        <v>T.R</v>
      </c>
      <c r="C26" s="780" t="str">
        <f>ｼﾌﾄ原本!P17</f>
        <v>X</v>
      </c>
      <c r="D26" s="435">
        <f>IF(COUNTIF($H$14:$H$30,13),VLOOKUP(13,$H$14:$CU$30,3,FALSE),0)</f>
        <v>0</v>
      </c>
      <c r="E26" s="423">
        <f>IF(COUNTIF($H$14:$H$30,13),VLOOKUP(13,$H$14:$CU$30,4,FALSE),0)</f>
        <v>0</v>
      </c>
      <c r="F26" s="430">
        <f>IF(COUNTIF($H$14:$H$30,13),VLOOKUP(13,$H$14:$CU$30,92,FALSE),0)</f>
        <v>0</v>
      </c>
      <c r="G26" s="431">
        <f>IF(COUNTIF($H$14:$H$30,13),VLOOKUP(13,$H$14:$CW$30,94,FALSE),0)</f>
        <v>0</v>
      </c>
      <c r="H26" s="432"/>
      <c r="I26" s="874">
        <f>IF(H26=0,0,LOOKUP(H26,ﾃﾞｰﾀ入力!$C$3:'ﾃﾞｰﾀ入力'!$C$40,ﾃﾞｰﾀ入力!$D$3:'ﾃﾞｰﾀ入力'!$D$40))</f>
        <v>0</v>
      </c>
      <c r="J26" s="285"/>
      <c r="K26" s="286"/>
      <c r="L26" s="632">
        <f t="shared" ref="L26:AQ26" si="43">IF(AND(L12&gt;=$J$26,L12&lt;$K$26),"*",0)</f>
        <v>0</v>
      </c>
      <c r="M26" s="626">
        <f t="shared" si="43"/>
        <v>0</v>
      </c>
      <c r="N26" s="627">
        <f t="shared" si="43"/>
        <v>0</v>
      </c>
      <c r="O26" s="628">
        <f t="shared" si="43"/>
        <v>0</v>
      </c>
      <c r="P26" s="537">
        <f t="shared" si="43"/>
        <v>0</v>
      </c>
      <c r="Q26" s="539">
        <f t="shared" si="43"/>
        <v>0</v>
      </c>
      <c r="R26" s="541">
        <f t="shared" si="43"/>
        <v>0</v>
      </c>
      <c r="S26" s="539">
        <f t="shared" si="43"/>
        <v>0</v>
      </c>
      <c r="T26" s="537">
        <f t="shared" si="43"/>
        <v>0</v>
      </c>
      <c r="U26" s="538">
        <f t="shared" si="43"/>
        <v>0</v>
      </c>
      <c r="V26" s="539">
        <f t="shared" si="43"/>
        <v>0</v>
      </c>
      <c r="W26" s="540">
        <f t="shared" si="43"/>
        <v>0</v>
      </c>
      <c r="X26" s="539">
        <f t="shared" si="43"/>
        <v>0</v>
      </c>
      <c r="Y26" s="539">
        <f t="shared" si="43"/>
        <v>0</v>
      </c>
      <c r="Z26" s="541">
        <f t="shared" si="43"/>
        <v>0</v>
      </c>
      <c r="AA26" s="539">
        <f t="shared" si="43"/>
        <v>0</v>
      </c>
      <c r="AB26" s="537">
        <f t="shared" si="43"/>
        <v>0</v>
      </c>
      <c r="AC26" s="538">
        <f t="shared" si="43"/>
        <v>0</v>
      </c>
      <c r="AD26" s="539">
        <f t="shared" si="43"/>
        <v>0</v>
      </c>
      <c r="AE26" s="540">
        <f t="shared" si="43"/>
        <v>0</v>
      </c>
      <c r="AF26" s="539">
        <f t="shared" si="43"/>
        <v>0</v>
      </c>
      <c r="AG26" s="539">
        <f t="shared" si="43"/>
        <v>0</v>
      </c>
      <c r="AH26" s="541">
        <f t="shared" si="43"/>
        <v>0</v>
      </c>
      <c r="AI26" s="539">
        <f t="shared" si="43"/>
        <v>0</v>
      </c>
      <c r="AJ26" s="537">
        <f t="shared" si="43"/>
        <v>0</v>
      </c>
      <c r="AK26" s="538">
        <f t="shared" si="43"/>
        <v>0</v>
      </c>
      <c r="AL26" s="539">
        <f t="shared" si="43"/>
        <v>0</v>
      </c>
      <c r="AM26" s="540">
        <f t="shared" si="43"/>
        <v>0</v>
      </c>
      <c r="AN26" s="539">
        <f t="shared" si="43"/>
        <v>0</v>
      </c>
      <c r="AO26" s="539">
        <f t="shared" si="43"/>
        <v>0</v>
      </c>
      <c r="AP26" s="541">
        <f t="shared" si="43"/>
        <v>0</v>
      </c>
      <c r="AQ26" s="539">
        <f t="shared" si="43"/>
        <v>0</v>
      </c>
      <c r="AR26" s="537">
        <f t="shared" ref="AR26:BW26" si="44">IF(AND(AR12&gt;=$J$26,AR12&lt;$K$26),"*",0)</f>
        <v>0</v>
      </c>
      <c r="AS26" s="538">
        <f t="shared" si="44"/>
        <v>0</v>
      </c>
      <c r="AT26" s="539">
        <f t="shared" si="44"/>
        <v>0</v>
      </c>
      <c r="AU26" s="540">
        <f t="shared" si="44"/>
        <v>0</v>
      </c>
      <c r="AV26" s="539">
        <f t="shared" si="44"/>
        <v>0</v>
      </c>
      <c r="AW26" s="539">
        <f t="shared" si="44"/>
        <v>0</v>
      </c>
      <c r="AX26" s="541">
        <f t="shared" si="44"/>
        <v>0</v>
      </c>
      <c r="AY26" s="539">
        <f t="shared" si="44"/>
        <v>0</v>
      </c>
      <c r="AZ26" s="537">
        <f t="shared" si="44"/>
        <v>0</v>
      </c>
      <c r="BA26" s="538">
        <f t="shared" si="44"/>
        <v>0</v>
      </c>
      <c r="BB26" s="539">
        <f t="shared" si="44"/>
        <v>0</v>
      </c>
      <c r="BC26" s="540">
        <f t="shared" si="44"/>
        <v>0</v>
      </c>
      <c r="BD26" s="539">
        <f t="shared" si="44"/>
        <v>0</v>
      </c>
      <c r="BE26" s="539">
        <f t="shared" si="44"/>
        <v>0</v>
      </c>
      <c r="BF26" s="541">
        <f t="shared" si="44"/>
        <v>0</v>
      </c>
      <c r="BG26" s="539">
        <f t="shared" si="44"/>
        <v>0</v>
      </c>
      <c r="BH26" s="537">
        <f t="shared" si="44"/>
        <v>0</v>
      </c>
      <c r="BI26" s="538">
        <f t="shared" si="44"/>
        <v>0</v>
      </c>
      <c r="BJ26" s="539">
        <f t="shared" si="44"/>
        <v>0</v>
      </c>
      <c r="BK26" s="540">
        <f t="shared" si="44"/>
        <v>0</v>
      </c>
      <c r="BL26" s="539">
        <f t="shared" si="44"/>
        <v>0</v>
      </c>
      <c r="BM26" s="539">
        <f t="shared" si="44"/>
        <v>0</v>
      </c>
      <c r="BN26" s="541">
        <f t="shared" si="44"/>
        <v>0</v>
      </c>
      <c r="BO26" s="539">
        <f t="shared" si="44"/>
        <v>0</v>
      </c>
      <c r="BP26" s="537">
        <f t="shared" si="44"/>
        <v>0</v>
      </c>
      <c r="BQ26" s="538">
        <f t="shared" si="44"/>
        <v>0</v>
      </c>
      <c r="BR26" s="539">
        <f t="shared" si="44"/>
        <v>0</v>
      </c>
      <c r="BS26" s="540">
        <f t="shared" si="44"/>
        <v>0</v>
      </c>
      <c r="BT26" s="539">
        <f t="shared" si="44"/>
        <v>0</v>
      </c>
      <c r="BU26" s="539">
        <f t="shared" si="44"/>
        <v>0</v>
      </c>
      <c r="BV26" s="541">
        <f t="shared" si="44"/>
        <v>0</v>
      </c>
      <c r="BW26" s="539">
        <f t="shared" si="44"/>
        <v>0</v>
      </c>
      <c r="BX26" s="537">
        <f t="shared" ref="BX26:CM26" si="45">IF(AND(BX12&gt;=$J$26,BX12&lt;$K$26),"*",0)</f>
        <v>0</v>
      </c>
      <c r="BY26" s="538">
        <f t="shared" si="45"/>
        <v>0</v>
      </c>
      <c r="BZ26" s="539">
        <f t="shared" si="45"/>
        <v>0</v>
      </c>
      <c r="CA26" s="540">
        <f t="shared" si="45"/>
        <v>0</v>
      </c>
      <c r="CB26" s="539">
        <f t="shared" si="45"/>
        <v>0</v>
      </c>
      <c r="CC26" s="539">
        <f t="shared" si="45"/>
        <v>0</v>
      </c>
      <c r="CD26" s="541">
        <f t="shared" si="45"/>
        <v>0</v>
      </c>
      <c r="CE26" s="539">
        <f t="shared" si="45"/>
        <v>0</v>
      </c>
      <c r="CF26" s="537">
        <f t="shared" si="45"/>
        <v>0</v>
      </c>
      <c r="CG26" s="538">
        <f t="shared" si="45"/>
        <v>0</v>
      </c>
      <c r="CH26" s="539">
        <f t="shared" si="45"/>
        <v>0</v>
      </c>
      <c r="CI26" s="540">
        <f t="shared" si="45"/>
        <v>0</v>
      </c>
      <c r="CJ26" s="539">
        <f t="shared" si="45"/>
        <v>0</v>
      </c>
      <c r="CK26" s="539">
        <f t="shared" si="45"/>
        <v>0</v>
      </c>
      <c r="CL26" s="541">
        <f t="shared" si="45"/>
        <v>0</v>
      </c>
      <c r="CM26" s="539">
        <f t="shared" si="45"/>
        <v>0</v>
      </c>
      <c r="CN26" s="1128">
        <f t="shared" si="4"/>
        <v>0</v>
      </c>
      <c r="CO26" s="1129"/>
      <c r="CP26" s="1123">
        <f>IF(CN26=0,0,LOOKUP(CN26,ﾃﾞｰﾀ入力!$AR$13:'ﾃﾞｰﾀ入力'!$AR$34,ﾃﾞｰﾀ入力!$AS$13:'ﾃﾞｰﾀ入力'!$AS$34))</f>
        <v>0</v>
      </c>
      <c r="CQ26" s="1123"/>
      <c r="CR26" s="294">
        <f t="shared" si="5"/>
        <v>0</v>
      </c>
      <c r="CS26" s="294">
        <f t="shared" si="6"/>
        <v>0</v>
      </c>
      <c r="CT26" s="294">
        <f t="shared" si="7"/>
        <v>0</v>
      </c>
      <c r="CU26" s="295">
        <f t="shared" si="12"/>
        <v>0</v>
      </c>
      <c r="CV26" s="296">
        <f>IF(H26=0,0,LOOKUP(H26,ﾃﾞｰﾀ入力!$C$3:'ﾃﾞｰﾀ入力'!$C$52,ﾃﾞｰﾀ入力!$E$3:'ﾃﾞｰﾀ入力'!$E$51))</f>
        <v>0</v>
      </c>
      <c r="CW26" s="297">
        <f>IF(H26=0,0,LOOKUP(H26,ﾃﾞｰﾀ入力!$C$3:'ﾃﾞｰﾀ入力'!$C$52,ﾃﾞｰﾀ入力!$F$3:'ﾃﾞｰﾀ入力'!$F$51))</f>
        <v>0</v>
      </c>
      <c r="CY26" s="69"/>
      <c r="CZ26" s="69"/>
      <c r="DA26" s="69"/>
    </row>
    <row r="27" spans="1:105" ht="22.5" customHeight="1">
      <c r="A27" s="443">
        <f t="shared" si="8"/>
        <v>14</v>
      </c>
      <c r="B27" s="855" t="str">
        <f>ｼﾌﾄ原本!C18</f>
        <v>I.N</v>
      </c>
      <c r="C27" s="780" t="str">
        <f>ｼﾌﾄ原本!P18</f>
        <v>9-21</v>
      </c>
      <c r="D27" s="435">
        <f>IF(COUNTIF($H$14:$H$30,14),VLOOKUP(14,$H$14:$CU$30,3,FALSE),0)</f>
        <v>9</v>
      </c>
      <c r="E27" s="423">
        <f>IF(COUNTIF($H$14:$H$30,14),VLOOKUP(14,$H$14:$CU$30,4,FALSE),0)</f>
        <v>18</v>
      </c>
      <c r="F27" s="430">
        <f ca="1">IF(COUNTIF($H$14:$H$30,14),VLOOKUP(14,$H$14:$CU$30,92,FALSE),0)</f>
        <v>9808</v>
      </c>
      <c r="G27" s="431">
        <f ca="1">IF(COUNTIF($H$14:$H$30,14),VLOOKUP(14,$H$14:$CW$30,94,FALSE),0)</f>
        <v>2442</v>
      </c>
      <c r="H27" s="432"/>
      <c r="I27" s="874">
        <f>IF(H27=0,0,LOOKUP(H27,ﾃﾞｰﾀ入力!$C$3:'ﾃﾞｰﾀ入力'!$C$40,ﾃﾞｰﾀ入力!$D$3:'ﾃﾞｰﾀ入力'!$D$40))</f>
        <v>0</v>
      </c>
      <c r="J27" s="285"/>
      <c r="K27" s="286"/>
      <c r="L27" s="632">
        <f>IF(AND(L$12&gt;=$J$27,L$12&lt;$K$27),"*",0)</f>
        <v>0</v>
      </c>
      <c r="M27" s="626">
        <f>IF(AND(M$12&gt;=$J$27,M$12&lt;$K$27),"*",0)</f>
        <v>0</v>
      </c>
      <c r="N27" s="627">
        <f>IF(AND(N$12&gt;=$J$27,N$12&lt;$K$27),"*",0)</f>
        <v>0</v>
      </c>
      <c r="O27" s="628">
        <f>IF(AND(O$12&gt;=$J$27,O$12&lt;$K$27),"*",0)</f>
        <v>0</v>
      </c>
      <c r="P27" s="537">
        <f>IF(AND(P$12&gt;=$J$27,P$12&lt;$K$27),"*",0)</f>
        <v>0</v>
      </c>
      <c r="Q27" s="539">
        <f t="shared" ref="Q27:AV27" si="46">IF(AND(Q12&gt;=$J$27,Q12&lt;$K$27),"*",0)</f>
        <v>0</v>
      </c>
      <c r="R27" s="541">
        <f t="shared" si="46"/>
        <v>0</v>
      </c>
      <c r="S27" s="539">
        <f t="shared" si="46"/>
        <v>0</v>
      </c>
      <c r="T27" s="537">
        <f t="shared" si="46"/>
        <v>0</v>
      </c>
      <c r="U27" s="538">
        <f t="shared" si="46"/>
        <v>0</v>
      </c>
      <c r="V27" s="539">
        <f t="shared" si="46"/>
        <v>0</v>
      </c>
      <c r="W27" s="540">
        <f t="shared" si="46"/>
        <v>0</v>
      </c>
      <c r="X27" s="539">
        <f t="shared" si="46"/>
        <v>0</v>
      </c>
      <c r="Y27" s="539">
        <f t="shared" si="46"/>
        <v>0</v>
      </c>
      <c r="Z27" s="541">
        <f t="shared" si="46"/>
        <v>0</v>
      </c>
      <c r="AA27" s="539">
        <f t="shared" si="46"/>
        <v>0</v>
      </c>
      <c r="AB27" s="537">
        <f t="shared" si="46"/>
        <v>0</v>
      </c>
      <c r="AC27" s="538">
        <f t="shared" si="46"/>
        <v>0</v>
      </c>
      <c r="AD27" s="539">
        <f t="shared" si="46"/>
        <v>0</v>
      </c>
      <c r="AE27" s="540">
        <f t="shared" si="46"/>
        <v>0</v>
      </c>
      <c r="AF27" s="539">
        <f t="shared" si="46"/>
        <v>0</v>
      </c>
      <c r="AG27" s="539">
        <f t="shared" si="46"/>
        <v>0</v>
      </c>
      <c r="AH27" s="541">
        <f t="shared" si="46"/>
        <v>0</v>
      </c>
      <c r="AI27" s="539">
        <f t="shared" si="46"/>
        <v>0</v>
      </c>
      <c r="AJ27" s="537">
        <f t="shared" si="46"/>
        <v>0</v>
      </c>
      <c r="AK27" s="538">
        <f t="shared" si="46"/>
        <v>0</v>
      </c>
      <c r="AL27" s="539">
        <f t="shared" si="46"/>
        <v>0</v>
      </c>
      <c r="AM27" s="540">
        <f t="shared" si="46"/>
        <v>0</v>
      </c>
      <c r="AN27" s="539">
        <f t="shared" si="46"/>
        <v>0</v>
      </c>
      <c r="AO27" s="539">
        <f t="shared" si="46"/>
        <v>0</v>
      </c>
      <c r="AP27" s="541">
        <f t="shared" si="46"/>
        <v>0</v>
      </c>
      <c r="AQ27" s="539">
        <f t="shared" si="46"/>
        <v>0</v>
      </c>
      <c r="AR27" s="537">
        <f t="shared" si="46"/>
        <v>0</v>
      </c>
      <c r="AS27" s="538">
        <f t="shared" si="46"/>
        <v>0</v>
      </c>
      <c r="AT27" s="539">
        <f t="shared" si="46"/>
        <v>0</v>
      </c>
      <c r="AU27" s="540">
        <f t="shared" si="46"/>
        <v>0</v>
      </c>
      <c r="AV27" s="539">
        <f t="shared" si="46"/>
        <v>0</v>
      </c>
      <c r="AW27" s="539">
        <f t="shared" ref="AW27:CB27" si="47">IF(AND(AW12&gt;=$J$27,AW12&lt;$K$27),"*",0)</f>
        <v>0</v>
      </c>
      <c r="AX27" s="541">
        <f t="shared" si="47"/>
        <v>0</v>
      </c>
      <c r="AY27" s="539">
        <f t="shared" si="47"/>
        <v>0</v>
      </c>
      <c r="AZ27" s="537">
        <f t="shared" si="47"/>
        <v>0</v>
      </c>
      <c r="BA27" s="538">
        <f t="shared" si="47"/>
        <v>0</v>
      </c>
      <c r="BB27" s="539">
        <f t="shared" si="47"/>
        <v>0</v>
      </c>
      <c r="BC27" s="540">
        <f t="shared" si="47"/>
        <v>0</v>
      </c>
      <c r="BD27" s="539">
        <f t="shared" si="47"/>
        <v>0</v>
      </c>
      <c r="BE27" s="539">
        <f t="shared" si="47"/>
        <v>0</v>
      </c>
      <c r="BF27" s="541">
        <f t="shared" si="47"/>
        <v>0</v>
      </c>
      <c r="BG27" s="539">
        <f t="shared" si="47"/>
        <v>0</v>
      </c>
      <c r="BH27" s="537">
        <f t="shared" si="47"/>
        <v>0</v>
      </c>
      <c r="BI27" s="538">
        <f t="shared" si="47"/>
        <v>0</v>
      </c>
      <c r="BJ27" s="539">
        <f t="shared" si="47"/>
        <v>0</v>
      </c>
      <c r="BK27" s="540">
        <f t="shared" si="47"/>
        <v>0</v>
      </c>
      <c r="BL27" s="539">
        <f t="shared" si="47"/>
        <v>0</v>
      </c>
      <c r="BM27" s="539">
        <f t="shared" si="47"/>
        <v>0</v>
      </c>
      <c r="BN27" s="541">
        <f t="shared" si="47"/>
        <v>0</v>
      </c>
      <c r="BO27" s="539">
        <f t="shared" si="47"/>
        <v>0</v>
      </c>
      <c r="BP27" s="537">
        <f t="shared" si="47"/>
        <v>0</v>
      </c>
      <c r="BQ27" s="538">
        <f t="shared" si="47"/>
        <v>0</v>
      </c>
      <c r="BR27" s="539">
        <f t="shared" si="47"/>
        <v>0</v>
      </c>
      <c r="BS27" s="540">
        <f t="shared" si="47"/>
        <v>0</v>
      </c>
      <c r="BT27" s="539">
        <f t="shared" si="47"/>
        <v>0</v>
      </c>
      <c r="BU27" s="539">
        <f t="shared" si="47"/>
        <v>0</v>
      </c>
      <c r="BV27" s="541">
        <f t="shared" si="47"/>
        <v>0</v>
      </c>
      <c r="BW27" s="539">
        <f t="shared" si="47"/>
        <v>0</v>
      </c>
      <c r="BX27" s="537">
        <f t="shared" si="47"/>
        <v>0</v>
      </c>
      <c r="BY27" s="538">
        <f t="shared" si="47"/>
        <v>0</v>
      </c>
      <c r="BZ27" s="539">
        <f t="shared" si="47"/>
        <v>0</v>
      </c>
      <c r="CA27" s="540">
        <f t="shared" si="47"/>
        <v>0</v>
      </c>
      <c r="CB27" s="539">
        <f t="shared" si="47"/>
        <v>0</v>
      </c>
      <c r="CC27" s="539">
        <f t="shared" ref="CC27:CM27" si="48">IF(AND(CC12&gt;=$J$27,CC12&lt;$K$27),"*",0)</f>
        <v>0</v>
      </c>
      <c r="CD27" s="541">
        <f t="shared" si="48"/>
        <v>0</v>
      </c>
      <c r="CE27" s="539">
        <f t="shared" si="48"/>
        <v>0</v>
      </c>
      <c r="CF27" s="537">
        <f t="shared" si="48"/>
        <v>0</v>
      </c>
      <c r="CG27" s="538">
        <f t="shared" si="48"/>
        <v>0</v>
      </c>
      <c r="CH27" s="539">
        <f t="shared" si="48"/>
        <v>0</v>
      </c>
      <c r="CI27" s="540">
        <f t="shared" si="48"/>
        <v>0</v>
      </c>
      <c r="CJ27" s="539">
        <f t="shared" si="48"/>
        <v>0</v>
      </c>
      <c r="CK27" s="539">
        <f t="shared" si="48"/>
        <v>0</v>
      </c>
      <c r="CL27" s="541">
        <f t="shared" si="48"/>
        <v>0</v>
      </c>
      <c r="CM27" s="539">
        <f t="shared" si="48"/>
        <v>0</v>
      </c>
      <c r="CN27" s="1128">
        <f t="shared" si="4"/>
        <v>0</v>
      </c>
      <c r="CO27" s="1129"/>
      <c r="CP27" s="1123">
        <f>IF(CN27=0,0,LOOKUP(CN27,ﾃﾞｰﾀ入力!$AR$13:'ﾃﾞｰﾀ入力'!$AR$34,ﾃﾞｰﾀ入力!$AS$13:'ﾃﾞｰﾀ入力'!$AS$34))</f>
        <v>0</v>
      </c>
      <c r="CQ27" s="1123"/>
      <c r="CR27" s="294">
        <f t="shared" si="5"/>
        <v>0</v>
      </c>
      <c r="CS27" s="294">
        <f t="shared" si="6"/>
        <v>0</v>
      </c>
      <c r="CT27" s="294">
        <f t="shared" si="7"/>
        <v>0</v>
      </c>
      <c r="CU27" s="295">
        <f t="shared" si="12"/>
        <v>0</v>
      </c>
      <c r="CV27" s="296">
        <f>IF(H27=0,0,LOOKUP(H27,ﾃﾞｰﾀ入力!$C$3:'ﾃﾞｰﾀ入力'!$C$52,ﾃﾞｰﾀ入力!$E$3:'ﾃﾞｰﾀ入力'!$E$51))</f>
        <v>0</v>
      </c>
      <c r="CW27" s="297">
        <f>IF(H27=0,0,LOOKUP(H27,ﾃﾞｰﾀ入力!$C$3:'ﾃﾞｰﾀ入力'!$C$52,ﾃﾞｰﾀ入力!$F$3:'ﾃﾞｰﾀ入力'!$F$51))</f>
        <v>0</v>
      </c>
      <c r="CY27" s="69"/>
      <c r="CZ27" s="69"/>
      <c r="DA27" s="69"/>
    </row>
    <row r="28" spans="1:105" ht="22.5" customHeight="1">
      <c r="A28" s="443">
        <f t="shared" si="8"/>
        <v>15</v>
      </c>
      <c r="B28" s="855" t="str">
        <f>ｼﾌﾄ原本!C19</f>
        <v>W.M</v>
      </c>
      <c r="C28" s="780" t="str">
        <f>ｼﾌﾄ原本!P19</f>
        <v>X</v>
      </c>
      <c r="D28" s="435">
        <f>IF(COUNTIF($H$14:$H$30,15),VLOOKUP(15,$H$14:$CU$30,3,FALSE),0)</f>
        <v>0</v>
      </c>
      <c r="E28" s="423">
        <f>IF(COUNTIF($H$14:$H$30,15),VLOOKUP(15,$H$14:$CU$30,4,FALSE),0)</f>
        <v>0</v>
      </c>
      <c r="F28" s="426">
        <f>IF(COUNTIF($H$14:$H$30,15),VLOOKUP(15,$H$14:$CU$30,92,FALSE),0)</f>
        <v>0</v>
      </c>
      <c r="G28" s="436">
        <f>IF(COUNTIF($H$14:$H$30,15),VLOOKUP(15,$H$14:$CW$30,94,FALSE),0)</f>
        <v>0</v>
      </c>
      <c r="H28" s="432"/>
      <c r="I28" s="874">
        <f>IF(H28=0,0,LOOKUP(H28,ﾃﾞｰﾀ入力!$C$3:'ﾃﾞｰﾀ入力'!$C$40,ﾃﾞｰﾀ入力!$D$3:'ﾃﾞｰﾀ入力'!$D$40))</f>
        <v>0</v>
      </c>
      <c r="J28" s="298"/>
      <c r="K28" s="299"/>
      <c r="L28" s="632">
        <f t="shared" ref="L28:AQ28" si="49">IF(AND(L$12&gt;=$J$28,L$12&lt;$K$28),"*",0)</f>
        <v>0</v>
      </c>
      <c r="M28" s="626">
        <f t="shared" si="49"/>
        <v>0</v>
      </c>
      <c r="N28" s="627">
        <f t="shared" si="49"/>
        <v>0</v>
      </c>
      <c r="O28" s="628">
        <f t="shared" si="49"/>
        <v>0</v>
      </c>
      <c r="P28" s="537">
        <f t="shared" si="49"/>
        <v>0</v>
      </c>
      <c r="Q28" s="539">
        <f t="shared" si="49"/>
        <v>0</v>
      </c>
      <c r="R28" s="541">
        <f t="shared" si="49"/>
        <v>0</v>
      </c>
      <c r="S28" s="539">
        <f t="shared" si="49"/>
        <v>0</v>
      </c>
      <c r="T28" s="537">
        <f t="shared" si="49"/>
        <v>0</v>
      </c>
      <c r="U28" s="538">
        <f t="shared" si="49"/>
        <v>0</v>
      </c>
      <c r="V28" s="539">
        <f t="shared" si="49"/>
        <v>0</v>
      </c>
      <c r="W28" s="540">
        <f t="shared" si="49"/>
        <v>0</v>
      </c>
      <c r="X28" s="539">
        <f t="shared" si="49"/>
        <v>0</v>
      </c>
      <c r="Y28" s="539">
        <f t="shared" si="49"/>
        <v>0</v>
      </c>
      <c r="Z28" s="541">
        <f t="shared" si="49"/>
        <v>0</v>
      </c>
      <c r="AA28" s="539">
        <f t="shared" si="49"/>
        <v>0</v>
      </c>
      <c r="AB28" s="537">
        <f t="shared" si="49"/>
        <v>0</v>
      </c>
      <c r="AC28" s="538">
        <f t="shared" si="49"/>
        <v>0</v>
      </c>
      <c r="AD28" s="539">
        <f t="shared" si="49"/>
        <v>0</v>
      </c>
      <c r="AE28" s="540">
        <f t="shared" si="49"/>
        <v>0</v>
      </c>
      <c r="AF28" s="539">
        <f t="shared" si="49"/>
        <v>0</v>
      </c>
      <c r="AG28" s="539">
        <f t="shared" si="49"/>
        <v>0</v>
      </c>
      <c r="AH28" s="541">
        <f t="shared" si="49"/>
        <v>0</v>
      </c>
      <c r="AI28" s="539">
        <f t="shared" si="49"/>
        <v>0</v>
      </c>
      <c r="AJ28" s="537">
        <f t="shared" si="49"/>
        <v>0</v>
      </c>
      <c r="AK28" s="538">
        <f t="shared" si="49"/>
        <v>0</v>
      </c>
      <c r="AL28" s="539">
        <f t="shared" si="49"/>
        <v>0</v>
      </c>
      <c r="AM28" s="540">
        <f t="shared" si="49"/>
        <v>0</v>
      </c>
      <c r="AN28" s="539">
        <f t="shared" si="49"/>
        <v>0</v>
      </c>
      <c r="AO28" s="539">
        <f t="shared" si="49"/>
        <v>0</v>
      </c>
      <c r="AP28" s="541">
        <f t="shared" si="49"/>
        <v>0</v>
      </c>
      <c r="AQ28" s="539">
        <f t="shared" si="49"/>
        <v>0</v>
      </c>
      <c r="AR28" s="537">
        <f t="shared" ref="AR28:BW28" si="50">IF(AND(AR$12&gt;=$J$28,AR$12&lt;$K$28),"*",0)</f>
        <v>0</v>
      </c>
      <c r="AS28" s="538">
        <f t="shared" si="50"/>
        <v>0</v>
      </c>
      <c r="AT28" s="539">
        <f t="shared" si="50"/>
        <v>0</v>
      </c>
      <c r="AU28" s="540">
        <f t="shared" si="50"/>
        <v>0</v>
      </c>
      <c r="AV28" s="539">
        <f t="shared" si="50"/>
        <v>0</v>
      </c>
      <c r="AW28" s="539">
        <f t="shared" si="50"/>
        <v>0</v>
      </c>
      <c r="AX28" s="541">
        <f t="shared" si="50"/>
        <v>0</v>
      </c>
      <c r="AY28" s="539">
        <f t="shared" si="50"/>
        <v>0</v>
      </c>
      <c r="AZ28" s="537">
        <f t="shared" si="50"/>
        <v>0</v>
      </c>
      <c r="BA28" s="538">
        <f t="shared" si="50"/>
        <v>0</v>
      </c>
      <c r="BB28" s="539">
        <f t="shared" si="50"/>
        <v>0</v>
      </c>
      <c r="BC28" s="540">
        <f t="shared" si="50"/>
        <v>0</v>
      </c>
      <c r="BD28" s="539">
        <f t="shared" si="50"/>
        <v>0</v>
      </c>
      <c r="BE28" s="539">
        <f t="shared" si="50"/>
        <v>0</v>
      </c>
      <c r="BF28" s="541">
        <f t="shared" si="50"/>
        <v>0</v>
      </c>
      <c r="BG28" s="539">
        <f t="shared" si="50"/>
        <v>0</v>
      </c>
      <c r="BH28" s="537">
        <f t="shared" si="50"/>
        <v>0</v>
      </c>
      <c r="BI28" s="538">
        <f t="shared" si="50"/>
        <v>0</v>
      </c>
      <c r="BJ28" s="539">
        <f t="shared" si="50"/>
        <v>0</v>
      </c>
      <c r="BK28" s="540">
        <f t="shared" si="50"/>
        <v>0</v>
      </c>
      <c r="BL28" s="539">
        <f t="shared" si="50"/>
        <v>0</v>
      </c>
      <c r="BM28" s="539">
        <f t="shared" si="50"/>
        <v>0</v>
      </c>
      <c r="BN28" s="541">
        <f t="shared" si="50"/>
        <v>0</v>
      </c>
      <c r="BO28" s="539">
        <f t="shared" si="50"/>
        <v>0</v>
      </c>
      <c r="BP28" s="537">
        <f t="shared" si="50"/>
        <v>0</v>
      </c>
      <c r="BQ28" s="538">
        <f t="shared" si="50"/>
        <v>0</v>
      </c>
      <c r="BR28" s="539">
        <f t="shared" si="50"/>
        <v>0</v>
      </c>
      <c r="BS28" s="540">
        <f t="shared" si="50"/>
        <v>0</v>
      </c>
      <c r="BT28" s="539">
        <f t="shared" si="50"/>
        <v>0</v>
      </c>
      <c r="BU28" s="539">
        <f t="shared" si="50"/>
        <v>0</v>
      </c>
      <c r="BV28" s="541">
        <f t="shared" si="50"/>
        <v>0</v>
      </c>
      <c r="BW28" s="539">
        <f t="shared" si="50"/>
        <v>0</v>
      </c>
      <c r="BX28" s="537">
        <f t="shared" ref="BX28:CM28" si="51">IF(AND(BX$12&gt;=$J$28,BX$12&lt;$K$28),"*",0)</f>
        <v>0</v>
      </c>
      <c r="BY28" s="538">
        <f t="shared" si="51"/>
        <v>0</v>
      </c>
      <c r="BZ28" s="539">
        <f t="shared" si="51"/>
        <v>0</v>
      </c>
      <c r="CA28" s="540">
        <f t="shared" si="51"/>
        <v>0</v>
      </c>
      <c r="CB28" s="539">
        <f t="shared" si="51"/>
        <v>0</v>
      </c>
      <c r="CC28" s="539">
        <f t="shared" si="51"/>
        <v>0</v>
      </c>
      <c r="CD28" s="541">
        <f t="shared" si="51"/>
        <v>0</v>
      </c>
      <c r="CE28" s="539">
        <f t="shared" si="51"/>
        <v>0</v>
      </c>
      <c r="CF28" s="537">
        <f t="shared" si="51"/>
        <v>0</v>
      </c>
      <c r="CG28" s="538">
        <f t="shared" si="51"/>
        <v>0</v>
      </c>
      <c r="CH28" s="539">
        <f t="shared" si="51"/>
        <v>0</v>
      </c>
      <c r="CI28" s="540">
        <f t="shared" si="51"/>
        <v>0</v>
      </c>
      <c r="CJ28" s="539">
        <f t="shared" si="51"/>
        <v>0</v>
      </c>
      <c r="CK28" s="539">
        <f t="shared" si="51"/>
        <v>0</v>
      </c>
      <c r="CL28" s="541">
        <f t="shared" si="51"/>
        <v>0</v>
      </c>
      <c r="CM28" s="539">
        <f t="shared" si="51"/>
        <v>0</v>
      </c>
      <c r="CN28" s="1128">
        <f t="shared" si="4"/>
        <v>0</v>
      </c>
      <c r="CO28" s="1129"/>
      <c r="CP28" s="1123">
        <f>IF(CN28=0,0,LOOKUP(CN28,ﾃﾞｰﾀ入力!$AR$13:'ﾃﾞｰﾀ入力'!$AR$34,ﾃﾞｰﾀ入力!$AS$13:'ﾃﾞｰﾀ入力'!$AS$34))</f>
        <v>0</v>
      </c>
      <c r="CQ28" s="1123"/>
      <c r="CR28" s="294">
        <f t="shared" si="5"/>
        <v>0</v>
      </c>
      <c r="CS28" s="294">
        <f t="shared" si="6"/>
        <v>0</v>
      </c>
      <c r="CT28" s="294">
        <f t="shared" si="7"/>
        <v>0</v>
      </c>
      <c r="CU28" s="295">
        <f t="shared" si="12"/>
        <v>0</v>
      </c>
      <c r="CV28" s="296">
        <f>IF(H28=0,0,LOOKUP(H28,ﾃﾞｰﾀ入力!$C$3:'ﾃﾞｰﾀ入力'!$C$52,ﾃﾞｰﾀ入力!$E$3:'ﾃﾞｰﾀ入力'!$E$51))</f>
        <v>0</v>
      </c>
      <c r="CW28" s="297">
        <f>IF(H28=0,0,LOOKUP(H28,ﾃﾞｰﾀ入力!$C$3:'ﾃﾞｰﾀ入力'!$C$52,ﾃﾞｰﾀ入力!$F$3:'ﾃﾞｰﾀ入力'!$F$51))</f>
        <v>0</v>
      </c>
      <c r="CY28" s="69"/>
      <c r="CZ28" s="69"/>
      <c r="DA28" s="69"/>
    </row>
    <row r="29" spans="1:105" ht="22.5" customHeight="1">
      <c r="A29" s="443">
        <f t="shared" si="8"/>
        <v>16</v>
      </c>
      <c r="B29" s="855" t="str">
        <f>ｼﾌﾄ原本!C20</f>
        <v>Y.Y</v>
      </c>
      <c r="C29" s="780" t="str">
        <f>ｼﾌﾄ原本!P20</f>
        <v>X</v>
      </c>
      <c r="D29" s="435">
        <f>IF(COUNTIF($H$14:$H$30,16),VLOOKUP(16,$H$14:$CU$30,3,FALSE),0)</f>
        <v>0</v>
      </c>
      <c r="E29" s="423">
        <f>IF(COUNTIF($H$14:$H$30,16),VLOOKUP(16,$H$14:$CU$30,4,FALSE),0)</f>
        <v>0</v>
      </c>
      <c r="F29" s="426">
        <f>IF(COUNTIF($H$14:$H$30,16),VLOOKUP(16,$H$14:$CU$30,92,FALSE),0)</f>
        <v>0</v>
      </c>
      <c r="G29" s="436">
        <f>IF(COUNTIF($H$14:$H$30,16),VLOOKUP(16,$H$14:$CW$30,94,FALSE),0)</f>
        <v>0</v>
      </c>
      <c r="H29" s="432"/>
      <c r="I29" s="874"/>
      <c r="J29" s="298"/>
      <c r="K29" s="299"/>
      <c r="L29" s="632">
        <f t="shared" ref="L29:AQ29" si="52">IF(AND(L$12&gt;=$J$29,L$12&lt;$K$29),"*",0)</f>
        <v>0</v>
      </c>
      <c r="M29" s="626">
        <f t="shared" si="52"/>
        <v>0</v>
      </c>
      <c r="N29" s="627">
        <f t="shared" si="52"/>
        <v>0</v>
      </c>
      <c r="O29" s="628">
        <f t="shared" si="52"/>
        <v>0</v>
      </c>
      <c r="P29" s="537">
        <f t="shared" si="52"/>
        <v>0</v>
      </c>
      <c r="Q29" s="539">
        <f t="shared" si="52"/>
        <v>0</v>
      </c>
      <c r="R29" s="541">
        <f t="shared" si="52"/>
        <v>0</v>
      </c>
      <c r="S29" s="539">
        <f t="shared" si="52"/>
        <v>0</v>
      </c>
      <c r="T29" s="537">
        <f t="shared" si="52"/>
        <v>0</v>
      </c>
      <c r="U29" s="538">
        <f t="shared" si="52"/>
        <v>0</v>
      </c>
      <c r="V29" s="539">
        <f t="shared" si="52"/>
        <v>0</v>
      </c>
      <c r="W29" s="540">
        <f t="shared" si="52"/>
        <v>0</v>
      </c>
      <c r="X29" s="539">
        <f t="shared" si="52"/>
        <v>0</v>
      </c>
      <c r="Y29" s="539">
        <f t="shared" si="52"/>
        <v>0</v>
      </c>
      <c r="Z29" s="541">
        <f t="shared" si="52"/>
        <v>0</v>
      </c>
      <c r="AA29" s="539">
        <f t="shared" si="52"/>
        <v>0</v>
      </c>
      <c r="AB29" s="537">
        <f t="shared" si="52"/>
        <v>0</v>
      </c>
      <c r="AC29" s="538">
        <f t="shared" si="52"/>
        <v>0</v>
      </c>
      <c r="AD29" s="539">
        <f t="shared" si="52"/>
        <v>0</v>
      </c>
      <c r="AE29" s="540">
        <f t="shared" si="52"/>
        <v>0</v>
      </c>
      <c r="AF29" s="539">
        <f t="shared" si="52"/>
        <v>0</v>
      </c>
      <c r="AG29" s="539">
        <f t="shared" si="52"/>
        <v>0</v>
      </c>
      <c r="AH29" s="541">
        <f t="shared" si="52"/>
        <v>0</v>
      </c>
      <c r="AI29" s="539">
        <f t="shared" si="52"/>
        <v>0</v>
      </c>
      <c r="AJ29" s="537">
        <f t="shared" si="52"/>
        <v>0</v>
      </c>
      <c r="AK29" s="538">
        <f t="shared" si="52"/>
        <v>0</v>
      </c>
      <c r="AL29" s="539">
        <f t="shared" si="52"/>
        <v>0</v>
      </c>
      <c r="AM29" s="540">
        <f t="shared" si="52"/>
        <v>0</v>
      </c>
      <c r="AN29" s="539">
        <f t="shared" si="52"/>
        <v>0</v>
      </c>
      <c r="AO29" s="539">
        <f t="shared" si="52"/>
        <v>0</v>
      </c>
      <c r="AP29" s="541">
        <f t="shared" si="52"/>
        <v>0</v>
      </c>
      <c r="AQ29" s="539">
        <f t="shared" si="52"/>
        <v>0</v>
      </c>
      <c r="AR29" s="537">
        <f t="shared" ref="AR29:BW29" si="53">IF(AND(AR$12&gt;=$J$29,AR$12&lt;$K$29),"*",0)</f>
        <v>0</v>
      </c>
      <c r="AS29" s="538">
        <f t="shared" si="53"/>
        <v>0</v>
      </c>
      <c r="AT29" s="539">
        <f t="shared" si="53"/>
        <v>0</v>
      </c>
      <c r="AU29" s="540">
        <f t="shared" si="53"/>
        <v>0</v>
      </c>
      <c r="AV29" s="539">
        <f t="shared" si="53"/>
        <v>0</v>
      </c>
      <c r="AW29" s="539">
        <f t="shared" si="53"/>
        <v>0</v>
      </c>
      <c r="AX29" s="541">
        <f t="shared" si="53"/>
        <v>0</v>
      </c>
      <c r="AY29" s="539">
        <f t="shared" si="53"/>
        <v>0</v>
      </c>
      <c r="AZ29" s="537">
        <f t="shared" si="53"/>
        <v>0</v>
      </c>
      <c r="BA29" s="538">
        <f t="shared" si="53"/>
        <v>0</v>
      </c>
      <c r="BB29" s="539">
        <f t="shared" si="53"/>
        <v>0</v>
      </c>
      <c r="BC29" s="540">
        <f t="shared" si="53"/>
        <v>0</v>
      </c>
      <c r="BD29" s="539">
        <f t="shared" si="53"/>
        <v>0</v>
      </c>
      <c r="BE29" s="539">
        <f t="shared" si="53"/>
        <v>0</v>
      </c>
      <c r="BF29" s="541">
        <f t="shared" si="53"/>
        <v>0</v>
      </c>
      <c r="BG29" s="539">
        <f t="shared" si="53"/>
        <v>0</v>
      </c>
      <c r="BH29" s="537">
        <f t="shared" si="53"/>
        <v>0</v>
      </c>
      <c r="BI29" s="538">
        <f t="shared" si="53"/>
        <v>0</v>
      </c>
      <c r="BJ29" s="539">
        <f t="shared" si="53"/>
        <v>0</v>
      </c>
      <c r="BK29" s="540">
        <f t="shared" si="53"/>
        <v>0</v>
      </c>
      <c r="BL29" s="539">
        <f t="shared" si="53"/>
        <v>0</v>
      </c>
      <c r="BM29" s="539">
        <f t="shared" si="53"/>
        <v>0</v>
      </c>
      <c r="BN29" s="541">
        <f t="shared" si="53"/>
        <v>0</v>
      </c>
      <c r="BO29" s="539">
        <f t="shared" si="53"/>
        <v>0</v>
      </c>
      <c r="BP29" s="537">
        <f t="shared" si="53"/>
        <v>0</v>
      </c>
      <c r="BQ29" s="538">
        <f t="shared" si="53"/>
        <v>0</v>
      </c>
      <c r="BR29" s="539">
        <f t="shared" si="53"/>
        <v>0</v>
      </c>
      <c r="BS29" s="540">
        <f t="shared" si="53"/>
        <v>0</v>
      </c>
      <c r="BT29" s="539">
        <f t="shared" si="53"/>
        <v>0</v>
      </c>
      <c r="BU29" s="539">
        <f t="shared" si="53"/>
        <v>0</v>
      </c>
      <c r="BV29" s="541">
        <f t="shared" si="53"/>
        <v>0</v>
      </c>
      <c r="BW29" s="539">
        <f t="shared" si="53"/>
        <v>0</v>
      </c>
      <c r="BX29" s="537">
        <f t="shared" ref="BX29:CM29" si="54">IF(AND(BX$12&gt;=$J$29,BX$12&lt;$K$29),"*",0)</f>
        <v>0</v>
      </c>
      <c r="BY29" s="538">
        <f t="shared" si="54"/>
        <v>0</v>
      </c>
      <c r="BZ29" s="539">
        <f t="shared" si="54"/>
        <v>0</v>
      </c>
      <c r="CA29" s="540">
        <f t="shared" si="54"/>
        <v>0</v>
      </c>
      <c r="CB29" s="539">
        <f t="shared" si="54"/>
        <v>0</v>
      </c>
      <c r="CC29" s="539">
        <f t="shared" si="54"/>
        <v>0</v>
      </c>
      <c r="CD29" s="541">
        <f t="shared" si="54"/>
        <v>0</v>
      </c>
      <c r="CE29" s="539">
        <f t="shared" si="54"/>
        <v>0</v>
      </c>
      <c r="CF29" s="537">
        <f t="shared" si="54"/>
        <v>0</v>
      </c>
      <c r="CG29" s="538">
        <f t="shared" si="54"/>
        <v>0</v>
      </c>
      <c r="CH29" s="539">
        <f t="shared" si="54"/>
        <v>0</v>
      </c>
      <c r="CI29" s="540">
        <f t="shared" si="54"/>
        <v>0</v>
      </c>
      <c r="CJ29" s="539">
        <f t="shared" si="54"/>
        <v>0</v>
      </c>
      <c r="CK29" s="539">
        <f t="shared" si="54"/>
        <v>0</v>
      </c>
      <c r="CL29" s="541">
        <f t="shared" si="54"/>
        <v>0</v>
      </c>
      <c r="CM29" s="539">
        <f t="shared" si="54"/>
        <v>0</v>
      </c>
      <c r="CN29" s="1128">
        <f t="shared" si="4"/>
        <v>0</v>
      </c>
      <c r="CO29" s="1129"/>
      <c r="CP29" s="1123">
        <f>IF(CN29=0,0,LOOKUP(CN29,ﾃﾞｰﾀ入力!$AR$13:'ﾃﾞｰﾀ入力'!$AR$34,ﾃﾞｰﾀ入力!$AS$13:'ﾃﾞｰﾀ入力'!$AS$34))</f>
        <v>0</v>
      </c>
      <c r="CQ29" s="1123"/>
      <c r="CR29" s="294">
        <f t="shared" si="5"/>
        <v>0</v>
      </c>
      <c r="CS29" s="294">
        <f t="shared" si="6"/>
        <v>0</v>
      </c>
      <c r="CT29" s="294">
        <f t="shared" si="7"/>
        <v>0</v>
      </c>
      <c r="CU29" s="295">
        <f t="shared" si="12"/>
        <v>0</v>
      </c>
      <c r="CV29" s="296">
        <f>IF(H29=0,0,LOOKUP(H29,ﾃﾞｰﾀ入力!$C$3:'ﾃﾞｰﾀ入力'!$C$52,ﾃﾞｰﾀ入力!$E$3:'ﾃﾞｰﾀ入力'!$E$51))</f>
        <v>0</v>
      </c>
      <c r="CW29" s="297">
        <f>IF(H29=0,0,LOOKUP(H29,ﾃﾞｰﾀ入力!$C$3:'ﾃﾞｰﾀ入力'!$C$52,ﾃﾞｰﾀ入力!$F$3:'ﾃﾞｰﾀ入力'!$F$51))</f>
        <v>0</v>
      </c>
      <c r="CY29" s="69"/>
      <c r="CZ29" s="69"/>
      <c r="DA29" s="69"/>
    </row>
    <row r="30" spans="1:105" ht="22.5" customHeight="1" thickBot="1">
      <c r="A30" s="443">
        <f t="shared" si="8"/>
        <v>17</v>
      </c>
      <c r="B30" s="855" t="str">
        <f>ｼﾌﾄ原本!C21</f>
        <v>S.U</v>
      </c>
      <c r="C30" s="780" t="str">
        <f>ｼﾌﾄ原本!P21</f>
        <v>X</v>
      </c>
      <c r="D30" s="435">
        <f>IF(COUNTIF($H$14:$H$30,17),VLOOKUP(17,$H$14:$CU$30,3,FALSE),0)</f>
        <v>0</v>
      </c>
      <c r="E30" s="423">
        <f>IF(COUNTIF($H$14:$H$30,17),VLOOKUP(17,$H$14:$CU$30,4,FALSE),0)</f>
        <v>0</v>
      </c>
      <c r="F30" s="426">
        <f>IF(COUNTIF($H$14:$H$30,17),VLOOKUP(17,$H$14:$CU$30,92,FALSE),0)</f>
        <v>0</v>
      </c>
      <c r="G30" s="436">
        <f>IF(COUNTIF($H$14:$H$30,17),VLOOKUP(17,$H$14:$CW$30,94,FALSE),0)</f>
        <v>0</v>
      </c>
      <c r="H30" s="432"/>
      <c r="I30" s="875">
        <f>IF(H30=0,0,LOOKUP(H30,ﾃﾞｰﾀ入力!$C$3:'ﾃﾞｰﾀ入力'!$C$40,ﾃﾞｰﾀ入力!$D$3:'ﾃﾞｰﾀ入力'!$D$40))</f>
        <v>0</v>
      </c>
      <c r="J30" s="399"/>
      <c r="K30" s="400"/>
      <c r="L30" s="657">
        <f t="shared" ref="L30:AQ30" si="55">IF(AND(L12&gt;=$J$30,L12&lt;$K$30),"*",0)</f>
        <v>0</v>
      </c>
      <c r="M30" s="658">
        <f t="shared" si="55"/>
        <v>0</v>
      </c>
      <c r="N30" s="659">
        <f t="shared" si="55"/>
        <v>0</v>
      </c>
      <c r="O30" s="660">
        <f t="shared" si="55"/>
        <v>0</v>
      </c>
      <c r="P30" s="552">
        <f t="shared" si="55"/>
        <v>0</v>
      </c>
      <c r="Q30" s="651">
        <f t="shared" si="55"/>
        <v>0</v>
      </c>
      <c r="R30" s="652">
        <f t="shared" si="55"/>
        <v>0</v>
      </c>
      <c r="S30" s="651">
        <f t="shared" si="55"/>
        <v>0</v>
      </c>
      <c r="T30" s="653">
        <f t="shared" si="55"/>
        <v>0</v>
      </c>
      <c r="U30" s="654">
        <f t="shared" si="55"/>
        <v>0</v>
      </c>
      <c r="V30" s="651">
        <f t="shared" si="55"/>
        <v>0</v>
      </c>
      <c r="W30" s="650">
        <f t="shared" si="55"/>
        <v>0</v>
      </c>
      <c r="X30" s="651">
        <f t="shared" si="55"/>
        <v>0</v>
      </c>
      <c r="Y30" s="651">
        <f t="shared" si="55"/>
        <v>0</v>
      </c>
      <c r="Z30" s="652">
        <f t="shared" si="55"/>
        <v>0</v>
      </c>
      <c r="AA30" s="651">
        <f t="shared" si="55"/>
        <v>0</v>
      </c>
      <c r="AB30" s="653">
        <f t="shared" si="55"/>
        <v>0</v>
      </c>
      <c r="AC30" s="654">
        <f t="shared" si="55"/>
        <v>0</v>
      </c>
      <c r="AD30" s="651">
        <f t="shared" si="55"/>
        <v>0</v>
      </c>
      <c r="AE30" s="650">
        <f t="shared" si="55"/>
        <v>0</v>
      </c>
      <c r="AF30" s="651">
        <f t="shared" si="55"/>
        <v>0</v>
      </c>
      <c r="AG30" s="651">
        <f t="shared" si="55"/>
        <v>0</v>
      </c>
      <c r="AH30" s="652">
        <f t="shared" si="55"/>
        <v>0</v>
      </c>
      <c r="AI30" s="651">
        <f t="shared" si="55"/>
        <v>0</v>
      </c>
      <c r="AJ30" s="653">
        <f t="shared" si="55"/>
        <v>0</v>
      </c>
      <c r="AK30" s="654">
        <f t="shared" si="55"/>
        <v>0</v>
      </c>
      <c r="AL30" s="651">
        <f t="shared" si="55"/>
        <v>0</v>
      </c>
      <c r="AM30" s="650">
        <f t="shared" si="55"/>
        <v>0</v>
      </c>
      <c r="AN30" s="651">
        <f t="shared" si="55"/>
        <v>0</v>
      </c>
      <c r="AO30" s="651">
        <f t="shared" si="55"/>
        <v>0</v>
      </c>
      <c r="AP30" s="652">
        <f t="shared" si="55"/>
        <v>0</v>
      </c>
      <c r="AQ30" s="651">
        <f t="shared" si="55"/>
        <v>0</v>
      </c>
      <c r="AR30" s="653">
        <f t="shared" ref="AR30:BW30" si="56">IF(AND(AR12&gt;=$J$30,AR12&lt;$K$30),"*",0)</f>
        <v>0</v>
      </c>
      <c r="AS30" s="654">
        <f t="shared" si="56"/>
        <v>0</v>
      </c>
      <c r="AT30" s="651">
        <f t="shared" si="56"/>
        <v>0</v>
      </c>
      <c r="AU30" s="650">
        <f t="shared" si="56"/>
        <v>0</v>
      </c>
      <c r="AV30" s="651">
        <f t="shared" si="56"/>
        <v>0</v>
      </c>
      <c r="AW30" s="651">
        <f t="shared" si="56"/>
        <v>0</v>
      </c>
      <c r="AX30" s="652">
        <f t="shared" si="56"/>
        <v>0</v>
      </c>
      <c r="AY30" s="651">
        <f t="shared" si="56"/>
        <v>0</v>
      </c>
      <c r="AZ30" s="653">
        <f t="shared" si="56"/>
        <v>0</v>
      </c>
      <c r="BA30" s="654">
        <f t="shared" si="56"/>
        <v>0</v>
      </c>
      <c r="BB30" s="651">
        <f t="shared" si="56"/>
        <v>0</v>
      </c>
      <c r="BC30" s="650">
        <f t="shared" si="56"/>
        <v>0</v>
      </c>
      <c r="BD30" s="651">
        <f t="shared" si="56"/>
        <v>0</v>
      </c>
      <c r="BE30" s="651">
        <f t="shared" si="56"/>
        <v>0</v>
      </c>
      <c r="BF30" s="652">
        <f t="shared" si="56"/>
        <v>0</v>
      </c>
      <c r="BG30" s="651">
        <f t="shared" si="56"/>
        <v>0</v>
      </c>
      <c r="BH30" s="653">
        <f t="shared" si="56"/>
        <v>0</v>
      </c>
      <c r="BI30" s="654">
        <f t="shared" si="56"/>
        <v>0</v>
      </c>
      <c r="BJ30" s="651">
        <f t="shared" si="56"/>
        <v>0</v>
      </c>
      <c r="BK30" s="650">
        <f t="shared" si="56"/>
        <v>0</v>
      </c>
      <c r="BL30" s="651">
        <f t="shared" si="56"/>
        <v>0</v>
      </c>
      <c r="BM30" s="651">
        <f t="shared" si="56"/>
        <v>0</v>
      </c>
      <c r="BN30" s="652">
        <f t="shared" si="56"/>
        <v>0</v>
      </c>
      <c r="BO30" s="651">
        <f t="shared" si="56"/>
        <v>0</v>
      </c>
      <c r="BP30" s="653">
        <f t="shared" si="56"/>
        <v>0</v>
      </c>
      <c r="BQ30" s="654">
        <f t="shared" si="56"/>
        <v>0</v>
      </c>
      <c r="BR30" s="651">
        <f t="shared" si="56"/>
        <v>0</v>
      </c>
      <c r="BS30" s="650">
        <f t="shared" si="56"/>
        <v>0</v>
      </c>
      <c r="BT30" s="651">
        <f t="shared" si="56"/>
        <v>0</v>
      </c>
      <c r="BU30" s="651">
        <f t="shared" si="56"/>
        <v>0</v>
      </c>
      <c r="BV30" s="652">
        <f t="shared" si="56"/>
        <v>0</v>
      </c>
      <c r="BW30" s="651">
        <f t="shared" si="56"/>
        <v>0</v>
      </c>
      <c r="BX30" s="653">
        <f t="shared" ref="BX30:CM30" si="57">IF(AND(BX12&gt;=$J$30,BX12&lt;$K$30),"*",0)</f>
        <v>0</v>
      </c>
      <c r="BY30" s="654">
        <f t="shared" si="57"/>
        <v>0</v>
      </c>
      <c r="BZ30" s="651">
        <f t="shared" si="57"/>
        <v>0</v>
      </c>
      <c r="CA30" s="650">
        <f t="shared" si="57"/>
        <v>0</v>
      </c>
      <c r="CB30" s="651">
        <f t="shared" si="57"/>
        <v>0</v>
      </c>
      <c r="CC30" s="651">
        <f t="shared" si="57"/>
        <v>0</v>
      </c>
      <c r="CD30" s="652">
        <f t="shared" si="57"/>
        <v>0</v>
      </c>
      <c r="CE30" s="651">
        <f t="shared" si="57"/>
        <v>0</v>
      </c>
      <c r="CF30" s="653">
        <f t="shared" si="57"/>
        <v>0</v>
      </c>
      <c r="CG30" s="654">
        <f t="shared" si="57"/>
        <v>0</v>
      </c>
      <c r="CH30" s="651">
        <f t="shared" si="57"/>
        <v>0</v>
      </c>
      <c r="CI30" s="650">
        <f t="shared" si="57"/>
        <v>0</v>
      </c>
      <c r="CJ30" s="651">
        <f t="shared" si="57"/>
        <v>0</v>
      </c>
      <c r="CK30" s="651">
        <f t="shared" si="57"/>
        <v>0</v>
      </c>
      <c r="CL30" s="652">
        <f t="shared" si="57"/>
        <v>0</v>
      </c>
      <c r="CM30" s="651">
        <f t="shared" si="57"/>
        <v>0</v>
      </c>
      <c r="CN30" s="1393">
        <f t="shared" si="4"/>
        <v>0</v>
      </c>
      <c r="CO30" s="1394"/>
      <c r="CP30" s="1392">
        <f>IF(CN30=0,0,LOOKUP(CN30,ﾃﾞｰﾀ入力!$AR$13:'ﾃﾞｰﾀ入力'!$AR$34,ﾃﾞｰﾀ入力!$AS$13:'ﾃﾞｰﾀ入力'!$AS$34))</f>
        <v>0</v>
      </c>
      <c r="CQ30" s="1392"/>
      <c r="CR30" s="307">
        <f t="shared" si="5"/>
        <v>0</v>
      </c>
      <c r="CS30" s="307">
        <f t="shared" si="6"/>
        <v>0</v>
      </c>
      <c r="CT30" s="307">
        <f t="shared" si="7"/>
        <v>0</v>
      </c>
      <c r="CU30" s="308">
        <f t="shared" si="12"/>
        <v>0</v>
      </c>
      <c r="CV30" s="309">
        <f>IF(H30=0,0,LOOKUP(H30,ﾃﾞｰﾀ入力!$C$3:'ﾃﾞｰﾀ入力'!$C$52,ﾃﾞｰﾀ入力!$E$3:'ﾃﾞｰﾀ入力'!$E$51))</f>
        <v>0</v>
      </c>
      <c r="CW30" s="310">
        <f>IF(H30=0,0,LOOKUP(H30,ﾃﾞｰﾀ入力!$C$3:'ﾃﾞｰﾀ入力'!$C$52,ﾃﾞｰﾀ入力!$F$3:'ﾃﾞｰﾀ入力'!$F$51))</f>
        <v>0</v>
      </c>
      <c r="CY30" s="69"/>
      <c r="CZ30" s="69"/>
      <c r="DA30" s="69"/>
    </row>
    <row r="31" spans="1:105" ht="22.5" customHeight="1" thickBot="1">
      <c r="A31" s="443">
        <f t="shared" si="8"/>
        <v>18</v>
      </c>
      <c r="B31" s="855" t="str">
        <f>ｼﾌﾄ原本!C22</f>
        <v>A.A</v>
      </c>
      <c r="C31" s="780" t="str">
        <f>ｼﾌﾄ原本!P22</f>
        <v>X</v>
      </c>
      <c r="D31" s="435">
        <f>IF(COUNTIF($H$14:$H$30,18),VLOOKUP(18,$H$14:$CU$30,3,FALSE),0)</f>
        <v>0</v>
      </c>
      <c r="E31" s="429">
        <f>IF(COUNTIF($H$14:$H$30,18),VLOOKUP(18,$H$14:$CU$30,4,FALSE),0)</f>
        <v>0</v>
      </c>
      <c r="F31" s="430">
        <f>IF(COUNTIF($H$14:$H$30,18),VLOOKUP(18,$H$14:$CU$30,92,FALSE),0)</f>
        <v>0</v>
      </c>
      <c r="G31" s="431">
        <f>IF(COUNTIF($H$14:$H$30,18),VLOOKUP(18,$H$14:$CW$30,94,FALSE),0)</f>
        <v>0</v>
      </c>
      <c r="I31" s="311">
        <f>COUNT(H14:H30)</f>
        <v>7</v>
      </c>
      <c r="J31" s="876" t="s">
        <v>187</v>
      </c>
      <c r="K31" s="877"/>
      <c r="L31" s="1391">
        <f>(68-COUNT(L$14:O$30))/4</f>
        <v>0</v>
      </c>
      <c r="M31" s="1391"/>
      <c r="N31" s="1391"/>
      <c r="O31" s="1391"/>
      <c r="P31" s="1391">
        <f>(68-COUNT(P$14:S$30))/4</f>
        <v>0</v>
      </c>
      <c r="Q31" s="1391"/>
      <c r="R31" s="1391"/>
      <c r="S31" s="1391"/>
      <c r="T31" s="1391">
        <f>(68-COUNT(T$14:W$30))/4</f>
        <v>0.25</v>
      </c>
      <c r="U31" s="1391"/>
      <c r="V31" s="1391"/>
      <c r="W31" s="1391"/>
      <c r="X31" s="1391">
        <f>(68-COUNT(X$14:AA$30))/4</f>
        <v>3</v>
      </c>
      <c r="Y31" s="1391"/>
      <c r="Z31" s="1391"/>
      <c r="AA31" s="1391"/>
      <c r="AB31" s="1391">
        <f>(68-COUNT(AB$14:AE$30))/4</f>
        <v>4</v>
      </c>
      <c r="AC31" s="1391"/>
      <c r="AD31" s="1391"/>
      <c r="AE31" s="1391"/>
      <c r="AF31" s="1391">
        <f>(68-COUNT(AF$14:AI$30))/4</f>
        <v>4</v>
      </c>
      <c r="AG31" s="1391"/>
      <c r="AH31" s="1391"/>
      <c r="AI31" s="1391"/>
      <c r="AJ31" s="1391">
        <f>(68-COUNT(AJ$14:AM$30))/4</f>
        <v>5</v>
      </c>
      <c r="AK31" s="1391"/>
      <c r="AL31" s="1391"/>
      <c r="AM31" s="1391"/>
      <c r="AN31" s="1391">
        <f>(68-COUNT(AN$14:AQ$30))/4</f>
        <v>6</v>
      </c>
      <c r="AO31" s="1391"/>
      <c r="AP31" s="1391"/>
      <c r="AQ31" s="1391"/>
      <c r="AR31" s="1391">
        <f>(68-COUNT(AR$14:AU$30))/4</f>
        <v>6</v>
      </c>
      <c r="AS31" s="1391"/>
      <c r="AT31" s="1391"/>
      <c r="AU31" s="1391"/>
      <c r="AV31" s="1391">
        <f>(68-COUNT(AV$14:AY$30))/4</f>
        <v>6</v>
      </c>
      <c r="AW31" s="1391"/>
      <c r="AX31" s="1391"/>
      <c r="AY31" s="1391"/>
      <c r="AZ31" s="1391">
        <f>(68-COUNT(AZ$14:BC$30))/4</f>
        <v>6</v>
      </c>
      <c r="BA31" s="1391"/>
      <c r="BB31" s="1391"/>
      <c r="BC31" s="1391"/>
      <c r="BD31" s="1391">
        <f>(68-COUNT(BD$14:BG$30))/4</f>
        <v>6</v>
      </c>
      <c r="BE31" s="1391"/>
      <c r="BF31" s="1391"/>
      <c r="BG31" s="1391"/>
      <c r="BH31" s="1391">
        <f>(68-COUNT(BH$14:BK$30))/4</f>
        <v>5</v>
      </c>
      <c r="BI31" s="1391"/>
      <c r="BJ31" s="1391"/>
      <c r="BK31" s="1391"/>
      <c r="BL31" s="1391">
        <f>(68-COUNT(BL$14:BO$30))/4</f>
        <v>4</v>
      </c>
      <c r="BM31" s="1391"/>
      <c r="BN31" s="1391"/>
      <c r="BO31" s="1391"/>
      <c r="BP31" s="1391">
        <f>(68-COUNT(BP$14:BS$30))/4</f>
        <v>3</v>
      </c>
      <c r="BQ31" s="1391"/>
      <c r="BR31" s="1391"/>
      <c r="BS31" s="1391"/>
      <c r="BT31" s="1391">
        <f>(68-COUNT(BT$14:BW$30))/4</f>
        <v>3</v>
      </c>
      <c r="BU31" s="1391"/>
      <c r="BV31" s="1391"/>
      <c r="BW31" s="1391"/>
      <c r="BX31" s="1391">
        <f>(68-COUNT(BX$14:CA$30))/4</f>
        <v>3</v>
      </c>
      <c r="BY31" s="1391"/>
      <c r="BZ31" s="1391"/>
      <c r="CA31" s="1391"/>
      <c r="CB31" s="1391">
        <f>(68-COUNT(CB$14:CE$30))/4</f>
        <v>2.25</v>
      </c>
      <c r="CC31" s="1391"/>
      <c r="CD31" s="1391"/>
      <c r="CE31" s="1391"/>
      <c r="CF31" s="1391">
        <f>(68-COUNT(CF$14:CI$30))/4</f>
        <v>0</v>
      </c>
      <c r="CG31" s="1391"/>
      <c r="CH31" s="1391"/>
      <c r="CI31" s="1391"/>
      <c r="CJ31" s="1391">
        <f>(68-COUNT(CJ$14:CM$30))/4</f>
        <v>0</v>
      </c>
      <c r="CK31" s="1391"/>
      <c r="CL31" s="1391"/>
      <c r="CM31" s="1395"/>
      <c r="CN31" s="1159">
        <f>SUM(CN14:CN30)</f>
        <v>66.5</v>
      </c>
      <c r="CO31" s="1160"/>
      <c r="CP31" s="1141">
        <f>SUM(CP14:CP30)</f>
        <v>59.5</v>
      </c>
      <c r="CQ31" s="1141"/>
      <c r="CR31" s="312">
        <f>SUM(CR14:CR30)</f>
        <v>7</v>
      </c>
      <c r="CS31" s="312">
        <f>SUM(CS14:CS30)</f>
        <v>2.25</v>
      </c>
      <c r="CT31" s="312">
        <f>SUM(CT14:CT30)</f>
        <v>1.5</v>
      </c>
      <c r="CU31" s="313">
        <f ca="1">SUM(CU14:CU30)</f>
        <v>88112.125</v>
      </c>
      <c r="CV31" s="314"/>
      <c r="CW31" s="315">
        <f ca="1">SUM(CW14:CW30)</f>
        <v>5378</v>
      </c>
      <c r="CY31" s="69"/>
      <c r="CZ31" s="69"/>
      <c r="DA31" s="69"/>
    </row>
    <row r="32" spans="1:105" ht="22.5" customHeight="1" thickBot="1">
      <c r="A32" s="443">
        <f t="shared" si="8"/>
        <v>19</v>
      </c>
      <c r="B32" s="855" t="str">
        <f>ｼﾌﾄ原本!C23</f>
        <v>E.U</v>
      </c>
      <c r="C32" s="780" t="str">
        <f>ｼﾌﾄ原本!P23</f>
        <v>18-L</v>
      </c>
      <c r="D32" s="435">
        <f>IF(COUNTIF($H$14:$H$30,19),VLOOKUP(19,$H$14:$CU$30,3,FALSE),0)</f>
        <v>18</v>
      </c>
      <c r="E32" s="429">
        <f>IF(COUNTIF($H$14:$H$30,19),VLOOKUP(19,$H$14:$CU$30,4,FALSE),0)</f>
        <v>22.75</v>
      </c>
      <c r="F32" s="430">
        <f ca="1">IF(COUNTIF($H$14:$H$30,19),VLOOKUP(19,$H$14:$CU$30,92,FALSE),0)</f>
        <v>5746.875</v>
      </c>
      <c r="G32" s="431">
        <f ca="1">IF(COUNTIF($H$14:$H$30,19),VLOOKUP(19,$H$14:$CW$30,94,FALSE),0)</f>
        <v>816</v>
      </c>
      <c r="I32" s="316"/>
      <c r="J32" s="1190" t="s">
        <v>188</v>
      </c>
      <c r="K32" s="1191"/>
      <c r="L32" s="1300" t="str">
        <f>IF(ISERROR(L3*1000/(L31-L8-L10)),"",(L3*1000/(L31-L8-L10)))</f>
        <v/>
      </c>
      <c r="M32" s="1300"/>
      <c r="N32" s="1300"/>
      <c r="O32" s="1300"/>
      <c r="P32" s="1300" t="str">
        <f>IF(ISERROR(P3*1000/(P31-P8-P10)),"",(P3*1000/(P31-P8-P10)))</f>
        <v/>
      </c>
      <c r="Q32" s="1300"/>
      <c r="R32" s="1300"/>
      <c r="S32" s="1300"/>
      <c r="T32" s="1300">
        <f>IF(ISERROR(T3*1000/(T31-T8-T10)),"",(T3*1000/(T31-T8-T10)))</f>
        <v>0</v>
      </c>
      <c r="U32" s="1300"/>
      <c r="V32" s="1300"/>
      <c r="W32" s="1300"/>
      <c r="X32" s="1300">
        <f>IF(ISERROR(X3*1000/(X31-X8-X10)),"",X3*1000/(X31-X8-X10))</f>
        <v>0</v>
      </c>
      <c r="Y32" s="1300"/>
      <c r="Z32" s="1300"/>
      <c r="AA32" s="1300"/>
      <c r="AB32" s="1300">
        <f>IF(ISERROR(AB3*1000/(AB31-AB8-AB10)),"",AB3*1000/(AB31-AB8-AB10))</f>
        <v>4000</v>
      </c>
      <c r="AC32" s="1300"/>
      <c r="AD32" s="1300"/>
      <c r="AE32" s="1300"/>
      <c r="AF32" s="1300">
        <f>IF(ISERROR(AF3*1000/(AF31-AF8-AF10)),"",AF3*1000/(AF31-AF8-AF10))</f>
        <v>5250</v>
      </c>
      <c r="AG32" s="1300"/>
      <c r="AH32" s="1300"/>
      <c r="AI32" s="1300"/>
      <c r="AJ32" s="1300">
        <f>IF(ISERROR(AJ3*1000/(AJ31-AJ8-AJ10)),"",AJ3*1000/(AJ31-AJ8-AJ10))</f>
        <v>5000</v>
      </c>
      <c r="AK32" s="1300"/>
      <c r="AL32" s="1300"/>
      <c r="AM32" s="1300"/>
      <c r="AN32" s="1300">
        <f>IF(ISERROR(AN3*1000/(AN31-AN8-AN10)),"",AN3*1000/(AN31-AN8-AN10))</f>
        <v>6000</v>
      </c>
      <c r="AO32" s="1300"/>
      <c r="AP32" s="1300"/>
      <c r="AQ32" s="1300"/>
      <c r="AR32" s="1300">
        <f>IF(ISERROR(AR3*1000/(AR31-AR8-AR10)),"",AR3*1000/(AR31-AR8-AR10))</f>
        <v>7166.666666666667</v>
      </c>
      <c r="AS32" s="1300"/>
      <c r="AT32" s="1300"/>
      <c r="AU32" s="1300"/>
      <c r="AV32" s="1300">
        <f>IF(ISERROR(AV3*1000/(AV31-AV8-AV10)),"",AV3*1000/(AV31-AV8-AV10))</f>
        <v>9000</v>
      </c>
      <c r="AW32" s="1300"/>
      <c r="AX32" s="1300"/>
      <c r="AY32" s="1300"/>
      <c r="AZ32" s="1300">
        <f>IF(ISERROR(AZ3*1000/(AZ31-AZ8-AZ10)),"",AZ3*1000/(AZ31-AZ8-AZ10))</f>
        <v>8666.6666666666661</v>
      </c>
      <c r="BA32" s="1300"/>
      <c r="BB32" s="1300"/>
      <c r="BC32" s="1300"/>
      <c r="BD32" s="1300">
        <f>IF(ISERROR(BD3*1000/(BD31-BD8-BD10)),"",BD3*1000/(BD31-BD8-BD10))</f>
        <v>8666.6666666666661</v>
      </c>
      <c r="BE32" s="1300"/>
      <c r="BF32" s="1300"/>
      <c r="BG32" s="1300"/>
      <c r="BH32" s="1300">
        <f>IF(ISERROR(BH3*1000/(BH31-BH8-BH10)),"",BH3*1000/(BH31-BH8-BH10))</f>
        <v>6400</v>
      </c>
      <c r="BI32" s="1300"/>
      <c r="BJ32" s="1300"/>
      <c r="BK32" s="1300"/>
      <c r="BL32" s="1300">
        <f>IF(ISERROR(BL3*1000/(BL31-BL8-BL10)),"",BL3*1000/(BL31-BL8-BL10))</f>
        <v>6500</v>
      </c>
      <c r="BM32" s="1300"/>
      <c r="BN32" s="1300"/>
      <c r="BO32" s="1300"/>
      <c r="BP32" s="1300">
        <f>IF(ISERROR(BP3*1000/(BP31-BP8-BP10)),"",BP3*1000/(BP31-BP8-BP10))</f>
        <v>7000</v>
      </c>
      <c r="BQ32" s="1300"/>
      <c r="BR32" s="1300"/>
      <c r="BS32" s="1300"/>
      <c r="BT32" s="1300">
        <f>IF(ISERROR(BT3*1000/(BT31-BT8-BT10)),"",BT3*1000/(BT31-BT8-BT10))</f>
        <v>5000</v>
      </c>
      <c r="BU32" s="1300"/>
      <c r="BV32" s="1300"/>
      <c r="BW32" s="1300"/>
      <c r="BX32" s="1300">
        <f>IF(ISERROR(BX3*1000/(BX31-BX8-BX10)),"",BX3*1000/(BX31-BX8-BX10))</f>
        <v>2333.3333333333335</v>
      </c>
      <c r="BY32" s="1300"/>
      <c r="BZ32" s="1300"/>
      <c r="CA32" s="1300"/>
      <c r="CB32" s="1300">
        <f>IF(ISERROR(CB3*1000/(CB31-CB8-CB10)),"",CB3*1000/(CB31-CB8-CB10))</f>
        <v>0</v>
      </c>
      <c r="CC32" s="1300"/>
      <c r="CD32" s="1300"/>
      <c r="CE32" s="1300"/>
      <c r="CF32" s="1300" t="str">
        <f>IF(ISERROR(CF3*1000/(CF31-CF8-CF10)),"",(CF3*1000/(CF31-CF8-CF10)))</f>
        <v/>
      </c>
      <c r="CG32" s="1300"/>
      <c r="CH32" s="1300"/>
      <c r="CI32" s="1300"/>
      <c r="CJ32" s="1300" t="str">
        <f>IF(ISERROR(CJ3*1000/(CJ31-CJ8-CJ10)),"",(CJ3*1000/(CJ31-CJ8-CJ10)))</f>
        <v/>
      </c>
      <c r="CK32" s="1300"/>
      <c r="CL32" s="1300"/>
      <c r="CM32" s="1347"/>
      <c r="CN32" s="238"/>
      <c r="CO32" s="238"/>
      <c r="CP32" s="64"/>
      <c r="CT32" s="64"/>
      <c r="CU32" s="64"/>
      <c r="CV32" s="64"/>
    </row>
    <row r="33" spans="1:126" ht="22.5" customHeight="1" thickBot="1">
      <c r="A33" s="443">
        <f t="shared" si="8"/>
        <v>20</v>
      </c>
      <c r="B33" s="855" t="str">
        <f>ｼﾌﾄ原本!C24</f>
        <v>S.S</v>
      </c>
      <c r="C33" s="780" t="str">
        <f>ｼﾌﾄ原本!P24</f>
        <v>X</v>
      </c>
      <c r="D33" s="435">
        <f>IF(COUNTIF($H$14:$H$30,20),VLOOKUP(20,$H$14:$CU$30,3,FALSE),0)</f>
        <v>0</v>
      </c>
      <c r="E33" s="429">
        <f>IF(COUNTIF($H$14:$H$30,20),VLOOKUP(20,$H$14:$CU$30,4,FALSE),0)</f>
        <v>0</v>
      </c>
      <c r="F33" s="430">
        <f>IF(COUNTIF($H$14:$H$30,20),VLOOKUP(20,$H$14:$CU$30,92,FALSE),0)</f>
        <v>0</v>
      </c>
      <c r="G33" s="431">
        <f>IF(COUNTIF($H$14:$H$30,20),VLOOKUP(20,$H$14:$CW$30,94,FALSE),0)</f>
        <v>0</v>
      </c>
      <c r="I33" s="225"/>
      <c r="J33" s="870"/>
      <c r="K33" s="871"/>
      <c r="L33" s="384"/>
      <c r="M33" s="172"/>
      <c r="N33" s="64"/>
      <c r="O33" s="64"/>
      <c r="P33" s="64"/>
      <c r="Q33" s="69"/>
      <c r="R33" s="69"/>
      <c r="S33" s="69"/>
      <c r="AB33" s="1360">
        <v>1</v>
      </c>
      <c r="AC33" s="1360"/>
      <c r="AD33" s="1360"/>
      <c r="AE33" s="1360"/>
      <c r="AF33" s="1361" t="s">
        <v>60</v>
      </c>
      <c r="AG33" s="1361"/>
      <c r="AH33" s="1361"/>
      <c r="AI33" s="1361"/>
      <c r="CP33" s="64"/>
      <c r="CT33" s="64"/>
      <c r="CU33" s="64"/>
      <c r="CV33" s="64"/>
    </row>
    <row r="34" spans="1:126" ht="22.5" customHeight="1" thickBot="1">
      <c r="A34" s="443">
        <f t="shared" si="8"/>
        <v>21</v>
      </c>
      <c r="B34" s="855" t="str">
        <f>ｼﾌﾄ原本!C25</f>
        <v>S.K</v>
      </c>
      <c r="C34" s="780" t="str">
        <f>ｼﾌﾄ原本!P25</f>
        <v>X</v>
      </c>
      <c r="D34" s="435">
        <f>IF(COUNTIF($H$14:$H$30,21),VLOOKUP(21,$H$14:$CU$30,3,FALSE),0)</f>
        <v>0</v>
      </c>
      <c r="E34" s="429">
        <f>IF(COUNTIF($H$14:$H$30,21),VLOOKUP(21,$H$14:$CU$30,4,FALSE),0)</f>
        <v>0</v>
      </c>
      <c r="F34" s="430">
        <f>IF(COUNTIF($H$14:$H$30,21),VLOOKUP(21,$H$14:$CU$30,92,FALSE),0)</f>
        <v>0</v>
      </c>
      <c r="G34" s="431">
        <f>IF(COUNTIF($H$14:$H$30,21),VLOOKUP(21,$H$14:$CW$30,94,FALSE),0)</f>
        <v>0</v>
      </c>
      <c r="I34" s="317"/>
      <c r="J34" s="1195" t="s">
        <v>189</v>
      </c>
      <c r="K34" s="1196"/>
      <c r="L34" s="1197" t="s">
        <v>190</v>
      </c>
      <c r="M34" s="1197"/>
      <c r="N34" s="1197"/>
      <c r="O34" s="1197"/>
      <c r="P34" s="1197"/>
      <c r="Q34" s="1197"/>
      <c r="R34" s="1197"/>
      <c r="S34" s="1197"/>
      <c r="T34" s="1197"/>
      <c r="U34" s="1197"/>
      <c r="V34" s="1197"/>
      <c r="W34" s="1197"/>
      <c r="Z34" s="1193" t="s">
        <v>59</v>
      </c>
      <c r="AA34" s="1153"/>
      <c r="AB34" s="1153"/>
      <c r="AC34" s="1153"/>
      <c r="AD34" s="1153"/>
      <c r="AE34" s="1153"/>
      <c r="AF34" s="1153"/>
      <c r="AG34" s="1153"/>
      <c r="AH34" s="1153"/>
      <c r="AI34" s="1153"/>
      <c r="AJ34" s="1153"/>
      <c r="AK34" s="1153"/>
      <c r="AL34" s="1153"/>
      <c r="AM34" s="1153"/>
      <c r="AN34" s="1153"/>
      <c r="AO34" s="1153"/>
      <c r="AP34" s="1153"/>
      <c r="AQ34" s="1153"/>
      <c r="AR34" s="1153"/>
      <c r="AS34" s="1153"/>
      <c r="AT34" s="1153"/>
      <c r="AU34" s="1153"/>
      <c r="AV34" s="1153"/>
      <c r="AW34" s="1153"/>
      <c r="AX34" s="1153"/>
      <c r="AY34" s="1153"/>
      <c r="AZ34" s="1153"/>
      <c r="BA34" s="1153"/>
      <c r="BB34" s="1153"/>
      <c r="BC34" s="1153"/>
      <c r="BD34" s="1153"/>
      <c r="BE34" s="1153"/>
      <c r="BF34" s="1153"/>
      <c r="BG34" s="1154"/>
      <c r="BH34" s="1152" t="s">
        <v>1</v>
      </c>
      <c r="BI34" s="1153"/>
      <c r="BJ34" s="1153"/>
      <c r="BK34" s="1153"/>
      <c r="BL34" s="1153"/>
      <c r="BM34" s="1153"/>
      <c r="BN34" s="1153"/>
      <c r="BO34" s="1153"/>
      <c r="BP34" s="1153"/>
      <c r="BQ34" s="1153"/>
      <c r="BR34" s="1153"/>
      <c r="BS34" s="1153"/>
      <c r="BT34" s="1153"/>
      <c r="BU34" s="1154"/>
      <c r="BV34" s="1152" t="s">
        <v>11</v>
      </c>
      <c r="BW34" s="1153"/>
      <c r="BX34" s="1153"/>
      <c r="BY34" s="1153"/>
      <c r="BZ34" s="1153"/>
      <c r="CA34" s="1153"/>
      <c r="CB34" s="1153"/>
      <c r="CC34" s="1153"/>
      <c r="CD34" s="1153"/>
      <c r="CE34" s="1153"/>
      <c r="CF34" s="1153"/>
      <c r="CG34" s="1153"/>
      <c r="CH34" s="1153"/>
      <c r="CI34" s="1154"/>
      <c r="CP34" s="64"/>
      <c r="CT34" s="64"/>
      <c r="CU34" s="64"/>
      <c r="CV34" s="64"/>
    </row>
    <row r="35" spans="1:126" ht="22.5" customHeight="1">
      <c r="A35" s="443">
        <f t="shared" si="8"/>
        <v>22</v>
      </c>
      <c r="B35" s="855">
        <f>ｼﾌﾄ原本!C26</f>
        <v>0</v>
      </c>
      <c r="C35" s="780">
        <f>ｼﾌﾄ原本!P26</f>
        <v>0</v>
      </c>
      <c r="D35" s="435">
        <f>IF(COUNTIF($H$14:$H$30,22),VLOOKUP(22,$H$14:$CU$30,3,FALSE),0)</f>
        <v>0</v>
      </c>
      <c r="E35" s="429">
        <f>IF(COUNTIF($H$14:$H$30,22),VLOOKUP(22,$H$14:$CU$30,4,FALSE),0)</f>
        <v>0</v>
      </c>
      <c r="F35" s="430">
        <f>IF(COUNTIF($H$14:$H$30,22),VLOOKUP(22,$H$14:$CU$30,92,FALSE),0)</f>
        <v>0</v>
      </c>
      <c r="G35" s="431">
        <f>IF(COUNTIF($H$14:$H$30,22),VLOOKUP(22,$H$14:$CW$30,94,FALSE),0)</f>
        <v>0</v>
      </c>
      <c r="I35" s="385" t="s">
        <v>89</v>
      </c>
      <c r="J35" s="1315">
        <f>CN3*1000</f>
        <v>400000</v>
      </c>
      <c r="K35" s="1315"/>
      <c r="L35" s="1315"/>
      <c r="M35" s="1315"/>
      <c r="N35" s="1315"/>
      <c r="O35" s="1315"/>
      <c r="P35" s="1315"/>
      <c r="Q35" s="1315"/>
      <c r="R35" s="1315"/>
      <c r="S35" s="1315"/>
      <c r="T35" s="1315"/>
      <c r="U35" s="1315"/>
      <c r="V35" s="1315"/>
      <c r="W35" s="1315"/>
      <c r="Z35" s="1356">
        <f>CHOOSE($AB$33,'セールスアクション '!B5,'セールスアクション '!B13,'セールスアクション '!B21,'セールスアクション '!B29,'セールスアクション '!B37)</f>
        <v>0</v>
      </c>
      <c r="AA35" s="1355"/>
      <c r="AB35" s="1355"/>
      <c r="AC35" s="1355"/>
      <c r="AD35" s="1355"/>
      <c r="AE35" s="1355"/>
      <c r="AF35" s="1355"/>
      <c r="AG35" s="1355"/>
      <c r="AH35" s="1355"/>
      <c r="AI35" s="1355"/>
      <c r="AJ35" s="1355"/>
      <c r="AK35" s="1355"/>
      <c r="AL35" s="1355"/>
      <c r="AM35" s="1355"/>
      <c r="AN35" s="1355"/>
      <c r="AO35" s="1355"/>
      <c r="AP35" s="1355"/>
      <c r="AQ35" s="1355"/>
      <c r="AR35" s="1355"/>
      <c r="AS35" s="1355"/>
      <c r="AT35" s="1355"/>
      <c r="AU35" s="1355"/>
      <c r="AV35" s="1355"/>
      <c r="AW35" s="1355"/>
      <c r="AX35" s="1355"/>
      <c r="AY35" s="1355"/>
      <c r="AZ35" s="1355">
        <f>CHOOSE($AB$33,'セールスアクション '!I5,'セールスアクション '!I13,'セールスアクション '!I21,'セールスアクション '!I29,'セールスアクション '!I37)</f>
        <v>0</v>
      </c>
      <c r="BA35" s="1355"/>
      <c r="BB35" s="1355"/>
      <c r="BC35" s="1355"/>
      <c r="BD35" s="1355"/>
      <c r="BE35" s="1355"/>
      <c r="BF35" s="1322"/>
      <c r="BG35" s="1322"/>
      <c r="BH35" s="1365">
        <f>CHOOSE($CA$1,PMC.D!D6,PMC.D!D15,PMC.D!D24,PMC.D!D33,PMC.D!D42,PMC.D!D51)</f>
        <v>0</v>
      </c>
      <c r="BI35" s="1366"/>
      <c r="BJ35" s="1366"/>
      <c r="BK35" s="1366"/>
      <c r="BL35" s="1366"/>
      <c r="BM35" s="1366"/>
      <c r="BN35" s="1366"/>
      <c r="BO35" s="1366"/>
      <c r="BP35" s="1366"/>
      <c r="BQ35" s="1366"/>
      <c r="BR35" s="1366"/>
      <c r="BS35" s="1367"/>
      <c r="BT35" s="1322"/>
      <c r="BU35" s="1322"/>
      <c r="BV35" s="1362">
        <f>CHOOSE($CA$1,PMC.D!J6,PMC.D!J15,PMC.D!J24,PMC.D!J33,PMC.D!J42,PMC.D!J51)</f>
        <v>0</v>
      </c>
      <c r="BW35" s="1363"/>
      <c r="BX35" s="1363"/>
      <c r="BY35" s="1363"/>
      <c r="BZ35" s="1363"/>
      <c r="CA35" s="1363"/>
      <c r="CB35" s="1363"/>
      <c r="CC35" s="1363"/>
      <c r="CD35" s="1363"/>
      <c r="CE35" s="1363"/>
      <c r="CF35" s="1363"/>
      <c r="CG35" s="1364"/>
      <c r="CH35" s="1322"/>
      <c r="CI35" s="1370"/>
      <c r="CP35" s="64"/>
      <c r="CT35" s="64"/>
      <c r="CU35" s="64"/>
      <c r="CV35" s="64"/>
    </row>
    <row r="36" spans="1:126" ht="22.5" customHeight="1">
      <c r="A36" s="443">
        <f t="shared" si="8"/>
        <v>23</v>
      </c>
      <c r="B36" s="855">
        <f>ｼﾌﾄ原本!C27</f>
        <v>0</v>
      </c>
      <c r="C36" s="780">
        <f>ｼﾌﾄ原本!P27</f>
        <v>0</v>
      </c>
      <c r="D36" s="435">
        <f>IF(COUNTIF($H$14:$H$30,23),VLOOKUP(23,$H$14:$CU$30,3,FALSE),0)</f>
        <v>0</v>
      </c>
      <c r="E36" s="429">
        <f>IF(COUNTIF($H$14:$H$30,23),VLOOKUP(23,$H$14:$CU$30,4,FALSE),0)</f>
        <v>0</v>
      </c>
      <c r="F36" s="430">
        <f>IF(COUNTIF($H$14:$H$30,23),VLOOKUP(23,$H$14:$CU$30,92,FALSE),0)</f>
        <v>0</v>
      </c>
      <c r="G36" s="431">
        <f>IF(COUNTIF($H$14:$H$30,23),VLOOKUP(23,$H$14:$CW$30,94,FALSE),0)</f>
        <v>0</v>
      </c>
      <c r="I36" s="385" t="s">
        <v>191</v>
      </c>
      <c r="J36" s="1155">
        <f>CHOOSE(CA1,ﾃﾞｰﾀ入力!W4,ﾃﾞｰﾀ入力!W5,ﾃﾞｰﾀ入力!W6,ﾃﾞｰﾀ入力!W7,ﾃﾞｰﾀ入力!W8,ﾃﾞｰﾀ入力!W9)</f>
        <v>513</v>
      </c>
      <c r="K36" s="1155"/>
      <c r="L36" s="1155"/>
      <c r="M36" s="1155"/>
      <c r="N36" s="1155"/>
      <c r="O36" s="1155"/>
      <c r="P36" s="1155"/>
      <c r="Q36" s="1155"/>
      <c r="R36" s="1155"/>
      <c r="S36" s="1155"/>
      <c r="T36" s="1155"/>
      <c r="U36" s="1155"/>
      <c r="V36" s="1155"/>
      <c r="W36" s="1155"/>
      <c r="Z36" s="1318">
        <f>CHOOSE($AB$33,'セールスアクション '!B6,'セールスアクション '!B14,'セールスアクション '!B22,'セールスアクション '!B30,'セールスアクション '!B38)</f>
        <v>0</v>
      </c>
      <c r="AA36" s="1319"/>
      <c r="AB36" s="1319"/>
      <c r="AC36" s="1319"/>
      <c r="AD36" s="1319"/>
      <c r="AE36" s="1319"/>
      <c r="AF36" s="1319"/>
      <c r="AG36" s="1319"/>
      <c r="AH36" s="1319"/>
      <c r="AI36" s="1319"/>
      <c r="AJ36" s="1319"/>
      <c r="AK36" s="1319"/>
      <c r="AL36" s="1319"/>
      <c r="AM36" s="1319"/>
      <c r="AN36" s="1319"/>
      <c r="AO36" s="1319"/>
      <c r="AP36" s="1319"/>
      <c r="AQ36" s="1319"/>
      <c r="AR36" s="1319"/>
      <c r="AS36" s="1319"/>
      <c r="AT36" s="1319"/>
      <c r="AU36" s="1319"/>
      <c r="AV36" s="1319"/>
      <c r="AW36" s="1319"/>
      <c r="AX36" s="1319"/>
      <c r="AY36" s="1319"/>
      <c r="AZ36" s="1319">
        <f>CHOOSE($AB$33,'セールスアクション '!I6,'セールスアクション '!I14,'セールスアクション '!I22,'セールスアクション '!I30,'セールスアクション '!I38)</f>
        <v>0</v>
      </c>
      <c r="BA36" s="1319"/>
      <c r="BB36" s="1319"/>
      <c r="BC36" s="1319"/>
      <c r="BD36" s="1319"/>
      <c r="BE36" s="1319"/>
      <c r="BF36" s="1127"/>
      <c r="BG36" s="1127"/>
      <c r="BH36" s="1348">
        <f>CHOOSE($CA$1,PMC.D!D7,PMC.D!D16,PMC.D!D25,PMC.D!D34,PMC.D!D43,PMC.D!D52)</f>
        <v>0</v>
      </c>
      <c r="BI36" s="1349"/>
      <c r="BJ36" s="1349"/>
      <c r="BK36" s="1349"/>
      <c r="BL36" s="1349"/>
      <c r="BM36" s="1349"/>
      <c r="BN36" s="1349"/>
      <c r="BO36" s="1349"/>
      <c r="BP36" s="1349"/>
      <c r="BQ36" s="1349"/>
      <c r="BR36" s="1349"/>
      <c r="BS36" s="1350"/>
      <c r="BT36" s="1127"/>
      <c r="BU36" s="1127"/>
      <c r="BV36" s="1348">
        <f>CHOOSE($CA$1,PMC.D!J7,PMC.D!J16,PMC.D!J25,PMC.D!J34,PMC.D!J43,PMC.D!J52)</f>
        <v>0</v>
      </c>
      <c r="BW36" s="1349"/>
      <c r="BX36" s="1349"/>
      <c r="BY36" s="1349"/>
      <c r="BZ36" s="1349"/>
      <c r="CA36" s="1349"/>
      <c r="CB36" s="1349"/>
      <c r="CC36" s="1349"/>
      <c r="CD36" s="1349"/>
      <c r="CE36" s="1349"/>
      <c r="CF36" s="1349"/>
      <c r="CG36" s="1350"/>
      <c r="CH36" s="1127"/>
      <c r="CI36" s="1371"/>
      <c r="CP36" s="64"/>
      <c r="CT36" s="64"/>
      <c r="CU36" s="64"/>
      <c r="CV36" s="64"/>
    </row>
    <row r="37" spans="1:126" ht="22.5" customHeight="1">
      <c r="A37" s="443">
        <f t="shared" si="8"/>
        <v>24</v>
      </c>
      <c r="B37" s="855">
        <f>ｼﾌﾄ原本!C28</f>
        <v>0</v>
      </c>
      <c r="C37" s="780">
        <f>ｼﾌﾄ原本!P28</f>
        <v>0</v>
      </c>
      <c r="D37" s="435">
        <f>IF(COUNTIF($H$14:$H$30,24),VLOOKUP(24,$H$14:$CU$30,3,FALSE),0)</f>
        <v>0</v>
      </c>
      <c r="E37" s="429">
        <f>IF(COUNTIF($H$14:$H$30,24),VLOOKUP(24,$H$14:$CU$30,4,FALSE),0)</f>
        <v>0</v>
      </c>
      <c r="F37" s="430">
        <f>IF(COUNTIF($H$14:$H$30,24),VLOOKUP(24,$H$14:$CU$30,92,FALSE),0)</f>
        <v>0</v>
      </c>
      <c r="G37" s="431">
        <f>IF(COUNTIF($H$14:$H$30,24),VLOOKUP(24,$H$14:$CW$30,94,FALSE),0)</f>
        <v>0</v>
      </c>
      <c r="I37" s="385" t="s">
        <v>192</v>
      </c>
      <c r="J37" s="1303">
        <f ca="1">J35/J40</f>
        <v>6722.6890756302519</v>
      </c>
      <c r="K37" s="1303"/>
      <c r="L37" s="1169">
        <f>J35/L40</f>
        <v>6779.6610169491523</v>
      </c>
      <c r="M37" s="1169"/>
      <c r="N37" s="1169"/>
      <c r="O37" s="1169"/>
      <c r="P37" s="1169"/>
      <c r="Q37" s="1169"/>
      <c r="R37" s="1169"/>
      <c r="S37" s="1169"/>
      <c r="T37" s="1169"/>
      <c r="U37" s="1169"/>
      <c r="V37" s="1169"/>
      <c r="W37" s="1169"/>
      <c r="Z37" s="1318">
        <f>CHOOSE($AB$33,'セールスアクション '!B7,'セールスアクション '!B15,'セールスアクション '!B23,'セールスアクション '!B31,'セールスアクション '!B39)</f>
        <v>0</v>
      </c>
      <c r="AA37" s="1319"/>
      <c r="AB37" s="1319"/>
      <c r="AC37" s="1319"/>
      <c r="AD37" s="1319"/>
      <c r="AE37" s="1319"/>
      <c r="AF37" s="1319"/>
      <c r="AG37" s="1319"/>
      <c r="AH37" s="1319"/>
      <c r="AI37" s="1319"/>
      <c r="AJ37" s="1319"/>
      <c r="AK37" s="1319"/>
      <c r="AL37" s="1319"/>
      <c r="AM37" s="1319"/>
      <c r="AN37" s="1319"/>
      <c r="AO37" s="1319"/>
      <c r="AP37" s="1319"/>
      <c r="AQ37" s="1319"/>
      <c r="AR37" s="1319"/>
      <c r="AS37" s="1319"/>
      <c r="AT37" s="1319"/>
      <c r="AU37" s="1319"/>
      <c r="AV37" s="1319"/>
      <c r="AW37" s="1319"/>
      <c r="AX37" s="1319"/>
      <c r="AY37" s="1319"/>
      <c r="AZ37" s="1319">
        <f>CHOOSE($AB$33,'セールスアクション '!I7,'セールスアクション '!I15,'セールスアクション '!I23,'セールスアクション '!I31,'セールスアクション '!I39)</f>
        <v>0</v>
      </c>
      <c r="BA37" s="1319"/>
      <c r="BB37" s="1319"/>
      <c r="BC37" s="1319"/>
      <c r="BD37" s="1319"/>
      <c r="BE37" s="1319"/>
      <c r="BF37" s="1127"/>
      <c r="BG37" s="1127"/>
      <c r="BH37" s="1348">
        <f>CHOOSE($CA$1,PMC.D!D8,PMC.D!D17,PMC.D!D26,PMC.D!D35,PMC.D!D44,PMC.D!D53)</f>
        <v>0</v>
      </c>
      <c r="BI37" s="1349"/>
      <c r="BJ37" s="1349"/>
      <c r="BK37" s="1349"/>
      <c r="BL37" s="1349"/>
      <c r="BM37" s="1349"/>
      <c r="BN37" s="1349"/>
      <c r="BO37" s="1349"/>
      <c r="BP37" s="1349"/>
      <c r="BQ37" s="1349"/>
      <c r="BR37" s="1349"/>
      <c r="BS37" s="1350"/>
      <c r="BT37" s="1127"/>
      <c r="BU37" s="1127"/>
      <c r="BV37" s="1348">
        <f>CHOOSE($CA$1,PMC.D!J8,PMC.D!J17,PMC.D!J26,PMC.D!J35,PMC.D!J44,PMC.D!J53)</f>
        <v>0</v>
      </c>
      <c r="BW37" s="1349"/>
      <c r="BX37" s="1349"/>
      <c r="BY37" s="1349"/>
      <c r="BZ37" s="1349"/>
      <c r="CA37" s="1349"/>
      <c r="CB37" s="1349"/>
      <c r="CC37" s="1349"/>
      <c r="CD37" s="1349"/>
      <c r="CE37" s="1349"/>
      <c r="CF37" s="1349"/>
      <c r="CG37" s="1350"/>
      <c r="CH37" s="1127"/>
      <c r="CI37" s="1371"/>
      <c r="CP37" s="64"/>
      <c r="CT37" s="64"/>
      <c r="CU37" s="64"/>
      <c r="CV37" s="64"/>
    </row>
    <row r="38" spans="1:126" ht="22.5" customHeight="1">
      <c r="A38" s="443">
        <f t="shared" si="8"/>
        <v>25</v>
      </c>
      <c r="B38" s="855">
        <f>ｼﾌﾄ原本!C29</f>
        <v>0</v>
      </c>
      <c r="C38" s="780">
        <f>ｼﾌﾄ原本!P29</f>
        <v>0</v>
      </c>
      <c r="D38" s="435">
        <f>IF(COUNTIF($H$14:$H$30,25),VLOOKUP(25,$H$14:$CU$30,3,FALSE),0)</f>
        <v>0</v>
      </c>
      <c r="E38" s="429">
        <f>IF(COUNTIF($H$14:$H$30,25),VLOOKUP(25,$H$14:$CU$30,4,FALSE),0)</f>
        <v>0</v>
      </c>
      <c r="F38" s="430">
        <f>IF(COUNTIF($H$14:$H$30,25),VLOOKUP(25,$H$14:$CU$30,92,FALSE),0)</f>
        <v>0</v>
      </c>
      <c r="G38" s="431">
        <f>IF(COUNTIF($H$14:$H$30,25),VLOOKUP(25,$H$14:$CW$30,94,FALSE),0)</f>
        <v>0</v>
      </c>
      <c r="I38" s="385" t="s">
        <v>193</v>
      </c>
      <c r="J38" s="1189">
        <f ca="1">J36/J40</f>
        <v>8.6218487394957979</v>
      </c>
      <c r="K38" s="1189"/>
      <c r="L38" s="1194">
        <f>J36/L40</f>
        <v>8.6949152542372889</v>
      </c>
      <c r="M38" s="1194"/>
      <c r="N38" s="1194"/>
      <c r="O38" s="1194"/>
      <c r="P38" s="1194"/>
      <c r="Q38" s="1194"/>
      <c r="R38" s="1194"/>
      <c r="S38" s="1194"/>
      <c r="T38" s="1194"/>
      <c r="U38" s="1194"/>
      <c r="V38" s="1194"/>
      <c r="W38" s="1194"/>
      <c r="Z38" s="1318">
        <f>CHOOSE($AB$33,'セールスアクション '!B8,'セールスアクション '!B16,'セールスアクション '!B24,'セールスアクション '!B32,'セールスアクション '!B40)</f>
        <v>0</v>
      </c>
      <c r="AA38" s="1319"/>
      <c r="AB38" s="1319"/>
      <c r="AC38" s="1319"/>
      <c r="AD38" s="1319"/>
      <c r="AE38" s="1319"/>
      <c r="AF38" s="1319"/>
      <c r="AG38" s="1319"/>
      <c r="AH38" s="1319"/>
      <c r="AI38" s="1319"/>
      <c r="AJ38" s="1319"/>
      <c r="AK38" s="1319"/>
      <c r="AL38" s="1319"/>
      <c r="AM38" s="1319"/>
      <c r="AN38" s="1319"/>
      <c r="AO38" s="1319"/>
      <c r="AP38" s="1319"/>
      <c r="AQ38" s="1319"/>
      <c r="AR38" s="1319"/>
      <c r="AS38" s="1319"/>
      <c r="AT38" s="1319"/>
      <c r="AU38" s="1319"/>
      <c r="AV38" s="1319"/>
      <c r="AW38" s="1319"/>
      <c r="AX38" s="1319"/>
      <c r="AY38" s="1319"/>
      <c r="AZ38" s="1319">
        <f>CHOOSE($AB$33,'セールスアクション '!I8,'セールスアクション '!I16,'セールスアクション '!I24,'セールスアクション '!I32,'セールスアクション '!I40)</f>
        <v>0</v>
      </c>
      <c r="BA38" s="1319"/>
      <c r="BB38" s="1319"/>
      <c r="BC38" s="1319"/>
      <c r="BD38" s="1319"/>
      <c r="BE38" s="1319"/>
      <c r="BF38" s="1127"/>
      <c r="BG38" s="1127"/>
      <c r="BH38" s="1348">
        <f>CHOOSE($CA$1,PMC.D!D9,PMC.D!D18,PMC.D!D27,PMC.D!D36,PMC.D!D45,PMC.D!D54)</f>
        <v>0</v>
      </c>
      <c r="BI38" s="1349"/>
      <c r="BJ38" s="1349"/>
      <c r="BK38" s="1349"/>
      <c r="BL38" s="1349"/>
      <c r="BM38" s="1349"/>
      <c r="BN38" s="1349"/>
      <c r="BO38" s="1349"/>
      <c r="BP38" s="1349"/>
      <c r="BQ38" s="1349"/>
      <c r="BR38" s="1349"/>
      <c r="BS38" s="1350"/>
      <c r="BT38" s="1127"/>
      <c r="BU38" s="1127"/>
      <c r="BV38" s="1348">
        <f>CHOOSE($CA$1,PMC.D!J9,PMC.D!J18,PMC.D!J27,PMC.D!J36,PMC.D!J45,PMC.D!J54)</f>
        <v>0</v>
      </c>
      <c r="BW38" s="1349"/>
      <c r="BX38" s="1349"/>
      <c r="BY38" s="1349"/>
      <c r="BZ38" s="1349"/>
      <c r="CA38" s="1349"/>
      <c r="CB38" s="1349"/>
      <c r="CC38" s="1349"/>
      <c r="CD38" s="1349"/>
      <c r="CE38" s="1349"/>
      <c r="CF38" s="1349"/>
      <c r="CG38" s="1350"/>
      <c r="CH38" s="1127"/>
      <c r="CI38" s="1371"/>
      <c r="CP38" s="64"/>
      <c r="CT38" s="64"/>
      <c r="CU38" s="64"/>
      <c r="CV38" s="64"/>
    </row>
    <row r="39" spans="1:126" ht="22.5" customHeight="1" thickBot="1">
      <c r="A39" s="443">
        <f t="shared" si="8"/>
        <v>26</v>
      </c>
      <c r="B39" s="855">
        <f>ｼﾌﾄ原本!C30</f>
        <v>0</v>
      </c>
      <c r="C39" s="780">
        <f>ｼﾌﾄ原本!P30</f>
        <v>0</v>
      </c>
      <c r="D39" s="435">
        <f>IF(COUNTIF($H$14:$H$30,26),VLOOKUP(26,$H$14:$CU$30,3,FALSE),0)</f>
        <v>0</v>
      </c>
      <c r="E39" s="429">
        <f>IF(COUNTIF($H$14:$H$30,26),VLOOKUP(26,$H$14:$CU$30,4,FALSE),0)</f>
        <v>0</v>
      </c>
      <c r="F39" s="430">
        <f>IF(COUNTIF($H$14:$H$30,26),VLOOKUP(26,$H$14:$CU$30,92,FALSE),0)</f>
        <v>0</v>
      </c>
      <c r="G39" s="431">
        <f>IF(COUNTIF($H$14:$H$30,26),VLOOKUP(26,$H$14:$CW$30,94,FALSE),0)</f>
        <v>0</v>
      </c>
      <c r="I39" s="385" t="s">
        <v>194</v>
      </c>
      <c r="J39" s="878">
        <f ca="1">SUMIF(CV14:CV30,"&gt;1500",CP14:CQ30)</f>
        <v>10</v>
      </c>
      <c r="K39" s="879">
        <f ca="1">SUMIF(CV14:CV30,"&lt;2000",CP14:CQ30)</f>
        <v>49.5</v>
      </c>
      <c r="L39" s="1302">
        <f ca="1">SUMIF(CV14:CV30,"&gt;1500",CP14:CQ30)</f>
        <v>10</v>
      </c>
      <c r="M39" s="1302"/>
      <c r="N39" s="1302"/>
      <c r="O39" s="1302"/>
      <c r="P39" s="1302"/>
      <c r="Q39" s="1302"/>
      <c r="R39" s="1302">
        <f ca="1">L40-L39</f>
        <v>49</v>
      </c>
      <c r="S39" s="1302"/>
      <c r="T39" s="1302"/>
      <c r="U39" s="1302"/>
      <c r="V39" s="1302"/>
      <c r="W39" s="1302"/>
      <c r="X39" s="65"/>
      <c r="Y39" s="65"/>
      <c r="Z39" s="1320">
        <f>CHOOSE($AB$33,'セールスアクション '!B9,'セールスアクション '!B17,'セールスアクション '!B25,'セールスアクション '!B33,'セールスアクション '!B41)</f>
        <v>0</v>
      </c>
      <c r="AA39" s="1321"/>
      <c r="AB39" s="1321"/>
      <c r="AC39" s="1321"/>
      <c r="AD39" s="1321"/>
      <c r="AE39" s="1321"/>
      <c r="AF39" s="1321"/>
      <c r="AG39" s="1321"/>
      <c r="AH39" s="1321"/>
      <c r="AI39" s="1321"/>
      <c r="AJ39" s="1321"/>
      <c r="AK39" s="1321"/>
      <c r="AL39" s="1321"/>
      <c r="AM39" s="1321"/>
      <c r="AN39" s="1321"/>
      <c r="AO39" s="1321"/>
      <c r="AP39" s="1321"/>
      <c r="AQ39" s="1321"/>
      <c r="AR39" s="1321"/>
      <c r="AS39" s="1321"/>
      <c r="AT39" s="1321"/>
      <c r="AU39" s="1321"/>
      <c r="AV39" s="1321"/>
      <c r="AW39" s="1321"/>
      <c r="AX39" s="1321"/>
      <c r="AY39" s="1321"/>
      <c r="AZ39" s="1321">
        <f>CHOOSE($AB$33,'セールスアクション '!I9,'セールスアクション '!I17,'セールスアクション '!I25,'セールスアクション '!I33,'セールスアクション '!I41)</f>
        <v>0</v>
      </c>
      <c r="BA39" s="1321"/>
      <c r="BB39" s="1321"/>
      <c r="BC39" s="1321"/>
      <c r="BD39" s="1321"/>
      <c r="BE39" s="1321"/>
      <c r="BF39" s="1368"/>
      <c r="BG39" s="1368"/>
      <c r="BH39" s="1357">
        <f>CHOOSE($CA$1,PMC.D!D10,PMC.D!D19,PMC.D!D28,PMC.D!D37,PMC.D!D46,PMC.D!D55)</f>
        <v>0</v>
      </c>
      <c r="BI39" s="1358"/>
      <c r="BJ39" s="1358"/>
      <c r="BK39" s="1358"/>
      <c r="BL39" s="1358"/>
      <c r="BM39" s="1358"/>
      <c r="BN39" s="1358"/>
      <c r="BO39" s="1358"/>
      <c r="BP39" s="1358"/>
      <c r="BQ39" s="1358"/>
      <c r="BR39" s="1358"/>
      <c r="BS39" s="1359"/>
      <c r="BT39" s="1368"/>
      <c r="BU39" s="1368"/>
      <c r="BV39" s="1357">
        <f>CHOOSE($CA$1,PMC.D!J10,PMC.D!J19,PMC.D!J28,PMC.D!J37,PMC.D!J46,PMC.D!J55)</f>
        <v>0</v>
      </c>
      <c r="BW39" s="1358"/>
      <c r="BX39" s="1358"/>
      <c r="BY39" s="1358"/>
      <c r="BZ39" s="1358"/>
      <c r="CA39" s="1358"/>
      <c r="CB39" s="1358"/>
      <c r="CC39" s="1358"/>
      <c r="CD39" s="1358"/>
      <c r="CE39" s="1358"/>
      <c r="CF39" s="1358"/>
      <c r="CG39" s="1359"/>
      <c r="CH39" s="1368"/>
      <c r="CI39" s="1369"/>
      <c r="CP39" s="64"/>
      <c r="CT39" s="64"/>
      <c r="CU39" s="64"/>
      <c r="CV39" s="64"/>
    </row>
    <row r="40" spans="1:126" ht="22.5" customHeight="1">
      <c r="A40" s="443">
        <f t="shared" si="8"/>
        <v>27</v>
      </c>
      <c r="B40" s="855">
        <f>ｼﾌﾄ原本!C31</f>
        <v>0</v>
      </c>
      <c r="C40" s="780">
        <f>ｼﾌﾄ原本!P31</f>
        <v>0</v>
      </c>
      <c r="D40" s="435">
        <f>IF(COUNTIF($H$14:$H$30,27),VLOOKUP(27,$H$14:$CU$30,3,FALSE),0)</f>
        <v>0</v>
      </c>
      <c r="E40" s="429">
        <f>IF(COUNTIF($H$14:$H$30,27),VLOOKUP(27,$H$14:$CU$30,4,FALSE),0)</f>
        <v>0</v>
      </c>
      <c r="F40" s="430">
        <f>IF(COUNTIF($H$14:$H$30,27),VLOOKUP(27,$H$14:$CU$30,92,FALSE),0)</f>
        <v>0</v>
      </c>
      <c r="G40" s="431">
        <f>IF(COUNTIF($H$14:$H$30,27),VLOOKUP(27,$H$14:$CW$30,94,FALSE),0)</f>
        <v>0</v>
      </c>
      <c r="I40" s="385" t="s">
        <v>195</v>
      </c>
      <c r="J40" s="1301">
        <f ca="1">J39+K39</f>
        <v>59.5</v>
      </c>
      <c r="K40" s="1301"/>
      <c r="L40" s="1302">
        <f>CN11-CN8</f>
        <v>59</v>
      </c>
      <c r="M40" s="1302"/>
      <c r="N40" s="1302"/>
      <c r="O40" s="1302"/>
      <c r="P40" s="1302"/>
      <c r="Q40" s="1302"/>
      <c r="R40" s="1302"/>
      <c r="S40" s="1302"/>
      <c r="T40" s="1302"/>
      <c r="U40" s="1302"/>
      <c r="V40" s="1302"/>
      <c r="W40" s="1302"/>
      <c r="X40" s="386"/>
      <c r="Y40" s="387"/>
      <c r="Z40" s="1396"/>
      <c r="AA40" s="1373"/>
      <c r="AB40" s="1373"/>
      <c r="AC40" s="1373"/>
      <c r="AD40" s="1373"/>
      <c r="AE40" s="1373"/>
      <c r="AF40" s="1373"/>
      <c r="AG40" s="1373"/>
      <c r="AH40" s="1373"/>
      <c r="AI40" s="1373"/>
      <c r="AJ40" s="1373"/>
      <c r="AK40" s="1373"/>
      <c r="AL40" s="1373"/>
      <c r="AM40" s="1373"/>
      <c r="AN40" s="1373"/>
      <c r="AO40" s="1373"/>
      <c r="AP40" s="1373"/>
      <c r="AQ40" s="1373"/>
      <c r="AR40" s="1373"/>
      <c r="AS40" s="1373"/>
      <c r="AT40" s="1373"/>
      <c r="AU40" s="1373"/>
      <c r="AV40" s="1373"/>
      <c r="AW40" s="1373"/>
      <c r="AX40" s="1373"/>
      <c r="AY40" s="1373"/>
      <c r="AZ40" s="1373"/>
      <c r="BA40" s="1373"/>
      <c r="BB40" s="1373"/>
      <c r="BC40" s="1373"/>
      <c r="BD40" s="1373"/>
      <c r="BE40" s="1373"/>
      <c r="BF40" s="1373"/>
      <c r="BG40" s="1373"/>
      <c r="BH40" s="1373"/>
      <c r="BI40" s="1373"/>
      <c r="BJ40" s="1373"/>
      <c r="BK40" s="1373"/>
      <c r="BL40" s="1373"/>
      <c r="BM40" s="1373"/>
      <c r="BN40" s="1373"/>
      <c r="BO40" s="1373"/>
      <c r="BP40" s="1373"/>
      <c r="BQ40" s="1373"/>
      <c r="BR40" s="1373"/>
      <c r="BS40" s="1373"/>
      <c r="BT40" s="1373"/>
      <c r="BU40" s="1373"/>
      <c r="BV40" s="1373"/>
      <c r="BW40" s="1373"/>
      <c r="BX40" s="1373"/>
      <c r="BY40" s="1373"/>
      <c r="BZ40" s="1373"/>
      <c r="CA40" s="1373"/>
      <c r="CB40" s="1373"/>
      <c r="CC40" s="1373"/>
      <c r="CD40" s="1373"/>
      <c r="CE40" s="1373"/>
      <c r="CF40" s="1373"/>
      <c r="CG40" s="1373"/>
      <c r="CH40" s="1373"/>
      <c r="CI40" s="1374"/>
      <c r="CP40" s="64"/>
      <c r="CT40" s="64"/>
      <c r="CU40" s="64"/>
      <c r="CV40" s="64"/>
    </row>
    <row r="41" spans="1:126" ht="22.5" customHeight="1">
      <c r="A41" s="443">
        <f t="shared" si="8"/>
        <v>28</v>
      </c>
      <c r="B41" s="855" t="str">
        <f>ｼﾌﾄ原本!C32</f>
        <v>A.M（本部）</v>
      </c>
      <c r="C41" s="780">
        <f>ｼﾌﾄ原本!P32</f>
        <v>0</v>
      </c>
      <c r="D41" s="435">
        <f>IF(COUNTIF($H$14:$H$30,28),VLOOKUP(28,$H$14:$CU$30,3,FALSE),0)</f>
        <v>0</v>
      </c>
      <c r="E41" s="429">
        <f>IF(COUNTIF($H$14:$H$30,28),VLOOKUP(28,$H$14:$CU$30,4,FALSE),0)</f>
        <v>0</v>
      </c>
      <c r="F41" s="430">
        <f>IF(COUNTIF($H$14:$H$30,28),VLOOKUP(28,$H$14:$CU$30,92,FALSE),0)</f>
        <v>0</v>
      </c>
      <c r="G41" s="431">
        <f>IF(COUNTIF($H$14:$H$30,28),VLOOKUP(28,$H$14:$CW$30,94,FALSE),0)</f>
        <v>0</v>
      </c>
      <c r="I41" s="385" t="s">
        <v>197</v>
      </c>
      <c r="J41" s="1324">
        <f ca="1">SUMIF(CV14:CV30,"&lt;2000",CU14:CU30)</f>
        <v>67112.125</v>
      </c>
      <c r="K41" s="1324"/>
      <c r="L41" s="1169">
        <f ca="1">R39*ﾃﾞｰﾀ入力!A8</f>
        <v>61740</v>
      </c>
      <c r="M41" s="1169"/>
      <c r="N41" s="1169"/>
      <c r="O41" s="1169"/>
      <c r="P41" s="1169"/>
      <c r="Q41" s="1169"/>
      <c r="R41" s="1169"/>
      <c r="S41" s="1169"/>
      <c r="T41" s="1169"/>
      <c r="U41" s="1169"/>
      <c r="V41" s="1169"/>
      <c r="W41" s="1169"/>
      <c r="X41" s="389"/>
      <c r="Y41" s="390"/>
      <c r="Z41" s="1375"/>
      <c r="AA41" s="1376"/>
      <c r="AB41" s="1376"/>
      <c r="AC41" s="1376"/>
      <c r="AD41" s="1376"/>
      <c r="AE41" s="1376"/>
      <c r="AF41" s="1376"/>
      <c r="AG41" s="1376"/>
      <c r="AH41" s="1376"/>
      <c r="AI41" s="1376"/>
      <c r="AJ41" s="1376"/>
      <c r="AK41" s="1376"/>
      <c r="AL41" s="1376"/>
      <c r="AM41" s="1376"/>
      <c r="AN41" s="1376"/>
      <c r="AO41" s="1376"/>
      <c r="AP41" s="1376"/>
      <c r="AQ41" s="1376"/>
      <c r="AR41" s="1376"/>
      <c r="AS41" s="1376"/>
      <c r="AT41" s="1376"/>
      <c r="AU41" s="1376"/>
      <c r="AV41" s="1376"/>
      <c r="AW41" s="1376"/>
      <c r="AX41" s="1376"/>
      <c r="AY41" s="1376"/>
      <c r="AZ41" s="1376"/>
      <c r="BA41" s="1376"/>
      <c r="BB41" s="1376"/>
      <c r="BC41" s="1376"/>
      <c r="BD41" s="1376"/>
      <c r="BE41" s="1376"/>
      <c r="BF41" s="1376"/>
      <c r="BG41" s="1376"/>
      <c r="BH41" s="1376"/>
      <c r="BI41" s="1376"/>
      <c r="BJ41" s="1376"/>
      <c r="BK41" s="1376"/>
      <c r="BL41" s="1376"/>
      <c r="BM41" s="1376"/>
      <c r="BN41" s="1376"/>
      <c r="BO41" s="1376"/>
      <c r="BP41" s="1376"/>
      <c r="BQ41" s="1376"/>
      <c r="BR41" s="1376"/>
      <c r="BS41" s="1376"/>
      <c r="BT41" s="1376"/>
      <c r="BU41" s="1376"/>
      <c r="BV41" s="1376"/>
      <c r="BW41" s="1376"/>
      <c r="BX41" s="1376"/>
      <c r="BY41" s="1376"/>
      <c r="BZ41" s="1376"/>
      <c r="CA41" s="1376"/>
      <c r="CB41" s="1376"/>
      <c r="CC41" s="1376"/>
      <c r="CD41" s="1376"/>
      <c r="CE41" s="1376"/>
      <c r="CF41" s="1376"/>
      <c r="CG41" s="1376"/>
      <c r="CH41" s="1376"/>
      <c r="CI41" s="1377"/>
      <c r="CP41" s="64"/>
      <c r="CT41" s="64"/>
      <c r="CU41" s="64"/>
      <c r="CV41" s="64"/>
    </row>
    <row r="42" spans="1:126" ht="22.5" customHeight="1">
      <c r="A42" s="443">
        <f t="shared" si="8"/>
        <v>29</v>
      </c>
      <c r="B42" s="855" t="str">
        <f>ｼﾌﾄ原本!C33</f>
        <v>S.I（本部</v>
      </c>
      <c r="C42" s="780">
        <f>ｼﾌﾄ原本!P33</f>
        <v>0</v>
      </c>
      <c r="D42" s="435">
        <f>IF(COUNTIF($H$14:$H$30,29),VLOOKUP(29,$H$14:$CU$30,3,FALSE),0)</f>
        <v>0</v>
      </c>
      <c r="E42" s="429">
        <f>IF(COUNTIF($H$14:$H$30,29),VLOOKUP(29,$H$14:$CU$30,4,FALSE),0)</f>
        <v>0</v>
      </c>
      <c r="F42" s="430">
        <f>IF(COUNTIF($H$14:$H$30,29),VLOOKUP(29,$H$14:$CU$30,92,FALSE),0)</f>
        <v>0</v>
      </c>
      <c r="G42" s="431">
        <f>IF(COUNTIF($H$14:$H$30,29),VLOOKUP(29,$H$14:$CW$30,94,FALSE),0)</f>
        <v>0</v>
      </c>
      <c r="I42" s="385" t="s">
        <v>201</v>
      </c>
      <c r="J42" s="1323">
        <f ca="1">(J41)/J35</f>
        <v>0.1677803125</v>
      </c>
      <c r="K42" s="1323"/>
      <c r="L42" s="1187">
        <f ca="1">L41/J35</f>
        <v>0.15434999999999999</v>
      </c>
      <c r="M42" s="1187"/>
      <c r="N42" s="1187"/>
      <c r="O42" s="1187"/>
      <c r="P42" s="1187"/>
      <c r="Q42" s="1187"/>
      <c r="R42" s="1187"/>
      <c r="S42" s="1187"/>
      <c r="T42" s="1187"/>
      <c r="U42" s="1187"/>
      <c r="V42" s="1187"/>
      <c r="W42" s="1187"/>
      <c r="X42" s="392"/>
      <c r="Y42" s="393"/>
      <c r="Z42" s="1375"/>
      <c r="AA42" s="1376"/>
      <c r="AB42" s="1376"/>
      <c r="AC42" s="1376"/>
      <c r="AD42" s="1376"/>
      <c r="AE42" s="1376"/>
      <c r="AF42" s="1376"/>
      <c r="AG42" s="1376"/>
      <c r="AH42" s="1376"/>
      <c r="AI42" s="1376"/>
      <c r="AJ42" s="1376"/>
      <c r="AK42" s="1376"/>
      <c r="AL42" s="1376"/>
      <c r="AM42" s="1376"/>
      <c r="AN42" s="1376"/>
      <c r="AO42" s="1376"/>
      <c r="AP42" s="1376"/>
      <c r="AQ42" s="1376"/>
      <c r="AR42" s="1376"/>
      <c r="AS42" s="1376"/>
      <c r="AT42" s="1376"/>
      <c r="AU42" s="1376"/>
      <c r="AV42" s="1376"/>
      <c r="AW42" s="1376"/>
      <c r="AX42" s="1376"/>
      <c r="AY42" s="1376"/>
      <c r="AZ42" s="1376"/>
      <c r="BA42" s="1376"/>
      <c r="BB42" s="1376"/>
      <c r="BC42" s="1376"/>
      <c r="BD42" s="1376"/>
      <c r="BE42" s="1376"/>
      <c r="BF42" s="1376"/>
      <c r="BG42" s="1376"/>
      <c r="BH42" s="1376"/>
      <c r="BI42" s="1376"/>
      <c r="BJ42" s="1376"/>
      <c r="BK42" s="1376"/>
      <c r="BL42" s="1376"/>
      <c r="BM42" s="1376"/>
      <c r="BN42" s="1376"/>
      <c r="BO42" s="1376"/>
      <c r="BP42" s="1376"/>
      <c r="BQ42" s="1376"/>
      <c r="BR42" s="1376"/>
      <c r="BS42" s="1376"/>
      <c r="BT42" s="1376"/>
      <c r="BU42" s="1376"/>
      <c r="BV42" s="1376"/>
      <c r="BW42" s="1376"/>
      <c r="BX42" s="1376"/>
      <c r="BY42" s="1376"/>
      <c r="BZ42" s="1376"/>
      <c r="CA42" s="1376"/>
      <c r="CB42" s="1376"/>
      <c r="CC42" s="1376"/>
      <c r="CD42" s="1376"/>
      <c r="CE42" s="1376"/>
      <c r="CF42" s="1376"/>
      <c r="CG42" s="1376"/>
      <c r="CH42" s="1376"/>
      <c r="CI42" s="1377"/>
      <c r="CP42" s="64"/>
      <c r="CT42" s="64"/>
      <c r="CU42" s="64"/>
      <c r="CV42" s="64"/>
    </row>
    <row r="43" spans="1:126" ht="22.5" customHeight="1">
      <c r="A43" s="443">
        <f t="shared" si="8"/>
        <v>30</v>
      </c>
      <c r="B43" s="855" t="str">
        <f>ｼﾌﾄ原本!C34</f>
        <v>不足①</v>
      </c>
      <c r="C43" s="780">
        <f>ｼﾌﾄ原本!P34</f>
        <v>0</v>
      </c>
      <c r="D43" s="435">
        <f>IF(COUNTIF($H$14:$H$30,30),VLOOKUP(30,$H$14:$CU$30,3,FALSE),0)</f>
        <v>0</v>
      </c>
      <c r="E43" s="429">
        <f>IF(COUNTIF($H$14:$H$30,30),VLOOKUP(30,$H$14:$CU$30,4,FALSE),0)</f>
        <v>0</v>
      </c>
      <c r="F43" s="430">
        <f>IF(COUNTIF($H$14:$H$30,30),VLOOKUP(30,$H$14:$CU$30,92,FALSE),0)</f>
        <v>0</v>
      </c>
      <c r="G43" s="431">
        <f>IF(COUNTIF($H$14:$H$30,30),VLOOKUP(30,$H$14:$CW$30,94,FALSE),0)</f>
        <v>0</v>
      </c>
      <c r="I43" s="395"/>
      <c r="J43" s="396"/>
      <c r="K43" s="396"/>
      <c r="L43" s="396"/>
      <c r="M43" s="396"/>
      <c r="N43" s="396"/>
      <c r="O43" s="396"/>
      <c r="P43" s="396"/>
      <c r="Q43" s="396"/>
      <c r="R43" s="396"/>
      <c r="S43" s="396"/>
      <c r="T43" s="396"/>
      <c r="U43" s="396"/>
      <c r="V43" s="396"/>
      <c r="W43" s="396"/>
      <c r="Z43" s="1375"/>
      <c r="AA43" s="1376"/>
      <c r="AB43" s="1376"/>
      <c r="AC43" s="1376"/>
      <c r="AD43" s="1376"/>
      <c r="AE43" s="1376"/>
      <c r="AF43" s="1376"/>
      <c r="AG43" s="1376"/>
      <c r="AH43" s="1376"/>
      <c r="AI43" s="1376"/>
      <c r="AJ43" s="1376"/>
      <c r="AK43" s="1376"/>
      <c r="AL43" s="1376"/>
      <c r="AM43" s="1376"/>
      <c r="AN43" s="1376"/>
      <c r="AO43" s="1376"/>
      <c r="AP43" s="1376"/>
      <c r="AQ43" s="1376"/>
      <c r="AR43" s="1376"/>
      <c r="AS43" s="1376"/>
      <c r="AT43" s="1376"/>
      <c r="AU43" s="1376"/>
      <c r="AV43" s="1376"/>
      <c r="AW43" s="1376"/>
      <c r="AX43" s="1376"/>
      <c r="AY43" s="1376"/>
      <c r="AZ43" s="1376"/>
      <c r="BA43" s="1376"/>
      <c r="BB43" s="1376"/>
      <c r="BC43" s="1376"/>
      <c r="BD43" s="1376"/>
      <c r="BE43" s="1376"/>
      <c r="BF43" s="1376"/>
      <c r="BG43" s="1376"/>
      <c r="BH43" s="1376"/>
      <c r="BI43" s="1376"/>
      <c r="BJ43" s="1376"/>
      <c r="BK43" s="1376"/>
      <c r="BL43" s="1376"/>
      <c r="BM43" s="1376"/>
      <c r="BN43" s="1376"/>
      <c r="BO43" s="1376"/>
      <c r="BP43" s="1376"/>
      <c r="BQ43" s="1376"/>
      <c r="BR43" s="1376"/>
      <c r="BS43" s="1376"/>
      <c r="BT43" s="1376"/>
      <c r="BU43" s="1376"/>
      <c r="BV43" s="1376"/>
      <c r="BW43" s="1376"/>
      <c r="BX43" s="1376"/>
      <c r="BY43" s="1376"/>
      <c r="BZ43" s="1376"/>
      <c r="CA43" s="1376"/>
      <c r="CB43" s="1376"/>
      <c r="CC43" s="1376"/>
      <c r="CD43" s="1376"/>
      <c r="CE43" s="1376"/>
      <c r="CF43" s="1376"/>
      <c r="CG43" s="1376"/>
      <c r="CH43" s="1376"/>
      <c r="CI43" s="1377"/>
      <c r="CP43" s="64"/>
      <c r="CT43" s="64"/>
      <c r="CU43" s="64"/>
      <c r="CV43" s="64"/>
    </row>
    <row r="44" spans="1:126" ht="22.5" customHeight="1">
      <c r="A44" s="443">
        <f t="shared" si="8"/>
        <v>31</v>
      </c>
      <c r="B44" s="855">
        <f>ｼﾌﾄ原本!C35</f>
        <v>0</v>
      </c>
      <c r="C44" s="785">
        <f>ｼﾌﾄ原本!E35</f>
        <v>0</v>
      </c>
      <c r="D44" s="435">
        <f>IF(COUNTIF($H$14:$H$30,31),VLOOKUP(31,$H$14:$CU$30,3,FALSE),0)</f>
        <v>0</v>
      </c>
      <c r="E44" s="429">
        <f>IF(COUNTIF($H$14:$H$30,31),VLOOKUP(31,$H$14:$CU$30,4,FALSE),0)</f>
        <v>0</v>
      </c>
      <c r="F44" s="430">
        <f>IF(COUNTIF($H$14:$H$30,31),VLOOKUP(31,$H$14:$CU$30,92,FALSE),0)</f>
        <v>0</v>
      </c>
      <c r="G44" s="431">
        <f>IF(COUNTIF($H$14:$H$30,31),VLOOKUP(31,$H$14:$CW$30,94,FALSE),0)</f>
        <v>0</v>
      </c>
      <c r="I44" s="395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Z44" s="1375"/>
      <c r="AA44" s="1376"/>
      <c r="AB44" s="1376"/>
      <c r="AC44" s="1376"/>
      <c r="AD44" s="1376"/>
      <c r="AE44" s="1376"/>
      <c r="AF44" s="1376"/>
      <c r="AG44" s="1376"/>
      <c r="AH44" s="1376"/>
      <c r="AI44" s="1376"/>
      <c r="AJ44" s="1376"/>
      <c r="AK44" s="1376"/>
      <c r="AL44" s="1376"/>
      <c r="AM44" s="1376"/>
      <c r="AN44" s="1376"/>
      <c r="AO44" s="1376"/>
      <c r="AP44" s="1376"/>
      <c r="AQ44" s="1376"/>
      <c r="AR44" s="1376"/>
      <c r="AS44" s="1376"/>
      <c r="AT44" s="1376"/>
      <c r="AU44" s="1376"/>
      <c r="AV44" s="1376"/>
      <c r="AW44" s="1376"/>
      <c r="AX44" s="1376"/>
      <c r="AY44" s="1376"/>
      <c r="AZ44" s="1376"/>
      <c r="BA44" s="1376"/>
      <c r="BB44" s="1376"/>
      <c r="BC44" s="1376"/>
      <c r="BD44" s="1376"/>
      <c r="BE44" s="1376"/>
      <c r="BF44" s="1376"/>
      <c r="BG44" s="1376"/>
      <c r="BH44" s="1376"/>
      <c r="BI44" s="1376"/>
      <c r="BJ44" s="1376"/>
      <c r="BK44" s="1376"/>
      <c r="BL44" s="1376"/>
      <c r="BM44" s="1376"/>
      <c r="BN44" s="1376"/>
      <c r="BO44" s="1376"/>
      <c r="BP44" s="1376"/>
      <c r="BQ44" s="1376"/>
      <c r="BR44" s="1376"/>
      <c r="BS44" s="1376"/>
      <c r="BT44" s="1376"/>
      <c r="BU44" s="1376"/>
      <c r="BV44" s="1376"/>
      <c r="BW44" s="1376"/>
      <c r="BX44" s="1376"/>
      <c r="BY44" s="1376"/>
      <c r="BZ44" s="1376"/>
      <c r="CA44" s="1376"/>
      <c r="CB44" s="1376"/>
      <c r="CC44" s="1376"/>
      <c r="CD44" s="1376"/>
      <c r="CE44" s="1376"/>
      <c r="CF44" s="1376"/>
      <c r="CG44" s="1376"/>
      <c r="CH44" s="1376"/>
      <c r="CI44" s="1377"/>
    </row>
    <row r="45" spans="1:126" ht="22.5" customHeight="1" thickBot="1">
      <c r="A45" s="443">
        <f t="shared" si="8"/>
        <v>32</v>
      </c>
      <c r="B45" s="855">
        <f>ｼﾌﾄ原本!C36</f>
        <v>0</v>
      </c>
      <c r="C45" s="785">
        <f>ｼﾌﾄ原本!E36</f>
        <v>0</v>
      </c>
      <c r="D45" s="435">
        <f>IF(COUNTIF($H$14:$H$30,32),VLOOKUP(32,$H$14:$CU$30,3,FALSE),0)</f>
        <v>0</v>
      </c>
      <c r="E45" s="429">
        <f>IF(COUNTIF($H$14:$H$30,32),VLOOKUP(32,$H$14:$CU$30,4,FALSE),0)</f>
        <v>0</v>
      </c>
      <c r="F45" s="430">
        <f>IF(COUNTIF($H$14:$H$30,32),VLOOKUP(32,$H$14:$CU$30,92,FALSE),0)</f>
        <v>0</v>
      </c>
      <c r="G45" s="431">
        <f>IF(COUNTIF($H$14:$H$30,32),VLOOKUP(32,$H$14:$CW$30,94,FALSE),0)</f>
        <v>0</v>
      </c>
      <c r="I45" s="395"/>
      <c r="J45" s="396"/>
      <c r="K45" s="396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6"/>
      <c r="Z45" s="1378"/>
      <c r="AA45" s="1379"/>
      <c r="AB45" s="1379"/>
      <c r="AC45" s="1379"/>
      <c r="AD45" s="1379"/>
      <c r="AE45" s="1379"/>
      <c r="AF45" s="1379"/>
      <c r="AG45" s="1379"/>
      <c r="AH45" s="1379"/>
      <c r="AI45" s="1379"/>
      <c r="AJ45" s="1379"/>
      <c r="AK45" s="1379"/>
      <c r="AL45" s="1379"/>
      <c r="AM45" s="1379"/>
      <c r="AN45" s="1379"/>
      <c r="AO45" s="1379"/>
      <c r="AP45" s="1379"/>
      <c r="AQ45" s="1379"/>
      <c r="AR45" s="1379"/>
      <c r="AS45" s="1379"/>
      <c r="AT45" s="1379"/>
      <c r="AU45" s="1379"/>
      <c r="AV45" s="1379"/>
      <c r="AW45" s="1379"/>
      <c r="AX45" s="1379"/>
      <c r="AY45" s="1379"/>
      <c r="AZ45" s="1379"/>
      <c r="BA45" s="1379"/>
      <c r="BB45" s="1379"/>
      <c r="BC45" s="1379"/>
      <c r="BD45" s="1379"/>
      <c r="BE45" s="1379"/>
      <c r="BF45" s="1379"/>
      <c r="BG45" s="1379"/>
      <c r="BH45" s="1379"/>
      <c r="BI45" s="1379"/>
      <c r="BJ45" s="1379"/>
      <c r="BK45" s="1379"/>
      <c r="BL45" s="1379"/>
      <c r="BM45" s="1379"/>
      <c r="BN45" s="1379"/>
      <c r="BO45" s="1379"/>
      <c r="BP45" s="1379"/>
      <c r="BQ45" s="1379"/>
      <c r="BR45" s="1379"/>
      <c r="BS45" s="1379"/>
      <c r="BT45" s="1379"/>
      <c r="BU45" s="1379"/>
      <c r="BV45" s="1379"/>
      <c r="BW45" s="1379"/>
      <c r="BX45" s="1379"/>
      <c r="BY45" s="1379"/>
      <c r="BZ45" s="1379"/>
      <c r="CA45" s="1379"/>
      <c r="CB45" s="1379"/>
      <c r="CC45" s="1379"/>
      <c r="CD45" s="1379"/>
      <c r="CE45" s="1379"/>
      <c r="CF45" s="1379"/>
      <c r="CG45" s="1379"/>
      <c r="CH45" s="1379"/>
      <c r="CI45" s="1380"/>
    </row>
    <row r="46" spans="1:126" ht="22.5" customHeight="1" thickBot="1">
      <c r="A46" s="444">
        <f t="shared" si="8"/>
        <v>33</v>
      </c>
      <c r="B46" s="869">
        <f>ｼﾌﾄ原本!C37</f>
        <v>0</v>
      </c>
      <c r="C46" s="786">
        <f>ｼﾌﾄ原本!E37</f>
        <v>0</v>
      </c>
      <c r="D46" s="437">
        <f>IF(COUNTIF($H$14:$H$30,33),VLOOKUP(33,$H$14:$CU$30,3,FALSE),0)</f>
        <v>0</v>
      </c>
      <c r="E46" s="438">
        <f>IF(COUNTIF($H$14:$H$30,33),VLOOKUP(33,$H$14:$CU$30,4,FALSE),0)</f>
        <v>0</v>
      </c>
      <c r="F46" s="439">
        <f>IF(COUNTIF($H$14:$H$30,33),VLOOKUP(33,$H$14:$CU$30,92,FALSE),0)</f>
        <v>0</v>
      </c>
      <c r="G46" s="440">
        <f>IF(COUNTIF($H$14:$H$30,33),VLOOKUP(33,$H$14:$CW$30,94,FALSE),0)</f>
        <v>0</v>
      </c>
      <c r="I46" s="395"/>
      <c r="J46" s="396"/>
      <c r="K46" s="396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6"/>
    </row>
    <row r="47" spans="1:126" ht="20.25" customHeight="1">
      <c r="I47" s="385" t="s">
        <v>199</v>
      </c>
      <c r="J47" s="1312">
        <f ca="1">J41/K39</f>
        <v>1355.8005050505051</v>
      </c>
      <c r="K47" s="1312"/>
      <c r="L47" s="1382">
        <f>ﾃﾞｰﾀ入力!A8</f>
        <v>1260</v>
      </c>
      <c r="M47" s="1382"/>
      <c r="N47" s="1382"/>
      <c r="O47" s="1382"/>
      <c r="P47" s="1382"/>
      <c r="Q47" s="1382"/>
      <c r="R47" s="1382"/>
      <c r="S47" s="1382"/>
      <c r="T47" s="1382"/>
      <c r="U47" s="1382"/>
      <c r="V47" s="1382"/>
      <c r="W47" s="1382"/>
      <c r="DP47" s="221"/>
      <c r="DT47" s="69"/>
      <c r="DU47" s="69"/>
      <c r="DV47" s="69"/>
    </row>
    <row r="48" spans="1:126" ht="20.25" customHeight="1">
      <c r="I48" s="385" t="s">
        <v>82</v>
      </c>
      <c r="J48" s="1140">
        <f ca="1">CW31</f>
        <v>5378</v>
      </c>
      <c r="K48" s="1140"/>
      <c r="L48" s="1381"/>
      <c r="M48" s="1381"/>
      <c r="N48" s="1381"/>
      <c r="O48" s="1381"/>
      <c r="P48" s="1381"/>
      <c r="Q48" s="1381"/>
      <c r="R48" s="1381"/>
      <c r="S48" s="1381"/>
      <c r="T48" s="1381"/>
      <c r="U48" s="1381"/>
      <c r="V48" s="1381"/>
      <c r="W48" s="1381"/>
    </row>
    <row r="49" spans="11:19" ht="20.25" customHeight="1">
      <c r="K49" s="64"/>
      <c r="L49" s="398"/>
      <c r="M49" s="398"/>
      <c r="N49" s="64"/>
      <c r="O49" s="64"/>
      <c r="P49" s="64"/>
      <c r="Q49" s="64"/>
      <c r="R49" s="64"/>
      <c r="S49" s="64"/>
    </row>
    <row r="50" spans="11:19" ht="20.25" customHeight="1">
      <c r="K50" s="64"/>
      <c r="L50" s="66"/>
      <c r="M50" s="66"/>
      <c r="N50" s="64"/>
      <c r="O50" s="64"/>
      <c r="P50" s="64"/>
      <c r="Q50" s="64"/>
      <c r="R50" s="64"/>
      <c r="S50" s="64"/>
    </row>
    <row r="51" spans="11:19" ht="20.25" customHeight="1">
      <c r="L51" s="64"/>
      <c r="M51" s="64"/>
    </row>
    <row r="52" spans="11:19" ht="20.25" customHeight="1">
      <c r="L52" s="64"/>
      <c r="M52" s="64"/>
    </row>
  </sheetData>
  <sheetProtection formatCells="0"/>
  <mergeCells count="349">
    <mergeCell ref="CH36:CI36"/>
    <mergeCell ref="CH37:CI37"/>
    <mergeCell ref="CH38:CI38"/>
    <mergeCell ref="CH39:CI39"/>
    <mergeCell ref="Z36:AY36"/>
    <mergeCell ref="X32:AA32"/>
    <mergeCell ref="BV39:CG39"/>
    <mergeCell ref="BV35:CG35"/>
    <mergeCell ref="BV36:CG36"/>
    <mergeCell ref="BV38:CG38"/>
    <mergeCell ref="BT39:BU39"/>
    <mergeCell ref="BF38:BG38"/>
    <mergeCell ref="BT36:BU36"/>
    <mergeCell ref="BT37:BU37"/>
    <mergeCell ref="BT38:BU38"/>
    <mergeCell ref="AZ37:BE37"/>
    <mergeCell ref="Z38:AY38"/>
    <mergeCell ref="Z39:AY39"/>
    <mergeCell ref="BH35:BS35"/>
    <mergeCell ref="BH37:BS37"/>
    <mergeCell ref="BH38:BS38"/>
    <mergeCell ref="BH39:BS39"/>
    <mergeCell ref="BF39:BG39"/>
    <mergeCell ref="BV34:CI34"/>
    <mergeCell ref="CH35:CI35"/>
    <mergeCell ref="CJ31:CM31"/>
    <mergeCell ref="CF32:CI32"/>
    <mergeCell ref="BT35:BU35"/>
    <mergeCell ref="CJ32:CM32"/>
    <mergeCell ref="AZ35:BE35"/>
    <mergeCell ref="AZ31:BC31"/>
    <mergeCell ref="BD31:BG31"/>
    <mergeCell ref="AB33:AE33"/>
    <mergeCell ref="AF33:AI33"/>
    <mergeCell ref="AF31:AI31"/>
    <mergeCell ref="CF31:CI31"/>
    <mergeCell ref="BP31:BS31"/>
    <mergeCell ref="AJ32:AM32"/>
    <mergeCell ref="BH32:BK32"/>
    <mergeCell ref="K1:U1"/>
    <mergeCell ref="V1:Y1"/>
    <mergeCell ref="AZ6:BC6"/>
    <mergeCell ref="BD6:BG6"/>
    <mergeCell ref="AZ7:BC7"/>
    <mergeCell ref="BD7:BG7"/>
    <mergeCell ref="AN5:AQ5"/>
    <mergeCell ref="AR5:AU5"/>
    <mergeCell ref="AR1:AU1"/>
    <mergeCell ref="BD5:BG5"/>
    <mergeCell ref="AZ5:BC5"/>
    <mergeCell ref="AZ1:BC1"/>
    <mergeCell ref="AZ3:BC3"/>
    <mergeCell ref="AV5:AY5"/>
    <mergeCell ref="AC1:AI1"/>
    <mergeCell ref="AJ1:AM1"/>
    <mergeCell ref="L3:O3"/>
    <mergeCell ref="AF6:AI6"/>
    <mergeCell ref="AR7:AU7"/>
    <mergeCell ref="AJ3:AM3"/>
    <mergeCell ref="AN3:AQ3"/>
    <mergeCell ref="AB3:AE3"/>
    <mergeCell ref="BD1:BK1"/>
    <mergeCell ref="AN1:AQ1"/>
    <mergeCell ref="CN2:CO2"/>
    <mergeCell ref="CN4:CO4"/>
    <mergeCell ref="CN6:CO6"/>
    <mergeCell ref="CN7:CO7"/>
    <mergeCell ref="CN3:CO3"/>
    <mergeCell ref="CN5:CO5"/>
    <mergeCell ref="CF8:CI8"/>
    <mergeCell ref="X4:AA4"/>
    <mergeCell ref="X5:AA5"/>
    <mergeCell ref="AB5:AE5"/>
    <mergeCell ref="AB8:AE8"/>
    <mergeCell ref="AF8:AI8"/>
    <mergeCell ref="CJ4:CM4"/>
    <mergeCell ref="CJ7:CM7"/>
    <mergeCell ref="CF7:CI7"/>
    <mergeCell ref="BT6:BW6"/>
    <mergeCell ref="CB8:CE8"/>
    <mergeCell ref="BX7:CA7"/>
    <mergeCell ref="BT8:BW8"/>
    <mergeCell ref="BH8:BK8"/>
    <mergeCell ref="BL7:BO7"/>
    <mergeCell ref="BP7:BS7"/>
    <mergeCell ref="BT4:BW4"/>
    <mergeCell ref="BL5:BO5"/>
    <mergeCell ref="AF5:AI5"/>
    <mergeCell ref="CJ3:CM3"/>
    <mergeCell ref="CF5:CI5"/>
    <mergeCell ref="BT7:BW7"/>
    <mergeCell ref="BH5:BK5"/>
    <mergeCell ref="AV7:AY7"/>
    <mergeCell ref="BP4:BS4"/>
    <mergeCell ref="AR4:AU4"/>
    <mergeCell ref="AZ4:BC4"/>
    <mergeCell ref="BP6:BS6"/>
    <mergeCell ref="BH7:BK7"/>
    <mergeCell ref="BP5:BS5"/>
    <mergeCell ref="BH6:BK6"/>
    <mergeCell ref="BD3:BG3"/>
    <mergeCell ref="CB3:CE3"/>
    <mergeCell ref="BD4:BG4"/>
    <mergeCell ref="AF4:AI4"/>
    <mergeCell ref="AJ4:AM4"/>
    <mergeCell ref="AR3:AU3"/>
    <mergeCell ref="AF3:AI3"/>
    <mergeCell ref="AN4:AQ4"/>
    <mergeCell ref="CP13:CQ13"/>
    <mergeCell ref="CP14:CQ14"/>
    <mergeCell ref="CN13:CO13"/>
    <mergeCell ref="CN11:CO11"/>
    <mergeCell ref="CN10:CO10"/>
    <mergeCell ref="CN15:CO15"/>
    <mergeCell ref="AB4:AE4"/>
    <mergeCell ref="CF6:CI6"/>
    <mergeCell ref="CJ6:CM6"/>
    <mergeCell ref="BX4:CA4"/>
    <mergeCell ref="CB7:CE7"/>
    <mergeCell ref="CJ5:CM5"/>
    <mergeCell ref="CB5:CE5"/>
    <mergeCell ref="CB6:CE6"/>
    <mergeCell ref="AN6:AQ6"/>
    <mergeCell ref="AR6:AU6"/>
    <mergeCell ref="BD8:BG8"/>
    <mergeCell ref="AR8:AU8"/>
    <mergeCell ref="BH10:BK10"/>
    <mergeCell ref="CF10:CI10"/>
    <mergeCell ref="BP10:BS10"/>
    <mergeCell ref="BX10:CA10"/>
    <mergeCell ref="CB10:CE10"/>
    <mergeCell ref="BH9:BK9"/>
    <mergeCell ref="CP15:CQ15"/>
    <mergeCell ref="CP28:CQ28"/>
    <mergeCell ref="CP19:CQ19"/>
    <mergeCell ref="CN22:CO22"/>
    <mergeCell ref="CP23:CQ23"/>
    <mergeCell ref="CN20:CO20"/>
    <mergeCell ref="CP26:CQ26"/>
    <mergeCell ref="CP29:CQ29"/>
    <mergeCell ref="CP31:CQ31"/>
    <mergeCell ref="CN29:CO29"/>
    <mergeCell ref="CP30:CQ30"/>
    <mergeCell ref="CN31:CO31"/>
    <mergeCell ref="CN25:CO25"/>
    <mergeCell ref="CP24:CQ24"/>
    <mergeCell ref="CN19:CO19"/>
    <mergeCell ref="CN28:CO28"/>
    <mergeCell ref="CP27:CQ27"/>
    <mergeCell ref="CN30:CO30"/>
    <mergeCell ref="CN26:CO26"/>
    <mergeCell ref="CN27:CO27"/>
    <mergeCell ref="CP20:CQ20"/>
    <mergeCell ref="CN21:CO21"/>
    <mergeCell ref="CP21:CQ21"/>
    <mergeCell ref="CP22:CQ22"/>
    <mergeCell ref="CP25:CQ25"/>
    <mergeCell ref="CP16:CQ16"/>
    <mergeCell ref="CN17:CO17"/>
    <mergeCell ref="CP17:CQ17"/>
    <mergeCell ref="CN18:CO18"/>
    <mergeCell ref="CP18:CQ18"/>
    <mergeCell ref="CN16:CO16"/>
    <mergeCell ref="CN24:CO24"/>
    <mergeCell ref="CN23:CO23"/>
    <mergeCell ref="BL8:BO8"/>
    <mergeCell ref="BP8:BS8"/>
    <mergeCell ref="CJ8:CM8"/>
    <mergeCell ref="CJ9:CM9"/>
    <mergeCell ref="CF9:CI9"/>
    <mergeCell ref="BT5:BW5"/>
    <mergeCell ref="BX8:CA8"/>
    <mergeCell ref="BL6:BO6"/>
    <mergeCell ref="BX6:CA6"/>
    <mergeCell ref="BX5:CA5"/>
    <mergeCell ref="CF11:CI11"/>
    <mergeCell ref="CB11:CE11"/>
    <mergeCell ref="CJ11:CM11"/>
    <mergeCell ref="CN9:CO9"/>
    <mergeCell ref="CN14:CO14"/>
    <mergeCell ref="CN8:CO8"/>
    <mergeCell ref="BP9:BS9"/>
    <mergeCell ref="BX9:CA9"/>
    <mergeCell ref="BT9:BW9"/>
    <mergeCell ref="CJ10:CM10"/>
    <mergeCell ref="CA1:CE1"/>
    <mergeCell ref="BT1:BZ1"/>
    <mergeCell ref="CF3:CI3"/>
    <mergeCell ref="CB4:CE4"/>
    <mergeCell ref="CF4:CI4"/>
    <mergeCell ref="BH4:BK4"/>
    <mergeCell ref="BH3:BK3"/>
    <mergeCell ref="AV3:AY3"/>
    <mergeCell ref="BL4:BO4"/>
    <mergeCell ref="AV4:AY4"/>
    <mergeCell ref="BT3:BW3"/>
    <mergeCell ref="BX3:CA3"/>
    <mergeCell ref="BL3:BO3"/>
    <mergeCell ref="BP3:BS3"/>
    <mergeCell ref="X3:AA3"/>
    <mergeCell ref="AZ8:BC8"/>
    <mergeCell ref="AN8:AQ8"/>
    <mergeCell ref="AR9:AU9"/>
    <mergeCell ref="AN7:AQ7"/>
    <mergeCell ref="I8:J8"/>
    <mergeCell ref="L7:O7"/>
    <mergeCell ref="L8:O8"/>
    <mergeCell ref="I9:J9"/>
    <mergeCell ref="P9:S9"/>
    <mergeCell ref="AJ9:AM9"/>
    <mergeCell ref="AV8:AY8"/>
    <mergeCell ref="AV9:AY9"/>
    <mergeCell ref="I7:J7"/>
    <mergeCell ref="P7:S7"/>
    <mergeCell ref="X8:AA8"/>
    <mergeCell ref="X7:AA7"/>
    <mergeCell ref="AB7:AE7"/>
    <mergeCell ref="AN9:AQ9"/>
    <mergeCell ref="AF7:AI7"/>
    <mergeCell ref="AJ7:AM7"/>
    <mergeCell ref="L4:O4"/>
    <mergeCell ref="AJ6:AM6"/>
    <mergeCell ref="AJ5:AM5"/>
    <mergeCell ref="I3:J4"/>
    <mergeCell ref="L47:W47"/>
    <mergeCell ref="J47:K47"/>
    <mergeCell ref="J42:K42"/>
    <mergeCell ref="T5:W5"/>
    <mergeCell ref="I5:J6"/>
    <mergeCell ref="T7:W7"/>
    <mergeCell ref="P8:S8"/>
    <mergeCell ref="P5:S5"/>
    <mergeCell ref="L5:O5"/>
    <mergeCell ref="L6:O6"/>
    <mergeCell ref="T6:W6"/>
    <mergeCell ref="T9:W9"/>
    <mergeCell ref="T8:W8"/>
    <mergeCell ref="P31:S31"/>
    <mergeCell ref="T31:W31"/>
    <mergeCell ref="P3:S3"/>
    <mergeCell ref="T3:W3"/>
    <mergeCell ref="P4:S4"/>
    <mergeCell ref="T4:W4"/>
    <mergeCell ref="J48:K48"/>
    <mergeCell ref="L48:W48"/>
    <mergeCell ref="L42:W42"/>
    <mergeCell ref="I11:J11"/>
    <mergeCell ref="J41:K41"/>
    <mergeCell ref="J34:K34"/>
    <mergeCell ref="L34:W34"/>
    <mergeCell ref="I10:J10"/>
    <mergeCell ref="L31:O31"/>
    <mergeCell ref="L10:O10"/>
    <mergeCell ref="L11:O11"/>
    <mergeCell ref="P11:S11"/>
    <mergeCell ref="T11:W11"/>
    <mergeCell ref="R39:W39"/>
    <mergeCell ref="J40:K40"/>
    <mergeCell ref="L40:W40"/>
    <mergeCell ref="J38:K38"/>
    <mergeCell ref="J37:K37"/>
    <mergeCell ref="J35:W35"/>
    <mergeCell ref="L37:W37"/>
    <mergeCell ref="AZ39:BE39"/>
    <mergeCell ref="Z35:AY35"/>
    <mergeCell ref="BF36:BG36"/>
    <mergeCell ref="AZ36:BE36"/>
    <mergeCell ref="AJ31:AM31"/>
    <mergeCell ref="P6:S6"/>
    <mergeCell ref="P10:S10"/>
    <mergeCell ref="T10:W10"/>
    <mergeCell ref="X10:AA10"/>
    <mergeCell ref="X11:AA11"/>
    <mergeCell ref="AV6:AY6"/>
    <mergeCell ref="X9:AA9"/>
    <mergeCell ref="X31:AA31"/>
    <mergeCell ref="AB31:AE31"/>
    <mergeCell ref="AV31:AY31"/>
    <mergeCell ref="X6:AA6"/>
    <mergeCell ref="AB6:AE6"/>
    <mergeCell ref="AJ8:AM8"/>
    <mergeCell ref="Z37:AY37"/>
    <mergeCell ref="AN31:AQ31"/>
    <mergeCell ref="AR31:AU31"/>
    <mergeCell ref="BD9:BG9"/>
    <mergeCell ref="BD10:BG10"/>
    <mergeCell ref="BD11:BG11"/>
    <mergeCell ref="BV37:CG37"/>
    <mergeCell ref="AZ38:BE38"/>
    <mergeCell ref="BF37:BG37"/>
    <mergeCell ref="AR11:AU11"/>
    <mergeCell ref="AN11:AQ11"/>
    <mergeCell ref="BH11:BK11"/>
    <mergeCell ref="BT32:BW32"/>
    <mergeCell ref="BH31:BK31"/>
    <mergeCell ref="L41:W41"/>
    <mergeCell ref="BX31:CA31"/>
    <mergeCell ref="BT11:BW11"/>
    <mergeCell ref="BH36:BS36"/>
    <mergeCell ref="AR32:AU32"/>
    <mergeCell ref="AV32:AY32"/>
    <mergeCell ref="AZ32:BC32"/>
    <mergeCell ref="AB32:AE32"/>
    <mergeCell ref="L38:W38"/>
    <mergeCell ref="L32:O32"/>
    <mergeCell ref="AF32:AI32"/>
    <mergeCell ref="AN32:AQ32"/>
    <mergeCell ref="AB11:AE11"/>
    <mergeCell ref="AF11:AI11"/>
    <mergeCell ref="J36:W36"/>
    <mergeCell ref="BL31:BO31"/>
    <mergeCell ref="AB9:AE9"/>
    <mergeCell ref="AR10:AU10"/>
    <mergeCell ref="AJ10:AM10"/>
    <mergeCell ref="AN10:AQ10"/>
    <mergeCell ref="AJ11:AM11"/>
    <mergeCell ref="BF35:BG35"/>
    <mergeCell ref="BH34:BU34"/>
    <mergeCell ref="AZ11:BC11"/>
    <mergeCell ref="AV10:AY10"/>
    <mergeCell ref="AV11:AY11"/>
    <mergeCell ref="BT10:BW10"/>
    <mergeCell ref="BL9:BO9"/>
    <mergeCell ref="Z34:BG34"/>
    <mergeCell ref="BL10:BO10"/>
    <mergeCell ref="Z40:CI45"/>
    <mergeCell ref="J32:K32"/>
    <mergeCell ref="P32:S32"/>
    <mergeCell ref="T32:W32"/>
    <mergeCell ref="L9:O9"/>
    <mergeCell ref="AF9:AI9"/>
    <mergeCell ref="BX11:CA11"/>
    <mergeCell ref="BD32:BG32"/>
    <mergeCell ref="BL32:BO32"/>
    <mergeCell ref="BP32:BS32"/>
    <mergeCell ref="AZ9:BC9"/>
    <mergeCell ref="J12:K12"/>
    <mergeCell ref="J13:K13"/>
    <mergeCell ref="BL11:BO11"/>
    <mergeCell ref="BP11:BS11"/>
    <mergeCell ref="AZ10:BC10"/>
    <mergeCell ref="AB10:AE10"/>
    <mergeCell ref="AF10:AI10"/>
    <mergeCell ref="L39:Q39"/>
    <mergeCell ref="CB9:CE9"/>
    <mergeCell ref="BX32:CA32"/>
    <mergeCell ref="CB32:CE32"/>
    <mergeCell ref="BT31:BW31"/>
    <mergeCell ref="CB31:CE31"/>
  </mergeCells>
  <phoneticPr fontId="41"/>
  <conditionalFormatting sqref="L31:O31">
    <cfRule type="cellIs" dxfId="540" priority="2" stopIfTrue="1" operator="greaterThan">
      <formula>$L$11</formula>
    </cfRule>
  </conditionalFormatting>
  <conditionalFormatting sqref="L32:CM32">
    <cfRule type="cellIs" dxfId="539" priority="21" stopIfTrue="1" operator="lessThan">
      <formula>0</formula>
    </cfRule>
  </conditionalFormatting>
  <conditionalFormatting sqref="P31:S31">
    <cfRule type="cellIs" dxfId="538" priority="3" stopIfTrue="1" operator="greaterThan">
      <formula>$P$11</formula>
    </cfRule>
  </conditionalFormatting>
  <conditionalFormatting sqref="T31:W31">
    <cfRule type="cellIs" dxfId="537" priority="4" stopIfTrue="1" operator="greaterThan">
      <formula>$T$11</formula>
    </cfRule>
  </conditionalFormatting>
  <conditionalFormatting sqref="X31:AA31">
    <cfRule type="cellIs" dxfId="536" priority="5" stopIfTrue="1" operator="greaterThan">
      <formula>$X$11</formula>
    </cfRule>
  </conditionalFormatting>
  <conditionalFormatting sqref="AB31:AE31">
    <cfRule type="cellIs" dxfId="535" priority="6" stopIfTrue="1" operator="greaterThan">
      <formula>$AB$11</formula>
    </cfRule>
  </conditionalFormatting>
  <conditionalFormatting sqref="AF31:AI31">
    <cfRule type="cellIs" dxfId="534" priority="7" stopIfTrue="1" operator="greaterThan">
      <formula>$AF$11</formula>
    </cfRule>
  </conditionalFormatting>
  <conditionalFormatting sqref="AJ31:AM31">
    <cfRule type="cellIs" dxfId="533" priority="8" stopIfTrue="1" operator="greaterThan">
      <formula>$AJ$11</formula>
    </cfRule>
  </conditionalFormatting>
  <conditionalFormatting sqref="AN31:AQ31">
    <cfRule type="cellIs" dxfId="532" priority="9" stopIfTrue="1" operator="greaterThan">
      <formula>$AN$11</formula>
    </cfRule>
  </conditionalFormatting>
  <conditionalFormatting sqref="AR31:AU31">
    <cfRule type="cellIs" dxfId="531" priority="10" stopIfTrue="1" operator="greaterThan">
      <formula>$AR$11</formula>
    </cfRule>
  </conditionalFormatting>
  <conditionalFormatting sqref="AV31:AY31">
    <cfRule type="cellIs" dxfId="530" priority="11" stopIfTrue="1" operator="greaterThan">
      <formula>$AV$11</formula>
    </cfRule>
  </conditionalFormatting>
  <conditionalFormatting sqref="AZ1:BC1">
    <cfRule type="expression" dxfId="529" priority="1" stopIfTrue="1">
      <formula>"WEEKDAY($AX$1)=1"</formula>
    </cfRule>
  </conditionalFormatting>
  <conditionalFormatting sqref="AZ31:BC31">
    <cfRule type="cellIs" dxfId="528" priority="12" stopIfTrue="1" operator="greaterThan">
      <formula>$AZ$11</formula>
    </cfRule>
  </conditionalFormatting>
  <conditionalFormatting sqref="BD31:BG31">
    <cfRule type="cellIs" dxfId="527" priority="13" stopIfTrue="1" operator="greaterThan">
      <formula>$BD$11</formula>
    </cfRule>
  </conditionalFormatting>
  <conditionalFormatting sqref="BH31:BK31">
    <cfRule type="cellIs" dxfId="526" priority="14" stopIfTrue="1" operator="greaterThan">
      <formula>$BH$11</formula>
    </cfRule>
  </conditionalFormatting>
  <conditionalFormatting sqref="BL31:BO31">
    <cfRule type="cellIs" dxfId="525" priority="15" stopIfTrue="1" operator="greaterThan">
      <formula>$BL$11</formula>
    </cfRule>
  </conditionalFormatting>
  <conditionalFormatting sqref="BP31:BS31">
    <cfRule type="cellIs" dxfId="524" priority="22" stopIfTrue="1" operator="greaterThan">
      <formula>$BP$11</formula>
    </cfRule>
  </conditionalFormatting>
  <conditionalFormatting sqref="BT31:BW31">
    <cfRule type="cellIs" dxfId="523" priority="16" stopIfTrue="1" operator="greaterThan">
      <formula>$BT$11</formula>
    </cfRule>
  </conditionalFormatting>
  <conditionalFormatting sqref="BX31:CA31">
    <cfRule type="cellIs" dxfId="522" priority="20" stopIfTrue="1" operator="greaterThan">
      <formula>$BX$11</formula>
    </cfRule>
  </conditionalFormatting>
  <conditionalFormatting sqref="CB31:CE31">
    <cfRule type="cellIs" dxfId="521" priority="17" stopIfTrue="1" operator="greaterThan">
      <formula>$CB$11</formula>
    </cfRule>
  </conditionalFormatting>
  <conditionalFormatting sqref="CF31:CI31">
    <cfRule type="cellIs" dxfId="520" priority="18" stopIfTrue="1" operator="greaterThan">
      <formula>$CF$11</formula>
    </cfRule>
  </conditionalFormatting>
  <conditionalFormatting sqref="CJ31:CM31">
    <cfRule type="cellIs" dxfId="519" priority="19" stopIfTrue="1" operator="greaterThan">
      <formula>$CJ$11</formula>
    </cfRule>
  </conditionalFormatting>
  <printOptions horizontalCentered="1"/>
  <pageMargins left="0.19652777777777777" right="0.19652777777777777" top="0.19652777777777777" bottom="0.19652777777777777" header="0.51180555555555562" footer="0.51180555555555562"/>
  <pageSetup paperSize="9" scale="62" orientation="landscape" useFirstPageNumber="1" errors="NA" horizontalDpi="360" verticalDpi="360" r:id="rId1"/>
  <headerFooter alignWithMargins="0"/>
  <ignoredErrors>
    <ignoredError sqref="L14:CM22 L24:CM30 M23:CM23" unlocked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DV52"/>
  <sheetViews>
    <sheetView showZeros="0" zoomScale="70" zoomScaleNormal="70" zoomScaleSheetLayoutView="50" workbookViewId="0">
      <selection activeCell="S14" sqref="S14"/>
    </sheetView>
  </sheetViews>
  <sheetFormatPr baseColWidth="10" defaultColWidth="3.83203125" defaultRowHeight="20.25" customHeight="1"/>
  <cols>
    <col min="1" max="1" width="3.5" style="64" customWidth="1"/>
    <col min="2" max="2" width="10.6640625" style="65" customWidth="1"/>
    <col min="3" max="3" width="6.6640625" style="65" customWidth="1"/>
    <col min="4" max="7" width="6.6640625" style="65" hidden="1" customWidth="1"/>
    <col min="8" max="8" width="6.6640625" style="64" customWidth="1"/>
    <col min="9" max="9" width="15" style="64" bestFit="1" customWidth="1"/>
    <col min="10" max="10" width="10.6640625" style="64" customWidth="1"/>
    <col min="11" max="11" width="11.33203125" style="65" customWidth="1"/>
    <col min="12" max="19" width="1.83203125" style="65" customWidth="1"/>
    <col min="20" max="78" width="1.83203125" style="64" customWidth="1"/>
    <col min="79" max="79" width="2.33203125" style="64" customWidth="1"/>
    <col min="80" max="91" width="1.83203125" style="64" customWidth="1"/>
    <col min="92" max="93" width="4.83203125" style="64" customWidth="1"/>
    <col min="94" max="94" width="4.83203125" style="221" customWidth="1"/>
    <col min="95" max="95" width="4.83203125" style="64" customWidth="1"/>
    <col min="96" max="97" width="8.6640625" style="64" customWidth="1"/>
    <col min="98" max="98" width="8.6640625" style="69" customWidth="1"/>
    <col min="99" max="99" width="12.33203125" style="69" customWidth="1"/>
    <col min="100" max="100" width="7.6640625" style="69" hidden="1" customWidth="1"/>
    <col min="101" max="101" width="6.6640625" style="64" customWidth="1"/>
    <col min="102" max="102" width="5.5" style="64" customWidth="1"/>
    <col min="103" max="16384" width="3.83203125" style="64"/>
  </cols>
  <sheetData>
    <row r="1" spans="1:105" ht="36" customHeight="1">
      <c r="K1" s="1248" t="str">
        <f>ﾃﾞｰﾀ入力!B4</f>
        <v>新宿三丁目</v>
      </c>
      <c r="L1" s="1248"/>
      <c r="M1" s="1248"/>
      <c r="N1" s="1248"/>
      <c r="O1" s="1248"/>
      <c r="P1" s="1248"/>
      <c r="Q1" s="1248"/>
      <c r="R1" s="1248"/>
      <c r="S1" s="1248"/>
      <c r="T1" s="1248"/>
      <c r="U1" s="1248"/>
      <c r="V1" s="1343" t="s">
        <v>139</v>
      </c>
      <c r="W1" s="1343"/>
      <c r="X1" s="1343"/>
      <c r="Y1" s="1343"/>
      <c r="Z1" s="222"/>
      <c r="AC1" s="1340">
        <f>ﾃﾞｰﾀ入力!B5</f>
        <v>4</v>
      </c>
      <c r="AD1" s="1340"/>
      <c r="AE1" s="1340"/>
      <c r="AF1" s="1340"/>
      <c r="AG1" s="1340"/>
      <c r="AH1" s="1340"/>
      <c r="AI1" s="1340"/>
      <c r="AJ1" s="1340" t="s">
        <v>8</v>
      </c>
      <c r="AK1" s="1340"/>
      <c r="AL1" s="1340"/>
      <c r="AM1" s="1340"/>
      <c r="AN1" s="1340">
        <v>13</v>
      </c>
      <c r="AO1" s="1340"/>
      <c r="AP1" s="1340"/>
      <c r="AQ1" s="1340"/>
      <c r="AR1" s="1340" t="s">
        <v>120</v>
      </c>
      <c r="AS1" s="1340"/>
      <c r="AT1" s="1340"/>
      <c r="AU1" s="1340"/>
      <c r="AV1" s="605"/>
      <c r="AW1" s="605"/>
      <c r="AX1" s="605"/>
      <c r="AY1" s="605"/>
      <c r="AZ1" s="1342">
        <f>DATE(ﾃﾞｰﾀ入力!B3,ﾃﾞｰﾀ入力!B5,AN1)</f>
        <v>46125</v>
      </c>
      <c r="BA1" s="1342"/>
      <c r="BB1" s="1342"/>
      <c r="BC1" s="1342"/>
      <c r="BD1" s="1341" t="s">
        <v>148</v>
      </c>
      <c r="BE1" s="1341"/>
      <c r="BF1" s="1341"/>
      <c r="BG1" s="1341"/>
      <c r="BH1" s="1341"/>
      <c r="BI1" s="1341"/>
      <c r="BJ1" s="1341"/>
      <c r="BK1" s="1341"/>
      <c r="BL1" s="223"/>
      <c r="BM1" s="223"/>
      <c r="BN1" s="223"/>
      <c r="BO1" s="223"/>
      <c r="BP1" s="223"/>
      <c r="BQ1" s="223"/>
      <c r="BR1" s="223"/>
      <c r="BS1" s="223"/>
      <c r="BT1" s="1294" t="s">
        <v>200</v>
      </c>
      <c r="BU1" s="1294"/>
      <c r="BV1" s="1294"/>
      <c r="BW1" s="1294"/>
      <c r="BX1" s="1294"/>
      <c r="BY1" s="1294"/>
      <c r="BZ1" s="1294"/>
      <c r="CA1" s="1293">
        <v>1</v>
      </c>
      <c r="CB1" s="1293"/>
      <c r="CC1" s="1293"/>
      <c r="CD1" s="1293"/>
      <c r="CE1" s="1293"/>
      <c r="CH1" s="69"/>
      <c r="CI1" s="69"/>
      <c r="CJ1" s="69"/>
      <c r="CP1" s="64"/>
      <c r="CT1" s="64"/>
      <c r="CU1" s="64"/>
      <c r="CV1" s="64"/>
    </row>
    <row r="2" spans="1:105" ht="20.25" customHeight="1">
      <c r="B2" s="224"/>
      <c r="I2" s="225"/>
      <c r="J2" s="870"/>
      <c r="K2" s="871"/>
      <c r="L2" s="351">
        <v>0.20833333333333334</v>
      </c>
      <c r="M2" s="352"/>
      <c r="N2" s="352"/>
      <c r="O2" s="353"/>
      <c r="P2" s="354">
        <v>0.25</v>
      </c>
      <c r="Q2" s="355"/>
      <c r="R2" s="355"/>
      <c r="S2" s="355"/>
      <c r="T2" s="355" t="s">
        <v>149</v>
      </c>
      <c r="U2" s="355"/>
      <c r="V2" s="356"/>
      <c r="W2" s="356"/>
      <c r="X2" s="355" t="s">
        <v>150</v>
      </c>
      <c r="Y2" s="355"/>
      <c r="Z2" s="355"/>
      <c r="AA2" s="355"/>
      <c r="AB2" s="355" t="s">
        <v>151</v>
      </c>
      <c r="AC2" s="355"/>
      <c r="AD2" s="355"/>
      <c r="AE2" s="355"/>
      <c r="AF2" s="355" t="s">
        <v>152</v>
      </c>
      <c r="AG2" s="355"/>
      <c r="AH2" s="355"/>
      <c r="AI2" s="355"/>
      <c r="AJ2" s="355" t="s">
        <v>153</v>
      </c>
      <c r="AK2" s="355"/>
      <c r="AL2" s="355"/>
      <c r="AM2" s="355"/>
      <c r="AN2" s="355" t="s">
        <v>154</v>
      </c>
      <c r="AO2" s="355"/>
      <c r="AP2" s="355"/>
      <c r="AQ2" s="355"/>
      <c r="AR2" s="355" t="s">
        <v>155</v>
      </c>
      <c r="AS2" s="355"/>
      <c r="AT2" s="355"/>
      <c r="AU2" s="355"/>
      <c r="AV2" s="355" t="s">
        <v>156</v>
      </c>
      <c r="AW2" s="355"/>
      <c r="AX2" s="355"/>
      <c r="AY2" s="355"/>
      <c r="AZ2" s="355" t="s">
        <v>157</v>
      </c>
      <c r="BA2" s="355"/>
      <c r="BB2" s="355"/>
      <c r="BC2" s="355"/>
      <c r="BD2" s="355" t="s">
        <v>158</v>
      </c>
      <c r="BE2" s="355"/>
      <c r="BF2" s="355"/>
      <c r="BG2" s="355"/>
      <c r="BH2" s="355" t="s">
        <v>159</v>
      </c>
      <c r="BI2" s="355"/>
      <c r="BJ2" s="355"/>
      <c r="BK2" s="355"/>
      <c r="BL2" s="355" t="s">
        <v>160</v>
      </c>
      <c r="BM2" s="355"/>
      <c r="BN2" s="355"/>
      <c r="BO2" s="355"/>
      <c r="BP2" s="355" t="s">
        <v>161</v>
      </c>
      <c r="BQ2" s="355"/>
      <c r="BR2" s="355"/>
      <c r="BS2" s="355"/>
      <c r="BT2" s="355" t="s">
        <v>162</v>
      </c>
      <c r="BU2" s="355"/>
      <c r="BV2" s="355"/>
      <c r="BW2" s="355"/>
      <c r="BX2" s="355" t="s">
        <v>163</v>
      </c>
      <c r="BY2" s="355"/>
      <c r="BZ2" s="355"/>
      <c r="CA2" s="355"/>
      <c r="CB2" s="355" t="s">
        <v>164</v>
      </c>
      <c r="CC2" s="355"/>
      <c r="CD2" s="355"/>
      <c r="CE2" s="355"/>
      <c r="CF2" s="355" t="s">
        <v>165</v>
      </c>
      <c r="CG2" s="355"/>
      <c r="CH2" s="355"/>
      <c r="CI2" s="355"/>
      <c r="CJ2" s="355" t="s">
        <v>166</v>
      </c>
      <c r="CK2" s="355"/>
      <c r="CL2" s="355"/>
      <c r="CM2" s="355"/>
      <c r="CN2" s="1214"/>
      <c r="CO2" s="1214"/>
      <c r="CP2" s="64"/>
      <c r="CT2" s="221"/>
      <c r="CU2" s="64"/>
      <c r="CV2" s="64"/>
      <c r="CX2" s="69"/>
      <c r="CY2" s="69"/>
      <c r="CZ2" s="69"/>
    </row>
    <row r="3" spans="1:105" ht="20.25" customHeight="1">
      <c r="I3" s="1311" t="s">
        <v>167</v>
      </c>
      <c r="J3" s="1311"/>
      <c r="K3" s="357" t="s">
        <v>168</v>
      </c>
      <c r="L3" s="1210">
        <f>CHOOSE(CA1,ﾃﾞｰﾀ入力!X4,ﾃﾞｰﾀ入力!X5,ﾃﾞｰﾀ入力!X6,ﾃﾞｰﾀ入力!X7,ﾃﾞｰﾀ入力!X8,ﾃﾞｰﾀ入力!X9)</f>
        <v>0</v>
      </c>
      <c r="M3" s="1210"/>
      <c r="N3" s="1210"/>
      <c r="O3" s="1210"/>
      <c r="P3" s="1217">
        <f>CHOOSE($CA$1,ﾃﾞｰﾀ入力!Y$4,ﾃﾞｰﾀ入力!Y$5,ﾃﾞｰﾀ入力!Y$6,ﾃﾞｰﾀ入力!Y$7,ﾃﾞｰﾀ入力!Y$8,ﾃﾞｰﾀ入力!Y$9)</f>
        <v>0</v>
      </c>
      <c r="Q3" s="1217"/>
      <c r="R3" s="1217"/>
      <c r="S3" s="1217"/>
      <c r="T3" s="1217">
        <f>CHOOSE($CA$1,ﾃﾞｰﾀ入力!Z$4,ﾃﾞｰﾀ入力!Z$5,ﾃﾞｰﾀ入力!Z$6,ﾃﾞｰﾀ入力!Z$7,ﾃﾞｰﾀ入力!Z$8,ﾃﾞｰﾀ入力!Z$9)</f>
        <v>0</v>
      </c>
      <c r="U3" s="1217"/>
      <c r="V3" s="1217"/>
      <c r="W3" s="1217"/>
      <c r="X3" s="1217">
        <f>CHOOSE($CA$1,ﾃﾞｰﾀ入力!AA$4,ﾃﾞｰﾀ入力!AA$5,ﾃﾞｰﾀ入力!AA$6,ﾃﾞｰﾀ入力!AA$7,ﾃﾞｰﾀ入力!AA$8,ﾃﾞｰﾀ入力!AA$9)</f>
        <v>7</v>
      </c>
      <c r="Y3" s="1217"/>
      <c r="Z3" s="1217"/>
      <c r="AA3" s="1217"/>
      <c r="AB3" s="1217">
        <f>CHOOSE($CA$1,ﾃﾞｰﾀ入力!AB$4,ﾃﾞｰﾀ入力!AB$5,ﾃﾞｰﾀ入力!AB$6,ﾃﾞｰﾀ入力!AB$7,ﾃﾞｰﾀ入力!AB$8,ﾃﾞｰﾀ入力!AB$9)</f>
        <v>13</v>
      </c>
      <c r="AC3" s="1217"/>
      <c r="AD3" s="1217"/>
      <c r="AE3" s="1217"/>
      <c r="AF3" s="1217">
        <f>CHOOSE($CA$1,ﾃﾞｰﾀ入力!AC$4,ﾃﾞｰﾀ入力!AC$5,ﾃﾞｰﾀ入力!AC$6,ﾃﾞｰﾀ入力!AC$7,ﾃﾞｰﾀ入力!AC$8,ﾃﾞｰﾀ入力!AC$9)</f>
        <v>13</v>
      </c>
      <c r="AG3" s="1217"/>
      <c r="AH3" s="1217"/>
      <c r="AI3" s="1217"/>
      <c r="AJ3" s="1217">
        <f>CHOOSE($CA$1,ﾃﾞｰﾀ入力!AD$4,ﾃﾞｰﾀ入力!AD$5,ﾃﾞｰﾀ入力!AD$6,ﾃﾞｰﾀ入力!AD$7,ﾃﾞｰﾀ入力!AD$8,ﾃﾞｰﾀ入力!AD$9)</f>
        <v>18</v>
      </c>
      <c r="AK3" s="1217"/>
      <c r="AL3" s="1217"/>
      <c r="AM3" s="1217"/>
      <c r="AN3" s="1217">
        <f>CHOOSE($CA$1,ﾃﾞｰﾀ入力!AE$4,ﾃﾞｰﾀ入力!AE$5,ﾃﾞｰﾀ入力!AE$6,ﾃﾞｰﾀ入力!AE$7,ﾃﾞｰﾀ入力!AE$8,ﾃﾞｰﾀ入力!AE$9)</f>
        <v>28</v>
      </c>
      <c r="AO3" s="1217"/>
      <c r="AP3" s="1217"/>
      <c r="AQ3" s="1217"/>
      <c r="AR3" s="1217">
        <f>CHOOSE($CA$1,ﾃﾞｰﾀ入力!AF$4,ﾃﾞｰﾀ入力!AF$5,ﾃﾞｰﾀ入力!AF$6,ﾃﾞｰﾀ入力!AF$7,ﾃﾞｰﾀ入力!AF$8,ﾃﾞｰﾀ入力!AF$9)</f>
        <v>31</v>
      </c>
      <c r="AS3" s="1217"/>
      <c r="AT3" s="1217"/>
      <c r="AU3" s="1217"/>
      <c r="AV3" s="1217">
        <f>CHOOSE($CA$1,ﾃﾞｰﾀ入力!AG$4,ﾃﾞｰﾀ入力!AG$5,ﾃﾞｰﾀ入力!AG$6,ﾃﾞｰﾀ入力!AG$7,ﾃﾞｰﾀ入力!AG$8,ﾃﾞｰﾀ入力!AG$9)</f>
        <v>30</v>
      </c>
      <c r="AW3" s="1217"/>
      <c r="AX3" s="1217"/>
      <c r="AY3" s="1217"/>
      <c r="AZ3" s="1217">
        <f>CHOOSE($CA$1,ﾃﾞｰﾀ入力!AH$4,ﾃﾞｰﾀ入力!AH$5,ﾃﾞｰﾀ入力!AH$6,ﾃﾞｰﾀ入力!AH$7,ﾃﾞｰﾀ入力!AH$8,ﾃﾞｰﾀ入力!AH$9)</f>
        <v>32</v>
      </c>
      <c r="BA3" s="1217"/>
      <c r="BB3" s="1217"/>
      <c r="BC3" s="1217"/>
      <c r="BD3" s="1217">
        <f>CHOOSE($CA$1,ﾃﾞｰﾀ入力!AI$4,ﾃﾞｰﾀ入力!AI$5,ﾃﾞｰﾀ入力!AI$6,ﾃﾞｰﾀ入力!AI$7,ﾃﾞｰﾀ入力!AI$8,ﾃﾞｰﾀ入力!AI$9)</f>
        <v>30</v>
      </c>
      <c r="BE3" s="1217"/>
      <c r="BF3" s="1217"/>
      <c r="BG3" s="1217"/>
      <c r="BH3" s="1217">
        <f>CHOOSE($CA$1,ﾃﾞｰﾀ入力!AJ$4,ﾃﾞｰﾀ入力!AJ$5,ﾃﾞｰﾀ入力!AJ$6,ﾃﾞｰﾀ入力!AJ$7,ﾃﾞｰﾀ入力!AJ$8,ﾃﾞｰﾀ入力!AJ$9)</f>
        <v>21</v>
      </c>
      <c r="BI3" s="1217"/>
      <c r="BJ3" s="1217"/>
      <c r="BK3" s="1217"/>
      <c r="BL3" s="1217">
        <f>CHOOSE($CA$1,ﾃﾞｰﾀ入力!AK$4,ﾃﾞｰﾀ入力!AK$5,ﾃﾞｰﾀ入力!AK$6,ﾃﾞｰﾀ入力!AK$7,ﾃﾞｰﾀ入力!AK$8,ﾃﾞｰﾀ入力!AK$9)</f>
        <v>15</v>
      </c>
      <c r="BM3" s="1217"/>
      <c r="BN3" s="1217"/>
      <c r="BO3" s="1217"/>
      <c r="BP3" s="1217">
        <f>CHOOSE($CA$1,ﾃﾞｰﾀ入力!AL$4,ﾃﾞｰﾀ入力!AL$5,ﾃﾞｰﾀ入力!AL$6,ﾃﾞｰﾀ入力!AL$7,ﾃﾞｰﾀ入力!AL$8,ﾃﾞｰﾀ入力!AL$9)</f>
        <v>16</v>
      </c>
      <c r="BQ3" s="1217"/>
      <c r="BR3" s="1217"/>
      <c r="BS3" s="1217"/>
      <c r="BT3" s="1217">
        <f>CHOOSE($CA$1,ﾃﾞｰﾀ入力!AM$4,ﾃﾞｰﾀ入力!AM$5,ﾃﾞｰﾀ入力!AM$6,ﾃﾞｰﾀ入力!AM$7,ﾃﾞｰﾀ入力!AM$8,ﾃﾞｰﾀ入力!AM$9)</f>
        <v>12</v>
      </c>
      <c r="BU3" s="1217"/>
      <c r="BV3" s="1217"/>
      <c r="BW3" s="1217"/>
      <c r="BX3" s="1217">
        <f>CHOOSE($CA$1,ﾃﾞｰﾀ入力!AN4,ﾃﾞｰﾀ入力!AN$5,ﾃﾞｰﾀ入力!AN$6,ﾃﾞｰﾀ入力!AN$7,ﾃﾞｰﾀ入力!AN$8,ﾃﾞｰﾀ入力!AN$9)</f>
        <v>4</v>
      </c>
      <c r="BY3" s="1217"/>
      <c r="BZ3" s="1217"/>
      <c r="CA3" s="1217"/>
      <c r="CB3" s="1217">
        <f>CHOOSE($CA$1,ﾃﾞｰﾀ入力!AO$4,ﾃﾞｰﾀ入力!AO$5,ﾃﾞｰﾀ入力!AO$6,ﾃﾞｰﾀ入力!AO$7,ﾃﾞｰﾀ入力!AO$8,ﾃﾞｰﾀ入力!AO$9)</f>
        <v>0</v>
      </c>
      <c r="CC3" s="1217"/>
      <c r="CD3" s="1217"/>
      <c r="CE3" s="1217"/>
      <c r="CF3" s="1217">
        <f>CHOOSE($CA$1,ﾃﾞｰﾀ入力!AP$4,ﾃﾞｰﾀ入力!AP$5,ﾃﾞｰﾀ入力!AP$6,ﾃﾞｰﾀ入力!AP$7,ﾃﾞｰﾀ入力!AP$8,ﾃﾞｰﾀ入力!AP$9)</f>
        <v>0</v>
      </c>
      <c r="CG3" s="1217"/>
      <c r="CH3" s="1217"/>
      <c r="CI3" s="1217"/>
      <c r="CJ3" s="1217">
        <f>CHOOSE($CA$1,ﾃﾞｰﾀ入力!AQ$4,ﾃﾞｰﾀ入力!AQ$5,ﾃﾞｰﾀ入力!AQ$6,ﾃﾞｰﾀ入力!AQ$7,ﾃﾞｰﾀ入力!AQ$8,ﾃﾞｰﾀ入力!AQ$9)</f>
        <v>0</v>
      </c>
      <c r="CK3" s="1217"/>
      <c r="CL3" s="1217"/>
      <c r="CM3" s="1295"/>
      <c r="CN3" s="1215">
        <f>CHOOSE(CA1,ﾃﾞｰﾀ入力!V4,ﾃﾞｰﾀ入力!V5,ﾃﾞｰﾀ入力!V6,ﾃﾞｰﾀ入力!V7,ﾃﾞｰﾀ入力!V8,ﾃﾞｰﾀ入力!V9)</f>
        <v>270</v>
      </c>
      <c r="CO3" s="1216"/>
      <c r="CP3" s="64"/>
      <c r="CT3" s="221"/>
      <c r="CU3" s="64"/>
      <c r="CV3" s="64"/>
      <c r="CX3" s="69"/>
      <c r="CY3" s="69"/>
      <c r="CZ3" s="69"/>
    </row>
    <row r="4" spans="1:105" ht="20.25" customHeight="1">
      <c r="I4" s="1311"/>
      <c r="J4" s="1311"/>
      <c r="K4" s="358" t="s">
        <v>169</v>
      </c>
      <c r="L4" s="1344">
        <f>L3</f>
        <v>0</v>
      </c>
      <c r="M4" s="1345"/>
      <c r="N4" s="1345"/>
      <c r="O4" s="1346"/>
      <c r="P4" s="1333">
        <f>L4+P3</f>
        <v>0</v>
      </c>
      <c r="Q4" s="1333"/>
      <c r="R4" s="1333"/>
      <c r="S4" s="1333"/>
      <c r="T4" s="1126">
        <f>P4+T3</f>
        <v>0</v>
      </c>
      <c r="U4" s="1127"/>
      <c r="V4" s="1127"/>
      <c r="W4" s="1127"/>
      <c r="X4" s="1333">
        <f>T4+X3</f>
        <v>7</v>
      </c>
      <c r="Y4" s="1333"/>
      <c r="Z4" s="1333"/>
      <c r="AA4" s="1333"/>
      <c r="AB4" s="1333">
        <f>X4+AB3</f>
        <v>20</v>
      </c>
      <c r="AC4" s="1333"/>
      <c r="AD4" s="1333"/>
      <c r="AE4" s="1333"/>
      <c r="AF4" s="1333">
        <f>AB4+AF3</f>
        <v>33</v>
      </c>
      <c r="AG4" s="1333"/>
      <c r="AH4" s="1333"/>
      <c r="AI4" s="1333"/>
      <c r="AJ4" s="1333">
        <f>AF4+AJ3</f>
        <v>51</v>
      </c>
      <c r="AK4" s="1333"/>
      <c r="AL4" s="1333"/>
      <c r="AM4" s="1333"/>
      <c r="AN4" s="1333">
        <f>AJ4+AN3</f>
        <v>79</v>
      </c>
      <c r="AO4" s="1333"/>
      <c r="AP4" s="1333"/>
      <c r="AQ4" s="1333"/>
      <c r="AR4" s="1333">
        <f>AN4+AR3</f>
        <v>110</v>
      </c>
      <c r="AS4" s="1333"/>
      <c r="AT4" s="1333"/>
      <c r="AU4" s="1333"/>
      <c r="AV4" s="1333">
        <f>AR4+AV3</f>
        <v>140</v>
      </c>
      <c r="AW4" s="1333"/>
      <c r="AX4" s="1333"/>
      <c r="AY4" s="1333"/>
      <c r="AZ4" s="1333">
        <f>AV4+AZ3</f>
        <v>172</v>
      </c>
      <c r="BA4" s="1333"/>
      <c r="BB4" s="1333"/>
      <c r="BC4" s="1333"/>
      <c r="BD4" s="1333">
        <f>AZ4+BD3</f>
        <v>202</v>
      </c>
      <c r="BE4" s="1333"/>
      <c r="BF4" s="1333"/>
      <c r="BG4" s="1333"/>
      <c r="BH4" s="1333">
        <f>BD4+BH3</f>
        <v>223</v>
      </c>
      <c r="BI4" s="1333"/>
      <c r="BJ4" s="1333"/>
      <c r="BK4" s="1333"/>
      <c r="BL4" s="1333">
        <f>BH4+BL3</f>
        <v>238</v>
      </c>
      <c r="BM4" s="1333"/>
      <c r="BN4" s="1333"/>
      <c r="BO4" s="1333"/>
      <c r="BP4" s="1333">
        <f>BL4+BP3</f>
        <v>254</v>
      </c>
      <c r="BQ4" s="1333"/>
      <c r="BR4" s="1333"/>
      <c r="BS4" s="1333"/>
      <c r="BT4" s="1333">
        <f>BP4+BT3</f>
        <v>266</v>
      </c>
      <c r="BU4" s="1333"/>
      <c r="BV4" s="1333"/>
      <c r="BW4" s="1333"/>
      <c r="BX4" s="1333">
        <f>BT4+BX3</f>
        <v>270</v>
      </c>
      <c r="BY4" s="1333"/>
      <c r="BZ4" s="1333"/>
      <c r="CA4" s="1333"/>
      <c r="CB4" s="1333">
        <f>BX4+CB3</f>
        <v>270</v>
      </c>
      <c r="CC4" s="1333"/>
      <c r="CD4" s="1333"/>
      <c r="CE4" s="1333"/>
      <c r="CF4" s="1333">
        <f>CB4+CF3</f>
        <v>270</v>
      </c>
      <c r="CG4" s="1333"/>
      <c r="CH4" s="1333"/>
      <c r="CI4" s="1333"/>
      <c r="CJ4" s="1333">
        <f>CF4+CJ3</f>
        <v>270</v>
      </c>
      <c r="CK4" s="1333"/>
      <c r="CL4" s="1333"/>
      <c r="CM4" s="1353"/>
      <c r="CN4" s="1210">
        <f t="shared" ref="CN4:CN11" si="0">SUM(P4:CM4)</f>
        <v>2875</v>
      </c>
      <c r="CO4" s="1211"/>
      <c r="CP4" s="64"/>
      <c r="CT4" s="221"/>
      <c r="CU4" s="64"/>
      <c r="CV4" s="64"/>
      <c r="CX4" s="69"/>
      <c r="CY4" s="69"/>
      <c r="CZ4" s="69"/>
    </row>
    <row r="5" spans="1:105" ht="20.25" customHeight="1">
      <c r="I5" s="1311" t="s">
        <v>170</v>
      </c>
      <c r="J5" s="1311"/>
      <c r="K5" s="359" t="s">
        <v>171</v>
      </c>
      <c r="L5" s="1239"/>
      <c r="M5" s="1240"/>
      <c r="N5" s="1240"/>
      <c r="O5" s="1241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126"/>
      <c r="AK5" s="1126"/>
      <c r="AL5" s="1126"/>
      <c r="AM5" s="1126"/>
      <c r="AN5" s="1126"/>
      <c r="AO5" s="1126"/>
      <c r="AP5" s="1126"/>
      <c r="AQ5" s="1126"/>
      <c r="AR5" s="1126"/>
      <c r="AS5" s="1126"/>
      <c r="AT5" s="1126"/>
      <c r="AU5" s="1126"/>
      <c r="AV5" s="1126"/>
      <c r="AW5" s="1126"/>
      <c r="AX5" s="1126"/>
      <c r="AY5" s="1126"/>
      <c r="AZ5" s="1126"/>
      <c r="BA5" s="1126"/>
      <c r="BB5" s="1126"/>
      <c r="BC5" s="1126"/>
      <c r="BD5" s="1126"/>
      <c r="BE5" s="1126"/>
      <c r="BF5" s="1126"/>
      <c r="BG5" s="1126"/>
      <c r="BH5" s="1126"/>
      <c r="BI5" s="1126"/>
      <c r="BJ5" s="1126"/>
      <c r="BK5" s="1126"/>
      <c r="BL5" s="1126"/>
      <c r="BM5" s="1126"/>
      <c r="BN5" s="1126"/>
      <c r="BO5" s="1126"/>
      <c r="BP5" s="1126"/>
      <c r="BQ5" s="1126"/>
      <c r="BR5" s="1126"/>
      <c r="BS5" s="1126"/>
      <c r="BT5" s="1126"/>
      <c r="BU5" s="1126"/>
      <c r="BV5" s="1126"/>
      <c r="BW5" s="1126"/>
      <c r="BX5" s="1126"/>
      <c r="BY5" s="1126"/>
      <c r="BZ5" s="1126"/>
      <c r="CA5" s="1126"/>
      <c r="CB5" s="1126"/>
      <c r="CC5" s="1126"/>
      <c r="CD5" s="1126"/>
      <c r="CE5" s="1126"/>
      <c r="CF5" s="1297"/>
      <c r="CG5" s="1297"/>
      <c r="CH5" s="1297"/>
      <c r="CI5" s="1297"/>
      <c r="CJ5" s="1297"/>
      <c r="CK5" s="1297"/>
      <c r="CL5" s="1297"/>
      <c r="CM5" s="1354"/>
      <c r="CN5" s="1210">
        <f t="shared" si="0"/>
        <v>0</v>
      </c>
      <c r="CO5" s="1211"/>
      <c r="CP5" s="64"/>
      <c r="CT5" s="221"/>
      <c r="CU5" s="64"/>
      <c r="CV5" s="64"/>
      <c r="CX5" s="69"/>
      <c r="CY5" s="69"/>
      <c r="CZ5" s="69"/>
    </row>
    <row r="6" spans="1:105" ht="20.25" customHeight="1">
      <c r="I6" s="1339"/>
      <c r="J6" s="1339"/>
      <c r="K6" s="360" t="s">
        <v>169</v>
      </c>
      <c r="L6" s="1242"/>
      <c r="M6" s="1243"/>
      <c r="N6" s="1243"/>
      <c r="O6" s="1244"/>
      <c r="P6" s="1131"/>
      <c r="Q6" s="1131"/>
      <c r="R6" s="1131"/>
      <c r="S6" s="1131"/>
      <c r="T6" s="1131"/>
      <c r="U6" s="1131"/>
      <c r="V6" s="1131"/>
      <c r="W6" s="1131"/>
      <c r="X6" s="1131"/>
      <c r="Y6" s="1131"/>
      <c r="Z6" s="1131"/>
      <c r="AA6" s="1131"/>
      <c r="AB6" s="1131"/>
      <c r="AC6" s="1131"/>
      <c r="AD6" s="1131"/>
      <c r="AE6" s="1131"/>
      <c r="AF6" s="1131"/>
      <c r="AG6" s="1131"/>
      <c r="AH6" s="1131"/>
      <c r="AI6" s="1131"/>
      <c r="AJ6" s="1131"/>
      <c r="AK6" s="1131"/>
      <c r="AL6" s="1131"/>
      <c r="AM6" s="1131"/>
      <c r="AN6" s="1131"/>
      <c r="AO6" s="1131"/>
      <c r="AP6" s="1131"/>
      <c r="AQ6" s="1131"/>
      <c r="AR6" s="1131"/>
      <c r="AS6" s="1131"/>
      <c r="AT6" s="1131"/>
      <c r="AU6" s="1131"/>
      <c r="AV6" s="1131"/>
      <c r="AW6" s="1131"/>
      <c r="AX6" s="1131"/>
      <c r="AY6" s="1131"/>
      <c r="AZ6" s="1131"/>
      <c r="BA6" s="1131"/>
      <c r="BB6" s="1131"/>
      <c r="BC6" s="1131"/>
      <c r="BD6" s="1131"/>
      <c r="BE6" s="1131"/>
      <c r="BF6" s="1131"/>
      <c r="BG6" s="1131"/>
      <c r="BH6" s="1131"/>
      <c r="BI6" s="1131"/>
      <c r="BJ6" s="1131"/>
      <c r="BK6" s="1131"/>
      <c r="BL6" s="1131"/>
      <c r="BM6" s="1131"/>
      <c r="BN6" s="1131"/>
      <c r="BO6" s="1131"/>
      <c r="BP6" s="1131"/>
      <c r="BQ6" s="1131"/>
      <c r="BR6" s="1131"/>
      <c r="BS6" s="1131"/>
      <c r="BT6" s="1131"/>
      <c r="BU6" s="1131"/>
      <c r="BV6" s="1131"/>
      <c r="BW6" s="1131"/>
      <c r="BX6" s="1131"/>
      <c r="BY6" s="1131"/>
      <c r="BZ6" s="1131"/>
      <c r="CA6" s="1131"/>
      <c r="CB6" s="1131"/>
      <c r="CC6" s="1131"/>
      <c r="CD6" s="1131"/>
      <c r="CE6" s="1131"/>
      <c r="CF6" s="1298"/>
      <c r="CG6" s="1298"/>
      <c r="CH6" s="1298"/>
      <c r="CI6" s="1298"/>
      <c r="CJ6" s="1298"/>
      <c r="CK6" s="1298"/>
      <c r="CL6" s="1298"/>
      <c r="CM6" s="1299"/>
      <c r="CN6" s="1256">
        <f t="shared" si="0"/>
        <v>0</v>
      </c>
      <c r="CO6" s="1257"/>
      <c r="CP6" s="64"/>
      <c r="CT6" s="221"/>
      <c r="CU6" s="64"/>
      <c r="CV6" s="64"/>
      <c r="CX6" s="69"/>
      <c r="CY6" s="69"/>
      <c r="CZ6" s="69"/>
    </row>
    <row r="7" spans="1:105" ht="20.25" customHeight="1">
      <c r="I7" s="1338" t="s">
        <v>172</v>
      </c>
      <c r="J7" s="1338"/>
      <c r="K7" s="361" t="s">
        <v>168</v>
      </c>
      <c r="L7" s="1250">
        <f>IF(L3=0,0,LOOKUP(L3,ﾃﾞｰﾀ入力!$AU$12:$AU$32,ﾃﾞｰﾀ入力!$AV$12:$AV$32))</f>
        <v>0</v>
      </c>
      <c r="M7" s="1251"/>
      <c r="N7" s="1251"/>
      <c r="O7" s="1252"/>
      <c r="P7" s="1130">
        <f>IF(P3=0,0,LOOKUP(P3,ﾃﾞｰﾀ入力!$AU$12:$AU$32,ﾃﾞｰﾀ入力!$AV$12:$AV$32))</f>
        <v>0</v>
      </c>
      <c r="Q7" s="1130"/>
      <c r="R7" s="1130"/>
      <c r="S7" s="1130"/>
      <c r="T7" s="1130">
        <f>IF(T3=0,0,LOOKUP(T3,ﾃﾞｰﾀ入力!$AU$12:$AU$32,ﾃﾞｰﾀ入力!$AV$12:$AV$32))</f>
        <v>0</v>
      </c>
      <c r="U7" s="1130"/>
      <c r="V7" s="1130"/>
      <c r="W7" s="1130"/>
      <c r="X7" s="1130">
        <f>IF(X3=0,0,LOOKUP(X3,ﾃﾞｰﾀ入力!$AU$12:$AU$32,ﾃﾞｰﾀ入力!$AV$12:$AV$32))</f>
        <v>2</v>
      </c>
      <c r="Y7" s="1130"/>
      <c r="Z7" s="1130"/>
      <c r="AA7" s="1130"/>
      <c r="AB7" s="1130">
        <f>IF(AB3=0,0,LOOKUP(AB3,ﾃﾞｰﾀ入力!$AU$12:$AU$32,ﾃﾞｰﾀ入力!$AV$12:$AV$32))</f>
        <v>2</v>
      </c>
      <c r="AC7" s="1130"/>
      <c r="AD7" s="1130"/>
      <c r="AE7" s="1130"/>
      <c r="AF7" s="1130">
        <f>IF(AF3=0,0,LOOKUP(AF3,ﾃﾞｰﾀ入力!$AU$12:$AU$32,ﾃﾞｰﾀ入力!$AV$12:$AV$32))</f>
        <v>2</v>
      </c>
      <c r="AG7" s="1130"/>
      <c r="AH7" s="1130"/>
      <c r="AI7" s="1130"/>
      <c r="AJ7" s="1130">
        <f>IF(AJ3=0,0,LOOKUP(AJ3,ﾃﾞｰﾀ入力!$AU$12:$AU$32,ﾃﾞｰﾀ入力!$AV$12:$AV$32))</f>
        <v>2</v>
      </c>
      <c r="AK7" s="1130"/>
      <c r="AL7" s="1130"/>
      <c r="AM7" s="1130"/>
      <c r="AN7" s="1130">
        <f>IF(AN3=0,0,LOOKUP(AN3,ﾃﾞｰﾀ入力!$AU$12:$AU$32,ﾃﾞｰﾀ入力!$AV$12:$AV$32))</f>
        <v>4</v>
      </c>
      <c r="AO7" s="1130"/>
      <c r="AP7" s="1130"/>
      <c r="AQ7" s="1130"/>
      <c r="AR7" s="1130">
        <f>IF(AR3=0,0,LOOKUP(AR3,ﾃﾞｰﾀ入力!$AU$12:$AU$32,ﾃﾞｰﾀ入力!$AV$12:$AV$32))</f>
        <v>4</v>
      </c>
      <c r="AS7" s="1130"/>
      <c r="AT7" s="1130"/>
      <c r="AU7" s="1130"/>
      <c r="AV7" s="1130">
        <f>IF(AV3=0,0,LOOKUP(AV3,ﾃﾞｰﾀ入力!$AU$12:$AU$32,ﾃﾞｰﾀ入力!$AV$12:$AV$32))</f>
        <v>4</v>
      </c>
      <c r="AW7" s="1130"/>
      <c r="AX7" s="1130"/>
      <c r="AY7" s="1130"/>
      <c r="AZ7" s="1130">
        <f>IF(AZ3=0,0,LOOKUP(AZ3,ﾃﾞｰﾀ入力!$AU$12:$AU$32,ﾃﾞｰﾀ入力!$AV$12:$AV$32))</f>
        <v>4</v>
      </c>
      <c r="BA7" s="1130"/>
      <c r="BB7" s="1130"/>
      <c r="BC7" s="1130"/>
      <c r="BD7" s="1130">
        <f>IF(BD3=0,0,LOOKUP(BD3,ﾃﾞｰﾀ入力!$AU$12:$AU$32,ﾃﾞｰﾀ入力!$AV$12:$AV$32))</f>
        <v>4</v>
      </c>
      <c r="BE7" s="1130"/>
      <c r="BF7" s="1130"/>
      <c r="BG7" s="1130"/>
      <c r="BH7" s="1130">
        <f>IF(BH3=0,0,LOOKUP(BH3,ﾃﾞｰﾀ入力!$AU$12:$AU$32,ﾃﾞｰﾀ入力!$AV$12:$AV$32))</f>
        <v>3</v>
      </c>
      <c r="BI7" s="1130"/>
      <c r="BJ7" s="1130"/>
      <c r="BK7" s="1130"/>
      <c r="BL7" s="1130">
        <f>IF(BL3=0,0,LOOKUP(BL3,ﾃﾞｰﾀ入力!$AU$12:$AU$32,ﾃﾞｰﾀ入力!$AV$12:$AV$32))</f>
        <v>2</v>
      </c>
      <c r="BM7" s="1130"/>
      <c r="BN7" s="1130"/>
      <c r="BO7" s="1130"/>
      <c r="BP7" s="1130">
        <f>IF(BP3=0,0,LOOKUP(BP3,ﾃﾞｰﾀ入力!$AU$12:$AU$32,ﾃﾞｰﾀ入力!$AV$12:$AV$32))</f>
        <v>2</v>
      </c>
      <c r="BQ7" s="1130"/>
      <c r="BR7" s="1130"/>
      <c r="BS7" s="1130"/>
      <c r="BT7" s="1130">
        <f>IF(BT3=0,0,LOOKUP(BT3,ﾃﾞｰﾀ入力!$AU$12:$AU$32,ﾃﾞｰﾀ入力!$AV$12:$AV$32))</f>
        <v>2</v>
      </c>
      <c r="BU7" s="1130"/>
      <c r="BV7" s="1130"/>
      <c r="BW7" s="1130"/>
      <c r="BX7" s="1130">
        <f>IF(BX3=0,0,LOOKUP(BX3,ﾃﾞｰﾀ入力!$AU$12:$AU$32,ﾃﾞｰﾀ入力!$AV$12:$AV$32))</f>
        <v>2</v>
      </c>
      <c r="BY7" s="1130"/>
      <c r="BZ7" s="1130"/>
      <c r="CA7" s="1130"/>
      <c r="CB7" s="1130">
        <f>IF(CB3=0,0,LOOKUP(CB3,ﾃﾞｰﾀ入力!$AU$12:$AU$32,ﾃﾞｰﾀ入力!$AV$12:$AV$32))</f>
        <v>0</v>
      </c>
      <c r="CC7" s="1130"/>
      <c r="CD7" s="1130"/>
      <c r="CE7" s="1130"/>
      <c r="CF7" s="1201">
        <f>IF(CF3=0,0,LOOKUP(CF3,ﾃﾞｰﾀ入力!$AU$12:$AU$32,ﾃﾞｰﾀ入力!$AV$12:$AV$32))</f>
        <v>0</v>
      </c>
      <c r="CG7" s="1201"/>
      <c r="CH7" s="1201"/>
      <c r="CI7" s="1201"/>
      <c r="CJ7" s="1201">
        <f>IF(CJ3=0,0,LOOKUP(CJ3,ﾃﾞｰﾀ入力!$AU$12:$AU$32,ﾃﾞｰﾀ入力!$AV$12:$AV$32))</f>
        <v>0</v>
      </c>
      <c r="CK7" s="1201"/>
      <c r="CL7" s="1201"/>
      <c r="CM7" s="1202"/>
      <c r="CN7" s="1134">
        <f t="shared" si="0"/>
        <v>39</v>
      </c>
      <c r="CO7" s="1135"/>
      <c r="CP7" s="64"/>
      <c r="CT7" s="221"/>
      <c r="CU7" s="64"/>
      <c r="CV7" s="64"/>
      <c r="CX7" s="69"/>
      <c r="CY7" s="69"/>
      <c r="CZ7" s="69"/>
    </row>
    <row r="8" spans="1:105" ht="20.25" customHeight="1">
      <c r="I8" s="1311" t="s">
        <v>173</v>
      </c>
      <c r="J8" s="1311"/>
      <c r="K8" s="357" t="s">
        <v>168</v>
      </c>
      <c r="L8" s="1233">
        <f>CHOOSE($CA$1,ﾃﾞｰﾀ入力!W13,ﾃﾞｰﾀ入力!W16,ﾃﾞｰﾀ入力!W19,ﾃﾞｰﾀ入力!W22,ﾃﾞｰﾀ入力!W25,ﾃﾞｰﾀ入力!W28)</f>
        <v>0</v>
      </c>
      <c r="M8" s="1234"/>
      <c r="N8" s="1234"/>
      <c r="O8" s="1235"/>
      <c r="P8" s="1156">
        <f>CHOOSE($CA$1,ﾃﾞｰﾀ入力!$X13,ﾃﾞｰﾀ入力!$X16,ﾃﾞｰﾀ入力!$X19,ﾃﾞｰﾀ入力!$X22,ﾃﾞｰﾀ入力!$X25,ﾃﾞｰﾀ入力!$X28)</f>
        <v>0</v>
      </c>
      <c r="Q8" s="1156"/>
      <c r="R8" s="1156"/>
      <c r="S8" s="1156"/>
      <c r="T8" s="1156">
        <f>CHOOSE($CA$1,ﾃﾞｰﾀ入力!$Y13,ﾃﾞｰﾀ入力!$Y16,ﾃﾞｰﾀ入力!$Y19,ﾃﾞｰﾀ入力!$Y22,ﾃﾞｰﾀ入力!$Y25,ﾃﾞｰﾀ入力!$Y28)</f>
        <v>0</v>
      </c>
      <c r="U8" s="1156"/>
      <c r="V8" s="1156"/>
      <c r="W8" s="1156"/>
      <c r="X8" s="1156">
        <f>CHOOSE($CA$1,ﾃﾞｰﾀ入力!$Z13,ﾃﾞｰﾀ入力!$Z16,ﾃﾞｰﾀ入力!$Z19,ﾃﾞｰﾀ入力!$Z22,ﾃﾞｰﾀ入力!$Z25,ﾃﾞｰﾀ入力!$Z28)</f>
        <v>0</v>
      </c>
      <c r="Y8" s="1156"/>
      <c r="Z8" s="1156"/>
      <c r="AA8" s="1156"/>
      <c r="AB8" s="1156">
        <f>CHOOSE($CA$1,ﾃﾞｰﾀ入力!$AA13,ﾃﾞｰﾀ入力!$AA16,ﾃﾞｰﾀ入力!$AA19,ﾃﾞｰﾀ入力!$AA22,ﾃﾞｰﾀ入力!$AA25,ﾃﾞｰﾀ入力!$AA28)</f>
        <v>0</v>
      </c>
      <c r="AC8" s="1156"/>
      <c r="AD8" s="1156"/>
      <c r="AE8" s="1156"/>
      <c r="AF8" s="1156">
        <f>CHOOSE($CA$1,ﾃﾞｰﾀ入力!$AB13,ﾃﾞｰﾀ入力!$AB16,ﾃﾞｰﾀ入力!$AB19,ﾃﾞｰﾀ入力!$AB22,ﾃﾞｰﾀ入力!$AB25,ﾃﾞｰﾀ入力!$AB28)</f>
        <v>0</v>
      </c>
      <c r="AG8" s="1156"/>
      <c r="AH8" s="1156"/>
      <c r="AI8" s="1156"/>
      <c r="AJ8" s="1156">
        <f>CHOOSE($CA$1,ﾃﾞｰﾀ入力!$AC13,ﾃﾞｰﾀ入力!$AC16,ﾃﾞｰﾀ入力!$AC19,ﾃﾞｰﾀ入力!$AC22,ﾃﾞｰﾀ入力!$AC25,ﾃﾞｰﾀ入力!$AC28)</f>
        <v>0</v>
      </c>
      <c r="AK8" s="1156"/>
      <c r="AL8" s="1156"/>
      <c r="AM8" s="1156"/>
      <c r="AN8" s="1156">
        <f>CHOOSE($CA$1,ﾃﾞｰﾀ入力!$AD13,ﾃﾞｰﾀ入力!$AD16,ﾃﾞｰﾀ入力!$AD19,ﾃﾞｰﾀ入力!$AD22,ﾃﾞｰﾀ入力!$AD25,ﾃﾞｰﾀ入力!$AD28)</f>
        <v>0</v>
      </c>
      <c r="AO8" s="1156"/>
      <c r="AP8" s="1156"/>
      <c r="AQ8" s="1156"/>
      <c r="AR8" s="1156">
        <f>CHOOSE($CA$1,ﾃﾞｰﾀ入力!$AE13,ﾃﾞｰﾀ入力!$AE16,ﾃﾞｰﾀ入力!$AE19,ﾃﾞｰﾀ入力!$AE22,ﾃﾞｰﾀ入力!$AE25,ﾃﾞｰﾀ入力!$AE28)</f>
        <v>0</v>
      </c>
      <c r="AS8" s="1156"/>
      <c r="AT8" s="1156"/>
      <c r="AU8" s="1156"/>
      <c r="AV8" s="1156">
        <f>CHOOSE($CA$1,ﾃﾞｰﾀ入力!$AF13,ﾃﾞｰﾀ入力!$AF16,ﾃﾞｰﾀ入力!$AF19,ﾃﾞｰﾀ入力!$AF22,ﾃﾞｰﾀ入力!$AF25,ﾃﾞｰﾀ入力!$AF28)</f>
        <v>0</v>
      </c>
      <c r="AW8" s="1156"/>
      <c r="AX8" s="1156"/>
      <c r="AY8" s="1156"/>
      <c r="AZ8" s="1156">
        <f>CHOOSE($CA$1,ﾃﾞｰﾀ入力!$AG13,ﾃﾞｰﾀ入力!$AG16,ﾃﾞｰﾀ入力!$AG19,ﾃﾞｰﾀ入力!$AG22,ﾃﾞｰﾀ入力!$AG25,ﾃﾞｰﾀ入力!$AG28)</f>
        <v>0</v>
      </c>
      <c r="BA8" s="1156"/>
      <c r="BB8" s="1156"/>
      <c r="BC8" s="1156"/>
      <c r="BD8" s="1156">
        <f>CHOOSE($CA$1,ﾃﾞｰﾀ入力!$AH13,ﾃﾞｰﾀ入力!$AH16,ﾃﾞｰﾀ入力!$AH19,ﾃﾞｰﾀ入力!$AH22,ﾃﾞｰﾀ入力!$AH25,ﾃﾞｰﾀ入力!$AH28)</f>
        <v>0</v>
      </c>
      <c r="BE8" s="1156"/>
      <c r="BF8" s="1156"/>
      <c r="BG8" s="1156"/>
      <c r="BH8" s="1156">
        <f>CHOOSE($CA$1,ﾃﾞｰﾀ入力!$AI13,ﾃﾞｰﾀ入力!$AI16,ﾃﾞｰﾀ入力!$AI19,ﾃﾞｰﾀ入力!$AI22,ﾃﾞｰﾀ入力!$AI25,ﾃﾞｰﾀ入力!$AI28)</f>
        <v>0</v>
      </c>
      <c r="BI8" s="1156"/>
      <c r="BJ8" s="1156"/>
      <c r="BK8" s="1156"/>
      <c r="BL8" s="1156">
        <f>CHOOSE($CA$1,ﾃﾞｰﾀ入力!$AJ13,ﾃﾞｰﾀ入力!$AJ16,ﾃﾞｰﾀ入力!$AJ19,ﾃﾞｰﾀ入力!$AJ22,ﾃﾞｰﾀ入力!$AJ25,ﾃﾞｰﾀ入力!$AJ28)</f>
        <v>0</v>
      </c>
      <c r="BM8" s="1156"/>
      <c r="BN8" s="1156"/>
      <c r="BO8" s="1156"/>
      <c r="BP8" s="1156">
        <f>CHOOSE($CA$1,ﾃﾞｰﾀ入力!$AK13,ﾃﾞｰﾀ入力!$AK16,ﾃﾞｰﾀ入力!$AK19,ﾃﾞｰﾀ入力!$AK22,ﾃﾞｰﾀ入力!$AK25,ﾃﾞｰﾀ入力!$AK28)</f>
        <v>0</v>
      </c>
      <c r="BQ8" s="1156"/>
      <c r="BR8" s="1156"/>
      <c r="BS8" s="1156"/>
      <c r="BT8" s="1156">
        <f>CHOOSE($CA$1,ﾃﾞｰﾀ入力!$AL13,ﾃﾞｰﾀ入力!$AL16,ﾃﾞｰﾀ入力!$AL19,ﾃﾞｰﾀ入力!$AL22,ﾃﾞｰﾀ入力!$AL25,ﾃﾞｰﾀ入力!$AL28)</f>
        <v>0</v>
      </c>
      <c r="BU8" s="1156"/>
      <c r="BV8" s="1156"/>
      <c r="BW8" s="1156"/>
      <c r="BX8" s="1156">
        <f>CHOOSE($CA$1,ﾃﾞｰﾀ入力!$AM13,ﾃﾞｰﾀ入力!$AM16,ﾃﾞｰﾀ入力!$AM19,ﾃﾞｰﾀ入力!$AM22,ﾃﾞｰﾀ入力!$AM25,ﾃﾞｰﾀ入力!$AM28)</f>
        <v>0</v>
      </c>
      <c r="BY8" s="1156"/>
      <c r="BZ8" s="1156"/>
      <c r="CA8" s="1156"/>
      <c r="CB8" s="1156">
        <f>CHOOSE($CA$1,ﾃﾞｰﾀ入力!$AN13,ﾃﾞｰﾀ入力!$AN16,ﾃﾞｰﾀ入力!$AN19,ﾃﾞｰﾀ入力!$AN22,ﾃﾞｰﾀ入力!$AN25,ﾃﾞｰﾀ入力!$AN28)</f>
        <v>0</v>
      </c>
      <c r="CC8" s="1156"/>
      <c r="CD8" s="1156"/>
      <c r="CE8" s="1156"/>
      <c r="CF8" s="1156">
        <f>CHOOSE($CA$1,ﾃﾞｰﾀ入力!$AO13,ﾃﾞｰﾀ入力!$AO16,ﾃﾞｰﾀ入力!$AO19,ﾃﾞｰﾀ入力!$AO22,ﾃﾞｰﾀ入力!$AO25,ﾃﾞｰﾀ入力!$AO28)</f>
        <v>0</v>
      </c>
      <c r="CG8" s="1156"/>
      <c r="CH8" s="1156"/>
      <c r="CI8" s="1156"/>
      <c r="CJ8" s="1156">
        <f>CHOOSE($CA$1,ﾃﾞｰﾀ入力!$AP13,ﾃﾞｰﾀ入力!$AP16,ﾃﾞｰﾀ入力!$AP19,ﾃﾞｰﾀ入力!$AP22,ﾃﾞｰﾀ入力!$AP25,ﾃﾞｰﾀ入力!$AP28)</f>
        <v>0</v>
      </c>
      <c r="CK8" s="1156"/>
      <c r="CL8" s="1156"/>
      <c r="CM8" s="1203"/>
      <c r="CN8" s="1136">
        <f t="shared" si="0"/>
        <v>0</v>
      </c>
      <c r="CO8" s="1137"/>
      <c r="CP8" s="64"/>
      <c r="CT8" s="221"/>
      <c r="CU8" s="64"/>
      <c r="CV8" s="64"/>
      <c r="CX8" s="69"/>
      <c r="CY8" s="69"/>
      <c r="CZ8" s="69"/>
    </row>
    <row r="9" spans="1:105" ht="20.25" customHeight="1">
      <c r="I9" s="1304" t="s">
        <v>174</v>
      </c>
      <c r="J9" s="1305"/>
      <c r="K9" s="357" t="s">
        <v>168</v>
      </c>
      <c r="L9" s="1233">
        <f>CHOOSE($CA$1,ﾃﾞｰﾀ入力!W14,ﾃﾞｰﾀ入力!W17,ﾃﾞｰﾀ入力!W20,ﾃﾞｰﾀ入力!W23,ﾃﾞｰﾀ入力!W26,ﾃﾞｰﾀ入力!W29)</f>
        <v>0</v>
      </c>
      <c r="M9" s="1234"/>
      <c r="N9" s="1234"/>
      <c r="O9" s="1235"/>
      <c r="P9" s="1138">
        <f>CHOOSE($CA$1,ﾃﾞｰﾀ入力!$X14,ﾃﾞｰﾀ入力!$X17,ﾃﾞｰﾀ入力!$X20,ﾃﾞｰﾀ入力!$X23,ﾃﾞｰﾀ入力!$X26,ﾃﾞｰﾀ入力!$X29)</f>
        <v>0</v>
      </c>
      <c r="Q9" s="1164"/>
      <c r="R9" s="1164"/>
      <c r="S9" s="1165"/>
      <c r="T9" s="1138">
        <f>CHOOSE($CA$1,ﾃﾞｰﾀ入力!$Y14,ﾃﾞｰﾀ入力!$Y17,ﾃﾞｰﾀ入力!$Y20,ﾃﾞｰﾀ入力!$Y23,ﾃﾞｰﾀ入力!$Y26,ﾃﾞｰﾀ入力!$Y29)</f>
        <v>0</v>
      </c>
      <c r="U9" s="1164"/>
      <c r="V9" s="1164"/>
      <c r="W9" s="1165"/>
      <c r="X9" s="1138">
        <f>CHOOSE($CA$1,ﾃﾞｰﾀ入力!$Z14,ﾃﾞｰﾀ入力!$Z17,ﾃﾞｰﾀ入力!$Z20,ﾃﾞｰﾀ入力!$Z23,ﾃﾞｰﾀ入力!$Z26,ﾃﾞｰﾀ入力!$Z29)</f>
        <v>0</v>
      </c>
      <c r="Y9" s="1164"/>
      <c r="Z9" s="1164"/>
      <c r="AA9" s="1165"/>
      <c r="AB9" s="1138">
        <f>CHOOSE($CA$1,ﾃﾞｰﾀ入力!$AA14,ﾃﾞｰﾀ入力!$AA17,ﾃﾞｰﾀ入力!$AA20,ﾃﾞｰﾀ入力!$AA23,ﾃﾞｰﾀ入力!$AA26,ﾃﾞｰﾀ入力!$AA29)</f>
        <v>0</v>
      </c>
      <c r="AC9" s="1164"/>
      <c r="AD9" s="1164"/>
      <c r="AE9" s="1165"/>
      <c r="AF9" s="1138">
        <f>CHOOSE($CA$1,ﾃﾞｰﾀ入力!$AB14,ﾃﾞｰﾀ入力!$AB17,ﾃﾞｰﾀ入力!$AB20,ﾃﾞｰﾀ入力!$AB23,ﾃﾞｰﾀ入力!$AB26,ﾃﾞｰﾀ入力!$AB29)</f>
        <v>0</v>
      </c>
      <c r="AG9" s="1164"/>
      <c r="AH9" s="1164"/>
      <c r="AI9" s="1165"/>
      <c r="AJ9" s="1138">
        <f>CHOOSE($CA$1,ﾃﾞｰﾀ入力!$AC14,ﾃﾞｰﾀ入力!$AC17,ﾃﾞｰﾀ入力!$AC20,ﾃﾞｰﾀ入力!$AC23,ﾃﾞｰﾀ入力!$AC26,ﾃﾞｰﾀ入力!$AC29)</f>
        <v>0</v>
      </c>
      <c r="AK9" s="1164"/>
      <c r="AL9" s="1164"/>
      <c r="AM9" s="1165"/>
      <c r="AN9" s="1138">
        <f>CHOOSE($CA$1,ﾃﾞｰﾀ入力!$AD14,ﾃﾞｰﾀ入力!$AD17,ﾃﾞｰﾀ入力!$AD20,ﾃﾞｰﾀ入力!$AD23,ﾃﾞｰﾀ入力!$AD26,ﾃﾞｰﾀ入力!$AD29)</f>
        <v>0</v>
      </c>
      <c r="AO9" s="1164"/>
      <c r="AP9" s="1164"/>
      <c r="AQ9" s="1165"/>
      <c r="AR9" s="1138">
        <f>CHOOSE($CA$1,ﾃﾞｰﾀ入力!$AE14,ﾃﾞｰﾀ入力!$AE17,ﾃﾞｰﾀ入力!$AE20,ﾃﾞｰﾀ入力!$AE23,ﾃﾞｰﾀ入力!$AE26,ﾃﾞｰﾀ入力!$AE29)</f>
        <v>0</v>
      </c>
      <c r="AS9" s="1164"/>
      <c r="AT9" s="1164"/>
      <c r="AU9" s="1165"/>
      <c r="AV9" s="1138">
        <f>CHOOSE($CA$1,ﾃﾞｰﾀ入力!$AF14,ﾃﾞｰﾀ入力!$AF17,ﾃﾞｰﾀ入力!$AF20,ﾃﾞｰﾀ入力!$AF23,ﾃﾞｰﾀ入力!$AF26,ﾃﾞｰﾀ入力!$AF29)</f>
        <v>0</v>
      </c>
      <c r="AW9" s="1164"/>
      <c r="AX9" s="1164"/>
      <c r="AY9" s="1165"/>
      <c r="AZ9" s="1138">
        <f>CHOOSE($CA$1,ﾃﾞｰﾀ入力!$AG14,ﾃﾞｰﾀ入力!$AG17,ﾃﾞｰﾀ入力!$AG20,ﾃﾞｰﾀ入力!$AG23,ﾃﾞｰﾀ入力!$AG26,ﾃﾞｰﾀ入力!$AG29)</f>
        <v>0</v>
      </c>
      <c r="BA9" s="1164"/>
      <c r="BB9" s="1164"/>
      <c r="BC9" s="1165"/>
      <c r="BD9" s="1138">
        <f>CHOOSE($CA$1,ﾃﾞｰﾀ入力!$AH14,ﾃﾞｰﾀ入力!$AH17,ﾃﾞｰﾀ入力!$AH20,ﾃﾞｰﾀ入力!$AH23,ﾃﾞｰﾀ入力!$AH26,ﾃﾞｰﾀ入力!$AH29)</f>
        <v>0</v>
      </c>
      <c r="BE9" s="1164"/>
      <c r="BF9" s="1164"/>
      <c r="BG9" s="1165"/>
      <c r="BH9" s="1138">
        <f>CHOOSE($CA$1,ﾃﾞｰﾀ入力!$AI14,ﾃﾞｰﾀ入力!$AI17,ﾃﾞｰﾀ入力!$AI20,ﾃﾞｰﾀ入力!$AI23,ﾃﾞｰﾀ入力!$AI26,ﾃﾞｰﾀ入力!$AI29)</f>
        <v>0</v>
      </c>
      <c r="BI9" s="1164"/>
      <c r="BJ9" s="1164"/>
      <c r="BK9" s="1165"/>
      <c r="BL9" s="1138">
        <f>CHOOSE($CA$1,ﾃﾞｰﾀ入力!$AJ14,ﾃﾞｰﾀ入力!$AJ17,ﾃﾞｰﾀ入力!$AJ20,ﾃﾞｰﾀ入力!$AJ23,ﾃﾞｰﾀ入力!$AJ26,ﾃﾞｰﾀ入力!$AJ29)</f>
        <v>0</v>
      </c>
      <c r="BM9" s="1164"/>
      <c r="BN9" s="1164"/>
      <c r="BO9" s="1165"/>
      <c r="BP9" s="1138">
        <f>CHOOSE($CA$1,ﾃﾞｰﾀ入力!$AK14,ﾃﾞｰﾀ入力!$AK17,ﾃﾞｰﾀ入力!$AK20,ﾃﾞｰﾀ入力!$AK23,ﾃﾞｰﾀ入力!$AK26,ﾃﾞｰﾀ入力!$AK29)</f>
        <v>0</v>
      </c>
      <c r="BQ9" s="1164"/>
      <c r="BR9" s="1164"/>
      <c r="BS9" s="1165"/>
      <c r="BT9" s="1138">
        <f>CHOOSE($CA$1,ﾃﾞｰﾀ入力!$AL14,ﾃﾞｰﾀ入力!$AL17,ﾃﾞｰﾀ入力!$AL20,ﾃﾞｰﾀ入力!$AL23,ﾃﾞｰﾀ入力!$AL26,ﾃﾞｰﾀ入力!$AL29)</f>
        <v>0</v>
      </c>
      <c r="BU9" s="1164"/>
      <c r="BV9" s="1164"/>
      <c r="BW9" s="1165"/>
      <c r="BX9" s="1138">
        <f>CHOOSE($CA$1,ﾃﾞｰﾀ入力!$AM14,ﾃﾞｰﾀ入力!$AM17,ﾃﾞｰﾀ入力!$AM20,ﾃﾞｰﾀ入力!$AM23,ﾃﾞｰﾀ入力!$AM26,ﾃﾞｰﾀ入力!$AM29)</f>
        <v>0</v>
      </c>
      <c r="BY9" s="1164"/>
      <c r="BZ9" s="1164"/>
      <c r="CA9" s="1165"/>
      <c r="CB9" s="1138">
        <f>CHOOSE($CA$1,ﾃﾞｰﾀ入力!$AN14,ﾃﾞｰﾀ入力!$AN17,ﾃﾞｰﾀ入力!$AN20,ﾃﾞｰﾀ入力!$AN23,ﾃﾞｰﾀ入力!$AN26,ﾃﾞｰﾀ入力!$AN29)</f>
        <v>0</v>
      </c>
      <c r="CC9" s="1164"/>
      <c r="CD9" s="1164"/>
      <c r="CE9" s="1165"/>
      <c r="CF9" s="1138">
        <f>CHOOSE($CA$1,ﾃﾞｰﾀ入力!$AO14,ﾃﾞｰﾀ入力!$AO17,ﾃﾞｰﾀ入力!$AO20,ﾃﾞｰﾀ入力!$AO23,ﾃﾞｰﾀ入力!$AO26,ﾃﾞｰﾀ入力!$AO29)</f>
        <v>0</v>
      </c>
      <c r="CG9" s="1164"/>
      <c r="CH9" s="1164"/>
      <c r="CI9" s="1165"/>
      <c r="CJ9" s="1138">
        <f>CHOOSE($CA$1,ﾃﾞｰﾀ入力!$AP14,ﾃﾞｰﾀ入力!$AP17,ﾃﾞｰﾀ入力!$AP20,ﾃﾞｰﾀ入力!$AP23,ﾃﾞｰﾀ入力!$AP26,ﾃﾞｰﾀ入力!$AP29)</f>
        <v>0</v>
      </c>
      <c r="CK9" s="1164"/>
      <c r="CL9" s="1164"/>
      <c r="CM9" s="1164"/>
      <c r="CN9" s="1136">
        <f t="shared" si="0"/>
        <v>0</v>
      </c>
      <c r="CO9" s="1137"/>
      <c r="CP9" s="64"/>
      <c r="CT9" s="221"/>
      <c r="CU9" s="64"/>
      <c r="CV9" s="64"/>
      <c r="CX9" s="69"/>
      <c r="CY9" s="69"/>
      <c r="CZ9" s="69"/>
    </row>
    <row r="10" spans="1:105" ht="20.25" customHeight="1">
      <c r="I10" s="1308" t="s">
        <v>175</v>
      </c>
      <c r="J10" s="1309"/>
      <c r="K10" s="362" t="s">
        <v>168</v>
      </c>
      <c r="L10" s="1325">
        <f>CHOOSE($CA$1,ﾃﾞｰﾀ入力!W15,ﾃﾞｰﾀ入力!W18,ﾃﾞｰﾀ入力!W21,ﾃﾞｰﾀ入力!W24,ﾃﾞｰﾀ入力!W27,ﾃﾞｰﾀ入力!W30)</f>
        <v>0</v>
      </c>
      <c r="M10" s="1326"/>
      <c r="N10" s="1326"/>
      <c r="O10" s="1327"/>
      <c r="P10" s="1163">
        <f>CHOOSE($CA$1,ﾃﾞｰﾀ入力!$X15,ﾃﾞｰﾀ入力!$X18,ﾃﾞｰﾀ入力!$X21,ﾃﾞｰﾀ入力!$X24,ﾃﾞｰﾀ入力!$X27,ﾃﾞｰﾀ入力!$X30)</f>
        <v>0</v>
      </c>
      <c r="Q10" s="1163"/>
      <c r="R10" s="1163"/>
      <c r="S10" s="1163"/>
      <c r="T10" s="1163">
        <f>CHOOSE($CA$1,ﾃﾞｰﾀ入力!$Y15,ﾃﾞｰﾀ入力!$Y18,ﾃﾞｰﾀ入力!$Y21,ﾃﾞｰﾀ入力!$Y24,ﾃﾞｰﾀ入力!$Y27,ﾃﾞｰﾀ入力!$Y30)</f>
        <v>0</v>
      </c>
      <c r="U10" s="1163"/>
      <c r="V10" s="1163"/>
      <c r="W10" s="1163"/>
      <c r="X10" s="1163">
        <f>CHOOSE($CA$1,ﾃﾞｰﾀ入力!$Z15,ﾃﾞｰﾀ入力!$Z18,ﾃﾞｰﾀ入力!$Z21,ﾃﾞｰﾀ入力!$Z24,ﾃﾞｰﾀ入力!$Z27,ﾃﾞｰﾀ入力!$Z30)</f>
        <v>0</v>
      </c>
      <c r="Y10" s="1163"/>
      <c r="Z10" s="1163"/>
      <c r="AA10" s="1163"/>
      <c r="AB10" s="1163">
        <f>CHOOSE($CA$1,ﾃﾞｰﾀ入力!$AA15,ﾃﾞｰﾀ入力!$AA18,ﾃﾞｰﾀ入力!$AA21,ﾃﾞｰﾀ入力!$AA24,ﾃﾞｰﾀ入力!$AA27,ﾃﾞｰﾀ入力!$AA30)</f>
        <v>0</v>
      </c>
      <c r="AC10" s="1163"/>
      <c r="AD10" s="1163"/>
      <c r="AE10" s="1163"/>
      <c r="AF10" s="1163">
        <f>CHOOSE($CA$1,ﾃﾞｰﾀ入力!$AB15,ﾃﾞｰﾀ入力!$AB18,ﾃﾞｰﾀ入力!$AB21,ﾃﾞｰﾀ入力!$AB24,ﾃﾞｰﾀ入力!$AB27,ﾃﾞｰﾀ入力!$AB30)</f>
        <v>0</v>
      </c>
      <c r="AG10" s="1163"/>
      <c r="AH10" s="1163"/>
      <c r="AI10" s="1163"/>
      <c r="AJ10" s="1163">
        <f>CHOOSE($CA$1,ﾃﾞｰﾀ入力!$AC15,ﾃﾞｰﾀ入力!$AC18,ﾃﾞｰﾀ入力!$AC21,ﾃﾞｰﾀ入力!$AC24,ﾃﾞｰﾀ入力!$AC27,ﾃﾞｰﾀ入力!$AC30)</f>
        <v>0</v>
      </c>
      <c r="AK10" s="1163"/>
      <c r="AL10" s="1163"/>
      <c r="AM10" s="1163"/>
      <c r="AN10" s="1163">
        <f>CHOOSE($CA$1,ﾃﾞｰﾀ入力!$AD15,ﾃﾞｰﾀ入力!$AD18,ﾃﾞｰﾀ入力!$AD21,ﾃﾞｰﾀ入力!$AD24,ﾃﾞｰﾀ入力!$AD27,ﾃﾞｰﾀ入力!$AD30)</f>
        <v>0</v>
      </c>
      <c r="AO10" s="1163"/>
      <c r="AP10" s="1163"/>
      <c r="AQ10" s="1163"/>
      <c r="AR10" s="1163">
        <f>CHOOSE($CA$1,ﾃﾞｰﾀ入力!$AE15,ﾃﾞｰﾀ入力!$AE18,ﾃﾞｰﾀ入力!$AE21,ﾃﾞｰﾀ入力!$AE24,ﾃﾞｰﾀ入力!$AE27,ﾃﾞｰﾀ入力!$AE30)</f>
        <v>0</v>
      </c>
      <c r="AS10" s="1163"/>
      <c r="AT10" s="1163"/>
      <c r="AU10" s="1163"/>
      <c r="AV10" s="1163">
        <f>CHOOSE($CA$1,ﾃﾞｰﾀ入力!$AF15,ﾃﾞｰﾀ入力!$AF18,ﾃﾞｰﾀ入力!$AF21,ﾃﾞｰﾀ入力!$AF24,ﾃﾞｰﾀ入力!$AF27,ﾃﾞｰﾀ入力!$AF30)</f>
        <v>0</v>
      </c>
      <c r="AW10" s="1163"/>
      <c r="AX10" s="1163"/>
      <c r="AY10" s="1163"/>
      <c r="AZ10" s="1163">
        <f>CHOOSE($CA$1,ﾃﾞｰﾀ入力!$AG15,ﾃﾞｰﾀ入力!$AG18,ﾃﾞｰﾀ入力!$AG21,ﾃﾞｰﾀ入力!$AG24,ﾃﾞｰﾀ入力!$AG27,ﾃﾞｰﾀ入力!$AG30)</f>
        <v>0</v>
      </c>
      <c r="BA10" s="1163"/>
      <c r="BB10" s="1163"/>
      <c r="BC10" s="1163"/>
      <c r="BD10" s="1163">
        <f>CHOOSE($CA$1,ﾃﾞｰﾀ入力!$AH15,ﾃﾞｰﾀ入力!$AH18,ﾃﾞｰﾀ入力!$AH21,ﾃﾞｰﾀ入力!$AH24,ﾃﾞｰﾀ入力!$AH27,ﾃﾞｰﾀ入力!$AH30)</f>
        <v>0</v>
      </c>
      <c r="BE10" s="1163"/>
      <c r="BF10" s="1163"/>
      <c r="BG10" s="1163"/>
      <c r="BH10" s="1163">
        <f>CHOOSE($CA$1,ﾃﾞｰﾀ入力!$AI15,ﾃﾞｰﾀ入力!$AI18,ﾃﾞｰﾀ入力!$AI21,ﾃﾞｰﾀ入力!$AI24,ﾃﾞｰﾀ入力!$AI27,ﾃﾞｰﾀ入力!$AI30)</f>
        <v>0</v>
      </c>
      <c r="BI10" s="1163"/>
      <c r="BJ10" s="1163"/>
      <c r="BK10" s="1163"/>
      <c r="BL10" s="1163">
        <f>CHOOSE($CA$1,ﾃﾞｰﾀ入力!$AJ15,ﾃﾞｰﾀ入力!$AJ18,ﾃﾞｰﾀ入力!$AJ21,ﾃﾞｰﾀ入力!$AJ24,ﾃﾞｰﾀ入力!$AJ27,ﾃﾞｰﾀ入力!$AJ30)</f>
        <v>0</v>
      </c>
      <c r="BM10" s="1163"/>
      <c r="BN10" s="1163"/>
      <c r="BO10" s="1163"/>
      <c r="BP10" s="1163">
        <f>CHOOSE($CA$1,ﾃﾞｰﾀ入力!$AK15,ﾃﾞｰﾀ入力!$AK18,ﾃﾞｰﾀ入力!$AK21,ﾃﾞｰﾀ入力!$AK24,ﾃﾞｰﾀ入力!$AK27,ﾃﾞｰﾀ入力!$AK30)</f>
        <v>0</v>
      </c>
      <c r="BQ10" s="1163"/>
      <c r="BR10" s="1163"/>
      <c r="BS10" s="1163"/>
      <c r="BT10" s="1163">
        <f>CHOOSE($CA$1,ﾃﾞｰﾀ入力!$AL15,ﾃﾞｰﾀ入力!$AL18,ﾃﾞｰﾀ入力!$AL21,ﾃﾞｰﾀ入力!$AL24,ﾃﾞｰﾀ入力!$AL27,ﾃﾞｰﾀ入力!$AL30)</f>
        <v>0</v>
      </c>
      <c r="BU10" s="1163"/>
      <c r="BV10" s="1163"/>
      <c r="BW10" s="1163"/>
      <c r="BX10" s="1163">
        <f>CHOOSE($CA$1,ﾃﾞｰﾀ入力!$AM15,ﾃﾞｰﾀ入力!$AM18,ﾃﾞｰﾀ入力!$AM21,ﾃﾞｰﾀ入力!$AM24,ﾃﾞｰﾀ入力!$AM27,ﾃﾞｰﾀ入力!$AM30)</f>
        <v>0</v>
      </c>
      <c r="BY10" s="1163"/>
      <c r="BZ10" s="1163"/>
      <c r="CA10" s="1163"/>
      <c r="CB10" s="1163">
        <f>CHOOSE($CA$1,ﾃﾞｰﾀ入力!$AN15,ﾃﾞｰﾀ入力!$AN18,ﾃﾞｰﾀ入力!$AN21,ﾃﾞｰﾀ入力!$AN24,ﾃﾞｰﾀ入力!$AN27,ﾃﾞｰﾀ入力!$AN30)</f>
        <v>0</v>
      </c>
      <c r="CC10" s="1163"/>
      <c r="CD10" s="1163"/>
      <c r="CE10" s="1163"/>
      <c r="CF10" s="1334">
        <f>CHOOSE($CA$1,ﾃﾞｰﾀ入力!$AO15,ﾃﾞｰﾀ入力!$AO18,ﾃﾞｰﾀ入力!$AO21,ﾃﾞｰﾀ入力!$AO24,ﾃﾞｰﾀ入力!$AO27,ﾃﾞｰﾀ入力!$AO30)</f>
        <v>0</v>
      </c>
      <c r="CG10" s="1334"/>
      <c r="CH10" s="1334"/>
      <c r="CI10" s="1334"/>
      <c r="CJ10" s="1334">
        <f>CHOOSE($CA$1,ﾃﾞｰﾀ入力!$AP15,ﾃﾞｰﾀ入力!$AP18,ﾃﾞｰﾀ入力!$AP21,ﾃﾞｰﾀ入力!$AP24,ﾃﾞｰﾀ入力!$AP27,ﾃﾞｰﾀ入力!$AP30)</f>
        <v>0</v>
      </c>
      <c r="CK10" s="1334"/>
      <c r="CL10" s="1334"/>
      <c r="CM10" s="1335"/>
      <c r="CN10" s="1223">
        <f t="shared" si="0"/>
        <v>0</v>
      </c>
      <c r="CO10" s="1224"/>
      <c r="CP10" s="64"/>
      <c r="CT10" s="221"/>
      <c r="CU10" s="64"/>
      <c r="CV10" s="64"/>
      <c r="CX10" s="69"/>
      <c r="CY10" s="69"/>
      <c r="CZ10" s="69"/>
    </row>
    <row r="11" spans="1:105" ht="15.75" customHeight="1">
      <c r="I11" s="1310" t="s">
        <v>176</v>
      </c>
      <c r="J11" s="1310"/>
      <c r="K11" s="363" t="s">
        <v>168</v>
      </c>
      <c r="L11" s="1250">
        <f>SUM(L7:O10)</f>
        <v>0</v>
      </c>
      <c r="M11" s="1251"/>
      <c r="N11" s="1251"/>
      <c r="O11" s="1252"/>
      <c r="P11" s="1292">
        <f>SUM(P7:S10)</f>
        <v>0</v>
      </c>
      <c r="Q11" s="1292"/>
      <c r="R11" s="1292"/>
      <c r="S11" s="1292"/>
      <c r="T11" s="1292">
        <f>SUM(T7:W10)</f>
        <v>0</v>
      </c>
      <c r="U11" s="1292"/>
      <c r="V11" s="1292"/>
      <c r="W11" s="1292"/>
      <c r="X11" s="1292">
        <f>SUM(X7:AA10)</f>
        <v>2</v>
      </c>
      <c r="Y11" s="1292"/>
      <c r="Z11" s="1292"/>
      <c r="AA11" s="1292"/>
      <c r="AB11" s="1292">
        <f>SUM(AB7:AE10)</f>
        <v>2</v>
      </c>
      <c r="AC11" s="1292"/>
      <c r="AD11" s="1292"/>
      <c r="AE11" s="1292"/>
      <c r="AF11" s="1292">
        <f>SUM(AF7:AI10)</f>
        <v>2</v>
      </c>
      <c r="AG11" s="1292"/>
      <c r="AH11" s="1292"/>
      <c r="AI11" s="1292"/>
      <c r="AJ11" s="1292">
        <f>SUM(AJ7:AM10)</f>
        <v>2</v>
      </c>
      <c r="AK11" s="1292"/>
      <c r="AL11" s="1292"/>
      <c r="AM11" s="1292"/>
      <c r="AN11" s="1292">
        <f>SUM(AN7:AQ10)</f>
        <v>4</v>
      </c>
      <c r="AO11" s="1292"/>
      <c r="AP11" s="1292"/>
      <c r="AQ11" s="1292"/>
      <c r="AR11" s="1292">
        <f>SUM(AR7:AU10)</f>
        <v>4</v>
      </c>
      <c r="AS11" s="1292"/>
      <c r="AT11" s="1292"/>
      <c r="AU11" s="1292"/>
      <c r="AV11" s="1292">
        <f>SUM(AV7:AY10)</f>
        <v>4</v>
      </c>
      <c r="AW11" s="1292"/>
      <c r="AX11" s="1292"/>
      <c r="AY11" s="1292"/>
      <c r="AZ11" s="1292">
        <f>SUM(AZ7:BC10)</f>
        <v>4</v>
      </c>
      <c r="BA11" s="1292"/>
      <c r="BB11" s="1292"/>
      <c r="BC11" s="1292"/>
      <c r="BD11" s="1292">
        <f>SUM(BD7:BG10)</f>
        <v>4</v>
      </c>
      <c r="BE11" s="1292"/>
      <c r="BF11" s="1292"/>
      <c r="BG11" s="1292"/>
      <c r="BH11" s="1292">
        <f>SUM(BH7:BK10)</f>
        <v>3</v>
      </c>
      <c r="BI11" s="1292"/>
      <c r="BJ11" s="1292"/>
      <c r="BK11" s="1292"/>
      <c r="BL11" s="1292">
        <f>SUM(BL7:BO10)</f>
        <v>2</v>
      </c>
      <c r="BM11" s="1292"/>
      <c r="BN11" s="1292"/>
      <c r="BO11" s="1292"/>
      <c r="BP11" s="1292">
        <f>SUM(BP7:BS10)</f>
        <v>2</v>
      </c>
      <c r="BQ11" s="1292"/>
      <c r="BR11" s="1292"/>
      <c r="BS11" s="1292"/>
      <c r="BT11" s="1292">
        <f>SUM(BT7:BW10)</f>
        <v>2</v>
      </c>
      <c r="BU11" s="1292"/>
      <c r="BV11" s="1292"/>
      <c r="BW11" s="1292"/>
      <c r="BX11" s="1292">
        <f>SUM(BX7:CA10)</f>
        <v>2</v>
      </c>
      <c r="BY11" s="1292"/>
      <c r="BZ11" s="1292"/>
      <c r="CA11" s="1292"/>
      <c r="CB11" s="1292">
        <f>SUM(CB7:CE10)</f>
        <v>0</v>
      </c>
      <c r="CC11" s="1292"/>
      <c r="CD11" s="1292"/>
      <c r="CE11" s="1292"/>
      <c r="CF11" s="1292">
        <f>SUM(CF7:CI10)</f>
        <v>0</v>
      </c>
      <c r="CG11" s="1292"/>
      <c r="CH11" s="1292"/>
      <c r="CI11" s="1292"/>
      <c r="CJ11" s="1336">
        <f>SUM(CJ7:CM10)</f>
        <v>0</v>
      </c>
      <c r="CK11" s="1336"/>
      <c r="CL11" s="1336"/>
      <c r="CM11" s="1337"/>
      <c r="CN11" s="1259">
        <f t="shared" si="0"/>
        <v>39</v>
      </c>
      <c r="CO11" s="1260"/>
      <c r="CP11" s="64"/>
      <c r="CT11" s="221"/>
      <c r="CU11" s="64"/>
      <c r="CV11" s="64"/>
      <c r="CX11" s="69"/>
      <c r="CY11" s="69"/>
      <c r="CZ11" s="69"/>
    </row>
    <row r="12" spans="1:105" ht="17.25" customHeight="1">
      <c r="C12" s="64"/>
      <c r="D12" s="64"/>
      <c r="E12" s="64"/>
      <c r="F12" s="64"/>
      <c r="G12" s="64"/>
      <c r="I12" s="248"/>
      <c r="J12" s="1313"/>
      <c r="K12" s="1313"/>
      <c r="L12" s="365">
        <v>5</v>
      </c>
      <c r="M12" s="365">
        <v>5.25</v>
      </c>
      <c r="N12" s="365">
        <v>5.5</v>
      </c>
      <c r="O12" s="365">
        <v>5.75</v>
      </c>
      <c r="P12" s="249">
        <v>6</v>
      </c>
      <c r="Q12" s="249">
        <v>6.25</v>
      </c>
      <c r="R12" s="249">
        <v>6.5</v>
      </c>
      <c r="S12" s="250">
        <v>6.75</v>
      </c>
      <c r="T12" s="250">
        <v>7</v>
      </c>
      <c r="U12" s="250">
        <v>7.25</v>
      </c>
      <c r="V12" s="250">
        <v>7.5</v>
      </c>
      <c r="W12" s="250">
        <v>7.75</v>
      </c>
      <c r="X12" s="250">
        <v>8</v>
      </c>
      <c r="Y12" s="250">
        <v>8.25</v>
      </c>
      <c r="Z12" s="250">
        <v>8.5</v>
      </c>
      <c r="AA12" s="250">
        <v>8.75</v>
      </c>
      <c r="AB12" s="251">
        <v>9</v>
      </c>
      <c r="AC12" s="251">
        <v>9.25</v>
      </c>
      <c r="AD12" s="251">
        <v>9.5</v>
      </c>
      <c r="AE12" s="251">
        <v>9.75</v>
      </c>
      <c r="AF12" s="251">
        <v>10</v>
      </c>
      <c r="AG12" s="251">
        <v>10.25</v>
      </c>
      <c r="AH12" s="251">
        <v>10.5</v>
      </c>
      <c r="AI12" s="251">
        <v>10.75</v>
      </c>
      <c r="AJ12" s="251">
        <v>11</v>
      </c>
      <c r="AK12" s="251">
        <v>11.25</v>
      </c>
      <c r="AL12" s="251">
        <v>11.5</v>
      </c>
      <c r="AM12" s="251">
        <v>11.75</v>
      </c>
      <c r="AN12" s="250">
        <v>12</v>
      </c>
      <c r="AO12" s="250">
        <v>12.25</v>
      </c>
      <c r="AP12" s="250">
        <v>12.5</v>
      </c>
      <c r="AQ12" s="250">
        <v>12.75</v>
      </c>
      <c r="AR12" s="251">
        <v>13</v>
      </c>
      <c r="AS12" s="251">
        <v>13.25</v>
      </c>
      <c r="AT12" s="251">
        <v>13.5</v>
      </c>
      <c r="AU12" s="251">
        <v>13.75</v>
      </c>
      <c r="AV12" s="251">
        <v>14</v>
      </c>
      <c r="AW12" s="251">
        <v>14.25</v>
      </c>
      <c r="AX12" s="251">
        <v>14.5</v>
      </c>
      <c r="AY12" s="251">
        <v>14.75</v>
      </c>
      <c r="AZ12" s="251">
        <v>15</v>
      </c>
      <c r="BA12" s="251">
        <v>15.25</v>
      </c>
      <c r="BB12" s="251">
        <v>15.5</v>
      </c>
      <c r="BC12" s="251">
        <v>15.75</v>
      </c>
      <c r="BD12" s="251">
        <v>16</v>
      </c>
      <c r="BE12" s="251">
        <v>16.25</v>
      </c>
      <c r="BF12" s="251">
        <v>16.5</v>
      </c>
      <c r="BG12" s="251">
        <v>16.75</v>
      </c>
      <c r="BH12" s="251">
        <v>17</v>
      </c>
      <c r="BI12" s="251">
        <v>17.25</v>
      </c>
      <c r="BJ12" s="251">
        <v>17.5</v>
      </c>
      <c r="BK12" s="251">
        <v>17.75</v>
      </c>
      <c r="BL12" s="251">
        <v>18</v>
      </c>
      <c r="BM12" s="251">
        <v>18.25</v>
      </c>
      <c r="BN12" s="251">
        <v>18.5</v>
      </c>
      <c r="BO12" s="251">
        <v>18.75</v>
      </c>
      <c r="BP12" s="251">
        <v>19</v>
      </c>
      <c r="BQ12" s="251">
        <v>19.25</v>
      </c>
      <c r="BR12" s="251">
        <v>19.5</v>
      </c>
      <c r="BS12" s="251">
        <v>19.75</v>
      </c>
      <c r="BT12" s="251">
        <v>20</v>
      </c>
      <c r="BU12" s="251">
        <v>20.25</v>
      </c>
      <c r="BV12" s="251">
        <v>20.5</v>
      </c>
      <c r="BW12" s="251">
        <v>20.75</v>
      </c>
      <c r="BX12" s="251">
        <v>21</v>
      </c>
      <c r="BY12" s="251">
        <v>21.25</v>
      </c>
      <c r="BZ12" s="251">
        <v>21.5</v>
      </c>
      <c r="CA12" s="251">
        <v>21.75</v>
      </c>
      <c r="CB12" s="251">
        <v>22</v>
      </c>
      <c r="CC12" s="251">
        <v>22.25</v>
      </c>
      <c r="CD12" s="251">
        <v>22.5</v>
      </c>
      <c r="CE12" s="251">
        <v>22.75</v>
      </c>
      <c r="CF12" s="251">
        <v>23</v>
      </c>
      <c r="CG12" s="251">
        <v>23.25</v>
      </c>
      <c r="CH12" s="251">
        <v>23.5</v>
      </c>
      <c r="CI12" s="251">
        <v>23.75</v>
      </c>
      <c r="CJ12" s="251">
        <v>24</v>
      </c>
      <c r="CK12" s="251">
        <v>24.25</v>
      </c>
      <c r="CL12" s="251">
        <v>24.5</v>
      </c>
      <c r="CM12" s="251">
        <v>24.75</v>
      </c>
      <c r="CN12" s="251"/>
      <c r="CO12" s="251"/>
      <c r="CP12" s="251"/>
      <c r="CR12" s="65"/>
      <c r="CS12" s="65"/>
      <c r="CT12" s="66"/>
      <c r="CU12" s="65"/>
      <c r="CV12" s="65"/>
      <c r="CX12" s="69"/>
      <c r="CY12" s="69"/>
      <c r="CZ12" s="69"/>
    </row>
    <row r="13" spans="1:105" ht="22.5" customHeight="1" thickBot="1">
      <c r="C13" s="65" t="s">
        <v>177</v>
      </c>
      <c r="D13" s="65" t="s">
        <v>203</v>
      </c>
      <c r="E13" s="65" t="s">
        <v>204</v>
      </c>
      <c r="F13" s="65" t="s">
        <v>178</v>
      </c>
      <c r="G13" s="65" t="s">
        <v>179</v>
      </c>
      <c r="H13" s="65" t="s">
        <v>79</v>
      </c>
      <c r="I13" s="872" t="s">
        <v>61</v>
      </c>
      <c r="J13" s="1306" t="s">
        <v>180</v>
      </c>
      <c r="K13" s="1307"/>
      <c r="L13" s="366">
        <v>0.20833333333333334</v>
      </c>
      <c r="M13" s="256"/>
      <c r="N13" s="256"/>
      <c r="O13" s="261"/>
      <c r="P13" s="257">
        <v>0.25</v>
      </c>
      <c r="Q13" s="258"/>
      <c r="R13" s="258"/>
      <c r="S13" s="259"/>
      <c r="T13" s="260" t="s">
        <v>149</v>
      </c>
      <c r="U13" s="258"/>
      <c r="V13" s="261"/>
      <c r="W13" s="256"/>
      <c r="X13" s="260" t="s">
        <v>150</v>
      </c>
      <c r="Y13" s="258"/>
      <c r="Z13" s="259"/>
      <c r="AA13" s="258"/>
      <c r="AB13" s="260" t="s">
        <v>151</v>
      </c>
      <c r="AC13" s="258"/>
      <c r="AD13" s="259"/>
      <c r="AE13" s="258"/>
      <c r="AF13" s="260" t="s">
        <v>152</v>
      </c>
      <c r="AG13" s="258"/>
      <c r="AH13" s="259"/>
      <c r="AI13" s="258"/>
      <c r="AJ13" s="260" t="s">
        <v>153</v>
      </c>
      <c r="AK13" s="258"/>
      <c r="AL13" s="259"/>
      <c r="AM13" s="258"/>
      <c r="AN13" s="260" t="s">
        <v>154</v>
      </c>
      <c r="AO13" s="258"/>
      <c r="AP13" s="259"/>
      <c r="AQ13" s="258"/>
      <c r="AR13" s="260" t="s">
        <v>155</v>
      </c>
      <c r="AS13" s="258"/>
      <c r="AT13" s="259"/>
      <c r="AU13" s="258"/>
      <c r="AV13" s="260" t="s">
        <v>156</v>
      </c>
      <c r="AW13" s="258"/>
      <c r="AX13" s="259"/>
      <c r="AY13" s="258"/>
      <c r="AZ13" s="260" t="s">
        <v>157</v>
      </c>
      <c r="BA13" s="258"/>
      <c r="BB13" s="259"/>
      <c r="BC13" s="258"/>
      <c r="BD13" s="260" t="s">
        <v>158</v>
      </c>
      <c r="BE13" s="258"/>
      <c r="BF13" s="259"/>
      <c r="BG13" s="258"/>
      <c r="BH13" s="260" t="s">
        <v>159</v>
      </c>
      <c r="BI13" s="258"/>
      <c r="BJ13" s="259"/>
      <c r="BK13" s="258"/>
      <c r="BL13" s="260" t="s">
        <v>160</v>
      </c>
      <c r="BM13" s="258"/>
      <c r="BN13" s="259"/>
      <c r="BO13" s="258"/>
      <c r="BP13" s="260" t="s">
        <v>161</v>
      </c>
      <c r="BQ13" s="258"/>
      <c r="BR13" s="259"/>
      <c r="BS13" s="258"/>
      <c r="BT13" s="260" t="s">
        <v>162</v>
      </c>
      <c r="BU13" s="258"/>
      <c r="BV13" s="259"/>
      <c r="BW13" s="258"/>
      <c r="BX13" s="260" t="s">
        <v>163</v>
      </c>
      <c r="BY13" s="258"/>
      <c r="BZ13" s="259"/>
      <c r="CA13" s="258"/>
      <c r="CB13" s="260" t="s">
        <v>164</v>
      </c>
      <c r="CC13" s="258"/>
      <c r="CD13" s="259"/>
      <c r="CE13" s="258"/>
      <c r="CF13" s="260" t="s">
        <v>165</v>
      </c>
      <c r="CG13" s="258"/>
      <c r="CH13" s="259"/>
      <c r="CI13" s="259"/>
      <c r="CJ13" s="258" t="s">
        <v>166</v>
      </c>
      <c r="CK13" s="258"/>
      <c r="CL13" s="258"/>
      <c r="CM13" s="262"/>
      <c r="CN13" s="1332" t="s">
        <v>181</v>
      </c>
      <c r="CO13" s="1331"/>
      <c r="CP13" s="1331" t="s">
        <v>182</v>
      </c>
      <c r="CQ13" s="1331"/>
      <c r="CR13" s="367" t="s">
        <v>183</v>
      </c>
      <c r="CS13" s="367" t="s">
        <v>184</v>
      </c>
      <c r="CT13" s="368" t="s">
        <v>185</v>
      </c>
      <c r="CU13" s="369" t="s">
        <v>186</v>
      </c>
      <c r="CV13" s="370" t="s">
        <v>81</v>
      </c>
      <c r="CW13" s="371" t="s">
        <v>82</v>
      </c>
      <c r="CY13" s="69"/>
      <c r="CZ13" s="267"/>
      <c r="DA13" s="268"/>
    </row>
    <row r="14" spans="1:105" ht="22.5" customHeight="1" thickTop="1">
      <c r="A14" s="441">
        <v>1</v>
      </c>
      <c r="B14" s="868" t="str">
        <f>ｼﾌﾄ原本!C5</f>
        <v>K.M</v>
      </c>
      <c r="C14" s="781" t="str">
        <f>ｼﾌﾄ原本!Q5</f>
        <v>F</v>
      </c>
      <c r="D14" s="433">
        <f>IF(COUNTIF($H$14:$H$30,1),VLOOKUP(1,$H$14:$CU$30,3,FALSE),0)</f>
        <v>6.75</v>
      </c>
      <c r="E14" s="427">
        <f>IF(COUNTIF($H$14:$H$30,1),VLOOKUP(1,$H$14:$CU$30,4,FALSE),0)</f>
        <v>18</v>
      </c>
      <c r="F14" s="428">
        <f ca="1">IF(COUNTIF($H$14:$H$30,1),VLOOKUP(1,$H$14:$CU$30,92,FALSE),0)</f>
        <v>21000</v>
      </c>
      <c r="G14" s="434">
        <f ca="1">IF(COUNTIF($H$14:$H$30,1),VLOOKUP(1,$H$14:$CW$30,94,FALSE),0)</f>
        <v>1</v>
      </c>
      <c r="H14" s="432">
        <v>21</v>
      </c>
      <c r="I14" s="873" t="str">
        <f>IF(H14=0,0,LOOKUP(H14,ﾃﾞｰﾀ入力!$C$3:'ﾃﾞｰﾀ入力'!$C$40,ﾃﾞｰﾀ入力!$D$3:'ﾃﾞｰﾀ入力'!$D$40))</f>
        <v>S.K</v>
      </c>
      <c r="J14" s="285">
        <v>6.75</v>
      </c>
      <c r="K14" s="286">
        <v>13</v>
      </c>
      <c r="L14" s="633">
        <f t="shared" ref="L14:AQ14" si="1">IF(AND(L12&gt;=$J$14,L12&lt;$K$14),"*",0)</f>
        <v>0</v>
      </c>
      <c r="M14" s="618">
        <f t="shared" si="1"/>
        <v>0</v>
      </c>
      <c r="N14" s="619">
        <f t="shared" si="1"/>
        <v>0</v>
      </c>
      <c r="O14" s="620">
        <f t="shared" si="1"/>
        <v>0</v>
      </c>
      <c r="P14" s="621">
        <f t="shared" si="1"/>
        <v>0</v>
      </c>
      <c r="Q14" s="622">
        <f t="shared" si="1"/>
        <v>0</v>
      </c>
      <c r="R14" s="623">
        <f t="shared" si="1"/>
        <v>0</v>
      </c>
      <c r="S14" s="1058" t="str">
        <f t="shared" si="1"/>
        <v>*</v>
      </c>
      <c r="T14" s="1059" t="str">
        <f t="shared" si="1"/>
        <v>*</v>
      </c>
      <c r="U14" s="1060" t="str">
        <f t="shared" si="1"/>
        <v>*</v>
      </c>
      <c r="V14" s="1058" t="str">
        <f t="shared" si="1"/>
        <v>*</v>
      </c>
      <c r="W14" s="1061" t="str">
        <f t="shared" si="1"/>
        <v>*</v>
      </c>
      <c r="X14" s="1058" t="str">
        <f t="shared" si="1"/>
        <v>*</v>
      </c>
      <c r="Y14" s="1058" t="str">
        <f t="shared" si="1"/>
        <v>*</v>
      </c>
      <c r="Z14" s="1062" t="str">
        <f t="shared" si="1"/>
        <v>*</v>
      </c>
      <c r="AA14" s="1058" t="str">
        <f t="shared" si="1"/>
        <v>*</v>
      </c>
      <c r="AB14" s="984" t="str">
        <f t="shared" si="1"/>
        <v>*</v>
      </c>
      <c r="AC14" s="985" t="str">
        <f t="shared" si="1"/>
        <v>*</v>
      </c>
      <c r="AD14" s="977" t="str">
        <f t="shared" si="1"/>
        <v>*</v>
      </c>
      <c r="AE14" s="1061" t="str">
        <f t="shared" si="1"/>
        <v>*</v>
      </c>
      <c r="AF14" s="1058" t="str">
        <f t="shared" si="1"/>
        <v>*</v>
      </c>
      <c r="AG14" s="1058" t="str">
        <f t="shared" si="1"/>
        <v>*</v>
      </c>
      <c r="AH14" s="1062" t="str">
        <f t="shared" si="1"/>
        <v>*</v>
      </c>
      <c r="AI14" s="1058" t="str">
        <f t="shared" si="1"/>
        <v>*</v>
      </c>
      <c r="AJ14" s="1059" t="str">
        <f t="shared" si="1"/>
        <v>*</v>
      </c>
      <c r="AK14" s="1060" t="str">
        <f t="shared" si="1"/>
        <v>*</v>
      </c>
      <c r="AL14" s="1058" t="str">
        <f t="shared" si="1"/>
        <v>*</v>
      </c>
      <c r="AM14" s="1061" t="str">
        <f t="shared" si="1"/>
        <v>*</v>
      </c>
      <c r="AN14" s="1058" t="str">
        <f t="shared" si="1"/>
        <v>*</v>
      </c>
      <c r="AO14" s="1058" t="str">
        <f t="shared" si="1"/>
        <v>*</v>
      </c>
      <c r="AP14" s="1062" t="str">
        <f t="shared" si="1"/>
        <v>*</v>
      </c>
      <c r="AQ14" s="1058" t="str">
        <f t="shared" si="1"/>
        <v>*</v>
      </c>
      <c r="AR14" s="825">
        <f t="shared" ref="AR14:BW14" si="2">IF(AND(AR12&gt;=$J$14,AR12&lt;$K$14),"*",0)</f>
        <v>0</v>
      </c>
      <c r="AS14" s="826">
        <f t="shared" si="2"/>
        <v>0</v>
      </c>
      <c r="AT14" s="823">
        <f t="shared" si="2"/>
        <v>0</v>
      </c>
      <c r="AU14" s="583">
        <f t="shared" si="2"/>
        <v>0</v>
      </c>
      <c r="AV14" s="823">
        <f t="shared" si="2"/>
        <v>0</v>
      </c>
      <c r="AW14" s="823">
        <f t="shared" si="2"/>
        <v>0</v>
      </c>
      <c r="AX14" s="824">
        <f t="shared" si="2"/>
        <v>0</v>
      </c>
      <c r="AY14" s="823">
        <f t="shared" si="2"/>
        <v>0</v>
      </c>
      <c r="AZ14" s="825">
        <f t="shared" si="2"/>
        <v>0</v>
      </c>
      <c r="BA14" s="826">
        <f t="shared" si="2"/>
        <v>0</v>
      </c>
      <c r="BB14" s="823">
        <f t="shared" si="2"/>
        <v>0</v>
      </c>
      <c r="BC14" s="583">
        <f t="shared" si="2"/>
        <v>0</v>
      </c>
      <c r="BD14" s="823">
        <f t="shared" si="2"/>
        <v>0</v>
      </c>
      <c r="BE14" s="823">
        <f t="shared" si="2"/>
        <v>0</v>
      </c>
      <c r="BF14" s="824">
        <f t="shared" si="2"/>
        <v>0</v>
      </c>
      <c r="BG14" s="823">
        <f t="shared" si="2"/>
        <v>0</v>
      </c>
      <c r="BH14" s="825">
        <f t="shared" si="2"/>
        <v>0</v>
      </c>
      <c r="BI14" s="826">
        <f t="shared" si="2"/>
        <v>0</v>
      </c>
      <c r="BJ14" s="823">
        <f t="shared" si="2"/>
        <v>0</v>
      </c>
      <c r="BK14" s="583">
        <f t="shared" si="2"/>
        <v>0</v>
      </c>
      <c r="BL14" s="823">
        <f t="shared" si="2"/>
        <v>0</v>
      </c>
      <c r="BM14" s="823">
        <f t="shared" si="2"/>
        <v>0</v>
      </c>
      <c r="BN14" s="824">
        <f t="shared" si="2"/>
        <v>0</v>
      </c>
      <c r="BO14" s="823">
        <f t="shared" si="2"/>
        <v>0</v>
      </c>
      <c r="BP14" s="825">
        <f t="shared" si="2"/>
        <v>0</v>
      </c>
      <c r="BQ14" s="826">
        <f t="shared" si="2"/>
        <v>0</v>
      </c>
      <c r="BR14" s="823">
        <f t="shared" si="2"/>
        <v>0</v>
      </c>
      <c r="BS14" s="583">
        <f t="shared" si="2"/>
        <v>0</v>
      </c>
      <c r="BT14" s="823">
        <f t="shared" si="2"/>
        <v>0</v>
      </c>
      <c r="BU14" s="823">
        <f t="shared" si="2"/>
        <v>0</v>
      </c>
      <c r="BV14" s="824">
        <f t="shared" si="2"/>
        <v>0</v>
      </c>
      <c r="BW14" s="823">
        <f t="shared" si="2"/>
        <v>0</v>
      </c>
      <c r="BX14" s="825">
        <f t="shared" ref="BX14:CM14" si="3">IF(AND(BX12&gt;=$J$14,BX12&lt;$K$14),"*",0)</f>
        <v>0</v>
      </c>
      <c r="BY14" s="826">
        <f t="shared" si="3"/>
        <v>0</v>
      </c>
      <c r="BZ14" s="823">
        <f t="shared" si="3"/>
        <v>0</v>
      </c>
      <c r="CA14" s="583">
        <f t="shared" si="3"/>
        <v>0</v>
      </c>
      <c r="CB14" s="823">
        <f t="shared" si="3"/>
        <v>0</v>
      </c>
      <c r="CC14" s="823">
        <f t="shared" si="3"/>
        <v>0</v>
      </c>
      <c r="CD14" s="824">
        <f t="shared" si="3"/>
        <v>0</v>
      </c>
      <c r="CE14" s="622">
        <f t="shared" si="3"/>
        <v>0</v>
      </c>
      <c r="CF14" s="621">
        <f t="shared" si="3"/>
        <v>0</v>
      </c>
      <c r="CG14" s="624">
        <f t="shared" si="3"/>
        <v>0</v>
      </c>
      <c r="CH14" s="622">
        <f t="shared" si="3"/>
        <v>0</v>
      </c>
      <c r="CI14" s="625">
        <f t="shared" si="3"/>
        <v>0</v>
      </c>
      <c r="CJ14" s="622">
        <f t="shared" si="3"/>
        <v>0</v>
      </c>
      <c r="CK14" s="622">
        <f t="shared" si="3"/>
        <v>0</v>
      </c>
      <c r="CL14" s="623">
        <f t="shared" si="3"/>
        <v>0</v>
      </c>
      <c r="CM14" s="622">
        <f t="shared" si="3"/>
        <v>0</v>
      </c>
      <c r="CN14" s="1328">
        <f t="shared" ref="CN14:CN30" si="4">(80-COUNT(L14:CM14))/4</f>
        <v>6.25</v>
      </c>
      <c r="CO14" s="1329"/>
      <c r="CP14" s="1330">
        <f>IF(CN14=0,0,LOOKUP(CN14,ﾃﾞｰﾀ入力!$AR$13:'ﾃﾞｰﾀ入力'!$AR$34,ﾃﾞｰﾀ入力!$AS$13:'ﾃﾞｰﾀ入力'!$AS$34))</f>
        <v>5.75</v>
      </c>
      <c r="CQ14" s="1330"/>
      <c r="CR14" s="373">
        <f t="shared" ref="CR14:CR30" si="5">IF(CP14&gt;8,CP14-8,0)</f>
        <v>0</v>
      </c>
      <c r="CS14" s="373">
        <f t="shared" ref="CS14:CS30" si="6">IF(CB14="*",(12-COUNT(CB14:CM14))/4,0)</f>
        <v>0</v>
      </c>
      <c r="CT14" s="373">
        <f t="shared" ref="CT14:CT30" si="7">IF(CR14&gt;CS14,CS14,CR14)</f>
        <v>0</v>
      </c>
      <c r="CU14" s="374">
        <f ca="1">CV14*CP14+(CV14*0.25*CR14)+(CV14*0.25*CS14)+(CV14*CT14*0.5)</f>
        <v>7049.5</v>
      </c>
      <c r="CV14" s="375">
        <f ca="1">IF(H14=0,0,LOOKUP(H14,ﾃﾞｰﾀ入力!$C$3:'ﾃﾞｰﾀ入力'!$C$52,ﾃﾞｰﾀ入力!$E$3:'ﾃﾞｰﾀ入力'!$E$51))</f>
        <v>1226</v>
      </c>
      <c r="CW14" s="376">
        <f ca="1">IF(H14=0,0,LOOKUP(H14,ﾃﾞｰﾀ入力!$C$3:'ﾃﾞｰﾀ入力'!$C$52,ﾃﾞｰﾀ入力!$F$3:'ﾃﾞｰﾀ入力'!$F$51))</f>
        <v>682</v>
      </c>
      <c r="CY14" s="69"/>
      <c r="CZ14" s="69"/>
      <c r="DA14" s="69"/>
    </row>
    <row r="15" spans="1:105" ht="22.5" customHeight="1">
      <c r="A15" s="443">
        <f t="shared" ref="A15:A46" si="8">A14+1</f>
        <v>2</v>
      </c>
      <c r="B15" s="855" t="str">
        <f>ｼﾌﾄ原本!C6</f>
        <v>S.S</v>
      </c>
      <c r="C15" s="780" t="str">
        <f>ｼﾌﾄ原本!Q6</f>
        <v>F</v>
      </c>
      <c r="D15" s="435">
        <f>IF(COUNTIF($H$14:$H$30,2),VLOOKUP(2,$H$14:$CU$30,3,FALSE),0)</f>
        <v>14</v>
      </c>
      <c r="E15" s="423">
        <f>IF(COUNTIF($H$14:$H$30,2),VLOOKUP(2,$H$14:$CU$30,4,FALSE),0)</f>
        <v>22.75</v>
      </c>
      <c r="F15" s="430">
        <f ca="1">IF(COUNTIF($H$14:$H$30,2),VLOOKUP(2,$H$14:$CU$30,92,FALSE),0)</f>
        <v>11531.25</v>
      </c>
      <c r="G15" s="431">
        <f ca="1">IF(COUNTIF($H$14:$H$30,2),VLOOKUP(2,$H$14:$CW$30,94,FALSE),0)</f>
        <v>1</v>
      </c>
      <c r="H15" s="432">
        <v>7</v>
      </c>
      <c r="I15" s="874" t="str">
        <f>IF(H15=0,0,LOOKUP(H15,ﾃﾞｰﾀ入力!$C$3:'ﾃﾞｰﾀ入力'!$C$40,ﾃﾞｰﾀ入力!$D$3:'ﾃﾞｰﾀ入力'!$D$40))</f>
        <v>N.D</v>
      </c>
      <c r="J15" s="285">
        <v>6.75</v>
      </c>
      <c r="K15" s="286">
        <v>14</v>
      </c>
      <c r="L15" s="632">
        <f t="shared" ref="L15:AQ15" si="9">IF(AND(L12&gt;=$J$15,L12&lt;$K$15),"*",0)</f>
        <v>0</v>
      </c>
      <c r="M15" s="626">
        <f t="shared" si="9"/>
        <v>0</v>
      </c>
      <c r="N15" s="627">
        <f t="shared" si="9"/>
        <v>0</v>
      </c>
      <c r="O15" s="628">
        <f t="shared" si="9"/>
        <v>0</v>
      </c>
      <c r="P15" s="537">
        <f t="shared" si="9"/>
        <v>0</v>
      </c>
      <c r="Q15" s="539">
        <f t="shared" si="9"/>
        <v>0</v>
      </c>
      <c r="R15" s="541">
        <f t="shared" si="9"/>
        <v>0</v>
      </c>
      <c r="S15" s="539" t="str">
        <f t="shared" si="9"/>
        <v>*</v>
      </c>
      <c r="T15" s="537" t="str">
        <f t="shared" si="9"/>
        <v>*</v>
      </c>
      <c r="U15" s="722" t="str">
        <f t="shared" si="9"/>
        <v>*</v>
      </c>
      <c r="V15" s="723" t="str">
        <f t="shared" si="9"/>
        <v>*</v>
      </c>
      <c r="W15" s="562" t="str">
        <f t="shared" si="9"/>
        <v>*</v>
      </c>
      <c r="X15" s="723" t="str">
        <f t="shared" si="9"/>
        <v>*</v>
      </c>
      <c r="Y15" s="723" t="str">
        <f t="shared" si="9"/>
        <v>*</v>
      </c>
      <c r="Z15" s="724" t="str">
        <f t="shared" si="9"/>
        <v>*</v>
      </c>
      <c r="AA15" s="723" t="str">
        <f t="shared" si="9"/>
        <v>*</v>
      </c>
      <c r="AB15" s="721" t="str">
        <f t="shared" si="9"/>
        <v>*</v>
      </c>
      <c r="AC15" s="722" t="str">
        <f t="shared" si="9"/>
        <v>*</v>
      </c>
      <c r="AD15" s="723" t="str">
        <f t="shared" si="9"/>
        <v>*</v>
      </c>
      <c r="AE15" s="982" t="str">
        <f t="shared" si="9"/>
        <v>*</v>
      </c>
      <c r="AF15" s="979" t="str">
        <f t="shared" si="9"/>
        <v>*</v>
      </c>
      <c r="AG15" s="979" t="str">
        <f t="shared" si="9"/>
        <v>*</v>
      </c>
      <c r="AH15" s="724" t="str">
        <f t="shared" si="9"/>
        <v>*</v>
      </c>
      <c r="AI15" s="723" t="str">
        <f t="shared" si="9"/>
        <v>*</v>
      </c>
      <c r="AJ15" s="721" t="str">
        <f t="shared" si="9"/>
        <v>*</v>
      </c>
      <c r="AK15" s="722" t="str">
        <f t="shared" si="9"/>
        <v>*</v>
      </c>
      <c r="AL15" s="723" t="str">
        <f t="shared" si="9"/>
        <v>*</v>
      </c>
      <c r="AM15" s="562" t="str">
        <f t="shared" si="9"/>
        <v>*</v>
      </c>
      <c r="AN15" s="723" t="str">
        <f t="shared" si="9"/>
        <v>*</v>
      </c>
      <c r="AO15" s="723" t="str">
        <f t="shared" si="9"/>
        <v>*</v>
      </c>
      <c r="AP15" s="724" t="str">
        <f t="shared" si="9"/>
        <v>*</v>
      </c>
      <c r="AQ15" s="723" t="str">
        <f t="shared" si="9"/>
        <v>*</v>
      </c>
      <c r="AR15" s="721" t="str">
        <f t="shared" ref="AR15:BW15" si="10">IF(AND(AR12&gt;=$J$15,AR12&lt;$K$15),"*",0)</f>
        <v>*</v>
      </c>
      <c r="AS15" s="722" t="str">
        <f t="shared" si="10"/>
        <v>*</v>
      </c>
      <c r="AT15" s="723" t="str">
        <f t="shared" si="10"/>
        <v>*</v>
      </c>
      <c r="AU15" s="562" t="str">
        <f t="shared" si="10"/>
        <v>*</v>
      </c>
      <c r="AV15" s="723">
        <f t="shared" si="10"/>
        <v>0</v>
      </c>
      <c r="AW15" s="723">
        <f t="shared" si="10"/>
        <v>0</v>
      </c>
      <c r="AX15" s="724">
        <f t="shared" si="10"/>
        <v>0</v>
      </c>
      <c r="AY15" s="723">
        <f t="shared" si="10"/>
        <v>0</v>
      </c>
      <c r="AZ15" s="721">
        <f t="shared" si="10"/>
        <v>0</v>
      </c>
      <c r="BA15" s="722">
        <f t="shared" si="10"/>
        <v>0</v>
      </c>
      <c r="BB15" s="723">
        <f t="shared" si="10"/>
        <v>0</v>
      </c>
      <c r="BC15" s="562">
        <f t="shared" si="10"/>
        <v>0</v>
      </c>
      <c r="BD15" s="723">
        <f t="shared" si="10"/>
        <v>0</v>
      </c>
      <c r="BE15" s="723">
        <f t="shared" si="10"/>
        <v>0</v>
      </c>
      <c r="BF15" s="724">
        <f t="shared" si="10"/>
        <v>0</v>
      </c>
      <c r="BG15" s="723">
        <f t="shared" si="10"/>
        <v>0</v>
      </c>
      <c r="BH15" s="721">
        <f t="shared" si="10"/>
        <v>0</v>
      </c>
      <c r="BI15" s="722">
        <f t="shared" si="10"/>
        <v>0</v>
      </c>
      <c r="BJ15" s="723">
        <f t="shared" si="10"/>
        <v>0</v>
      </c>
      <c r="BK15" s="562">
        <f t="shared" si="10"/>
        <v>0</v>
      </c>
      <c r="BL15" s="723">
        <f t="shared" si="10"/>
        <v>0</v>
      </c>
      <c r="BM15" s="723">
        <f t="shared" si="10"/>
        <v>0</v>
      </c>
      <c r="BN15" s="724">
        <f t="shared" si="10"/>
        <v>0</v>
      </c>
      <c r="BO15" s="723">
        <f t="shared" si="10"/>
        <v>0</v>
      </c>
      <c r="BP15" s="721">
        <f t="shared" si="10"/>
        <v>0</v>
      </c>
      <c r="BQ15" s="722">
        <f t="shared" si="10"/>
        <v>0</v>
      </c>
      <c r="BR15" s="723">
        <f t="shared" si="10"/>
        <v>0</v>
      </c>
      <c r="BS15" s="562">
        <f t="shared" si="10"/>
        <v>0</v>
      </c>
      <c r="BT15" s="723">
        <f t="shared" si="10"/>
        <v>0</v>
      </c>
      <c r="BU15" s="723">
        <f t="shared" si="10"/>
        <v>0</v>
      </c>
      <c r="BV15" s="724">
        <f t="shared" si="10"/>
        <v>0</v>
      </c>
      <c r="BW15" s="723">
        <f t="shared" si="10"/>
        <v>0</v>
      </c>
      <c r="BX15" s="721">
        <f t="shared" ref="BX15:CM15" si="11">IF(AND(BX12&gt;=$J$15,BX12&lt;$K$15),"*",0)</f>
        <v>0</v>
      </c>
      <c r="BY15" s="722">
        <f t="shared" si="11"/>
        <v>0</v>
      </c>
      <c r="BZ15" s="723">
        <f t="shared" si="11"/>
        <v>0</v>
      </c>
      <c r="CA15" s="562">
        <f t="shared" si="11"/>
        <v>0</v>
      </c>
      <c r="CB15" s="723">
        <f t="shared" si="11"/>
        <v>0</v>
      </c>
      <c r="CC15" s="723">
        <f t="shared" si="11"/>
        <v>0</v>
      </c>
      <c r="CD15" s="724">
        <f t="shared" si="11"/>
        <v>0</v>
      </c>
      <c r="CE15" s="539">
        <f t="shared" si="11"/>
        <v>0</v>
      </c>
      <c r="CF15" s="537">
        <f t="shared" si="11"/>
        <v>0</v>
      </c>
      <c r="CG15" s="538">
        <f t="shared" si="11"/>
        <v>0</v>
      </c>
      <c r="CH15" s="539">
        <f t="shared" si="11"/>
        <v>0</v>
      </c>
      <c r="CI15" s="540">
        <f t="shared" si="11"/>
        <v>0</v>
      </c>
      <c r="CJ15" s="539">
        <f t="shared" si="11"/>
        <v>0</v>
      </c>
      <c r="CK15" s="539">
        <f t="shared" si="11"/>
        <v>0</v>
      </c>
      <c r="CL15" s="541">
        <f t="shared" si="11"/>
        <v>0</v>
      </c>
      <c r="CM15" s="539">
        <f t="shared" si="11"/>
        <v>0</v>
      </c>
      <c r="CN15" s="1128">
        <f t="shared" si="4"/>
        <v>7.25</v>
      </c>
      <c r="CO15" s="1129"/>
      <c r="CP15" s="1123">
        <f>IF(CN15=0,0,LOOKUP(CN15,ﾃﾞｰﾀ入力!$AR$13:'ﾃﾞｰﾀ入力'!$AR$34,ﾃﾞｰﾀ入力!$AS$13:'ﾃﾞｰﾀ入力'!$AS$34))</f>
        <v>6.25</v>
      </c>
      <c r="CQ15" s="1123"/>
      <c r="CR15" s="294">
        <f t="shared" si="5"/>
        <v>0</v>
      </c>
      <c r="CS15" s="294">
        <f t="shared" si="6"/>
        <v>0</v>
      </c>
      <c r="CT15" s="294">
        <f t="shared" si="7"/>
        <v>0</v>
      </c>
      <c r="CU15" s="295">
        <f t="shared" ref="CU15:CU30" ca="1" si="12">CV15*CP15+(CV15*0.25*CR15)+(CV15*0.25*CS15)+(CV15*CT15*0.5)</f>
        <v>7662.5</v>
      </c>
      <c r="CV15" s="296">
        <f ca="1">IF(H15=0,0,LOOKUP(H15,ﾃﾞｰﾀ入力!$C$3:'ﾃﾞｰﾀ入力'!$C$52,ﾃﾞｰﾀ入力!$E$3:'ﾃﾞｰﾀ入力'!$E$51))</f>
        <v>1226</v>
      </c>
      <c r="CW15" s="297">
        <f ca="1">IF(H15=0,0,LOOKUP(H15,ﾃﾞｰﾀ入力!$C$3:'ﾃﾞｰﾀ入力'!$C$52,ﾃﾞｰﾀ入力!$F$3:'ﾃﾞｰﾀ入力'!$F$51))</f>
        <v>420</v>
      </c>
      <c r="CY15" s="69"/>
      <c r="CZ15" s="69"/>
      <c r="DA15" s="69"/>
    </row>
    <row r="16" spans="1:105" ht="22.5" customHeight="1">
      <c r="A16" s="443">
        <f t="shared" si="8"/>
        <v>3</v>
      </c>
      <c r="B16" s="855" t="str">
        <f>ｼﾌﾄ原本!C7</f>
        <v>Y.I</v>
      </c>
      <c r="C16" s="780" t="str">
        <f>ｼﾌﾄ原本!Q7</f>
        <v>9-18</v>
      </c>
      <c r="D16" s="435">
        <f>IF(COUNTIF($H$14:$H$30,3),VLOOKUP(3,$H$14:$CU$30,3,FALSE),0)</f>
        <v>9</v>
      </c>
      <c r="E16" s="423">
        <f>IF(COUNTIF($H$14:$H$30,3),VLOOKUP(3,$H$14:$CU$30,4,FALSE),0)</f>
        <v>18</v>
      </c>
      <c r="F16" s="430">
        <f ca="1">IF(COUNTIF($H$14:$H$30,3),VLOOKUP(3,$H$14:$CU$30,92,FALSE),0)</f>
        <v>10040</v>
      </c>
      <c r="G16" s="431">
        <f ca="1">IF(COUNTIF($H$14:$H$30,3),VLOOKUP(3,$H$14:$CW$30,94,FALSE),0)</f>
        <v>272</v>
      </c>
      <c r="H16" s="432">
        <v>1</v>
      </c>
      <c r="I16" s="874" t="str">
        <f>IF(H16=0,0,LOOKUP(H16,ﾃﾞｰﾀ入力!$C$3:'ﾃﾞｰﾀ入力'!$C$40,ﾃﾞｰﾀ入力!$D$3:'ﾃﾞｰﾀ入力'!$D$40))</f>
        <v>K.M</v>
      </c>
      <c r="J16" s="285">
        <v>6.75</v>
      </c>
      <c r="K16" s="286">
        <v>18</v>
      </c>
      <c r="L16" s="632">
        <f t="shared" ref="L16:AQ16" si="13">IF(AND(L12&gt;=$J$16,L12&lt;$K$16),"*",0)</f>
        <v>0</v>
      </c>
      <c r="M16" s="626">
        <f t="shared" si="13"/>
        <v>0</v>
      </c>
      <c r="N16" s="627">
        <f t="shared" si="13"/>
        <v>0</v>
      </c>
      <c r="O16" s="628">
        <f t="shared" si="13"/>
        <v>0</v>
      </c>
      <c r="P16" s="537">
        <f t="shared" si="13"/>
        <v>0</v>
      </c>
      <c r="Q16" s="539">
        <f t="shared" si="13"/>
        <v>0</v>
      </c>
      <c r="R16" s="541">
        <f t="shared" si="13"/>
        <v>0</v>
      </c>
      <c r="S16" s="539" t="str">
        <f t="shared" si="13"/>
        <v>*</v>
      </c>
      <c r="T16" s="537" t="str">
        <f t="shared" si="13"/>
        <v>*</v>
      </c>
      <c r="U16" s="722" t="str">
        <f t="shared" si="13"/>
        <v>*</v>
      </c>
      <c r="V16" s="723" t="str">
        <f t="shared" si="13"/>
        <v>*</v>
      </c>
      <c r="W16" s="562" t="str">
        <f t="shared" si="13"/>
        <v>*</v>
      </c>
      <c r="X16" s="723" t="str">
        <f t="shared" si="13"/>
        <v>*</v>
      </c>
      <c r="Y16" s="723" t="str">
        <f t="shared" si="13"/>
        <v>*</v>
      </c>
      <c r="Z16" s="724" t="str">
        <f t="shared" si="13"/>
        <v>*</v>
      </c>
      <c r="AA16" s="723" t="str">
        <f t="shared" si="13"/>
        <v>*</v>
      </c>
      <c r="AB16" s="721" t="str">
        <f t="shared" si="13"/>
        <v>*</v>
      </c>
      <c r="AC16" s="722" t="str">
        <f t="shared" si="13"/>
        <v>*</v>
      </c>
      <c r="AD16" s="723" t="str">
        <f t="shared" si="13"/>
        <v>*</v>
      </c>
      <c r="AE16" s="562" t="str">
        <f t="shared" si="13"/>
        <v>*</v>
      </c>
      <c r="AF16" s="723" t="str">
        <f t="shared" si="13"/>
        <v>*</v>
      </c>
      <c r="AG16" s="723" t="str">
        <f t="shared" si="13"/>
        <v>*</v>
      </c>
      <c r="AH16" s="1054" t="str">
        <f t="shared" si="13"/>
        <v>*</v>
      </c>
      <c r="AI16" s="979" t="str">
        <f t="shared" si="13"/>
        <v>*</v>
      </c>
      <c r="AJ16" s="980" t="str">
        <f t="shared" si="13"/>
        <v>*</v>
      </c>
      <c r="AK16" s="981" t="str">
        <f t="shared" si="13"/>
        <v>*</v>
      </c>
      <c r="AL16" s="979" t="str">
        <f t="shared" si="13"/>
        <v>*</v>
      </c>
      <c r="AM16" s="562" t="str">
        <f t="shared" si="13"/>
        <v>*</v>
      </c>
      <c r="AN16" s="723" t="str">
        <f t="shared" si="13"/>
        <v>*</v>
      </c>
      <c r="AO16" s="723" t="str">
        <f t="shared" si="13"/>
        <v>*</v>
      </c>
      <c r="AP16" s="724" t="str">
        <f t="shared" si="13"/>
        <v>*</v>
      </c>
      <c r="AQ16" s="723" t="str">
        <f t="shared" si="13"/>
        <v>*</v>
      </c>
      <c r="AR16" s="721" t="str">
        <f t="shared" ref="AR16:BW16" si="14">IF(AND(AR12&gt;=$J$16,AR12&lt;$K$16),"*",0)</f>
        <v>*</v>
      </c>
      <c r="AS16" s="722" t="str">
        <f t="shared" si="14"/>
        <v>*</v>
      </c>
      <c r="AT16" s="723" t="str">
        <f t="shared" si="14"/>
        <v>*</v>
      </c>
      <c r="AU16" s="562" t="str">
        <f t="shared" si="14"/>
        <v>*</v>
      </c>
      <c r="AV16" s="723" t="str">
        <f t="shared" si="14"/>
        <v>*</v>
      </c>
      <c r="AW16" s="723" t="str">
        <f t="shared" si="14"/>
        <v>*</v>
      </c>
      <c r="AX16" s="983" t="str">
        <f t="shared" si="14"/>
        <v>*</v>
      </c>
      <c r="AY16" s="979" t="str">
        <f t="shared" si="14"/>
        <v>*</v>
      </c>
      <c r="AZ16" s="721" t="str">
        <f t="shared" si="14"/>
        <v>*</v>
      </c>
      <c r="BA16" s="722" t="str">
        <f t="shared" si="14"/>
        <v>*</v>
      </c>
      <c r="BB16" s="723" t="str">
        <f t="shared" si="14"/>
        <v>*</v>
      </c>
      <c r="BC16" s="562" t="str">
        <f t="shared" si="14"/>
        <v>*</v>
      </c>
      <c r="BD16" s="723" t="str">
        <f t="shared" si="14"/>
        <v>*</v>
      </c>
      <c r="BE16" s="723" t="str">
        <f t="shared" si="14"/>
        <v>*</v>
      </c>
      <c r="BF16" s="724" t="str">
        <f t="shared" si="14"/>
        <v>*</v>
      </c>
      <c r="BG16" s="723" t="str">
        <f t="shared" si="14"/>
        <v>*</v>
      </c>
      <c r="BH16" s="721" t="str">
        <f t="shared" si="14"/>
        <v>*</v>
      </c>
      <c r="BI16" s="722" t="str">
        <f t="shared" si="14"/>
        <v>*</v>
      </c>
      <c r="BJ16" s="723" t="str">
        <f t="shared" si="14"/>
        <v>*</v>
      </c>
      <c r="BK16" s="562" t="str">
        <f t="shared" si="14"/>
        <v>*</v>
      </c>
      <c r="BL16" s="723">
        <f t="shared" si="14"/>
        <v>0</v>
      </c>
      <c r="BM16" s="723">
        <f t="shared" si="14"/>
        <v>0</v>
      </c>
      <c r="BN16" s="724">
        <f t="shared" si="14"/>
        <v>0</v>
      </c>
      <c r="BO16" s="723">
        <f t="shared" si="14"/>
        <v>0</v>
      </c>
      <c r="BP16" s="721">
        <f t="shared" si="14"/>
        <v>0</v>
      </c>
      <c r="BQ16" s="722">
        <f t="shared" si="14"/>
        <v>0</v>
      </c>
      <c r="BR16" s="723">
        <f t="shared" si="14"/>
        <v>0</v>
      </c>
      <c r="BS16" s="562">
        <f t="shared" si="14"/>
        <v>0</v>
      </c>
      <c r="BT16" s="723">
        <f t="shared" si="14"/>
        <v>0</v>
      </c>
      <c r="BU16" s="723">
        <f t="shared" si="14"/>
        <v>0</v>
      </c>
      <c r="BV16" s="724">
        <f t="shared" si="14"/>
        <v>0</v>
      </c>
      <c r="BW16" s="723">
        <f t="shared" si="14"/>
        <v>0</v>
      </c>
      <c r="BX16" s="721">
        <f t="shared" ref="BX16:CM16" si="15">IF(AND(BX12&gt;=$J$16,BX12&lt;$K$16),"*",0)</f>
        <v>0</v>
      </c>
      <c r="BY16" s="722">
        <f t="shared" si="15"/>
        <v>0</v>
      </c>
      <c r="BZ16" s="723">
        <f t="shared" si="15"/>
        <v>0</v>
      </c>
      <c r="CA16" s="562">
        <f t="shared" si="15"/>
        <v>0</v>
      </c>
      <c r="CB16" s="723">
        <f t="shared" si="15"/>
        <v>0</v>
      </c>
      <c r="CC16" s="723">
        <f t="shared" si="15"/>
        <v>0</v>
      </c>
      <c r="CD16" s="724">
        <f t="shared" si="15"/>
        <v>0</v>
      </c>
      <c r="CE16" s="539">
        <f t="shared" si="15"/>
        <v>0</v>
      </c>
      <c r="CF16" s="705">
        <f>IF(AND(CF12&gt;=$J$16,CF12&lt;$K$16),"*",0)</f>
        <v>0</v>
      </c>
      <c r="CG16" s="538">
        <f t="shared" si="15"/>
        <v>0</v>
      </c>
      <c r="CH16" s="539">
        <f t="shared" si="15"/>
        <v>0</v>
      </c>
      <c r="CI16" s="540">
        <f t="shared" si="15"/>
        <v>0</v>
      </c>
      <c r="CJ16" s="539">
        <f t="shared" si="15"/>
        <v>0</v>
      </c>
      <c r="CK16" s="539">
        <f t="shared" si="15"/>
        <v>0</v>
      </c>
      <c r="CL16" s="541">
        <f t="shared" si="15"/>
        <v>0</v>
      </c>
      <c r="CM16" s="539">
        <f t="shared" si="15"/>
        <v>0</v>
      </c>
      <c r="CN16" s="1128">
        <f t="shared" si="4"/>
        <v>11.25</v>
      </c>
      <c r="CO16" s="1129"/>
      <c r="CP16" s="1123">
        <f>IF(CN16=0,0,LOOKUP(CN16,ﾃﾞｰﾀ入力!$AR$13:'ﾃﾞｰﾀ入力'!$AR$34,ﾃﾞｰﾀ入力!$AS$13:'ﾃﾞｰﾀ入力'!$AS$34))</f>
        <v>10</v>
      </c>
      <c r="CQ16" s="1123"/>
      <c r="CR16" s="294">
        <f t="shared" si="5"/>
        <v>2</v>
      </c>
      <c r="CS16" s="294">
        <f t="shared" si="6"/>
        <v>0</v>
      </c>
      <c r="CT16" s="294">
        <f t="shared" si="7"/>
        <v>0</v>
      </c>
      <c r="CU16" s="295">
        <f t="shared" ca="1" si="12"/>
        <v>21000</v>
      </c>
      <c r="CV16" s="296">
        <f ca="1">IF(H16=0,0,LOOKUP(H16,ﾃﾞｰﾀ入力!$C$3:'ﾃﾞｰﾀ入力'!$C$52,ﾃﾞｰﾀ入力!$E$3:'ﾃﾞｰﾀ入力'!$E$51))</f>
        <v>2000</v>
      </c>
      <c r="CW16" s="297">
        <f ca="1">IF(H16=0,0,LOOKUP(H16,ﾃﾞｰﾀ入力!$C$3:'ﾃﾞｰﾀ入力'!$C$52,ﾃﾞｰﾀ入力!$F$3:'ﾃﾞｰﾀ入力'!$F$51))</f>
        <v>1</v>
      </c>
      <c r="CY16" s="69"/>
      <c r="CZ16" s="69"/>
      <c r="DA16" s="69"/>
    </row>
    <row r="17" spans="1:105" ht="22.5" customHeight="1">
      <c r="A17" s="443">
        <f t="shared" si="8"/>
        <v>4</v>
      </c>
      <c r="B17" s="855" t="str">
        <f>ｼﾌﾄ原本!C8</f>
        <v>I.Y</v>
      </c>
      <c r="C17" s="780" t="str">
        <f>ｼﾌﾄ原本!Q8</f>
        <v>X</v>
      </c>
      <c r="D17" s="435">
        <f>IF(COUNTIF($H$14:$H$30,4),VLOOKUP(4,$H$14:$CU$30,3,FALSE),0)</f>
        <v>0</v>
      </c>
      <c r="E17" s="423">
        <f>IF(COUNTIF($H$14:$H$30,4),VLOOKUP(4,$H$14:$CU$30,4,FALSE),0)</f>
        <v>0</v>
      </c>
      <c r="F17" s="430">
        <f>IF(COUNTIF($H$14:$H$30,4),VLOOKUP(4,$H$14:$CU$30,92,FALSE),0)</f>
        <v>0</v>
      </c>
      <c r="G17" s="431">
        <f>IF(COUNTIF($H$14:$H$30,4),VLOOKUP(4,$H$14:$CW$30,94,FALSE),0)</f>
        <v>0</v>
      </c>
      <c r="H17" s="432">
        <v>3</v>
      </c>
      <c r="I17" s="874" t="str">
        <f>IF(H17=0,0,LOOKUP(H17,ﾃﾞｰﾀ入力!$C$3:'ﾃﾞｰﾀ入力'!$C$40,ﾃﾞｰﾀ入力!$D$3:'ﾃﾞｰﾀ入力'!$D$40))</f>
        <v>Y.I</v>
      </c>
      <c r="J17" s="285">
        <v>9</v>
      </c>
      <c r="K17" s="286">
        <v>18</v>
      </c>
      <c r="L17" s="632">
        <f t="shared" ref="L17:AQ17" si="16">IF(AND(L12&gt;=$J$17,L12&lt;$K$17),"*",0)</f>
        <v>0</v>
      </c>
      <c r="M17" s="626">
        <f t="shared" si="16"/>
        <v>0</v>
      </c>
      <c r="N17" s="627">
        <f t="shared" si="16"/>
        <v>0</v>
      </c>
      <c r="O17" s="628">
        <f t="shared" si="16"/>
        <v>0</v>
      </c>
      <c r="P17" s="537">
        <f t="shared" si="16"/>
        <v>0</v>
      </c>
      <c r="Q17" s="539">
        <f t="shared" si="16"/>
        <v>0</v>
      </c>
      <c r="R17" s="541">
        <f t="shared" si="16"/>
        <v>0</v>
      </c>
      <c r="S17" s="539">
        <f t="shared" si="16"/>
        <v>0</v>
      </c>
      <c r="T17" s="537">
        <f t="shared" si="16"/>
        <v>0</v>
      </c>
      <c r="U17" s="722">
        <f t="shared" si="16"/>
        <v>0</v>
      </c>
      <c r="V17" s="723">
        <f t="shared" si="16"/>
        <v>0</v>
      </c>
      <c r="W17" s="562">
        <f t="shared" si="16"/>
        <v>0</v>
      </c>
      <c r="X17" s="723">
        <f t="shared" si="16"/>
        <v>0</v>
      </c>
      <c r="Y17" s="723">
        <f t="shared" si="16"/>
        <v>0</v>
      </c>
      <c r="Z17" s="724">
        <f t="shared" si="16"/>
        <v>0</v>
      </c>
      <c r="AA17" s="723">
        <f t="shared" si="16"/>
        <v>0</v>
      </c>
      <c r="AB17" s="721" t="str">
        <f t="shared" si="16"/>
        <v>*</v>
      </c>
      <c r="AC17" s="722" t="str">
        <f t="shared" si="16"/>
        <v>*</v>
      </c>
      <c r="AD17" s="723" t="str">
        <f t="shared" si="16"/>
        <v>*</v>
      </c>
      <c r="AE17" s="562" t="str">
        <f t="shared" si="16"/>
        <v>*</v>
      </c>
      <c r="AF17" s="723" t="str">
        <f t="shared" si="16"/>
        <v>*</v>
      </c>
      <c r="AG17" s="723" t="str">
        <f t="shared" si="16"/>
        <v>*</v>
      </c>
      <c r="AH17" s="724" t="str">
        <f t="shared" si="16"/>
        <v>*</v>
      </c>
      <c r="AI17" s="723" t="str">
        <f t="shared" si="16"/>
        <v>*</v>
      </c>
      <c r="AJ17" s="721" t="str">
        <f t="shared" si="16"/>
        <v>*</v>
      </c>
      <c r="AK17" s="722" t="str">
        <f t="shared" si="16"/>
        <v>*</v>
      </c>
      <c r="AL17" s="723" t="str">
        <f t="shared" si="16"/>
        <v>*</v>
      </c>
      <c r="AM17" s="562" t="str">
        <f t="shared" si="16"/>
        <v>*</v>
      </c>
      <c r="AN17" s="979" t="str">
        <f t="shared" si="16"/>
        <v>*</v>
      </c>
      <c r="AO17" s="979" t="str">
        <f t="shared" si="16"/>
        <v>*</v>
      </c>
      <c r="AP17" s="983" t="str">
        <f t="shared" si="16"/>
        <v>*</v>
      </c>
      <c r="AQ17" s="979" t="str">
        <f t="shared" si="16"/>
        <v>*</v>
      </c>
      <c r="AR17" s="721" t="str">
        <f t="shared" ref="AR17:BW17" si="17">IF(AND(AR12&gt;=$J$17,AR12&lt;$K$17),"*",0)</f>
        <v>*</v>
      </c>
      <c r="AS17" s="722" t="str">
        <f t="shared" si="17"/>
        <v>*</v>
      </c>
      <c r="AT17" s="723" t="str">
        <f t="shared" si="17"/>
        <v>*</v>
      </c>
      <c r="AU17" s="562" t="str">
        <f t="shared" si="17"/>
        <v>*</v>
      </c>
      <c r="AV17" s="723" t="str">
        <f t="shared" si="17"/>
        <v>*</v>
      </c>
      <c r="AW17" s="723" t="str">
        <f t="shared" si="17"/>
        <v>*</v>
      </c>
      <c r="AX17" s="724" t="str">
        <f t="shared" si="17"/>
        <v>*</v>
      </c>
      <c r="AY17" s="723" t="str">
        <f t="shared" si="17"/>
        <v>*</v>
      </c>
      <c r="AZ17" s="721" t="str">
        <f t="shared" si="17"/>
        <v>*</v>
      </c>
      <c r="BA17" s="722" t="str">
        <f t="shared" si="17"/>
        <v>*</v>
      </c>
      <c r="BB17" s="723" t="str">
        <f t="shared" si="17"/>
        <v>*</v>
      </c>
      <c r="BC17" s="562" t="str">
        <f t="shared" si="17"/>
        <v>*</v>
      </c>
      <c r="BD17" s="723" t="str">
        <f t="shared" si="17"/>
        <v>*</v>
      </c>
      <c r="BE17" s="723" t="str">
        <f t="shared" si="17"/>
        <v>*</v>
      </c>
      <c r="BF17" s="724" t="str">
        <f t="shared" si="17"/>
        <v>*</v>
      </c>
      <c r="BG17" s="723" t="str">
        <f t="shared" si="17"/>
        <v>*</v>
      </c>
      <c r="BH17" s="721" t="str">
        <f t="shared" si="17"/>
        <v>*</v>
      </c>
      <c r="BI17" s="722" t="str">
        <f t="shared" si="17"/>
        <v>*</v>
      </c>
      <c r="BJ17" s="723" t="str">
        <f t="shared" si="17"/>
        <v>*</v>
      </c>
      <c r="BK17" s="562" t="str">
        <f t="shared" si="17"/>
        <v>*</v>
      </c>
      <c r="BL17" s="723">
        <f t="shared" si="17"/>
        <v>0</v>
      </c>
      <c r="BM17" s="723">
        <f t="shared" si="17"/>
        <v>0</v>
      </c>
      <c r="BN17" s="724">
        <f t="shared" si="17"/>
        <v>0</v>
      </c>
      <c r="BO17" s="723">
        <f t="shared" si="17"/>
        <v>0</v>
      </c>
      <c r="BP17" s="721">
        <f t="shared" si="17"/>
        <v>0</v>
      </c>
      <c r="BQ17" s="722">
        <f t="shared" si="17"/>
        <v>0</v>
      </c>
      <c r="BR17" s="723">
        <f t="shared" si="17"/>
        <v>0</v>
      </c>
      <c r="BS17" s="562">
        <f t="shared" si="17"/>
        <v>0</v>
      </c>
      <c r="BT17" s="723">
        <f t="shared" si="17"/>
        <v>0</v>
      </c>
      <c r="BU17" s="723">
        <f t="shared" si="17"/>
        <v>0</v>
      </c>
      <c r="BV17" s="724">
        <f t="shared" si="17"/>
        <v>0</v>
      </c>
      <c r="BW17" s="723">
        <f t="shared" si="17"/>
        <v>0</v>
      </c>
      <c r="BX17" s="721">
        <f t="shared" ref="BX17:CM17" si="18">IF(AND(BX12&gt;=$J$17,BX12&lt;$K$17),"*",0)</f>
        <v>0</v>
      </c>
      <c r="BY17" s="722">
        <f t="shared" si="18"/>
        <v>0</v>
      </c>
      <c r="BZ17" s="723">
        <f t="shared" si="18"/>
        <v>0</v>
      </c>
      <c r="CA17" s="562">
        <f t="shared" si="18"/>
        <v>0</v>
      </c>
      <c r="CB17" s="723">
        <f t="shared" si="18"/>
        <v>0</v>
      </c>
      <c r="CC17" s="723">
        <f t="shared" si="18"/>
        <v>0</v>
      </c>
      <c r="CD17" s="724">
        <f t="shared" si="18"/>
        <v>0</v>
      </c>
      <c r="CE17" s="539">
        <f t="shared" si="18"/>
        <v>0</v>
      </c>
      <c r="CF17" s="537">
        <f t="shared" si="18"/>
        <v>0</v>
      </c>
      <c r="CG17" s="538">
        <f t="shared" si="18"/>
        <v>0</v>
      </c>
      <c r="CH17" s="539">
        <f t="shared" si="18"/>
        <v>0</v>
      </c>
      <c r="CI17" s="540">
        <f t="shared" si="18"/>
        <v>0</v>
      </c>
      <c r="CJ17" s="539">
        <f t="shared" si="18"/>
        <v>0</v>
      </c>
      <c r="CK17" s="539">
        <f t="shared" si="18"/>
        <v>0</v>
      </c>
      <c r="CL17" s="541">
        <f t="shared" si="18"/>
        <v>0</v>
      </c>
      <c r="CM17" s="539">
        <f t="shared" si="18"/>
        <v>0</v>
      </c>
      <c r="CN17" s="1128">
        <f t="shared" si="4"/>
        <v>9</v>
      </c>
      <c r="CO17" s="1129"/>
      <c r="CP17" s="1123">
        <f>IF(CN17=0,0,LOOKUP(CN17,ﾃﾞｰﾀ入力!$AR$13:'ﾃﾞｰﾀ入力'!$AR$34,ﾃﾞｰﾀ入力!$AS$13:'ﾃﾞｰﾀ入力'!$AS$34))</f>
        <v>8</v>
      </c>
      <c r="CQ17" s="1123"/>
      <c r="CR17" s="294">
        <f t="shared" si="5"/>
        <v>0</v>
      </c>
      <c r="CS17" s="294">
        <f t="shared" si="6"/>
        <v>0</v>
      </c>
      <c r="CT17" s="294">
        <f t="shared" si="7"/>
        <v>0</v>
      </c>
      <c r="CU17" s="295">
        <f t="shared" ca="1" si="12"/>
        <v>10040</v>
      </c>
      <c r="CV17" s="296">
        <f ca="1">IF(H17=0,0,LOOKUP(H17,ﾃﾞｰﾀ入力!$C$3:'ﾃﾞｰﾀ入力'!$C$52,ﾃﾞｰﾀ入力!$E$3:'ﾃﾞｰﾀ入力'!$E$51))</f>
        <v>1255</v>
      </c>
      <c r="CW17" s="297">
        <f ca="1">IF(H17=0,0,LOOKUP(H17,ﾃﾞｰﾀ入力!$C$3:'ﾃﾞｰﾀ入力'!$C$52,ﾃﾞｰﾀ入力!$F$3:'ﾃﾞｰﾀ入力'!$F$51))</f>
        <v>272</v>
      </c>
      <c r="CY17" s="69"/>
      <c r="CZ17" s="69"/>
      <c r="DA17" s="69"/>
    </row>
    <row r="18" spans="1:105" ht="22.5" customHeight="1">
      <c r="A18" s="443">
        <f t="shared" si="8"/>
        <v>5</v>
      </c>
      <c r="B18" s="855" t="str">
        <f>ｼﾌﾄ原本!C9</f>
        <v>S.S</v>
      </c>
      <c r="C18" s="780" t="str">
        <f>ｼﾌﾄ原本!Q9</f>
        <v>X</v>
      </c>
      <c r="D18" s="435">
        <f>IF(COUNTIF($H$14:$H$30,5),VLOOKUP(5,$H$14:$CU$30,3,FALSE),0)</f>
        <v>0</v>
      </c>
      <c r="E18" s="423">
        <f>IF(COUNTIF($H$14:$H$30,5),VLOOKUP(5,$H$14:$CU$30,4,FALSE),0)</f>
        <v>0</v>
      </c>
      <c r="F18" s="430">
        <f>IF(COUNTIF($H$14:$H$30,5),VLOOKUP(5,$H$14:$CU$30,92,FALSE),0)</f>
        <v>0</v>
      </c>
      <c r="G18" s="431">
        <f>IF(COUNTIF($H$14:$H$30,5),VLOOKUP(5,$H$14:$CW$30,94,FALSE),0)</f>
        <v>0</v>
      </c>
      <c r="H18" s="432">
        <v>8</v>
      </c>
      <c r="I18" s="874" t="str">
        <f>IF(H18=0,0,LOOKUP(H18,ﾃﾞｰﾀ入力!$C$3:'ﾃﾞｰﾀ入力'!$C$40,ﾃﾞｰﾀ入力!$D$3:'ﾃﾞｰﾀ入力'!$D$40))</f>
        <v>M.K</v>
      </c>
      <c r="J18" s="285">
        <v>11</v>
      </c>
      <c r="K18" s="286">
        <v>16</v>
      </c>
      <c r="L18" s="632">
        <f t="shared" ref="L18:AQ18" si="19">IF(AND(L12&gt;=$J$18,L12&lt;$K$18),"*",0)</f>
        <v>0</v>
      </c>
      <c r="M18" s="626">
        <f t="shared" si="19"/>
        <v>0</v>
      </c>
      <c r="N18" s="627">
        <f t="shared" si="19"/>
        <v>0</v>
      </c>
      <c r="O18" s="628">
        <f t="shared" si="19"/>
        <v>0</v>
      </c>
      <c r="P18" s="537">
        <f t="shared" si="19"/>
        <v>0</v>
      </c>
      <c r="Q18" s="539">
        <f t="shared" si="19"/>
        <v>0</v>
      </c>
      <c r="R18" s="541">
        <f t="shared" si="19"/>
        <v>0</v>
      </c>
      <c r="S18" s="539">
        <f t="shared" si="19"/>
        <v>0</v>
      </c>
      <c r="T18" s="537">
        <f t="shared" si="19"/>
        <v>0</v>
      </c>
      <c r="U18" s="722">
        <f t="shared" si="19"/>
        <v>0</v>
      </c>
      <c r="V18" s="723">
        <f t="shared" si="19"/>
        <v>0</v>
      </c>
      <c r="W18" s="562">
        <f t="shared" si="19"/>
        <v>0</v>
      </c>
      <c r="X18" s="723">
        <f t="shared" si="19"/>
        <v>0</v>
      </c>
      <c r="Y18" s="723">
        <f t="shared" si="19"/>
        <v>0</v>
      </c>
      <c r="Z18" s="724">
        <f t="shared" si="19"/>
        <v>0</v>
      </c>
      <c r="AA18" s="723">
        <f t="shared" si="19"/>
        <v>0</v>
      </c>
      <c r="AB18" s="721">
        <f t="shared" si="19"/>
        <v>0</v>
      </c>
      <c r="AC18" s="722">
        <f t="shared" si="19"/>
        <v>0</v>
      </c>
      <c r="AD18" s="723">
        <f t="shared" si="19"/>
        <v>0</v>
      </c>
      <c r="AE18" s="562">
        <f t="shared" si="19"/>
        <v>0</v>
      </c>
      <c r="AF18" s="723">
        <f t="shared" si="19"/>
        <v>0</v>
      </c>
      <c r="AG18" s="723">
        <f t="shared" si="19"/>
        <v>0</v>
      </c>
      <c r="AH18" s="724">
        <f t="shared" si="19"/>
        <v>0</v>
      </c>
      <c r="AI18" s="723">
        <f t="shared" si="19"/>
        <v>0</v>
      </c>
      <c r="AJ18" s="721" t="str">
        <f t="shared" si="19"/>
        <v>*</v>
      </c>
      <c r="AK18" s="722" t="str">
        <f t="shared" si="19"/>
        <v>*</v>
      </c>
      <c r="AL18" s="723" t="str">
        <f t="shared" si="19"/>
        <v>*</v>
      </c>
      <c r="AM18" s="562" t="str">
        <f t="shared" si="19"/>
        <v>*</v>
      </c>
      <c r="AN18" s="723" t="str">
        <f t="shared" si="19"/>
        <v>*</v>
      </c>
      <c r="AO18" s="723" t="str">
        <f t="shared" si="19"/>
        <v>*</v>
      </c>
      <c r="AP18" s="724" t="str">
        <f t="shared" si="19"/>
        <v>*</v>
      </c>
      <c r="AQ18" s="723" t="str">
        <f t="shared" si="19"/>
        <v>*</v>
      </c>
      <c r="AR18" s="721" t="str">
        <f t="shared" ref="AR18:BW18" si="20">IF(AND(AR12&gt;=$J$18,AR12&lt;$K$18),"*",0)</f>
        <v>*</v>
      </c>
      <c r="AS18" s="722" t="str">
        <f t="shared" si="20"/>
        <v>*</v>
      </c>
      <c r="AT18" s="723" t="str">
        <f t="shared" si="20"/>
        <v>*</v>
      </c>
      <c r="AU18" s="562" t="str">
        <f t="shared" si="20"/>
        <v>*</v>
      </c>
      <c r="AV18" s="723" t="str">
        <f t="shared" si="20"/>
        <v>*</v>
      </c>
      <c r="AW18" s="723" t="str">
        <f t="shared" si="20"/>
        <v>*</v>
      </c>
      <c r="AX18" s="724" t="str">
        <f t="shared" si="20"/>
        <v>*</v>
      </c>
      <c r="AY18" s="723" t="str">
        <f t="shared" si="20"/>
        <v>*</v>
      </c>
      <c r="AZ18" s="721" t="str">
        <f t="shared" si="20"/>
        <v>*</v>
      </c>
      <c r="BA18" s="722" t="str">
        <f t="shared" si="20"/>
        <v>*</v>
      </c>
      <c r="BB18" s="723" t="str">
        <f t="shared" si="20"/>
        <v>*</v>
      </c>
      <c r="BC18" s="562" t="str">
        <f t="shared" si="20"/>
        <v>*</v>
      </c>
      <c r="BD18" s="723">
        <f t="shared" si="20"/>
        <v>0</v>
      </c>
      <c r="BE18" s="723">
        <f t="shared" si="20"/>
        <v>0</v>
      </c>
      <c r="BF18" s="724">
        <f t="shared" si="20"/>
        <v>0</v>
      </c>
      <c r="BG18" s="723">
        <f t="shared" si="20"/>
        <v>0</v>
      </c>
      <c r="BH18" s="721">
        <f t="shared" si="20"/>
        <v>0</v>
      </c>
      <c r="BI18" s="722">
        <f t="shared" si="20"/>
        <v>0</v>
      </c>
      <c r="BJ18" s="723">
        <f t="shared" si="20"/>
        <v>0</v>
      </c>
      <c r="BK18" s="562">
        <f t="shared" si="20"/>
        <v>0</v>
      </c>
      <c r="BL18" s="723">
        <f t="shared" si="20"/>
        <v>0</v>
      </c>
      <c r="BM18" s="723">
        <f t="shared" si="20"/>
        <v>0</v>
      </c>
      <c r="BN18" s="724">
        <f t="shared" si="20"/>
        <v>0</v>
      </c>
      <c r="BO18" s="723">
        <f t="shared" si="20"/>
        <v>0</v>
      </c>
      <c r="BP18" s="721">
        <f t="shared" si="20"/>
        <v>0</v>
      </c>
      <c r="BQ18" s="722">
        <f t="shared" si="20"/>
        <v>0</v>
      </c>
      <c r="BR18" s="723">
        <f t="shared" si="20"/>
        <v>0</v>
      </c>
      <c r="BS18" s="562">
        <f t="shared" si="20"/>
        <v>0</v>
      </c>
      <c r="BT18" s="723">
        <f t="shared" si="20"/>
        <v>0</v>
      </c>
      <c r="BU18" s="723">
        <f t="shared" si="20"/>
        <v>0</v>
      </c>
      <c r="BV18" s="724">
        <f t="shared" si="20"/>
        <v>0</v>
      </c>
      <c r="BW18" s="723">
        <f t="shared" si="20"/>
        <v>0</v>
      </c>
      <c r="BX18" s="721">
        <f t="shared" ref="BX18:CM18" si="21">IF(AND(BX12&gt;=$J$18,BX12&lt;$K$18),"*",0)</f>
        <v>0</v>
      </c>
      <c r="BY18" s="722">
        <f t="shared" si="21"/>
        <v>0</v>
      </c>
      <c r="BZ18" s="723">
        <f t="shared" si="21"/>
        <v>0</v>
      </c>
      <c r="CA18" s="562">
        <f t="shared" si="21"/>
        <v>0</v>
      </c>
      <c r="CB18" s="723">
        <f t="shared" si="21"/>
        <v>0</v>
      </c>
      <c r="CC18" s="723">
        <f t="shared" si="21"/>
        <v>0</v>
      </c>
      <c r="CD18" s="724">
        <f t="shared" si="21"/>
        <v>0</v>
      </c>
      <c r="CE18" s="539">
        <f t="shared" si="21"/>
        <v>0</v>
      </c>
      <c r="CF18" s="537">
        <f t="shared" si="21"/>
        <v>0</v>
      </c>
      <c r="CG18" s="538">
        <f t="shared" si="21"/>
        <v>0</v>
      </c>
      <c r="CH18" s="539">
        <f t="shared" si="21"/>
        <v>0</v>
      </c>
      <c r="CI18" s="540">
        <f t="shared" si="21"/>
        <v>0</v>
      </c>
      <c r="CJ18" s="539">
        <f t="shared" si="21"/>
        <v>0</v>
      </c>
      <c r="CK18" s="539">
        <f t="shared" si="21"/>
        <v>0</v>
      </c>
      <c r="CL18" s="541">
        <f t="shared" si="21"/>
        <v>0</v>
      </c>
      <c r="CM18" s="539">
        <f t="shared" si="21"/>
        <v>0</v>
      </c>
      <c r="CN18" s="1128">
        <f t="shared" si="4"/>
        <v>5</v>
      </c>
      <c r="CO18" s="1129"/>
      <c r="CP18" s="1123">
        <f>IF(CN18=0,0,LOOKUP(CN18,ﾃﾞｰﾀ入力!$AR$13:'ﾃﾞｰﾀ入力'!$AR$34,ﾃﾞｰﾀ入力!$AS$13:'ﾃﾞｰﾀ入力'!$AS$34))</f>
        <v>5</v>
      </c>
      <c r="CQ18" s="1123"/>
      <c r="CR18" s="294">
        <f t="shared" si="5"/>
        <v>0</v>
      </c>
      <c r="CS18" s="294">
        <f t="shared" si="6"/>
        <v>0</v>
      </c>
      <c r="CT18" s="294">
        <f t="shared" si="7"/>
        <v>0</v>
      </c>
      <c r="CU18" s="295">
        <f t="shared" ca="1" si="12"/>
        <v>6130</v>
      </c>
      <c r="CV18" s="296">
        <f ca="1">IF(H18=0,0,LOOKUP(H18,ﾃﾞｰﾀ入力!$C$3:'ﾃﾞｰﾀ入力'!$C$52,ﾃﾞｰﾀ入力!$E$3:'ﾃﾞｰﾀ入力'!$E$51))</f>
        <v>1226</v>
      </c>
      <c r="CW18" s="297">
        <f ca="1">IF(H18=0,0,LOOKUP(H18,ﾃﾞｰﾀ入力!$C$3:'ﾃﾞｰﾀ入力'!$C$52,ﾃﾞｰﾀ入力!$F$3:'ﾃﾞｰﾀ入力'!$F$51))</f>
        <v>1430</v>
      </c>
      <c r="CY18" s="69"/>
      <c r="CZ18" s="69"/>
      <c r="DA18" s="69"/>
    </row>
    <row r="19" spans="1:105" ht="22.5" customHeight="1">
      <c r="A19" s="443">
        <f t="shared" si="8"/>
        <v>6</v>
      </c>
      <c r="B19" s="855" t="str">
        <f>ｼﾌﾄ原本!C10</f>
        <v>S.M</v>
      </c>
      <c r="C19" s="780" t="str">
        <f>ｼﾌﾄ原本!Q10</f>
        <v>X</v>
      </c>
      <c r="D19" s="435">
        <f>IF(COUNTIF($H$14:$H$30,6),VLOOKUP(6,$H$14:$CU$30,3,FALSE),0)</f>
        <v>0</v>
      </c>
      <c r="E19" s="429">
        <f>IF(COUNTIF($H$14:$H$30,6),VLOOKUP(6,$H$14:$CU$30,4,FALSE),0)</f>
        <v>0</v>
      </c>
      <c r="F19" s="430">
        <f>IF(COUNTIF($H$14:$H$30,6),VLOOKUP(6,$H$14:$CU$30,92,FALSE),0)</f>
        <v>0</v>
      </c>
      <c r="G19" s="431">
        <f>IF(COUNTIF($H$14:$H$30,6),VLOOKUP(6,$H$14:$CW$30,94,FALSE),0)</f>
        <v>0</v>
      </c>
      <c r="H19" s="432">
        <v>2</v>
      </c>
      <c r="I19" s="874" t="str">
        <f>IF(H19=0,0,LOOKUP(H19,ﾃﾞｰﾀ入力!$C$3:'ﾃﾞｰﾀ入力'!$C$40,ﾃﾞｰﾀ入力!$D$3:'ﾃﾞｰﾀ入力'!$D$40))</f>
        <v>S.S</v>
      </c>
      <c r="J19" s="285">
        <v>14</v>
      </c>
      <c r="K19" s="286">
        <v>22.75</v>
      </c>
      <c r="L19" s="632">
        <f t="shared" ref="L19:AQ19" si="22">IF(AND(L12&gt;=$J$19,L12&lt;$K$19),"*",0)</f>
        <v>0</v>
      </c>
      <c r="M19" s="626">
        <f t="shared" si="22"/>
        <v>0</v>
      </c>
      <c r="N19" s="627">
        <f t="shared" si="22"/>
        <v>0</v>
      </c>
      <c r="O19" s="628">
        <f t="shared" si="22"/>
        <v>0</v>
      </c>
      <c r="P19" s="537">
        <f t="shared" si="22"/>
        <v>0</v>
      </c>
      <c r="Q19" s="539">
        <f t="shared" si="22"/>
        <v>0</v>
      </c>
      <c r="R19" s="541">
        <f t="shared" si="22"/>
        <v>0</v>
      </c>
      <c r="S19" s="539">
        <f t="shared" si="22"/>
        <v>0</v>
      </c>
      <c r="T19" s="537">
        <f t="shared" si="22"/>
        <v>0</v>
      </c>
      <c r="U19" s="722">
        <f t="shared" si="22"/>
        <v>0</v>
      </c>
      <c r="V19" s="723">
        <f t="shared" si="22"/>
        <v>0</v>
      </c>
      <c r="W19" s="562">
        <f t="shared" si="22"/>
        <v>0</v>
      </c>
      <c r="X19" s="723">
        <f t="shared" si="22"/>
        <v>0</v>
      </c>
      <c r="Y19" s="723">
        <f t="shared" si="22"/>
        <v>0</v>
      </c>
      <c r="Z19" s="724">
        <f t="shared" si="22"/>
        <v>0</v>
      </c>
      <c r="AA19" s="723">
        <f t="shared" si="22"/>
        <v>0</v>
      </c>
      <c r="AB19" s="721">
        <f t="shared" si="22"/>
        <v>0</v>
      </c>
      <c r="AC19" s="722">
        <f t="shared" si="22"/>
        <v>0</v>
      </c>
      <c r="AD19" s="723">
        <f t="shared" si="22"/>
        <v>0</v>
      </c>
      <c r="AE19" s="562">
        <f t="shared" si="22"/>
        <v>0</v>
      </c>
      <c r="AF19" s="723">
        <f t="shared" si="22"/>
        <v>0</v>
      </c>
      <c r="AG19" s="723">
        <f t="shared" si="22"/>
        <v>0</v>
      </c>
      <c r="AH19" s="724">
        <f t="shared" si="22"/>
        <v>0</v>
      </c>
      <c r="AI19" s="723">
        <f t="shared" si="22"/>
        <v>0</v>
      </c>
      <c r="AJ19" s="721">
        <f t="shared" si="22"/>
        <v>0</v>
      </c>
      <c r="AK19" s="722">
        <f t="shared" si="22"/>
        <v>0</v>
      </c>
      <c r="AL19" s="723">
        <f t="shared" si="22"/>
        <v>0</v>
      </c>
      <c r="AM19" s="562">
        <f t="shared" si="22"/>
        <v>0</v>
      </c>
      <c r="AN19" s="723">
        <f t="shared" si="22"/>
        <v>0</v>
      </c>
      <c r="AO19" s="723">
        <f t="shared" si="22"/>
        <v>0</v>
      </c>
      <c r="AP19" s="724">
        <f t="shared" si="22"/>
        <v>0</v>
      </c>
      <c r="AQ19" s="723">
        <f t="shared" si="22"/>
        <v>0</v>
      </c>
      <c r="AR19" s="721">
        <f t="shared" ref="AR19:BW19" si="23">IF(AND(AR12&gt;=$J$19,AR12&lt;$K$19),"*",0)</f>
        <v>0</v>
      </c>
      <c r="AS19" s="722">
        <f t="shared" si="23"/>
        <v>0</v>
      </c>
      <c r="AT19" s="723">
        <f t="shared" si="23"/>
        <v>0</v>
      </c>
      <c r="AU19" s="562">
        <f t="shared" si="23"/>
        <v>0</v>
      </c>
      <c r="AV19" s="723" t="str">
        <f t="shared" si="23"/>
        <v>*</v>
      </c>
      <c r="AW19" s="723" t="str">
        <f t="shared" si="23"/>
        <v>*</v>
      </c>
      <c r="AX19" s="724" t="str">
        <f t="shared" si="23"/>
        <v>*</v>
      </c>
      <c r="AY19" s="723" t="str">
        <f t="shared" si="23"/>
        <v>*</v>
      </c>
      <c r="AZ19" s="721" t="str">
        <f t="shared" si="23"/>
        <v>*</v>
      </c>
      <c r="BA19" s="722" t="str">
        <f t="shared" si="23"/>
        <v>*</v>
      </c>
      <c r="BB19" s="723" t="str">
        <f t="shared" si="23"/>
        <v>*</v>
      </c>
      <c r="BC19" s="562" t="str">
        <f t="shared" si="23"/>
        <v>*</v>
      </c>
      <c r="BD19" s="723" t="str">
        <f t="shared" si="23"/>
        <v>*</v>
      </c>
      <c r="BE19" s="723" t="str">
        <f t="shared" si="23"/>
        <v>*</v>
      </c>
      <c r="BF19" s="724" t="str">
        <f t="shared" si="23"/>
        <v>*</v>
      </c>
      <c r="BG19" s="723" t="str">
        <f t="shared" si="23"/>
        <v>*</v>
      </c>
      <c r="BH19" s="980" t="str">
        <f t="shared" si="23"/>
        <v>*</v>
      </c>
      <c r="BI19" s="981" t="str">
        <f t="shared" si="23"/>
        <v>*</v>
      </c>
      <c r="BJ19" s="979" t="str">
        <f t="shared" si="23"/>
        <v>*</v>
      </c>
      <c r="BK19" s="982" t="str">
        <f t="shared" si="23"/>
        <v>*</v>
      </c>
      <c r="BL19" s="723" t="str">
        <f t="shared" si="23"/>
        <v>*</v>
      </c>
      <c r="BM19" s="723" t="str">
        <f t="shared" si="23"/>
        <v>*</v>
      </c>
      <c r="BN19" s="724" t="str">
        <f t="shared" si="23"/>
        <v>*</v>
      </c>
      <c r="BO19" s="723" t="str">
        <f t="shared" si="23"/>
        <v>*</v>
      </c>
      <c r="BP19" s="721" t="str">
        <f t="shared" si="23"/>
        <v>*</v>
      </c>
      <c r="BQ19" s="722" t="str">
        <f t="shared" si="23"/>
        <v>*</v>
      </c>
      <c r="BR19" s="723" t="str">
        <f t="shared" si="23"/>
        <v>*</v>
      </c>
      <c r="BS19" s="562" t="str">
        <f t="shared" si="23"/>
        <v>*</v>
      </c>
      <c r="BT19" s="723" t="str">
        <f t="shared" si="23"/>
        <v>*</v>
      </c>
      <c r="BU19" s="723" t="str">
        <f t="shared" si="23"/>
        <v>*</v>
      </c>
      <c r="BV19" s="724" t="str">
        <f t="shared" si="23"/>
        <v>*</v>
      </c>
      <c r="BW19" s="723" t="str">
        <f t="shared" si="23"/>
        <v>*</v>
      </c>
      <c r="BX19" s="721" t="str">
        <f t="shared" ref="BX19:CM19" si="24">IF(AND(BX12&gt;=$J$19,BX12&lt;$K$19),"*",0)</f>
        <v>*</v>
      </c>
      <c r="BY19" s="722" t="str">
        <f t="shared" si="24"/>
        <v>*</v>
      </c>
      <c r="BZ19" s="723" t="str">
        <f t="shared" si="24"/>
        <v>*</v>
      </c>
      <c r="CA19" s="562" t="str">
        <f t="shared" si="24"/>
        <v>*</v>
      </c>
      <c r="CB19" s="723" t="str">
        <f t="shared" si="24"/>
        <v>*</v>
      </c>
      <c r="CC19" s="723" t="str">
        <f t="shared" si="24"/>
        <v>*</v>
      </c>
      <c r="CD19" s="724" t="str">
        <f t="shared" si="24"/>
        <v>*</v>
      </c>
      <c r="CE19" s="539">
        <f t="shared" si="24"/>
        <v>0</v>
      </c>
      <c r="CF19" s="537">
        <f t="shared" si="24"/>
        <v>0</v>
      </c>
      <c r="CG19" s="538">
        <f t="shared" si="24"/>
        <v>0</v>
      </c>
      <c r="CH19" s="539">
        <f t="shared" si="24"/>
        <v>0</v>
      </c>
      <c r="CI19" s="540">
        <f t="shared" si="24"/>
        <v>0</v>
      </c>
      <c r="CJ19" s="539">
        <f t="shared" si="24"/>
        <v>0</v>
      </c>
      <c r="CK19" s="539">
        <f t="shared" si="24"/>
        <v>0</v>
      </c>
      <c r="CL19" s="541">
        <f t="shared" si="24"/>
        <v>0</v>
      </c>
      <c r="CM19" s="539">
        <f t="shared" si="24"/>
        <v>0</v>
      </c>
      <c r="CN19" s="1128">
        <f t="shared" si="4"/>
        <v>8.75</v>
      </c>
      <c r="CO19" s="1129"/>
      <c r="CP19" s="1123">
        <f>IF(CN19=0,0,LOOKUP(CN19,ﾃﾞｰﾀ入力!$AR$13:'ﾃﾞｰﾀ入力'!$AR$34,ﾃﾞｰﾀ入力!$AS$13:'ﾃﾞｰﾀ入力'!$AS$34))</f>
        <v>7.5</v>
      </c>
      <c r="CQ19" s="1123"/>
      <c r="CR19" s="294">
        <f t="shared" si="5"/>
        <v>0</v>
      </c>
      <c r="CS19" s="294">
        <f t="shared" si="6"/>
        <v>0.75</v>
      </c>
      <c r="CT19" s="294">
        <f t="shared" si="7"/>
        <v>0</v>
      </c>
      <c r="CU19" s="295">
        <f t="shared" ca="1" si="12"/>
        <v>11531.25</v>
      </c>
      <c r="CV19" s="296">
        <f ca="1">IF(H19=0,0,LOOKUP(H19,ﾃﾞｰﾀ入力!$C$3:'ﾃﾞｰﾀ入力'!$C$52,ﾃﾞｰﾀ入力!$E$3:'ﾃﾞｰﾀ入力'!$E$51))</f>
        <v>1500</v>
      </c>
      <c r="CW19" s="297">
        <f ca="1">IF(H19=0,0,LOOKUP(H19,ﾃﾞｰﾀ入力!$C$3:'ﾃﾞｰﾀ入力'!$C$52,ﾃﾞｰﾀ入力!$F$3:'ﾃﾞｰﾀ入力'!$F$51))</f>
        <v>1</v>
      </c>
      <c r="CY19" s="69"/>
      <c r="CZ19" s="69"/>
      <c r="DA19" s="69"/>
    </row>
    <row r="20" spans="1:105" ht="22.5" customHeight="1">
      <c r="A20" s="443">
        <f t="shared" si="8"/>
        <v>7</v>
      </c>
      <c r="B20" s="855" t="str">
        <f>ｼﾌﾄ原本!C11</f>
        <v>N.D</v>
      </c>
      <c r="C20" s="780" t="str">
        <f>ｼﾌﾄ原本!Q11</f>
        <v>O-17</v>
      </c>
      <c r="D20" s="435">
        <f>IF(COUNTIF($H$14:$H$30,7),VLOOKUP(7,$H$14:$CU$30,3,FALSE),0)</f>
        <v>6.75</v>
      </c>
      <c r="E20" s="423">
        <f>IF(COUNTIF($H$14:$H$30,7),VLOOKUP(7,$H$14:$CU$30,4,FALSE),0)</f>
        <v>14</v>
      </c>
      <c r="F20" s="430">
        <f ca="1">IF(COUNTIF($H$14:$H$30,7),VLOOKUP(7,$H$14:$CU$30,92,FALSE),0)</f>
        <v>7662.5</v>
      </c>
      <c r="G20" s="431">
        <f ca="1">IF(COUNTIF($H$14:$H$30,7),VLOOKUP(7,$H$14:$CW$30,94,FALSE),0)</f>
        <v>420</v>
      </c>
      <c r="H20" s="432">
        <v>20</v>
      </c>
      <c r="I20" s="874" t="str">
        <f>IF(H20=0,0,LOOKUP(H20,ﾃﾞｰﾀ入力!$C$3:'ﾃﾞｰﾀ入力'!$C$40,ﾃﾞｰﾀ入力!$D$3:'ﾃﾞｰﾀ入力'!$D$40))</f>
        <v>S.S</v>
      </c>
      <c r="J20" s="285">
        <v>17</v>
      </c>
      <c r="K20" s="286">
        <v>22.75</v>
      </c>
      <c r="L20" s="632">
        <f t="shared" ref="L20:AQ20" si="25">IF(AND(L12&gt;=$J$20,L12&lt;$K$20),"*",0)</f>
        <v>0</v>
      </c>
      <c r="M20" s="626">
        <f t="shared" si="25"/>
        <v>0</v>
      </c>
      <c r="N20" s="627">
        <f t="shared" si="25"/>
        <v>0</v>
      </c>
      <c r="O20" s="628">
        <f t="shared" si="25"/>
        <v>0</v>
      </c>
      <c r="P20" s="537">
        <f t="shared" si="25"/>
        <v>0</v>
      </c>
      <c r="Q20" s="539">
        <f t="shared" si="25"/>
        <v>0</v>
      </c>
      <c r="R20" s="541">
        <f t="shared" si="25"/>
        <v>0</v>
      </c>
      <c r="S20" s="539">
        <f t="shared" si="25"/>
        <v>0</v>
      </c>
      <c r="T20" s="537">
        <f t="shared" si="25"/>
        <v>0</v>
      </c>
      <c r="U20" s="722">
        <f t="shared" si="25"/>
        <v>0</v>
      </c>
      <c r="V20" s="723">
        <f t="shared" si="25"/>
        <v>0</v>
      </c>
      <c r="W20" s="562">
        <f t="shared" si="25"/>
        <v>0</v>
      </c>
      <c r="X20" s="723">
        <f t="shared" si="25"/>
        <v>0</v>
      </c>
      <c r="Y20" s="723">
        <f t="shared" si="25"/>
        <v>0</v>
      </c>
      <c r="Z20" s="724">
        <f t="shared" si="25"/>
        <v>0</v>
      </c>
      <c r="AA20" s="723">
        <f t="shared" si="25"/>
        <v>0</v>
      </c>
      <c r="AB20" s="721">
        <f t="shared" si="25"/>
        <v>0</v>
      </c>
      <c r="AC20" s="722">
        <f t="shared" si="25"/>
        <v>0</v>
      </c>
      <c r="AD20" s="723">
        <f t="shared" si="25"/>
        <v>0</v>
      </c>
      <c r="AE20" s="562">
        <f t="shared" si="25"/>
        <v>0</v>
      </c>
      <c r="AF20" s="723">
        <f t="shared" si="25"/>
        <v>0</v>
      </c>
      <c r="AG20" s="723">
        <f t="shared" si="25"/>
        <v>0</v>
      </c>
      <c r="AH20" s="724">
        <f t="shared" si="25"/>
        <v>0</v>
      </c>
      <c r="AI20" s="723">
        <f t="shared" si="25"/>
        <v>0</v>
      </c>
      <c r="AJ20" s="721">
        <f t="shared" si="25"/>
        <v>0</v>
      </c>
      <c r="AK20" s="722">
        <f t="shared" si="25"/>
        <v>0</v>
      </c>
      <c r="AL20" s="723">
        <f t="shared" si="25"/>
        <v>0</v>
      </c>
      <c r="AM20" s="562">
        <f t="shared" si="25"/>
        <v>0</v>
      </c>
      <c r="AN20" s="723">
        <f t="shared" si="25"/>
        <v>0</v>
      </c>
      <c r="AO20" s="723">
        <f t="shared" si="25"/>
        <v>0</v>
      </c>
      <c r="AP20" s="724">
        <f t="shared" si="25"/>
        <v>0</v>
      </c>
      <c r="AQ20" s="723">
        <f t="shared" si="25"/>
        <v>0</v>
      </c>
      <c r="AR20" s="721">
        <f t="shared" ref="AR20:BW20" si="26">IF(AND(AR12&gt;=$J$20,AR12&lt;$K$20),"*",0)</f>
        <v>0</v>
      </c>
      <c r="AS20" s="722">
        <f t="shared" si="26"/>
        <v>0</v>
      </c>
      <c r="AT20" s="723">
        <f t="shared" si="26"/>
        <v>0</v>
      </c>
      <c r="AU20" s="562">
        <f t="shared" si="26"/>
        <v>0</v>
      </c>
      <c r="AV20" s="723">
        <f t="shared" si="26"/>
        <v>0</v>
      </c>
      <c r="AW20" s="723">
        <f t="shared" si="26"/>
        <v>0</v>
      </c>
      <c r="AX20" s="724">
        <f t="shared" si="26"/>
        <v>0</v>
      </c>
      <c r="AY20" s="723">
        <f t="shared" si="26"/>
        <v>0</v>
      </c>
      <c r="AZ20" s="721">
        <f t="shared" si="26"/>
        <v>0</v>
      </c>
      <c r="BA20" s="722">
        <f t="shared" si="26"/>
        <v>0</v>
      </c>
      <c r="BB20" s="723">
        <f t="shared" si="26"/>
        <v>0</v>
      </c>
      <c r="BC20" s="562">
        <f t="shared" si="26"/>
        <v>0</v>
      </c>
      <c r="BD20" s="723">
        <f t="shared" si="26"/>
        <v>0</v>
      </c>
      <c r="BE20" s="723">
        <f t="shared" si="26"/>
        <v>0</v>
      </c>
      <c r="BF20" s="724">
        <f t="shared" si="26"/>
        <v>0</v>
      </c>
      <c r="BG20" s="723">
        <f t="shared" si="26"/>
        <v>0</v>
      </c>
      <c r="BH20" s="721" t="str">
        <f t="shared" si="26"/>
        <v>*</v>
      </c>
      <c r="BI20" s="722" t="str">
        <f t="shared" si="26"/>
        <v>*</v>
      </c>
      <c r="BJ20" s="723" t="str">
        <f t="shared" si="26"/>
        <v>*</v>
      </c>
      <c r="BK20" s="562" t="str">
        <f t="shared" si="26"/>
        <v>*</v>
      </c>
      <c r="BL20" s="723" t="str">
        <f t="shared" si="26"/>
        <v>*</v>
      </c>
      <c r="BM20" s="723" t="str">
        <f t="shared" si="26"/>
        <v>*</v>
      </c>
      <c r="BN20" s="724" t="str">
        <f t="shared" si="26"/>
        <v>*</v>
      </c>
      <c r="BO20" s="723" t="str">
        <f t="shared" si="26"/>
        <v>*</v>
      </c>
      <c r="BP20" s="980" t="str">
        <f t="shared" si="26"/>
        <v>*</v>
      </c>
      <c r="BQ20" s="722" t="str">
        <f t="shared" si="26"/>
        <v>*</v>
      </c>
      <c r="BR20" s="723" t="str">
        <f t="shared" si="26"/>
        <v>*</v>
      </c>
      <c r="BS20" s="562" t="str">
        <f t="shared" si="26"/>
        <v>*</v>
      </c>
      <c r="BT20" s="723" t="str">
        <f t="shared" si="26"/>
        <v>*</v>
      </c>
      <c r="BU20" s="723" t="str">
        <f t="shared" si="26"/>
        <v>*</v>
      </c>
      <c r="BV20" s="724" t="str">
        <f t="shared" si="26"/>
        <v>*</v>
      </c>
      <c r="BW20" s="723" t="str">
        <f t="shared" si="26"/>
        <v>*</v>
      </c>
      <c r="BX20" s="721" t="str">
        <f t="shared" ref="BX20:CM20" si="27">IF(AND(BX12&gt;=$J$20,BX12&lt;$K$20),"*",0)</f>
        <v>*</v>
      </c>
      <c r="BY20" s="722" t="str">
        <f t="shared" si="27"/>
        <v>*</v>
      </c>
      <c r="BZ20" s="723" t="str">
        <f t="shared" si="27"/>
        <v>*</v>
      </c>
      <c r="CA20" s="562" t="str">
        <f t="shared" si="27"/>
        <v>*</v>
      </c>
      <c r="CB20" s="723" t="str">
        <f t="shared" si="27"/>
        <v>*</v>
      </c>
      <c r="CC20" s="723" t="str">
        <f t="shared" si="27"/>
        <v>*</v>
      </c>
      <c r="CD20" s="724" t="str">
        <f t="shared" si="27"/>
        <v>*</v>
      </c>
      <c r="CE20" s="539">
        <f t="shared" si="27"/>
        <v>0</v>
      </c>
      <c r="CF20" s="537">
        <f t="shared" si="27"/>
        <v>0</v>
      </c>
      <c r="CG20" s="538">
        <f t="shared" si="27"/>
        <v>0</v>
      </c>
      <c r="CH20" s="539">
        <f t="shared" si="27"/>
        <v>0</v>
      </c>
      <c r="CI20" s="540">
        <f t="shared" si="27"/>
        <v>0</v>
      </c>
      <c r="CJ20" s="539">
        <f t="shared" si="27"/>
        <v>0</v>
      </c>
      <c r="CK20" s="539">
        <f t="shared" si="27"/>
        <v>0</v>
      </c>
      <c r="CL20" s="541">
        <f t="shared" si="27"/>
        <v>0</v>
      </c>
      <c r="CM20" s="539">
        <f t="shared" si="27"/>
        <v>0</v>
      </c>
      <c r="CN20" s="1128">
        <f t="shared" si="4"/>
        <v>5.75</v>
      </c>
      <c r="CO20" s="1129"/>
      <c r="CP20" s="1123">
        <f>IF(CN20=0,0,LOOKUP(CN20,ﾃﾞｰﾀ入力!$AR$13:'ﾃﾞｰﾀ入力'!$AR$34,ﾃﾞｰﾀ入力!$AS$13:'ﾃﾞｰﾀ入力'!$AS$34))</f>
        <v>5.25</v>
      </c>
      <c r="CQ20" s="1123"/>
      <c r="CR20" s="294">
        <f t="shared" si="5"/>
        <v>0</v>
      </c>
      <c r="CS20" s="294">
        <f t="shared" si="6"/>
        <v>0.75</v>
      </c>
      <c r="CT20" s="294">
        <f t="shared" si="7"/>
        <v>0</v>
      </c>
      <c r="CU20" s="295">
        <f t="shared" ca="1" si="12"/>
        <v>6666.375</v>
      </c>
      <c r="CV20" s="296">
        <f ca="1">IF(H20=0,0,LOOKUP(H20,ﾃﾞｰﾀ入力!$C$3:'ﾃﾞｰﾀ入力'!$C$52,ﾃﾞｰﾀ入力!$E$3:'ﾃﾞｰﾀ入力'!$E$51))</f>
        <v>1226</v>
      </c>
      <c r="CW20" s="297">
        <f ca="1">IF(H20=0,0,LOOKUP(H20,ﾃﾞｰﾀ入力!$C$3:'ﾃﾞｰﾀ入力'!$C$52,ﾃﾞｰﾀ入力!$F$3:'ﾃﾞｰﾀ入力'!$F$51))</f>
        <v>320</v>
      </c>
      <c r="CY20" s="69"/>
      <c r="CZ20" s="69"/>
      <c r="DA20" s="69"/>
    </row>
    <row r="21" spans="1:105" ht="22.5" customHeight="1">
      <c r="A21" s="443">
        <f t="shared" si="8"/>
        <v>8</v>
      </c>
      <c r="B21" s="855" t="str">
        <f>ｼﾌﾄ原本!C12</f>
        <v>M.K</v>
      </c>
      <c r="C21" s="780" t="str">
        <f>ｼﾌﾄ原本!Q12</f>
        <v>O-16</v>
      </c>
      <c r="D21" s="435">
        <f>IF(COUNTIF($H$14:$H$30,8),VLOOKUP(8,$H$14:$CU$30,3,FALSE),0)</f>
        <v>11</v>
      </c>
      <c r="E21" s="423">
        <f>IF(COUNTIF($H$14:$H$30,8),VLOOKUP(8,$H$14:$CU$30,4,FALSE),0)</f>
        <v>16</v>
      </c>
      <c r="F21" s="430">
        <f ca="1">IF(COUNTIF($H$14:$H$30,8),VLOOKUP(8,$H$14:$CU$30,92,FALSE),0)</f>
        <v>6130</v>
      </c>
      <c r="G21" s="431">
        <f ca="1">IF(COUNTIF($H$14:$H$30,8),VLOOKUP(8,$H$14:$CW$30,94,FALSE),0)</f>
        <v>1430</v>
      </c>
      <c r="H21" s="432">
        <v>17</v>
      </c>
      <c r="I21" s="874" t="str">
        <f>IF(H21=0,0,LOOKUP(H21,ﾃﾞｰﾀ入力!$C$3:'ﾃﾞｰﾀ入力'!$C$40,ﾃﾞｰﾀ入力!$D$3:'ﾃﾞｰﾀ入力'!$D$40))</f>
        <v>S.U</v>
      </c>
      <c r="J21" s="285">
        <v>18</v>
      </c>
      <c r="K21" s="286">
        <v>22.75</v>
      </c>
      <c r="L21" s="632">
        <f t="shared" ref="L21:AQ21" si="28">IF(AND(L12&gt;=$J$21,L12&lt;$K$21),"*",0)</f>
        <v>0</v>
      </c>
      <c r="M21" s="626">
        <f t="shared" si="28"/>
        <v>0</v>
      </c>
      <c r="N21" s="627">
        <f t="shared" si="28"/>
        <v>0</v>
      </c>
      <c r="O21" s="628">
        <f t="shared" si="28"/>
        <v>0</v>
      </c>
      <c r="P21" s="537">
        <f t="shared" si="28"/>
        <v>0</v>
      </c>
      <c r="Q21" s="539">
        <f t="shared" si="28"/>
        <v>0</v>
      </c>
      <c r="R21" s="541">
        <f t="shared" si="28"/>
        <v>0</v>
      </c>
      <c r="S21" s="539">
        <f t="shared" si="28"/>
        <v>0</v>
      </c>
      <c r="T21" s="537">
        <f t="shared" si="28"/>
        <v>0</v>
      </c>
      <c r="U21" s="722">
        <f t="shared" si="28"/>
        <v>0</v>
      </c>
      <c r="V21" s="723">
        <f t="shared" si="28"/>
        <v>0</v>
      </c>
      <c r="W21" s="562">
        <f t="shared" si="28"/>
        <v>0</v>
      </c>
      <c r="X21" s="723">
        <f t="shared" si="28"/>
        <v>0</v>
      </c>
      <c r="Y21" s="723">
        <f t="shared" si="28"/>
        <v>0</v>
      </c>
      <c r="Z21" s="724">
        <f t="shared" si="28"/>
        <v>0</v>
      </c>
      <c r="AA21" s="723">
        <f t="shared" si="28"/>
        <v>0</v>
      </c>
      <c r="AB21" s="721">
        <f t="shared" si="28"/>
        <v>0</v>
      </c>
      <c r="AC21" s="722">
        <f t="shared" si="28"/>
        <v>0</v>
      </c>
      <c r="AD21" s="723">
        <f t="shared" si="28"/>
        <v>0</v>
      </c>
      <c r="AE21" s="562">
        <f t="shared" si="28"/>
        <v>0</v>
      </c>
      <c r="AF21" s="723">
        <f t="shared" si="28"/>
        <v>0</v>
      </c>
      <c r="AG21" s="723">
        <f t="shared" si="28"/>
        <v>0</v>
      </c>
      <c r="AH21" s="724">
        <f t="shared" si="28"/>
        <v>0</v>
      </c>
      <c r="AI21" s="723">
        <f t="shared" si="28"/>
        <v>0</v>
      </c>
      <c r="AJ21" s="721">
        <f t="shared" si="28"/>
        <v>0</v>
      </c>
      <c r="AK21" s="722">
        <f t="shared" si="28"/>
        <v>0</v>
      </c>
      <c r="AL21" s="723">
        <f t="shared" si="28"/>
        <v>0</v>
      </c>
      <c r="AM21" s="562">
        <f t="shared" si="28"/>
        <v>0</v>
      </c>
      <c r="AN21" s="723">
        <f t="shared" si="28"/>
        <v>0</v>
      </c>
      <c r="AO21" s="723">
        <f t="shared" si="28"/>
        <v>0</v>
      </c>
      <c r="AP21" s="724">
        <f t="shared" si="28"/>
        <v>0</v>
      </c>
      <c r="AQ21" s="723">
        <f t="shared" si="28"/>
        <v>0</v>
      </c>
      <c r="AR21" s="721">
        <f t="shared" ref="AR21:BW21" si="29">IF(AND(AR12&gt;=$J$21,AR12&lt;$K$21),"*",0)</f>
        <v>0</v>
      </c>
      <c r="AS21" s="722">
        <f t="shared" si="29"/>
        <v>0</v>
      </c>
      <c r="AT21" s="723">
        <f t="shared" si="29"/>
        <v>0</v>
      </c>
      <c r="AU21" s="562">
        <f t="shared" si="29"/>
        <v>0</v>
      </c>
      <c r="AV21" s="723">
        <f t="shared" si="29"/>
        <v>0</v>
      </c>
      <c r="AW21" s="723">
        <f t="shared" si="29"/>
        <v>0</v>
      </c>
      <c r="AX21" s="724">
        <f t="shared" si="29"/>
        <v>0</v>
      </c>
      <c r="AY21" s="723">
        <f t="shared" si="29"/>
        <v>0</v>
      </c>
      <c r="AZ21" s="721">
        <f t="shared" si="29"/>
        <v>0</v>
      </c>
      <c r="BA21" s="722">
        <f t="shared" si="29"/>
        <v>0</v>
      </c>
      <c r="BB21" s="723">
        <f t="shared" si="29"/>
        <v>0</v>
      </c>
      <c r="BC21" s="562">
        <f t="shared" si="29"/>
        <v>0</v>
      </c>
      <c r="BD21" s="723">
        <f t="shared" si="29"/>
        <v>0</v>
      </c>
      <c r="BE21" s="723">
        <f t="shared" si="29"/>
        <v>0</v>
      </c>
      <c r="BF21" s="724">
        <f t="shared" si="29"/>
        <v>0</v>
      </c>
      <c r="BG21" s="723">
        <f t="shared" si="29"/>
        <v>0</v>
      </c>
      <c r="BH21" s="721">
        <f t="shared" si="29"/>
        <v>0</v>
      </c>
      <c r="BI21" s="722">
        <f t="shared" si="29"/>
        <v>0</v>
      </c>
      <c r="BJ21" s="723">
        <f t="shared" si="29"/>
        <v>0</v>
      </c>
      <c r="BK21" s="562">
        <f t="shared" si="29"/>
        <v>0</v>
      </c>
      <c r="BL21" s="723" t="str">
        <f t="shared" si="29"/>
        <v>*</v>
      </c>
      <c r="BM21" s="723" t="str">
        <f t="shared" si="29"/>
        <v>*</v>
      </c>
      <c r="BN21" s="724" t="str">
        <f t="shared" si="29"/>
        <v>*</v>
      </c>
      <c r="BO21" s="723" t="str">
        <f t="shared" si="29"/>
        <v>*</v>
      </c>
      <c r="BP21" s="721" t="str">
        <f t="shared" si="29"/>
        <v>*</v>
      </c>
      <c r="BQ21" s="722" t="str">
        <f t="shared" si="29"/>
        <v>*</v>
      </c>
      <c r="BR21" s="723" t="str">
        <f t="shared" si="29"/>
        <v>*</v>
      </c>
      <c r="BS21" s="562" t="str">
        <f t="shared" si="29"/>
        <v>*</v>
      </c>
      <c r="BT21" s="723" t="str">
        <f t="shared" si="29"/>
        <v>*</v>
      </c>
      <c r="BU21" s="723" t="str">
        <f t="shared" si="29"/>
        <v>*</v>
      </c>
      <c r="BV21" s="724" t="str">
        <f t="shared" si="29"/>
        <v>*</v>
      </c>
      <c r="BW21" s="723" t="str">
        <f t="shared" si="29"/>
        <v>*</v>
      </c>
      <c r="BX21" s="721" t="str">
        <f t="shared" ref="BX21:CM21" si="30">IF(AND(BX12&gt;=$J$21,BX12&lt;$K$21),"*",0)</f>
        <v>*</v>
      </c>
      <c r="BY21" s="722" t="str">
        <f t="shared" si="30"/>
        <v>*</v>
      </c>
      <c r="BZ21" s="723" t="str">
        <f t="shared" si="30"/>
        <v>*</v>
      </c>
      <c r="CA21" s="562" t="str">
        <f t="shared" si="30"/>
        <v>*</v>
      </c>
      <c r="CB21" s="723" t="str">
        <f t="shared" si="30"/>
        <v>*</v>
      </c>
      <c r="CC21" s="723" t="str">
        <f t="shared" si="30"/>
        <v>*</v>
      </c>
      <c r="CD21" s="724" t="str">
        <f t="shared" si="30"/>
        <v>*</v>
      </c>
      <c r="CE21" s="539">
        <f t="shared" si="30"/>
        <v>0</v>
      </c>
      <c r="CF21" s="537">
        <f t="shared" si="30"/>
        <v>0</v>
      </c>
      <c r="CG21" s="538">
        <f t="shared" si="30"/>
        <v>0</v>
      </c>
      <c r="CH21" s="539">
        <f t="shared" si="30"/>
        <v>0</v>
      </c>
      <c r="CI21" s="540">
        <f t="shared" si="30"/>
        <v>0</v>
      </c>
      <c r="CJ21" s="539">
        <f t="shared" si="30"/>
        <v>0</v>
      </c>
      <c r="CK21" s="539">
        <f t="shared" si="30"/>
        <v>0</v>
      </c>
      <c r="CL21" s="541">
        <f t="shared" si="30"/>
        <v>0</v>
      </c>
      <c r="CM21" s="539">
        <f t="shared" si="30"/>
        <v>0</v>
      </c>
      <c r="CN21" s="1128">
        <f t="shared" si="4"/>
        <v>4.75</v>
      </c>
      <c r="CO21" s="1129"/>
      <c r="CP21" s="1123">
        <f>IF(CN21=0,0,LOOKUP(CN21,ﾃﾞｰﾀ入力!$AR$13:'ﾃﾞｰﾀ入力'!$AR$34,ﾃﾞｰﾀ入力!$AS$13:'ﾃﾞｰﾀ入力'!$AS$34))</f>
        <v>4.5</v>
      </c>
      <c r="CQ21" s="1123"/>
      <c r="CR21" s="294">
        <f t="shared" si="5"/>
        <v>0</v>
      </c>
      <c r="CS21" s="294">
        <f t="shared" si="6"/>
        <v>0.75</v>
      </c>
      <c r="CT21" s="294">
        <f t="shared" si="7"/>
        <v>0</v>
      </c>
      <c r="CU21" s="295">
        <f t="shared" ca="1" si="12"/>
        <v>5746.875</v>
      </c>
      <c r="CV21" s="296">
        <f ca="1">IF(H21=0,0,LOOKUP(H21,ﾃﾞｰﾀ入力!$C$3:'ﾃﾞｰﾀ入力'!$C$52,ﾃﾞｰﾀ入力!$E$3:'ﾃﾞｰﾀ入力'!$E$51))</f>
        <v>1226</v>
      </c>
      <c r="CW21" s="297">
        <f ca="1">IF(H21=0,0,LOOKUP(H21,ﾃﾞｰﾀ入力!$C$3:'ﾃﾞｰﾀ入力'!$C$52,ﾃﾞｰﾀ入力!$F$3:'ﾃﾞｰﾀ入力'!$F$51))</f>
        <v>418</v>
      </c>
      <c r="CY21" s="69"/>
      <c r="CZ21" s="69"/>
      <c r="DA21" s="69"/>
    </row>
    <row r="22" spans="1:105" ht="22.5" customHeight="1">
      <c r="A22" s="443">
        <f t="shared" si="8"/>
        <v>9</v>
      </c>
      <c r="B22" s="855" t="str">
        <f>ｼﾌﾄ原本!C13</f>
        <v>H.S</v>
      </c>
      <c r="C22" s="780" t="str">
        <f>ｼﾌﾄ原本!Q13</f>
        <v>X</v>
      </c>
      <c r="D22" s="435">
        <f>IF(COUNTIF($H$14:$H$30,9),VLOOKUP(9,$H$14:$CU$30,3,FALSE),0)</f>
        <v>0</v>
      </c>
      <c r="E22" s="423">
        <f>IF(COUNTIF($H$14:$H$30,9),VLOOKUP(9,$H$14:$CU$30,4,FALSE),0)</f>
        <v>0</v>
      </c>
      <c r="F22" s="430">
        <f>IF(COUNTIF($H$14:$H$30,9),VLOOKUP(9,$H$14:$CU$30,92,FALSE),0)</f>
        <v>0</v>
      </c>
      <c r="G22" s="431">
        <f>IF(COUNTIF($H$14:$H$30,9),VLOOKUP(9,$H$14:$CW$30,94,FALSE),0)</f>
        <v>0</v>
      </c>
      <c r="H22" s="432"/>
      <c r="I22" s="874">
        <f>IF(H22=0,0,LOOKUP(H22,ﾃﾞｰﾀ入力!$C$3:'ﾃﾞｰﾀ入力'!$C$40,ﾃﾞｰﾀ入力!$D$3:'ﾃﾞｰﾀ入力'!$D$40))</f>
        <v>0</v>
      </c>
      <c r="J22" s="285"/>
      <c r="K22" s="286"/>
      <c r="L22" s="632">
        <f t="shared" ref="L22:AQ22" si="31">IF(AND(L12&gt;=$J$22,L12&lt;$K$22),"*",0)</f>
        <v>0</v>
      </c>
      <c r="M22" s="626">
        <f t="shared" si="31"/>
        <v>0</v>
      </c>
      <c r="N22" s="627">
        <f t="shared" si="31"/>
        <v>0</v>
      </c>
      <c r="O22" s="628">
        <f t="shared" si="31"/>
        <v>0</v>
      </c>
      <c r="P22" s="537">
        <f t="shared" si="31"/>
        <v>0</v>
      </c>
      <c r="Q22" s="723">
        <f t="shared" si="31"/>
        <v>0</v>
      </c>
      <c r="R22" s="724">
        <f t="shared" si="31"/>
        <v>0</v>
      </c>
      <c r="S22" s="723">
        <f t="shared" si="31"/>
        <v>0</v>
      </c>
      <c r="T22" s="721">
        <f t="shared" si="31"/>
        <v>0</v>
      </c>
      <c r="U22" s="722">
        <f t="shared" si="31"/>
        <v>0</v>
      </c>
      <c r="V22" s="723">
        <f t="shared" si="31"/>
        <v>0</v>
      </c>
      <c r="W22" s="562">
        <f t="shared" si="31"/>
        <v>0</v>
      </c>
      <c r="X22" s="723">
        <f t="shared" si="31"/>
        <v>0</v>
      </c>
      <c r="Y22" s="723">
        <f t="shared" si="31"/>
        <v>0</v>
      </c>
      <c r="Z22" s="724">
        <f t="shared" si="31"/>
        <v>0</v>
      </c>
      <c r="AA22" s="723">
        <f t="shared" si="31"/>
        <v>0</v>
      </c>
      <c r="AB22" s="721">
        <f t="shared" si="31"/>
        <v>0</v>
      </c>
      <c r="AC22" s="722">
        <f t="shared" si="31"/>
        <v>0</v>
      </c>
      <c r="AD22" s="723">
        <f t="shared" si="31"/>
        <v>0</v>
      </c>
      <c r="AE22" s="562">
        <f t="shared" si="31"/>
        <v>0</v>
      </c>
      <c r="AF22" s="723">
        <f t="shared" si="31"/>
        <v>0</v>
      </c>
      <c r="AG22" s="723">
        <f t="shared" si="31"/>
        <v>0</v>
      </c>
      <c r="AH22" s="724">
        <f t="shared" si="31"/>
        <v>0</v>
      </c>
      <c r="AI22" s="723">
        <f t="shared" si="31"/>
        <v>0</v>
      </c>
      <c r="AJ22" s="721">
        <f t="shared" si="31"/>
        <v>0</v>
      </c>
      <c r="AK22" s="722">
        <f t="shared" si="31"/>
        <v>0</v>
      </c>
      <c r="AL22" s="723">
        <f t="shared" si="31"/>
        <v>0</v>
      </c>
      <c r="AM22" s="562">
        <f t="shared" si="31"/>
        <v>0</v>
      </c>
      <c r="AN22" s="723">
        <f t="shared" si="31"/>
        <v>0</v>
      </c>
      <c r="AO22" s="723">
        <f t="shared" si="31"/>
        <v>0</v>
      </c>
      <c r="AP22" s="724">
        <f t="shared" si="31"/>
        <v>0</v>
      </c>
      <c r="AQ22" s="723">
        <f t="shared" si="31"/>
        <v>0</v>
      </c>
      <c r="AR22" s="721">
        <f t="shared" ref="AR22:BW22" si="32">IF(AND(AR12&gt;=$J$22,AR12&lt;$K$22),"*",0)</f>
        <v>0</v>
      </c>
      <c r="AS22" s="722">
        <f t="shared" si="32"/>
        <v>0</v>
      </c>
      <c r="AT22" s="723">
        <f t="shared" si="32"/>
        <v>0</v>
      </c>
      <c r="AU22" s="562">
        <f t="shared" si="32"/>
        <v>0</v>
      </c>
      <c r="AV22" s="723">
        <f t="shared" si="32"/>
        <v>0</v>
      </c>
      <c r="AW22" s="723">
        <f t="shared" si="32"/>
        <v>0</v>
      </c>
      <c r="AX22" s="724">
        <f t="shared" si="32"/>
        <v>0</v>
      </c>
      <c r="AY22" s="723">
        <f t="shared" si="32"/>
        <v>0</v>
      </c>
      <c r="AZ22" s="721">
        <f t="shared" si="32"/>
        <v>0</v>
      </c>
      <c r="BA22" s="722">
        <f t="shared" si="32"/>
        <v>0</v>
      </c>
      <c r="BB22" s="723">
        <f t="shared" si="32"/>
        <v>0</v>
      </c>
      <c r="BC22" s="562">
        <f t="shared" si="32"/>
        <v>0</v>
      </c>
      <c r="BD22" s="723">
        <f t="shared" si="32"/>
        <v>0</v>
      </c>
      <c r="BE22" s="723">
        <f t="shared" si="32"/>
        <v>0</v>
      </c>
      <c r="BF22" s="724">
        <f t="shared" si="32"/>
        <v>0</v>
      </c>
      <c r="BG22" s="723">
        <f t="shared" si="32"/>
        <v>0</v>
      </c>
      <c r="BH22" s="721">
        <f t="shared" si="32"/>
        <v>0</v>
      </c>
      <c r="BI22" s="722">
        <f t="shared" si="32"/>
        <v>0</v>
      </c>
      <c r="BJ22" s="723">
        <f t="shared" si="32"/>
        <v>0</v>
      </c>
      <c r="BK22" s="562">
        <f t="shared" si="32"/>
        <v>0</v>
      </c>
      <c r="BL22" s="723">
        <f t="shared" si="32"/>
        <v>0</v>
      </c>
      <c r="BM22" s="723">
        <f t="shared" si="32"/>
        <v>0</v>
      </c>
      <c r="BN22" s="724">
        <f t="shared" si="32"/>
        <v>0</v>
      </c>
      <c r="BO22" s="723">
        <f t="shared" si="32"/>
        <v>0</v>
      </c>
      <c r="BP22" s="721">
        <f t="shared" si="32"/>
        <v>0</v>
      </c>
      <c r="BQ22" s="722">
        <f t="shared" si="32"/>
        <v>0</v>
      </c>
      <c r="BR22" s="723">
        <f t="shared" si="32"/>
        <v>0</v>
      </c>
      <c r="BS22" s="562">
        <f t="shared" si="32"/>
        <v>0</v>
      </c>
      <c r="BT22" s="723">
        <f t="shared" si="32"/>
        <v>0</v>
      </c>
      <c r="BU22" s="723">
        <f t="shared" si="32"/>
        <v>0</v>
      </c>
      <c r="BV22" s="724">
        <f t="shared" si="32"/>
        <v>0</v>
      </c>
      <c r="BW22" s="723">
        <f t="shared" si="32"/>
        <v>0</v>
      </c>
      <c r="BX22" s="721">
        <f t="shared" ref="BX22:CM22" si="33">IF(AND(BX12&gt;=$J$22,BX12&lt;$K$22),"*",0)</f>
        <v>0</v>
      </c>
      <c r="BY22" s="722">
        <f t="shared" si="33"/>
        <v>0</v>
      </c>
      <c r="BZ22" s="723">
        <f t="shared" si="33"/>
        <v>0</v>
      </c>
      <c r="CA22" s="562">
        <f t="shared" si="33"/>
        <v>0</v>
      </c>
      <c r="CB22" s="723">
        <f t="shared" si="33"/>
        <v>0</v>
      </c>
      <c r="CC22" s="723">
        <f t="shared" si="33"/>
        <v>0</v>
      </c>
      <c r="CD22" s="724">
        <f t="shared" si="33"/>
        <v>0</v>
      </c>
      <c r="CE22" s="539">
        <f t="shared" si="33"/>
        <v>0</v>
      </c>
      <c r="CF22" s="537">
        <f t="shared" si="33"/>
        <v>0</v>
      </c>
      <c r="CG22" s="538">
        <f t="shared" si="33"/>
        <v>0</v>
      </c>
      <c r="CH22" s="539">
        <f t="shared" si="33"/>
        <v>0</v>
      </c>
      <c r="CI22" s="540">
        <f t="shared" si="33"/>
        <v>0</v>
      </c>
      <c r="CJ22" s="539">
        <f t="shared" si="33"/>
        <v>0</v>
      </c>
      <c r="CK22" s="539">
        <f t="shared" si="33"/>
        <v>0</v>
      </c>
      <c r="CL22" s="541">
        <f t="shared" si="33"/>
        <v>0</v>
      </c>
      <c r="CM22" s="539">
        <f t="shared" si="33"/>
        <v>0</v>
      </c>
      <c r="CN22" s="1128">
        <f t="shared" si="4"/>
        <v>0</v>
      </c>
      <c r="CO22" s="1129"/>
      <c r="CP22" s="1123">
        <f>IF(CN22=0,0,LOOKUP(CN22,ﾃﾞｰﾀ入力!$AR$13:'ﾃﾞｰﾀ入力'!$AR$34,ﾃﾞｰﾀ入力!$AS$13:'ﾃﾞｰﾀ入力'!$AS$34))</f>
        <v>0</v>
      </c>
      <c r="CQ22" s="1123"/>
      <c r="CR22" s="294">
        <f t="shared" si="5"/>
        <v>0</v>
      </c>
      <c r="CS22" s="294">
        <f t="shared" si="6"/>
        <v>0</v>
      </c>
      <c r="CT22" s="294">
        <f t="shared" si="7"/>
        <v>0</v>
      </c>
      <c r="CU22" s="295">
        <f t="shared" si="12"/>
        <v>0</v>
      </c>
      <c r="CV22" s="296">
        <f>IF(H22=0,0,LOOKUP(H22,ﾃﾞｰﾀ入力!$C$3:'ﾃﾞｰﾀ入力'!$C$52,ﾃﾞｰﾀ入力!$E$3:'ﾃﾞｰﾀ入力'!$E$51))</f>
        <v>0</v>
      </c>
      <c r="CW22" s="297">
        <f>IF(H22=0,0,LOOKUP(H22,ﾃﾞｰﾀ入力!$C$3:'ﾃﾞｰﾀ入力'!$C$52,ﾃﾞｰﾀ入力!$F$3:'ﾃﾞｰﾀ入力'!$F$51))</f>
        <v>0</v>
      </c>
      <c r="CY22" s="69"/>
      <c r="CZ22" s="69"/>
      <c r="DA22" s="69"/>
    </row>
    <row r="23" spans="1:105" ht="22.5" customHeight="1">
      <c r="A23" s="443">
        <f t="shared" si="8"/>
        <v>10</v>
      </c>
      <c r="B23" s="855" t="str">
        <f>ｼﾌﾄ原本!C14</f>
        <v>C.E</v>
      </c>
      <c r="C23" s="780" t="str">
        <f>ｼﾌﾄ原本!Q14</f>
        <v>X</v>
      </c>
      <c r="D23" s="435">
        <f>IF(COUNTIF($H$14:$H$30,10),VLOOKUP(10,$H$14:$CU$30,3,FALSE),0)</f>
        <v>0</v>
      </c>
      <c r="E23" s="423">
        <f>IF(COUNTIF($H$14:$H$30,10),VLOOKUP(10,$H$14:$CU$30,4,FALSE),0)</f>
        <v>0</v>
      </c>
      <c r="F23" s="430">
        <f>IF(COUNTIF($H$14:$H$30,10),VLOOKUP(10,$H$14:$CU$30,92,FALSE),0)</f>
        <v>0</v>
      </c>
      <c r="G23" s="431">
        <f>IF(COUNTIF($H$14:$H$30,10),VLOOKUP(10,$H$14:$CW$30,94,FALSE),0)</f>
        <v>0</v>
      </c>
      <c r="H23" s="432"/>
      <c r="I23" s="874">
        <f>IF(H23=0,0,LOOKUP(H23,ﾃﾞｰﾀ入力!$C$3:'ﾃﾞｰﾀ入力'!$C$40,ﾃﾞｰﾀ入力!$D$3:'ﾃﾞｰﾀ入力'!$D$40))</f>
        <v>0</v>
      </c>
      <c r="J23" s="285"/>
      <c r="K23" s="286"/>
      <c r="L23" s="632">
        <f t="shared" ref="L23:AQ23" si="34">IF(AND(L12&gt;=$J$23,L12&lt;$K$23),"*",0)</f>
        <v>0</v>
      </c>
      <c r="M23" s="626">
        <f t="shared" si="34"/>
        <v>0</v>
      </c>
      <c r="N23" s="627">
        <f t="shared" si="34"/>
        <v>0</v>
      </c>
      <c r="O23" s="628">
        <f t="shared" si="34"/>
        <v>0</v>
      </c>
      <c r="P23" s="537">
        <f t="shared" si="34"/>
        <v>0</v>
      </c>
      <c r="Q23" s="539">
        <f t="shared" si="34"/>
        <v>0</v>
      </c>
      <c r="R23" s="541">
        <f t="shared" si="34"/>
        <v>0</v>
      </c>
      <c r="S23" s="539">
        <f t="shared" si="34"/>
        <v>0</v>
      </c>
      <c r="T23" s="537">
        <f t="shared" si="34"/>
        <v>0</v>
      </c>
      <c r="U23" s="722">
        <f t="shared" si="34"/>
        <v>0</v>
      </c>
      <c r="V23" s="723">
        <f t="shared" si="34"/>
        <v>0</v>
      </c>
      <c r="W23" s="562">
        <f t="shared" si="34"/>
        <v>0</v>
      </c>
      <c r="X23" s="723">
        <f t="shared" si="34"/>
        <v>0</v>
      </c>
      <c r="Y23" s="723">
        <f t="shared" si="34"/>
        <v>0</v>
      </c>
      <c r="Z23" s="724">
        <f t="shared" si="34"/>
        <v>0</v>
      </c>
      <c r="AA23" s="723">
        <f t="shared" si="34"/>
        <v>0</v>
      </c>
      <c r="AB23" s="721">
        <f t="shared" si="34"/>
        <v>0</v>
      </c>
      <c r="AC23" s="722">
        <f t="shared" si="34"/>
        <v>0</v>
      </c>
      <c r="AD23" s="723">
        <f t="shared" si="34"/>
        <v>0</v>
      </c>
      <c r="AE23" s="562">
        <f t="shared" si="34"/>
        <v>0</v>
      </c>
      <c r="AF23" s="723">
        <f t="shared" si="34"/>
        <v>0</v>
      </c>
      <c r="AG23" s="723">
        <f t="shared" si="34"/>
        <v>0</v>
      </c>
      <c r="AH23" s="724">
        <f t="shared" si="34"/>
        <v>0</v>
      </c>
      <c r="AI23" s="723">
        <f t="shared" si="34"/>
        <v>0</v>
      </c>
      <c r="AJ23" s="721">
        <f t="shared" si="34"/>
        <v>0</v>
      </c>
      <c r="AK23" s="722">
        <f t="shared" si="34"/>
        <v>0</v>
      </c>
      <c r="AL23" s="723">
        <f t="shared" si="34"/>
        <v>0</v>
      </c>
      <c r="AM23" s="562">
        <f t="shared" si="34"/>
        <v>0</v>
      </c>
      <c r="AN23" s="723">
        <f t="shared" si="34"/>
        <v>0</v>
      </c>
      <c r="AO23" s="723">
        <f t="shared" si="34"/>
        <v>0</v>
      </c>
      <c r="AP23" s="724">
        <f t="shared" si="34"/>
        <v>0</v>
      </c>
      <c r="AQ23" s="723">
        <f t="shared" si="34"/>
        <v>0</v>
      </c>
      <c r="AR23" s="721">
        <f t="shared" ref="AR23:BW23" si="35">IF(AND(AR12&gt;=$J$23,AR12&lt;$K$23),"*",0)</f>
        <v>0</v>
      </c>
      <c r="AS23" s="722">
        <f t="shared" si="35"/>
        <v>0</v>
      </c>
      <c r="AT23" s="723">
        <f t="shared" si="35"/>
        <v>0</v>
      </c>
      <c r="AU23" s="562">
        <f t="shared" si="35"/>
        <v>0</v>
      </c>
      <c r="AV23" s="723">
        <f t="shared" si="35"/>
        <v>0</v>
      </c>
      <c r="AW23" s="723">
        <f t="shared" si="35"/>
        <v>0</v>
      </c>
      <c r="AX23" s="724">
        <f t="shared" si="35"/>
        <v>0</v>
      </c>
      <c r="AY23" s="723">
        <f t="shared" si="35"/>
        <v>0</v>
      </c>
      <c r="AZ23" s="721">
        <f t="shared" si="35"/>
        <v>0</v>
      </c>
      <c r="BA23" s="722">
        <f t="shared" si="35"/>
        <v>0</v>
      </c>
      <c r="BB23" s="723">
        <f t="shared" si="35"/>
        <v>0</v>
      </c>
      <c r="BC23" s="562">
        <f t="shared" si="35"/>
        <v>0</v>
      </c>
      <c r="BD23" s="723">
        <f t="shared" si="35"/>
        <v>0</v>
      </c>
      <c r="BE23" s="723">
        <f t="shared" si="35"/>
        <v>0</v>
      </c>
      <c r="BF23" s="724">
        <f t="shared" si="35"/>
        <v>0</v>
      </c>
      <c r="BG23" s="723">
        <f t="shared" si="35"/>
        <v>0</v>
      </c>
      <c r="BH23" s="721">
        <f t="shared" si="35"/>
        <v>0</v>
      </c>
      <c r="BI23" s="722">
        <f t="shared" si="35"/>
        <v>0</v>
      </c>
      <c r="BJ23" s="723">
        <f t="shared" si="35"/>
        <v>0</v>
      </c>
      <c r="BK23" s="562">
        <f t="shared" si="35"/>
        <v>0</v>
      </c>
      <c r="BL23" s="723">
        <f t="shared" si="35"/>
        <v>0</v>
      </c>
      <c r="BM23" s="723">
        <f t="shared" si="35"/>
        <v>0</v>
      </c>
      <c r="BN23" s="724">
        <f t="shared" si="35"/>
        <v>0</v>
      </c>
      <c r="BO23" s="723">
        <f t="shared" si="35"/>
        <v>0</v>
      </c>
      <c r="BP23" s="721">
        <f t="shared" si="35"/>
        <v>0</v>
      </c>
      <c r="BQ23" s="722">
        <f t="shared" si="35"/>
        <v>0</v>
      </c>
      <c r="BR23" s="723">
        <f t="shared" si="35"/>
        <v>0</v>
      </c>
      <c r="BS23" s="562">
        <f t="shared" si="35"/>
        <v>0</v>
      </c>
      <c r="BT23" s="723">
        <f t="shared" si="35"/>
        <v>0</v>
      </c>
      <c r="BU23" s="723">
        <f t="shared" si="35"/>
        <v>0</v>
      </c>
      <c r="BV23" s="724">
        <f t="shared" si="35"/>
        <v>0</v>
      </c>
      <c r="BW23" s="723">
        <f t="shared" si="35"/>
        <v>0</v>
      </c>
      <c r="BX23" s="721">
        <f t="shared" ref="BX23:CM23" si="36">IF(AND(BX12&gt;=$J$23,BX12&lt;$K$23),"*",0)</f>
        <v>0</v>
      </c>
      <c r="BY23" s="722">
        <f t="shared" si="36"/>
        <v>0</v>
      </c>
      <c r="BZ23" s="723">
        <f t="shared" si="36"/>
        <v>0</v>
      </c>
      <c r="CA23" s="562">
        <f t="shared" si="36"/>
        <v>0</v>
      </c>
      <c r="CB23" s="723">
        <f t="shared" si="36"/>
        <v>0</v>
      </c>
      <c r="CC23" s="723">
        <f t="shared" si="36"/>
        <v>0</v>
      </c>
      <c r="CD23" s="724">
        <f t="shared" si="36"/>
        <v>0</v>
      </c>
      <c r="CE23" s="723">
        <f t="shared" si="36"/>
        <v>0</v>
      </c>
      <c r="CF23" s="537">
        <f t="shared" si="36"/>
        <v>0</v>
      </c>
      <c r="CG23" s="538">
        <f t="shared" si="36"/>
        <v>0</v>
      </c>
      <c r="CH23" s="539">
        <f t="shared" si="36"/>
        <v>0</v>
      </c>
      <c r="CI23" s="540">
        <f t="shared" si="36"/>
        <v>0</v>
      </c>
      <c r="CJ23" s="539">
        <f t="shared" si="36"/>
        <v>0</v>
      </c>
      <c r="CK23" s="539">
        <f t="shared" si="36"/>
        <v>0</v>
      </c>
      <c r="CL23" s="541">
        <f t="shared" si="36"/>
        <v>0</v>
      </c>
      <c r="CM23" s="539">
        <f t="shared" si="36"/>
        <v>0</v>
      </c>
      <c r="CN23" s="1128">
        <f t="shared" si="4"/>
        <v>0</v>
      </c>
      <c r="CO23" s="1129"/>
      <c r="CP23" s="1123">
        <f>IF(CN23=0,0,LOOKUP(CN23,ﾃﾞｰﾀ入力!$AR$13:'ﾃﾞｰﾀ入力'!$AR$34,ﾃﾞｰﾀ入力!$AS$13:'ﾃﾞｰﾀ入力'!$AS$34))</f>
        <v>0</v>
      </c>
      <c r="CQ23" s="1123"/>
      <c r="CR23" s="294">
        <f t="shared" si="5"/>
        <v>0</v>
      </c>
      <c r="CS23" s="294">
        <f t="shared" si="6"/>
        <v>0</v>
      </c>
      <c r="CT23" s="294">
        <f t="shared" si="7"/>
        <v>0</v>
      </c>
      <c r="CU23" s="295">
        <f t="shared" si="12"/>
        <v>0</v>
      </c>
      <c r="CV23" s="296">
        <f>IF(H23=0,0,LOOKUP(H23,ﾃﾞｰﾀ入力!$C$3:'ﾃﾞｰﾀ入力'!$C$52,ﾃﾞｰﾀ入力!$E$3:'ﾃﾞｰﾀ入力'!$E$51))</f>
        <v>0</v>
      </c>
      <c r="CW23" s="297">
        <f>IF(H23=0,0,LOOKUP(H23,ﾃﾞｰﾀ入力!$C$3:'ﾃﾞｰﾀ入力'!$C$52,ﾃﾞｰﾀ入力!$F$3:'ﾃﾞｰﾀ入力'!$F$51))</f>
        <v>0</v>
      </c>
      <c r="CY23" s="69"/>
      <c r="CZ23" s="69"/>
      <c r="DA23" s="69"/>
    </row>
    <row r="24" spans="1:105" ht="22.5" customHeight="1">
      <c r="A24" s="443">
        <f t="shared" si="8"/>
        <v>11</v>
      </c>
      <c r="B24" s="855" t="str">
        <f>ｼﾌﾄ原本!C15</f>
        <v>K.J</v>
      </c>
      <c r="C24" s="780" t="str">
        <f>ｼﾌﾄ原本!Q15</f>
        <v>X</v>
      </c>
      <c r="D24" s="435">
        <f>IF(COUNTIF($H$14:$H$30,11),VLOOKUP(11,$H$14:$CU$30,3,FALSE),0)</f>
        <v>0</v>
      </c>
      <c r="E24" s="423">
        <f>IF(COUNTIF($H$14:$H$30,11),VLOOKUP(11,$H$14:$CU$30,4,FALSE),0)</f>
        <v>0</v>
      </c>
      <c r="F24" s="430">
        <f>IF(COUNTIF($H$14:$H$30,11),VLOOKUP(11,$H$14:$CU$30,92,FALSE),0)</f>
        <v>0</v>
      </c>
      <c r="G24" s="431">
        <f>IF(COUNTIF($H$14:$H$30,11),VLOOKUP(11,$H$14:$CW$30,94,FALSE),0)</f>
        <v>0</v>
      </c>
      <c r="H24" s="432"/>
      <c r="I24" s="874">
        <f>IF(H24=0,0,LOOKUP(H24,ﾃﾞｰﾀ入力!$C$3:'ﾃﾞｰﾀ入力'!$C$40,ﾃﾞｰﾀ入力!$D$3:'ﾃﾞｰﾀ入力'!$D$40))</f>
        <v>0</v>
      </c>
      <c r="J24" s="285"/>
      <c r="K24" s="286"/>
      <c r="L24" s="632">
        <f t="shared" ref="L24:AQ24" si="37">IF(AND(L12&gt;=$J$24,L12&lt;$K$24),"*",0)</f>
        <v>0</v>
      </c>
      <c r="M24" s="626">
        <f t="shared" si="37"/>
        <v>0</v>
      </c>
      <c r="N24" s="627">
        <f t="shared" si="37"/>
        <v>0</v>
      </c>
      <c r="O24" s="628">
        <f t="shared" si="37"/>
        <v>0</v>
      </c>
      <c r="P24" s="537">
        <f t="shared" si="37"/>
        <v>0</v>
      </c>
      <c r="Q24" s="539">
        <f t="shared" si="37"/>
        <v>0</v>
      </c>
      <c r="R24" s="541">
        <f t="shared" si="37"/>
        <v>0</v>
      </c>
      <c r="S24" s="539">
        <f t="shared" si="37"/>
        <v>0</v>
      </c>
      <c r="T24" s="537">
        <f t="shared" si="37"/>
        <v>0</v>
      </c>
      <c r="U24" s="722">
        <f t="shared" si="37"/>
        <v>0</v>
      </c>
      <c r="V24" s="723">
        <f t="shared" si="37"/>
        <v>0</v>
      </c>
      <c r="W24" s="562">
        <f t="shared" si="37"/>
        <v>0</v>
      </c>
      <c r="X24" s="723">
        <f t="shared" si="37"/>
        <v>0</v>
      </c>
      <c r="Y24" s="723">
        <f t="shared" si="37"/>
        <v>0</v>
      </c>
      <c r="Z24" s="724">
        <f t="shared" si="37"/>
        <v>0</v>
      </c>
      <c r="AA24" s="723">
        <f t="shared" si="37"/>
        <v>0</v>
      </c>
      <c r="AB24" s="721">
        <f t="shared" si="37"/>
        <v>0</v>
      </c>
      <c r="AC24" s="722">
        <f t="shared" si="37"/>
        <v>0</v>
      </c>
      <c r="AD24" s="723">
        <f t="shared" si="37"/>
        <v>0</v>
      </c>
      <c r="AE24" s="562">
        <f t="shared" si="37"/>
        <v>0</v>
      </c>
      <c r="AF24" s="723">
        <f t="shared" si="37"/>
        <v>0</v>
      </c>
      <c r="AG24" s="723">
        <f t="shared" si="37"/>
        <v>0</v>
      </c>
      <c r="AH24" s="724">
        <f t="shared" si="37"/>
        <v>0</v>
      </c>
      <c r="AI24" s="723">
        <f t="shared" si="37"/>
        <v>0</v>
      </c>
      <c r="AJ24" s="721">
        <f t="shared" si="37"/>
        <v>0</v>
      </c>
      <c r="AK24" s="722">
        <f t="shared" si="37"/>
        <v>0</v>
      </c>
      <c r="AL24" s="723">
        <f t="shared" si="37"/>
        <v>0</v>
      </c>
      <c r="AM24" s="562">
        <f t="shared" si="37"/>
        <v>0</v>
      </c>
      <c r="AN24" s="723">
        <f t="shared" si="37"/>
        <v>0</v>
      </c>
      <c r="AO24" s="723">
        <f t="shared" si="37"/>
        <v>0</v>
      </c>
      <c r="AP24" s="724">
        <f t="shared" si="37"/>
        <v>0</v>
      </c>
      <c r="AQ24" s="723">
        <f t="shared" si="37"/>
        <v>0</v>
      </c>
      <c r="AR24" s="721">
        <f t="shared" ref="AR24:BW24" si="38">IF(AND(AR12&gt;=$J$24,AR12&lt;$K$24),"*",0)</f>
        <v>0</v>
      </c>
      <c r="AS24" s="722">
        <f t="shared" si="38"/>
        <v>0</v>
      </c>
      <c r="AT24" s="723">
        <f t="shared" si="38"/>
        <v>0</v>
      </c>
      <c r="AU24" s="562">
        <f t="shared" si="38"/>
        <v>0</v>
      </c>
      <c r="AV24" s="723">
        <f t="shared" si="38"/>
        <v>0</v>
      </c>
      <c r="AW24" s="723">
        <f t="shared" si="38"/>
        <v>0</v>
      </c>
      <c r="AX24" s="724">
        <f t="shared" si="38"/>
        <v>0</v>
      </c>
      <c r="AY24" s="723">
        <f t="shared" si="38"/>
        <v>0</v>
      </c>
      <c r="AZ24" s="721">
        <f t="shared" si="38"/>
        <v>0</v>
      </c>
      <c r="BA24" s="722">
        <f t="shared" si="38"/>
        <v>0</v>
      </c>
      <c r="BB24" s="723">
        <f t="shared" si="38"/>
        <v>0</v>
      </c>
      <c r="BC24" s="562">
        <f t="shared" si="38"/>
        <v>0</v>
      </c>
      <c r="BD24" s="723">
        <f t="shared" si="38"/>
        <v>0</v>
      </c>
      <c r="BE24" s="723">
        <f t="shared" si="38"/>
        <v>0</v>
      </c>
      <c r="BF24" s="724">
        <f t="shared" si="38"/>
        <v>0</v>
      </c>
      <c r="BG24" s="723">
        <f t="shared" si="38"/>
        <v>0</v>
      </c>
      <c r="BH24" s="721">
        <f t="shared" si="38"/>
        <v>0</v>
      </c>
      <c r="BI24" s="722">
        <f t="shared" si="38"/>
        <v>0</v>
      </c>
      <c r="BJ24" s="723">
        <f t="shared" si="38"/>
        <v>0</v>
      </c>
      <c r="BK24" s="562">
        <f t="shared" si="38"/>
        <v>0</v>
      </c>
      <c r="BL24" s="723">
        <f t="shared" si="38"/>
        <v>0</v>
      </c>
      <c r="BM24" s="723">
        <f t="shared" si="38"/>
        <v>0</v>
      </c>
      <c r="BN24" s="724">
        <f t="shared" si="38"/>
        <v>0</v>
      </c>
      <c r="BO24" s="723">
        <f t="shared" si="38"/>
        <v>0</v>
      </c>
      <c r="BP24" s="721">
        <f t="shared" si="38"/>
        <v>0</v>
      </c>
      <c r="BQ24" s="722">
        <f t="shared" si="38"/>
        <v>0</v>
      </c>
      <c r="BR24" s="723">
        <f t="shared" si="38"/>
        <v>0</v>
      </c>
      <c r="BS24" s="562">
        <f t="shared" si="38"/>
        <v>0</v>
      </c>
      <c r="BT24" s="723">
        <f t="shared" si="38"/>
        <v>0</v>
      </c>
      <c r="BU24" s="723">
        <f t="shared" si="38"/>
        <v>0</v>
      </c>
      <c r="BV24" s="724">
        <f t="shared" si="38"/>
        <v>0</v>
      </c>
      <c r="BW24" s="723">
        <f t="shared" si="38"/>
        <v>0</v>
      </c>
      <c r="BX24" s="721">
        <f t="shared" ref="BX24:CM24" si="39">IF(AND(BX12&gt;=$J$24,BX12&lt;$K$24),"*",0)</f>
        <v>0</v>
      </c>
      <c r="BY24" s="722">
        <f t="shared" si="39"/>
        <v>0</v>
      </c>
      <c r="BZ24" s="723">
        <f t="shared" si="39"/>
        <v>0</v>
      </c>
      <c r="CA24" s="562">
        <f t="shared" si="39"/>
        <v>0</v>
      </c>
      <c r="CB24" s="723">
        <f t="shared" si="39"/>
        <v>0</v>
      </c>
      <c r="CC24" s="723">
        <f t="shared" si="39"/>
        <v>0</v>
      </c>
      <c r="CD24" s="724">
        <f t="shared" si="39"/>
        <v>0</v>
      </c>
      <c r="CE24" s="539">
        <f t="shared" si="39"/>
        <v>0</v>
      </c>
      <c r="CF24" s="537">
        <f t="shared" si="39"/>
        <v>0</v>
      </c>
      <c r="CG24" s="538">
        <f t="shared" si="39"/>
        <v>0</v>
      </c>
      <c r="CH24" s="539">
        <f t="shared" si="39"/>
        <v>0</v>
      </c>
      <c r="CI24" s="540">
        <f t="shared" si="39"/>
        <v>0</v>
      </c>
      <c r="CJ24" s="539">
        <f t="shared" si="39"/>
        <v>0</v>
      </c>
      <c r="CK24" s="539">
        <f t="shared" si="39"/>
        <v>0</v>
      </c>
      <c r="CL24" s="541">
        <f t="shared" si="39"/>
        <v>0</v>
      </c>
      <c r="CM24" s="539">
        <f t="shared" si="39"/>
        <v>0</v>
      </c>
      <c r="CN24" s="1128">
        <f t="shared" si="4"/>
        <v>0</v>
      </c>
      <c r="CO24" s="1129"/>
      <c r="CP24" s="1123">
        <f>IF(CN24=0,0,LOOKUP(CN24,ﾃﾞｰﾀ入力!$AR$13:'ﾃﾞｰﾀ入力'!$AR$34,ﾃﾞｰﾀ入力!$AS$13:'ﾃﾞｰﾀ入力'!$AS$34))</f>
        <v>0</v>
      </c>
      <c r="CQ24" s="1123"/>
      <c r="CR24" s="294">
        <f t="shared" si="5"/>
        <v>0</v>
      </c>
      <c r="CS24" s="294">
        <f t="shared" si="6"/>
        <v>0</v>
      </c>
      <c r="CT24" s="294">
        <f t="shared" si="7"/>
        <v>0</v>
      </c>
      <c r="CU24" s="295">
        <f t="shared" si="12"/>
        <v>0</v>
      </c>
      <c r="CV24" s="296">
        <f>IF(H24=0,0,LOOKUP(H24,ﾃﾞｰﾀ入力!$C$3:'ﾃﾞｰﾀ入力'!$C$52,ﾃﾞｰﾀ入力!$E$3:'ﾃﾞｰﾀ入力'!$E$51))</f>
        <v>0</v>
      </c>
      <c r="CW24" s="297">
        <f>IF(H24=0,0,LOOKUP(H24,ﾃﾞｰﾀ入力!$C$3:'ﾃﾞｰﾀ入力'!$C$52,ﾃﾞｰﾀ入力!$F$3:'ﾃﾞｰﾀ入力'!$F$51))</f>
        <v>0</v>
      </c>
      <c r="CY24" s="69"/>
      <c r="CZ24" s="69"/>
      <c r="DA24" s="69"/>
    </row>
    <row r="25" spans="1:105" ht="22.5" customHeight="1">
      <c r="A25" s="443">
        <f t="shared" si="8"/>
        <v>12</v>
      </c>
      <c r="B25" s="895" t="str">
        <f>ｼﾌﾄ原本!C16</f>
        <v>Y.K</v>
      </c>
      <c r="C25" s="780" t="str">
        <f>ｼﾌﾄ原本!Q16</f>
        <v>X</v>
      </c>
      <c r="D25" s="435">
        <f>IF(COUNTIF($H$14:$H$30,12),VLOOKUP(12,$H$14:$CU$30,3,FALSE),0)</f>
        <v>0</v>
      </c>
      <c r="E25" s="423">
        <f>IF(COUNTIF($H$14:$H$30,12),VLOOKUP(12,$H$14:$CU$30,4,FALSE),0)</f>
        <v>0</v>
      </c>
      <c r="F25" s="430">
        <f>IF(COUNTIF($H$14:$H$30,12),VLOOKUP(12,$H$14:$CU$30,92,FALSE),0)</f>
        <v>0</v>
      </c>
      <c r="G25" s="431">
        <f>IF(COUNTIF($H$14:$H$30,12),VLOOKUP(12,$H$14:$CW$30,94,FALSE),0)</f>
        <v>0</v>
      </c>
      <c r="H25" s="432"/>
      <c r="I25" s="874">
        <f>IF(H25=0,0,LOOKUP(H25,ﾃﾞｰﾀ入力!$C$3:'ﾃﾞｰﾀ入力'!$C$40,ﾃﾞｰﾀ入力!$D$3:'ﾃﾞｰﾀ入力'!$D$40))</f>
        <v>0</v>
      </c>
      <c r="J25" s="285"/>
      <c r="K25" s="286"/>
      <c r="L25" s="632">
        <f t="shared" ref="L25:AQ25" si="40">IF(AND(L12&gt;=$J$25,L12&lt;$K$25),"*",0)</f>
        <v>0</v>
      </c>
      <c r="M25" s="626">
        <f t="shared" si="40"/>
        <v>0</v>
      </c>
      <c r="N25" s="627">
        <f t="shared" si="40"/>
        <v>0</v>
      </c>
      <c r="O25" s="628">
        <f t="shared" si="40"/>
        <v>0</v>
      </c>
      <c r="P25" s="537">
        <f t="shared" si="40"/>
        <v>0</v>
      </c>
      <c r="Q25" s="539">
        <f t="shared" si="40"/>
        <v>0</v>
      </c>
      <c r="R25" s="541">
        <f t="shared" si="40"/>
        <v>0</v>
      </c>
      <c r="S25" s="539">
        <f t="shared" si="40"/>
        <v>0</v>
      </c>
      <c r="T25" s="537">
        <f t="shared" si="40"/>
        <v>0</v>
      </c>
      <c r="U25" s="722">
        <f t="shared" si="40"/>
        <v>0</v>
      </c>
      <c r="V25" s="723">
        <f t="shared" si="40"/>
        <v>0</v>
      </c>
      <c r="W25" s="562">
        <f t="shared" si="40"/>
        <v>0</v>
      </c>
      <c r="X25" s="723">
        <f t="shared" si="40"/>
        <v>0</v>
      </c>
      <c r="Y25" s="723">
        <f t="shared" si="40"/>
        <v>0</v>
      </c>
      <c r="Z25" s="724">
        <f t="shared" si="40"/>
        <v>0</v>
      </c>
      <c r="AA25" s="723">
        <f t="shared" si="40"/>
        <v>0</v>
      </c>
      <c r="AB25" s="721">
        <f t="shared" si="40"/>
        <v>0</v>
      </c>
      <c r="AC25" s="722">
        <f t="shared" si="40"/>
        <v>0</v>
      </c>
      <c r="AD25" s="723">
        <f t="shared" si="40"/>
        <v>0</v>
      </c>
      <c r="AE25" s="562">
        <f t="shared" si="40"/>
        <v>0</v>
      </c>
      <c r="AF25" s="723">
        <f t="shared" si="40"/>
        <v>0</v>
      </c>
      <c r="AG25" s="723">
        <f t="shared" si="40"/>
        <v>0</v>
      </c>
      <c r="AH25" s="724">
        <f t="shared" si="40"/>
        <v>0</v>
      </c>
      <c r="AI25" s="723">
        <f t="shared" si="40"/>
        <v>0</v>
      </c>
      <c r="AJ25" s="721">
        <f t="shared" si="40"/>
        <v>0</v>
      </c>
      <c r="AK25" s="722">
        <f t="shared" si="40"/>
        <v>0</v>
      </c>
      <c r="AL25" s="723">
        <f t="shared" si="40"/>
        <v>0</v>
      </c>
      <c r="AM25" s="562">
        <f t="shared" si="40"/>
        <v>0</v>
      </c>
      <c r="AN25" s="723">
        <f t="shared" si="40"/>
        <v>0</v>
      </c>
      <c r="AO25" s="723">
        <f t="shared" si="40"/>
        <v>0</v>
      </c>
      <c r="AP25" s="724">
        <f t="shared" si="40"/>
        <v>0</v>
      </c>
      <c r="AQ25" s="723">
        <f t="shared" si="40"/>
        <v>0</v>
      </c>
      <c r="AR25" s="721">
        <f t="shared" ref="AR25:BW25" si="41">IF(AND(AR12&gt;=$J$25,AR12&lt;$K$25),"*",0)</f>
        <v>0</v>
      </c>
      <c r="AS25" s="722">
        <f t="shared" si="41"/>
        <v>0</v>
      </c>
      <c r="AT25" s="723">
        <f t="shared" si="41"/>
        <v>0</v>
      </c>
      <c r="AU25" s="562">
        <f t="shared" si="41"/>
        <v>0</v>
      </c>
      <c r="AV25" s="723">
        <f t="shared" si="41"/>
        <v>0</v>
      </c>
      <c r="AW25" s="723">
        <f t="shared" si="41"/>
        <v>0</v>
      </c>
      <c r="AX25" s="724">
        <f t="shared" si="41"/>
        <v>0</v>
      </c>
      <c r="AY25" s="723">
        <f t="shared" si="41"/>
        <v>0</v>
      </c>
      <c r="AZ25" s="721">
        <f t="shared" si="41"/>
        <v>0</v>
      </c>
      <c r="BA25" s="722">
        <f t="shared" si="41"/>
        <v>0</v>
      </c>
      <c r="BB25" s="723">
        <f t="shared" si="41"/>
        <v>0</v>
      </c>
      <c r="BC25" s="562">
        <f t="shared" si="41"/>
        <v>0</v>
      </c>
      <c r="BD25" s="723">
        <f t="shared" si="41"/>
        <v>0</v>
      </c>
      <c r="BE25" s="723">
        <f t="shared" si="41"/>
        <v>0</v>
      </c>
      <c r="BF25" s="724">
        <f t="shared" si="41"/>
        <v>0</v>
      </c>
      <c r="BG25" s="723">
        <f t="shared" si="41"/>
        <v>0</v>
      </c>
      <c r="BH25" s="721">
        <f t="shared" si="41"/>
        <v>0</v>
      </c>
      <c r="BI25" s="722">
        <f t="shared" si="41"/>
        <v>0</v>
      </c>
      <c r="BJ25" s="723">
        <f t="shared" si="41"/>
        <v>0</v>
      </c>
      <c r="BK25" s="562">
        <f t="shared" si="41"/>
        <v>0</v>
      </c>
      <c r="BL25" s="723">
        <f t="shared" si="41"/>
        <v>0</v>
      </c>
      <c r="BM25" s="723">
        <f t="shared" si="41"/>
        <v>0</v>
      </c>
      <c r="BN25" s="724">
        <f t="shared" si="41"/>
        <v>0</v>
      </c>
      <c r="BO25" s="723">
        <f t="shared" si="41"/>
        <v>0</v>
      </c>
      <c r="BP25" s="721">
        <f t="shared" si="41"/>
        <v>0</v>
      </c>
      <c r="BQ25" s="722">
        <f t="shared" si="41"/>
        <v>0</v>
      </c>
      <c r="BR25" s="723">
        <f t="shared" si="41"/>
        <v>0</v>
      </c>
      <c r="BS25" s="562">
        <f t="shared" si="41"/>
        <v>0</v>
      </c>
      <c r="BT25" s="723">
        <f t="shared" si="41"/>
        <v>0</v>
      </c>
      <c r="BU25" s="723">
        <f t="shared" si="41"/>
        <v>0</v>
      </c>
      <c r="BV25" s="724">
        <f t="shared" si="41"/>
        <v>0</v>
      </c>
      <c r="BW25" s="723">
        <f t="shared" si="41"/>
        <v>0</v>
      </c>
      <c r="BX25" s="721">
        <f t="shared" ref="BX25:CM25" si="42">IF(AND(BX12&gt;=$J$25,BX12&lt;$K$25),"*",0)</f>
        <v>0</v>
      </c>
      <c r="BY25" s="722">
        <f t="shared" si="42"/>
        <v>0</v>
      </c>
      <c r="BZ25" s="723">
        <f t="shared" si="42"/>
        <v>0</v>
      </c>
      <c r="CA25" s="562">
        <f t="shared" si="42"/>
        <v>0</v>
      </c>
      <c r="CB25" s="723">
        <f t="shared" si="42"/>
        <v>0</v>
      </c>
      <c r="CC25" s="723">
        <f t="shared" si="42"/>
        <v>0</v>
      </c>
      <c r="CD25" s="541">
        <f t="shared" si="42"/>
        <v>0</v>
      </c>
      <c r="CE25" s="539">
        <f t="shared" si="42"/>
        <v>0</v>
      </c>
      <c r="CF25" s="537">
        <f t="shared" si="42"/>
        <v>0</v>
      </c>
      <c r="CG25" s="538">
        <f t="shared" si="42"/>
        <v>0</v>
      </c>
      <c r="CH25" s="539">
        <f t="shared" si="42"/>
        <v>0</v>
      </c>
      <c r="CI25" s="540">
        <f t="shared" si="42"/>
        <v>0</v>
      </c>
      <c r="CJ25" s="539">
        <f t="shared" si="42"/>
        <v>0</v>
      </c>
      <c r="CK25" s="539">
        <f t="shared" si="42"/>
        <v>0</v>
      </c>
      <c r="CL25" s="541">
        <f t="shared" si="42"/>
        <v>0</v>
      </c>
      <c r="CM25" s="539">
        <f t="shared" si="42"/>
        <v>0</v>
      </c>
      <c r="CN25" s="1128">
        <f t="shared" si="4"/>
        <v>0</v>
      </c>
      <c r="CO25" s="1129"/>
      <c r="CP25" s="1123">
        <f>IF(CN25=0,0,LOOKUP(CN25,ﾃﾞｰﾀ入力!$AR$13:'ﾃﾞｰﾀ入力'!$AR$34,ﾃﾞｰﾀ入力!$AS$13:'ﾃﾞｰﾀ入力'!$AS$34))</f>
        <v>0</v>
      </c>
      <c r="CQ25" s="1123"/>
      <c r="CR25" s="294">
        <f t="shared" si="5"/>
        <v>0</v>
      </c>
      <c r="CS25" s="294">
        <f t="shared" si="6"/>
        <v>0</v>
      </c>
      <c r="CT25" s="294">
        <f t="shared" si="7"/>
        <v>0</v>
      </c>
      <c r="CU25" s="295">
        <f t="shared" si="12"/>
        <v>0</v>
      </c>
      <c r="CV25" s="296">
        <f>IF(H25=0,0,LOOKUP(H25,ﾃﾞｰﾀ入力!$C$3:'ﾃﾞｰﾀ入力'!$C$52,ﾃﾞｰﾀ入力!$E$3:'ﾃﾞｰﾀ入力'!$E$51))</f>
        <v>0</v>
      </c>
      <c r="CW25" s="297">
        <f>IF(H25=0,0,LOOKUP(H25,ﾃﾞｰﾀ入力!$C$3:'ﾃﾞｰﾀ入力'!$C$52,ﾃﾞｰﾀ入力!$F$3:'ﾃﾞｰﾀ入力'!$F$51))</f>
        <v>0</v>
      </c>
      <c r="CY25" s="69"/>
      <c r="CZ25" s="69"/>
      <c r="DA25" s="69"/>
    </row>
    <row r="26" spans="1:105" ht="22.5" customHeight="1">
      <c r="A26" s="443">
        <f t="shared" si="8"/>
        <v>13</v>
      </c>
      <c r="B26" s="855" t="str">
        <f>ｼﾌﾄ原本!C17</f>
        <v>T.R</v>
      </c>
      <c r="C26" s="780" t="str">
        <f>ｼﾌﾄ原本!Q17</f>
        <v>X</v>
      </c>
      <c r="D26" s="435">
        <f>IF(COUNTIF($H$14:$H$30,13),VLOOKUP(13,$H$14:$CU$30,3,FALSE),0)</f>
        <v>0</v>
      </c>
      <c r="E26" s="423">
        <f>IF(COUNTIF($H$14:$H$30,13),VLOOKUP(13,$H$14:$CU$30,4,FALSE),0)</f>
        <v>0</v>
      </c>
      <c r="F26" s="430">
        <f>IF(COUNTIF($H$14:$H$30,13),VLOOKUP(13,$H$14:$CU$30,92,FALSE),0)</f>
        <v>0</v>
      </c>
      <c r="G26" s="431">
        <f>IF(COUNTIF($H$14:$H$30,13),VLOOKUP(13,$H$14:$CW$30,94,FALSE),0)</f>
        <v>0</v>
      </c>
      <c r="H26" s="432"/>
      <c r="I26" s="874">
        <f>IF(H26=0,0,LOOKUP(H26,ﾃﾞｰﾀ入力!$C$3:'ﾃﾞｰﾀ入力'!$C$40,ﾃﾞｰﾀ入力!$D$3:'ﾃﾞｰﾀ入力'!$D$40))</f>
        <v>0</v>
      </c>
      <c r="J26" s="285"/>
      <c r="K26" s="286"/>
      <c r="L26" s="632">
        <f t="shared" ref="L26:AQ26" si="43">IF(AND(L12&gt;=$J$26,L12&lt;$K$26),"*",0)</f>
        <v>0</v>
      </c>
      <c r="M26" s="626">
        <f t="shared" si="43"/>
        <v>0</v>
      </c>
      <c r="N26" s="627">
        <f t="shared" si="43"/>
        <v>0</v>
      </c>
      <c r="O26" s="628">
        <f t="shared" si="43"/>
        <v>0</v>
      </c>
      <c r="P26" s="537">
        <f t="shared" si="43"/>
        <v>0</v>
      </c>
      <c r="Q26" s="539">
        <f t="shared" si="43"/>
        <v>0</v>
      </c>
      <c r="R26" s="541">
        <f t="shared" si="43"/>
        <v>0</v>
      </c>
      <c r="S26" s="539">
        <f t="shared" si="43"/>
        <v>0</v>
      </c>
      <c r="T26" s="537">
        <f t="shared" si="43"/>
        <v>0</v>
      </c>
      <c r="U26" s="722">
        <f t="shared" si="43"/>
        <v>0</v>
      </c>
      <c r="V26" s="723">
        <f t="shared" si="43"/>
        <v>0</v>
      </c>
      <c r="W26" s="562">
        <f t="shared" si="43"/>
        <v>0</v>
      </c>
      <c r="X26" s="723">
        <f t="shared" si="43"/>
        <v>0</v>
      </c>
      <c r="Y26" s="723">
        <f t="shared" si="43"/>
        <v>0</v>
      </c>
      <c r="Z26" s="724">
        <f t="shared" si="43"/>
        <v>0</v>
      </c>
      <c r="AA26" s="723">
        <f t="shared" si="43"/>
        <v>0</v>
      </c>
      <c r="AB26" s="721">
        <f t="shared" si="43"/>
        <v>0</v>
      </c>
      <c r="AC26" s="722">
        <f t="shared" si="43"/>
        <v>0</v>
      </c>
      <c r="AD26" s="723">
        <f t="shared" si="43"/>
        <v>0</v>
      </c>
      <c r="AE26" s="562">
        <f t="shared" si="43"/>
        <v>0</v>
      </c>
      <c r="AF26" s="723">
        <f t="shared" si="43"/>
        <v>0</v>
      </c>
      <c r="AG26" s="723">
        <f t="shared" si="43"/>
        <v>0</v>
      </c>
      <c r="AH26" s="724">
        <f t="shared" si="43"/>
        <v>0</v>
      </c>
      <c r="AI26" s="723">
        <f t="shared" si="43"/>
        <v>0</v>
      </c>
      <c r="AJ26" s="721">
        <f t="shared" si="43"/>
        <v>0</v>
      </c>
      <c r="AK26" s="722">
        <f t="shared" si="43"/>
        <v>0</v>
      </c>
      <c r="AL26" s="723">
        <f t="shared" si="43"/>
        <v>0</v>
      </c>
      <c r="AM26" s="562">
        <f t="shared" si="43"/>
        <v>0</v>
      </c>
      <c r="AN26" s="723">
        <f t="shared" si="43"/>
        <v>0</v>
      </c>
      <c r="AO26" s="723">
        <f t="shared" si="43"/>
        <v>0</v>
      </c>
      <c r="AP26" s="724">
        <f t="shared" si="43"/>
        <v>0</v>
      </c>
      <c r="AQ26" s="723">
        <f t="shared" si="43"/>
        <v>0</v>
      </c>
      <c r="AR26" s="721">
        <f t="shared" ref="AR26:BW26" si="44">IF(AND(AR12&gt;=$J$26,AR12&lt;$K$26),"*",0)</f>
        <v>0</v>
      </c>
      <c r="AS26" s="722">
        <f t="shared" si="44"/>
        <v>0</v>
      </c>
      <c r="AT26" s="723">
        <f t="shared" si="44"/>
        <v>0</v>
      </c>
      <c r="AU26" s="562">
        <f t="shared" si="44"/>
        <v>0</v>
      </c>
      <c r="AV26" s="723">
        <f t="shared" si="44"/>
        <v>0</v>
      </c>
      <c r="AW26" s="723">
        <f t="shared" si="44"/>
        <v>0</v>
      </c>
      <c r="AX26" s="724">
        <f t="shared" si="44"/>
        <v>0</v>
      </c>
      <c r="AY26" s="723">
        <f t="shared" si="44"/>
        <v>0</v>
      </c>
      <c r="AZ26" s="721">
        <f t="shared" si="44"/>
        <v>0</v>
      </c>
      <c r="BA26" s="722">
        <f t="shared" si="44"/>
        <v>0</v>
      </c>
      <c r="BB26" s="723">
        <f t="shared" si="44"/>
        <v>0</v>
      </c>
      <c r="BC26" s="562">
        <f t="shared" si="44"/>
        <v>0</v>
      </c>
      <c r="BD26" s="723">
        <f t="shared" si="44"/>
        <v>0</v>
      </c>
      <c r="BE26" s="723">
        <f t="shared" si="44"/>
        <v>0</v>
      </c>
      <c r="BF26" s="724">
        <f t="shared" si="44"/>
        <v>0</v>
      </c>
      <c r="BG26" s="723">
        <f t="shared" si="44"/>
        <v>0</v>
      </c>
      <c r="BH26" s="721">
        <f t="shared" si="44"/>
        <v>0</v>
      </c>
      <c r="BI26" s="722">
        <f t="shared" si="44"/>
        <v>0</v>
      </c>
      <c r="BJ26" s="723">
        <f t="shared" si="44"/>
        <v>0</v>
      </c>
      <c r="BK26" s="562">
        <f t="shared" si="44"/>
        <v>0</v>
      </c>
      <c r="BL26" s="723">
        <f t="shared" si="44"/>
        <v>0</v>
      </c>
      <c r="BM26" s="723">
        <f t="shared" si="44"/>
        <v>0</v>
      </c>
      <c r="BN26" s="724">
        <f t="shared" si="44"/>
        <v>0</v>
      </c>
      <c r="BO26" s="723">
        <f t="shared" si="44"/>
        <v>0</v>
      </c>
      <c r="BP26" s="721">
        <f t="shared" si="44"/>
        <v>0</v>
      </c>
      <c r="BQ26" s="722">
        <f t="shared" si="44"/>
        <v>0</v>
      </c>
      <c r="BR26" s="723">
        <f t="shared" si="44"/>
        <v>0</v>
      </c>
      <c r="BS26" s="562">
        <f t="shared" si="44"/>
        <v>0</v>
      </c>
      <c r="BT26" s="723">
        <f t="shared" si="44"/>
        <v>0</v>
      </c>
      <c r="BU26" s="723">
        <f t="shared" si="44"/>
        <v>0</v>
      </c>
      <c r="BV26" s="724">
        <f t="shared" si="44"/>
        <v>0</v>
      </c>
      <c r="BW26" s="723">
        <f t="shared" si="44"/>
        <v>0</v>
      </c>
      <c r="BX26" s="537">
        <f t="shared" ref="BX26:CM26" si="45">IF(AND(BX12&gt;=$J$26,BX12&lt;$K$26),"*",0)</f>
        <v>0</v>
      </c>
      <c r="BY26" s="538">
        <f t="shared" si="45"/>
        <v>0</v>
      </c>
      <c r="BZ26" s="539">
        <f t="shared" si="45"/>
        <v>0</v>
      </c>
      <c r="CA26" s="540">
        <f t="shared" si="45"/>
        <v>0</v>
      </c>
      <c r="CB26" s="539">
        <f t="shared" si="45"/>
        <v>0</v>
      </c>
      <c r="CC26" s="539">
        <f t="shared" si="45"/>
        <v>0</v>
      </c>
      <c r="CD26" s="541">
        <f t="shared" si="45"/>
        <v>0</v>
      </c>
      <c r="CE26" s="539">
        <f t="shared" si="45"/>
        <v>0</v>
      </c>
      <c r="CF26" s="537">
        <f t="shared" si="45"/>
        <v>0</v>
      </c>
      <c r="CG26" s="538">
        <f t="shared" si="45"/>
        <v>0</v>
      </c>
      <c r="CH26" s="539">
        <f t="shared" si="45"/>
        <v>0</v>
      </c>
      <c r="CI26" s="540">
        <f t="shared" si="45"/>
        <v>0</v>
      </c>
      <c r="CJ26" s="539">
        <f t="shared" si="45"/>
        <v>0</v>
      </c>
      <c r="CK26" s="539">
        <f t="shared" si="45"/>
        <v>0</v>
      </c>
      <c r="CL26" s="541">
        <f t="shared" si="45"/>
        <v>0</v>
      </c>
      <c r="CM26" s="539">
        <f t="shared" si="45"/>
        <v>0</v>
      </c>
      <c r="CN26" s="1128">
        <f t="shared" si="4"/>
        <v>0</v>
      </c>
      <c r="CO26" s="1129"/>
      <c r="CP26" s="1123">
        <f>IF(CN26=0,0,LOOKUP(CN26,ﾃﾞｰﾀ入力!$AR$13:'ﾃﾞｰﾀ入力'!$AR$34,ﾃﾞｰﾀ入力!$AS$13:'ﾃﾞｰﾀ入力'!$AS$34))</f>
        <v>0</v>
      </c>
      <c r="CQ26" s="1123"/>
      <c r="CR26" s="294">
        <f t="shared" si="5"/>
        <v>0</v>
      </c>
      <c r="CS26" s="294">
        <f t="shared" si="6"/>
        <v>0</v>
      </c>
      <c r="CT26" s="294">
        <f t="shared" si="7"/>
        <v>0</v>
      </c>
      <c r="CU26" s="295">
        <f t="shared" si="12"/>
        <v>0</v>
      </c>
      <c r="CV26" s="296">
        <f>IF(H26=0,0,LOOKUP(H26,ﾃﾞｰﾀ入力!$C$3:'ﾃﾞｰﾀ入力'!$C$52,ﾃﾞｰﾀ入力!$E$3:'ﾃﾞｰﾀ入力'!$E$51))</f>
        <v>0</v>
      </c>
      <c r="CW26" s="297">
        <f>IF(H26=0,0,LOOKUP(H26,ﾃﾞｰﾀ入力!$C$3:'ﾃﾞｰﾀ入力'!$C$52,ﾃﾞｰﾀ入力!$F$3:'ﾃﾞｰﾀ入力'!$F$51))</f>
        <v>0</v>
      </c>
      <c r="CY26" s="69"/>
      <c r="CZ26" s="69"/>
      <c r="DA26" s="69"/>
    </row>
    <row r="27" spans="1:105" ht="22.5" customHeight="1">
      <c r="A27" s="443">
        <f t="shared" si="8"/>
        <v>14</v>
      </c>
      <c r="B27" s="855" t="str">
        <f>ｼﾌﾄ原本!C18</f>
        <v>I.N</v>
      </c>
      <c r="C27" s="780" t="str">
        <f>ｼﾌﾄ原本!Q18</f>
        <v>X</v>
      </c>
      <c r="D27" s="435">
        <f>IF(COUNTIF($H$14:$H$30,14),VLOOKUP(14,$H$14:$CU$30,3,FALSE),0)</f>
        <v>0</v>
      </c>
      <c r="E27" s="423">
        <f>IF(COUNTIF($H$14:$H$30,14),VLOOKUP(14,$H$14:$CU$30,4,FALSE),0)</f>
        <v>0</v>
      </c>
      <c r="F27" s="430">
        <f>IF(COUNTIF($H$14:$H$30,14),VLOOKUP(14,$H$14:$CU$30,92,FALSE),0)</f>
        <v>0</v>
      </c>
      <c r="G27" s="431">
        <f>IF(COUNTIF($H$14:$H$30,14),VLOOKUP(14,$H$14:$CW$30,94,FALSE),0)</f>
        <v>0</v>
      </c>
      <c r="H27" s="432"/>
      <c r="I27" s="874">
        <f>IF(H27=0,0,LOOKUP(H27,ﾃﾞｰﾀ入力!$C$3:'ﾃﾞｰﾀ入力'!$C$40,ﾃﾞｰﾀ入力!$D$3:'ﾃﾞｰﾀ入力'!$D$40))</f>
        <v>0</v>
      </c>
      <c r="J27" s="548"/>
      <c r="K27" s="549"/>
      <c r="L27" s="632">
        <f>IF(AND(L$12&gt;=$J$27,L$12&lt;$K$27),"*",0)</f>
        <v>0</v>
      </c>
      <c r="M27" s="626">
        <f>IF(AND(M$12&gt;=$J$27,M$12&lt;$K$27),"*",0)</f>
        <v>0</v>
      </c>
      <c r="N27" s="627">
        <f>IF(AND(N$12&gt;=$J$27,N$12&lt;$K$27),"*",0)</f>
        <v>0</v>
      </c>
      <c r="O27" s="628">
        <f>IF(AND(O$12&gt;=$J$27,O$12&lt;$K$27),"*",0)</f>
        <v>0</v>
      </c>
      <c r="P27" s="537">
        <f>IF(AND(P$12&gt;=$J$27,P$12&lt;$K$27),"*",0)</f>
        <v>0</v>
      </c>
      <c r="Q27" s="539">
        <f t="shared" ref="Q27:AV27" si="46">IF(AND(Q12&gt;=$J$27,Q12&lt;$K$27),"*",0)</f>
        <v>0</v>
      </c>
      <c r="R27" s="541">
        <f t="shared" si="46"/>
        <v>0</v>
      </c>
      <c r="S27" s="539">
        <f t="shared" si="46"/>
        <v>0</v>
      </c>
      <c r="T27" s="537">
        <f t="shared" si="46"/>
        <v>0</v>
      </c>
      <c r="U27" s="538">
        <f t="shared" si="46"/>
        <v>0</v>
      </c>
      <c r="V27" s="539">
        <f t="shared" si="46"/>
        <v>0</v>
      </c>
      <c r="W27" s="540">
        <f t="shared" si="46"/>
        <v>0</v>
      </c>
      <c r="X27" s="539">
        <f t="shared" si="46"/>
        <v>0</v>
      </c>
      <c r="Y27" s="539">
        <f t="shared" si="46"/>
        <v>0</v>
      </c>
      <c r="Z27" s="541">
        <f t="shared" si="46"/>
        <v>0</v>
      </c>
      <c r="AA27" s="539">
        <f t="shared" si="46"/>
        <v>0</v>
      </c>
      <c r="AB27" s="537">
        <f t="shared" si="46"/>
        <v>0</v>
      </c>
      <c r="AC27" s="538">
        <f t="shared" si="46"/>
        <v>0</v>
      </c>
      <c r="AD27" s="539">
        <f t="shared" si="46"/>
        <v>0</v>
      </c>
      <c r="AE27" s="540">
        <f t="shared" si="46"/>
        <v>0</v>
      </c>
      <c r="AF27" s="539">
        <f t="shared" si="46"/>
        <v>0</v>
      </c>
      <c r="AG27" s="539">
        <f t="shared" si="46"/>
        <v>0</v>
      </c>
      <c r="AH27" s="541">
        <f t="shared" si="46"/>
        <v>0</v>
      </c>
      <c r="AI27" s="539">
        <f t="shared" si="46"/>
        <v>0</v>
      </c>
      <c r="AJ27" s="537">
        <f t="shared" si="46"/>
        <v>0</v>
      </c>
      <c r="AK27" s="538">
        <f t="shared" si="46"/>
        <v>0</v>
      </c>
      <c r="AL27" s="539">
        <f t="shared" si="46"/>
        <v>0</v>
      </c>
      <c r="AM27" s="540">
        <f t="shared" si="46"/>
        <v>0</v>
      </c>
      <c r="AN27" s="539">
        <f t="shared" si="46"/>
        <v>0</v>
      </c>
      <c r="AO27" s="539">
        <f t="shared" si="46"/>
        <v>0</v>
      </c>
      <c r="AP27" s="541">
        <f t="shared" si="46"/>
        <v>0</v>
      </c>
      <c r="AQ27" s="539">
        <f t="shared" si="46"/>
        <v>0</v>
      </c>
      <c r="AR27" s="537">
        <f t="shared" si="46"/>
        <v>0</v>
      </c>
      <c r="AS27" s="538">
        <f t="shared" si="46"/>
        <v>0</v>
      </c>
      <c r="AT27" s="539">
        <f t="shared" si="46"/>
        <v>0</v>
      </c>
      <c r="AU27" s="540">
        <f t="shared" si="46"/>
        <v>0</v>
      </c>
      <c r="AV27" s="539">
        <f t="shared" si="46"/>
        <v>0</v>
      </c>
      <c r="AW27" s="539">
        <f t="shared" ref="AW27:CB27" si="47">IF(AND(AW12&gt;=$J$27,AW12&lt;$K$27),"*",0)</f>
        <v>0</v>
      </c>
      <c r="AX27" s="541">
        <f t="shared" si="47"/>
        <v>0</v>
      </c>
      <c r="AY27" s="539">
        <f t="shared" si="47"/>
        <v>0</v>
      </c>
      <c r="AZ27" s="537">
        <f t="shared" si="47"/>
        <v>0</v>
      </c>
      <c r="BA27" s="538">
        <f t="shared" si="47"/>
        <v>0</v>
      </c>
      <c r="BB27" s="539">
        <f t="shared" si="47"/>
        <v>0</v>
      </c>
      <c r="BC27" s="540">
        <f t="shared" si="47"/>
        <v>0</v>
      </c>
      <c r="BD27" s="539">
        <f t="shared" si="47"/>
        <v>0</v>
      </c>
      <c r="BE27" s="539">
        <f t="shared" si="47"/>
        <v>0</v>
      </c>
      <c r="BF27" s="541">
        <f t="shared" si="47"/>
        <v>0</v>
      </c>
      <c r="BG27" s="539">
        <f t="shared" si="47"/>
        <v>0</v>
      </c>
      <c r="BH27" s="537">
        <f t="shared" si="47"/>
        <v>0</v>
      </c>
      <c r="BI27" s="538">
        <f t="shared" si="47"/>
        <v>0</v>
      </c>
      <c r="BJ27" s="539">
        <f t="shared" si="47"/>
        <v>0</v>
      </c>
      <c r="BK27" s="540">
        <f t="shared" si="47"/>
        <v>0</v>
      </c>
      <c r="BL27" s="539">
        <f t="shared" si="47"/>
        <v>0</v>
      </c>
      <c r="BM27" s="539">
        <f t="shared" si="47"/>
        <v>0</v>
      </c>
      <c r="BN27" s="541">
        <f t="shared" si="47"/>
        <v>0</v>
      </c>
      <c r="BO27" s="539">
        <f t="shared" si="47"/>
        <v>0</v>
      </c>
      <c r="BP27" s="537">
        <f t="shared" si="47"/>
        <v>0</v>
      </c>
      <c r="BQ27" s="538">
        <f t="shared" si="47"/>
        <v>0</v>
      </c>
      <c r="BR27" s="539">
        <f t="shared" si="47"/>
        <v>0</v>
      </c>
      <c r="BS27" s="540">
        <f t="shared" si="47"/>
        <v>0</v>
      </c>
      <c r="BT27" s="539">
        <f t="shared" si="47"/>
        <v>0</v>
      </c>
      <c r="BU27" s="539">
        <f t="shared" si="47"/>
        <v>0</v>
      </c>
      <c r="BV27" s="541">
        <f t="shared" si="47"/>
        <v>0</v>
      </c>
      <c r="BW27" s="539">
        <f t="shared" si="47"/>
        <v>0</v>
      </c>
      <c r="BX27" s="537">
        <f t="shared" si="47"/>
        <v>0</v>
      </c>
      <c r="BY27" s="538">
        <f t="shared" si="47"/>
        <v>0</v>
      </c>
      <c r="BZ27" s="539">
        <f t="shared" si="47"/>
        <v>0</v>
      </c>
      <c r="CA27" s="540">
        <f t="shared" si="47"/>
        <v>0</v>
      </c>
      <c r="CB27" s="539">
        <f t="shared" si="47"/>
        <v>0</v>
      </c>
      <c r="CC27" s="539">
        <f t="shared" ref="CC27:CM27" si="48">IF(AND(CC12&gt;=$J$27,CC12&lt;$K$27),"*",0)</f>
        <v>0</v>
      </c>
      <c r="CD27" s="541">
        <f t="shared" si="48"/>
        <v>0</v>
      </c>
      <c r="CE27" s="539">
        <f t="shared" si="48"/>
        <v>0</v>
      </c>
      <c r="CF27" s="537">
        <f t="shared" si="48"/>
        <v>0</v>
      </c>
      <c r="CG27" s="538">
        <f t="shared" si="48"/>
        <v>0</v>
      </c>
      <c r="CH27" s="539">
        <f t="shared" si="48"/>
        <v>0</v>
      </c>
      <c r="CI27" s="540">
        <f t="shared" si="48"/>
        <v>0</v>
      </c>
      <c r="CJ27" s="539">
        <f t="shared" si="48"/>
        <v>0</v>
      </c>
      <c r="CK27" s="539">
        <f t="shared" si="48"/>
        <v>0</v>
      </c>
      <c r="CL27" s="541">
        <f t="shared" si="48"/>
        <v>0</v>
      </c>
      <c r="CM27" s="539">
        <f t="shared" si="48"/>
        <v>0</v>
      </c>
      <c r="CN27" s="1128">
        <f t="shared" si="4"/>
        <v>0</v>
      </c>
      <c r="CO27" s="1129"/>
      <c r="CP27" s="1123">
        <f>IF(CN27=0,0,LOOKUP(CN27,ﾃﾞｰﾀ入力!$AR$13:'ﾃﾞｰﾀ入力'!$AR$34,ﾃﾞｰﾀ入力!$AS$13:'ﾃﾞｰﾀ入力'!$AS$34))</f>
        <v>0</v>
      </c>
      <c r="CQ27" s="1123"/>
      <c r="CR27" s="294">
        <f t="shared" si="5"/>
        <v>0</v>
      </c>
      <c r="CS27" s="294">
        <f t="shared" si="6"/>
        <v>0</v>
      </c>
      <c r="CT27" s="294">
        <f t="shared" si="7"/>
        <v>0</v>
      </c>
      <c r="CU27" s="295">
        <f t="shared" si="12"/>
        <v>0</v>
      </c>
      <c r="CV27" s="296">
        <f>IF(H27=0,0,LOOKUP(H27,ﾃﾞｰﾀ入力!$C$3:'ﾃﾞｰﾀ入力'!$C$52,ﾃﾞｰﾀ入力!$E$3:'ﾃﾞｰﾀ入力'!$E$51))</f>
        <v>0</v>
      </c>
      <c r="CW27" s="297">
        <f>IF(H27=0,0,LOOKUP(H27,ﾃﾞｰﾀ入力!$C$3:'ﾃﾞｰﾀ入力'!$C$52,ﾃﾞｰﾀ入力!$F$3:'ﾃﾞｰﾀ入力'!$F$51))</f>
        <v>0</v>
      </c>
      <c r="CY27" s="69"/>
      <c r="CZ27" s="69"/>
      <c r="DA27" s="69"/>
    </row>
    <row r="28" spans="1:105" ht="22.5" customHeight="1">
      <c r="A28" s="443">
        <f t="shared" si="8"/>
        <v>15</v>
      </c>
      <c r="B28" s="855" t="str">
        <f>ｼﾌﾄ原本!C19</f>
        <v>W.M</v>
      </c>
      <c r="C28" s="780" t="str">
        <f>ｼﾌﾄ原本!Q19</f>
        <v>11-16</v>
      </c>
      <c r="D28" s="435">
        <f>IF(COUNTIF($H$14:$H$30,15),VLOOKUP(15,$H$14:$CU$30,3,FALSE),0)</f>
        <v>0</v>
      </c>
      <c r="E28" s="423">
        <f>IF(COUNTIF($H$14:$H$30,15),VLOOKUP(15,$H$14:$CU$30,4,FALSE),0)</f>
        <v>0</v>
      </c>
      <c r="F28" s="426">
        <f>IF(COUNTIF($H$14:$H$30,15),VLOOKUP(15,$H$14:$CU$30,92,FALSE),0)</f>
        <v>0</v>
      </c>
      <c r="G28" s="436">
        <f>IF(COUNTIF($H$14:$H$30,15),VLOOKUP(15,$H$14:$CW$30,94,FALSE),0)</f>
        <v>0</v>
      </c>
      <c r="H28" s="432"/>
      <c r="I28" s="874">
        <f>IF(H28=0,0,LOOKUP(H28,ﾃﾞｰﾀ入力!$C$3:'ﾃﾞｰﾀ入力'!$C$40,ﾃﾞｰﾀ入力!$D$3:'ﾃﾞｰﾀ入力'!$D$40))</f>
        <v>0</v>
      </c>
      <c r="J28" s="298"/>
      <c r="K28" s="299"/>
      <c r="L28" s="632">
        <f t="shared" ref="L28:AQ28" si="49">IF(AND(L$12&gt;=$J$28,L$12&lt;$K$28),"*",0)</f>
        <v>0</v>
      </c>
      <c r="M28" s="626">
        <f t="shared" si="49"/>
        <v>0</v>
      </c>
      <c r="N28" s="627">
        <f t="shared" si="49"/>
        <v>0</v>
      </c>
      <c r="O28" s="628">
        <f t="shared" si="49"/>
        <v>0</v>
      </c>
      <c r="P28" s="537">
        <f t="shared" si="49"/>
        <v>0</v>
      </c>
      <c r="Q28" s="539">
        <f t="shared" si="49"/>
        <v>0</v>
      </c>
      <c r="R28" s="541">
        <f t="shared" si="49"/>
        <v>0</v>
      </c>
      <c r="S28" s="539">
        <f t="shared" si="49"/>
        <v>0</v>
      </c>
      <c r="T28" s="537">
        <f t="shared" si="49"/>
        <v>0</v>
      </c>
      <c r="U28" s="538">
        <f t="shared" si="49"/>
        <v>0</v>
      </c>
      <c r="V28" s="539">
        <f t="shared" si="49"/>
        <v>0</v>
      </c>
      <c r="W28" s="540">
        <f t="shared" si="49"/>
        <v>0</v>
      </c>
      <c r="X28" s="539">
        <f t="shared" si="49"/>
        <v>0</v>
      </c>
      <c r="Y28" s="539">
        <f t="shared" si="49"/>
        <v>0</v>
      </c>
      <c r="Z28" s="541">
        <f t="shared" si="49"/>
        <v>0</v>
      </c>
      <c r="AA28" s="539">
        <f t="shared" si="49"/>
        <v>0</v>
      </c>
      <c r="AB28" s="537">
        <f t="shared" si="49"/>
        <v>0</v>
      </c>
      <c r="AC28" s="538">
        <f t="shared" si="49"/>
        <v>0</v>
      </c>
      <c r="AD28" s="539">
        <f t="shared" si="49"/>
        <v>0</v>
      </c>
      <c r="AE28" s="540">
        <f t="shared" si="49"/>
        <v>0</v>
      </c>
      <c r="AF28" s="539">
        <f t="shared" si="49"/>
        <v>0</v>
      </c>
      <c r="AG28" s="539">
        <f t="shared" si="49"/>
        <v>0</v>
      </c>
      <c r="AH28" s="541">
        <f t="shared" si="49"/>
        <v>0</v>
      </c>
      <c r="AI28" s="539">
        <f t="shared" si="49"/>
        <v>0</v>
      </c>
      <c r="AJ28" s="537">
        <f t="shared" si="49"/>
        <v>0</v>
      </c>
      <c r="AK28" s="538">
        <f t="shared" si="49"/>
        <v>0</v>
      </c>
      <c r="AL28" s="539">
        <f t="shared" si="49"/>
        <v>0</v>
      </c>
      <c r="AM28" s="540">
        <f t="shared" si="49"/>
        <v>0</v>
      </c>
      <c r="AN28" s="539">
        <f t="shared" si="49"/>
        <v>0</v>
      </c>
      <c r="AO28" s="539">
        <f t="shared" si="49"/>
        <v>0</v>
      </c>
      <c r="AP28" s="541">
        <f t="shared" si="49"/>
        <v>0</v>
      </c>
      <c r="AQ28" s="539">
        <f t="shared" si="49"/>
        <v>0</v>
      </c>
      <c r="AR28" s="537">
        <f t="shared" ref="AR28:BW28" si="50">IF(AND(AR$12&gt;=$J$28,AR$12&lt;$K$28),"*",0)</f>
        <v>0</v>
      </c>
      <c r="AS28" s="538">
        <f t="shared" si="50"/>
        <v>0</v>
      </c>
      <c r="AT28" s="539">
        <f t="shared" si="50"/>
        <v>0</v>
      </c>
      <c r="AU28" s="540">
        <f t="shared" si="50"/>
        <v>0</v>
      </c>
      <c r="AV28" s="539">
        <f t="shared" si="50"/>
        <v>0</v>
      </c>
      <c r="AW28" s="539">
        <f t="shared" si="50"/>
        <v>0</v>
      </c>
      <c r="AX28" s="541">
        <f t="shared" si="50"/>
        <v>0</v>
      </c>
      <c r="AY28" s="539">
        <f t="shared" si="50"/>
        <v>0</v>
      </c>
      <c r="AZ28" s="537">
        <f t="shared" si="50"/>
        <v>0</v>
      </c>
      <c r="BA28" s="538">
        <f t="shared" si="50"/>
        <v>0</v>
      </c>
      <c r="BB28" s="539">
        <f t="shared" si="50"/>
        <v>0</v>
      </c>
      <c r="BC28" s="540">
        <f t="shared" si="50"/>
        <v>0</v>
      </c>
      <c r="BD28" s="539">
        <f t="shared" si="50"/>
        <v>0</v>
      </c>
      <c r="BE28" s="539">
        <f t="shared" si="50"/>
        <v>0</v>
      </c>
      <c r="BF28" s="541">
        <f t="shared" si="50"/>
        <v>0</v>
      </c>
      <c r="BG28" s="539">
        <f t="shared" si="50"/>
        <v>0</v>
      </c>
      <c r="BH28" s="537">
        <f t="shared" si="50"/>
        <v>0</v>
      </c>
      <c r="BI28" s="538">
        <f t="shared" si="50"/>
        <v>0</v>
      </c>
      <c r="BJ28" s="539">
        <f t="shared" si="50"/>
        <v>0</v>
      </c>
      <c r="BK28" s="540">
        <f t="shared" si="50"/>
        <v>0</v>
      </c>
      <c r="BL28" s="539">
        <f t="shared" si="50"/>
        <v>0</v>
      </c>
      <c r="BM28" s="539">
        <f t="shared" si="50"/>
        <v>0</v>
      </c>
      <c r="BN28" s="541">
        <f t="shared" si="50"/>
        <v>0</v>
      </c>
      <c r="BO28" s="539">
        <f t="shared" si="50"/>
        <v>0</v>
      </c>
      <c r="BP28" s="537">
        <f t="shared" si="50"/>
        <v>0</v>
      </c>
      <c r="BQ28" s="538">
        <f t="shared" si="50"/>
        <v>0</v>
      </c>
      <c r="BR28" s="539">
        <f t="shared" si="50"/>
        <v>0</v>
      </c>
      <c r="BS28" s="540">
        <f t="shared" si="50"/>
        <v>0</v>
      </c>
      <c r="BT28" s="539">
        <f t="shared" si="50"/>
        <v>0</v>
      </c>
      <c r="BU28" s="539">
        <f t="shared" si="50"/>
        <v>0</v>
      </c>
      <c r="BV28" s="541">
        <f t="shared" si="50"/>
        <v>0</v>
      </c>
      <c r="BW28" s="539">
        <f t="shared" si="50"/>
        <v>0</v>
      </c>
      <c r="BX28" s="537">
        <f t="shared" ref="BX28:CM28" si="51">IF(AND(BX$12&gt;=$J$28,BX$12&lt;$K$28),"*",0)</f>
        <v>0</v>
      </c>
      <c r="BY28" s="538">
        <f t="shared" si="51"/>
        <v>0</v>
      </c>
      <c r="BZ28" s="539">
        <f t="shared" si="51"/>
        <v>0</v>
      </c>
      <c r="CA28" s="540">
        <f t="shared" si="51"/>
        <v>0</v>
      </c>
      <c r="CB28" s="539">
        <f t="shared" si="51"/>
        <v>0</v>
      </c>
      <c r="CC28" s="539">
        <f t="shared" si="51"/>
        <v>0</v>
      </c>
      <c r="CD28" s="541">
        <f t="shared" si="51"/>
        <v>0</v>
      </c>
      <c r="CE28" s="539">
        <f t="shared" si="51"/>
        <v>0</v>
      </c>
      <c r="CF28" s="537">
        <f t="shared" si="51"/>
        <v>0</v>
      </c>
      <c r="CG28" s="538">
        <f t="shared" si="51"/>
        <v>0</v>
      </c>
      <c r="CH28" s="539">
        <f t="shared" si="51"/>
        <v>0</v>
      </c>
      <c r="CI28" s="540">
        <f t="shared" si="51"/>
        <v>0</v>
      </c>
      <c r="CJ28" s="539">
        <f t="shared" si="51"/>
        <v>0</v>
      </c>
      <c r="CK28" s="539">
        <f t="shared" si="51"/>
        <v>0</v>
      </c>
      <c r="CL28" s="541">
        <f t="shared" si="51"/>
        <v>0</v>
      </c>
      <c r="CM28" s="539">
        <f t="shared" si="51"/>
        <v>0</v>
      </c>
      <c r="CN28" s="1128">
        <f t="shared" si="4"/>
        <v>0</v>
      </c>
      <c r="CO28" s="1129"/>
      <c r="CP28" s="1123">
        <f>IF(CN28=0,0,LOOKUP(CN28,ﾃﾞｰﾀ入力!$AR$13:'ﾃﾞｰﾀ入力'!$AR$34,ﾃﾞｰﾀ入力!$AS$13:'ﾃﾞｰﾀ入力'!$AS$34))</f>
        <v>0</v>
      </c>
      <c r="CQ28" s="1123"/>
      <c r="CR28" s="294">
        <f t="shared" si="5"/>
        <v>0</v>
      </c>
      <c r="CS28" s="294">
        <f t="shared" si="6"/>
        <v>0</v>
      </c>
      <c r="CT28" s="294">
        <f t="shared" si="7"/>
        <v>0</v>
      </c>
      <c r="CU28" s="295">
        <f t="shared" si="12"/>
        <v>0</v>
      </c>
      <c r="CV28" s="296">
        <f>IF(H28=0,0,LOOKUP(H28,ﾃﾞｰﾀ入力!$C$3:'ﾃﾞｰﾀ入力'!$C$52,ﾃﾞｰﾀ入力!$E$3:'ﾃﾞｰﾀ入力'!$E$51))</f>
        <v>0</v>
      </c>
      <c r="CW28" s="297">
        <f>IF(H28=0,0,LOOKUP(H28,ﾃﾞｰﾀ入力!$C$3:'ﾃﾞｰﾀ入力'!$C$52,ﾃﾞｰﾀ入力!$F$3:'ﾃﾞｰﾀ入力'!$F$51))</f>
        <v>0</v>
      </c>
      <c r="CY28" s="69"/>
      <c r="CZ28" s="69"/>
      <c r="DA28" s="69"/>
    </row>
    <row r="29" spans="1:105" ht="22.5" customHeight="1">
      <c r="A29" s="443">
        <f t="shared" si="8"/>
        <v>16</v>
      </c>
      <c r="B29" s="855" t="str">
        <f>ｼﾌﾄ原本!C20</f>
        <v>Y.Y</v>
      </c>
      <c r="C29" s="780" t="str">
        <f>ｼﾌﾄ原本!Q20</f>
        <v>X</v>
      </c>
      <c r="D29" s="435">
        <f>IF(COUNTIF($H$14:$H$30,16),VLOOKUP(16,$H$14:$CU$30,3,FALSE),0)</f>
        <v>0</v>
      </c>
      <c r="E29" s="423">
        <f>IF(COUNTIF($H$14:$H$30,16),VLOOKUP(16,$H$14:$CU$30,4,FALSE),0)</f>
        <v>0</v>
      </c>
      <c r="F29" s="426">
        <f>IF(COUNTIF($H$14:$H$30,16),VLOOKUP(16,$H$14:$CU$30,92,FALSE),0)</f>
        <v>0</v>
      </c>
      <c r="G29" s="436">
        <f>IF(COUNTIF($H$14:$H$30,16),VLOOKUP(16,$H$14:$CW$30,94,FALSE),0)</f>
        <v>0</v>
      </c>
      <c r="H29" s="432"/>
      <c r="I29" s="874">
        <f>IF(H29=0,0,LOOKUP(H29,ﾃﾞｰﾀ入力!$C$3:'ﾃﾞｰﾀ入力'!$C$40,ﾃﾞｰﾀ入力!$D$3:'ﾃﾞｰﾀ入力'!$D$40))</f>
        <v>0</v>
      </c>
      <c r="J29" s="298"/>
      <c r="K29" s="299"/>
      <c r="L29" s="632">
        <f t="shared" ref="L29:AQ29" si="52">IF(AND(L$12&gt;=$J$29,L$12&lt;$K$29),"*",0)</f>
        <v>0</v>
      </c>
      <c r="M29" s="626">
        <f t="shared" si="52"/>
        <v>0</v>
      </c>
      <c r="N29" s="627">
        <f t="shared" si="52"/>
        <v>0</v>
      </c>
      <c r="O29" s="628">
        <f t="shared" si="52"/>
        <v>0</v>
      </c>
      <c r="P29" s="537">
        <f t="shared" si="52"/>
        <v>0</v>
      </c>
      <c r="Q29" s="539">
        <f t="shared" si="52"/>
        <v>0</v>
      </c>
      <c r="R29" s="541">
        <f t="shared" si="52"/>
        <v>0</v>
      </c>
      <c r="S29" s="539">
        <f t="shared" si="52"/>
        <v>0</v>
      </c>
      <c r="T29" s="537">
        <f t="shared" si="52"/>
        <v>0</v>
      </c>
      <c r="U29" s="538">
        <f t="shared" si="52"/>
        <v>0</v>
      </c>
      <c r="V29" s="539">
        <f t="shared" si="52"/>
        <v>0</v>
      </c>
      <c r="W29" s="540">
        <f t="shared" si="52"/>
        <v>0</v>
      </c>
      <c r="X29" s="539">
        <f t="shared" si="52"/>
        <v>0</v>
      </c>
      <c r="Y29" s="539">
        <f t="shared" si="52"/>
        <v>0</v>
      </c>
      <c r="Z29" s="541">
        <f t="shared" si="52"/>
        <v>0</v>
      </c>
      <c r="AA29" s="539">
        <f t="shared" si="52"/>
        <v>0</v>
      </c>
      <c r="AB29" s="537">
        <f t="shared" si="52"/>
        <v>0</v>
      </c>
      <c r="AC29" s="538">
        <f t="shared" si="52"/>
        <v>0</v>
      </c>
      <c r="AD29" s="539">
        <f t="shared" si="52"/>
        <v>0</v>
      </c>
      <c r="AE29" s="540">
        <f t="shared" si="52"/>
        <v>0</v>
      </c>
      <c r="AF29" s="539">
        <f t="shared" si="52"/>
        <v>0</v>
      </c>
      <c r="AG29" s="539">
        <f t="shared" si="52"/>
        <v>0</v>
      </c>
      <c r="AH29" s="541">
        <f t="shared" si="52"/>
        <v>0</v>
      </c>
      <c r="AI29" s="539">
        <f t="shared" si="52"/>
        <v>0</v>
      </c>
      <c r="AJ29" s="537">
        <f t="shared" si="52"/>
        <v>0</v>
      </c>
      <c r="AK29" s="538">
        <f t="shared" si="52"/>
        <v>0</v>
      </c>
      <c r="AL29" s="539">
        <f t="shared" si="52"/>
        <v>0</v>
      </c>
      <c r="AM29" s="540">
        <f t="shared" si="52"/>
        <v>0</v>
      </c>
      <c r="AN29" s="539">
        <f t="shared" si="52"/>
        <v>0</v>
      </c>
      <c r="AO29" s="539">
        <f t="shared" si="52"/>
        <v>0</v>
      </c>
      <c r="AP29" s="541">
        <f t="shared" si="52"/>
        <v>0</v>
      </c>
      <c r="AQ29" s="539">
        <f t="shared" si="52"/>
        <v>0</v>
      </c>
      <c r="AR29" s="537">
        <f t="shared" ref="AR29:BW29" si="53">IF(AND(AR$12&gt;=$J$29,AR$12&lt;$K$29),"*",0)</f>
        <v>0</v>
      </c>
      <c r="AS29" s="538">
        <f t="shared" si="53"/>
        <v>0</v>
      </c>
      <c r="AT29" s="539">
        <f t="shared" si="53"/>
        <v>0</v>
      </c>
      <c r="AU29" s="540">
        <f t="shared" si="53"/>
        <v>0</v>
      </c>
      <c r="AV29" s="539">
        <f t="shared" si="53"/>
        <v>0</v>
      </c>
      <c r="AW29" s="539">
        <f t="shared" si="53"/>
        <v>0</v>
      </c>
      <c r="AX29" s="541">
        <f t="shared" si="53"/>
        <v>0</v>
      </c>
      <c r="AY29" s="539">
        <f t="shared" si="53"/>
        <v>0</v>
      </c>
      <c r="AZ29" s="537">
        <f t="shared" si="53"/>
        <v>0</v>
      </c>
      <c r="BA29" s="538">
        <f t="shared" si="53"/>
        <v>0</v>
      </c>
      <c r="BB29" s="539">
        <f t="shared" si="53"/>
        <v>0</v>
      </c>
      <c r="BC29" s="540">
        <f t="shared" si="53"/>
        <v>0</v>
      </c>
      <c r="BD29" s="539">
        <f t="shared" si="53"/>
        <v>0</v>
      </c>
      <c r="BE29" s="539">
        <f t="shared" si="53"/>
        <v>0</v>
      </c>
      <c r="BF29" s="541">
        <f t="shared" si="53"/>
        <v>0</v>
      </c>
      <c r="BG29" s="539">
        <f t="shared" si="53"/>
        <v>0</v>
      </c>
      <c r="BH29" s="537">
        <f t="shared" si="53"/>
        <v>0</v>
      </c>
      <c r="BI29" s="538">
        <f t="shared" si="53"/>
        <v>0</v>
      </c>
      <c r="BJ29" s="539">
        <f t="shared" si="53"/>
        <v>0</v>
      </c>
      <c r="BK29" s="540">
        <f t="shared" si="53"/>
        <v>0</v>
      </c>
      <c r="BL29" s="539">
        <f t="shared" si="53"/>
        <v>0</v>
      </c>
      <c r="BM29" s="539">
        <f t="shared" si="53"/>
        <v>0</v>
      </c>
      <c r="BN29" s="541">
        <f t="shared" si="53"/>
        <v>0</v>
      </c>
      <c r="BO29" s="539">
        <f t="shared" si="53"/>
        <v>0</v>
      </c>
      <c r="BP29" s="537">
        <f t="shared" si="53"/>
        <v>0</v>
      </c>
      <c r="BQ29" s="538">
        <f t="shared" si="53"/>
        <v>0</v>
      </c>
      <c r="BR29" s="539">
        <f t="shared" si="53"/>
        <v>0</v>
      </c>
      <c r="BS29" s="540">
        <f t="shared" si="53"/>
        <v>0</v>
      </c>
      <c r="BT29" s="539">
        <f t="shared" si="53"/>
        <v>0</v>
      </c>
      <c r="BU29" s="539">
        <f t="shared" si="53"/>
        <v>0</v>
      </c>
      <c r="BV29" s="541">
        <f t="shared" si="53"/>
        <v>0</v>
      </c>
      <c r="BW29" s="539">
        <f t="shared" si="53"/>
        <v>0</v>
      </c>
      <c r="BX29" s="537">
        <f t="shared" ref="BX29:CM29" si="54">IF(AND(BX$12&gt;=$J$29,BX$12&lt;$K$29),"*",0)</f>
        <v>0</v>
      </c>
      <c r="BY29" s="538">
        <f t="shared" si="54"/>
        <v>0</v>
      </c>
      <c r="BZ29" s="539">
        <f t="shared" si="54"/>
        <v>0</v>
      </c>
      <c r="CA29" s="540">
        <f t="shared" si="54"/>
        <v>0</v>
      </c>
      <c r="CB29" s="539">
        <f t="shared" si="54"/>
        <v>0</v>
      </c>
      <c r="CC29" s="539">
        <f t="shared" si="54"/>
        <v>0</v>
      </c>
      <c r="CD29" s="541">
        <f t="shared" si="54"/>
        <v>0</v>
      </c>
      <c r="CE29" s="539">
        <f t="shared" si="54"/>
        <v>0</v>
      </c>
      <c r="CF29" s="537">
        <f t="shared" si="54"/>
        <v>0</v>
      </c>
      <c r="CG29" s="538">
        <f t="shared" si="54"/>
        <v>0</v>
      </c>
      <c r="CH29" s="539">
        <f t="shared" si="54"/>
        <v>0</v>
      </c>
      <c r="CI29" s="540">
        <f t="shared" si="54"/>
        <v>0</v>
      </c>
      <c r="CJ29" s="539">
        <f t="shared" si="54"/>
        <v>0</v>
      </c>
      <c r="CK29" s="539">
        <f t="shared" si="54"/>
        <v>0</v>
      </c>
      <c r="CL29" s="541">
        <f t="shared" si="54"/>
        <v>0</v>
      </c>
      <c r="CM29" s="539">
        <f t="shared" si="54"/>
        <v>0</v>
      </c>
      <c r="CN29" s="1128">
        <f t="shared" si="4"/>
        <v>0</v>
      </c>
      <c r="CO29" s="1129"/>
      <c r="CP29" s="1123">
        <f>IF(CN29=0,0,LOOKUP(CN29,ﾃﾞｰﾀ入力!$AR$13:'ﾃﾞｰﾀ入力'!$AR$34,ﾃﾞｰﾀ入力!$AS$13:'ﾃﾞｰﾀ入力'!$AS$34))</f>
        <v>0</v>
      </c>
      <c r="CQ29" s="1123"/>
      <c r="CR29" s="294">
        <f t="shared" si="5"/>
        <v>0</v>
      </c>
      <c r="CS29" s="294">
        <f t="shared" si="6"/>
        <v>0</v>
      </c>
      <c r="CT29" s="294">
        <f t="shared" si="7"/>
        <v>0</v>
      </c>
      <c r="CU29" s="295">
        <f t="shared" si="12"/>
        <v>0</v>
      </c>
      <c r="CV29" s="296">
        <f>IF(H29=0,0,LOOKUP(H29,ﾃﾞｰﾀ入力!$C$3:'ﾃﾞｰﾀ入力'!$C$52,ﾃﾞｰﾀ入力!$E$3:'ﾃﾞｰﾀ入力'!$E$51))</f>
        <v>0</v>
      </c>
      <c r="CW29" s="297">
        <f>IF(H29=0,0,LOOKUP(H29,ﾃﾞｰﾀ入力!$C$3:'ﾃﾞｰﾀ入力'!$C$52,ﾃﾞｰﾀ入力!$F$3:'ﾃﾞｰﾀ入力'!$F$51))</f>
        <v>0</v>
      </c>
      <c r="CY29" s="69"/>
      <c r="CZ29" s="69"/>
      <c r="DA29" s="69"/>
    </row>
    <row r="30" spans="1:105" ht="22.5" customHeight="1" thickBot="1">
      <c r="A30" s="443">
        <f t="shared" si="8"/>
        <v>17</v>
      </c>
      <c r="B30" s="855" t="str">
        <f>ｼﾌﾄ原本!C21</f>
        <v>S.U</v>
      </c>
      <c r="C30" s="780" t="str">
        <f>ｼﾌﾄ原本!Q21</f>
        <v>14-L</v>
      </c>
      <c r="D30" s="435">
        <f>IF(COUNTIF($H$14:$H$30,17),VLOOKUP(17,$H$14:$CU$30,3,FALSE),0)</f>
        <v>18</v>
      </c>
      <c r="E30" s="423">
        <f>IF(COUNTIF($H$14:$H$30,17),VLOOKUP(17,$H$14:$CU$30,4,FALSE),0)</f>
        <v>22.75</v>
      </c>
      <c r="F30" s="426">
        <f ca="1">IF(COUNTIF($H$14:$H$30,17),VLOOKUP(17,$H$14:$CU$30,92,FALSE),0)</f>
        <v>5746.875</v>
      </c>
      <c r="G30" s="436">
        <f ca="1">IF(COUNTIF($H$14:$H$30,17),VLOOKUP(17,$H$14:$CW$30,94,FALSE),0)</f>
        <v>418</v>
      </c>
      <c r="H30" s="432"/>
      <c r="I30" s="875">
        <f>IF(H30=0,0,LOOKUP(H30,ﾃﾞｰﾀ入力!$C$3:'ﾃﾞｰﾀ入力'!$C$40,ﾃﾞｰﾀ入力!$D$3:'ﾃﾞｰﾀ入力'!$D$40))</f>
        <v>0</v>
      </c>
      <c r="J30" s="399"/>
      <c r="K30" s="400"/>
      <c r="L30" s="657">
        <f t="shared" ref="L30:AQ30" si="55">IF(AND(L12&gt;=$J$30,L12&lt;$K$30),"*",0)</f>
        <v>0</v>
      </c>
      <c r="M30" s="658">
        <f t="shared" si="55"/>
        <v>0</v>
      </c>
      <c r="N30" s="659">
        <f t="shared" si="55"/>
        <v>0</v>
      </c>
      <c r="O30" s="660">
        <f t="shared" si="55"/>
        <v>0</v>
      </c>
      <c r="P30" s="552">
        <f t="shared" si="55"/>
        <v>0</v>
      </c>
      <c r="Q30" s="651">
        <f t="shared" si="55"/>
        <v>0</v>
      </c>
      <c r="R30" s="652">
        <f t="shared" si="55"/>
        <v>0</v>
      </c>
      <c r="S30" s="651">
        <f t="shared" si="55"/>
        <v>0</v>
      </c>
      <c r="T30" s="653">
        <f t="shared" si="55"/>
        <v>0</v>
      </c>
      <c r="U30" s="654">
        <f t="shared" si="55"/>
        <v>0</v>
      </c>
      <c r="V30" s="651">
        <f t="shared" si="55"/>
        <v>0</v>
      </c>
      <c r="W30" s="650">
        <f t="shared" si="55"/>
        <v>0</v>
      </c>
      <c r="X30" s="651">
        <f t="shared" si="55"/>
        <v>0</v>
      </c>
      <c r="Y30" s="651">
        <f t="shared" si="55"/>
        <v>0</v>
      </c>
      <c r="Z30" s="652">
        <f t="shared" si="55"/>
        <v>0</v>
      </c>
      <c r="AA30" s="651">
        <f t="shared" si="55"/>
        <v>0</v>
      </c>
      <c r="AB30" s="653">
        <f t="shared" si="55"/>
        <v>0</v>
      </c>
      <c r="AC30" s="654">
        <f t="shared" si="55"/>
        <v>0</v>
      </c>
      <c r="AD30" s="651">
        <f t="shared" si="55"/>
        <v>0</v>
      </c>
      <c r="AE30" s="650">
        <f t="shared" si="55"/>
        <v>0</v>
      </c>
      <c r="AF30" s="651">
        <f t="shared" si="55"/>
        <v>0</v>
      </c>
      <c r="AG30" s="651">
        <f t="shared" si="55"/>
        <v>0</v>
      </c>
      <c r="AH30" s="652">
        <f t="shared" si="55"/>
        <v>0</v>
      </c>
      <c r="AI30" s="651">
        <f t="shared" si="55"/>
        <v>0</v>
      </c>
      <c r="AJ30" s="653">
        <f t="shared" si="55"/>
        <v>0</v>
      </c>
      <c r="AK30" s="654">
        <f t="shared" si="55"/>
        <v>0</v>
      </c>
      <c r="AL30" s="651">
        <f t="shared" si="55"/>
        <v>0</v>
      </c>
      <c r="AM30" s="650">
        <f t="shared" si="55"/>
        <v>0</v>
      </c>
      <c r="AN30" s="651">
        <f t="shared" si="55"/>
        <v>0</v>
      </c>
      <c r="AO30" s="651">
        <f t="shared" si="55"/>
        <v>0</v>
      </c>
      <c r="AP30" s="652">
        <f t="shared" si="55"/>
        <v>0</v>
      </c>
      <c r="AQ30" s="651">
        <f t="shared" si="55"/>
        <v>0</v>
      </c>
      <c r="AR30" s="653">
        <f t="shared" ref="AR30:BW30" si="56">IF(AND(AR12&gt;=$J$30,AR12&lt;$K$30),"*",0)</f>
        <v>0</v>
      </c>
      <c r="AS30" s="654">
        <f t="shared" si="56"/>
        <v>0</v>
      </c>
      <c r="AT30" s="651">
        <f t="shared" si="56"/>
        <v>0</v>
      </c>
      <c r="AU30" s="650">
        <f t="shared" si="56"/>
        <v>0</v>
      </c>
      <c r="AV30" s="651">
        <f t="shared" si="56"/>
        <v>0</v>
      </c>
      <c r="AW30" s="651">
        <f t="shared" si="56"/>
        <v>0</v>
      </c>
      <c r="AX30" s="652">
        <f t="shared" si="56"/>
        <v>0</v>
      </c>
      <c r="AY30" s="651">
        <f t="shared" si="56"/>
        <v>0</v>
      </c>
      <c r="AZ30" s="653">
        <f t="shared" si="56"/>
        <v>0</v>
      </c>
      <c r="BA30" s="654">
        <f t="shared" si="56"/>
        <v>0</v>
      </c>
      <c r="BB30" s="651">
        <f t="shared" si="56"/>
        <v>0</v>
      </c>
      <c r="BC30" s="650">
        <f t="shared" si="56"/>
        <v>0</v>
      </c>
      <c r="BD30" s="651">
        <f t="shared" si="56"/>
        <v>0</v>
      </c>
      <c r="BE30" s="651">
        <f t="shared" si="56"/>
        <v>0</v>
      </c>
      <c r="BF30" s="652">
        <f t="shared" si="56"/>
        <v>0</v>
      </c>
      <c r="BG30" s="651">
        <f t="shared" si="56"/>
        <v>0</v>
      </c>
      <c r="BH30" s="653">
        <f t="shared" si="56"/>
        <v>0</v>
      </c>
      <c r="BI30" s="654">
        <f t="shared" si="56"/>
        <v>0</v>
      </c>
      <c r="BJ30" s="651">
        <f t="shared" si="56"/>
        <v>0</v>
      </c>
      <c r="BK30" s="650">
        <f t="shared" si="56"/>
        <v>0</v>
      </c>
      <c r="BL30" s="651">
        <f t="shared" si="56"/>
        <v>0</v>
      </c>
      <c r="BM30" s="651">
        <f t="shared" si="56"/>
        <v>0</v>
      </c>
      <c r="BN30" s="652">
        <f t="shared" si="56"/>
        <v>0</v>
      </c>
      <c r="BO30" s="651">
        <f t="shared" si="56"/>
        <v>0</v>
      </c>
      <c r="BP30" s="653">
        <f t="shared" si="56"/>
        <v>0</v>
      </c>
      <c r="BQ30" s="654">
        <f t="shared" si="56"/>
        <v>0</v>
      </c>
      <c r="BR30" s="651">
        <f t="shared" si="56"/>
        <v>0</v>
      </c>
      <c r="BS30" s="650">
        <f t="shared" si="56"/>
        <v>0</v>
      </c>
      <c r="BT30" s="651">
        <f t="shared" si="56"/>
        <v>0</v>
      </c>
      <c r="BU30" s="651">
        <f t="shared" si="56"/>
        <v>0</v>
      </c>
      <c r="BV30" s="652">
        <f t="shared" si="56"/>
        <v>0</v>
      </c>
      <c r="BW30" s="651">
        <f t="shared" si="56"/>
        <v>0</v>
      </c>
      <c r="BX30" s="653">
        <f t="shared" ref="BX30:CM30" si="57">IF(AND(BX12&gt;=$J$30,BX12&lt;$K$30),"*",0)</f>
        <v>0</v>
      </c>
      <c r="BY30" s="654">
        <f t="shared" si="57"/>
        <v>0</v>
      </c>
      <c r="BZ30" s="651">
        <f t="shared" si="57"/>
        <v>0</v>
      </c>
      <c r="CA30" s="650">
        <f t="shared" si="57"/>
        <v>0</v>
      </c>
      <c r="CB30" s="651">
        <f t="shared" si="57"/>
        <v>0</v>
      </c>
      <c r="CC30" s="651">
        <f t="shared" si="57"/>
        <v>0</v>
      </c>
      <c r="CD30" s="652">
        <f t="shared" si="57"/>
        <v>0</v>
      </c>
      <c r="CE30" s="651">
        <f t="shared" si="57"/>
        <v>0</v>
      </c>
      <c r="CF30" s="653">
        <f t="shared" si="57"/>
        <v>0</v>
      </c>
      <c r="CG30" s="654">
        <f t="shared" si="57"/>
        <v>0</v>
      </c>
      <c r="CH30" s="651">
        <f t="shared" si="57"/>
        <v>0</v>
      </c>
      <c r="CI30" s="650">
        <f t="shared" si="57"/>
        <v>0</v>
      </c>
      <c r="CJ30" s="651">
        <f t="shared" si="57"/>
        <v>0</v>
      </c>
      <c r="CK30" s="651">
        <f t="shared" si="57"/>
        <v>0</v>
      </c>
      <c r="CL30" s="652">
        <f t="shared" si="57"/>
        <v>0</v>
      </c>
      <c r="CM30" s="651">
        <f t="shared" si="57"/>
        <v>0</v>
      </c>
      <c r="CN30" s="1393">
        <f t="shared" si="4"/>
        <v>0</v>
      </c>
      <c r="CO30" s="1394"/>
      <c r="CP30" s="1392">
        <f>IF(CN30=0,0,LOOKUP(CN30,ﾃﾞｰﾀ入力!$AR$13:'ﾃﾞｰﾀ入力'!$AR$34,ﾃﾞｰﾀ入力!$AS$13:'ﾃﾞｰﾀ入力'!$AS$34))</f>
        <v>0</v>
      </c>
      <c r="CQ30" s="1392"/>
      <c r="CR30" s="307">
        <f t="shared" si="5"/>
        <v>0</v>
      </c>
      <c r="CS30" s="307">
        <f t="shared" si="6"/>
        <v>0</v>
      </c>
      <c r="CT30" s="307">
        <f t="shared" si="7"/>
        <v>0</v>
      </c>
      <c r="CU30" s="308">
        <f t="shared" si="12"/>
        <v>0</v>
      </c>
      <c r="CV30" s="309">
        <f>IF(H30=0,0,LOOKUP(H30,ﾃﾞｰﾀ入力!$C$3:'ﾃﾞｰﾀ入力'!$C$52,ﾃﾞｰﾀ入力!$E$3:'ﾃﾞｰﾀ入力'!$E$51))</f>
        <v>0</v>
      </c>
      <c r="CW30" s="310">
        <f>IF(H30=0,0,LOOKUP(H30,ﾃﾞｰﾀ入力!$C$3:'ﾃﾞｰﾀ入力'!$C$52,ﾃﾞｰﾀ入力!$F$3:'ﾃﾞｰﾀ入力'!$F$51))</f>
        <v>0</v>
      </c>
      <c r="CY30" s="69"/>
      <c r="CZ30" s="69"/>
      <c r="DA30" s="69"/>
    </row>
    <row r="31" spans="1:105" ht="22.5" customHeight="1" thickBot="1">
      <c r="A31" s="443">
        <f t="shared" si="8"/>
        <v>18</v>
      </c>
      <c r="B31" s="855" t="str">
        <f>ｼﾌﾄ原本!C22</f>
        <v>A.A</v>
      </c>
      <c r="C31" s="780" t="str">
        <f>ｼﾌﾄ原本!Q22</f>
        <v>X</v>
      </c>
      <c r="D31" s="435">
        <f>IF(COUNTIF($H$14:$H$30,18),VLOOKUP(18,$H$14:$CU$30,3,FALSE),0)</f>
        <v>0</v>
      </c>
      <c r="E31" s="429">
        <f>IF(COUNTIF($H$14:$H$30,18),VLOOKUP(18,$H$14:$CU$30,4,FALSE),0)</f>
        <v>0</v>
      </c>
      <c r="F31" s="430">
        <f>IF(COUNTIF($H$14:$H$30,18),VLOOKUP(18,$H$14:$CU$30,92,FALSE),0)</f>
        <v>0</v>
      </c>
      <c r="G31" s="431">
        <f>IF(COUNTIF($H$14:$H$30,18),VLOOKUP(18,$H$14:$CW$30,94,FALSE),0)</f>
        <v>0</v>
      </c>
      <c r="I31" s="311">
        <f>COUNT(H14:H30)</f>
        <v>8</v>
      </c>
      <c r="J31" s="876" t="s">
        <v>187</v>
      </c>
      <c r="K31" s="877"/>
      <c r="L31" s="1391">
        <f>(68-COUNT(L$14:O$30))/4</f>
        <v>0</v>
      </c>
      <c r="M31" s="1391"/>
      <c r="N31" s="1391"/>
      <c r="O31" s="1391"/>
      <c r="P31" s="1391">
        <f>(68-COUNT(P$14:S$30))/4</f>
        <v>0.75</v>
      </c>
      <c r="Q31" s="1391"/>
      <c r="R31" s="1391"/>
      <c r="S31" s="1391"/>
      <c r="T31" s="1391">
        <f>(68-COUNT(T$14:W$30))/4</f>
        <v>3</v>
      </c>
      <c r="U31" s="1391"/>
      <c r="V31" s="1391"/>
      <c r="W31" s="1391"/>
      <c r="X31" s="1391">
        <f>(68-COUNT(X$14:AA$30))/4</f>
        <v>3</v>
      </c>
      <c r="Y31" s="1391"/>
      <c r="Z31" s="1391"/>
      <c r="AA31" s="1391"/>
      <c r="AB31" s="1391">
        <f>(68-COUNT(AB$14:AE$30))/4</f>
        <v>4</v>
      </c>
      <c r="AC31" s="1391"/>
      <c r="AD31" s="1391"/>
      <c r="AE31" s="1391"/>
      <c r="AF31" s="1391">
        <f>(68-COUNT(AF$14:AI$30))/4</f>
        <v>4</v>
      </c>
      <c r="AG31" s="1391"/>
      <c r="AH31" s="1391"/>
      <c r="AI31" s="1391"/>
      <c r="AJ31" s="1391">
        <f>(68-COUNT(AJ$14:AM$30))/4</f>
        <v>5</v>
      </c>
      <c r="AK31" s="1391"/>
      <c r="AL31" s="1391"/>
      <c r="AM31" s="1391"/>
      <c r="AN31" s="1391">
        <f>(68-COUNT(AN$14:AQ$30))/4</f>
        <v>5</v>
      </c>
      <c r="AO31" s="1391"/>
      <c r="AP31" s="1391"/>
      <c r="AQ31" s="1391"/>
      <c r="AR31" s="1391">
        <f>(68-COUNT(AR$14:AU$30))/4</f>
        <v>4</v>
      </c>
      <c r="AS31" s="1391"/>
      <c r="AT31" s="1391"/>
      <c r="AU31" s="1391"/>
      <c r="AV31" s="1391">
        <f>(68-COUNT(AV$14:AY$30))/4</f>
        <v>4</v>
      </c>
      <c r="AW31" s="1391"/>
      <c r="AX31" s="1391"/>
      <c r="AY31" s="1391"/>
      <c r="AZ31" s="1391">
        <f>(68-COUNT(AZ$14:BC$30))/4</f>
        <v>4</v>
      </c>
      <c r="BA31" s="1391"/>
      <c r="BB31" s="1391"/>
      <c r="BC31" s="1391"/>
      <c r="BD31" s="1391">
        <f>(68-COUNT(BD$14:BG$30))/4</f>
        <v>3</v>
      </c>
      <c r="BE31" s="1391"/>
      <c r="BF31" s="1391"/>
      <c r="BG31" s="1391"/>
      <c r="BH31" s="1391">
        <f>(68-COUNT(BH$14:BK$30))/4</f>
        <v>4</v>
      </c>
      <c r="BI31" s="1391"/>
      <c r="BJ31" s="1391"/>
      <c r="BK31" s="1391"/>
      <c r="BL31" s="1391">
        <f>(68-COUNT(BL$14:BO$30))/4</f>
        <v>3</v>
      </c>
      <c r="BM31" s="1391"/>
      <c r="BN31" s="1391"/>
      <c r="BO31" s="1391"/>
      <c r="BP31" s="1391">
        <f>(68-COUNT(BP$14:BS$30))/4</f>
        <v>3</v>
      </c>
      <c r="BQ31" s="1391"/>
      <c r="BR31" s="1391"/>
      <c r="BS31" s="1391"/>
      <c r="BT31" s="1391">
        <f>(68-COUNT(BT$14:BW$30))/4</f>
        <v>3</v>
      </c>
      <c r="BU31" s="1391"/>
      <c r="BV31" s="1391"/>
      <c r="BW31" s="1391"/>
      <c r="BX31" s="1391">
        <f>(68-COUNT(BX$14:CA$30))/4</f>
        <v>3</v>
      </c>
      <c r="BY31" s="1391"/>
      <c r="BZ31" s="1391"/>
      <c r="CA31" s="1391"/>
      <c r="CB31" s="1391">
        <f>(68-COUNT(CB$14:CE$30))/4</f>
        <v>2.25</v>
      </c>
      <c r="CC31" s="1391"/>
      <c r="CD31" s="1391"/>
      <c r="CE31" s="1391"/>
      <c r="CF31" s="1391">
        <f>(68-COUNT(CF$14:CI$30))/4</f>
        <v>0</v>
      </c>
      <c r="CG31" s="1391"/>
      <c r="CH31" s="1391"/>
      <c r="CI31" s="1391"/>
      <c r="CJ31" s="1391">
        <f>(68-COUNT(CJ$14:CM$30))/4</f>
        <v>0</v>
      </c>
      <c r="CK31" s="1391"/>
      <c r="CL31" s="1391"/>
      <c r="CM31" s="1395"/>
      <c r="CN31" s="1159">
        <f>SUM(CN14:CN30)</f>
        <v>58</v>
      </c>
      <c r="CO31" s="1160"/>
      <c r="CP31" s="1141">
        <f>SUM(CP14:CP30)</f>
        <v>52.25</v>
      </c>
      <c r="CQ31" s="1141"/>
      <c r="CR31" s="312">
        <f>SUM(CR14:CR30)</f>
        <v>2</v>
      </c>
      <c r="CS31" s="312">
        <f>SUM(CS14:CS30)</f>
        <v>2.25</v>
      </c>
      <c r="CT31" s="312">
        <f>SUM(CT14:CT30)</f>
        <v>0</v>
      </c>
      <c r="CU31" s="313">
        <f ca="1">SUM(CU14:CU30)</f>
        <v>75826.5</v>
      </c>
      <c r="CV31" s="314"/>
      <c r="CW31" s="315">
        <f ca="1">SUM(CW14:CW30)</f>
        <v>3544</v>
      </c>
      <c r="CY31" s="69"/>
      <c r="CZ31" s="69"/>
      <c r="DA31" s="69"/>
    </row>
    <row r="32" spans="1:105" ht="22.5" customHeight="1" thickBot="1">
      <c r="A32" s="443">
        <f t="shared" si="8"/>
        <v>19</v>
      </c>
      <c r="B32" s="855" t="str">
        <f>ｼﾌﾄ原本!C23</f>
        <v>E.U</v>
      </c>
      <c r="C32" s="780" t="str">
        <f>ｼﾌﾄ原本!Q23</f>
        <v>X</v>
      </c>
      <c r="D32" s="435">
        <f>IF(COUNTIF($H$14:$H$30,19),VLOOKUP(19,$H$14:$CU$30,3,FALSE),0)</f>
        <v>0</v>
      </c>
      <c r="E32" s="429">
        <f>IF(COUNTIF($H$14:$H$30,19),VLOOKUP(19,$H$14:$CU$30,4,FALSE),0)</f>
        <v>0</v>
      </c>
      <c r="F32" s="430">
        <f>IF(COUNTIF($H$14:$H$30,19),VLOOKUP(19,$H$14:$CU$30,92,FALSE),0)</f>
        <v>0</v>
      </c>
      <c r="G32" s="431">
        <f>IF(COUNTIF($H$14:$H$30,19),VLOOKUP(19,$H$14:$CW$30,94,FALSE),0)</f>
        <v>0</v>
      </c>
      <c r="I32" s="316"/>
      <c r="J32" s="1190" t="s">
        <v>188</v>
      </c>
      <c r="K32" s="1191"/>
      <c r="L32" s="1300" t="str">
        <f>IF(ISERROR(L3*1000/(L31-L8-L10)),"",(L3*1000/(L31-L8-L10)))</f>
        <v/>
      </c>
      <c r="M32" s="1300"/>
      <c r="N32" s="1300"/>
      <c r="O32" s="1300"/>
      <c r="P32" s="1300">
        <f>IF(ISERROR(P3*1000/(P31-P8-P10)),"",(P3*1000/(P31-P8-P10)))</f>
        <v>0</v>
      </c>
      <c r="Q32" s="1300"/>
      <c r="R32" s="1300"/>
      <c r="S32" s="1300"/>
      <c r="T32" s="1300">
        <f>IF(ISERROR(T3*1000/(T31-T8-T10)),"",(T3*1000/(T31-T8-T10)))</f>
        <v>0</v>
      </c>
      <c r="U32" s="1300"/>
      <c r="V32" s="1300"/>
      <c r="W32" s="1300"/>
      <c r="X32" s="1300">
        <f>IF(ISERROR(X3*1000/(X31-X8-X10)),"",X3*1000/(X31-X8-X10))</f>
        <v>2333.3333333333335</v>
      </c>
      <c r="Y32" s="1300"/>
      <c r="Z32" s="1300"/>
      <c r="AA32" s="1300"/>
      <c r="AB32" s="1300">
        <f>IF(ISERROR(AB3*1000/(AB31-AB8-AB10)),"",AB3*1000/(AB31-AB8-AB10))</f>
        <v>3250</v>
      </c>
      <c r="AC32" s="1300"/>
      <c r="AD32" s="1300"/>
      <c r="AE32" s="1300"/>
      <c r="AF32" s="1300">
        <f>IF(ISERROR(AF3*1000/(AF31-AF8-AF10)),"",AF3*1000/(AF31-AF8-AF10))</f>
        <v>3250</v>
      </c>
      <c r="AG32" s="1300"/>
      <c r="AH32" s="1300"/>
      <c r="AI32" s="1300"/>
      <c r="AJ32" s="1300">
        <f>IF(ISERROR(AJ3*1000/(AJ31-AJ8-AJ10)),"",AJ3*1000/(AJ31-AJ8-AJ10))</f>
        <v>3600</v>
      </c>
      <c r="AK32" s="1300"/>
      <c r="AL32" s="1300"/>
      <c r="AM32" s="1300"/>
      <c r="AN32" s="1300">
        <f>IF(ISERROR(AN3*1000/(AN31-AN8-AN10)),"",AN3*1000/(AN31-AN8-AN10))</f>
        <v>5600</v>
      </c>
      <c r="AO32" s="1300"/>
      <c r="AP32" s="1300"/>
      <c r="AQ32" s="1300"/>
      <c r="AR32" s="1300">
        <f>IF(ISERROR(AR3*1000/(AR31-AR8-AR10)),"",AR3*1000/(AR31-AR8-AR10))</f>
        <v>7750</v>
      </c>
      <c r="AS32" s="1300"/>
      <c r="AT32" s="1300"/>
      <c r="AU32" s="1300"/>
      <c r="AV32" s="1300">
        <f>IF(ISERROR(AV3*1000/(AV31-AV8-AV10)),"",AV3*1000/(AV31-AV8-AV10))</f>
        <v>7500</v>
      </c>
      <c r="AW32" s="1300"/>
      <c r="AX32" s="1300"/>
      <c r="AY32" s="1300"/>
      <c r="AZ32" s="1300">
        <f>IF(ISERROR(AZ3*1000/(AZ31-AZ8-AZ10)),"",AZ3*1000/(AZ31-AZ8-AZ10))</f>
        <v>8000</v>
      </c>
      <c r="BA32" s="1300"/>
      <c r="BB32" s="1300"/>
      <c r="BC32" s="1300"/>
      <c r="BD32" s="1300">
        <f>IF(ISERROR(BD3*1000/(BD31-BD8-BD10)),"",BD3*1000/(BD31-BD8-BD10))</f>
        <v>10000</v>
      </c>
      <c r="BE32" s="1300"/>
      <c r="BF32" s="1300"/>
      <c r="BG32" s="1300"/>
      <c r="BH32" s="1300">
        <f>IF(ISERROR(BH3*1000/(BH31-BH8-BH10)),"",BH3*1000/(BH31-BH8-BH10))</f>
        <v>5250</v>
      </c>
      <c r="BI32" s="1300"/>
      <c r="BJ32" s="1300"/>
      <c r="BK32" s="1300"/>
      <c r="BL32" s="1300">
        <f>IF(ISERROR(BL3*1000/(BL31-BL8-BL10)),"",BL3*1000/(BL31-BL8-BL10))</f>
        <v>5000</v>
      </c>
      <c r="BM32" s="1300"/>
      <c r="BN32" s="1300"/>
      <c r="BO32" s="1300"/>
      <c r="BP32" s="1300">
        <f>IF(ISERROR(BP3*1000/(BP31-BP8-BP10)),"",BP3*1000/(BP31-BP8-BP10))</f>
        <v>5333.333333333333</v>
      </c>
      <c r="BQ32" s="1300"/>
      <c r="BR32" s="1300"/>
      <c r="BS32" s="1300"/>
      <c r="BT32" s="1300">
        <f>IF(ISERROR(BT3*1000/(BT31-BT8-BT10)),"",BT3*1000/(BT31-BT8-BT10))</f>
        <v>4000</v>
      </c>
      <c r="BU32" s="1300"/>
      <c r="BV32" s="1300"/>
      <c r="BW32" s="1300"/>
      <c r="BX32" s="1300">
        <f>IF(ISERROR(BX3*1000/(BX31-BX8-BX10)),"",BX3*1000/(BX31-BX8-BX10))</f>
        <v>1333.3333333333333</v>
      </c>
      <c r="BY32" s="1300"/>
      <c r="BZ32" s="1300"/>
      <c r="CA32" s="1300"/>
      <c r="CB32" s="1300">
        <f>IF(ISERROR(CB3*1000/(CB31-CB8-CB10)),"",CB3*1000/(CB31-CB8-CB10))</f>
        <v>0</v>
      </c>
      <c r="CC32" s="1300"/>
      <c r="CD32" s="1300"/>
      <c r="CE32" s="1300"/>
      <c r="CF32" s="1300" t="str">
        <f>IF(ISERROR(CF3*1000/(CF31-CF8-CF10)),"",(CF3*1000/(CF31-CF8-CF10)))</f>
        <v/>
      </c>
      <c r="CG32" s="1300"/>
      <c r="CH32" s="1300"/>
      <c r="CI32" s="1300"/>
      <c r="CJ32" s="1300" t="str">
        <f>IF(ISERROR(CJ3*1000/(CJ31-CJ8-CJ10)),"",(CJ3*1000/(CJ31-CJ8-CJ10)))</f>
        <v/>
      </c>
      <c r="CK32" s="1300"/>
      <c r="CL32" s="1300"/>
      <c r="CM32" s="1347"/>
      <c r="CN32" s="238"/>
      <c r="CO32" s="238"/>
      <c r="CP32" s="64"/>
      <c r="CT32" s="64"/>
      <c r="CU32" s="64"/>
      <c r="CV32" s="64"/>
    </row>
    <row r="33" spans="1:126" ht="22.5" customHeight="1" thickBot="1">
      <c r="A33" s="443">
        <f t="shared" si="8"/>
        <v>20</v>
      </c>
      <c r="B33" s="855" t="str">
        <f>ｼﾌﾄ原本!C24</f>
        <v>S.S</v>
      </c>
      <c r="C33" s="780" t="str">
        <f>ｼﾌﾄ原本!Q24</f>
        <v>17-L</v>
      </c>
      <c r="D33" s="435">
        <f>IF(COUNTIF($H$14:$H$30,20),VLOOKUP(20,$H$14:$CU$30,3,FALSE),0)</f>
        <v>17</v>
      </c>
      <c r="E33" s="429">
        <f>IF(COUNTIF($H$14:$H$30,20),VLOOKUP(20,$H$14:$CU$30,4,FALSE),0)</f>
        <v>22.75</v>
      </c>
      <c r="F33" s="430">
        <f ca="1">IF(COUNTIF($H$14:$H$30,20),VLOOKUP(20,$H$14:$CU$30,92,FALSE),0)</f>
        <v>6666.375</v>
      </c>
      <c r="G33" s="431">
        <f ca="1">IF(COUNTIF($H$14:$H$30,20),VLOOKUP(20,$H$14:$CW$30,94,FALSE),0)</f>
        <v>320</v>
      </c>
      <c r="I33" s="225"/>
      <c r="J33" s="870"/>
      <c r="K33" s="871"/>
      <c r="L33" s="384"/>
      <c r="M33" s="172"/>
      <c r="N33" s="64"/>
      <c r="O33" s="64"/>
      <c r="P33" s="64"/>
      <c r="Q33" s="69"/>
      <c r="R33" s="69"/>
      <c r="S33" s="69"/>
      <c r="AB33" s="1360">
        <v>1</v>
      </c>
      <c r="AC33" s="1360"/>
      <c r="AD33" s="1360"/>
      <c r="AE33" s="1360"/>
      <c r="AF33" s="1361" t="s">
        <v>60</v>
      </c>
      <c r="AG33" s="1361"/>
      <c r="AH33" s="1361"/>
      <c r="AI33" s="1361"/>
      <c r="CP33" s="64"/>
      <c r="CT33" s="64"/>
      <c r="CU33" s="64"/>
      <c r="CV33" s="64"/>
    </row>
    <row r="34" spans="1:126" ht="22.5" customHeight="1" thickBot="1">
      <c r="A34" s="443">
        <f t="shared" si="8"/>
        <v>21</v>
      </c>
      <c r="B34" s="855" t="str">
        <f>ｼﾌﾄ原本!C25</f>
        <v>S.K</v>
      </c>
      <c r="C34" s="780" t="str">
        <f>ｼﾌﾄ原本!Q25</f>
        <v>F</v>
      </c>
      <c r="D34" s="435">
        <f>IF(COUNTIF($H$14:$H$30,21),VLOOKUP(21,$H$14:$CU$30,3,FALSE),0)</f>
        <v>6.75</v>
      </c>
      <c r="E34" s="429">
        <f>IF(COUNTIF($H$14:$H$30,21),VLOOKUP(21,$H$14:$CU$30,4,FALSE),0)</f>
        <v>13</v>
      </c>
      <c r="F34" s="430">
        <f ca="1">IF(COUNTIF($H$14:$H$30,21),VLOOKUP(21,$H$14:$CU$30,92,FALSE),0)</f>
        <v>7049.5</v>
      </c>
      <c r="G34" s="431">
        <f ca="1">IF(COUNTIF($H$14:$H$30,21),VLOOKUP(21,$H$14:$CW$30,94,FALSE),0)</f>
        <v>682</v>
      </c>
      <c r="I34" s="317"/>
      <c r="J34" s="1195" t="s">
        <v>189</v>
      </c>
      <c r="K34" s="1196"/>
      <c r="L34" s="1197" t="s">
        <v>190</v>
      </c>
      <c r="M34" s="1197"/>
      <c r="N34" s="1197"/>
      <c r="O34" s="1197"/>
      <c r="P34" s="1197"/>
      <c r="Q34" s="1197"/>
      <c r="R34" s="1197"/>
      <c r="S34" s="1197"/>
      <c r="T34" s="1197"/>
      <c r="U34" s="1197"/>
      <c r="V34" s="1197"/>
      <c r="W34" s="1197"/>
      <c r="Z34" s="1193" t="s">
        <v>59</v>
      </c>
      <c r="AA34" s="1153"/>
      <c r="AB34" s="1153"/>
      <c r="AC34" s="1153"/>
      <c r="AD34" s="1153"/>
      <c r="AE34" s="1153"/>
      <c r="AF34" s="1153"/>
      <c r="AG34" s="1153"/>
      <c r="AH34" s="1153"/>
      <c r="AI34" s="1153"/>
      <c r="AJ34" s="1153"/>
      <c r="AK34" s="1153"/>
      <c r="AL34" s="1153"/>
      <c r="AM34" s="1153"/>
      <c r="AN34" s="1153"/>
      <c r="AO34" s="1153"/>
      <c r="AP34" s="1153"/>
      <c r="AQ34" s="1153"/>
      <c r="AR34" s="1153"/>
      <c r="AS34" s="1153"/>
      <c r="AT34" s="1153"/>
      <c r="AU34" s="1153"/>
      <c r="AV34" s="1153"/>
      <c r="AW34" s="1153"/>
      <c r="AX34" s="1153"/>
      <c r="AY34" s="1153"/>
      <c r="AZ34" s="1153"/>
      <c r="BA34" s="1153"/>
      <c r="BB34" s="1153"/>
      <c r="BC34" s="1153"/>
      <c r="BD34" s="1153"/>
      <c r="BE34" s="1153"/>
      <c r="BF34" s="1153"/>
      <c r="BG34" s="1154"/>
      <c r="BH34" s="1152" t="s">
        <v>1</v>
      </c>
      <c r="BI34" s="1153"/>
      <c r="BJ34" s="1153"/>
      <c r="BK34" s="1153"/>
      <c r="BL34" s="1153"/>
      <c r="BM34" s="1153"/>
      <c r="BN34" s="1153"/>
      <c r="BO34" s="1153"/>
      <c r="BP34" s="1153"/>
      <c r="BQ34" s="1153"/>
      <c r="BR34" s="1153"/>
      <c r="BS34" s="1153"/>
      <c r="BT34" s="1153"/>
      <c r="BU34" s="1154"/>
      <c r="BV34" s="1152" t="s">
        <v>11</v>
      </c>
      <c r="BW34" s="1153"/>
      <c r="BX34" s="1153"/>
      <c r="BY34" s="1153"/>
      <c r="BZ34" s="1153"/>
      <c r="CA34" s="1153"/>
      <c r="CB34" s="1153"/>
      <c r="CC34" s="1153"/>
      <c r="CD34" s="1153"/>
      <c r="CE34" s="1153"/>
      <c r="CF34" s="1153"/>
      <c r="CG34" s="1153"/>
      <c r="CH34" s="1153"/>
      <c r="CI34" s="1154"/>
      <c r="CP34" s="64"/>
      <c r="CT34" s="64"/>
      <c r="CU34" s="64"/>
      <c r="CV34" s="64"/>
    </row>
    <row r="35" spans="1:126" ht="22.5" customHeight="1">
      <c r="A35" s="443">
        <f t="shared" si="8"/>
        <v>22</v>
      </c>
      <c r="B35" s="855">
        <f>ｼﾌﾄ原本!C26</f>
        <v>0</v>
      </c>
      <c r="C35" s="780">
        <f>ｼﾌﾄ原本!Q26</f>
        <v>0</v>
      </c>
      <c r="D35" s="435">
        <f>IF(COUNTIF($H$14:$H$30,22),VLOOKUP(22,$H$14:$CU$30,3,FALSE),0)</f>
        <v>0</v>
      </c>
      <c r="E35" s="429">
        <f>IF(COUNTIF($H$14:$H$30,22),VLOOKUP(22,$H$14:$CU$30,4,FALSE),0)</f>
        <v>0</v>
      </c>
      <c r="F35" s="430">
        <f>IF(COUNTIF($H$14:$H$30,22),VLOOKUP(22,$H$14:$CU$30,92,FALSE),0)</f>
        <v>0</v>
      </c>
      <c r="G35" s="431">
        <f>IF(COUNTIF($H$14:$H$30,22),VLOOKUP(22,$H$14:$CW$30,94,FALSE),0)</f>
        <v>0</v>
      </c>
      <c r="I35" s="385" t="s">
        <v>89</v>
      </c>
      <c r="J35" s="1315">
        <f>CN3*1000</f>
        <v>270000</v>
      </c>
      <c r="K35" s="1315"/>
      <c r="L35" s="1315"/>
      <c r="M35" s="1315"/>
      <c r="N35" s="1315"/>
      <c r="O35" s="1315"/>
      <c r="P35" s="1315"/>
      <c r="Q35" s="1315"/>
      <c r="R35" s="1315"/>
      <c r="S35" s="1315"/>
      <c r="T35" s="1315"/>
      <c r="U35" s="1315"/>
      <c r="V35" s="1315"/>
      <c r="W35" s="1315"/>
      <c r="Z35" s="1356">
        <f>CHOOSE($AB$33,'セールスアクション '!B5,'セールスアクション '!B13,'セールスアクション '!B21,'セールスアクション '!B29,'セールスアクション '!B37)</f>
        <v>0</v>
      </c>
      <c r="AA35" s="1355"/>
      <c r="AB35" s="1355"/>
      <c r="AC35" s="1355"/>
      <c r="AD35" s="1355"/>
      <c r="AE35" s="1355"/>
      <c r="AF35" s="1355"/>
      <c r="AG35" s="1355"/>
      <c r="AH35" s="1355"/>
      <c r="AI35" s="1355"/>
      <c r="AJ35" s="1355"/>
      <c r="AK35" s="1355"/>
      <c r="AL35" s="1355"/>
      <c r="AM35" s="1355"/>
      <c r="AN35" s="1355"/>
      <c r="AO35" s="1355"/>
      <c r="AP35" s="1355"/>
      <c r="AQ35" s="1355"/>
      <c r="AR35" s="1355"/>
      <c r="AS35" s="1355"/>
      <c r="AT35" s="1355"/>
      <c r="AU35" s="1355"/>
      <c r="AV35" s="1355"/>
      <c r="AW35" s="1355"/>
      <c r="AX35" s="1355"/>
      <c r="AY35" s="1355"/>
      <c r="AZ35" s="1355">
        <f>CHOOSE($AB$33,'セールスアクション '!I5,'セールスアクション '!I13,'セールスアクション '!I21,'セールスアクション '!I29,'セールスアクション '!I37)</f>
        <v>0</v>
      </c>
      <c r="BA35" s="1355"/>
      <c r="BB35" s="1355"/>
      <c r="BC35" s="1355"/>
      <c r="BD35" s="1355"/>
      <c r="BE35" s="1355"/>
      <c r="BF35" s="1322"/>
      <c r="BG35" s="1322"/>
      <c r="BH35" s="1365">
        <f>CHOOSE($CA$1,PMC.D!D6,PMC.D!D15,PMC.D!D24,PMC.D!D33,PMC.D!D42,PMC.D!D51)</f>
        <v>0</v>
      </c>
      <c r="BI35" s="1366"/>
      <c r="BJ35" s="1366"/>
      <c r="BK35" s="1366"/>
      <c r="BL35" s="1366"/>
      <c r="BM35" s="1366"/>
      <c r="BN35" s="1366"/>
      <c r="BO35" s="1366"/>
      <c r="BP35" s="1366"/>
      <c r="BQ35" s="1366"/>
      <c r="BR35" s="1366"/>
      <c r="BS35" s="1367"/>
      <c r="BT35" s="1322"/>
      <c r="BU35" s="1322"/>
      <c r="BV35" s="1362">
        <f>CHOOSE($CA$1,PMC.D!J6,PMC.D!J15,PMC.D!J24,PMC.D!J33,PMC.D!J42,PMC.D!J51)</f>
        <v>0</v>
      </c>
      <c r="BW35" s="1363"/>
      <c r="BX35" s="1363"/>
      <c r="BY35" s="1363"/>
      <c r="BZ35" s="1363"/>
      <c r="CA35" s="1363"/>
      <c r="CB35" s="1363"/>
      <c r="CC35" s="1363"/>
      <c r="CD35" s="1363"/>
      <c r="CE35" s="1363"/>
      <c r="CF35" s="1363"/>
      <c r="CG35" s="1364"/>
      <c r="CH35" s="1322"/>
      <c r="CI35" s="1370"/>
      <c r="CP35" s="64"/>
      <c r="CT35" s="64"/>
      <c r="CU35" s="64"/>
      <c r="CV35" s="64"/>
    </row>
    <row r="36" spans="1:126" ht="22.5" customHeight="1">
      <c r="A36" s="443">
        <f t="shared" si="8"/>
        <v>23</v>
      </c>
      <c r="B36" s="855">
        <f>ｼﾌﾄ原本!C27</f>
        <v>0</v>
      </c>
      <c r="C36" s="780">
        <f>ｼﾌﾄ原本!Q27</f>
        <v>0</v>
      </c>
      <c r="D36" s="435">
        <f>IF(COUNTIF($H$14:$H$30,23),VLOOKUP(23,$H$14:$CU$30,3,FALSE),0)</f>
        <v>0</v>
      </c>
      <c r="E36" s="429">
        <f>IF(COUNTIF($H$14:$H$30,23),VLOOKUP(23,$H$14:$CU$30,4,FALSE),0)</f>
        <v>0</v>
      </c>
      <c r="F36" s="430">
        <f>IF(COUNTIF($H$14:$H$30,23),VLOOKUP(23,$H$14:$CU$30,92,FALSE),0)</f>
        <v>0</v>
      </c>
      <c r="G36" s="431">
        <f>IF(COUNTIF($H$14:$H$30,23),VLOOKUP(23,$H$14:$CW$30,94,FALSE),0)</f>
        <v>0</v>
      </c>
      <c r="I36" s="385" t="s">
        <v>191</v>
      </c>
      <c r="J36" s="1155">
        <f>CHOOSE(CA1,ﾃﾞｰﾀ入力!W4,ﾃﾞｰﾀ入力!W5,ﾃﾞｰﾀ入力!W6,ﾃﾞｰﾀ入力!W7,ﾃﾞｰﾀ入力!W8,ﾃﾞｰﾀ入力!W9)</f>
        <v>361</v>
      </c>
      <c r="K36" s="1155"/>
      <c r="L36" s="1155"/>
      <c r="M36" s="1155"/>
      <c r="N36" s="1155"/>
      <c r="O36" s="1155"/>
      <c r="P36" s="1155"/>
      <c r="Q36" s="1155"/>
      <c r="R36" s="1155"/>
      <c r="S36" s="1155"/>
      <c r="T36" s="1155"/>
      <c r="U36" s="1155"/>
      <c r="V36" s="1155"/>
      <c r="W36" s="1155"/>
      <c r="Z36" s="1318">
        <f>CHOOSE($AB$33,'セールスアクション '!B6,'セールスアクション '!B14,'セールスアクション '!B22,'セールスアクション '!B30,'セールスアクション '!B38)</f>
        <v>0</v>
      </c>
      <c r="AA36" s="1319"/>
      <c r="AB36" s="1319"/>
      <c r="AC36" s="1319"/>
      <c r="AD36" s="1319"/>
      <c r="AE36" s="1319"/>
      <c r="AF36" s="1319"/>
      <c r="AG36" s="1319"/>
      <c r="AH36" s="1319"/>
      <c r="AI36" s="1319"/>
      <c r="AJ36" s="1319"/>
      <c r="AK36" s="1319"/>
      <c r="AL36" s="1319"/>
      <c r="AM36" s="1319"/>
      <c r="AN36" s="1319"/>
      <c r="AO36" s="1319"/>
      <c r="AP36" s="1319"/>
      <c r="AQ36" s="1319"/>
      <c r="AR36" s="1319"/>
      <c r="AS36" s="1319"/>
      <c r="AT36" s="1319"/>
      <c r="AU36" s="1319"/>
      <c r="AV36" s="1319"/>
      <c r="AW36" s="1319"/>
      <c r="AX36" s="1319"/>
      <c r="AY36" s="1319"/>
      <c r="AZ36" s="1319">
        <f>CHOOSE($AB$33,'セールスアクション '!I6,'セールスアクション '!I14,'セールスアクション '!I22,'セールスアクション '!I30,'セールスアクション '!I38)</f>
        <v>0</v>
      </c>
      <c r="BA36" s="1319"/>
      <c r="BB36" s="1319"/>
      <c r="BC36" s="1319"/>
      <c r="BD36" s="1319"/>
      <c r="BE36" s="1319"/>
      <c r="BF36" s="1127"/>
      <c r="BG36" s="1127"/>
      <c r="BH36" s="1348">
        <f>CHOOSE($CA$1,PMC.D!D7,PMC.D!D16,PMC.D!D25,PMC.D!D34,PMC.D!D43,PMC.D!D52)</f>
        <v>0</v>
      </c>
      <c r="BI36" s="1349"/>
      <c r="BJ36" s="1349"/>
      <c r="BK36" s="1349"/>
      <c r="BL36" s="1349"/>
      <c r="BM36" s="1349"/>
      <c r="BN36" s="1349"/>
      <c r="BO36" s="1349"/>
      <c r="BP36" s="1349"/>
      <c r="BQ36" s="1349"/>
      <c r="BR36" s="1349"/>
      <c r="BS36" s="1350"/>
      <c r="BT36" s="1127"/>
      <c r="BU36" s="1127"/>
      <c r="BV36" s="1348">
        <f>CHOOSE($CA$1,PMC.D!J7,PMC.D!J16,PMC.D!J25,PMC.D!J34,PMC.D!J43,PMC.D!J52)</f>
        <v>0</v>
      </c>
      <c r="BW36" s="1349"/>
      <c r="BX36" s="1349"/>
      <c r="BY36" s="1349"/>
      <c r="BZ36" s="1349"/>
      <c r="CA36" s="1349"/>
      <c r="CB36" s="1349"/>
      <c r="CC36" s="1349"/>
      <c r="CD36" s="1349"/>
      <c r="CE36" s="1349"/>
      <c r="CF36" s="1349"/>
      <c r="CG36" s="1350"/>
      <c r="CH36" s="1127"/>
      <c r="CI36" s="1371"/>
      <c r="CP36" s="64"/>
      <c r="CT36" s="64"/>
      <c r="CU36" s="64"/>
      <c r="CV36" s="64"/>
    </row>
    <row r="37" spans="1:126" ht="22.5" customHeight="1">
      <c r="A37" s="443">
        <f t="shared" si="8"/>
        <v>24</v>
      </c>
      <c r="B37" s="855">
        <f>ｼﾌﾄ原本!C28</f>
        <v>0</v>
      </c>
      <c r="C37" s="780">
        <f>ｼﾌﾄ原本!Q28</f>
        <v>0</v>
      </c>
      <c r="D37" s="435">
        <f>IF(COUNTIF($H$14:$H$30,24),VLOOKUP(24,$H$14:$CU$30,3,FALSE),0)</f>
        <v>0</v>
      </c>
      <c r="E37" s="429">
        <f>IF(COUNTIF($H$14:$H$30,24),VLOOKUP(24,$H$14:$CU$30,4,FALSE),0)</f>
        <v>0</v>
      </c>
      <c r="F37" s="430">
        <f>IF(COUNTIF($H$14:$H$30,24),VLOOKUP(24,$H$14:$CU$30,92,FALSE),0)</f>
        <v>0</v>
      </c>
      <c r="G37" s="431">
        <f>IF(COUNTIF($H$14:$H$30,24),VLOOKUP(24,$H$14:$CW$30,94,FALSE),0)</f>
        <v>0</v>
      </c>
      <c r="I37" s="385" t="s">
        <v>192</v>
      </c>
      <c r="J37" s="1303">
        <f ca="1">J35/J40</f>
        <v>5167.4641148325363</v>
      </c>
      <c r="K37" s="1303"/>
      <c r="L37" s="1169">
        <f>J35/L40</f>
        <v>6923.0769230769229</v>
      </c>
      <c r="M37" s="1169"/>
      <c r="N37" s="1169"/>
      <c r="O37" s="1169"/>
      <c r="P37" s="1169"/>
      <c r="Q37" s="1169"/>
      <c r="R37" s="1169"/>
      <c r="S37" s="1169"/>
      <c r="T37" s="1169"/>
      <c r="U37" s="1169"/>
      <c r="V37" s="1169"/>
      <c r="W37" s="1169"/>
      <c r="Z37" s="1318">
        <f>CHOOSE($AB$33,'セールスアクション '!B7,'セールスアクション '!B15,'セールスアクション '!B23,'セールスアクション '!B31,'セールスアクション '!B39)</f>
        <v>0</v>
      </c>
      <c r="AA37" s="1319"/>
      <c r="AB37" s="1319"/>
      <c r="AC37" s="1319"/>
      <c r="AD37" s="1319"/>
      <c r="AE37" s="1319"/>
      <c r="AF37" s="1319"/>
      <c r="AG37" s="1319"/>
      <c r="AH37" s="1319"/>
      <c r="AI37" s="1319"/>
      <c r="AJ37" s="1319"/>
      <c r="AK37" s="1319"/>
      <c r="AL37" s="1319"/>
      <c r="AM37" s="1319"/>
      <c r="AN37" s="1319"/>
      <c r="AO37" s="1319"/>
      <c r="AP37" s="1319"/>
      <c r="AQ37" s="1319"/>
      <c r="AR37" s="1319"/>
      <c r="AS37" s="1319"/>
      <c r="AT37" s="1319"/>
      <c r="AU37" s="1319"/>
      <c r="AV37" s="1319"/>
      <c r="AW37" s="1319"/>
      <c r="AX37" s="1319"/>
      <c r="AY37" s="1319"/>
      <c r="AZ37" s="1319">
        <f>CHOOSE($AB$33,'セールスアクション '!I7,'セールスアクション '!I15,'セールスアクション '!I23,'セールスアクション '!I31,'セールスアクション '!I39)</f>
        <v>0</v>
      </c>
      <c r="BA37" s="1319"/>
      <c r="BB37" s="1319"/>
      <c r="BC37" s="1319"/>
      <c r="BD37" s="1319"/>
      <c r="BE37" s="1319"/>
      <c r="BF37" s="1127"/>
      <c r="BG37" s="1127"/>
      <c r="BH37" s="1348">
        <f>CHOOSE($CA$1,PMC.D!D8,PMC.D!D17,PMC.D!D26,PMC.D!D35,PMC.D!D44,PMC.D!D53)</f>
        <v>0</v>
      </c>
      <c r="BI37" s="1349"/>
      <c r="BJ37" s="1349"/>
      <c r="BK37" s="1349"/>
      <c r="BL37" s="1349"/>
      <c r="BM37" s="1349"/>
      <c r="BN37" s="1349"/>
      <c r="BO37" s="1349"/>
      <c r="BP37" s="1349"/>
      <c r="BQ37" s="1349"/>
      <c r="BR37" s="1349"/>
      <c r="BS37" s="1350"/>
      <c r="BT37" s="1127"/>
      <c r="BU37" s="1127"/>
      <c r="BV37" s="1348">
        <f>CHOOSE($CA$1,PMC.D!J8,PMC.D!J17,PMC.D!J26,PMC.D!J35,PMC.D!J44,PMC.D!J53)</f>
        <v>0</v>
      </c>
      <c r="BW37" s="1349"/>
      <c r="BX37" s="1349"/>
      <c r="BY37" s="1349"/>
      <c r="BZ37" s="1349"/>
      <c r="CA37" s="1349"/>
      <c r="CB37" s="1349"/>
      <c r="CC37" s="1349"/>
      <c r="CD37" s="1349"/>
      <c r="CE37" s="1349"/>
      <c r="CF37" s="1349"/>
      <c r="CG37" s="1350"/>
      <c r="CH37" s="1127"/>
      <c r="CI37" s="1371"/>
      <c r="CP37" s="64"/>
      <c r="CT37" s="64"/>
      <c r="CU37" s="64"/>
      <c r="CV37" s="64"/>
    </row>
    <row r="38" spans="1:126" ht="22.5" customHeight="1">
      <c r="A38" s="443">
        <f t="shared" si="8"/>
        <v>25</v>
      </c>
      <c r="B38" s="855">
        <f>ｼﾌﾄ原本!C29</f>
        <v>0</v>
      </c>
      <c r="C38" s="780">
        <f>ｼﾌﾄ原本!Q29</f>
        <v>0</v>
      </c>
      <c r="D38" s="435">
        <f>IF(COUNTIF($H$14:$H$30,25),VLOOKUP(25,$H$14:$CU$30,3,FALSE),0)</f>
        <v>0</v>
      </c>
      <c r="E38" s="429">
        <f>IF(COUNTIF($H$14:$H$30,25),VLOOKUP(25,$H$14:$CU$30,4,FALSE),0)</f>
        <v>0</v>
      </c>
      <c r="F38" s="430">
        <f>IF(COUNTIF($H$14:$H$30,25),VLOOKUP(25,$H$14:$CU$30,92,FALSE),0)</f>
        <v>0</v>
      </c>
      <c r="G38" s="431">
        <f>IF(COUNTIF($H$14:$H$30,25),VLOOKUP(25,$H$14:$CW$30,94,FALSE),0)</f>
        <v>0</v>
      </c>
      <c r="I38" s="385" t="s">
        <v>193</v>
      </c>
      <c r="J38" s="1189">
        <f ca="1">J36/J40</f>
        <v>6.9090909090909092</v>
      </c>
      <c r="K38" s="1189"/>
      <c r="L38" s="1194">
        <f>J36/L40</f>
        <v>9.2564102564102573</v>
      </c>
      <c r="M38" s="1194"/>
      <c r="N38" s="1194"/>
      <c r="O38" s="1194"/>
      <c r="P38" s="1194"/>
      <c r="Q38" s="1194"/>
      <c r="R38" s="1194"/>
      <c r="S38" s="1194"/>
      <c r="T38" s="1194"/>
      <c r="U38" s="1194"/>
      <c r="V38" s="1194"/>
      <c r="W38" s="1194"/>
      <c r="Z38" s="1318">
        <f>CHOOSE($AB$33,'セールスアクション '!B8,'セールスアクション '!B16,'セールスアクション '!B24,'セールスアクション '!B32,'セールスアクション '!B40)</f>
        <v>0</v>
      </c>
      <c r="AA38" s="1319"/>
      <c r="AB38" s="1319"/>
      <c r="AC38" s="1319"/>
      <c r="AD38" s="1319"/>
      <c r="AE38" s="1319"/>
      <c r="AF38" s="1319"/>
      <c r="AG38" s="1319"/>
      <c r="AH38" s="1319"/>
      <c r="AI38" s="1319"/>
      <c r="AJ38" s="1319"/>
      <c r="AK38" s="1319"/>
      <c r="AL38" s="1319"/>
      <c r="AM38" s="1319"/>
      <c r="AN38" s="1319"/>
      <c r="AO38" s="1319"/>
      <c r="AP38" s="1319"/>
      <c r="AQ38" s="1319"/>
      <c r="AR38" s="1319"/>
      <c r="AS38" s="1319"/>
      <c r="AT38" s="1319"/>
      <c r="AU38" s="1319"/>
      <c r="AV38" s="1319"/>
      <c r="AW38" s="1319"/>
      <c r="AX38" s="1319"/>
      <c r="AY38" s="1319"/>
      <c r="AZ38" s="1319">
        <f>CHOOSE($AB$33,'セールスアクション '!I8,'セールスアクション '!I16,'セールスアクション '!I24,'セールスアクション '!I32,'セールスアクション '!I40)</f>
        <v>0</v>
      </c>
      <c r="BA38" s="1319"/>
      <c r="BB38" s="1319"/>
      <c r="BC38" s="1319"/>
      <c r="BD38" s="1319"/>
      <c r="BE38" s="1319"/>
      <c r="BF38" s="1127"/>
      <c r="BG38" s="1127"/>
      <c r="BH38" s="1348">
        <f>CHOOSE($CA$1,PMC.D!D9,PMC.D!D18,PMC.D!D27,PMC.D!D36,PMC.D!D45,PMC.D!D54)</f>
        <v>0</v>
      </c>
      <c r="BI38" s="1349"/>
      <c r="BJ38" s="1349"/>
      <c r="BK38" s="1349"/>
      <c r="BL38" s="1349"/>
      <c r="BM38" s="1349"/>
      <c r="BN38" s="1349"/>
      <c r="BO38" s="1349"/>
      <c r="BP38" s="1349"/>
      <c r="BQ38" s="1349"/>
      <c r="BR38" s="1349"/>
      <c r="BS38" s="1350"/>
      <c r="BT38" s="1127"/>
      <c r="BU38" s="1127"/>
      <c r="BV38" s="1348">
        <f>CHOOSE($CA$1,PMC.D!J9,PMC.D!J18,PMC.D!J27,PMC.D!J36,PMC.D!J45,PMC.D!J54)</f>
        <v>0</v>
      </c>
      <c r="BW38" s="1349"/>
      <c r="BX38" s="1349"/>
      <c r="BY38" s="1349"/>
      <c r="BZ38" s="1349"/>
      <c r="CA38" s="1349"/>
      <c r="CB38" s="1349"/>
      <c r="CC38" s="1349"/>
      <c r="CD38" s="1349"/>
      <c r="CE38" s="1349"/>
      <c r="CF38" s="1349"/>
      <c r="CG38" s="1350"/>
      <c r="CH38" s="1127"/>
      <c r="CI38" s="1371"/>
      <c r="CP38" s="64"/>
      <c r="CT38" s="64"/>
      <c r="CU38" s="64"/>
      <c r="CV38" s="64"/>
    </row>
    <row r="39" spans="1:126" ht="22.5" customHeight="1" thickBot="1">
      <c r="A39" s="443">
        <f t="shared" si="8"/>
        <v>26</v>
      </c>
      <c r="B39" s="855">
        <f>ｼﾌﾄ原本!C30</f>
        <v>0</v>
      </c>
      <c r="C39" s="780">
        <f>ｼﾌﾄ原本!Q30</f>
        <v>0</v>
      </c>
      <c r="D39" s="435">
        <f>IF(COUNTIF($H$14:$H$30,26),VLOOKUP(26,$H$14:$CU$30,3,FALSE),0)</f>
        <v>0</v>
      </c>
      <c r="E39" s="429">
        <f>IF(COUNTIF($H$14:$H$30,26),VLOOKUP(26,$H$14:$CU$30,4,FALSE),0)</f>
        <v>0</v>
      </c>
      <c r="F39" s="430">
        <f>IF(COUNTIF($H$14:$H$30,26),VLOOKUP(26,$H$14:$CU$30,92,FALSE),0)</f>
        <v>0</v>
      </c>
      <c r="G39" s="431">
        <f>IF(COUNTIF($H$14:$H$30,26),VLOOKUP(26,$H$14:$CW$30,94,FALSE),0)</f>
        <v>0</v>
      </c>
      <c r="I39" s="385" t="s">
        <v>194</v>
      </c>
      <c r="J39" s="878">
        <f ca="1">SUMIF(CV14:CV30,"&gt;1500",CP14:CQ30)</f>
        <v>10</v>
      </c>
      <c r="K39" s="879">
        <f ca="1">SUMIF(CV14:CV30,"&lt;2000",CP14:CQ30)</f>
        <v>42.25</v>
      </c>
      <c r="L39" s="1302">
        <f ca="1">SUMIF(CV14:CV30,"&gt;1500",CP14:CQ30)</f>
        <v>10</v>
      </c>
      <c r="M39" s="1302"/>
      <c r="N39" s="1302"/>
      <c r="O39" s="1302"/>
      <c r="P39" s="1302"/>
      <c r="Q39" s="1302"/>
      <c r="R39" s="1302">
        <f ca="1">L40-L39</f>
        <v>29</v>
      </c>
      <c r="S39" s="1302"/>
      <c r="T39" s="1302"/>
      <c r="U39" s="1302"/>
      <c r="V39" s="1302"/>
      <c r="W39" s="1302"/>
      <c r="X39" s="65"/>
      <c r="Y39" s="65"/>
      <c r="Z39" s="1320">
        <f>CHOOSE($AB$33,'セールスアクション '!B9,'セールスアクション '!B17,'セールスアクション '!B25,'セールスアクション '!B33,'セールスアクション '!B41)</f>
        <v>0</v>
      </c>
      <c r="AA39" s="1321"/>
      <c r="AB39" s="1321"/>
      <c r="AC39" s="1321"/>
      <c r="AD39" s="1321"/>
      <c r="AE39" s="1321"/>
      <c r="AF39" s="1321"/>
      <c r="AG39" s="1321"/>
      <c r="AH39" s="1321"/>
      <c r="AI39" s="1321"/>
      <c r="AJ39" s="1321"/>
      <c r="AK39" s="1321"/>
      <c r="AL39" s="1321"/>
      <c r="AM39" s="1321"/>
      <c r="AN39" s="1321"/>
      <c r="AO39" s="1321"/>
      <c r="AP39" s="1321"/>
      <c r="AQ39" s="1321"/>
      <c r="AR39" s="1321"/>
      <c r="AS39" s="1321"/>
      <c r="AT39" s="1321"/>
      <c r="AU39" s="1321"/>
      <c r="AV39" s="1321"/>
      <c r="AW39" s="1321"/>
      <c r="AX39" s="1321"/>
      <c r="AY39" s="1321"/>
      <c r="AZ39" s="1321">
        <f>CHOOSE($AB$33,'セールスアクション '!I9,'セールスアクション '!I17,'セールスアクション '!I25,'セールスアクション '!I33,'セールスアクション '!I41)</f>
        <v>0</v>
      </c>
      <c r="BA39" s="1321"/>
      <c r="BB39" s="1321"/>
      <c r="BC39" s="1321"/>
      <c r="BD39" s="1321"/>
      <c r="BE39" s="1321"/>
      <c r="BF39" s="1368"/>
      <c r="BG39" s="1368"/>
      <c r="BH39" s="1357">
        <f>CHOOSE($CA$1,PMC.D!D10,PMC.D!D19,PMC.D!D28,PMC.D!D37,PMC.D!D46,PMC.D!D55)</f>
        <v>0</v>
      </c>
      <c r="BI39" s="1358"/>
      <c r="BJ39" s="1358"/>
      <c r="BK39" s="1358"/>
      <c r="BL39" s="1358"/>
      <c r="BM39" s="1358"/>
      <c r="BN39" s="1358"/>
      <c r="BO39" s="1358"/>
      <c r="BP39" s="1358"/>
      <c r="BQ39" s="1358"/>
      <c r="BR39" s="1358"/>
      <c r="BS39" s="1359"/>
      <c r="BT39" s="1368"/>
      <c r="BU39" s="1368"/>
      <c r="BV39" s="1357">
        <f>CHOOSE($CA$1,PMC.D!J10,PMC.D!J19,PMC.D!J28,PMC.D!J37,PMC.D!J46,PMC.D!J55)</f>
        <v>0</v>
      </c>
      <c r="BW39" s="1358"/>
      <c r="BX39" s="1358"/>
      <c r="BY39" s="1358"/>
      <c r="BZ39" s="1358"/>
      <c r="CA39" s="1358"/>
      <c r="CB39" s="1358"/>
      <c r="CC39" s="1358"/>
      <c r="CD39" s="1358"/>
      <c r="CE39" s="1358"/>
      <c r="CF39" s="1358"/>
      <c r="CG39" s="1359"/>
      <c r="CH39" s="1368"/>
      <c r="CI39" s="1369"/>
      <c r="CP39" s="64"/>
      <c r="CT39" s="64"/>
      <c r="CU39" s="64"/>
      <c r="CV39" s="64"/>
    </row>
    <row r="40" spans="1:126" ht="22.5" customHeight="1">
      <c r="A40" s="443">
        <f t="shared" si="8"/>
        <v>27</v>
      </c>
      <c r="B40" s="855">
        <f>ｼﾌﾄ原本!C31</f>
        <v>0</v>
      </c>
      <c r="C40" s="782">
        <f>ｼﾌﾄ原本!Q31</f>
        <v>0</v>
      </c>
      <c r="D40" s="435">
        <f>IF(COUNTIF($H$14:$H$30,27),VLOOKUP(27,$H$14:$CU$30,3,FALSE),0)</f>
        <v>0</v>
      </c>
      <c r="E40" s="429">
        <f>IF(COUNTIF($H$14:$H$30,27),VLOOKUP(27,$H$14:$CU$30,4,FALSE),0)</f>
        <v>0</v>
      </c>
      <c r="F40" s="430">
        <f>IF(COUNTIF($H$14:$H$30,27),VLOOKUP(27,$H$14:$CU$30,92,FALSE),0)</f>
        <v>0</v>
      </c>
      <c r="G40" s="431">
        <f>IF(COUNTIF($H$14:$H$30,27),VLOOKUP(27,$H$14:$CW$30,94,FALSE),0)</f>
        <v>0</v>
      </c>
      <c r="I40" s="385" t="s">
        <v>195</v>
      </c>
      <c r="J40" s="1301">
        <f ca="1">J39+K39</f>
        <v>52.25</v>
      </c>
      <c r="K40" s="1301"/>
      <c r="L40" s="1302">
        <f>CN11-CN8</f>
        <v>39</v>
      </c>
      <c r="M40" s="1302"/>
      <c r="N40" s="1302"/>
      <c r="O40" s="1302"/>
      <c r="P40" s="1302"/>
      <c r="Q40" s="1302"/>
      <c r="R40" s="1302"/>
      <c r="S40" s="1302"/>
      <c r="T40" s="1302"/>
      <c r="U40" s="1302"/>
      <c r="V40" s="1302"/>
      <c r="W40" s="1302"/>
      <c r="X40" s="386"/>
      <c r="Y40" s="387"/>
      <c r="Z40" s="1387"/>
      <c r="AA40" s="1373"/>
      <c r="AB40" s="1373"/>
      <c r="AC40" s="1373"/>
      <c r="AD40" s="1373"/>
      <c r="AE40" s="1373"/>
      <c r="AF40" s="1373"/>
      <c r="AG40" s="1373"/>
      <c r="AH40" s="1373"/>
      <c r="AI40" s="1373"/>
      <c r="AJ40" s="1373"/>
      <c r="AK40" s="1373"/>
      <c r="AL40" s="1373"/>
      <c r="AM40" s="1373"/>
      <c r="AN40" s="1373"/>
      <c r="AO40" s="1373"/>
      <c r="AP40" s="1373"/>
      <c r="AQ40" s="1373"/>
      <c r="AR40" s="1373"/>
      <c r="AS40" s="1373"/>
      <c r="AT40" s="1373"/>
      <c r="AU40" s="1373"/>
      <c r="AV40" s="1373"/>
      <c r="AW40" s="1373"/>
      <c r="AX40" s="1373"/>
      <c r="AY40" s="1373"/>
      <c r="AZ40" s="1373"/>
      <c r="BA40" s="1373"/>
      <c r="BB40" s="1373"/>
      <c r="BC40" s="1373"/>
      <c r="BD40" s="1373"/>
      <c r="BE40" s="1373"/>
      <c r="BF40" s="1373"/>
      <c r="BG40" s="1373"/>
      <c r="BH40" s="1373"/>
      <c r="BI40" s="1373"/>
      <c r="BJ40" s="1373"/>
      <c r="BK40" s="1373"/>
      <c r="BL40" s="1373"/>
      <c r="BM40" s="1373"/>
      <c r="BN40" s="1373"/>
      <c r="BO40" s="1373"/>
      <c r="BP40" s="1373"/>
      <c r="BQ40" s="1373"/>
      <c r="BR40" s="1373"/>
      <c r="BS40" s="1373"/>
      <c r="BT40" s="1373"/>
      <c r="BU40" s="1373"/>
      <c r="BV40" s="1373"/>
      <c r="BW40" s="1373"/>
      <c r="BX40" s="1373"/>
      <c r="BY40" s="1373"/>
      <c r="BZ40" s="1373"/>
      <c r="CA40" s="1373"/>
      <c r="CB40" s="1373"/>
      <c r="CC40" s="1373"/>
      <c r="CD40" s="1373"/>
      <c r="CE40" s="1373"/>
      <c r="CF40" s="1373"/>
      <c r="CG40" s="1373"/>
      <c r="CH40" s="1373"/>
      <c r="CI40" s="1374"/>
      <c r="CP40" s="64"/>
      <c r="CT40" s="64"/>
      <c r="CU40" s="64"/>
      <c r="CV40" s="64"/>
    </row>
    <row r="41" spans="1:126" ht="22.5" customHeight="1">
      <c r="A41" s="443">
        <f t="shared" si="8"/>
        <v>28</v>
      </c>
      <c r="B41" s="855" t="str">
        <f>ｼﾌﾄ原本!C32</f>
        <v>A.M（本部）</v>
      </c>
      <c r="C41" s="784">
        <f>ｼﾌﾄ原本!Q32</f>
        <v>0</v>
      </c>
      <c r="D41" s="435">
        <f>IF(COUNTIF($H$14:$H$30,28),VLOOKUP(28,$H$14:$CU$30,3,FALSE),0)</f>
        <v>0</v>
      </c>
      <c r="E41" s="429">
        <f>IF(COUNTIF($H$14:$H$30,28),VLOOKUP(28,$H$14:$CU$30,4,FALSE),0)</f>
        <v>0</v>
      </c>
      <c r="F41" s="430">
        <f>IF(COUNTIF($H$14:$H$30,28),VLOOKUP(28,$H$14:$CU$30,92,FALSE),0)</f>
        <v>0</v>
      </c>
      <c r="G41" s="431">
        <f>IF(COUNTIF($H$14:$H$30,28),VLOOKUP(28,$H$14:$CW$30,94,FALSE),0)</f>
        <v>0</v>
      </c>
      <c r="I41" s="385" t="s">
        <v>197</v>
      </c>
      <c r="J41" s="1324">
        <f ca="1">SUMIF(CV14:CV30,"&lt;2000",CU14:CU30)</f>
        <v>54826.5</v>
      </c>
      <c r="K41" s="1324"/>
      <c r="L41" s="1169">
        <f ca="1">R39*ﾃﾞｰﾀ入力!A8</f>
        <v>36540</v>
      </c>
      <c r="M41" s="1169"/>
      <c r="N41" s="1169"/>
      <c r="O41" s="1169"/>
      <c r="P41" s="1169"/>
      <c r="Q41" s="1169"/>
      <c r="R41" s="1169"/>
      <c r="S41" s="1169"/>
      <c r="T41" s="1169"/>
      <c r="U41" s="1169"/>
      <c r="V41" s="1169"/>
      <c r="W41" s="1169"/>
      <c r="X41" s="389"/>
      <c r="Y41" s="390"/>
      <c r="Z41" s="1375"/>
      <c r="AA41" s="1376"/>
      <c r="AB41" s="1376"/>
      <c r="AC41" s="1376"/>
      <c r="AD41" s="1376"/>
      <c r="AE41" s="1376"/>
      <c r="AF41" s="1376"/>
      <c r="AG41" s="1376"/>
      <c r="AH41" s="1376"/>
      <c r="AI41" s="1376"/>
      <c r="AJ41" s="1376"/>
      <c r="AK41" s="1376"/>
      <c r="AL41" s="1376"/>
      <c r="AM41" s="1376"/>
      <c r="AN41" s="1376"/>
      <c r="AO41" s="1376"/>
      <c r="AP41" s="1376"/>
      <c r="AQ41" s="1376"/>
      <c r="AR41" s="1376"/>
      <c r="AS41" s="1376"/>
      <c r="AT41" s="1376"/>
      <c r="AU41" s="1376"/>
      <c r="AV41" s="1376"/>
      <c r="AW41" s="1376"/>
      <c r="AX41" s="1376"/>
      <c r="AY41" s="1376"/>
      <c r="AZ41" s="1376"/>
      <c r="BA41" s="1376"/>
      <c r="BB41" s="1376"/>
      <c r="BC41" s="1376"/>
      <c r="BD41" s="1376"/>
      <c r="BE41" s="1376"/>
      <c r="BF41" s="1376"/>
      <c r="BG41" s="1376"/>
      <c r="BH41" s="1376"/>
      <c r="BI41" s="1376"/>
      <c r="BJ41" s="1376"/>
      <c r="BK41" s="1376"/>
      <c r="BL41" s="1376"/>
      <c r="BM41" s="1376"/>
      <c r="BN41" s="1376"/>
      <c r="BO41" s="1376"/>
      <c r="BP41" s="1376"/>
      <c r="BQ41" s="1376"/>
      <c r="BR41" s="1376"/>
      <c r="BS41" s="1376"/>
      <c r="BT41" s="1376"/>
      <c r="BU41" s="1376"/>
      <c r="BV41" s="1376"/>
      <c r="BW41" s="1376"/>
      <c r="BX41" s="1376"/>
      <c r="BY41" s="1376"/>
      <c r="BZ41" s="1376"/>
      <c r="CA41" s="1376"/>
      <c r="CB41" s="1376"/>
      <c r="CC41" s="1376"/>
      <c r="CD41" s="1376"/>
      <c r="CE41" s="1376"/>
      <c r="CF41" s="1376"/>
      <c r="CG41" s="1376"/>
      <c r="CH41" s="1376"/>
      <c r="CI41" s="1377"/>
      <c r="CP41" s="64"/>
      <c r="CT41" s="64"/>
      <c r="CU41" s="64"/>
      <c r="CV41" s="64"/>
    </row>
    <row r="42" spans="1:126" ht="22.5" customHeight="1">
      <c r="A42" s="443">
        <f t="shared" si="8"/>
        <v>29</v>
      </c>
      <c r="B42" s="855" t="str">
        <f>ｼﾌﾄ原本!C33</f>
        <v>S.I（本部</v>
      </c>
      <c r="C42" s="782">
        <f>ｼﾌﾄ原本!Q33</f>
        <v>0</v>
      </c>
      <c r="D42" s="435">
        <f>IF(COUNTIF($H$14:$H$30,29),VLOOKUP(29,$H$14:$CU$30,3,FALSE),0)</f>
        <v>0</v>
      </c>
      <c r="E42" s="429">
        <f>IF(COUNTIF($H$14:$H$30,29),VLOOKUP(29,$H$14:$CU$30,4,FALSE),0)</f>
        <v>0</v>
      </c>
      <c r="F42" s="430">
        <f>IF(COUNTIF($H$14:$H$30,29),VLOOKUP(29,$H$14:$CU$30,92,FALSE),0)</f>
        <v>0</v>
      </c>
      <c r="G42" s="431">
        <f>IF(COUNTIF($H$14:$H$30,29),VLOOKUP(29,$H$14:$CW$30,94,FALSE),0)</f>
        <v>0</v>
      </c>
      <c r="I42" s="385" t="s">
        <v>201</v>
      </c>
      <c r="J42" s="1323">
        <f ca="1">(J41)/J35</f>
        <v>0.20306111111111111</v>
      </c>
      <c r="K42" s="1323"/>
      <c r="L42" s="1187">
        <f ca="1">L41/J35</f>
        <v>0.13533333333333333</v>
      </c>
      <c r="M42" s="1187"/>
      <c r="N42" s="1187"/>
      <c r="O42" s="1187"/>
      <c r="P42" s="1187"/>
      <c r="Q42" s="1187"/>
      <c r="R42" s="1187"/>
      <c r="S42" s="1187"/>
      <c r="T42" s="1187"/>
      <c r="U42" s="1187"/>
      <c r="V42" s="1187"/>
      <c r="W42" s="1187"/>
      <c r="X42" s="392"/>
      <c r="Y42" s="393"/>
      <c r="Z42" s="1375"/>
      <c r="AA42" s="1376"/>
      <c r="AB42" s="1376"/>
      <c r="AC42" s="1376"/>
      <c r="AD42" s="1376"/>
      <c r="AE42" s="1376"/>
      <c r="AF42" s="1376"/>
      <c r="AG42" s="1376"/>
      <c r="AH42" s="1376"/>
      <c r="AI42" s="1376"/>
      <c r="AJ42" s="1376"/>
      <c r="AK42" s="1376"/>
      <c r="AL42" s="1376"/>
      <c r="AM42" s="1376"/>
      <c r="AN42" s="1376"/>
      <c r="AO42" s="1376"/>
      <c r="AP42" s="1376"/>
      <c r="AQ42" s="1376"/>
      <c r="AR42" s="1376"/>
      <c r="AS42" s="1376"/>
      <c r="AT42" s="1376"/>
      <c r="AU42" s="1376"/>
      <c r="AV42" s="1376"/>
      <c r="AW42" s="1376"/>
      <c r="AX42" s="1376"/>
      <c r="AY42" s="1376"/>
      <c r="AZ42" s="1376"/>
      <c r="BA42" s="1376"/>
      <c r="BB42" s="1376"/>
      <c r="BC42" s="1376"/>
      <c r="BD42" s="1376"/>
      <c r="BE42" s="1376"/>
      <c r="BF42" s="1376"/>
      <c r="BG42" s="1376"/>
      <c r="BH42" s="1376"/>
      <c r="BI42" s="1376"/>
      <c r="BJ42" s="1376"/>
      <c r="BK42" s="1376"/>
      <c r="BL42" s="1376"/>
      <c r="BM42" s="1376"/>
      <c r="BN42" s="1376"/>
      <c r="BO42" s="1376"/>
      <c r="BP42" s="1376"/>
      <c r="BQ42" s="1376"/>
      <c r="BR42" s="1376"/>
      <c r="BS42" s="1376"/>
      <c r="BT42" s="1376"/>
      <c r="BU42" s="1376"/>
      <c r="BV42" s="1376"/>
      <c r="BW42" s="1376"/>
      <c r="BX42" s="1376"/>
      <c r="BY42" s="1376"/>
      <c r="BZ42" s="1376"/>
      <c r="CA42" s="1376"/>
      <c r="CB42" s="1376"/>
      <c r="CC42" s="1376"/>
      <c r="CD42" s="1376"/>
      <c r="CE42" s="1376"/>
      <c r="CF42" s="1376"/>
      <c r="CG42" s="1376"/>
      <c r="CH42" s="1376"/>
      <c r="CI42" s="1377"/>
      <c r="CP42" s="64"/>
      <c r="CT42" s="64"/>
      <c r="CU42" s="64"/>
      <c r="CV42" s="64"/>
    </row>
    <row r="43" spans="1:126" ht="22.5" customHeight="1">
      <c r="A43" s="443">
        <f t="shared" si="8"/>
        <v>30</v>
      </c>
      <c r="B43" s="855" t="str">
        <f>ｼﾌﾄ原本!C34</f>
        <v>不足①</v>
      </c>
      <c r="C43" s="784">
        <f>ｼﾌﾄ原本!Q34</f>
        <v>0</v>
      </c>
      <c r="D43" s="435">
        <f>IF(COUNTIF($H$14:$H$30,30),VLOOKUP(30,$H$14:$CU$30,3,FALSE),0)</f>
        <v>0</v>
      </c>
      <c r="E43" s="429">
        <f>IF(COUNTIF($H$14:$H$30,30),VLOOKUP(30,$H$14:$CU$30,4,FALSE),0)</f>
        <v>0</v>
      </c>
      <c r="F43" s="430">
        <f>IF(COUNTIF($H$14:$H$30,30),VLOOKUP(30,$H$14:$CU$30,92,FALSE),0)</f>
        <v>0</v>
      </c>
      <c r="G43" s="431">
        <f>IF(COUNTIF($H$14:$H$30,30),VLOOKUP(30,$H$14:$CW$30,94,FALSE),0)</f>
        <v>0</v>
      </c>
      <c r="I43" s="395"/>
      <c r="J43" s="396"/>
      <c r="K43" s="396"/>
      <c r="L43" s="396"/>
      <c r="M43" s="396"/>
      <c r="N43" s="396"/>
      <c r="O43" s="396"/>
      <c r="P43" s="396"/>
      <c r="Q43" s="396"/>
      <c r="R43" s="396"/>
      <c r="S43" s="396"/>
      <c r="T43" s="396"/>
      <c r="U43" s="396"/>
      <c r="V43" s="396"/>
      <c r="W43" s="396"/>
      <c r="Z43" s="1375"/>
      <c r="AA43" s="1376"/>
      <c r="AB43" s="1376"/>
      <c r="AC43" s="1376"/>
      <c r="AD43" s="1376"/>
      <c r="AE43" s="1376"/>
      <c r="AF43" s="1376"/>
      <c r="AG43" s="1376"/>
      <c r="AH43" s="1376"/>
      <c r="AI43" s="1376"/>
      <c r="AJ43" s="1376"/>
      <c r="AK43" s="1376"/>
      <c r="AL43" s="1376"/>
      <c r="AM43" s="1376"/>
      <c r="AN43" s="1376"/>
      <c r="AO43" s="1376"/>
      <c r="AP43" s="1376"/>
      <c r="AQ43" s="1376"/>
      <c r="AR43" s="1376"/>
      <c r="AS43" s="1376"/>
      <c r="AT43" s="1376"/>
      <c r="AU43" s="1376"/>
      <c r="AV43" s="1376"/>
      <c r="AW43" s="1376"/>
      <c r="AX43" s="1376"/>
      <c r="AY43" s="1376"/>
      <c r="AZ43" s="1376"/>
      <c r="BA43" s="1376"/>
      <c r="BB43" s="1376"/>
      <c r="BC43" s="1376"/>
      <c r="BD43" s="1376"/>
      <c r="BE43" s="1376"/>
      <c r="BF43" s="1376"/>
      <c r="BG43" s="1376"/>
      <c r="BH43" s="1376"/>
      <c r="BI43" s="1376"/>
      <c r="BJ43" s="1376"/>
      <c r="BK43" s="1376"/>
      <c r="BL43" s="1376"/>
      <c r="BM43" s="1376"/>
      <c r="BN43" s="1376"/>
      <c r="BO43" s="1376"/>
      <c r="BP43" s="1376"/>
      <c r="BQ43" s="1376"/>
      <c r="BR43" s="1376"/>
      <c r="BS43" s="1376"/>
      <c r="BT43" s="1376"/>
      <c r="BU43" s="1376"/>
      <c r="BV43" s="1376"/>
      <c r="BW43" s="1376"/>
      <c r="BX43" s="1376"/>
      <c r="BY43" s="1376"/>
      <c r="BZ43" s="1376"/>
      <c r="CA43" s="1376"/>
      <c r="CB43" s="1376"/>
      <c r="CC43" s="1376"/>
      <c r="CD43" s="1376"/>
      <c r="CE43" s="1376"/>
      <c r="CF43" s="1376"/>
      <c r="CG43" s="1376"/>
      <c r="CH43" s="1376"/>
      <c r="CI43" s="1377"/>
      <c r="CP43" s="64"/>
      <c r="CT43" s="64"/>
      <c r="CU43" s="64"/>
      <c r="CV43" s="64"/>
    </row>
    <row r="44" spans="1:126" ht="22.5" customHeight="1">
      <c r="A44" s="443">
        <f t="shared" si="8"/>
        <v>31</v>
      </c>
      <c r="B44" s="855">
        <f>ｼﾌﾄ原本!C35</f>
        <v>0</v>
      </c>
      <c r="C44" s="785">
        <f>ｼﾌﾄ原本!E35</f>
        <v>0</v>
      </c>
      <c r="D44" s="435">
        <f>IF(COUNTIF($H$14:$H$30,31),VLOOKUP(31,$H$14:$CU$30,3,FALSE),0)</f>
        <v>0</v>
      </c>
      <c r="E44" s="429">
        <f>IF(COUNTIF($H$14:$H$30,31),VLOOKUP(31,$H$14:$CU$30,4,FALSE),0)</f>
        <v>0</v>
      </c>
      <c r="F44" s="430">
        <f>IF(COUNTIF($H$14:$H$30,31),VLOOKUP(31,$H$14:$CU$30,92,FALSE),0)</f>
        <v>0</v>
      </c>
      <c r="G44" s="431">
        <f>IF(COUNTIF($H$14:$H$30,31),VLOOKUP(31,$H$14:$CW$30,94,FALSE),0)</f>
        <v>0</v>
      </c>
      <c r="I44" s="395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Z44" s="1375"/>
      <c r="AA44" s="1376"/>
      <c r="AB44" s="1376"/>
      <c r="AC44" s="1376"/>
      <c r="AD44" s="1376"/>
      <c r="AE44" s="1376"/>
      <c r="AF44" s="1376"/>
      <c r="AG44" s="1376"/>
      <c r="AH44" s="1376"/>
      <c r="AI44" s="1376"/>
      <c r="AJ44" s="1376"/>
      <c r="AK44" s="1376"/>
      <c r="AL44" s="1376"/>
      <c r="AM44" s="1376"/>
      <c r="AN44" s="1376"/>
      <c r="AO44" s="1376"/>
      <c r="AP44" s="1376"/>
      <c r="AQ44" s="1376"/>
      <c r="AR44" s="1376"/>
      <c r="AS44" s="1376"/>
      <c r="AT44" s="1376"/>
      <c r="AU44" s="1376"/>
      <c r="AV44" s="1376"/>
      <c r="AW44" s="1376"/>
      <c r="AX44" s="1376"/>
      <c r="AY44" s="1376"/>
      <c r="AZ44" s="1376"/>
      <c r="BA44" s="1376"/>
      <c r="BB44" s="1376"/>
      <c r="BC44" s="1376"/>
      <c r="BD44" s="1376"/>
      <c r="BE44" s="1376"/>
      <c r="BF44" s="1376"/>
      <c r="BG44" s="1376"/>
      <c r="BH44" s="1376"/>
      <c r="BI44" s="1376"/>
      <c r="BJ44" s="1376"/>
      <c r="BK44" s="1376"/>
      <c r="BL44" s="1376"/>
      <c r="BM44" s="1376"/>
      <c r="BN44" s="1376"/>
      <c r="BO44" s="1376"/>
      <c r="BP44" s="1376"/>
      <c r="BQ44" s="1376"/>
      <c r="BR44" s="1376"/>
      <c r="BS44" s="1376"/>
      <c r="BT44" s="1376"/>
      <c r="BU44" s="1376"/>
      <c r="BV44" s="1376"/>
      <c r="BW44" s="1376"/>
      <c r="BX44" s="1376"/>
      <c r="BY44" s="1376"/>
      <c r="BZ44" s="1376"/>
      <c r="CA44" s="1376"/>
      <c r="CB44" s="1376"/>
      <c r="CC44" s="1376"/>
      <c r="CD44" s="1376"/>
      <c r="CE44" s="1376"/>
      <c r="CF44" s="1376"/>
      <c r="CG44" s="1376"/>
      <c r="CH44" s="1376"/>
      <c r="CI44" s="1377"/>
    </row>
    <row r="45" spans="1:126" ht="22.5" customHeight="1" thickBot="1">
      <c r="A45" s="443">
        <f t="shared" si="8"/>
        <v>32</v>
      </c>
      <c r="B45" s="855">
        <f>ｼﾌﾄ原本!C36</f>
        <v>0</v>
      </c>
      <c r="C45" s="785">
        <f>ｼﾌﾄ原本!E36</f>
        <v>0</v>
      </c>
      <c r="D45" s="435">
        <f>IF(COUNTIF($H$14:$H$30,32),VLOOKUP(32,$H$14:$CU$30,3,FALSE),0)</f>
        <v>0</v>
      </c>
      <c r="E45" s="429">
        <f>IF(COUNTIF($H$14:$H$30,32),VLOOKUP(32,$H$14:$CU$30,4,FALSE),0)</f>
        <v>0</v>
      </c>
      <c r="F45" s="430">
        <f>IF(COUNTIF($H$14:$H$30,32),VLOOKUP(32,$H$14:$CU$30,92,FALSE),0)</f>
        <v>0</v>
      </c>
      <c r="G45" s="431">
        <f>IF(COUNTIF($H$14:$H$30,32),VLOOKUP(32,$H$14:$CW$30,94,FALSE),0)</f>
        <v>0</v>
      </c>
      <c r="I45" s="395"/>
      <c r="J45" s="396"/>
      <c r="K45" s="396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6"/>
      <c r="Z45" s="1378"/>
      <c r="AA45" s="1379"/>
      <c r="AB45" s="1379"/>
      <c r="AC45" s="1379"/>
      <c r="AD45" s="1379"/>
      <c r="AE45" s="1379"/>
      <c r="AF45" s="1379"/>
      <c r="AG45" s="1379"/>
      <c r="AH45" s="1379"/>
      <c r="AI45" s="1379"/>
      <c r="AJ45" s="1379"/>
      <c r="AK45" s="1379"/>
      <c r="AL45" s="1379"/>
      <c r="AM45" s="1379"/>
      <c r="AN45" s="1379"/>
      <c r="AO45" s="1379"/>
      <c r="AP45" s="1379"/>
      <c r="AQ45" s="1379"/>
      <c r="AR45" s="1379"/>
      <c r="AS45" s="1379"/>
      <c r="AT45" s="1379"/>
      <c r="AU45" s="1379"/>
      <c r="AV45" s="1379"/>
      <c r="AW45" s="1379"/>
      <c r="AX45" s="1379"/>
      <c r="AY45" s="1379"/>
      <c r="AZ45" s="1379"/>
      <c r="BA45" s="1379"/>
      <c r="BB45" s="1379"/>
      <c r="BC45" s="1379"/>
      <c r="BD45" s="1379"/>
      <c r="BE45" s="1379"/>
      <c r="BF45" s="1379"/>
      <c r="BG45" s="1379"/>
      <c r="BH45" s="1379"/>
      <c r="BI45" s="1379"/>
      <c r="BJ45" s="1379"/>
      <c r="BK45" s="1379"/>
      <c r="BL45" s="1379"/>
      <c r="BM45" s="1379"/>
      <c r="BN45" s="1379"/>
      <c r="BO45" s="1379"/>
      <c r="BP45" s="1379"/>
      <c r="BQ45" s="1379"/>
      <c r="BR45" s="1379"/>
      <c r="BS45" s="1379"/>
      <c r="BT45" s="1379"/>
      <c r="BU45" s="1379"/>
      <c r="BV45" s="1379"/>
      <c r="BW45" s="1379"/>
      <c r="BX45" s="1379"/>
      <c r="BY45" s="1379"/>
      <c r="BZ45" s="1379"/>
      <c r="CA45" s="1379"/>
      <c r="CB45" s="1379"/>
      <c r="CC45" s="1379"/>
      <c r="CD45" s="1379"/>
      <c r="CE45" s="1379"/>
      <c r="CF45" s="1379"/>
      <c r="CG45" s="1379"/>
      <c r="CH45" s="1379"/>
      <c r="CI45" s="1380"/>
    </row>
    <row r="46" spans="1:126" ht="22.5" customHeight="1" thickBot="1">
      <c r="A46" s="444">
        <f t="shared" si="8"/>
        <v>33</v>
      </c>
      <c r="B46" s="869">
        <f>ｼﾌﾄ原本!C37</f>
        <v>0</v>
      </c>
      <c r="C46" s="786">
        <f>ｼﾌﾄ原本!E37</f>
        <v>0</v>
      </c>
      <c r="D46" s="437">
        <f>IF(COUNTIF($H$14:$H$30,33),VLOOKUP(33,$H$14:$CU$30,3,FALSE),0)</f>
        <v>0</v>
      </c>
      <c r="E46" s="438">
        <f>IF(COUNTIF($H$14:$H$30,33),VLOOKUP(33,$H$14:$CU$30,4,FALSE),0)</f>
        <v>0</v>
      </c>
      <c r="F46" s="439">
        <f>IF(COUNTIF($H$14:$H$30,33),VLOOKUP(33,$H$14:$CU$30,92,FALSE),0)</f>
        <v>0</v>
      </c>
      <c r="G46" s="440">
        <f>IF(COUNTIF($H$14:$H$30,33),VLOOKUP(33,$H$14:$CW$30,94,FALSE),0)</f>
        <v>0</v>
      </c>
      <c r="I46" s="395"/>
      <c r="J46" s="396"/>
      <c r="K46" s="396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6"/>
    </row>
    <row r="47" spans="1:126" ht="20.25" customHeight="1">
      <c r="I47" s="385" t="s">
        <v>199</v>
      </c>
      <c r="J47" s="1312">
        <f ca="1">J41/K39</f>
        <v>1297.6686390532545</v>
      </c>
      <c r="K47" s="1312"/>
      <c r="L47" s="1382">
        <f>ﾃﾞｰﾀ入力!A8</f>
        <v>1260</v>
      </c>
      <c r="M47" s="1382"/>
      <c r="N47" s="1382"/>
      <c r="O47" s="1382"/>
      <c r="P47" s="1382"/>
      <c r="Q47" s="1382"/>
      <c r="R47" s="1382"/>
      <c r="S47" s="1382"/>
      <c r="T47" s="1382"/>
      <c r="U47" s="1382"/>
      <c r="V47" s="1382"/>
      <c r="W47" s="1382"/>
      <c r="DP47" s="221"/>
      <c r="DT47" s="69"/>
      <c r="DU47" s="69"/>
      <c r="DV47" s="69"/>
    </row>
    <row r="48" spans="1:126" ht="20.25" customHeight="1">
      <c r="I48" s="385" t="s">
        <v>82</v>
      </c>
      <c r="J48" s="1140">
        <f ca="1">CW31</f>
        <v>3544</v>
      </c>
      <c r="K48" s="1140"/>
      <c r="L48" s="1381"/>
      <c r="M48" s="1381"/>
      <c r="N48" s="1381"/>
      <c r="O48" s="1381"/>
      <c r="P48" s="1381"/>
      <c r="Q48" s="1381"/>
      <c r="R48" s="1381"/>
      <c r="S48" s="1381"/>
      <c r="T48" s="1381"/>
      <c r="U48" s="1381"/>
      <c r="V48" s="1381"/>
      <c r="W48" s="1381"/>
    </row>
    <row r="49" spans="11:19" ht="20.25" customHeight="1">
      <c r="K49" s="64"/>
      <c r="L49" s="398"/>
      <c r="M49" s="398"/>
      <c r="N49" s="64"/>
      <c r="O49" s="64"/>
      <c r="P49" s="64"/>
      <c r="Q49" s="64"/>
      <c r="R49" s="64"/>
      <c r="S49" s="64"/>
    </row>
    <row r="50" spans="11:19" ht="20.25" customHeight="1">
      <c r="K50" s="64"/>
      <c r="L50" s="66"/>
      <c r="M50" s="66"/>
      <c r="N50" s="64"/>
      <c r="O50" s="64"/>
      <c r="P50" s="64"/>
      <c r="Q50" s="64"/>
      <c r="R50" s="64"/>
      <c r="S50" s="64"/>
    </row>
    <row r="51" spans="11:19" ht="20.25" customHeight="1">
      <c r="L51" s="64"/>
      <c r="M51" s="64"/>
    </row>
    <row r="52" spans="11:19" ht="20.25" customHeight="1">
      <c r="L52" s="64"/>
      <c r="M52" s="64"/>
    </row>
  </sheetData>
  <sheetProtection formatCells="0"/>
  <mergeCells count="349">
    <mergeCell ref="CH36:CI36"/>
    <mergeCell ref="CH37:CI37"/>
    <mergeCell ref="CH38:CI38"/>
    <mergeCell ref="CH39:CI39"/>
    <mergeCell ref="Z36:AY36"/>
    <mergeCell ref="X32:AA32"/>
    <mergeCell ref="BV39:CG39"/>
    <mergeCell ref="BV35:CG35"/>
    <mergeCell ref="BV36:CG36"/>
    <mergeCell ref="BV38:CG38"/>
    <mergeCell ref="BT39:BU39"/>
    <mergeCell ref="BF38:BG38"/>
    <mergeCell ref="BT36:BU36"/>
    <mergeCell ref="BT37:BU37"/>
    <mergeCell ref="BT38:BU38"/>
    <mergeCell ref="AZ37:BE37"/>
    <mergeCell ref="Z38:AY38"/>
    <mergeCell ref="Z39:AY39"/>
    <mergeCell ref="BH35:BS35"/>
    <mergeCell ref="BH37:BS37"/>
    <mergeCell ref="BH38:BS38"/>
    <mergeCell ref="BH39:BS39"/>
    <mergeCell ref="BF39:BG39"/>
    <mergeCell ref="BV34:CI34"/>
    <mergeCell ref="CH35:CI35"/>
    <mergeCell ref="CJ31:CM31"/>
    <mergeCell ref="CF32:CI32"/>
    <mergeCell ref="BT35:BU35"/>
    <mergeCell ref="CJ32:CM32"/>
    <mergeCell ref="AZ35:BE35"/>
    <mergeCell ref="AZ31:BC31"/>
    <mergeCell ref="BD31:BG31"/>
    <mergeCell ref="AB33:AE33"/>
    <mergeCell ref="AF33:AI33"/>
    <mergeCell ref="AF31:AI31"/>
    <mergeCell ref="CF31:CI31"/>
    <mergeCell ref="BP31:BS31"/>
    <mergeCell ref="AJ32:AM32"/>
    <mergeCell ref="BH32:BK32"/>
    <mergeCell ref="K1:U1"/>
    <mergeCell ref="V1:Y1"/>
    <mergeCell ref="AZ6:BC6"/>
    <mergeCell ref="BD6:BG6"/>
    <mergeCell ref="AZ7:BC7"/>
    <mergeCell ref="BD7:BG7"/>
    <mergeCell ref="AN5:AQ5"/>
    <mergeCell ref="AR5:AU5"/>
    <mergeCell ref="AR1:AU1"/>
    <mergeCell ref="BD5:BG5"/>
    <mergeCell ref="AZ5:BC5"/>
    <mergeCell ref="AZ1:BC1"/>
    <mergeCell ref="AZ3:BC3"/>
    <mergeCell ref="AV5:AY5"/>
    <mergeCell ref="AC1:AI1"/>
    <mergeCell ref="AJ1:AM1"/>
    <mergeCell ref="L3:O3"/>
    <mergeCell ref="AF6:AI6"/>
    <mergeCell ref="AR7:AU7"/>
    <mergeCell ref="AJ3:AM3"/>
    <mergeCell ref="AN3:AQ3"/>
    <mergeCell ref="AB3:AE3"/>
    <mergeCell ref="BD1:BK1"/>
    <mergeCell ref="AN1:AQ1"/>
    <mergeCell ref="CN2:CO2"/>
    <mergeCell ref="CN4:CO4"/>
    <mergeCell ref="CN6:CO6"/>
    <mergeCell ref="CN7:CO7"/>
    <mergeCell ref="CN3:CO3"/>
    <mergeCell ref="CN5:CO5"/>
    <mergeCell ref="CF8:CI8"/>
    <mergeCell ref="X4:AA4"/>
    <mergeCell ref="X5:AA5"/>
    <mergeCell ref="AB5:AE5"/>
    <mergeCell ref="AB8:AE8"/>
    <mergeCell ref="AF8:AI8"/>
    <mergeCell ref="CJ4:CM4"/>
    <mergeCell ref="CJ7:CM7"/>
    <mergeCell ref="CF7:CI7"/>
    <mergeCell ref="BT6:BW6"/>
    <mergeCell ref="CB8:CE8"/>
    <mergeCell ref="BX7:CA7"/>
    <mergeCell ref="BT8:BW8"/>
    <mergeCell ref="BH8:BK8"/>
    <mergeCell ref="BL7:BO7"/>
    <mergeCell ref="BP7:BS7"/>
    <mergeCell ref="BT4:BW4"/>
    <mergeCell ref="BL5:BO5"/>
    <mergeCell ref="AF5:AI5"/>
    <mergeCell ref="CJ3:CM3"/>
    <mergeCell ref="CF5:CI5"/>
    <mergeCell ref="BT7:BW7"/>
    <mergeCell ref="BH5:BK5"/>
    <mergeCell ref="AV7:AY7"/>
    <mergeCell ref="BP4:BS4"/>
    <mergeCell ref="AR4:AU4"/>
    <mergeCell ref="AZ4:BC4"/>
    <mergeCell ref="BP6:BS6"/>
    <mergeCell ref="BH7:BK7"/>
    <mergeCell ref="BP5:BS5"/>
    <mergeCell ref="BH6:BK6"/>
    <mergeCell ref="BD3:BG3"/>
    <mergeCell ref="CB3:CE3"/>
    <mergeCell ref="BD4:BG4"/>
    <mergeCell ref="AF4:AI4"/>
    <mergeCell ref="AJ4:AM4"/>
    <mergeCell ref="AR3:AU3"/>
    <mergeCell ref="AF3:AI3"/>
    <mergeCell ref="AN4:AQ4"/>
    <mergeCell ref="CP13:CQ13"/>
    <mergeCell ref="CP14:CQ14"/>
    <mergeCell ref="CN13:CO13"/>
    <mergeCell ref="CN11:CO11"/>
    <mergeCell ref="CN10:CO10"/>
    <mergeCell ref="CN15:CO15"/>
    <mergeCell ref="AB4:AE4"/>
    <mergeCell ref="CF6:CI6"/>
    <mergeCell ref="CJ6:CM6"/>
    <mergeCell ref="BX4:CA4"/>
    <mergeCell ref="CB7:CE7"/>
    <mergeCell ref="CJ5:CM5"/>
    <mergeCell ref="CB5:CE5"/>
    <mergeCell ref="CB6:CE6"/>
    <mergeCell ref="AN6:AQ6"/>
    <mergeCell ref="AR6:AU6"/>
    <mergeCell ref="BD8:BG8"/>
    <mergeCell ref="AR8:AU8"/>
    <mergeCell ref="BH10:BK10"/>
    <mergeCell ref="CF10:CI10"/>
    <mergeCell ref="BP10:BS10"/>
    <mergeCell ref="BX10:CA10"/>
    <mergeCell ref="CB10:CE10"/>
    <mergeCell ref="BH9:BK9"/>
    <mergeCell ref="CP15:CQ15"/>
    <mergeCell ref="CP28:CQ28"/>
    <mergeCell ref="CP19:CQ19"/>
    <mergeCell ref="CN22:CO22"/>
    <mergeCell ref="CP23:CQ23"/>
    <mergeCell ref="CN20:CO20"/>
    <mergeCell ref="CP26:CQ26"/>
    <mergeCell ref="CP29:CQ29"/>
    <mergeCell ref="CP31:CQ31"/>
    <mergeCell ref="CN29:CO29"/>
    <mergeCell ref="CP30:CQ30"/>
    <mergeCell ref="CN31:CO31"/>
    <mergeCell ref="CN25:CO25"/>
    <mergeCell ref="CP24:CQ24"/>
    <mergeCell ref="CN19:CO19"/>
    <mergeCell ref="CN28:CO28"/>
    <mergeCell ref="CP27:CQ27"/>
    <mergeCell ref="CN30:CO30"/>
    <mergeCell ref="CN26:CO26"/>
    <mergeCell ref="CN27:CO27"/>
    <mergeCell ref="CP20:CQ20"/>
    <mergeCell ref="CN21:CO21"/>
    <mergeCell ref="CP21:CQ21"/>
    <mergeCell ref="CP22:CQ22"/>
    <mergeCell ref="CP25:CQ25"/>
    <mergeCell ref="CP16:CQ16"/>
    <mergeCell ref="CN17:CO17"/>
    <mergeCell ref="CP17:CQ17"/>
    <mergeCell ref="CN18:CO18"/>
    <mergeCell ref="CP18:CQ18"/>
    <mergeCell ref="CN16:CO16"/>
    <mergeCell ref="CN24:CO24"/>
    <mergeCell ref="CN23:CO23"/>
    <mergeCell ref="BL8:BO8"/>
    <mergeCell ref="BP8:BS8"/>
    <mergeCell ref="CJ8:CM8"/>
    <mergeCell ref="CJ9:CM9"/>
    <mergeCell ref="CF9:CI9"/>
    <mergeCell ref="BT5:BW5"/>
    <mergeCell ref="BX8:CA8"/>
    <mergeCell ref="BL6:BO6"/>
    <mergeCell ref="BX6:CA6"/>
    <mergeCell ref="BX5:CA5"/>
    <mergeCell ref="CF11:CI11"/>
    <mergeCell ref="CB11:CE11"/>
    <mergeCell ref="CJ11:CM11"/>
    <mergeCell ref="CN9:CO9"/>
    <mergeCell ref="CN14:CO14"/>
    <mergeCell ref="CN8:CO8"/>
    <mergeCell ref="BP9:BS9"/>
    <mergeCell ref="BX9:CA9"/>
    <mergeCell ref="BT9:BW9"/>
    <mergeCell ref="CJ10:CM10"/>
    <mergeCell ref="CA1:CE1"/>
    <mergeCell ref="BT1:BZ1"/>
    <mergeCell ref="CF3:CI3"/>
    <mergeCell ref="CB4:CE4"/>
    <mergeCell ref="CF4:CI4"/>
    <mergeCell ref="BH4:BK4"/>
    <mergeCell ref="BH3:BK3"/>
    <mergeCell ref="AV3:AY3"/>
    <mergeCell ref="BL4:BO4"/>
    <mergeCell ref="AV4:AY4"/>
    <mergeCell ref="BT3:BW3"/>
    <mergeCell ref="BX3:CA3"/>
    <mergeCell ref="BL3:BO3"/>
    <mergeCell ref="BP3:BS3"/>
    <mergeCell ref="X3:AA3"/>
    <mergeCell ref="AZ8:BC8"/>
    <mergeCell ref="AN8:AQ8"/>
    <mergeCell ref="AR9:AU9"/>
    <mergeCell ref="AN7:AQ7"/>
    <mergeCell ref="I8:J8"/>
    <mergeCell ref="L7:O7"/>
    <mergeCell ref="L8:O8"/>
    <mergeCell ref="I9:J9"/>
    <mergeCell ref="P9:S9"/>
    <mergeCell ref="AJ9:AM9"/>
    <mergeCell ref="AV8:AY8"/>
    <mergeCell ref="AV9:AY9"/>
    <mergeCell ref="I7:J7"/>
    <mergeCell ref="P7:S7"/>
    <mergeCell ref="X8:AA8"/>
    <mergeCell ref="X7:AA7"/>
    <mergeCell ref="AB7:AE7"/>
    <mergeCell ref="AN9:AQ9"/>
    <mergeCell ref="AF7:AI7"/>
    <mergeCell ref="AJ7:AM7"/>
    <mergeCell ref="L4:O4"/>
    <mergeCell ref="AJ6:AM6"/>
    <mergeCell ref="AJ5:AM5"/>
    <mergeCell ref="I3:J4"/>
    <mergeCell ref="L47:W47"/>
    <mergeCell ref="J47:K47"/>
    <mergeCell ref="J42:K42"/>
    <mergeCell ref="T5:W5"/>
    <mergeCell ref="I5:J6"/>
    <mergeCell ref="T7:W7"/>
    <mergeCell ref="P8:S8"/>
    <mergeCell ref="P5:S5"/>
    <mergeCell ref="L5:O5"/>
    <mergeCell ref="L6:O6"/>
    <mergeCell ref="T6:W6"/>
    <mergeCell ref="T9:W9"/>
    <mergeCell ref="T8:W8"/>
    <mergeCell ref="P31:S31"/>
    <mergeCell ref="T31:W31"/>
    <mergeCell ref="P3:S3"/>
    <mergeCell ref="T3:W3"/>
    <mergeCell ref="P4:S4"/>
    <mergeCell ref="T4:W4"/>
    <mergeCell ref="J48:K48"/>
    <mergeCell ref="L48:W48"/>
    <mergeCell ref="L42:W42"/>
    <mergeCell ref="I11:J11"/>
    <mergeCell ref="J41:K41"/>
    <mergeCell ref="J34:K34"/>
    <mergeCell ref="L34:W34"/>
    <mergeCell ref="I10:J10"/>
    <mergeCell ref="L31:O31"/>
    <mergeCell ref="L10:O10"/>
    <mergeCell ref="L11:O11"/>
    <mergeCell ref="P11:S11"/>
    <mergeCell ref="T11:W11"/>
    <mergeCell ref="R39:W39"/>
    <mergeCell ref="J40:K40"/>
    <mergeCell ref="L40:W40"/>
    <mergeCell ref="J38:K38"/>
    <mergeCell ref="J37:K37"/>
    <mergeCell ref="J35:W35"/>
    <mergeCell ref="L37:W37"/>
    <mergeCell ref="AZ39:BE39"/>
    <mergeCell ref="Z35:AY35"/>
    <mergeCell ref="BF36:BG36"/>
    <mergeCell ref="AZ36:BE36"/>
    <mergeCell ref="AJ31:AM31"/>
    <mergeCell ref="P6:S6"/>
    <mergeCell ref="P10:S10"/>
    <mergeCell ref="T10:W10"/>
    <mergeCell ref="X10:AA10"/>
    <mergeCell ref="X11:AA11"/>
    <mergeCell ref="AV6:AY6"/>
    <mergeCell ref="X9:AA9"/>
    <mergeCell ref="X31:AA31"/>
    <mergeCell ref="AB31:AE31"/>
    <mergeCell ref="AV31:AY31"/>
    <mergeCell ref="X6:AA6"/>
    <mergeCell ref="AB6:AE6"/>
    <mergeCell ref="AJ8:AM8"/>
    <mergeCell ref="Z37:AY37"/>
    <mergeCell ref="AN31:AQ31"/>
    <mergeCell ref="AR31:AU31"/>
    <mergeCell ref="BD9:BG9"/>
    <mergeCell ref="BD10:BG10"/>
    <mergeCell ref="BD11:BG11"/>
    <mergeCell ref="BV37:CG37"/>
    <mergeCell ref="AZ38:BE38"/>
    <mergeCell ref="BF37:BG37"/>
    <mergeCell ref="AR11:AU11"/>
    <mergeCell ref="AN11:AQ11"/>
    <mergeCell ref="BH11:BK11"/>
    <mergeCell ref="BT32:BW32"/>
    <mergeCell ref="BH31:BK31"/>
    <mergeCell ref="L41:W41"/>
    <mergeCell ref="BX31:CA31"/>
    <mergeCell ref="BT11:BW11"/>
    <mergeCell ref="BH36:BS36"/>
    <mergeCell ref="AR32:AU32"/>
    <mergeCell ref="AV32:AY32"/>
    <mergeCell ref="AZ32:BC32"/>
    <mergeCell ref="AB32:AE32"/>
    <mergeCell ref="L38:W38"/>
    <mergeCell ref="L32:O32"/>
    <mergeCell ref="AF32:AI32"/>
    <mergeCell ref="AN32:AQ32"/>
    <mergeCell ref="AB11:AE11"/>
    <mergeCell ref="AF11:AI11"/>
    <mergeCell ref="J36:W36"/>
    <mergeCell ref="BL31:BO31"/>
    <mergeCell ref="AB9:AE9"/>
    <mergeCell ref="AR10:AU10"/>
    <mergeCell ref="AJ10:AM10"/>
    <mergeCell ref="AN10:AQ10"/>
    <mergeCell ref="AJ11:AM11"/>
    <mergeCell ref="BF35:BG35"/>
    <mergeCell ref="BH34:BU34"/>
    <mergeCell ref="AZ11:BC11"/>
    <mergeCell ref="AV10:AY10"/>
    <mergeCell ref="AV11:AY11"/>
    <mergeCell ref="BT10:BW10"/>
    <mergeCell ref="BL9:BO9"/>
    <mergeCell ref="Z34:BG34"/>
    <mergeCell ref="BL10:BO10"/>
    <mergeCell ref="Z40:CI45"/>
    <mergeCell ref="J32:K32"/>
    <mergeCell ref="P32:S32"/>
    <mergeCell ref="T32:W32"/>
    <mergeCell ref="L9:O9"/>
    <mergeCell ref="AF9:AI9"/>
    <mergeCell ref="BX11:CA11"/>
    <mergeCell ref="BD32:BG32"/>
    <mergeCell ref="BL32:BO32"/>
    <mergeCell ref="BP32:BS32"/>
    <mergeCell ref="AZ9:BC9"/>
    <mergeCell ref="J12:K12"/>
    <mergeCell ref="J13:K13"/>
    <mergeCell ref="BL11:BO11"/>
    <mergeCell ref="BP11:BS11"/>
    <mergeCell ref="AZ10:BC10"/>
    <mergeCell ref="AB10:AE10"/>
    <mergeCell ref="AF10:AI10"/>
    <mergeCell ref="L39:Q39"/>
    <mergeCell ref="CB9:CE9"/>
    <mergeCell ref="BX32:CA32"/>
    <mergeCell ref="CB32:CE32"/>
    <mergeCell ref="BT31:BW31"/>
    <mergeCell ref="CB31:CE31"/>
  </mergeCells>
  <phoneticPr fontId="41"/>
  <conditionalFormatting sqref="L31:O31">
    <cfRule type="cellIs" dxfId="518" priority="2" stopIfTrue="1" operator="greaterThan">
      <formula>$L$11</formula>
    </cfRule>
  </conditionalFormatting>
  <conditionalFormatting sqref="L32:CM32">
    <cfRule type="cellIs" dxfId="517" priority="21" stopIfTrue="1" operator="lessThan">
      <formula>0</formula>
    </cfRule>
  </conditionalFormatting>
  <conditionalFormatting sqref="P31:S31">
    <cfRule type="cellIs" dxfId="516" priority="3" stopIfTrue="1" operator="greaterThan">
      <formula>$P$11</formula>
    </cfRule>
  </conditionalFormatting>
  <conditionalFormatting sqref="T31:W31">
    <cfRule type="cellIs" dxfId="515" priority="4" stopIfTrue="1" operator="greaterThan">
      <formula>$T$11</formula>
    </cfRule>
  </conditionalFormatting>
  <conditionalFormatting sqref="X31:AA31">
    <cfRule type="cellIs" dxfId="514" priority="5" stopIfTrue="1" operator="greaterThan">
      <formula>$X$11</formula>
    </cfRule>
  </conditionalFormatting>
  <conditionalFormatting sqref="AB31:AE31">
    <cfRule type="cellIs" dxfId="513" priority="6" stopIfTrue="1" operator="greaterThan">
      <formula>$AB$11</formula>
    </cfRule>
  </conditionalFormatting>
  <conditionalFormatting sqref="AF31:AI31">
    <cfRule type="cellIs" dxfId="512" priority="7" stopIfTrue="1" operator="greaterThan">
      <formula>$AF$11</formula>
    </cfRule>
  </conditionalFormatting>
  <conditionalFormatting sqref="AJ31:AM31">
    <cfRule type="cellIs" dxfId="511" priority="8" stopIfTrue="1" operator="greaterThan">
      <formula>$AJ$11</formula>
    </cfRule>
  </conditionalFormatting>
  <conditionalFormatting sqref="AN31:AQ31">
    <cfRule type="cellIs" dxfId="510" priority="9" stopIfTrue="1" operator="greaterThan">
      <formula>$AN$11</formula>
    </cfRule>
  </conditionalFormatting>
  <conditionalFormatting sqref="AR31:AU31">
    <cfRule type="cellIs" dxfId="509" priority="10" stopIfTrue="1" operator="greaterThan">
      <formula>$AR$11</formula>
    </cfRule>
  </conditionalFormatting>
  <conditionalFormatting sqref="AV31:AY31">
    <cfRule type="cellIs" dxfId="508" priority="11" stopIfTrue="1" operator="greaterThan">
      <formula>$AV$11</formula>
    </cfRule>
  </conditionalFormatting>
  <conditionalFormatting sqref="AZ1:BC1">
    <cfRule type="expression" dxfId="507" priority="1" stopIfTrue="1">
      <formula>"WEEKDAY($AX$1)=1"</formula>
    </cfRule>
  </conditionalFormatting>
  <conditionalFormatting sqref="AZ31:BC31">
    <cfRule type="cellIs" dxfId="506" priority="12" stopIfTrue="1" operator="greaterThan">
      <formula>$AZ$11</formula>
    </cfRule>
  </conditionalFormatting>
  <conditionalFormatting sqref="BD31:BG31">
    <cfRule type="cellIs" dxfId="505" priority="13" stopIfTrue="1" operator="greaterThan">
      <formula>$BD$11</formula>
    </cfRule>
  </conditionalFormatting>
  <conditionalFormatting sqref="BH31:BK31">
    <cfRule type="cellIs" dxfId="504" priority="14" stopIfTrue="1" operator="greaterThan">
      <formula>$BH$11</formula>
    </cfRule>
  </conditionalFormatting>
  <conditionalFormatting sqref="BL31:BO31">
    <cfRule type="cellIs" dxfId="503" priority="15" stopIfTrue="1" operator="greaterThan">
      <formula>$BL$11</formula>
    </cfRule>
  </conditionalFormatting>
  <conditionalFormatting sqref="BP31:BS31">
    <cfRule type="cellIs" dxfId="502" priority="22" stopIfTrue="1" operator="greaterThan">
      <formula>$BP$11</formula>
    </cfRule>
  </conditionalFormatting>
  <conditionalFormatting sqref="BT31:BW31">
    <cfRule type="cellIs" dxfId="501" priority="16" stopIfTrue="1" operator="greaterThan">
      <formula>$BT$11</formula>
    </cfRule>
  </conditionalFormatting>
  <conditionalFormatting sqref="BX31:CA31">
    <cfRule type="cellIs" dxfId="500" priority="20" stopIfTrue="1" operator="greaterThan">
      <formula>$BX$11</formula>
    </cfRule>
  </conditionalFormatting>
  <conditionalFormatting sqref="CB31:CE31">
    <cfRule type="cellIs" dxfId="499" priority="17" stopIfTrue="1" operator="greaterThan">
      <formula>$CB$11</formula>
    </cfRule>
  </conditionalFormatting>
  <conditionalFormatting sqref="CF31:CI31">
    <cfRule type="cellIs" dxfId="498" priority="18" stopIfTrue="1" operator="greaterThan">
      <formula>$CF$11</formula>
    </cfRule>
  </conditionalFormatting>
  <conditionalFormatting sqref="CJ31:CM31">
    <cfRule type="cellIs" dxfId="497" priority="19" stopIfTrue="1" operator="greaterThan">
      <formula>$CJ$11</formula>
    </cfRule>
  </conditionalFormatting>
  <printOptions horizontalCentered="1"/>
  <pageMargins left="0.19652777777777777" right="0.19652777777777777" top="0.19652777777777777" bottom="0.19652777777777777" header="0.51180555555555562" footer="0.51180555555555562"/>
  <pageSetup paperSize="9" scale="62" orientation="landscape" useFirstPageNumber="1" errors="NA" horizontalDpi="360" verticalDpi="360" r:id="rId1"/>
  <headerFooter alignWithMargins="0"/>
  <ignoredErrors>
    <ignoredError sqref="L14:CM15 L17:CM30 L16:CE16 CG16:CM16" unlocked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V52"/>
  <sheetViews>
    <sheetView showGridLines="0" showZeros="0" topLeftCell="A4" zoomScale="111" zoomScaleNormal="70" zoomScaleSheetLayoutView="50" workbookViewId="0">
      <selection activeCell="B14" sqref="B14"/>
    </sheetView>
  </sheetViews>
  <sheetFormatPr baseColWidth="10" defaultColWidth="3.83203125" defaultRowHeight="20.25" customHeight="1"/>
  <cols>
    <col min="1" max="1" width="3.5" style="64" customWidth="1"/>
    <col min="2" max="2" width="10.6640625" style="65" customWidth="1"/>
    <col min="3" max="3" width="6.6640625" style="65" customWidth="1"/>
    <col min="4" max="7" width="6.6640625" style="65" hidden="1" customWidth="1"/>
    <col min="8" max="8" width="6.6640625" style="64" customWidth="1"/>
    <col min="9" max="9" width="15" style="64" bestFit="1" customWidth="1"/>
    <col min="10" max="10" width="10.6640625" style="64" customWidth="1"/>
    <col min="11" max="11" width="11.33203125" style="65" customWidth="1"/>
    <col min="12" max="19" width="1.83203125" style="65" customWidth="1"/>
    <col min="20" max="78" width="1.83203125" style="64" customWidth="1"/>
    <col min="79" max="79" width="2.33203125" style="64" customWidth="1"/>
    <col min="80" max="91" width="1.83203125" style="64" customWidth="1"/>
    <col min="92" max="93" width="4.83203125" style="64" customWidth="1"/>
    <col min="94" max="94" width="4.83203125" style="221" customWidth="1"/>
    <col min="95" max="95" width="4.83203125" style="64" customWidth="1"/>
    <col min="96" max="97" width="8.6640625" style="64" customWidth="1"/>
    <col min="98" max="98" width="8.6640625" style="69" customWidth="1"/>
    <col min="99" max="99" width="12.33203125" style="69" customWidth="1"/>
    <col min="100" max="100" width="7.6640625" style="69" hidden="1" customWidth="1"/>
    <col min="101" max="101" width="6.6640625" style="64" customWidth="1"/>
    <col min="102" max="102" width="5.5" style="64" customWidth="1"/>
    <col min="103" max="16384" width="3.83203125" style="64"/>
  </cols>
  <sheetData>
    <row r="1" spans="1:105" ht="36" customHeight="1">
      <c r="K1" s="1248" t="str">
        <f>ﾃﾞｰﾀ入力!B4</f>
        <v>新宿三丁目</v>
      </c>
      <c r="L1" s="1248"/>
      <c r="M1" s="1248"/>
      <c r="N1" s="1248"/>
      <c r="O1" s="1248"/>
      <c r="P1" s="1248"/>
      <c r="Q1" s="1248"/>
      <c r="R1" s="1248"/>
      <c r="S1" s="1248"/>
      <c r="T1" s="1248"/>
      <c r="U1" s="1248"/>
      <c r="V1" s="1343" t="s">
        <v>139</v>
      </c>
      <c r="W1" s="1343"/>
      <c r="X1" s="1343"/>
      <c r="Y1" s="1343"/>
      <c r="Z1" s="222"/>
      <c r="AC1" s="1340">
        <f>ﾃﾞｰﾀ入力!B5</f>
        <v>4</v>
      </c>
      <c r="AD1" s="1340"/>
      <c r="AE1" s="1340"/>
      <c r="AF1" s="1340"/>
      <c r="AG1" s="1340"/>
      <c r="AH1" s="1340"/>
      <c r="AI1" s="1340"/>
      <c r="AJ1" s="1340" t="s">
        <v>8</v>
      </c>
      <c r="AK1" s="1340"/>
      <c r="AL1" s="1340"/>
      <c r="AM1" s="1340"/>
      <c r="AN1" s="1340">
        <v>14</v>
      </c>
      <c r="AO1" s="1340"/>
      <c r="AP1" s="1340"/>
      <c r="AQ1" s="1340"/>
      <c r="AR1" s="1340" t="s">
        <v>120</v>
      </c>
      <c r="AS1" s="1340"/>
      <c r="AT1" s="1340"/>
      <c r="AU1" s="1340"/>
      <c r="AV1" s="605"/>
      <c r="AW1" s="605"/>
      <c r="AX1" s="605"/>
      <c r="AY1" s="605"/>
      <c r="AZ1" s="1342">
        <f>DATE(ﾃﾞｰﾀ入力!B3,ﾃﾞｰﾀ入力!B5,AN1)</f>
        <v>46126</v>
      </c>
      <c r="BA1" s="1342"/>
      <c r="BB1" s="1342"/>
      <c r="BC1" s="1342"/>
      <c r="BD1" s="1341" t="s">
        <v>148</v>
      </c>
      <c r="BE1" s="1341"/>
      <c r="BF1" s="1341"/>
      <c r="BG1" s="1341"/>
      <c r="BH1" s="1341"/>
      <c r="BI1" s="1341"/>
      <c r="BJ1" s="1341"/>
      <c r="BK1" s="1341"/>
      <c r="BL1" s="223"/>
      <c r="BM1" s="223"/>
      <c r="BN1" s="223"/>
      <c r="BO1" s="223"/>
      <c r="BP1" s="223"/>
      <c r="BQ1" s="223"/>
      <c r="BR1" s="223"/>
      <c r="BS1" s="223"/>
      <c r="BT1" s="1294" t="s">
        <v>200</v>
      </c>
      <c r="BU1" s="1294"/>
      <c r="BV1" s="1294"/>
      <c r="BW1" s="1294"/>
      <c r="BX1" s="1294"/>
      <c r="BY1" s="1294"/>
      <c r="BZ1" s="1294"/>
      <c r="CA1" s="1293">
        <v>1</v>
      </c>
      <c r="CB1" s="1293"/>
      <c r="CC1" s="1293"/>
      <c r="CD1" s="1293"/>
      <c r="CE1" s="1293"/>
      <c r="CH1" s="69"/>
      <c r="CI1" s="69"/>
      <c r="CJ1" s="69"/>
      <c r="CP1" s="64"/>
      <c r="CT1" s="64"/>
      <c r="CU1" s="64"/>
      <c r="CV1" s="64"/>
    </row>
    <row r="2" spans="1:105" ht="20.25" customHeight="1">
      <c r="B2" s="224"/>
      <c r="I2" s="225"/>
      <c r="J2" s="870"/>
      <c r="K2" s="871"/>
      <c r="L2" s="351">
        <v>0.20833333333333334</v>
      </c>
      <c r="M2" s="352"/>
      <c r="N2" s="352"/>
      <c r="O2" s="353"/>
      <c r="P2" s="354">
        <v>0.25</v>
      </c>
      <c r="Q2" s="355"/>
      <c r="R2" s="355"/>
      <c r="S2" s="355"/>
      <c r="T2" s="355" t="s">
        <v>149</v>
      </c>
      <c r="U2" s="355"/>
      <c r="V2" s="356"/>
      <c r="W2" s="356"/>
      <c r="X2" s="355" t="s">
        <v>150</v>
      </c>
      <c r="Y2" s="355"/>
      <c r="Z2" s="355"/>
      <c r="AA2" s="355"/>
      <c r="AB2" s="355" t="s">
        <v>151</v>
      </c>
      <c r="AC2" s="355"/>
      <c r="AD2" s="355"/>
      <c r="AE2" s="355"/>
      <c r="AF2" s="355" t="s">
        <v>152</v>
      </c>
      <c r="AG2" s="355"/>
      <c r="AH2" s="355"/>
      <c r="AI2" s="355"/>
      <c r="AJ2" s="355" t="s">
        <v>153</v>
      </c>
      <c r="AK2" s="355"/>
      <c r="AL2" s="355"/>
      <c r="AM2" s="355"/>
      <c r="AN2" s="355" t="s">
        <v>154</v>
      </c>
      <c r="AO2" s="355"/>
      <c r="AP2" s="355"/>
      <c r="AQ2" s="355"/>
      <c r="AR2" s="355" t="s">
        <v>155</v>
      </c>
      <c r="AS2" s="355"/>
      <c r="AT2" s="355"/>
      <c r="AU2" s="355"/>
      <c r="AV2" s="355" t="s">
        <v>156</v>
      </c>
      <c r="AW2" s="355"/>
      <c r="AX2" s="355"/>
      <c r="AY2" s="355"/>
      <c r="AZ2" s="355" t="s">
        <v>157</v>
      </c>
      <c r="BA2" s="355"/>
      <c r="BB2" s="355"/>
      <c r="BC2" s="355"/>
      <c r="BD2" s="355" t="s">
        <v>158</v>
      </c>
      <c r="BE2" s="355"/>
      <c r="BF2" s="355"/>
      <c r="BG2" s="355"/>
      <c r="BH2" s="355" t="s">
        <v>159</v>
      </c>
      <c r="BI2" s="355"/>
      <c r="BJ2" s="355"/>
      <c r="BK2" s="355"/>
      <c r="BL2" s="355" t="s">
        <v>160</v>
      </c>
      <c r="BM2" s="355"/>
      <c r="BN2" s="355"/>
      <c r="BO2" s="355"/>
      <c r="BP2" s="355" t="s">
        <v>161</v>
      </c>
      <c r="BQ2" s="355"/>
      <c r="BR2" s="355"/>
      <c r="BS2" s="355"/>
      <c r="BT2" s="355" t="s">
        <v>162</v>
      </c>
      <c r="BU2" s="355"/>
      <c r="BV2" s="355"/>
      <c r="BW2" s="355"/>
      <c r="BX2" s="355" t="s">
        <v>163</v>
      </c>
      <c r="BY2" s="355"/>
      <c r="BZ2" s="355"/>
      <c r="CA2" s="355"/>
      <c r="CB2" s="355" t="s">
        <v>164</v>
      </c>
      <c r="CC2" s="355"/>
      <c r="CD2" s="355"/>
      <c r="CE2" s="355"/>
      <c r="CF2" s="355" t="s">
        <v>165</v>
      </c>
      <c r="CG2" s="355"/>
      <c r="CH2" s="355"/>
      <c r="CI2" s="355"/>
      <c r="CJ2" s="355" t="s">
        <v>166</v>
      </c>
      <c r="CK2" s="355"/>
      <c r="CL2" s="355"/>
      <c r="CM2" s="355"/>
      <c r="CN2" s="1214"/>
      <c r="CO2" s="1214"/>
      <c r="CP2" s="64"/>
      <c r="CT2" s="221"/>
      <c r="CU2" s="64"/>
      <c r="CV2" s="64"/>
      <c r="CX2" s="69"/>
      <c r="CY2" s="69"/>
      <c r="CZ2" s="69"/>
    </row>
    <row r="3" spans="1:105" ht="20.25" customHeight="1">
      <c r="I3" s="1311" t="s">
        <v>167</v>
      </c>
      <c r="J3" s="1311"/>
      <c r="K3" s="357" t="s">
        <v>168</v>
      </c>
      <c r="L3" s="1210">
        <f>CHOOSE(CA1,ﾃﾞｰﾀ入力!X4,ﾃﾞｰﾀ入力!X5,ﾃﾞｰﾀ入力!X6,ﾃﾞｰﾀ入力!X7,ﾃﾞｰﾀ入力!X8,ﾃﾞｰﾀ入力!X9)</f>
        <v>0</v>
      </c>
      <c r="M3" s="1210"/>
      <c r="N3" s="1210"/>
      <c r="O3" s="1210"/>
      <c r="P3" s="1217">
        <f>CHOOSE($CA$1,ﾃﾞｰﾀ入力!Y$4,ﾃﾞｰﾀ入力!Y$5,ﾃﾞｰﾀ入力!Y$6,ﾃﾞｰﾀ入力!Y$7,ﾃﾞｰﾀ入力!Y$8,ﾃﾞｰﾀ入力!Y$9)</f>
        <v>0</v>
      </c>
      <c r="Q3" s="1217"/>
      <c r="R3" s="1217"/>
      <c r="S3" s="1217"/>
      <c r="T3" s="1217">
        <f>CHOOSE($CA$1,ﾃﾞｰﾀ入力!Z$4,ﾃﾞｰﾀ入力!Z$5,ﾃﾞｰﾀ入力!Z$6,ﾃﾞｰﾀ入力!Z$7,ﾃﾞｰﾀ入力!Z$8,ﾃﾞｰﾀ入力!Z$9)</f>
        <v>0</v>
      </c>
      <c r="U3" s="1217"/>
      <c r="V3" s="1217"/>
      <c r="W3" s="1217"/>
      <c r="X3" s="1217">
        <f>CHOOSE($CA$1,ﾃﾞｰﾀ入力!AA$4,ﾃﾞｰﾀ入力!AA$5,ﾃﾞｰﾀ入力!AA$6,ﾃﾞｰﾀ入力!AA$7,ﾃﾞｰﾀ入力!AA$8,ﾃﾞｰﾀ入力!AA$9)</f>
        <v>7</v>
      </c>
      <c r="Y3" s="1217"/>
      <c r="Z3" s="1217"/>
      <c r="AA3" s="1217"/>
      <c r="AB3" s="1217">
        <f>CHOOSE($CA$1,ﾃﾞｰﾀ入力!AB$4,ﾃﾞｰﾀ入力!AB$5,ﾃﾞｰﾀ入力!AB$6,ﾃﾞｰﾀ入力!AB$7,ﾃﾞｰﾀ入力!AB$8,ﾃﾞｰﾀ入力!AB$9)</f>
        <v>13</v>
      </c>
      <c r="AC3" s="1217"/>
      <c r="AD3" s="1217"/>
      <c r="AE3" s="1217"/>
      <c r="AF3" s="1217">
        <f>CHOOSE($CA$1,ﾃﾞｰﾀ入力!AC$4,ﾃﾞｰﾀ入力!AC$5,ﾃﾞｰﾀ入力!AC$6,ﾃﾞｰﾀ入力!AC$7,ﾃﾞｰﾀ入力!AC$8,ﾃﾞｰﾀ入力!AC$9)</f>
        <v>13</v>
      </c>
      <c r="AG3" s="1217"/>
      <c r="AH3" s="1217"/>
      <c r="AI3" s="1217"/>
      <c r="AJ3" s="1217">
        <f>CHOOSE($CA$1,ﾃﾞｰﾀ入力!AD$4,ﾃﾞｰﾀ入力!AD$5,ﾃﾞｰﾀ入力!AD$6,ﾃﾞｰﾀ入力!AD$7,ﾃﾞｰﾀ入力!AD$8,ﾃﾞｰﾀ入力!AD$9)</f>
        <v>18</v>
      </c>
      <c r="AK3" s="1217"/>
      <c r="AL3" s="1217"/>
      <c r="AM3" s="1217"/>
      <c r="AN3" s="1217">
        <f>CHOOSE($CA$1,ﾃﾞｰﾀ入力!AE$4,ﾃﾞｰﾀ入力!AE$5,ﾃﾞｰﾀ入力!AE$6,ﾃﾞｰﾀ入力!AE$7,ﾃﾞｰﾀ入力!AE$8,ﾃﾞｰﾀ入力!AE$9)</f>
        <v>28</v>
      </c>
      <c r="AO3" s="1217"/>
      <c r="AP3" s="1217"/>
      <c r="AQ3" s="1217"/>
      <c r="AR3" s="1217">
        <f>CHOOSE($CA$1,ﾃﾞｰﾀ入力!AF$4,ﾃﾞｰﾀ入力!AF$5,ﾃﾞｰﾀ入力!AF$6,ﾃﾞｰﾀ入力!AF$7,ﾃﾞｰﾀ入力!AF$8,ﾃﾞｰﾀ入力!AF$9)</f>
        <v>31</v>
      </c>
      <c r="AS3" s="1217"/>
      <c r="AT3" s="1217"/>
      <c r="AU3" s="1217"/>
      <c r="AV3" s="1217">
        <f>CHOOSE($CA$1,ﾃﾞｰﾀ入力!AG$4,ﾃﾞｰﾀ入力!AG$5,ﾃﾞｰﾀ入力!AG$6,ﾃﾞｰﾀ入力!AG$7,ﾃﾞｰﾀ入力!AG$8,ﾃﾞｰﾀ入力!AG$9)</f>
        <v>30</v>
      </c>
      <c r="AW3" s="1217"/>
      <c r="AX3" s="1217"/>
      <c r="AY3" s="1217"/>
      <c r="AZ3" s="1217">
        <f>CHOOSE($CA$1,ﾃﾞｰﾀ入力!AH$4,ﾃﾞｰﾀ入力!AH$5,ﾃﾞｰﾀ入力!AH$6,ﾃﾞｰﾀ入力!AH$7,ﾃﾞｰﾀ入力!AH$8,ﾃﾞｰﾀ入力!AH$9)</f>
        <v>32</v>
      </c>
      <c r="BA3" s="1217"/>
      <c r="BB3" s="1217"/>
      <c r="BC3" s="1217"/>
      <c r="BD3" s="1217">
        <f>CHOOSE($CA$1,ﾃﾞｰﾀ入力!AI$4,ﾃﾞｰﾀ入力!AI$5,ﾃﾞｰﾀ入力!AI$6,ﾃﾞｰﾀ入力!AI$7,ﾃﾞｰﾀ入力!AI$8,ﾃﾞｰﾀ入力!AI$9)</f>
        <v>30</v>
      </c>
      <c r="BE3" s="1217"/>
      <c r="BF3" s="1217"/>
      <c r="BG3" s="1217"/>
      <c r="BH3" s="1217">
        <f>CHOOSE($CA$1,ﾃﾞｰﾀ入力!AJ$4,ﾃﾞｰﾀ入力!AJ$5,ﾃﾞｰﾀ入力!AJ$6,ﾃﾞｰﾀ入力!AJ$7,ﾃﾞｰﾀ入力!AJ$8,ﾃﾞｰﾀ入力!AJ$9)</f>
        <v>21</v>
      </c>
      <c r="BI3" s="1217"/>
      <c r="BJ3" s="1217"/>
      <c r="BK3" s="1217"/>
      <c r="BL3" s="1217">
        <f>CHOOSE($CA$1,ﾃﾞｰﾀ入力!AK$4,ﾃﾞｰﾀ入力!AK$5,ﾃﾞｰﾀ入力!AK$6,ﾃﾞｰﾀ入力!AK$7,ﾃﾞｰﾀ入力!AK$8,ﾃﾞｰﾀ入力!AK$9)</f>
        <v>15</v>
      </c>
      <c r="BM3" s="1217"/>
      <c r="BN3" s="1217"/>
      <c r="BO3" s="1217"/>
      <c r="BP3" s="1217">
        <f>CHOOSE($CA$1,ﾃﾞｰﾀ入力!AL$4,ﾃﾞｰﾀ入力!AL$5,ﾃﾞｰﾀ入力!AL$6,ﾃﾞｰﾀ入力!AL$7,ﾃﾞｰﾀ入力!AL$8,ﾃﾞｰﾀ入力!AL$9)</f>
        <v>16</v>
      </c>
      <c r="BQ3" s="1217"/>
      <c r="BR3" s="1217"/>
      <c r="BS3" s="1217"/>
      <c r="BT3" s="1217">
        <f>CHOOSE($CA$1,ﾃﾞｰﾀ入力!AM$4,ﾃﾞｰﾀ入力!AM$5,ﾃﾞｰﾀ入力!AM$6,ﾃﾞｰﾀ入力!AM$7,ﾃﾞｰﾀ入力!AM$8,ﾃﾞｰﾀ入力!AM$9)</f>
        <v>12</v>
      </c>
      <c r="BU3" s="1217"/>
      <c r="BV3" s="1217"/>
      <c r="BW3" s="1217"/>
      <c r="BX3" s="1217">
        <f>CHOOSE($CA$1,ﾃﾞｰﾀ入力!AN4,ﾃﾞｰﾀ入力!AN$5,ﾃﾞｰﾀ入力!AN$6,ﾃﾞｰﾀ入力!AN$7,ﾃﾞｰﾀ入力!AN$8,ﾃﾞｰﾀ入力!AN$9)</f>
        <v>4</v>
      </c>
      <c r="BY3" s="1217"/>
      <c r="BZ3" s="1217"/>
      <c r="CA3" s="1217"/>
      <c r="CB3" s="1217">
        <f>CHOOSE($CA$1,ﾃﾞｰﾀ入力!AO$4,ﾃﾞｰﾀ入力!AO$5,ﾃﾞｰﾀ入力!AO$6,ﾃﾞｰﾀ入力!AO$7,ﾃﾞｰﾀ入力!AO$8,ﾃﾞｰﾀ入力!AO$9)</f>
        <v>0</v>
      </c>
      <c r="CC3" s="1217"/>
      <c r="CD3" s="1217"/>
      <c r="CE3" s="1217"/>
      <c r="CF3" s="1217">
        <f>CHOOSE($CA$1,ﾃﾞｰﾀ入力!AP$4,ﾃﾞｰﾀ入力!AP$5,ﾃﾞｰﾀ入力!AP$6,ﾃﾞｰﾀ入力!AP$7,ﾃﾞｰﾀ入力!AP$8,ﾃﾞｰﾀ入力!AP$9)</f>
        <v>0</v>
      </c>
      <c r="CG3" s="1217"/>
      <c r="CH3" s="1217"/>
      <c r="CI3" s="1217"/>
      <c r="CJ3" s="1217">
        <f>CHOOSE($CA$1,ﾃﾞｰﾀ入力!AQ$4,ﾃﾞｰﾀ入力!AQ$5,ﾃﾞｰﾀ入力!AQ$6,ﾃﾞｰﾀ入力!AQ$7,ﾃﾞｰﾀ入力!AQ$8,ﾃﾞｰﾀ入力!AQ$9)</f>
        <v>0</v>
      </c>
      <c r="CK3" s="1217"/>
      <c r="CL3" s="1217"/>
      <c r="CM3" s="1295"/>
      <c r="CN3" s="1215">
        <f>CHOOSE(CA1,ﾃﾞｰﾀ入力!V4,ﾃﾞｰﾀ入力!V5,ﾃﾞｰﾀ入力!V6,ﾃﾞｰﾀ入力!V7,ﾃﾞｰﾀ入力!V8,ﾃﾞｰﾀ入力!V9)</f>
        <v>270</v>
      </c>
      <c r="CO3" s="1216"/>
      <c r="CP3" s="64"/>
      <c r="CT3" s="221"/>
      <c r="CU3" s="64"/>
      <c r="CV3" s="64"/>
      <c r="CX3" s="69"/>
      <c r="CY3" s="69"/>
      <c r="CZ3" s="69"/>
    </row>
    <row r="4" spans="1:105" ht="20.25" customHeight="1">
      <c r="I4" s="1311"/>
      <c r="J4" s="1311"/>
      <c r="K4" s="358" t="s">
        <v>169</v>
      </c>
      <c r="L4" s="1344">
        <f>L3</f>
        <v>0</v>
      </c>
      <c r="M4" s="1345"/>
      <c r="N4" s="1345"/>
      <c r="O4" s="1346"/>
      <c r="P4" s="1333">
        <f>L4+P3</f>
        <v>0</v>
      </c>
      <c r="Q4" s="1333"/>
      <c r="R4" s="1333"/>
      <c r="S4" s="1333"/>
      <c r="T4" s="1126">
        <f>P4+T3</f>
        <v>0</v>
      </c>
      <c r="U4" s="1127"/>
      <c r="V4" s="1127"/>
      <c r="W4" s="1127"/>
      <c r="X4" s="1333">
        <f>T4+X3</f>
        <v>7</v>
      </c>
      <c r="Y4" s="1333"/>
      <c r="Z4" s="1333"/>
      <c r="AA4" s="1333"/>
      <c r="AB4" s="1333">
        <f>X4+AB3</f>
        <v>20</v>
      </c>
      <c r="AC4" s="1333"/>
      <c r="AD4" s="1333"/>
      <c r="AE4" s="1333"/>
      <c r="AF4" s="1333">
        <f>AB4+AF3</f>
        <v>33</v>
      </c>
      <c r="AG4" s="1333"/>
      <c r="AH4" s="1333"/>
      <c r="AI4" s="1333"/>
      <c r="AJ4" s="1333">
        <f>AF4+AJ3</f>
        <v>51</v>
      </c>
      <c r="AK4" s="1333"/>
      <c r="AL4" s="1333"/>
      <c r="AM4" s="1333"/>
      <c r="AN4" s="1333">
        <f>AJ4+AN3</f>
        <v>79</v>
      </c>
      <c r="AO4" s="1333"/>
      <c r="AP4" s="1333"/>
      <c r="AQ4" s="1333"/>
      <c r="AR4" s="1333">
        <f>AN4+AR3</f>
        <v>110</v>
      </c>
      <c r="AS4" s="1333"/>
      <c r="AT4" s="1333"/>
      <c r="AU4" s="1333"/>
      <c r="AV4" s="1333">
        <f>AR4+AV3</f>
        <v>140</v>
      </c>
      <c r="AW4" s="1333"/>
      <c r="AX4" s="1333"/>
      <c r="AY4" s="1333"/>
      <c r="AZ4" s="1333">
        <f>AV4+AZ3</f>
        <v>172</v>
      </c>
      <c r="BA4" s="1333"/>
      <c r="BB4" s="1333"/>
      <c r="BC4" s="1333"/>
      <c r="BD4" s="1333">
        <f>AZ4+BD3</f>
        <v>202</v>
      </c>
      <c r="BE4" s="1333"/>
      <c r="BF4" s="1333"/>
      <c r="BG4" s="1333"/>
      <c r="BH4" s="1333">
        <f>BD4+BH3</f>
        <v>223</v>
      </c>
      <c r="BI4" s="1333"/>
      <c r="BJ4" s="1333"/>
      <c r="BK4" s="1333"/>
      <c r="BL4" s="1333">
        <f>BH4+BL3</f>
        <v>238</v>
      </c>
      <c r="BM4" s="1333"/>
      <c r="BN4" s="1333"/>
      <c r="BO4" s="1333"/>
      <c r="BP4" s="1333">
        <f>BL4+BP3</f>
        <v>254</v>
      </c>
      <c r="BQ4" s="1333"/>
      <c r="BR4" s="1333"/>
      <c r="BS4" s="1333"/>
      <c r="BT4" s="1333">
        <f>BP4+BT3</f>
        <v>266</v>
      </c>
      <c r="BU4" s="1333"/>
      <c r="BV4" s="1333"/>
      <c r="BW4" s="1333"/>
      <c r="BX4" s="1333">
        <f>BT4+BX3</f>
        <v>270</v>
      </c>
      <c r="BY4" s="1333"/>
      <c r="BZ4" s="1333"/>
      <c r="CA4" s="1333"/>
      <c r="CB4" s="1333">
        <f>BX4+CB3</f>
        <v>270</v>
      </c>
      <c r="CC4" s="1333"/>
      <c r="CD4" s="1333"/>
      <c r="CE4" s="1333"/>
      <c r="CF4" s="1333">
        <f>CB4+CF3</f>
        <v>270</v>
      </c>
      <c r="CG4" s="1333"/>
      <c r="CH4" s="1333"/>
      <c r="CI4" s="1333"/>
      <c r="CJ4" s="1333">
        <f>CF4+CJ3</f>
        <v>270</v>
      </c>
      <c r="CK4" s="1333"/>
      <c r="CL4" s="1333"/>
      <c r="CM4" s="1353"/>
      <c r="CN4" s="1210">
        <f t="shared" ref="CN4:CN11" si="0">SUM(P4:CM4)</f>
        <v>2875</v>
      </c>
      <c r="CO4" s="1211"/>
      <c r="CP4" s="64"/>
      <c r="CT4" s="221"/>
      <c r="CU4" s="64"/>
      <c r="CV4" s="64"/>
      <c r="CX4" s="69"/>
      <c r="CY4" s="69"/>
      <c r="CZ4" s="69"/>
    </row>
    <row r="5" spans="1:105" ht="20.25" customHeight="1">
      <c r="I5" s="1311" t="s">
        <v>170</v>
      </c>
      <c r="J5" s="1311"/>
      <c r="K5" s="359" t="s">
        <v>171</v>
      </c>
      <c r="L5" s="1239"/>
      <c r="M5" s="1240"/>
      <c r="N5" s="1240"/>
      <c r="O5" s="1241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126"/>
      <c r="AK5" s="1126"/>
      <c r="AL5" s="1126"/>
      <c r="AM5" s="1126"/>
      <c r="AN5" s="1126"/>
      <c r="AO5" s="1126"/>
      <c r="AP5" s="1126"/>
      <c r="AQ5" s="1126"/>
      <c r="AR5" s="1126"/>
      <c r="AS5" s="1126"/>
      <c r="AT5" s="1126"/>
      <c r="AU5" s="1126"/>
      <c r="AV5" s="1126"/>
      <c r="AW5" s="1126"/>
      <c r="AX5" s="1126"/>
      <c r="AY5" s="1126"/>
      <c r="AZ5" s="1126"/>
      <c r="BA5" s="1126"/>
      <c r="BB5" s="1126"/>
      <c r="BC5" s="1126"/>
      <c r="BD5" s="1126"/>
      <c r="BE5" s="1126"/>
      <c r="BF5" s="1126"/>
      <c r="BG5" s="1126"/>
      <c r="BH5" s="1126"/>
      <c r="BI5" s="1126"/>
      <c r="BJ5" s="1126"/>
      <c r="BK5" s="1126"/>
      <c r="BL5" s="1126"/>
      <c r="BM5" s="1126"/>
      <c r="BN5" s="1126"/>
      <c r="BO5" s="1126"/>
      <c r="BP5" s="1126"/>
      <c r="BQ5" s="1126"/>
      <c r="BR5" s="1126"/>
      <c r="BS5" s="1126"/>
      <c r="BT5" s="1126"/>
      <c r="BU5" s="1126"/>
      <c r="BV5" s="1126"/>
      <c r="BW5" s="1126"/>
      <c r="BX5" s="1126"/>
      <c r="BY5" s="1126"/>
      <c r="BZ5" s="1126"/>
      <c r="CA5" s="1126"/>
      <c r="CB5" s="1126"/>
      <c r="CC5" s="1126"/>
      <c r="CD5" s="1126"/>
      <c r="CE5" s="1126"/>
      <c r="CF5" s="1297"/>
      <c r="CG5" s="1297"/>
      <c r="CH5" s="1297"/>
      <c r="CI5" s="1297"/>
      <c r="CJ5" s="1297"/>
      <c r="CK5" s="1297"/>
      <c r="CL5" s="1297"/>
      <c r="CM5" s="1354"/>
      <c r="CN5" s="1210">
        <f t="shared" si="0"/>
        <v>0</v>
      </c>
      <c r="CO5" s="1211"/>
      <c r="CP5" s="64"/>
      <c r="CT5" s="221"/>
      <c r="CU5" s="64"/>
      <c r="CV5" s="64"/>
      <c r="CX5" s="69"/>
      <c r="CY5" s="69"/>
      <c r="CZ5" s="69"/>
    </row>
    <row r="6" spans="1:105" ht="20.25" customHeight="1">
      <c r="I6" s="1339"/>
      <c r="J6" s="1339"/>
      <c r="K6" s="360" t="s">
        <v>169</v>
      </c>
      <c r="L6" s="1242"/>
      <c r="M6" s="1243"/>
      <c r="N6" s="1243"/>
      <c r="O6" s="1244"/>
      <c r="P6" s="1131"/>
      <c r="Q6" s="1131"/>
      <c r="R6" s="1131"/>
      <c r="S6" s="1131"/>
      <c r="T6" s="1131"/>
      <c r="U6" s="1131"/>
      <c r="V6" s="1131"/>
      <c r="W6" s="1131"/>
      <c r="X6" s="1131"/>
      <c r="Y6" s="1131"/>
      <c r="Z6" s="1131"/>
      <c r="AA6" s="1131"/>
      <c r="AB6" s="1131"/>
      <c r="AC6" s="1131"/>
      <c r="AD6" s="1131"/>
      <c r="AE6" s="1131"/>
      <c r="AF6" s="1131"/>
      <c r="AG6" s="1131"/>
      <c r="AH6" s="1131"/>
      <c r="AI6" s="1131"/>
      <c r="AJ6" s="1131"/>
      <c r="AK6" s="1131"/>
      <c r="AL6" s="1131"/>
      <c r="AM6" s="1131"/>
      <c r="AN6" s="1131"/>
      <c r="AO6" s="1131"/>
      <c r="AP6" s="1131"/>
      <c r="AQ6" s="1131"/>
      <c r="AR6" s="1131"/>
      <c r="AS6" s="1131"/>
      <c r="AT6" s="1131"/>
      <c r="AU6" s="1131"/>
      <c r="AV6" s="1131"/>
      <c r="AW6" s="1131"/>
      <c r="AX6" s="1131"/>
      <c r="AY6" s="1131"/>
      <c r="AZ6" s="1131"/>
      <c r="BA6" s="1131"/>
      <c r="BB6" s="1131"/>
      <c r="BC6" s="1131"/>
      <c r="BD6" s="1131"/>
      <c r="BE6" s="1131"/>
      <c r="BF6" s="1131"/>
      <c r="BG6" s="1131"/>
      <c r="BH6" s="1131"/>
      <c r="BI6" s="1131"/>
      <c r="BJ6" s="1131"/>
      <c r="BK6" s="1131"/>
      <c r="BL6" s="1131"/>
      <c r="BM6" s="1131"/>
      <c r="BN6" s="1131"/>
      <c r="BO6" s="1131"/>
      <c r="BP6" s="1131"/>
      <c r="BQ6" s="1131"/>
      <c r="BR6" s="1131"/>
      <c r="BS6" s="1131"/>
      <c r="BT6" s="1131"/>
      <c r="BU6" s="1131"/>
      <c r="BV6" s="1131"/>
      <c r="BW6" s="1131"/>
      <c r="BX6" s="1131"/>
      <c r="BY6" s="1131"/>
      <c r="BZ6" s="1131"/>
      <c r="CA6" s="1131"/>
      <c r="CB6" s="1131"/>
      <c r="CC6" s="1131"/>
      <c r="CD6" s="1131"/>
      <c r="CE6" s="1131"/>
      <c r="CF6" s="1298"/>
      <c r="CG6" s="1298"/>
      <c r="CH6" s="1298"/>
      <c r="CI6" s="1298"/>
      <c r="CJ6" s="1298"/>
      <c r="CK6" s="1298"/>
      <c r="CL6" s="1298"/>
      <c r="CM6" s="1299"/>
      <c r="CN6" s="1256">
        <f t="shared" si="0"/>
        <v>0</v>
      </c>
      <c r="CO6" s="1257"/>
      <c r="CP6" s="64"/>
      <c r="CT6" s="221"/>
      <c r="CU6" s="64"/>
      <c r="CV6" s="64"/>
      <c r="CX6" s="69"/>
      <c r="CY6" s="69"/>
      <c r="CZ6" s="69"/>
    </row>
    <row r="7" spans="1:105" ht="20.25" customHeight="1">
      <c r="I7" s="1338" t="s">
        <v>172</v>
      </c>
      <c r="J7" s="1338"/>
      <c r="K7" s="361" t="s">
        <v>168</v>
      </c>
      <c r="L7" s="1250">
        <f>IF(L3=0,0,LOOKUP(L3,ﾃﾞｰﾀ入力!$AU$12:$AU$32,ﾃﾞｰﾀ入力!$AV$12:$AV$32))</f>
        <v>0</v>
      </c>
      <c r="M7" s="1251"/>
      <c r="N7" s="1251"/>
      <c r="O7" s="1252"/>
      <c r="P7" s="1130">
        <f>IF(P3=0,0,LOOKUP(P3,ﾃﾞｰﾀ入力!$AU$12:$AU$32,ﾃﾞｰﾀ入力!$AV$12:$AV$32))</f>
        <v>0</v>
      </c>
      <c r="Q7" s="1130"/>
      <c r="R7" s="1130"/>
      <c r="S7" s="1130"/>
      <c r="T7" s="1130">
        <f>IF(T3=0,0,LOOKUP(T3,ﾃﾞｰﾀ入力!$AU$12:$AU$32,ﾃﾞｰﾀ入力!$AV$12:$AV$32))</f>
        <v>0</v>
      </c>
      <c r="U7" s="1130"/>
      <c r="V7" s="1130"/>
      <c r="W7" s="1130"/>
      <c r="X7" s="1130">
        <f>IF(X3=0,0,LOOKUP(X3,ﾃﾞｰﾀ入力!$AU$12:$AU$32,ﾃﾞｰﾀ入力!$AV$12:$AV$32))</f>
        <v>2</v>
      </c>
      <c r="Y7" s="1130"/>
      <c r="Z7" s="1130"/>
      <c r="AA7" s="1130"/>
      <c r="AB7" s="1130">
        <f>IF(AB3=0,0,LOOKUP(AB3,ﾃﾞｰﾀ入力!$AU$12:$AU$32,ﾃﾞｰﾀ入力!$AV$12:$AV$32))</f>
        <v>2</v>
      </c>
      <c r="AC7" s="1130"/>
      <c r="AD7" s="1130"/>
      <c r="AE7" s="1130"/>
      <c r="AF7" s="1130">
        <f>IF(AF3=0,0,LOOKUP(AF3,ﾃﾞｰﾀ入力!$AU$12:$AU$32,ﾃﾞｰﾀ入力!$AV$12:$AV$32))</f>
        <v>2</v>
      </c>
      <c r="AG7" s="1130"/>
      <c r="AH7" s="1130"/>
      <c r="AI7" s="1130"/>
      <c r="AJ7" s="1130">
        <f>IF(AJ3=0,0,LOOKUP(AJ3,ﾃﾞｰﾀ入力!$AU$12:$AU$32,ﾃﾞｰﾀ入力!$AV$12:$AV$32))</f>
        <v>2</v>
      </c>
      <c r="AK7" s="1130"/>
      <c r="AL7" s="1130"/>
      <c r="AM7" s="1130"/>
      <c r="AN7" s="1130">
        <f>IF(AN3=0,0,LOOKUP(AN3,ﾃﾞｰﾀ入力!$AU$12:$AU$32,ﾃﾞｰﾀ入力!$AV$12:$AV$32))</f>
        <v>4</v>
      </c>
      <c r="AO7" s="1130"/>
      <c r="AP7" s="1130"/>
      <c r="AQ7" s="1130"/>
      <c r="AR7" s="1130">
        <f>IF(AR3=0,0,LOOKUP(AR3,ﾃﾞｰﾀ入力!$AU$12:$AU$32,ﾃﾞｰﾀ入力!$AV$12:$AV$32))</f>
        <v>4</v>
      </c>
      <c r="AS7" s="1130"/>
      <c r="AT7" s="1130"/>
      <c r="AU7" s="1130"/>
      <c r="AV7" s="1130">
        <f>IF(AV3=0,0,LOOKUP(AV3,ﾃﾞｰﾀ入力!$AU$12:$AU$32,ﾃﾞｰﾀ入力!$AV$12:$AV$32))</f>
        <v>4</v>
      </c>
      <c r="AW7" s="1130"/>
      <c r="AX7" s="1130"/>
      <c r="AY7" s="1130"/>
      <c r="AZ7" s="1130">
        <f>IF(AZ3=0,0,LOOKUP(AZ3,ﾃﾞｰﾀ入力!$AU$12:$AU$32,ﾃﾞｰﾀ入力!$AV$12:$AV$32))</f>
        <v>4</v>
      </c>
      <c r="BA7" s="1130"/>
      <c r="BB7" s="1130"/>
      <c r="BC7" s="1130"/>
      <c r="BD7" s="1130">
        <f>IF(BD3=0,0,LOOKUP(BD3,ﾃﾞｰﾀ入力!$AU$12:$AU$32,ﾃﾞｰﾀ入力!$AV$12:$AV$32))</f>
        <v>4</v>
      </c>
      <c r="BE7" s="1130"/>
      <c r="BF7" s="1130"/>
      <c r="BG7" s="1130"/>
      <c r="BH7" s="1130">
        <f>IF(BH3=0,0,LOOKUP(BH3,ﾃﾞｰﾀ入力!$AU$12:$AU$32,ﾃﾞｰﾀ入力!$AV$12:$AV$32))</f>
        <v>3</v>
      </c>
      <c r="BI7" s="1130"/>
      <c r="BJ7" s="1130"/>
      <c r="BK7" s="1130"/>
      <c r="BL7" s="1130">
        <f>IF(BL3=0,0,LOOKUP(BL3,ﾃﾞｰﾀ入力!$AU$12:$AU$32,ﾃﾞｰﾀ入力!$AV$12:$AV$32))</f>
        <v>2</v>
      </c>
      <c r="BM7" s="1130"/>
      <c r="BN7" s="1130"/>
      <c r="BO7" s="1130"/>
      <c r="BP7" s="1130">
        <f>IF(BP3=0,0,LOOKUP(BP3,ﾃﾞｰﾀ入力!$AU$12:$AU$32,ﾃﾞｰﾀ入力!$AV$12:$AV$32))</f>
        <v>2</v>
      </c>
      <c r="BQ7" s="1130"/>
      <c r="BR7" s="1130"/>
      <c r="BS7" s="1130"/>
      <c r="BT7" s="1130">
        <f>IF(BT3=0,0,LOOKUP(BT3,ﾃﾞｰﾀ入力!$AU$12:$AU$32,ﾃﾞｰﾀ入力!$AV$12:$AV$32))</f>
        <v>2</v>
      </c>
      <c r="BU7" s="1130"/>
      <c r="BV7" s="1130"/>
      <c r="BW7" s="1130"/>
      <c r="BX7" s="1130">
        <f>IF(BX3=0,0,LOOKUP(BX3,ﾃﾞｰﾀ入力!$AU$12:$AU$32,ﾃﾞｰﾀ入力!$AV$12:$AV$32))</f>
        <v>2</v>
      </c>
      <c r="BY7" s="1130"/>
      <c r="BZ7" s="1130"/>
      <c r="CA7" s="1130"/>
      <c r="CB7" s="1130">
        <f>IF(CB3=0,0,LOOKUP(CB3,ﾃﾞｰﾀ入力!$AU$12:$AU$32,ﾃﾞｰﾀ入力!$AV$12:$AV$32))</f>
        <v>0</v>
      </c>
      <c r="CC7" s="1130"/>
      <c r="CD7" s="1130"/>
      <c r="CE7" s="1130"/>
      <c r="CF7" s="1201">
        <f>IF(CF3=0,0,LOOKUP(CF3,ﾃﾞｰﾀ入力!$AU$12:$AU$32,ﾃﾞｰﾀ入力!$AV$12:$AV$32))</f>
        <v>0</v>
      </c>
      <c r="CG7" s="1201"/>
      <c r="CH7" s="1201"/>
      <c r="CI7" s="1201"/>
      <c r="CJ7" s="1201">
        <f>IF(CJ3=0,0,LOOKUP(CJ3,ﾃﾞｰﾀ入力!$AU$12:$AU$32,ﾃﾞｰﾀ入力!$AV$12:$AV$32))</f>
        <v>0</v>
      </c>
      <c r="CK7" s="1201"/>
      <c r="CL7" s="1201"/>
      <c r="CM7" s="1202"/>
      <c r="CN7" s="1134">
        <f t="shared" si="0"/>
        <v>39</v>
      </c>
      <c r="CO7" s="1135"/>
      <c r="CP7" s="64"/>
      <c r="CT7" s="221"/>
      <c r="CU7" s="64"/>
      <c r="CV7" s="64"/>
      <c r="CX7" s="69"/>
      <c r="CY7" s="69"/>
      <c r="CZ7" s="69"/>
    </row>
    <row r="8" spans="1:105" ht="20.25" customHeight="1">
      <c r="I8" s="1311" t="s">
        <v>173</v>
      </c>
      <c r="J8" s="1311"/>
      <c r="K8" s="357" t="s">
        <v>168</v>
      </c>
      <c r="L8" s="1233">
        <f>CHOOSE($CA$1,ﾃﾞｰﾀ入力!W13,ﾃﾞｰﾀ入力!W16,ﾃﾞｰﾀ入力!W19,ﾃﾞｰﾀ入力!W22,ﾃﾞｰﾀ入力!W25,ﾃﾞｰﾀ入力!W28)</f>
        <v>0</v>
      </c>
      <c r="M8" s="1234"/>
      <c r="N8" s="1234"/>
      <c r="O8" s="1235"/>
      <c r="P8" s="1156">
        <f>CHOOSE($CA$1,ﾃﾞｰﾀ入力!$X13,ﾃﾞｰﾀ入力!$X16,ﾃﾞｰﾀ入力!$X19,ﾃﾞｰﾀ入力!$X22,ﾃﾞｰﾀ入力!$X25,ﾃﾞｰﾀ入力!$X28)</f>
        <v>0</v>
      </c>
      <c r="Q8" s="1156"/>
      <c r="R8" s="1156"/>
      <c r="S8" s="1156"/>
      <c r="T8" s="1156">
        <f>CHOOSE($CA$1,ﾃﾞｰﾀ入力!$Y13,ﾃﾞｰﾀ入力!$Y16,ﾃﾞｰﾀ入力!$Y19,ﾃﾞｰﾀ入力!$Y22,ﾃﾞｰﾀ入力!$Y25,ﾃﾞｰﾀ入力!$Y28)</f>
        <v>0</v>
      </c>
      <c r="U8" s="1156"/>
      <c r="V8" s="1156"/>
      <c r="W8" s="1156"/>
      <c r="X8" s="1156">
        <f>CHOOSE($CA$1,ﾃﾞｰﾀ入力!$Z13,ﾃﾞｰﾀ入力!$Z16,ﾃﾞｰﾀ入力!$Z19,ﾃﾞｰﾀ入力!$Z22,ﾃﾞｰﾀ入力!$Z25,ﾃﾞｰﾀ入力!$Z28)</f>
        <v>0</v>
      </c>
      <c r="Y8" s="1156"/>
      <c r="Z8" s="1156"/>
      <c r="AA8" s="1156"/>
      <c r="AB8" s="1156">
        <f>CHOOSE($CA$1,ﾃﾞｰﾀ入力!$AA13,ﾃﾞｰﾀ入力!$AA16,ﾃﾞｰﾀ入力!$AA19,ﾃﾞｰﾀ入力!$AA22,ﾃﾞｰﾀ入力!$AA25,ﾃﾞｰﾀ入力!$AA28)</f>
        <v>0</v>
      </c>
      <c r="AC8" s="1156"/>
      <c r="AD8" s="1156"/>
      <c r="AE8" s="1156"/>
      <c r="AF8" s="1156">
        <f>CHOOSE($CA$1,ﾃﾞｰﾀ入力!$AB13,ﾃﾞｰﾀ入力!$AB16,ﾃﾞｰﾀ入力!$AB19,ﾃﾞｰﾀ入力!$AB22,ﾃﾞｰﾀ入力!$AB25,ﾃﾞｰﾀ入力!$AB28)</f>
        <v>0</v>
      </c>
      <c r="AG8" s="1156"/>
      <c r="AH8" s="1156"/>
      <c r="AI8" s="1156"/>
      <c r="AJ8" s="1156">
        <f>CHOOSE($CA$1,ﾃﾞｰﾀ入力!$AC13,ﾃﾞｰﾀ入力!$AC16,ﾃﾞｰﾀ入力!$AC19,ﾃﾞｰﾀ入力!$AC22,ﾃﾞｰﾀ入力!$AC25,ﾃﾞｰﾀ入力!$AC28)</f>
        <v>0</v>
      </c>
      <c r="AK8" s="1156"/>
      <c r="AL8" s="1156"/>
      <c r="AM8" s="1156"/>
      <c r="AN8" s="1156">
        <f>CHOOSE($CA$1,ﾃﾞｰﾀ入力!$AD13,ﾃﾞｰﾀ入力!$AD16,ﾃﾞｰﾀ入力!$AD19,ﾃﾞｰﾀ入力!$AD22,ﾃﾞｰﾀ入力!$AD25,ﾃﾞｰﾀ入力!$AD28)</f>
        <v>0</v>
      </c>
      <c r="AO8" s="1156"/>
      <c r="AP8" s="1156"/>
      <c r="AQ8" s="1156"/>
      <c r="AR8" s="1156">
        <f>CHOOSE($CA$1,ﾃﾞｰﾀ入力!$AE13,ﾃﾞｰﾀ入力!$AE16,ﾃﾞｰﾀ入力!$AE19,ﾃﾞｰﾀ入力!$AE22,ﾃﾞｰﾀ入力!$AE25,ﾃﾞｰﾀ入力!$AE28)</f>
        <v>0</v>
      </c>
      <c r="AS8" s="1156"/>
      <c r="AT8" s="1156"/>
      <c r="AU8" s="1156"/>
      <c r="AV8" s="1156">
        <f>CHOOSE($CA$1,ﾃﾞｰﾀ入力!$AF13,ﾃﾞｰﾀ入力!$AF16,ﾃﾞｰﾀ入力!$AF19,ﾃﾞｰﾀ入力!$AF22,ﾃﾞｰﾀ入力!$AF25,ﾃﾞｰﾀ入力!$AF28)</f>
        <v>0</v>
      </c>
      <c r="AW8" s="1156"/>
      <c r="AX8" s="1156"/>
      <c r="AY8" s="1156"/>
      <c r="AZ8" s="1156">
        <f>CHOOSE($CA$1,ﾃﾞｰﾀ入力!$AG13,ﾃﾞｰﾀ入力!$AG16,ﾃﾞｰﾀ入力!$AG19,ﾃﾞｰﾀ入力!$AG22,ﾃﾞｰﾀ入力!$AG25,ﾃﾞｰﾀ入力!$AG28)</f>
        <v>0</v>
      </c>
      <c r="BA8" s="1156"/>
      <c r="BB8" s="1156"/>
      <c r="BC8" s="1156"/>
      <c r="BD8" s="1156">
        <f>CHOOSE($CA$1,ﾃﾞｰﾀ入力!$AH13,ﾃﾞｰﾀ入力!$AH16,ﾃﾞｰﾀ入力!$AH19,ﾃﾞｰﾀ入力!$AH22,ﾃﾞｰﾀ入力!$AH25,ﾃﾞｰﾀ入力!$AH28)</f>
        <v>0</v>
      </c>
      <c r="BE8" s="1156"/>
      <c r="BF8" s="1156"/>
      <c r="BG8" s="1156"/>
      <c r="BH8" s="1156">
        <f>CHOOSE($CA$1,ﾃﾞｰﾀ入力!$AI13,ﾃﾞｰﾀ入力!$AI16,ﾃﾞｰﾀ入力!$AI19,ﾃﾞｰﾀ入力!$AI22,ﾃﾞｰﾀ入力!$AI25,ﾃﾞｰﾀ入力!$AI28)</f>
        <v>0</v>
      </c>
      <c r="BI8" s="1156"/>
      <c r="BJ8" s="1156"/>
      <c r="BK8" s="1156"/>
      <c r="BL8" s="1156">
        <f>CHOOSE($CA$1,ﾃﾞｰﾀ入力!$AJ13,ﾃﾞｰﾀ入力!$AJ16,ﾃﾞｰﾀ入力!$AJ19,ﾃﾞｰﾀ入力!$AJ22,ﾃﾞｰﾀ入力!$AJ25,ﾃﾞｰﾀ入力!$AJ28)</f>
        <v>0</v>
      </c>
      <c r="BM8" s="1156"/>
      <c r="BN8" s="1156"/>
      <c r="BO8" s="1156"/>
      <c r="BP8" s="1156">
        <f>CHOOSE($CA$1,ﾃﾞｰﾀ入力!$AK13,ﾃﾞｰﾀ入力!$AK16,ﾃﾞｰﾀ入力!$AK19,ﾃﾞｰﾀ入力!$AK22,ﾃﾞｰﾀ入力!$AK25,ﾃﾞｰﾀ入力!$AK28)</f>
        <v>0</v>
      </c>
      <c r="BQ8" s="1156"/>
      <c r="BR8" s="1156"/>
      <c r="BS8" s="1156"/>
      <c r="BT8" s="1156">
        <f>CHOOSE($CA$1,ﾃﾞｰﾀ入力!$AL13,ﾃﾞｰﾀ入力!$AL16,ﾃﾞｰﾀ入力!$AL19,ﾃﾞｰﾀ入力!$AL22,ﾃﾞｰﾀ入力!$AL25,ﾃﾞｰﾀ入力!$AL28)</f>
        <v>0</v>
      </c>
      <c r="BU8" s="1156"/>
      <c r="BV8" s="1156"/>
      <c r="BW8" s="1156"/>
      <c r="BX8" s="1156">
        <f>CHOOSE($CA$1,ﾃﾞｰﾀ入力!$AM13,ﾃﾞｰﾀ入力!$AM16,ﾃﾞｰﾀ入力!$AM19,ﾃﾞｰﾀ入力!$AM22,ﾃﾞｰﾀ入力!$AM25,ﾃﾞｰﾀ入力!$AM28)</f>
        <v>0</v>
      </c>
      <c r="BY8" s="1156"/>
      <c r="BZ8" s="1156"/>
      <c r="CA8" s="1156"/>
      <c r="CB8" s="1156">
        <f>CHOOSE($CA$1,ﾃﾞｰﾀ入力!$AN13,ﾃﾞｰﾀ入力!$AN16,ﾃﾞｰﾀ入力!$AN19,ﾃﾞｰﾀ入力!$AN22,ﾃﾞｰﾀ入力!$AN25,ﾃﾞｰﾀ入力!$AN28)</f>
        <v>0</v>
      </c>
      <c r="CC8" s="1156"/>
      <c r="CD8" s="1156"/>
      <c r="CE8" s="1156"/>
      <c r="CF8" s="1156">
        <f>CHOOSE($CA$1,ﾃﾞｰﾀ入力!$AO13,ﾃﾞｰﾀ入力!$AO16,ﾃﾞｰﾀ入力!$AO19,ﾃﾞｰﾀ入力!$AO22,ﾃﾞｰﾀ入力!$AO25,ﾃﾞｰﾀ入力!$AO28)</f>
        <v>0</v>
      </c>
      <c r="CG8" s="1156"/>
      <c r="CH8" s="1156"/>
      <c r="CI8" s="1156"/>
      <c r="CJ8" s="1156">
        <f>CHOOSE($CA$1,ﾃﾞｰﾀ入力!$AP13,ﾃﾞｰﾀ入力!$AP16,ﾃﾞｰﾀ入力!$AP19,ﾃﾞｰﾀ入力!$AP22,ﾃﾞｰﾀ入力!$AP25,ﾃﾞｰﾀ入力!$AP28)</f>
        <v>0</v>
      </c>
      <c r="CK8" s="1156"/>
      <c r="CL8" s="1156"/>
      <c r="CM8" s="1203"/>
      <c r="CN8" s="1136">
        <f t="shared" si="0"/>
        <v>0</v>
      </c>
      <c r="CO8" s="1137"/>
      <c r="CP8" s="64"/>
      <c r="CT8" s="221"/>
      <c r="CU8" s="64"/>
      <c r="CV8" s="64"/>
      <c r="CX8" s="69"/>
      <c r="CY8" s="69"/>
      <c r="CZ8" s="69"/>
    </row>
    <row r="9" spans="1:105" ht="20.25" customHeight="1">
      <c r="I9" s="1304" t="s">
        <v>174</v>
      </c>
      <c r="J9" s="1305"/>
      <c r="K9" s="357" t="s">
        <v>168</v>
      </c>
      <c r="L9" s="1233">
        <f>CHOOSE($CA$1,ﾃﾞｰﾀ入力!W14,ﾃﾞｰﾀ入力!W17,ﾃﾞｰﾀ入力!W20,ﾃﾞｰﾀ入力!W23,ﾃﾞｰﾀ入力!W26,ﾃﾞｰﾀ入力!W29)</f>
        <v>0</v>
      </c>
      <c r="M9" s="1234"/>
      <c r="N9" s="1234"/>
      <c r="O9" s="1235"/>
      <c r="P9" s="1138">
        <f>CHOOSE($CA$1,ﾃﾞｰﾀ入力!$X14,ﾃﾞｰﾀ入力!$X17,ﾃﾞｰﾀ入力!$X20,ﾃﾞｰﾀ入力!$X23,ﾃﾞｰﾀ入力!$X26,ﾃﾞｰﾀ入力!$X29)</f>
        <v>0</v>
      </c>
      <c r="Q9" s="1164"/>
      <c r="R9" s="1164"/>
      <c r="S9" s="1165"/>
      <c r="T9" s="1138">
        <f>CHOOSE($CA$1,ﾃﾞｰﾀ入力!$Y14,ﾃﾞｰﾀ入力!$Y17,ﾃﾞｰﾀ入力!$Y20,ﾃﾞｰﾀ入力!$Y23,ﾃﾞｰﾀ入力!$Y26,ﾃﾞｰﾀ入力!$Y29)</f>
        <v>0</v>
      </c>
      <c r="U9" s="1164"/>
      <c r="V9" s="1164"/>
      <c r="W9" s="1165"/>
      <c r="X9" s="1138">
        <f>CHOOSE($CA$1,ﾃﾞｰﾀ入力!$Z14,ﾃﾞｰﾀ入力!$Z17,ﾃﾞｰﾀ入力!$Z20,ﾃﾞｰﾀ入力!$Z23,ﾃﾞｰﾀ入力!$Z26,ﾃﾞｰﾀ入力!$Z29)</f>
        <v>0</v>
      </c>
      <c r="Y9" s="1164"/>
      <c r="Z9" s="1164"/>
      <c r="AA9" s="1165"/>
      <c r="AB9" s="1138">
        <f>CHOOSE($CA$1,ﾃﾞｰﾀ入力!$AA14,ﾃﾞｰﾀ入力!$AA17,ﾃﾞｰﾀ入力!$AA20,ﾃﾞｰﾀ入力!$AA23,ﾃﾞｰﾀ入力!$AA26,ﾃﾞｰﾀ入力!$AA29)</f>
        <v>0</v>
      </c>
      <c r="AC9" s="1164"/>
      <c r="AD9" s="1164"/>
      <c r="AE9" s="1165"/>
      <c r="AF9" s="1138">
        <f>CHOOSE($CA$1,ﾃﾞｰﾀ入力!$AB14,ﾃﾞｰﾀ入力!$AB17,ﾃﾞｰﾀ入力!$AB20,ﾃﾞｰﾀ入力!$AB23,ﾃﾞｰﾀ入力!$AB26,ﾃﾞｰﾀ入力!$AB29)</f>
        <v>0</v>
      </c>
      <c r="AG9" s="1164"/>
      <c r="AH9" s="1164"/>
      <c r="AI9" s="1165"/>
      <c r="AJ9" s="1138">
        <f>CHOOSE($CA$1,ﾃﾞｰﾀ入力!$AC14,ﾃﾞｰﾀ入力!$AC17,ﾃﾞｰﾀ入力!$AC20,ﾃﾞｰﾀ入力!$AC23,ﾃﾞｰﾀ入力!$AC26,ﾃﾞｰﾀ入力!$AC29)</f>
        <v>0</v>
      </c>
      <c r="AK9" s="1164"/>
      <c r="AL9" s="1164"/>
      <c r="AM9" s="1165"/>
      <c r="AN9" s="1138">
        <f>CHOOSE($CA$1,ﾃﾞｰﾀ入力!$AD14,ﾃﾞｰﾀ入力!$AD17,ﾃﾞｰﾀ入力!$AD20,ﾃﾞｰﾀ入力!$AD23,ﾃﾞｰﾀ入力!$AD26,ﾃﾞｰﾀ入力!$AD29)</f>
        <v>0</v>
      </c>
      <c r="AO9" s="1164"/>
      <c r="AP9" s="1164"/>
      <c r="AQ9" s="1165"/>
      <c r="AR9" s="1138">
        <f>CHOOSE($CA$1,ﾃﾞｰﾀ入力!$AE14,ﾃﾞｰﾀ入力!$AE17,ﾃﾞｰﾀ入力!$AE20,ﾃﾞｰﾀ入力!$AE23,ﾃﾞｰﾀ入力!$AE26,ﾃﾞｰﾀ入力!$AE29)</f>
        <v>0</v>
      </c>
      <c r="AS9" s="1164"/>
      <c r="AT9" s="1164"/>
      <c r="AU9" s="1165"/>
      <c r="AV9" s="1138">
        <f>CHOOSE($CA$1,ﾃﾞｰﾀ入力!$AF14,ﾃﾞｰﾀ入力!$AF17,ﾃﾞｰﾀ入力!$AF20,ﾃﾞｰﾀ入力!$AF23,ﾃﾞｰﾀ入力!$AF26,ﾃﾞｰﾀ入力!$AF29)</f>
        <v>0</v>
      </c>
      <c r="AW9" s="1164"/>
      <c r="AX9" s="1164"/>
      <c r="AY9" s="1165"/>
      <c r="AZ9" s="1138">
        <f>CHOOSE($CA$1,ﾃﾞｰﾀ入力!$AG14,ﾃﾞｰﾀ入力!$AG17,ﾃﾞｰﾀ入力!$AG20,ﾃﾞｰﾀ入力!$AG23,ﾃﾞｰﾀ入力!$AG26,ﾃﾞｰﾀ入力!$AG29)</f>
        <v>0</v>
      </c>
      <c r="BA9" s="1164"/>
      <c r="BB9" s="1164"/>
      <c r="BC9" s="1165"/>
      <c r="BD9" s="1138">
        <f>CHOOSE($CA$1,ﾃﾞｰﾀ入力!$AH14,ﾃﾞｰﾀ入力!$AH17,ﾃﾞｰﾀ入力!$AH20,ﾃﾞｰﾀ入力!$AH23,ﾃﾞｰﾀ入力!$AH26,ﾃﾞｰﾀ入力!$AH29)</f>
        <v>0</v>
      </c>
      <c r="BE9" s="1164"/>
      <c r="BF9" s="1164"/>
      <c r="BG9" s="1165"/>
      <c r="BH9" s="1138">
        <f>CHOOSE($CA$1,ﾃﾞｰﾀ入力!$AI14,ﾃﾞｰﾀ入力!$AI17,ﾃﾞｰﾀ入力!$AI20,ﾃﾞｰﾀ入力!$AI23,ﾃﾞｰﾀ入力!$AI26,ﾃﾞｰﾀ入力!$AI29)</f>
        <v>0</v>
      </c>
      <c r="BI9" s="1164"/>
      <c r="BJ9" s="1164"/>
      <c r="BK9" s="1165"/>
      <c r="BL9" s="1138">
        <f>CHOOSE($CA$1,ﾃﾞｰﾀ入力!$AJ14,ﾃﾞｰﾀ入力!$AJ17,ﾃﾞｰﾀ入力!$AJ20,ﾃﾞｰﾀ入力!$AJ23,ﾃﾞｰﾀ入力!$AJ26,ﾃﾞｰﾀ入力!$AJ29)</f>
        <v>0</v>
      </c>
      <c r="BM9" s="1164"/>
      <c r="BN9" s="1164"/>
      <c r="BO9" s="1165"/>
      <c r="BP9" s="1138">
        <f>CHOOSE($CA$1,ﾃﾞｰﾀ入力!$AK14,ﾃﾞｰﾀ入力!$AK17,ﾃﾞｰﾀ入力!$AK20,ﾃﾞｰﾀ入力!$AK23,ﾃﾞｰﾀ入力!$AK26,ﾃﾞｰﾀ入力!$AK29)</f>
        <v>0</v>
      </c>
      <c r="BQ9" s="1164"/>
      <c r="BR9" s="1164"/>
      <c r="BS9" s="1165"/>
      <c r="BT9" s="1138">
        <f>CHOOSE($CA$1,ﾃﾞｰﾀ入力!$AL14,ﾃﾞｰﾀ入力!$AL17,ﾃﾞｰﾀ入力!$AL20,ﾃﾞｰﾀ入力!$AL23,ﾃﾞｰﾀ入力!$AL26,ﾃﾞｰﾀ入力!$AL29)</f>
        <v>0</v>
      </c>
      <c r="BU9" s="1164"/>
      <c r="BV9" s="1164"/>
      <c r="BW9" s="1165"/>
      <c r="BX9" s="1138">
        <f>CHOOSE($CA$1,ﾃﾞｰﾀ入力!$AM14,ﾃﾞｰﾀ入力!$AM17,ﾃﾞｰﾀ入力!$AM20,ﾃﾞｰﾀ入力!$AM23,ﾃﾞｰﾀ入力!$AM26,ﾃﾞｰﾀ入力!$AM29)</f>
        <v>0</v>
      </c>
      <c r="BY9" s="1164"/>
      <c r="BZ9" s="1164"/>
      <c r="CA9" s="1165"/>
      <c r="CB9" s="1138">
        <f>CHOOSE($CA$1,ﾃﾞｰﾀ入力!$AN14,ﾃﾞｰﾀ入力!$AN17,ﾃﾞｰﾀ入力!$AN20,ﾃﾞｰﾀ入力!$AN23,ﾃﾞｰﾀ入力!$AN26,ﾃﾞｰﾀ入力!$AN29)</f>
        <v>0</v>
      </c>
      <c r="CC9" s="1164"/>
      <c r="CD9" s="1164"/>
      <c r="CE9" s="1165"/>
      <c r="CF9" s="1138">
        <f>CHOOSE($CA$1,ﾃﾞｰﾀ入力!$AO14,ﾃﾞｰﾀ入力!$AO17,ﾃﾞｰﾀ入力!$AO20,ﾃﾞｰﾀ入力!$AO23,ﾃﾞｰﾀ入力!$AO26,ﾃﾞｰﾀ入力!$AO29)</f>
        <v>0</v>
      </c>
      <c r="CG9" s="1164"/>
      <c r="CH9" s="1164"/>
      <c r="CI9" s="1165"/>
      <c r="CJ9" s="1138">
        <f>CHOOSE($CA$1,ﾃﾞｰﾀ入力!$AP14,ﾃﾞｰﾀ入力!$AP17,ﾃﾞｰﾀ入力!$AP20,ﾃﾞｰﾀ入力!$AP23,ﾃﾞｰﾀ入力!$AP26,ﾃﾞｰﾀ入力!$AP29)</f>
        <v>0</v>
      </c>
      <c r="CK9" s="1164"/>
      <c r="CL9" s="1164"/>
      <c r="CM9" s="1164"/>
      <c r="CN9" s="1136">
        <f t="shared" si="0"/>
        <v>0</v>
      </c>
      <c r="CO9" s="1137"/>
      <c r="CP9" s="64"/>
      <c r="CT9" s="221"/>
      <c r="CU9" s="64"/>
      <c r="CV9" s="64"/>
      <c r="CX9" s="69"/>
      <c r="CY9" s="69"/>
      <c r="CZ9" s="69"/>
    </row>
    <row r="10" spans="1:105" ht="20.25" customHeight="1">
      <c r="I10" s="1308" t="s">
        <v>175</v>
      </c>
      <c r="J10" s="1309"/>
      <c r="K10" s="362" t="s">
        <v>168</v>
      </c>
      <c r="L10" s="1325">
        <f>CHOOSE($CA$1,ﾃﾞｰﾀ入力!W15,ﾃﾞｰﾀ入力!W18,ﾃﾞｰﾀ入力!W21,ﾃﾞｰﾀ入力!W24,ﾃﾞｰﾀ入力!W27,ﾃﾞｰﾀ入力!W30)</f>
        <v>0</v>
      </c>
      <c r="M10" s="1326"/>
      <c r="N10" s="1326"/>
      <c r="O10" s="1327"/>
      <c r="P10" s="1163">
        <f>CHOOSE($CA$1,ﾃﾞｰﾀ入力!$X15,ﾃﾞｰﾀ入力!$X18,ﾃﾞｰﾀ入力!$X21,ﾃﾞｰﾀ入力!$X24,ﾃﾞｰﾀ入力!$X27,ﾃﾞｰﾀ入力!$X30)</f>
        <v>0</v>
      </c>
      <c r="Q10" s="1163"/>
      <c r="R10" s="1163"/>
      <c r="S10" s="1163"/>
      <c r="T10" s="1163">
        <f>CHOOSE($CA$1,ﾃﾞｰﾀ入力!$Y15,ﾃﾞｰﾀ入力!$Y18,ﾃﾞｰﾀ入力!$Y21,ﾃﾞｰﾀ入力!$Y24,ﾃﾞｰﾀ入力!$Y27,ﾃﾞｰﾀ入力!$Y30)</f>
        <v>0</v>
      </c>
      <c r="U10" s="1163"/>
      <c r="V10" s="1163"/>
      <c r="W10" s="1163"/>
      <c r="X10" s="1163">
        <f>CHOOSE($CA$1,ﾃﾞｰﾀ入力!$Z15,ﾃﾞｰﾀ入力!$Z18,ﾃﾞｰﾀ入力!$Z21,ﾃﾞｰﾀ入力!$Z24,ﾃﾞｰﾀ入力!$Z27,ﾃﾞｰﾀ入力!$Z30)</f>
        <v>0</v>
      </c>
      <c r="Y10" s="1163"/>
      <c r="Z10" s="1163"/>
      <c r="AA10" s="1163"/>
      <c r="AB10" s="1163">
        <f>CHOOSE($CA$1,ﾃﾞｰﾀ入力!$AA15,ﾃﾞｰﾀ入力!$AA18,ﾃﾞｰﾀ入力!$AA21,ﾃﾞｰﾀ入力!$AA24,ﾃﾞｰﾀ入力!$AA27,ﾃﾞｰﾀ入力!$AA30)</f>
        <v>0</v>
      </c>
      <c r="AC10" s="1163"/>
      <c r="AD10" s="1163"/>
      <c r="AE10" s="1163"/>
      <c r="AF10" s="1163">
        <f>CHOOSE($CA$1,ﾃﾞｰﾀ入力!$AB15,ﾃﾞｰﾀ入力!$AB18,ﾃﾞｰﾀ入力!$AB21,ﾃﾞｰﾀ入力!$AB24,ﾃﾞｰﾀ入力!$AB27,ﾃﾞｰﾀ入力!$AB30)</f>
        <v>0</v>
      </c>
      <c r="AG10" s="1163"/>
      <c r="AH10" s="1163"/>
      <c r="AI10" s="1163"/>
      <c r="AJ10" s="1163">
        <f>CHOOSE($CA$1,ﾃﾞｰﾀ入力!$AC15,ﾃﾞｰﾀ入力!$AC18,ﾃﾞｰﾀ入力!$AC21,ﾃﾞｰﾀ入力!$AC24,ﾃﾞｰﾀ入力!$AC27,ﾃﾞｰﾀ入力!$AC30)</f>
        <v>0</v>
      </c>
      <c r="AK10" s="1163"/>
      <c r="AL10" s="1163"/>
      <c r="AM10" s="1163"/>
      <c r="AN10" s="1163">
        <f>CHOOSE($CA$1,ﾃﾞｰﾀ入力!$AD15,ﾃﾞｰﾀ入力!$AD18,ﾃﾞｰﾀ入力!$AD21,ﾃﾞｰﾀ入力!$AD24,ﾃﾞｰﾀ入力!$AD27,ﾃﾞｰﾀ入力!$AD30)</f>
        <v>0</v>
      </c>
      <c r="AO10" s="1163"/>
      <c r="AP10" s="1163"/>
      <c r="AQ10" s="1163"/>
      <c r="AR10" s="1163">
        <f>CHOOSE($CA$1,ﾃﾞｰﾀ入力!$AE15,ﾃﾞｰﾀ入力!$AE18,ﾃﾞｰﾀ入力!$AE21,ﾃﾞｰﾀ入力!$AE24,ﾃﾞｰﾀ入力!$AE27,ﾃﾞｰﾀ入力!$AE30)</f>
        <v>0</v>
      </c>
      <c r="AS10" s="1163"/>
      <c r="AT10" s="1163"/>
      <c r="AU10" s="1163"/>
      <c r="AV10" s="1163">
        <f>CHOOSE($CA$1,ﾃﾞｰﾀ入力!$AF15,ﾃﾞｰﾀ入力!$AF18,ﾃﾞｰﾀ入力!$AF21,ﾃﾞｰﾀ入力!$AF24,ﾃﾞｰﾀ入力!$AF27,ﾃﾞｰﾀ入力!$AF30)</f>
        <v>0</v>
      </c>
      <c r="AW10" s="1163"/>
      <c r="AX10" s="1163"/>
      <c r="AY10" s="1163"/>
      <c r="AZ10" s="1163">
        <f>CHOOSE($CA$1,ﾃﾞｰﾀ入力!$AG15,ﾃﾞｰﾀ入力!$AG18,ﾃﾞｰﾀ入力!$AG21,ﾃﾞｰﾀ入力!$AG24,ﾃﾞｰﾀ入力!$AG27,ﾃﾞｰﾀ入力!$AG30)</f>
        <v>0</v>
      </c>
      <c r="BA10" s="1163"/>
      <c r="BB10" s="1163"/>
      <c r="BC10" s="1163"/>
      <c r="BD10" s="1163">
        <f>CHOOSE($CA$1,ﾃﾞｰﾀ入力!$AH15,ﾃﾞｰﾀ入力!$AH18,ﾃﾞｰﾀ入力!$AH21,ﾃﾞｰﾀ入力!$AH24,ﾃﾞｰﾀ入力!$AH27,ﾃﾞｰﾀ入力!$AH30)</f>
        <v>0</v>
      </c>
      <c r="BE10" s="1163"/>
      <c r="BF10" s="1163"/>
      <c r="BG10" s="1163"/>
      <c r="BH10" s="1163">
        <f>CHOOSE($CA$1,ﾃﾞｰﾀ入力!$AI15,ﾃﾞｰﾀ入力!$AI18,ﾃﾞｰﾀ入力!$AI21,ﾃﾞｰﾀ入力!$AI24,ﾃﾞｰﾀ入力!$AI27,ﾃﾞｰﾀ入力!$AI30)</f>
        <v>0</v>
      </c>
      <c r="BI10" s="1163"/>
      <c r="BJ10" s="1163"/>
      <c r="BK10" s="1163"/>
      <c r="BL10" s="1163">
        <f>CHOOSE($CA$1,ﾃﾞｰﾀ入力!$AJ15,ﾃﾞｰﾀ入力!$AJ18,ﾃﾞｰﾀ入力!$AJ21,ﾃﾞｰﾀ入力!$AJ24,ﾃﾞｰﾀ入力!$AJ27,ﾃﾞｰﾀ入力!$AJ30)</f>
        <v>0</v>
      </c>
      <c r="BM10" s="1163"/>
      <c r="BN10" s="1163"/>
      <c r="BO10" s="1163"/>
      <c r="BP10" s="1163">
        <f>CHOOSE($CA$1,ﾃﾞｰﾀ入力!$AK15,ﾃﾞｰﾀ入力!$AK18,ﾃﾞｰﾀ入力!$AK21,ﾃﾞｰﾀ入力!$AK24,ﾃﾞｰﾀ入力!$AK27,ﾃﾞｰﾀ入力!$AK30)</f>
        <v>0</v>
      </c>
      <c r="BQ10" s="1163"/>
      <c r="BR10" s="1163"/>
      <c r="BS10" s="1163"/>
      <c r="BT10" s="1163">
        <f>CHOOSE($CA$1,ﾃﾞｰﾀ入力!$AL15,ﾃﾞｰﾀ入力!$AL18,ﾃﾞｰﾀ入力!$AL21,ﾃﾞｰﾀ入力!$AL24,ﾃﾞｰﾀ入力!$AL27,ﾃﾞｰﾀ入力!$AL30)</f>
        <v>0</v>
      </c>
      <c r="BU10" s="1163"/>
      <c r="BV10" s="1163"/>
      <c r="BW10" s="1163"/>
      <c r="BX10" s="1163">
        <f>CHOOSE($CA$1,ﾃﾞｰﾀ入力!$AM15,ﾃﾞｰﾀ入力!$AM18,ﾃﾞｰﾀ入力!$AM21,ﾃﾞｰﾀ入力!$AM24,ﾃﾞｰﾀ入力!$AM27,ﾃﾞｰﾀ入力!$AM30)</f>
        <v>0</v>
      </c>
      <c r="BY10" s="1163"/>
      <c r="BZ10" s="1163"/>
      <c r="CA10" s="1163"/>
      <c r="CB10" s="1163">
        <f>CHOOSE($CA$1,ﾃﾞｰﾀ入力!$AN15,ﾃﾞｰﾀ入力!$AN18,ﾃﾞｰﾀ入力!$AN21,ﾃﾞｰﾀ入力!$AN24,ﾃﾞｰﾀ入力!$AN27,ﾃﾞｰﾀ入力!$AN30)</f>
        <v>0</v>
      </c>
      <c r="CC10" s="1163"/>
      <c r="CD10" s="1163"/>
      <c r="CE10" s="1163"/>
      <c r="CF10" s="1334">
        <f>CHOOSE($CA$1,ﾃﾞｰﾀ入力!$AO15,ﾃﾞｰﾀ入力!$AO18,ﾃﾞｰﾀ入力!$AO21,ﾃﾞｰﾀ入力!$AO24,ﾃﾞｰﾀ入力!$AO27,ﾃﾞｰﾀ入力!$AO30)</f>
        <v>0</v>
      </c>
      <c r="CG10" s="1334"/>
      <c r="CH10" s="1334"/>
      <c r="CI10" s="1334"/>
      <c r="CJ10" s="1334">
        <f>CHOOSE($CA$1,ﾃﾞｰﾀ入力!$AP15,ﾃﾞｰﾀ入力!$AP18,ﾃﾞｰﾀ入力!$AP21,ﾃﾞｰﾀ入力!$AP24,ﾃﾞｰﾀ入力!$AP27,ﾃﾞｰﾀ入力!$AP30)</f>
        <v>0</v>
      </c>
      <c r="CK10" s="1334"/>
      <c r="CL10" s="1334"/>
      <c r="CM10" s="1335"/>
      <c r="CN10" s="1223">
        <f t="shared" si="0"/>
        <v>0</v>
      </c>
      <c r="CO10" s="1224"/>
      <c r="CP10" s="64"/>
      <c r="CT10" s="221"/>
      <c r="CU10" s="64"/>
      <c r="CV10" s="64"/>
      <c r="CX10" s="69"/>
      <c r="CY10" s="69"/>
      <c r="CZ10" s="69"/>
    </row>
    <row r="11" spans="1:105" ht="15.75" customHeight="1">
      <c r="I11" s="1310" t="s">
        <v>176</v>
      </c>
      <c r="J11" s="1310"/>
      <c r="K11" s="363" t="s">
        <v>168</v>
      </c>
      <c r="L11" s="1250">
        <f>SUM(L7:O10)</f>
        <v>0</v>
      </c>
      <c r="M11" s="1251"/>
      <c r="N11" s="1251"/>
      <c r="O11" s="1252"/>
      <c r="P11" s="1292">
        <f>SUM(P7:S10)</f>
        <v>0</v>
      </c>
      <c r="Q11" s="1292"/>
      <c r="R11" s="1292"/>
      <c r="S11" s="1292"/>
      <c r="T11" s="1292">
        <f>SUM(T7:W10)</f>
        <v>0</v>
      </c>
      <c r="U11" s="1292"/>
      <c r="V11" s="1292"/>
      <c r="W11" s="1292"/>
      <c r="X11" s="1292">
        <f>SUM(X7:AA10)</f>
        <v>2</v>
      </c>
      <c r="Y11" s="1292"/>
      <c r="Z11" s="1292"/>
      <c r="AA11" s="1292"/>
      <c r="AB11" s="1292">
        <f>SUM(AB7:AE10)</f>
        <v>2</v>
      </c>
      <c r="AC11" s="1292"/>
      <c r="AD11" s="1292"/>
      <c r="AE11" s="1292"/>
      <c r="AF11" s="1292">
        <f>SUM(AF7:AI10)</f>
        <v>2</v>
      </c>
      <c r="AG11" s="1292"/>
      <c r="AH11" s="1292"/>
      <c r="AI11" s="1292"/>
      <c r="AJ11" s="1292">
        <f>SUM(AJ7:AM10)</f>
        <v>2</v>
      </c>
      <c r="AK11" s="1292"/>
      <c r="AL11" s="1292"/>
      <c r="AM11" s="1292"/>
      <c r="AN11" s="1292">
        <f>SUM(AN7:AQ10)</f>
        <v>4</v>
      </c>
      <c r="AO11" s="1292"/>
      <c r="AP11" s="1292"/>
      <c r="AQ11" s="1292"/>
      <c r="AR11" s="1292">
        <f>SUM(AR7:AU10)</f>
        <v>4</v>
      </c>
      <c r="AS11" s="1292"/>
      <c r="AT11" s="1292"/>
      <c r="AU11" s="1292"/>
      <c r="AV11" s="1292">
        <f>SUM(AV7:AY10)</f>
        <v>4</v>
      </c>
      <c r="AW11" s="1292"/>
      <c r="AX11" s="1292"/>
      <c r="AY11" s="1292"/>
      <c r="AZ11" s="1292">
        <f>SUM(AZ7:BC10)</f>
        <v>4</v>
      </c>
      <c r="BA11" s="1292"/>
      <c r="BB11" s="1292"/>
      <c r="BC11" s="1292"/>
      <c r="BD11" s="1292">
        <f>SUM(BD7:BG10)</f>
        <v>4</v>
      </c>
      <c r="BE11" s="1292"/>
      <c r="BF11" s="1292"/>
      <c r="BG11" s="1292"/>
      <c r="BH11" s="1292">
        <f>SUM(BH7:BK10)</f>
        <v>3</v>
      </c>
      <c r="BI11" s="1292"/>
      <c r="BJ11" s="1292"/>
      <c r="BK11" s="1292"/>
      <c r="BL11" s="1292">
        <f>SUM(BL7:BO10)</f>
        <v>2</v>
      </c>
      <c r="BM11" s="1292"/>
      <c r="BN11" s="1292"/>
      <c r="BO11" s="1292"/>
      <c r="BP11" s="1292">
        <f>SUM(BP7:BS10)</f>
        <v>2</v>
      </c>
      <c r="BQ11" s="1292"/>
      <c r="BR11" s="1292"/>
      <c r="BS11" s="1292"/>
      <c r="BT11" s="1292">
        <f>SUM(BT7:BW10)</f>
        <v>2</v>
      </c>
      <c r="BU11" s="1292"/>
      <c r="BV11" s="1292"/>
      <c r="BW11" s="1292"/>
      <c r="BX11" s="1292">
        <f>SUM(BX7:CA10)</f>
        <v>2</v>
      </c>
      <c r="BY11" s="1292"/>
      <c r="BZ11" s="1292"/>
      <c r="CA11" s="1292"/>
      <c r="CB11" s="1292">
        <f>SUM(CB7:CE10)</f>
        <v>0</v>
      </c>
      <c r="CC11" s="1292"/>
      <c r="CD11" s="1292"/>
      <c r="CE11" s="1292"/>
      <c r="CF11" s="1292">
        <f>SUM(CF7:CI10)</f>
        <v>0</v>
      </c>
      <c r="CG11" s="1292"/>
      <c r="CH11" s="1292"/>
      <c r="CI11" s="1292"/>
      <c r="CJ11" s="1336">
        <f>SUM(CJ7:CM10)</f>
        <v>0</v>
      </c>
      <c r="CK11" s="1336"/>
      <c r="CL11" s="1336"/>
      <c r="CM11" s="1337"/>
      <c r="CN11" s="1259">
        <f t="shared" si="0"/>
        <v>39</v>
      </c>
      <c r="CO11" s="1260"/>
      <c r="CP11" s="64"/>
      <c r="CT11" s="221"/>
      <c r="CU11" s="64"/>
      <c r="CV11" s="64"/>
      <c r="CX11" s="69"/>
      <c r="CY11" s="69"/>
      <c r="CZ11" s="69"/>
    </row>
    <row r="12" spans="1:105" ht="17.25" customHeight="1">
      <c r="C12" s="64"/>
      <c r="D12" s="64"/>
      <c r="E12" s="64"/>
      <c r="F12" s="64"/>
      <c r="G12" s="64"/>
      <c r="I12" s="248"/>
      <c r="J12" s="1313"/>
      <c r="K12" s="1313"/>
      <c r="L12" s="365">
        <v>5</v>
      </c>
      <c r="M12" s="365">
        <v>5.25</v>
      </c>
      <c r="N12" s="365">
        <v>5.5</v>
      </c>
      <c r="O12" s="365">
        <v>5.75</v>
      </c>
      <c r="P12" s="249">
        <v>6</v>
      </c>
      <c r="Q12" s="249">
        <v>6.25</v>
      </c>
      <c r="R12" s="249">
        <v>6.5</v>
      </c>
      <c r="S12" s="250">
        <v>6.75</v>
      </c>
      <c r="T12" s="250">
        <v>7</v>
      </c>
      <c r="U12" s="250">
        <v>7.25</v>
      </c>
      <c r="V12" s="250">
        <v>7.5</v>
      </c>
      <c r="W12" s="250">
        <v>7.75</v>
      </c>
      <c r="X12" s="250">
        <v>8</v>
      </c>
      <c r="Y12" s="250">
        <v>8.25</v>
      </c>
      <c r="Z12" s="250">
        <v>8.5</v>
      </c>
      <c r="AA12" s="250">
        <v>8.75</v>
      </c>
      <c r="AB12" s="251">
        <v>9</v>
      </c>
      <c r="AC12" s="251">
        <v>9.25</v>
      </c>
      <c r="AD12" s="251">
        <v>9.5</v>
      </c>
      <c r="AE12" s="251">
        <v>9.75</v>
      </c>
      <c r="AF12" s="251">
        <v>10</v>
      </c>
      <c r="AG12" s="251">
        <v>10.25</v>
      </c>
      <c r="AH12" s="251">
        <v>10.5</v>
      </c>
      <c r="AI12" s="251">
        <v>10.75</v>
      </c>
      <c r="AJ12" s="251">
        <v>11</v>
      </c>
      <c r="AK12" s="251">
        <v>11.25</v>
      </c>
      <c r="AL12" s="251">
        <v>11.5</v>
      </c>
      <c r="AM12" s="251">
        <v>11.75</v>
      </c>
      <c r="AN12" s="250">
        <v>12</v>
      </c>
      <c r="AO12" s="250">
        <v>12.25</v>
      </c>
      <c r="AP12" s="250">
        <v>12.5</v>
      </c>
      <c r="AQ12" s="250">
        <v>12.75</v>
      </c>
      <c r="AR12" s="251">
        <v>13</v>
      </c>
      <c r="AS12" s="251">
        <v>13.25</v>
      </c>
      <c r="AT12" s="251">
        <v>13.5</v>
      </c>
      <c r="AU12" s="251">
        <v>13.75</v>
      </c>
      <c r="AV12" s="251">
        <v>14</v>
      </c>
      <c r="AW12" s="251">
        <v>14.25</v>
      </c>
      <c r="AX12" s="251">
        <v>14.5</v>
      </c>
      <c r="AY12" s="251">
        <v>14.75</v>
      </c>
      <c r="AZ12" s="251">
        <v>15</v>
      </c>
      <c r="BA12" s="251">
        <v>15.25</v>
      </c>
      <c r="BB12" s="251">
        <v>15.5</v>
      </c>
      <c r="BC12" s="251">
        <v>15.75</v>
      </c>
      <c r="BD12" s="251">
        <v>16</v>
      </c>
      <c r="BE12" s="251">
        <v>16.25</v>
      </c>
      <c r="BF12" s="251">
        <v>16.5</v>
      </c>
      <c r="BG12" s="251">
        <v>16.75</v>
      </c>
      <c r="BH12" s="251">
        <v>17</v>
      </c>
      <c r="BI12" s="251">
        <v>17.25</v>
      </c>
      <c r="BJ12" s="251">
        <v>17.5</v>
      </c>
      <c r="BK12" s="251">
        <v>17.75</v>
      </c>
      <c r="BL12" s="251">
        <v>18</v>
      </c>
      <c r="BM12" s="251">
        <v>18.25</v>
      </c>
      <c r="BN12" s="251">
        <v>18.5</v>
      </c>
      <c r="BO12" s="251">
        <v>18.75</v>
      </c>
      <c r="BP12" s="251">
        <v>19</v>
      </c>
      <c r="BQ12" s="251">
        <v>19.25</v>
      </c>
      <c r="BR12" s="251">
        <v>19.5</v>
      </c>
      <c r="BS12" s="251">
        <v>19.75</v>
      </c>
      <c r="BT12" s="251">
        <v>20</v>
      </c>
      <c r="BU12" s="251">
        <v>20.25</v>
      </c>
      <c r="BV12" s="251">
        <v>20.5</v>
      </c>
      <c r="BW12" s="251">
        <v>20.75</v>
      </c>
      <c r="BX12" s="251">
        <v>21</v>
      </c>
      <c r="BY12" s="251">
        <v>21.25</v>
      </c>
      <c r="BZ12" s="251">
        <v>21.5</v>
      </c>
      <c r="CA12" s="251">
        <v>21.75</v>
      </c>
      <c r="CB12" s="251">
        <v>22</v>
      </c>
      <c r="CC12" s="251">
        <v>22.25</v>
      </c>
      <c r="CD12" s="251">
        <v>22.5</v>
      </c>
      <c r="CE12" s="251">
        <v>22.75</v>
      </c>
      <c r="CF12" s="251">
        <v>23</v>
      </c>
      <c r="CG12" s="251">
        <v>23.25</v>
      </c>
      <c r="CH12" s="251">
        <v>23.5</v>
      </c>
      <c r="CI12" s="251">
        <v>23.75</v>
      </c>
      <c r="CJ12" s="251">
        <v>24</v>
      </c>
      <c r="CK12" s="251">
        <v>24.25</v>
      </c>
      <c r="CL12" s="251">
        <v>24.5</v>
      </c>
      <c r="CM12" s="251">
        <v>24.75</v>
      </c>
      <c r="CN12" s="251"/>
      <c r="CO12" s="251"/>
      <c r="CP12" s="251"/>
      <c r="CR12" s="65"/>
      <c r="CS12" s="65"/>
      <c r="CT12" s="66"/>
      <c r="CU12" s="65"/>
      <c r="CV12" s="65"/>
      <c r="CX12" s="69"/>
      <c r="CY12" s="69"/>
      <c r="CZ12" s="69"/>
    </row>
    <row r="13" spans="1:105" ht="22.5" customHeight="1" thickBot="1">
      <c r="C13" s="65" t="s">
        <v>177</v>
      </c>
      <c r="D13" s="65" t="s">
        <v>203</v>
      </c>
      <c r="E13" s="65" t="s">
        <v>204</v>
      </c>
      <c r="F13" s="65" t="s">
        <v>178</v>
      </c>
      <c r="G13" s="65" t="s">
        <v>179</v>
      </c>
      <c r="H13" s="65" t="s">
        <v>79</v>
      </c>
      <c r="I13" s="872" t="s">
        <v>61</v>
      </c>
      <c r="J13" s="1306" t="s">
        <v>180</v>
      </c>
      <c r="K13" s="1307"/>
      <c r="L13" s="366">
        <v>0.20833333333333334</v>
      </c>
      <c r="M13" s="256"/>
      <c r="N13" s="256"/>
      <c r="O13" s="261"/>
      <c r="P13" s="257">
        <v>0.25</v>
      </c>
      <c r="Q13" s="258"/>
      <c r="R13" s="258"/>
      <c r="S13" s="259"/>
      <c r="T13" s="260" t="s">
        <v>149</v>
      </c>
      <c r="U13" s="258"/>
      <c r="V13" s="261"/>
      <c r="W13" s="256"/>
      <c r="X13" s="260" t="s">
        <v>150</v>
      </c>
      <c r="Y13" s="258"/>
      <c r="Z13" s="259"/>
      <c r="AA13" s="258"/>
      <c r="AB13" s="260" t="s">
        <v>151</v>
      </c>
      <c r="AC13" s="258"/>
      <c r="AD13" s="259"/>
      <c r="AE13" s="258"/>
      <c r="AF13" s="260" t="s">
        <v>152</v>
      </c>
      <c r="AG13" s="258"/>
      <c r="AH13" s="259"/>
      <c r="AI13" s="258"/>
      <c r="AJ13" s="260" t="s">
        <v>153</v>
      </c>
      <c r="AK13" s="258"/>
      <c r="AL13" s="259"/>
      <c r="AM13" s="258"/>
      <c r="AN13" s="260" t="s">
        <v>154</v>
      </c>
      <c r="AO13" s="258"/>
      <c r="AP13" s="259"/>
      <c r="AQ13" s="258"/>
      <c r="AR13" s="260" t="s">
        <v>155</v>
      </c>
      <c r="AS13" s="258"/>
      <c r="AT13" s="259"/>
      <c r="AU13" s="258"/>
      <c r="AV13" s="260" t="s">
        <v>156</v>
      </c>
      <c r="AW13" s="258"/>
      <c r="AX13" s="259"/>
      <c r="AY13" s="258"/>
      <c r="AZ13" s="260" t="s">
        <v>157</v>
      </c>
      <c r="BA13" s="258"/>
      <c r="BB13" s="259"/>
      <c r="BC13" s="258"/>
      <c r="BD13" s="260" t="s">
        <v>158</v>
      </c>
      <c r="BE13" s="258"/>
      <c r="BF13" s="259"/>
      <c r="BG13" s="258"/>
      <c r="BH13" s="260" t="s">
        <v>159</v>
      </c>
      <c r="BI13" s="258"/>
      <c r="BJ13" s="259"/>
      <c r="BK13" s="258"/>
      <c r="BL13" s="260" t="s">
        <v>160</v>
      </c>
      <c r="BM13" s="258"/>
      <c r="BN13" s="259"/>
      <c r="BO13" s="258"/>
      <c r="BP13" s="260" t="s">
        <v>161</v>
      </c>
      <c r="BQ13" s="258"/>
      <c r="BR13" s="259"/>
      <c r="BS13" s="258"/>
      <c r="BT13" s="260" t="s">
        <v>162</v>
      </c>
      <c r="BU13" s="258"/>
      <c r="BV13" s="259"/>
      <c r="BW13" s="258"/>
      <c r="BX13" s="260" t="s">
        <v>163</v>
      </c>
      <c r="BY13" s="258"/>
      <c r="BZ13" s="259"/>
      <c r="CA13" s="258"/>
      <c r="CB13" s="260" t="s">
        <v>164</v>
      </c>
      <c r="CC13" s="258"/>
      <c r="CD13" s="259"/>
      <c r="CE13" s="258"/>
      <c r="CF13" s="260" t="s">
        <v>165</v>
      </c>
      <c r="CG13" s="258"/>
      <c r="CH13" s="259"/>
      <c r="CI13" s="259"/>
      <c r="CJ13" s="258" t="s">
        <v>166</v>
      </c>
      <c r="CK13" s="258"/>
      <c r="CL13" s="258"/>
      <c r="CM13" s="262"/>
      <c r="CN13" s="1332" t="s">
        <v>181</v>
      </c>
      <c r="CO13" s="1331"/>
      <c r="CP13" s="1331" t="s">
        <v>182</v>
      </c>
      <c r="CQ13" s="1331"/>
      <c r="CR13" s="367" t="s">
        <v>183</v>
      </c>
      <c r="CS13" s="367" t="s">
        <v>184</v>
      </c>
      <c r="CT13" s="368" t="s">
        <v>185</v>
      </c>
      <c r="CU13" s="369" t="s">
        <v>186</v>
      </c>
      <c r="CV13" s="370" t="s">
        <v>81</v>
      </c>
      <c r="CW13" s="371" t="s">
        <v>82</v>
      </c>
      <c r="CY13" s="69"/>
      <c r="CZ13" s="267"/>
      <c r="DA13" s="268"/>
    </row>
    <row r="14" spans="1:105" ht="22.5" customHeight="1" thickTop="1">
      <c r="A14" s="441">
        <v>1</v>
      </c>
      <c r="B14" s="868" t="str">
        <f>ｼﾌﾄ原本!C5</f>
        <v>K.M</v>
      </c>
      <c r="C14" s="781" t="str">
        <f>ｼﾌﾄ原本!R5</f>
        <v>F</v>
      </c>
      <c r="D14" s="433">
        <f>IF(COUNTIF($H$14:$H$30,1),VLOOKUP(1,$H$14:$CU$30,3,FALSE),0)</f>
        <v>12</v>
      </c>
      <c r="E14" s="427">
        <f>IF(COUNTIF($H$14:$H$30,1),VLOOKUP(1,$H$14:$CU$30,4,FALSE),0)</f>
        <v>22</v>
      </c>
      <c r="F14" s="428">
        <f ca="1">IF(COUNTIF($H$14:$H$30,1),VLOOKUP(1,$H$14:$CU$30,92,FALSE),0)</f>
        <v>18500</v>
      </c>
      <c r="G14" s="434">
        <f ca="1">IF(COUNTIF($H$14:$H$30,1),VLOOKUP(1,$H$14:$CW$30,94,FALSE),0)</f>
        <v>1</v>
      </c>
      <c r="H14" s="432">
        <v>6</v>
      </c>
      <c r="I14" s="873" t="str">
        <f>IF(H14=0,0,LOOKUP(H14,ﾃﾞｰﾀ入力!$C$3:'ﾃﾞｰﾀ入力'!$C$40,ﾃﾞｰﾀ入力!$D$3:'ﾃﾞｰﾀ入力'!$D$40))</f>
        <v>S.M</v>
      </c>
      <c r="J14" s="273">
        <v>6.75</v>
      </c>
      <c r="K14" s="274">
        <v>15</v>
      </c>
      <c r="L14" s="633">
        <f t="shared" ref="L14:AQ14" si="1">IF(AND(L12&gt;=$J$14,L12&lt;$K$14),"*",0)</f>
        <v>0</v>
      </c>
      <c r="M14" s="618">
        <f t="shared" si="1"/>
        <v>0</v>
      </c>
      <c r="N14" s="619">
        <f t="shared" si="1"/>
        <v>0</v>
      </c>
      <c r="O14" s="933">
        <f t="shared" si="1"/>
        <v>0</v>
      </c>
      <c r="P14" s="825">
        <f t="shared" si="1"/>
        <v>0</v>
      </c>
      <c r="Q14" s="823">
        <f t="shared" si="1"/>
        <v>0</v>
      </c>
      <c r="R14" s="824">
        <f t="shared" si="1"/>
        <v>0</v>
      </c>
      <c r="S14" s="823" t="str">
        <f t="shared" si="1"/>
        <v>*</v>
      </c>
      <c r="T14" s="825" t="str">
        <f t="shared" si="1"/>
        <v>*</v>
      </c>
      <c r="U14" s="826" t="str">
        <f t="shared" si="1"/>
        <v>*</v>
      </c>
      <c r="V14" s="823" t="str">
        <f t="shared" si="1"/>
        <v>*</v>
      </c>
      <c r="W14" s="583" t="str">
        <f t="shared" si="1"/>
        <v>*</v>
      </c>
      <c r="X14" s="823" t="str">
        <f t="shared" si="1"/>
        <v>*</v>
      </c>
      <c r="Y14" s="823" t="str">
        <f t="shared" si="1"/>
        <v>*</v>
      </c>
      <c r="Z14" s="824" t="str">
        <f t="shared" si="1"/>
        <v>*</v>
      </c>
      <c r="AA14" s="823" t="str">
        <f t="shared" si="1"/>
        <v>*</v>
      </c>
      <c r="AB14" s="825" t="str">
        <f t="shared" si="1"/>
        <v>*</v>
      </c>
      <c r="AC14" s="826" t="str">
        <f t="shared" si="1"/>
        <v>*</v>
      </c>
      <c r="AD14" s="823" t="str">
        <f t="shared" si="1"/>
        <v>*</v>
      </c>
      <c r="AE14" s="583" t="str">
        <f t="shared" si="1"/>
        <v>*</v>
      </c>
      <c r="AF14" s="990" t="str">
        <f t="shared" si="1"/>
        <v>*</v>
      </c>
      <c r="AG14" s="990" t="str">
        <f t="shared" si="1"/>
        <v>*</v>
      </c>
      <c r="AH14" s="1021" t="str">
        <f t="shared" si="1"/>
        <v>*</v>
      </c>
      <c r="AI14" s="977" t="str">
        <f t="shared" si="1"/>
        <v>*</v>
      </c>
      <c r="AJ14" s="984" t="str">
        <f t="shared" si="1"/>
        <v>*</v>
      </c>
      <c r="AK14" s="985" t="str">
        <f t="shared" si="1"/>
        <v>*</v>
      </c>
      <c r="AL14" s="977" t="str">
        <f t="shared" si="1"/>
        <v>*</v>
      </c>
      <c r="AM14" s="583" t="str">
        <f t="shared" si="1"/>
        <v>*</v>
      </c>
      <c r="AN14" s="823" t="str">
        <f t="shared" si="1"/>
        <v>*</v>
      </c>
      <c r="AO14" s="823" t="str">
        <f t="shared" si="1"/>
        <v>*</v>
      </c>
      <c r="AP14" s="824" t="str">
        <f t="shared" si="1"/>
        <v>*</v>
      </c>
      <c r="AQ14" s="823" t="str">
        <f t="shared" si="1"/>
        <v>*</v>
      </c>
      <c r="AR14" s="825" t="str">
        <f t="shared" ref="AR14:BW14" si="2">IF(AND(AR12&gt;=$J$14,AR12&lt;$K$14),"*",0)</f>
        <v>*</v>
      </c>
      <c r="AS14" s="826" t="str">
        <f t="shared" si="2"/>
        <v>*</v>
      </c>
      <c r="AT14" s="823" t="str">
        <f t="shared" si="2"/>
        <v>*</v>
      </c>
      <c r="AU14" s="583" t="str">
        <f t="shared" si="2"/>
        <v>*</v>
      </c>
      <c r="AV14" s="823" t="str">
        <f t="shared" si="2"/>
        <v>*</v>
      </c>
      <c r="AW14" s="823" t="str">
        <f t="shared" si="2"/>
        <v>*</v>
      </c>
      <c r="AX14" s="824" t="str">
        <f t="shared" si="2"/>
        <v>*</v>
      </c>
      <c r="AY14" s="823" t="str">
        <f t="shared" si="2"/>
        <v>*</v>
      </c>
      <c r="AZ14" s="825">
        <f t="shared" si="2"/>
        <v>0</v>
      </c>
      <c r="BA14" s="826">
        <f t="shared" si="2"/>
        <v>0</v>
      </c>
      <c r="BB14" s="823">
        <f t="shared" si="2"/>
        <v>0</v>
      </c>
      <c r="BC14" s="583">
        <f t="shared" si="2"/>
        <v>0</v>
      </c>
      <c r="BD14" s="823">
        <f t="shared" si="2"/>
        <v>0</v>
      </c>
      <c r="BE14" s="823">
        <f t="shared" si="2"/>
        <v>0</v>
      </c>
      <c r="BF14" s="824">
        <f t="shared" si="2"/>
        <v>0</v>
      </c>
      <c r="BG14" s="823">
        <f t="shared" si="2"/>
        <v>0</v>
      </c>
      <c r="BH14" s="825">
        <f t="shared" si="2"/>
        <v>0</v>
      </c>
      <c r="BI14" s="826">
        <f t="shared" si="2"/>
        <v>0</v>
      </c>
      <c r="BJ14" s="823">
        <f t="shared" si="2"/>
        <v>0</v>
      </c>
      <c r="BK14" s="583">
        <f t="shared" si="2"/>
        <v>0</v>
      </c>
      <c r="BL14" s="823">
        <f t="shared" si="2"/>
        <v>0</v>
      </c>
      <c r="BM14" s="823">
        <f t="shared" si="2"/>
        <v>0</v>
      </c>
      <c r="BN14" s="824">
        <f t="shared" si="2"/>
        <v>0</v>
      </c>
      <c r="BO14" s="823">
        <f t="shared" si="2"/>
        <v>0</v>
      </c>
      <c r="BP14" s="825">
        <f t="shared" si="2"/>
        <v>0</v>
      </c>
      <c r="BQ14" s="826">
        <f t="shared" si="2"/>
        <v>0</v>
      </c>
      <c r="BR14" s="823">
        <f t="shared" si="2"/>
        <v>0</v>
      </c>
      <c r="BS14" s="583">
        <f t="shared" si="2"/>
        <v>0</v>
      </c>
      <c r="BT14" s="823">
        <f t="shared" si="2"/>
        <v>0</v>
      </c>
      <c r="BU14" s="823">
        <f t="shared" si="2"/>
        <v>0</v>
      </c>
      <c r="BV14" s="824">
        <f t="shared" si="2"/>
        <v>0</v>
      </c>
      <c r="BW14" s="823">
        <f t="shared" si="2"/>
        <v>0</v>
      </c>
      <c r="BX14" s="825">
        <f t="shared" ref="BX14:CM14" si="3">IF(AND(BX12&gt;=$J$14,BX12&lt;$K$14),"*",0)</f>
        <v>0</v>
      </c>
      <c r="BY14" s="826">
        <f t="shared" si="3"/>
        <v>0</v>
      </c>
      <c r="BZ14" s="823">
        <f t="shared" si="3"/>
        <v>0</v>
      </c>
      <c r="CA14" s="583">
        <f t="shared" si="3"/>
        <v>0</v>
      </c>
      <c r="CB14" s="823">
        <f t="shared" si="3"/>
        <v>0</v>
      </c>
      <c r="CC14" s="823">
        <f t="shared" si="3"/>
        <v>0</v>
      </c>
      <c r="CD14" s="824">
        <f t="shared" si="3"/>
        <v>0</v>
      </c>
      <c r="CE14" s="823">
        <f t="shared" si="3"/>
        <v>0</v>
      </c>
      <c r="CF14" s="825">
        <f t="shared" si="3"/>
        <v>0</v>
      </c>
      <c r="CG14" s="826">
        <f t="shared" si="3"/>
        <v>0</v>
      </c>
      <c r="CH14" s="622">
        <f t="shared" si="3"/>
        <v>0</v>
      </c>
      <c r="CI14" s="625">
        <f t="shared" si="3"/>
        <v>0</v>
      </c>
      <c r="CJ14" s="622">
        <f t="shared" si="3"/>
        <v>0</v>
      </c>
      <c r="CK14" s="622">
        <f t="shared" si="3"/>
        <v>0</v>
      </c>
      <c r="CL14" s="623">
        <f t="shared" si="3"/>
        <v>0</v>
      </c>
      <c r="CM14" s="622">
        <f t="shared" si="3"/>
        <v>0</v>
      </c>
      <c r="CN14" s="1328">
        <f t="shared" ref="CN14:CN30" si="4">(80-COUNT(L14:CM14))/4</f>
        <v>8.25</v>
      </c>
      <c r="CO14" s="1329"/>
      <c r="CP14" s="1330">
        <f>IF(CN14=0,0,LOOKUP(CN14,ﾃﾞｰﾀ入力!$AR$13:'ﾃﾞｰﾀ入力'!$AR$34,ﾃﾞｰﾀ入力!$AS$13:'ﾃﾞｰﾀ入力'!$AS$34))</f>
        <v>7.25</v>
      </c>
      <c r="CQ14" s="1330"/>
      <c r="CR14" s="373">
        <f t="shared" ref="CR14:CR30" si="5">IF(CP14&gt;8,CP14-8,0)</f>
        <v>0</v>
      </c>
      <c r="CS14" s="373">
        <f t="shared" ref="CS14:CS30" si="6">IF(CB14="*",(12-COUNT(CB14:CM14))/4,0)</f>
        <v>0</v>
      </c>
      <c r="CT14" s="373">
        <f t="shared" ref="CT14:CT30" si="7">IF(CR14&gt;CS14,CS14,CR14)</f>
        <v>0</v>
      </c>
      <c r="CU14" s="374">
        <f ca="1">CV14*CP14+(CV14*0.25*CR14)+(CV14*0.25*CS14)+(CV14*CT14*0.5)</f>
        <v>9019</v>
      </c>
      <c r="CV14" s="375">
        <f ca="1">IF(H14=0,0,LOOKUP(H14,ﾃﾞｰﾀ入力!$C$3:'ﾃﾞｰﾀ入力'!$C$52,ﾃﾞｰﾀ入力!$E$3:'ﾃﾞｰﾀ入力'!$E$51))</f>
        <v>1244</v>
      </c>
      <c r="CW14" s="376">
        <f ca="1">IF(H14=0,0,LOOKUP(H14,ﾃﾞｰﾀ入力!$C$3:'ﾃﾞｰﾀ入力'!$C$52,ﾃﾞｰﾀ入力!$F$3:'ﾃﾞｰﾀ入力'!$F$51))</f>
        <v>1050</v>
      </c>
      <c r="CY14" s="69"/>
      <c r="CZ14" s="69"/>
      <c r="DA14" s="69"/>
    </row>
    <row r="15" spans="1:105" ht="22.5" customHeight="1">
      <c r="A15" s="443">
        <f t="shared" ref="A15:A46" si="8">A14+1</f>
        <v>2</v>
      </c>
      <c r="B15" s="855" t="str">
        <f>ｼﾌﾄ原本!C6</f>
        <v>S.S</v>
      </c>
      <c r="C15" s="780" t="str">
        <f>ｼﾌﾄ原本!R6</f>
        <v>F</v>
      </c>
      <c r="D15" s="435">
        <f>IF(COUNTIF($H$14:$H$30,2),VLOOKUP(2,$H$14:$CU$30,3,FALSE),0)</f>
        <v>15</v>
      </c>
      <c r="E15" s="423">
        <f>IF(COUNTIF($H$14:$H$30,2),VLOOKUP(2,$H$14:$CU$30,4,FALSE),0)</f>
        <v>22.75</v>
      </c>
      <c r="F15" s="430">
        <f ca="1">IF(COUNTIF($H$14:$H$30,2),VLOOKUP(2,$H$14:$CU$30,92,FALSE),0)</f>
        <v>10406.25</v>
      </c>
      <c r="G15" s="431">
        <f ca="1">IF(COUNTIF($H$14:$H$30,2),VLOOKUP(2,$H$14:$CW$30,94,FALSE),0)</f>
        <v>1</v>
      </c>
      <c r="H15" s="432">
        <v>8</v>
      </c>
      <c r="I15" s="874" t="str">
        <f>IF(H15=0,0,LOOKUP(H15,ﾃﾞｰﾀ入力!$C$3:'ﾃﾞｰﾀ入力'!$C$40,ﾃﾞｰﾀ入力!$D$3:'ﾃﾞｰﾀ入力'!$D$40))</f>
        <v>M.K</v>
      </c>
      <c r="J15" s="285">
        <v>6.75</v>
      </c>
      <c r="K15" s="286">
        <v>13</v>
      </c>
      <c r="L15" s="632">
        <f t="shared" ref="L15:AQ15" si="9">IF(AND(L12&gt;=$J$15,L12&lt;$K$15),"*",0)</f>
        <v>0</v>
      </c>
      <c r="M15" s="626">
        <f t="shared" si="9"/>
        <v>0</v>
      </c>
      <c r="N15" s="627">
        <f t="shared" si="9"/>
        <v>0</v>
      </c>
      <c r="O15" s="853">
        <f t="shared" si="9"/>
        <v>0</v>
      </c>
      <c r="P15" s="721">
        <f t="shared" si="9"/>
        <v>0</v>
      </c>
      <c r="Q15" s="723">
        <f t="shared" si="9"/>
        <v>0</v>
      </c>
      <c r="R15" s="724">
        <f t="shared" si="9"/>
        <v>0</v>
      </c>
      <c r="S15" s="723" t="str">
        <f t="shared" si="9"/>
        <v>*</v>
      </c>
      <c r="T15" s="721" t="str">
        <f t="shared" si="9"/>
        <v>*</v>
      </c>
      <c r="U15" s="722" t="str">
        <f t="shared" si="9"/>
        <v>*</v>
      </c>
      <c r="V15" s="723" t="str">
        <f t="shared" si="9"/>
        <v>*</v>
      </c>
      <c r="W15" s="562" t="str">
        <f t="shared" si="9"/>
        <v>*</v>
      </c>
      <c r="X15" s="723" t="str">
        <f t="shared" si="9"/>
        <v>*</v>
      </c>
      <c r="Y15" s="723" t="str">
        <f t="shared" si="9"/>
        <v>*</v>
      </c>
      <c r="Z15" s="724" t="str">
        <f t="shared" si="9"/>
        <v>*</v>
      </c>
      <c r="AA15" s="723" t="str">
        <f t="shared" si="9"/>
        <v>*</v>
      </c>
      <c r="AB15" s="721" t="str">
        <f t="shared" si="9"/>
        <v>*</v>
      </c>
      <c r="AC15" s="981" t="str">
        <f t="shared" si="9"/>
        <v>*</v>
      </c>
      <c r="AD15" s="979" t="str">
        <f t="shared" si="9"/>
        <v>*</v>
      </c>
      <c r="AE15" s="982" t="str">
        <f t="shared" si="9"/>
        <v>*</v>
      </c>
      <c r="AF15" s="723" t="str">
        <f t="shared" si="9"/>
        <v>*</v>
      </c>
      <c r="AG15" s="723" t="str">
        <f t="shared" si="9"/>
        <v>*</v>
      </c>
      <c r="AH15" s="724" t="str">
        <f t="shared" si="9"/>
        <v>*</v>
      </c>
      <c r="AI15" s="723" t="str">
        <f t="shared" si="9"/>
        <v>*</v>
      </c>
      <c r="AJ15" s="721" t="str">
        <f t="shared" si="9"/>
        <v>*</v>
      </c>
      <c r="AK15" s="722" t="str">
        <f t="shared" si="9"/>
        <v>*</v>
      </c>
      <c r="AL15" s="723" t="str">
        <f t="shared" si="9"/>
        <v>*</v>
      </c>
      <c r="AM15" s="562" t="str">
        <f t="shared" si="9"/>
        <v>*</v>
      </c>
      <c r="AN15" s="723" t="str">
        <f t="shared" si="9"/>
        <v>*</v>
      </c>
      <c r="AO15" s="723" t="str">
        <f t="shared" si="9"/>
        <v>*</v>
      </c>
      <c r="AP15" s="724" t="str">
        <f t="shared" si="9"/>
        <v>*</v>
      </c>
      <c r="AQ15" s="723" t="str">
        <f t="shared" si="9"/>
        <v>*</v>
      </c>
      <c r="AR15" s="721">
        <f t="shared" ref="AR15:BW15" si="10">IF(AND(AR12&gt;=$J$15,AR12&lt;$K$15),"*",0)</f>
        <v>0</v>
      </c>
      <c r="AS15" s="722">
        <f t="shared" si="10"/>
        <v>0</v>
      </c>
      <c r="AT15" s="723">
        <f t="shared" si="10"/>
        <v>0</v>
      </c>
      <c r="AU15" s="562">
        <f t="shared" si="10"/>
        <v>0</v>
      </c>
      <c r="AV15" s="723">
        <f t="shared" si="10"/>
        <v>0</v>
      </c>
      <c r="AW15" s="723">
        <f t="shared" si="10"/>
        <v>0</v>
      </c>
      <c r="AX15" s="724">
        <f t="shared" si="10"/>
        <v>0</v>
      </c>
      <c r="AY15" s="723">
        <f t="shared" si="10"/>
        <v>0</v>
      </c>
      <c r="AZ15" s="721">
        <f t="shared" si="10"/>
        <v>0</v>
      </c>
      <c r="BA15" s="722">
        <f t="shared" si="10"/>
        <v>0</v>
      </c>
      <c r="BB15" s="723">
        <f t="shared" si="10"/>
        <v>0</v>
      </c>
      <c r="BC15" s="562">
        <f t="shared" si="10"/>
        <v>0</v>
      </c>
      <c r="BD15" s="723">
        <f t="shared" si="10"/>
        <v>0</v>
      </c>
      <c r="BE15" s="723">
        <f t="shared" si="10"/>
        <v>0</v>
      </c>
      <c r="BF15" s="724">
        <f t="shared" si="10"/>
        <v>0</v>
      </c>
      <c r="BG15" s="723">
        <f t="shared" si="10"/>
        <v>0</v>
      </c>
      <c r="BH15" s="721">
        <f t="shared" si="10"/>
        <v>0</v>
      </c>
      <c r="BI15" s="722">
        <f t="shared" si="10"/>
        <v>0</v>
      </c>
      <c r="BJ15" s="723">
        <f t="shared" si="10"/>
        <v>0</v>
      </c>
      <c r="BK15" s="562">
        <f t="shared" si="10"/>
        <v>0</v>
      </c>
      <c r="BL15" s="723">
        <f t="shared" si="10"/>
        <v>0</v>
      </c>
      <c r="BM15" s="723">
        <f t="shared" si="10"/>
        <v>0</v>
      </c>
      <c r="BN15" s="724">
        <f t="shared" si="10"/>
        <v>0</v>
      </c>
      <c r="BO15" s="723">
        <f t="shared" si="10"/>
        <v>0</v>
      </c>
      <c r="BP15" s="721">
        <f t="shared" si="10"/>
        <v>0</v>
      </c>
      <c r="BQ15" s="722">
        <f t="shared" si="10"/>
        <v>0</v>
      </c>
      <c r="BR15" s="723">
        <f t="shared" si="10"/>
        <v>0</v>
      </c>
      <c r="BS15" s="562">
        <f t="shared" si="10"/>
        <v>0</v>
      </c>
      <c r="BT15" s="723">
        <f t="shared" si="10"/>
        <v>0</v>
      </c>
      <c r="BU15" s="723">
        <f t="shared" si="10"/>
        <v>0</v>
      </c>
      <c r="BV15" s="724">
        <f t="shared" si="10"/>
        <v>0</v>
      </c>
      <c r="BW15" s="723">
        <f t="shared" si="10"/>
        <v>0</v>
      </c>
      <c r="BX15" s="721">
        <f t="shared" ref="BX15:CM15" si="11">IF(AND(BX12&gt;=$J$15,BX12&lt;$K$15),"*",0)</f>
        <v>0</v>
      </c>
      <c r="BY15" s="722">
        <f t="shared" si="11"/>
        <v>0</v>
      </c>
      <c r="BZ15" s="723">
        <f t="shared" si="11"/>
        <v>0</v>
      </c>
      <c r="CA15" s="562">
        <f t="shared" si="11"/>
        <v>0</v>
      </c>
      <c r="CB15" s="723">
        <f t="shared" si="11"/>
        <v>0</v>
      </c>
      <c r="CC15" s="723">
        <f t="shared" si="11"/>
        <v>0</v>
      </c>
      <c r="CD15" s="724">
        <f t="shared" si="11"/>
        <v>0</v>
      </c>
      <c r="CE15" s="723">
        <f t="shared" si="11"/>
        <v>0</v>
      </c>
      <c r="CF15" s="721">
        <f t="shared" si="11"/>
        <v>0</v>
      </c>
      <c r="CG15" s="722">
        <f t="shared" si="11"/>
        <v>0</v>
      </c>
      <c r="CH15" s="539">
        <f t="shared" si="11"/>
        <v>0</v>
      </c>
      <c r="CI15" s="540">
        <f t="shared" si="11"/>
        <v>0</v>
      </c>
      <c r="CJ15" s="539">
        <f t="shared" si="11"/>
        <v>0</v>
      </c>
      <c r="CK15" s="539">
        <f t="shared" si="11"/>
        <v>0</v>
      </c>
      <c r="CL15" s="541">
        <f t="shared" si="11"/>
        <v>0</v>
      </c>
      <c r="CM15" s="539">
        <f t="shared" si="11"/>
        <v>0</v>
      </c>
      <c r="CN15" s="1128">
        <f t="shared" si="4"/>
        <v>6.25</v>
      </c>
      <c r="CO15" s="1129"/>
      <c r="CP15" s="1123">
        <f>IF(CN15=0,0,LOOKUP(CN15,ﾃﾞｰﾀ入力!$AR$13:'ﾃﾞｰﾀ入力'!$AR$34,ﾃﾞｰﾀ入力!$AS$13:'ﾃﾞｰﾀ入力'!$AS$34))</f>
        <v>5.75</v>
      </c>
      <c r="CQ15" s="1123"/>
      <c r="CR15" s="294">
        <f t="shared" si="5"/>
        <v>0</v>
      </c>
      <c r="CS15" s="294">
        <f t="shared" si="6"/>
        <v>0</v>
      </c>
      <c r="CT15" s="294">
        <f t="shared" si="7"/>
        <v>0</v>
      </c>
      <c r="CU15" s="295">
        <f t="shared" ref="CU15:CU30" ca="1" si="12">CV15*CP15+(CV15*0.25*CR15)+(CV15*0.25*CS15)+(CV15*CT15*0.5)</f>
        <v>7049.5</v>
      </c>
      <c r="CV15" s="296">
        <f ca="1">IF(H15=0,0,LOOKUP(H15,ﾃﾞｰﾀ入力!$C$3:'ﾃﾞｰﾀ入力'!$C$52,ﾃﾞｰﾀ入力!$E$3:'ﾃﾞｰﾀ入力'!$E$51))</f>
        <v>1226</v>
      </c>
      <c r="CW15" s="297">
        <f ca="1">IF(H15=0,0,LOOKUP(H15,ﾃﾞｰﾀ入力!$C$3:'ﾃﾞｰﾀ入力'!$C$52,ﾃﾞｰﾀ入力!$F$3:'ﾃﾞｰﾀ入力'!$F$51))</f>
        <v>1430</v>
      </c>
      <c r="CY15" s="69"/>
      <c r="CZ15" s="69"/>
      <c r="DA15" s="69"/>
    </row>
    <row r="16" spans="1:105" ht="22.5" customHeight="1">
      <c r="A16" s="443">
        <f t="shared" si="8"/>
        <v>3</v>
      </c>
      <c r="B16" s="855" t="str">
        <f>ｼﾌﾄ原本!C7</f>
        <v>Y.I</v>
      </c>
      <c r="C16" s="780" t="str">
        <f>ｼﾌﾄ原本!R7</f>
        <v>9-18</v>
      </c>
      <c r="D16" s="435">
        <f>IF(COUNTIF($H$14:$H$30,3),VLOOKUP(3,$H$14:$CU$30,3,FALSE),0)</f>
        <v>9</v>
      </c>
      <c r="E16" s="423">
        <f>IF(COUNTIF($H$14:$H$30,3),VLOOKUP(3,$H$14:$CU$30,4,FALSE),0)</f>
        <v>18</v>
      </c>
      <c r="F16" s="430">
        <f ca="1">IF(COUNTIF($H$14:$H$30,3),VLOOKUP(3,$H$14:$CU$30,92,FALSE),0)</f>
        <v>10040</v>
      </c>
      <c r="G16" s="431">
        <f ca="1">IF(COUNTIF($H$14:$H$30,3),VLOOKUP(3,$H$14:$CW$30,94,FALSE),0)</f>
        <v>272</v>
      </c>
      <c r="H16" s="432">
        <v>3</v>
      </c>
      <c r="I16" s="874" t="str">
        <f>IF(H16=0,0,LOOKUP(H16,ﾃﾞｰﾀ入力!$C$3:'ﾃﾞｰﾀ入力'!$C$40,ﾃﾞｰﾀ入力!$D$3:'ﾃﾞｰﾀ入力'!$D$40))</f>
        <v>Y.I</v>
      </c>
      <c r="J16" s="285">
        <v>9</v>
      </c>
      <c r="K16" s="286">
        <v>18</v>
      </c>
      <c r="L16" s="632">
        <f t="shared" ref="L16:AQ16" si="13">IF(AND(L12&gt;=$J$16,L12&lt;$K$16),"*",0)</f>
        <v>0</v>
      </c>
      <c r="M16" s="626">
        <f t="shared" si="13"/>
        <v>0</v>
      </c>
      <c r="N16" s="627">
        <f t="shared" si="13"/>
        <v>0</v>
      </c>
      <c r="O16" s="853">
        <f t="shared" si="13"/>
        <v>0</v>
      </c>
      <c r="P16" s="721">
        <f t="shared" si="13"/>
        <v>0</v>
      </c>
      <c r="Q16" s="723">
        <f t="shared" si="13"/>
        <v>0</v>
      </c>
      <c r="R16" s="724">
        <f t="shared" si="13"/>
        <v>0</v>
      </c>
      <c r="S16" s="723">
        <f t="shared" si="13"/>
        <v>0</v>
      </c>
      <c r="T16" s="721">
        <f t="shared" si="13"/>
        <v>0</v>
      </c>
      <c r="U16" s="722">
        <f t="shared" si="13"/>
        <v>0</v>
      </c>
      <c r="V16" s="723">
        <f t="shared" si="13"/>
        <v>0</v>
      </c>
      <c r="W16" s="562">
        <f t="shared" si="13"/>
        <v>0</v>
      </c>
      <c r="X16" s="723">
        <f t="shared" si="13"/>
        <v>0</v>
      </c>
      <c r="Y16" s="723">
        <f t="shared" si="13"/>
        <v>0</v>
      </c>
      <c r="Z16" s="724">
        <f t="shared" si="13"/>
        <v>0</v>
      </c>
      <c r="AA16" s="723">
        <f t="shared" si="13"/>
        <v>0</v>
      </c>
      <c r="AB16" s="721" t="str">
        <f t="shared" si="13"/>
        <v>*</v>
      </c>
      <c r="AC16" s="722" t="str">
        <f t="shared" si="13"/>
        <v>*</v>
      </c>
      <c r="AD16" s="723" t="str">
        <f t="shared" si="13"/>
        <v>*</v>
      </c>
      <c r="AE16" s="562" t="str">
        <f t="shared" si="13"/>
        <v>*</v>
      </c>
      <c r="AF16" s="723" t="str">
        <f t="shared" si="13"/>
        <v>*</v>
      </c>
      <c r="AG16" s="723" t="str">
        <f t="shared" si="13"/>
        <v>*</v>
      </c>
      <c r="AH16" s="724" t="str">
        <f t="shared" si="13"/>
        <v>*</v>
      </c>
      <c r="AI16" s="723" t="str">
        <f t="shared" si="13"/>
        <v>*</v>
      </c>
      <c r="AJ16" s="721" t="str">
        <f t="shared" si="13"/>
        <v>*</v>
      </c>
      <c r="AK16" s="722" t="str">
        <f t="shared" si="13"/>
        <v>*</v>
      </c>
      <c r="AL16" s="723" t="str">
        <f t="shared" si="13"/>
        <v>*</v>
      </c>
      <c r="AM16" s="562" t="str">
        <f t="shared" si="13"/>
        <v>*</v>
      </c>
      <c r="AN16" s="979" t="str">
        <f t="shared" si="13"/>
        <v>*</v>
      </c>
      <c r="AO16" s="979" t="str">
        <f t="shared" si="13"/>
        <v>*</v>
      </c>
      <c r="AP16" s="983" t="str">
        <f t="shared" si="13"/>
        <v>*</v>
      </c>
      <c r="AQ16" s="979" t="str">
        <f t="shared" si="13"/>
        <v>*</v>
      </c>
      <c r="AR16" s="721" t="str">
        <f t="shared" ref="AR16:BW16" si="14">IF(AND(AR12&gt;=$J$16,AR12&lt;$K$16),"*",0)</f>
        <v>*</v>
      </c>
      <c r="AS16" s="722" t="str">
        <f t="shared" si="14"/>
        <v>*</v>
      </c>
      <c r="AT16" s="723" t="str">
        <f t="shared" si="14"/>
        <v>*</v>
      </c>
      <c r="AU16" s="562" t="str">
        <f t="shared" si="14"/>
        <v>*</v>
      </c>
      <c r="AV16" s="723" t="str">
        <f t="shared" si="14"/>
        <v>*</v>
      </c>
      <c r="AW16" s="723" t="str">
        <f t="shared" si="14"/>
        <v>*</v>
      </c>
      <c r="AX16" s="724" t="str">
        <f t="shared" si="14"/>
        <v>*</v>
      </c>
      <c r="AY16" s="723" t="str">
        <f t="shared" si="14"/>
        <v>*</v>
      </c>
      <c r="AZ16" s="721" t="str">
        <f t="shared" si="14"/>
        <v>*</v>
      </c>
      <c r="BA16" s="722" t="str">
        <f t="shared" si="14"/>
        <v>*</v>
      </c>
      <c r="BB16" s="723" t="str">
        <f t="shared" si="14"/>
        <v>*</v>
      </c>
      <c r="BC16" s="562" t="str">
        <f t="shared" si="14"/>
        <v>*</v>
      </c>
      <c r="BD16" s="723" t="str">
        <f t="shared" si="14"/>
        <v>*</v>
      </c>
      <c r="BE16" s="723" t="str">
        <f t="shared" si="14"/>
        <v>*</v>
      </c>
      <c r="BF16" s="724" t="str">
        <f t="shared" si="14"/>
        <v>*</v>
      </c>
      <c r="BG16" s="723" t="str">
        <f t="shared" si="14"/>
        <v>*</v>
      </c>
      <c r="BH16" s="721" t="str">
        <f t="shared" si="14"/>
        <v>*</v>
      </c>
      <c r="BI16" s="722" t="str">
        <f t="shared" si="14"/>
        <v>*</v>
      </c>
      <c r="BJ16" s="723" t="str">
        <f t="shared" si="14"/>
        <v>*</v>
      </c>
      <c r="BK16" s="562" t="str">
        <f t="shared" si="14"/>
        <v>*</v>
      </c>
      <c r="BL16" s="723">
        <f t="shared" si="14"/>
        <v>0</v>
      </c>
      <c r="BM16" s="723">
        <f t="shared" si="14"/>
        <v>0</v>
      </c>
      <c r="BN16" s="724">
        <f t="shared" si="14"/>
        <v>0</v>
      </c>
      <c r="BO16" s="723">
        <f t="shared" si="14"/>
        <v>0</v>
      </c>
      <c r="BP16" s="721">
        <f t="shared" si="14"/>
        <v>0</v>
      </c>
      <c r="BQ16" s="722">
        <f t="shared" si="14"/>
        <v>0</v>
      </c>
      <c r="BR16" s="723">
        <f t="shared" si="14"/>
        <v>0</v>
      </c>
      <c r="BS16" s="562">
        <f t="shared" si="14"/>
        <v>0</v>
      </c>
      <c r="BT16" s="723">
        <f t="shared" si="14"/>
        <v>0</v>
      </c>
      <c r="BU16" s="723">
        <f t="shared" si="14"/>
        <v>0</v>
      </c>
      <c r="BV16" s="724">
        <f t="shared" si="14"/>
        <v>0</v>
      </c>
      <c r="BW16" s="723">
        <f t="shared" si="14"/>
        <v>0</v>
      </c>
      <c r="BX16" s="721">
        <f t="shared" ref="BX16:CM16" si="15">IF(AND(BX12&gt;=$J$16,BX12&lt;$K$16),"*",0)</f>
        <v>0</v>
      </c>
      <c r="BY16" s="722">
        <f t="shared" si="15"/>
        <v>0</v>
      </c>
      <c r="BZ16" s="723">
        <f t="shared" si="15"/>
        <v>0</v>
      </c>
      <c r="CA16" s="562">
        <f t="shared" si="15"/>
        <v>0</v>
      </c>
      <c r="CB16" s="723">
        <f t="shared" si="15"/>
        <v>0</v>
      </c>
      <c r="CC16" s="723">
        <f t="shared" si="15"/>
        <v>0</v>
      </c>
      <c r="CD16" s="724">
        <f t="shared" si="15"/>
        <v>0</v>
      </c>
      <c r="CE16" s="723">
        <f t="shared" si="15"/>
        <v>0</v>
      </c>
      <c r="CF16" s="721">
        <f t="shared" si="15"/>
        <v>0</v>
      </c>
      <c r="CG16" s="722">
        <f t="shared" si="15"/>
        <v>0</v>
      </c>
      <c r="CH16" s="539">
        <f t="shared" si="15"/>
        <v>0</v>
      </c>
      <c r="CI16" s="540">
        <f t="shared" si="15"/>
        <v>0</v>
      </c>
      <c r="CJ16" s="539">
        <f t="shared" si="15"/>
        <v>0</v>
      </c>
      <c r="CK16" s="539">
        <f t="shared" si="15"/>
        <v>0</v>
      </c>
      <c r="CL16" s="541">
        <f t="shared" si="15"/>
        <v>0</v>
      </c>
      <c r="CM16" s="539">
        <f t="shared" si="15"/>
        <v>0</v>
      </c>
      <c r="CN16" s="1128">
        <f t="shared" si="4"/>
        <v>9</v>
      </c>
      <c r="CO16" s="1129"/>
      <c r="CP16" s="1123">
        <f>IF(CN16=0,0,LOOKUP(CN16,ﾃﾞｰﾀ入力!$AR$13:'ﾃﾞｰﾀ入力'!$AR$34,ﾃﾞｰﾀ入力!$AS$13:'ﾃﾞｰﾀ入力'!$AS$34))</f>
        <v>8</v>
      </c>
      <c r="CQ16" s="1123"/>
      <c r="CR16" s="294">
        <f t="shared" si="5"/>
        <v>0</v>
      </c>
      <c r="CS16" s="294">
        <f t="shared" si="6"/>
        <v>0</v>
      </c>
      <c r="CT16" s="294">
        <f t="shared" si="7"/>
        <v>0</v>
      </c>
      <c r="CU16" s="295">
        <f t="shared" ca="1" si="12"/>
        <v>10040</v>
      </c>
      <c r="CV16" s="296">
        <f ca="1">IF(H16=0,0,LOOKUP(H16,ﾃﾞｰﾀ入力!$C$3:'ﾃﾞｰﾀ入力'!$C$52,ﾃﾞｰﾀ入力!$E$3:'ﾃﾞｰﾀ入力'!$E$51))</f>
        <v>1255</v>
      </c>
      <c r="CW16" s="297">
        <f ca="1">IF(H16=0,0,LOOKUP(H16,ﾃﾞｰﾀ入力!$C$3:'ﾃﾞｰﾀ入力'!$C$52,ﾃﾞｰﾀ入力!$F$3:'ﾃﾞｰﾀ入力'!$F$51))</f>
        <v>272</v>
      </c>
      <c r="CY16" s="69"/>
      <c r="CZ16" s="69"/>
      <c r="DA16" s="69"/>
    </row>
    <row r="17" spans="1:105" ht="22.5" customHeight="1">
      <c r="A17" s="443">
        <f t="shared" si="8"/>
        <v>4</v>
      </c>
      <c r="B17" s="855" t="str">
        <f>ｼﾌﾄ原本!C8</f>
        <v>I.Y</v>
      </c>
      <c r="C17" s="780" t="str">
        <f>ｼﾌﾄ原本!R8</f>
        <v>X</v>
      </c>
      <c r="D17" s="435">
        <f>IF(COUNTIF($H$14:$H$30,4),VLOOKUP(4,$H$14:$CU$30,3,FALSE),0)</f>
        <v>0</v>
      </c>
      <c r="E17" s="423">
        <f>IF(COUNTIF($H$14:$H$30,4),VLOOKUP(4,$H$14:$CU$30,4,FALSE),0)</f>
        <v>0</v>
      </c>
      <c r="F17" s="430">
        <f>IF(COUNTIF($H$14:$H$30,4),VLOOKUP(4,$H$14:$CU$30,92,FALSE),0)</f>
        <v>0</v>
      </c>
      <c r="G17" s="431">
        <f>IF(COUNTIF($H$14:$H$30,4),VLOOKUP(4,$H$14:$CW$30,94,FALSE),0)</f>
        <v>0</v>
      </c>
      <c r="H17" s="432">
        <v>13</v>
      </c>
      <c r="I17" s="874" t="str">
        <f>IF(H17=0,0,LOOKUP(H17,ﾃﾞｰﾀ入力!$C$3:'ﾃﾞｰﾀ入力'!$C$40,ﾃﾞｰﾀ入力!$D$3:'ﾃﾞｰﾀ入力'!$D$40))</f>
        <v>T.R</v>
      </c>
      <c r="J17" s="285">
        <v>10</v>
      </c>
      <c r="K17" s="286">
        <v>17</v>
      </c>
      <c r="L17" s="632">
        <f t="shared" ref="L17:AQ17" si="16">IF(AND(L12&gt;=$J$17,L12&lt;$K$17),"*",0)</f>
        <v>0</v>
      </c>
      <c r="M17" s="626">
        <f t="shared" si="16"/>
        <v>0</v>
      </c>
      <c r="N17" s="627">
        <f t="shared" si="16"/>
        <v>0</v>
      </c>
      <c r="O17" s="853">
        <f t="shared" si="16"/>
        <v>0</v>
      </c>
      <c r="P17" s="721">
        <f t="shared" si="16"/>
        <v>0</v>
      </c>
      <c r="Q17" s="723">
        <f t="shared" si="16"/>
        <v>0</v>
      </c>
      <c r="R17" s="724">
        <f t="shared" si="16"/>
        <v>0</v>
      </c>
      <c r="S17" s="723">
        <f t="shared" si="16"/>
        <v>0</v>
      </c>
      <c r="T17" s="721">
        <f t="shared" si="16"/>
        <v>0</v>
      </c>
      <c r="U17" s="722">
        <f t="shared" si="16"/>
        <v>0</v>
      </c>
      <c r="V17" s="723">
        <f t="shared" si="16"/>
        <v>0</v>
      </c>
      <c r="W17" s="562">
        <f t="shared" si="16"/>
        <v>0</v>
      </c>
      <c r="X17" s="723">
        <f t="shared" si="16"/>
        <v>0</v>
      </c>
      <c r="Y17" s="723">
        <f t="shared" si="16"/>
        <v>0</v>
      </c>
      <c r="Z17" s="724">
        <f t="shared" si="16"/>
        <v>0</v>
      </c>
      <c r="AA17" s="723">
        <f t="shared" si="16"/>
        <v>0</v>
      </c>
      <c r="AB17" s="721">
        <f t="shared" si="16"/>
        <v>0</v>
      </c>
      <c r="AC17" s="722">
        <f t="shared" si="16"/>
        <v>0</v>
      </c>
      <c r="AD17" s="723">
        <f t="shared" si="16"/>
        <v>0</v>
      </c>
      <c r="AE17" s="562">
        <f t="shared" si="16"/>
        <v>0</v>
      </c>
      <c r="AF17" s="723" t="str">
        <f t="shared" si="16"/>
        <v>*</v>
      </c>
      <c r="AG17" s="723" t="str">
        <f t="shared" si="16"/>
        <v>*</v>
      </c>
      <c r="AH17" s="724" t="str">
        <f t="shared" si="16"/>
        <v>*</v>
      </c>
      <c r="AI17" s="723" t="str">
        <f t="shared" si="16"/>
        <v>*</v>
      </c>
      <c r="AJ17" s="721" t="str">
        <f t="shared" si="16"/>
        <v>*</v>
      </c>
      <c r="AK17" s="722" t="str">
        <f t="shared" si="16"/>
        <v>*</v>
      </c>
      <c r="AL17" s="723" t="str">
        <f t="shared" si="16"/>
        <v>*</v>
      </c>
      <c r="AM17" s="562" t="str">
        <f t="shared" si="16"/>
        <v>*</v>
      </c>
      <c r="AN17" s="723" t="str">
        <f t="shared" si="16"/>
        <v>*</v>
      </c>
      <c r="AO17" s="723" t="str">
        <f t="shared" si="16"/>
        <v>*</v>
      </c>
      <c r="AP17" s="724" t="str">
        <f t="shared" si="16"/>
        <v>*</v>
      </c>
      <c r="AQ17" s="723" t="str">
        <f t="shared" si="16"/>
        <v>*</v>
      </c>
      <c r="AR17" s="721" t="str">
        <f t="shared" ref="AR17:BW17" si="17">IF(AND(AR12&gt;=$J$17,AR12&lt;$K$17),"*",0)</f>
        <v>*</v>
      </c>
      <c r="AS17" s="722" t="str">
        <f t="shared" si="17"/>
        <v>*</v>
      </c>
      <c r="AT17" s="723" t="str">
        <f t="shared" si="17"/>
        <v>*</v>
      </c>
      <c r="AU17" s="562" t="str">
        <f t="shared" si="17"/>
        <v>*</v>
      </c>
      <c r="AV17" s="723" t="str">
        <f t="shared" si="17"/>
        <v>*</v>
      </c>
      <c r="AW17" s="723" t="str">
        <f t="shared" si="17"/>
        <v>*</v>
      </c>
      <c r="AX17" s="724" t="str">
        <f t="shared" si="17"/>
        <v>*</v>
      </c>
      <c r="AY17" s="723" t="str">
        <f t="shared" si="17"/>
        <v>*</v>
      </c>
      <c r="AZ17" s="980" t="str">
        <f t="shared" si="17"/>
        <v>*</v>
      </c>
      <c r="BA17" s="981" t="str">
        <f t="shared" si="17"/>
        <v>*</v>
      </c>
      <c r="BB17" s="979" t="str">
        <f t="shared" si="17"/>
        <v>*</v>
      </c>
      <c r="BC17" s="562" t="str">
        <f t="shared" si="17"/>
        <v>*</v>
      </c>
      <c r="BD17" s="723" t="str">
        <f t="shared" si="17"/>
        <v>*</v>
      </c>
      <c r="BE17" s="723" t="str">
        <f t="shared" si="17"/>
        <v>*</v>
      </c>
      <c r="BF17" s="724" t="str">
        <f t="shared" si="17"/>
        <v>*</v>
      </c>
      <c r="BG17" s="723" t="str">
        <f t="shared" si="17"/>
        <v>*</v>
      </c>
      <c r="BH17" s="721">
        <f t="shared" si="17"/>
        <v>0</v>
      </c>
      <c r="BI17" s="722">
        <f t="shared" si="17"/>
        <v>0</v>
      </c>
      <c r="BJ17" s="723">
        <f t="shared" si="17"/>
        <v>0</v>
      </c>
      <c r="BK17" s="562">
        <f t="shared" si="17"/>
        <v>0</v>
      </c>
      <c r="BL17" s="723">
        <f t="shared" si="17"/>
        <v>0</v>
      </c>
      <c r="BM17" s="723">
        <f t="shared" si="17"/>
        <v>0</v>
      </c>
      <c r="BN17" s="724">
        <f t="shared" si="17"/>
        <v>0</v>
      </c>
      <c r="BO17" s="723">
        <f t="shared" si="17"/>
        <v>0</v>
      </c>
      <c r="BP17" s="721">
        <f t="shared" si="17"/>
        <v>0</v>
      </c>
      <c r="BQ17" s="722">
        <f t="shared" si="17"/>
        <v>0</v>
      </c>
      <c r="BR17" s="723">
        <f t="shared" si="17"/>
        <v>0</v>
      </c>
      <c r="BS17" s="562">
        <f t="shared" si="17"/>
        <v>0</v>
      </c>
      <c r="BT17" s="723">
        <f t="shared" si="17"/>
        <v>0</v>
      </c>
      <c r="BU17" s="723">
        <f t="shared" si="17"/>
        <v>0</v>
      </c>
      <c r="BV17" s="724">
        <f t="shared" si="17"/>
        <v>0</v>
      </c>
      <c r="BW17" s="723">
        <f t="shared" si="17"/>
        <v>0</v>
      </c>
      <c r="BX17" s="721">
        <f t="shared" ref="BX17:CM17" si="18">IF(AND(BX12&gt;=$J$17,BX12&lt;$K$17),"*",0)</f>
        <v>0</v>
      </c>
      <c r="BY17" s="722">
        <f t="shared" si="18"/>
        <v>0</v>
      </c>
      <c r="BZ17" s="723">
        <f t="shared" si="18"/>
        <v>0</v>
      </c>
      <c r="CA17" s="562">
        <f t="shared" si="18"/>
        <v>0</v>
      </c>
      <c r="CB17" s="723">
        <f t="shared" si="18"/>
        <v>0</v>
      </c>
      <c r="CC17" s="723">
        <f t="shared" si="18"/>
        <v>0</v>
      </c>
      <c r="CD17" s="724">
        <f t="shared" si="18"/>
        <v>0</v>
      </c>
      <c r="CE17" s="723">
        <f t="shared" si="18"/>
        <v>0</v>
      </c>
      <c r="CF17" s="721">
        <f t="shared" si="18"/>
        <v>0</v>
      </c>
      <c r="CG17" s="722">
        <f t="shared" si="18"/>
        <v>0</v>
      </c>
      <c r="CH17" s="539">
        <f t="shared" si="18"/>
        <v>0</v>
      </c>
      <c r="CI17" s="540">
        <f t="shared" si="18"/>
        <v>0</v>
      </c>
      <c r="CJ17" s="539">
        <f t="shared" si="18"/>
        <v>0</v>
      </c>
      <c r="CK17" s="539">
        <f t="shared" si="18"/>
        <v>0</v>
      </c>
      <c r="CL17" s="541">
        <f t="shared" si="18"/>
        <v>0</v>
      </c>
      <c r="CM17" s="539">
        <f t="shared" si="18"/>
        <v>0</v>
      </c>
      <c r="CN17" s="1128">
        <f t="shared" si="4"/>
        <v>7</v>
      </c>
      <c r="CO17" s="1129"/>
      <c r="CP17" s="1123">
        <f>IF(CN17=0,0,LOOKUP(CN17,ﾃﾞｰﾀ入力!$AR$13:'ﾃﾞｰﾀ入力'!$AR$34,ﾃﾞｰﾀ入力!$AS$13:'ﾃﾞｰﾀ入力'!$AS$34))</f>
        <v>6.25</v>
      </c>
      <c r="CQ17" s="1123"/>
      <c r="CR17" s="294">
        <f t="shared" si="5"/>
        <v>0</v>
      </c>
      <c r="CS17" s="294">
        <f t="shared" si="6"/>
        <v>0</v>
      </c>
      <c r="CT17" s="294">
        <f t="shared" si="7"/>
        <v>0</v>
      </c>
      <c r="CU17" s="295">
        <f t="shared" ca="1" si="12"/>
        <v>7662.5</v>
      </c>
      <c r="CV17" s="296">
        <f ca="1">IF(H17=0,0,LOOKUP(H17,ﾃﾞｰﾀ入力!$C$3:'ﾃﾞｰﾀ入力'!$C$52,ﾃﾞｰﾀ入力!$E$3:'ﾃﾞｰﾀ入力'!$E$51))</f>
        <v>1226</v>
      </c>
      <c r="CW17" s="297">
        <f ca="1">IF(H17=0,0,LOOKUP(H17,ﾃﾞｰﾀ入力!$C$3:'ﾃﾞｰﾀ入力'!$C$52,ﾃﾞｰﾀ入力!$F$3:'ﾃﾞｰﾀ入力'!$F$51))</f>
        <v>900</v>
      </c>
      <c r="CY17" s="69"/>
      <c r="CZ17" s="69"/>
      <c r="DA17" s="69"/>
    </row>
    <row r="18" spans="1:105" ht="22.5" customHeight="1">
      <c r="A18" s="443">
        <f t="shared" si="8"/>
        <v>5</v>
      </c>
      <c r="B18" s="855" t="str">
        <f>ｼﾌﾄ原本!C9</f>
        <v>S.S</v>
      </c>
      <c r="C18" s="780" t="str">
        <f>ｼﾌﾄ原本!R9</f>
        <v>X</v>
      </c>
      <c r="D18" s="435">
        <f>IF(COUNTIF($H$14:$H$30,5),VLOOKUP(5,$H$14:$CU$30,3,FALSE),0)</f>
        <v>0</v>
      </c>
      <c r="E18" s="423">
        <f>IF(COUNTIF($H$14:$H$30,5),VLOOKUP(5,$H$14:$CU$30,4,FALSE),0)</f>
        <v>0</v>
      </c>
      <c r="F18" s="430">
        <f>IF(COUNTIF($H$14:$H$30,5),VLOOKUP(5,$H$14:$CU$30,92,FALSE),0)</f>
        <v>0</v>
      </c>
      <c r="G18" s="431">
        <f>IF(COUNTIF($H$14:$H$30,5),VLOOKUP(5,$H$14:$CW$30,94,FALSE),0)</f>
        <v>0</v>
      </c>
      <c r="H18" s="432">
        <v>1</v>
      </c>
      <c r="I18" s="874" t="str">
        <f>IF(H18=0,0,LOOKUP(H18,ﾃﾞｰﾀ入力!$C$3:'ﾃﾞｰﾀ入力'!$C$40,ﾃﾞｰﾀ入力!$D$3:'ﾃﾞｰﾀ入力'!$D$40))</f>
        <v>K.M</v>
      </c>
      <c r="J18" s="285">
        <v>12</v>
      </c>
      <c r="K18" s="286">
        <v>22</v>
      </c>
      <c r="L18" s="632">
        <f t="shared" ref="L18:AQ18" si="19">IF(AND(L12&gt;=$J$18,L12&lt;$K$18),"*",0)</f>
        <v>0</v>
      </c>
      <c r="M18" s="626">
        <f t="shared" si="19"/>
        <v>0</v>
      </c>
      <c r="N18" s="627">
        <f t="shared" si="19"/>
        <v>0</v>
      </c>
      <c r="O18" s="853">
        <f t="shared" si="19"/>
        <v>0</v>
      </c>
      <c r="P18" s="721">
        <f t="shared" si="19"/>
        <v>0</v>
      </c>
      <c r="Q18" s="723">
        <f t="shared" si="19"/>
        <v>0</v>
      </c>
      <c r="R18" s="724">
        <f t="shared" si="19"/>
        <v>0</v>
      </c>
      <c r="S18" s="723">
        <f t="shared" si="19"/>
        <v>0</v>
      </c>
      <c r="T18" s="721">
        <f t="shared" si="19"/>
        <v>0</v>
      </c>
      <c r="U18" s="722">
        <f t="shared" si="19"/>
        <v>0</v>
      </c>
      <c r="V18" s="723">
        <f t="shared" si="19"/>
        <v>0</v>
      </c>
      <c r="W18" s="562">
        <f t="shared" si="19"/>
        <v>0</v>
      </c>
      <c r="X18" s="723">
        <f t="shared" si="19"/>
        <v>0</v>
      </c>
      <c r="Y18" s="723">
        <f t="shared" si="19"/>
        <v>0</v>
      </c>
      <c r="Z18" s="724">
        <f t="shared" si="19"/>
        <v>0</v>
      </c>
      <c r="AA18" s="723">
        <f t="shared" si="19"/>
        <v>0</v>
      </c>
      <c r="AB18" s="721">
        <f t="shared" si="19"/>
        <v>0</v>
      </c>
      <c r="AC18" s="722">
        <f t="shared" si="19"/>
        <v>0</v>
      </c>
      <c r="AD18" s="723">
        <f t="shared" si="19"/>
        <v>0</v>
      </c>
      <c r="AE18" s="562">
        <f t="shared" si="19"/>
        <v>0</v>
      </c>
      <c r="AF18" s="723">
        <f t="shared" si="19"/>
        <v>0</v>
      </c>
      <c r="AG18" s="723">
        <f t="shared" si="19"/>
        <v>0</v>
      </c>
      <c r="AH18" s="724">
        <f t="shared" si="19"/>
        <v>0</v>
      </c>
      <c r="AI18" s="723">
        <f t="shared" si="19"/>
        <v>0</v>
      </c>
      <c r="AJ18" s="721">
        <f t="shared" si="19"/>
        <v>0</v>
      </c>
      <c r="AK18" s="722">
        <f t="shared" si="19"/>
        <v>0</v>
      </c>
      <c r="AL18" s="723">
        <f t="shared" si="19"/>
        <v>0</v>
      </c>
      <c r="AM18" s="562">
        <f t="shared" si="19"/>
        <v>0</v>
      </c>
      <c r="AN18" s="1088" t="str">
        <f t="shared" si="19"/>
        <v>*</v>
      </c>
      <c r="AO18" s="723" t="str">
        <f t="shared" si="19"/>
        <v>*</v>
      </c>
      <c r="AP18" s="724" t="str">
        <f t="shared" si="19"/>
        <v>*</v>
      </c>
      <c r="AQ18" s="723" t="str">
        <f t="shared" si="19"/>
        <v>*</v>
      </c>
      <c r="AR18" s="721" t="str">
        <f t="shared" ref="AR18:BW18" si="20">IF(AND(AR12&gt;=$J$18,AR12&lt;$K$18),"*",0)</f>
        <v>*</v>
      </c>
      <c r="AS18" s="722" t="str">
        <f t="shared" si="20"/>
        <v>*</v>
      </c>
      <c r="AT18" s="723" t="str">
        <f t="shared" si="20"/>
        <v>*</v>
      </c>
      <c r="AU18" s="562" t="str">
        <f t="shared" si="20"/>
        <v>*</v>
      </c>
      <c r="AV18" s="723" t="str">
        <f t="shared" si="20"/>
        <v>*</v>
      </c>
      <c r="AW18" s="723" t="str">
        <f t="shared" si="20"/>
        <v>*</v>
      </c>
      <c r="AX18" s="724" t="str">
        <f t="shared" si="20"/>
        <v>*</v>
      </c>
      <c r="AY18" s="723" t="str">
        <f t="shared" si="20"/>
        <v>*</v>
      </c>
      <c r="AZ18" s="721" t="str">
        <f t="shared" si="20"/>
        <v>*</v>
      </c>
      <c r="BA18" s="722" t="str">
        <f t="shared" si="20"/>
        <v>*</v>
      </c>
      <c r="BB18" s="723" t="str">
        <f t="shared" si="20"/>
        <v>*</v>
      </c>
      <c r="BC18" s="951" t="str">
        <f t="shared" si="20"/>
        <v>*</v>
      </c>
      <c r="BD18" s="980" t="str">
        <f t="shared" si="20"/>
        <v>*</v>
      </c>
      <c r="BE18" s="979" t="str">
        <f t="shared" si="20"/>
        <v>*</v>
      </c>
      <c r="BF18" s="983" t="str">
        <f t="shared" si="20"/>
        <v>*</v>
      </c>
      <c r="BG18" s="979" t="str">
        <f t="shared" si="20"/>
        <v>*</v>
      </c>
      <c r="BH18" s="721" t="str">
        <f t="shared" si="20"/>
        <v>*</v>
      </c>
      <c r="BI18" s="722" t="str">
        <f t="shared" si="20"/>
        <v>*</v>
      </c>
      <c r="BJ18" s="723" t="str">
        <f t="shared" si="20"/>
        <v>*</v>
      </c>
      <c r="BK18" s="562" t="str">
        <f t="shared" si="20"/>
        <v>*</v>
      </c>
      <c r="BL18" s="723" t="str">
        <f t="shared" si="20"/>
        <v>*</v>
      </c>
      <c r="BM18" s="723" t="str">
        <f t="shared" si="20"/>
        <v>*</v>
      </c>
      <c r="BN18" s="724" t="str">
        <f t="shared" si="20"/>
        <v>*</v>
      </c>
      <c r="BO18" s="723" t="str">
        <f t="shared" si="20"/>
        <v>*</v>
      </c>
      <c r="BP18" s="721" t="str">
        <f t="shared" si="20"/>
        <v>*</v>
      </c>
      <c r="BQ18" s="722" t="str">
        <f t="shared" si="20"/>
        <v>*</v>
      </c>
      <c r="BR18" s="723" t="str">
        <f t="shared" si="20"/>
        <v>*</v>
      </c>
      <c r="BS18" s="562" t="str">
        <f t="shared" si="20"/>
        <v>*</v>
      </c>
      <c r="BT18" s="723" t="str">
        <f t="shared" si="20"/>
        <v>*</v>
      </c>
      <c r="BU18" s="723" t="str">
        <f t="shared" si="20"/>
        <v>*</v>
      </c>
      <c r="BV18" s="724" t="str">
        <f t="shared" si="20"/>
        <v>*</v>
      </c>
      <c r="BW18" s="723" t="str">
        <f t="shared" si="20"/>
        <v>*</v>
      </c>
      <c r="BX18" s="721" t="str">
        <f t="shared" ref="BX18:CM18" si="21">IF(AND(BX12&gt;=$J$18,BX12&lt;$K$18),"*",0)</f>
        <v>*</v>
      </c>
      <c r="BY18" s="722" t="str">
        <f t="shared" si="21"/>
        <v>*</v>
      </c>
      <c r="BZ18" s="723" t="str">
        <f t="shared" si="21"/>
        <v>*</v>
      </c>
      <c r="CA18" s="562" t="str">
        <f t="shared" si="21"/>
        <v>*</v>
      </c>
      <c r="CB18" s="723">
        <f t="shared" si="21"/>
        <v>0</v>
      </c>
      <c r="CC18" s="723">
        <f t="shared" si="21"/>
        <v>0</v>
      </c>
      <c r="CD18" s="724">
        <f t="shared" si="21"/>
        <v>0</v>
      </c>
      <c r="CE18" s="723">
        <f t="shared" si="21"/>
        <v>0</v>
      </c>
      <c r="CF18" s="721">
        <f t="shared" si="21"/>
        <v>0</v>
      </c>
      <c r="CG18" s="722">
        <f t="shared" si="21"/>
        <v>0</v>
      </c>
      <c r="CH18" s="539">
        <f t="shared" si="21"/>
        <v>0</v>
      </c>
      <c r="CI18" s="540">
        <f t="shared" si="21"/>
        <v>0</v>
      </c>
      <c r="CJ18" s="539">
        <f t="shared" si="21"/>
        <v>0</v>
      </c>
      <c r="CK18" s="539">
        <f t="shared" si="21"/>
        <v>0</v>
      </c>
      <c r="CL18" s="541">
        <f t="shared" si="21"/>
        <v>0</v>
      </c>
      <c r="CM18" s="539">
        <f t="shared" si="21"/>
        <v>0</v>
      </c>
      <c r="CN18" s="1128">
        <f t="shared" si="4"/>
        <v>10</v>
      </c>
      <c r="CO18" s="1129"/>
      <c r="CP18" s="1123">
        <f>IF(CN18=0,0,LOOKUP(CN18,ﾃﾞｰﾀ入力!$AR$13:'ﾃﾞｰﾀ入力'!$AR$34,ﾃﾞｰﾀ入力!$AS$13:'ﾃﾞｰﾀ入力'!$AS$34))</f>
        <v>9</v>
      </c>
      <c r="CQ18" s="1123"/>
      <c r="CR18" s="294">
        <f t="shared" si="5"/>
        <v>1</v>
      </c>
      <c r="CS18" s="294">
        <f t="shared" si="6"/>
        <v>0</v>
      </c>
      <c r="CT18" s="294">
        <f t="shared" si="7"/>
        <v>0</v>
      </c>
      <c r="CU18" s="295">
        <f t="shared" ca="1" si="12"/>
        <v>18500</v>
      </c>
      <c r="CV18" s="296">
        <f ca="1">IF(H18=0,0,LOOKUP(H18,ﾃﾞｰﾀ入力!$C$3:'ﾃﾞｰﾀ入力'!$C$52,ﾃﾞｰﾀ入力!$E$3:'ﾃﾞｰﾀ入力'!$E$51))</f>
        <v>2000</v>
      </c>
      <c r="CW18" s="297">
        <f ca="1">IF(H18=0,0,LOOKUP(H18,ﾃﾞｰﾀ入力!$C$3:'ﾃﾞｰﾀ入力'!$C$52,ﾃﾞｰﾀ入力!$F$3:'ﾃﾞｰﾀ入力'!$F$51))</f>
        <v>1</v>
      </c>
      <c r="CY18" s="69"/>
      <c r="CZ18" s="69"/>
      <c r="DA18" s="69"/>
    </row>
    <row r="19" spans="1:105" ht="22.5" customHeight="1">
      <c r="A19" s="443">
        <f t="shared" si="8"/>
        <v>6</v>
      </c>
      <c r="B19" s="855" t="str">
        <f>ｼﾌﾄ原本!C10</f>
        <v>S.M</v>
      </c>
      <c r="C19" s="780" t="str">
        <f>ｼﾌﾄ原本!R10</f>
        <v>O-16</v>
      </c>
      <c r="D19" s="435">
        <f>IF(COUNTIF($H$14:$H$30,6),VLOOKUP(6,$H$14:$CU$30,3,FALSE),0)</f>
        <v>6.75</v>
      </c>
      <c r="E19" s="429">
        <f>IF(COUNTIF($H$14:$H$30,6),VLOOKUP(6,$H$14:$CU$30,4,FALSE),0)</f>
        <v>15</v>
      </c>
      <c r="F19" s="430">
        <f ca="1">IF(COUNTIF($H$14:$H$30,6),VLOOKUP(6,$H$14:$CU$30,92,FALSE),0)</f>
        <v>9019</v>
      </c>
      <c r="G19" s="431">
        <f ca="1">IF(COUNTIF($H$14:$H$30,6),VLOOKUP(6,$H$14:$CW$30,94,FALSE),0)</f>
        <v>1050</v>
      </c>
      <c r="H19" s="432">
        <v>19</v>
      </c>
      <c r="I19" s="874" t="str">
        <f>IF(H19=0,0,LOOKUP(H19,ﾃﾞｰﾀ入力!$C$3:'ﾃﾞｰﾀ入力'!$C$40,ﾃﾞｰﾀ入力!$D$3:'ﾃﾞｰﾀ入力'!$D$40))</f>
        <v>E.U</v>
      </c>
      <c r="J19" s="285">
        <v>15</v>
      </c>
      <c r="K19" s="286">
        <v>20</v>
      </c>
      <c r="L19" s="632">
        <f t="shared" ref="L19:AQ19" si="22">IF(AND(L12&gt;=$J$19,L12&lt;$K$19),"*",0)</f>
        <v>0</v>
      </c>
      <c r="M19" s="626">
        <f t="shared" si="22"/>
        <v>0</v>
      </c>
      <c r="N19" s="627">
        <f t="shared" si="22"/>
        <v>0</v>
      </c>
      <c r="O19" s="853">
        <f t="shared" si="22"/>
        <v>0</v>
      </c>
      <c r="P19" s="721">
        <f t="shared" si="22"/>
        <v>0</v>
      </c>
      <c r="Q19" s="723">
        <f t="shared" si="22"/>
        <v>0</v>
      </c>
      <c r="R19" s="724">
        <f t="shared" si="22"/>
        <v>0</v>
      </c>
      <c r="S19" s="723">
        <f t="shared" si="22"/>
        <v>0</v>
      </c>
      <c r="T19" s="721">
        <f t="shared" si="22"/>
        <v>0</v>
      </c>
      <c r="U19" s="722">
        <f t="shared" si="22"/>
        <v>0</v>
      </c>
      <c r="V19" s="723">
        <f t="shared" si="22"/>
        <v>0</v>
      </c>
      <c r="W19" s="562">
        <f t="shared" si="22"/>
        <v>0</v>
      </c>
      <c r="X19" s="723">
        <f t="shared" si="22"/>
        <v>0</v>
      </c>
      <c r="Y19" s="723">
        <f t="shared" si="22"/>
        <v>0</v>
      </c>
      <c r="Z19" s="724">
        <f t="shared" si="22"/>
        <v>0</v>
      </c>
      <c r="AA19" s="723">
        <f t="shared" si="22"/>
        <v>0</v>
      </c>
      <c r="AB19" s="721">
        <f t="shared" si="22"/>
        <v>0</v>
      </c>
      <c r="AC19" s="722">
        <f t="shared" si="22"/>
        <v>0</v>
      </c>
      <c r="AD19" s="723">
        <f t="shared" si="22"/>
        <v>0</v>
      </c>
      <c r="AE19" s="562">
        <f t="shared" si="22"/>
        <v>0</v>
      </c>
      <c r="AF19" s="723">
        <f t="shared" si="22"/>
        <v>0</v>
      </c>
      <c r="AG19" s="723">
        <f t="shared" si="22"/>
        <v>0</v>
      </c>
      <c r="AH19" s="724">
        <f t="shared" si="22"/>
        <v>0</v>
      </c>
      <c r="AI19" s="723">
        <f t="shared" si="22"/>
        <v>0</v>
      </c>
      <c r="AJ19" s="721">
        <f t="shared" si="22"/>
        <v>0</v>
      </c>
      <c r="AK19" s="722">
        <f t="shared" si="22"/>
        <v>0</v>
      </c>
      <c r="AL19" s="723">
        <f t="shared" si="22"/>
        <v>0</v>
      </c>
      <c r="AM19" s="562">
        <f t="shared" si="22"/>
        <v>0</v>
      </c>
      <c r="AN19" s="723">
        <f t="shared" si="22"/>
        <v>0</v>
      </c>
      <c r="AO19" s="723">
        <f t="shared" si="22"/>
        <v>0</v>
      </c>
      <c r="AP19" s="724">
        <f t="shared" si="22"/>
        <v>0</v>
      </c>
      <c r="AQ19" s="723">
        <f t="shared" si="22"/>
        <v>0</v>
      </c>
      <c r="AR19" s="721">
        <f t="shared" ref="AR19:BW19" si="23">IF(AND(AR12&gt;=$J$19,AR12&lt;$K$19),"*",0)</f>
        <v>0</v>
      </c>
      <c r="AS19" s="722">
        <f t="shared" si="23"/>
        <v>0</v>
      </c>
      <c r="AT19" s="723">
        <f t="shared" si="23"/>
        <v>0</v>
      </c>
      <c r="AU19" s="562">
        <f t="shared" si="23"/>
        <v>0</v>
      </c>
      <c r="AV19" s="723">
        <f t="shared" si="23"/>
        <v>0</v>
      </c>
      <c r="AW19" s="723">
        <f t="shared" si="23"/>
        <v>0</v>
      </c>
      <c r="AX19" s="724">
        <f t="shared" si="23"/>
        <v>0</v>
      </c>
      <c r="AY19" s="723">
        <f t="shared" si="23"/>
        <v>0</v>
      </c>
      <c r="AZ19" s="721" t="str">
        <f t="shared" si="23"/>
        <v>*</v>
      </c>
      <c r="BA19" s="722" t="str">
        <f t="shared" si="23"/>
        <v>*</v>
      </c>
      <c r="BB19" s="723" t="str">
        <f t="shared" si="23"/>
        <v>*</v>
      </c>
      <c r="BC19" s="562" t="str">
        <f t="shared" si="23"/>
        <v>*</v>
      </c>
      <c r="BD19" s="723" t="str">
        <f t="shared" si="23"/>
        <v>*</v>
      </c>
      <c r="BE19" s="723" t="str">
        <f t="shared" si="23"/>
        <v>*</v>
      </c>
      <c r="BF19" s="724" t="str">
        <f t="shared" si="23"/>
        <v>*</v>
      </c>
      <c r="BG19" s="723" t="str">
        <f t="shared" si="23"/>
        <v>*</v>
      </c>
      <c r="BH19" s="721" t="str">
        <f t="shared" si="23"/>
        <v>*</v>
      </c>
      <c r="BI19" s="722" t="str">
        <f t="shared" si="23"/>
        <v>*</v>
      </c>
      <c r="BJ19" s="723" t="str">
        <f t="shared" si="23"/>
        <v>*</v>
      </c>
      <c r="BK19" s="562" t="str">
        <f t="shared" si="23"/>
        <v>*</v>
      </c>
      <c r="BL19" s="723" t="str">
        <f t="shared" si="23"/>
        <v>*</v>
      </c>
      <c r="BM19" s="723" t="str">
        <f t="shared" si="23"/>
        <v>*</v>
      </c>
      <c r="BN19" s="724" t="str">
        <f t="shared" si="23"/>
        <v>*</v>
      </c>
      <c r="BO19" s="723" t="str">
        <f t="shared" si="23"/>
        <v>*</v>
      </c>
      <c r="BP19" s="721" t="str">
        <f t="shared" si="23"/>
        <v>*</v>
      </c>
      <c r="BQ19" s="722" t="str">
        <f t="shared" si="23"/>
        <v>*</v>
      </c>
      <c r="BR19" s="723" t="str">
        <f t="shared" si="23"/>
        <v>*</v>
      </c>
      <c r="BS19" s="562" t="str">
        <f t="shared" si="23"/>
        <v>*</v>
      </c>
      <c r="BT19" s="723">
        <f t="shared" si="23"/>
        <v>0</v>
      </c>
      <c r="BU19" s="723">
        <f t="shared" si="23"/>
        <v>0</v>
      </c>
      <c r="BV19" s="724">
        <f t="shared" si="23"/>
        <v>0</v>
      </c>
      <c r="BW19" s="723">
        <f t="shared" si="23"/>
        <v>0</v>
      </c>
      <c r="BX19" s="721">
        <f t="shared" ref="BX19:CM19" si="24">IF(AND(BX12&gt;=$J$19,BX12&lt;$K$19),"*",0)</f>
        <v>0</v>
      </c>
      <c r="BY19" s="722">
        <f t="shared" si="24"/>
        <v>0</v>
      </c>
      <c r="BZ19" s="723">
        <f t="shared" si="24"/>
        <v>0</v>
      </c>
      <c r="CA19" s="562">
        <f t="shared" si="24"/>
        <v>0</v>
      </c>
      <c r="CB19" s="723">
        <f t="shared" si="24"/>
        <v>0</v>
      </c>
      <c r="CC19" s="723">
        <f t="shared" si="24"/>
        <v>0</v>
      </c>
      <c r="CD19" s="724">
        <f t="shared" si="24"/>
        <v>0</v>
      </c>
      <c r="CE19" s="723">
        <f t="shared" si="24"/>
        <v>0</v>
      </c>
      <c r="CF19" s="721">
        <f t="shared" si="24"/>
        <v>0</v>
      </c>
      <c r="CG19" s="722">
        <f t="shared" si="24"/>
        <v>0</v>
      </c>
      <c r="CH19" s="539">
        <f t="shared" si="24"/>
        <v>0</v>
      </c>
      <c r="CI19" s="540">
        <f t="shared" si="24"/>
        <v>0</v>
      </c>
      <c r="CJ19" s="539">
        <f t="shared" si="24"/>
        <v>0</v>
      </c>
      <c r="CK19" s="539">
        <f t="shared" si="24"/>
        <v>0</v>
      </c>
      <c r="CL19" s="541">
        <f t="shared" si="24"/>
        <v>0</v>
      </c>
      <c r="CM19" s="539">
        <f t="shared" si="24"/>
        <v>0</v>
      </c>
      <c r="CN19" s="1128">
        <f t="shared" si="4"/>
        <v>5</v>
      </c>
      <c r="CO19" s="1129"/>
      <c r="CP19" s="1123">
        <f>IF(CN19=0,0,LOOKUP(CN19,ﾃﾞｰﾀ入力!$AR$13:'ﾃﾞｰﾀ入力'!$AR$34,ﾃﾞｰﾀ入力!$AS$13:'ﾃﾞｰﾀ入力'!$AS$34))</f>
        <v>5</v>
      </c>
      <c r="CQ19" s="1123"/>
      <c r="CR19" s="294">
        <f t="shared" si="5"/>
        <v>0</v>
      </c>
      <c r="CS19" s="294">
        <f t="shared" si="6"/>
        <v>0</v>
      </c>
      <c r="CT19" s="294">
        <f t="shared" si="7"/>
        <v>0</v>
      </c>
      <c r="CU19" s="295">
        <f t="shared" ca="1" si="12"/>
        <v>6130</v>
      </c>
      <c r="CV19" s="296">
        <f ca="1">IF(H19=0,0,LOOKUP(H19,ﾃﾞｰﾀ入力!$C$3:'ﾃﾞｰﾀ入力'!$C$52,ﾃﾞｰﾀ入力!$E$3:'ﾃﾞｰﾀ入力'!$E$51))</f>
        <v>1226</v>
      </c>
      <c r="CW19" s="297">
        <f ca="1">IF(H19=0,0,LOOKUP(H19,ﾃﾞｰﾀ入力!$C$3:'ﾃﾞｰﾀ入力'!$C$52,ﾃﾞｰﾀ入力!$F$3:'ﾃﾞｰﾀ入力'!$F$51))</f>
        <v>816</v>
      </c>
      <c r="CY19" s="69"/>
      <c r="CZ19" s="69"/>
      <c r="DA19" s="69"/>
    </row>
    <row r="20" spans="1:105" ht="22.5" customHeight="1">
      <c r="A20" s="443">
        <f t="shared" si="8"/>
        <v>7</v>
      </c>
      <c r="B20" s="855" t="str">
        <f>ｼﾌﾄ原本!C11</f>
        <v>N.D</v>
      </c>
      <c r="C20" s="780" t="str">
        <f>ｼﾌﾄ原本!R11</f>
        <v>X</v>
      </c>
      <c r="D20" s="435">
        <f>IF(COUNTIF($H$14:$H$30,7),VLOOKUP(7,$H$14:$CU$30,3,FALSE),0)</f>
        <v>0</v>
      </c>
      <c r="E20" s="423">
        <f>IF(COUNTIF($H$14:$H$30,7),VLOOKUP(7,$H$14:$CU$30,4,FALSE),0)</f>
        <v>0</v>
      </c>
      <c r="F20" s="430">
        <f>IF(COUNTIF($H$14:$H$30,7),VLOOKUP(7,$H$14:$CU$30,92,FALSE),0)</f>
        <v>0</v>
      </c>
      <c r="G20" s="431">
        <f>IF(COUNTIF($H$14:$H$30,7),VLOOKUP(7,$H$14:$CW$30,94,FALSE),0)</f>
        <v>0</v>
      </c>
      <c r="H20" s="432">
        <v>2</v>
      </c>
      <c r="I20" s="874" t="str">
        <f>IF(H20=0,0,LOOKUP(H20,ﾃﾞｰﾀ入力!$C$3:'ﾃﾞｰﾀ入力'!$C$40,ﾃﾞｰﾀ入力!$D$3:'ﾃﾞｰﾀ入力'!$D$40))</f>
        <v>S.S</v>
      </c>
      <c r="J20" s="285">
        <v>15</v>
      </c>
      <c r="K20" s="286">
        <v>22.75</v>
      </c>
      <c r="L20" s="632">
        <f t="shared" ref="L20:AQ20" si="25">IF(AND(L12&gt;=$J$20,L12&lt;$K$20),"*",0)</f>
        <v>0</v>
      </c>
      <c r="M20" s="626">
        <f t="shared" si="25"/>
        <v>0</v>
      </c>
      <c r="N20" s="627">
        <f t="shared" si="25"/>
        <v>0</v>
      </c>
      <c r="O20" s="853">
        <f t="shared" si="25"/>
        <v>0</v>
      </c>
      <c r="P20" s="721">
        <f t="shared" si="25"/>
        <v>0</v>
      </c>
      <c r="Q20" s="723">
        <f t="shared" si="25"/>
        <v>0</v>
      </c>
      <c r="R20" s="724">
        <f t="shared" si="25"/>
        <v>0</v>
      </c>
      <c r="S20" s="723">
        <f t="shared" si="25"/>
        <v>0</v>
      </c>
      <c r="T20" s="721">
        <f t="shared" si="25"/>
        <v>0</v>
      </c>
      <c r="U20" s="722">
        <f t="shared" si="25"/>
        <v>0</v>
      </c>
      <c r="V20" s="723">
        <f t="shared" si="25"/>
        <v>0</v>
      </c>
      <c r="W20" s="562">
        <f t="shared" si="25"/>
        <v>0</v>
      </c>
      <c r="X20" s="723">
        <f t="shared" si="25"/>
        <v>0</v>
      </c>
      <c r="Y20" s="723">
        <f t="shared" si="25"/>
        <v>0</v>
      </c>
      <c r="Z20" s="724">
        <f t="shared" si="25"/>
        <v>0</v>
      </c>
      <c r="AA20" s="723">
        <f t="shared" si="25"/>
        <v>0</v>
      </c>
      <c r="AB20" s="721">
        <f t="shared" si="25"/>
        <v>0</v>
      </c>
      <c r="AC20" s="722">
        <f t="shared" si="25"/>
        <v>0</v>
      </c>
      <c r="AD20" s="723">
        <f t="shared" si="25"/>
        <v>0</v>
      </c>
      <c r="AE20" s="562">
        <f t="shared" si="25"/>
        <v>0</v>
      </c>
      <c r="AF20" s="723">
        <f t="shared" si="25"/>
        <v>0</v>
      </c>
      <c r="AG20" s="723">
        <f t="shared" si="25"/>
        <v>0</v>
      </c>
      <c r="AH20" s="724">
        <f t="shared" si="25"/>
        <v>0</v>
      </c>
      <c r="AI20" s="723">
        <f t="shared" si="25"/>
        <v>0</v>
      </c>
      <c r="AJ20" s="721">
        <f t="shared" si="25"/>
        <v>0</v>
      </c>
      <c r="AK20" s="722">
        <f t="shared" si="25"/>
        <v>0</v>
      </c>
      <c r="AL20" s="723">
        <f t="shared" si="25"/>
        <v>0</v>
      </c>
      <c r="AM20" s="562">
        <f t="shared" si="25"/>
        <v>0</v>
      </c>
      <c r="AN20" s="723">
        <f t="shared" si="25"/>
        <v>0</v>
      </c>
      <c r="AO20" s="723">
        <f t="shared" si="25"/>
        <v>0</v>
      </c>
      <c r="AP20" s="724">
        <f t="shared" si="25"/>
        <v>0</v>
      </c>
      <c r="AQ20" s="723">
        <f t="shared" si="25"/>
        <v>0</v>
      </c>
      <c r="AR20" s="721">
        <f t="shared" ref="AR20:BW20" si="26">IF(AND(AR12&gt;=$J$20,AR12&lt;$K$20),"*",0)</f>
        <v>0</v>
      </c>
      <c r="AS20" s="722">
        <f t="shared" si="26"/>
        <v>0</v>
      </c>
      <c r="AT20" s="723">
        <f t="shared" si="26"/>
        <v>0</v>
      </c>
      <c r="AU20" s="562">
        <f t="shared" si="26"/>
        <v>0</v>
      </c>
      <c r="AV20" s="723">
        <f t="shared" si="26"/>
        <v>0</v>
      </c>
      <c r="AW20" s="723">
        <f t="shared" si="26"/>
        <v>0</v>
      </c>
      <c r="AX20" s="724">
        <f t="shared" si="26"/>
        <v>0</v>
      </c>
      <c r="AY20" s="723">
        <f t="shared" si="26"/>
        <v>0</v>
      </c>
      <c r="AZ20" s="721" t="str">
        <f t="shared" si="26"/>
        <v>*</v>
      </c>
      <c r="BA20" s="722" t="str">
        <f t="shared" si="26"/>
        <v>*</v>
      </c>
      <c r="BB20" s="723" t="str">
        <f t="shared" si="26"/>
        <v>*</v>
      </c>
      <c r="BC20" s="562" t="str">
        <f t="shared" si="26"/>
        <v>*</v>
      </c>
      <c r="BD20" s="723" t="str">
        <f t="shared" si="26"/>
        <v>*</v>
      </c>
      <c r="BE20" s="723" t="str">
        <f t="shared" si="26"/>
        <v>*</v>
      </c>
      <c r="BF20" s="724" t="str">
        <f t="shared" si="26"/>
        <v>*</v>
      </c>
      <c r="BG20" s="723" t="str">
        <f t="shared" si="26"/>
        <v>*</v>
      </c>
      <c r="BH20" s="721" t="str">
        <f t="shared" si="26"/>
        <v>*</v>
      </c>
      <c r="BI20" s="722" t="str">
        <f t="shared" si="26"/>
        <v>*</v>
      </c>
      <c r="BJ20" s="723" t="str">
        <f t="shared" si="26"/>
        <v>*</v>
      </c>
      <c r="BK20" s="562" t="str">
        <f t="shared" si="26"/>
        <v>*</v>
      </c>
      <c r="BL20" s="723" t="str">
        <f t="shared" si="26"/>
        <v>*</v>
      </c>
      <c r="BM20" s="723" t="str">
        <f t="shared" si="26"/>
        <v>*</v>
      </c>
      <c r="BN20" s="724" t="str">
        <f t="shared" si="26"/>
        <v>*</v>
      </c>
      <c r="BO20" s="723" t="str">
        <f t="shared" si="26"/>
        <v>*</v>
      </c>
      <c r="BP20" s="980" t="str">
        <f t="shared" si="26"/>
        <v>*</v>
      </c>
      <c r="BQ20" s="981" t="str">
        <f t="shared" si="26"/>
        <v>*</v>
      </c>
      <c r="BR20" s="979" t="str">
        <f t="shared" si="26"/>
        <v>*</v>
      </c>
      <c r="BS20" s="562" t="str">
        <f t="shared" si="26"/>
        <v>*</v>
      </c>
      <c r="BT20" s="723" t="str">
        <f t="shared" si="26"/>
        <v>*</v>
      </c>
      <c r="BU20" s="723" t="str">
        <f t="shared" si="26"/>
        <v>*</v>
      </c>
      <c r="BV20" s="724" t="str">
        <f t="shared" si="26"/>
        <v>*</v>
      </c>
      <c r="BW20" s="723" t="str">
        <f t="shared" si="26"/>
        <v>*</v>
      </c>
      <c r="BX20" s="721" t="str">
        <f t="shared" ref="BX20:CM20" si="27">IF(AND(BX12&gt;=$J$20,BX12&lt;$K$20),"*",0)</f>
        <v>*</v>
      </c>
      <c r="BY20" s="722" t="str">
        <f t="shared" si="27"/>
        <v>*</v>
      </c>
      <c r="BZ20" s="723" t="str">
        <f t="shared" si="27"/>
        <v>*</v>
      </c>
      <c r="CA20" s="562" t="str">
        <f t="shared" si="27"/>
        <v>*</v>
      </c>
      <c r="CB20" s="723" t="str">
        <f t="shared" si="27"/>
        <v>*</v>
      </c>
      <c r="CC20" s="723" t="str">
        <f t="shared" si="27"/>
        <v>*</v>
      </c>
      <c r="CD20" s="724" t="str">
        <f t="shared" si="27"/>
        <v>*</v>
      </c>
      <c r="CE20" s="723">
        <f t="shared" si="27"/>
        <v>0</v>
      </c>
      <c r="CF20" s="721">
        <f t="shared" si="27"/>
        <v>0</v>
      </c>
      <c r="CG20" s="722">
        <f t="shared" si="27"/>
        <v>0</v>
      </c>
      <c r="CH20" s="539">
        <f t="shared" si="27"/>
        <v>0</v>
      </c>
      <c r="CI20" s="540">
        <f t="shared" si="27"/>
        <v>0</v>
      </c>
      <c r="CJ20" s="539">
        <f t="shared" si="27"/>
        <v>0</v>
      </c>
      <c r="CK20" s="539">
        <f t="shared" si="27"/>
        <v>0</v>
      </c>
      <c r="CL20" s="541">
        <f t="shared" si="27"/>
        <v>0</v>
      </c>
      <c r="CM20" s="539">
        <f t="shared" si="27"/>
        <v>0</v>
      </c>
      <c r="CN20" s="1128">
        <f t="shared" si="4"/>
        <v>7.75</v>
      </c>
      <c r="CO20" s="1129"/>
      <c r="CP20" s="1123">
        <f>IF(CN20=0,0,LOOKUP(CN20,ﾃﾞｰﾀ入力!$AR$13:'ﾃﾞｰﾀ入力'!$AR$34,ﾃﾞｰﾀ入力!$AS$13:'ﾃﾞｰﾀ入力'!$AS$34))</f>
        <v>6.75</v>
      </c>
      <c r="CQ20" s="1123"/>
      <c r="CR20" s="294">
        <f t="shared" si="5"/>
        <v>0</v>
      </c>
      <c r="CS20" s="294">
        <f t="shared" si="6"/>
        <v>0.75</v>
      </c>
      <c r="CT20" s="294">
        <f t="shared" si="7"/>
        <v>0</v>
      </c>
      <c r="CU20" s="295">
        <f t="shared" ca="1" si="12"/>
        <v>10406.25</v>
      </c>
      <c r="CV20" s="296">
        <f ca="1">IF(H20=0,0,LOOKUP(H20,ﾃﾞｰﾀ入力!$C$3:'ﾃﾞｰﾀ入力'!$C$52,ﾃﾞｰﾀ入力!$E$3:'ﾃﾞｰﾀ入力'!$E$51))</f>
        <v>1500</v>
      </c>
      <c r="CW20" s="297">
        <f ca="1">IF(H20=0,0,LOOKUP(H20,ﾃﾞｰﾀ入力!$C$3:'ﾃﾞｰﾀ入力'!$C$52,ﾃﾞｰﾀ入力!$F$3:'ﾃﾞｰﾀ入力'!$F$51))</f>
        <v>1</v>
      </c>
      <c r="CY20" s="69"/>
      <c r="CZ20" s="69"/>
      <c r="DA20" s="69"/>
    </row>
    <row r="21" spans="1:105" ht="22.5" customHeight="1">
      <c r="A21" s="443">
        <f t="shared" si="8"/>
        <v>8</v>
      </c>
      <c r="B21" s="855" t="str">
        <f>ｼﾌﾄ原本!C12</f>
        <v>M.K</v>
      </c>
      <c r="C21" s="780" t="str">
        <f>ｼﾌﾄ原本!R12</f>
        <v>O-16</v>
      </c>
      <c r="D21" s="435">
        <f>IF(COUNTIF($H$14:$H$30,8),VLOOKUP(8,$H$14:$CU$30,3,FALSE),0)</f>
        <v>6.75</v>
      </c>
      <c r="E21" s="423">
        <f>IF(COUNTIF($H$14:$H$30,8),VLOOKUP(8,$H$14:$CU$30,4,FALSE),0)</f>
        <v>13</v>
      </c>
      <c r="F21" s="430">
        <f ca="1">IF(COUNTIF($H$14:$H$30,8),VLOOKUP(8,$H$14:$CU$30,92,FALSE),0)</f>
        <v>7049.5</v>
      </c>
      <c r="G21" s="431">
        <f ca="1">IF(COUNTIF($H$14:$H$30,8),VLOOKUP(8,$H$14:$CW$30,94,FALSE),0)</f>
        <v>1430</v>
      </c>
      <c r="H21" s="432">
        <v>17</v>
      </c>
      <c r="I21" s="874" t="str">
        <f>IF(H21=0,0,LOOKUP(H21,ﾃﾞｰﾀ入力!$C$3:'ﾃﾞｰﾀ入力'!$C$40,ﾃﾞｰﾀ入力!$D$3:'ﾃﾞｰﾀ入力'!$D$40))</f>
        <v>S.U</v>
      </c>
      <c r="J21" s="285">
        <v>19</v>
      </c>
      <c r="K21" s="286">
        <v>22.75</v>
      </c>
      <c r="L21" s="632">
        <f t="shared" ref="L21:AQ21" si="28">IF(AND(L12&gt;=$J$21,L12&lt;$K$21),"*",0)</f>
        <v>0</v>
      </c>
      <c r="M21" s="626">
        <f t="shared" si="28"/>
        <v>0</v>
      </c>
      <c r="N21" s="627">
        <f t="shared" si="28"/>
        <v>0</v>
      </c>
      <c r="O21" s="853">
        <f t="shared" si="28"/>
        <v>0</v>
      </c>
      <c r="P21" s="721">
        <f t="shared" si="28"/>
        <v>0</v>
      </c>
      <c r="Q21" s="723">
        <f t="shared" si="28"/>
        <v>0</v>
      </c>
      <c r="R21" s="724">
        <f t="shared" si="28"/>
        <v>0</v>
      </c>
      <c r="S21" s="723">
        <f t="shared" si="28"/>
        <v>0</v>
      </c>
      <c r="T21" s="721">
        <f t="shared" si="28"/>
        <v>0</v>
      </c>
      <c r="U21" s="722">
        <f t="shared" si="28"/>
        <v>0</v>
      </c>
      <c r="V21" s="723">
        <f t="shared" si="28"/>
        <v>0</v>
      </c>
      <c r="W21" s="562">
        <f t="shared" si="28"/>
        <v>0</v>
      </c>
      <c r="X21" s="723">
        <f t="shared" si="28"/>
        <v>0</v>
      </c>
      <c r="Y21" s="723">
        <f t="shared" si="28"/>
        <v>0</v>
      </c>
      <c r="Z21" s="724">
        <f t="shared" si="28"/>
        <v>0</v>
      </c>
      <c r="AA21" s="723">
        <f t="shared" si="28"/>
        <v>0</v>
      </c>
      <c r="AB21" s="721">
        <f t="shared" si="28"/>
        <v>0</v>
      </c>
      <c r="AC21" s="722">
        <f t="shared" si="28"/>
        <v>0</v>
      </c>
      <c r="AD21" s="723">
        <f t="shared" si="28"/>
        <v>0</v>
      </c>
      <c r="AE21" s="562">
        <f t="shared" si="28"/>
        <v>0</v>
      </c>
      <c r="AF21" s="723">
        <f t="shared" si="28"/>
        <v>0</v>
      </c>
      <c r="AG21" s="723">
        <f t="shared" si="28"/>
        <v>0</v>
      </c>
      <c r="AH21" s="724">
        <f t="shared" si="28"/>
        <v>0</v>
      </c>
      <c r="AI21" s="723">
        <f t="shared" si="28"/>
        <v>0</v>
      </c>
      <c r="AJ21" s="721">
        <f t="shared" si="28"/>
        <v>0</v>
      </c>
      <c r="AK21" s="722">
        <f t="shared" si="28"/>
        <v>0</v>
      </c>
      <c r="AL21" s="723">
        <f t="shared" si="28"/>
        <v>0</v>
      </c>
      <c r="AM21" s="562">
        <f t="shared" si="28"/>
        <v>0</v>
      </c>
      <c r="AN21" s="723">
        <f t="shared" si="28"/>
        <v>0</v>
      </c>
      <c r="AO21" s="723">
        <f t="shared" si="28"/>
        <v>0</v>
      </c>
      <c r="AP21" s="724">
        <f t="shared" si="28"/>
        <v>0</v>
      </c>
      <c r="AQ21" s="723">
        <f t="shared" si="28"/>
        <v>0</v>
      </c>
      <c r="AR21" s="721">
        <f t="shared" ref="AR21:BW21" si="29">IF(AND(AR12&gt;=$J$21,AR12&lt;$K$21),"*",0)</f>
        <v>0</v>
      </c>
      <c r="AS21" s="722">
        <f t="shared" si="29"/>
        <v>0</v>
      </c>
      <c r="AT21" s="723">
        <f t="shared" si="29"/>
        <v>0</v>
      </c>
      <c r="AU21" s="562">
        <f t="shared" si="29"/>
        <v>0</v>
      </c>
      <c r="AV21" s="723">
        <f t="shared" si="29"/>
        <v>0</v>
      </c>
      <c r="AW21" s="723">
        <f t="shared" si="29"/>
        <v>0</v>
      </c>
      <c r="AX21" s="724">
        <f t="shared" si="29"/>
        <v>0</v>
      </c>
      <c r="AY21" s="723">
        <f t="shared" si="29"/>
        <v>0</v>
      </c>
      <c r="AZ21" s="721">
        <f t="shared" si="29"/>
        <v>0</v>
      </c>
      <c r="BA21" s="722">
        <f t="shared" si="29"/>
        <v>0</v>
      </c>
      <c r="BB21" s="723">
        <f t="shared" si="29"/>
        <v>0</v>
      </c>
      <c r="BC21" s="562">
        <f t="shared" si="29"/>
        <v>0</v>
      </c>
      <c r="BD21" s="723">
        <f t="shared" si="29"/>
        <v>0</v>
      </c>
      <c r="BE21" s="723">
        <f t="shared" si="29"/>
        <v>0</v>
      </c>
      <c r="BF21" s="724">
        <f t="shared" si="29"/>
        <v>0</v>
      </c>
      <c r="BG21" s="723">
        <f t="shared" si="29"/>
        <v>0</v>
      </c>
      <c r="BH21" s="721">
        <f t="shared" si="29"/>
        <v>0</v>
      </c>
      <c r="BI21" s="722">
        <f t="shared" si="29"/>
        <v>0</v>
      </c>
      <c r="BJ21" s="723">
        <f t="shared" si="29"/>
        <v>0</v>
      </c>
      <c r="BK21" s="562">
        <f t="shared" si="29"/>
        <v>0</v>
      </c>
      <c r="BL21" s="723">
        <f t="shared" si="29"/>
        <v>0</v>
      </c>
      <c r="BM21" s="723">
        <f t="shared" si="29"/>
        <v>0</v>
      </c>
      <c r="BN21" s="724">
        <f t="shared" si="29"/>
        <v>0</v>
      </c>
      <c r="BO21" s="723">
        <f t="shared" si="29"/>
        <v>0</v>
      </c>
      <c r="BP21" s="721" t="str">
        <f t="shared" si="29"/>
        <v>*</v>
      </c>
      <c r="BQ21" s="722" t="str">
        <f t="shared" si="29"/>
        <v>*</v>
      </c>
      <c r="BR21" s="723" t="str">
        <f t="shared" si="29"/>
        <v>*</v>
      </c>
      <c r="BS21" s="562" t="str">
        <f t="shared" si="29"/>
        <v>*</v>
      </c>
      <c r="BT21" s="723" t="str">
        <f t="shared" si="29"/>
        <v>*</v>
      </c>
      <c r="BU21" s="723" t="str">
        <f t="shared" si="29"/>
        <v>*</v>
      </c>
      <c r="BV21" s="724" t="str">
        <f t="shared" si="29"/>
        <v>*</v>
      </c>
      <c r="BW21" s="723" t="str">
        <f t="shared" si="29"/>
        <v>*</v>
      </c>
      <c r="BX21" s="721" t="str">
        <f t="shared" ref="BX21:CM21" si="30">IF(AND(BX12&gt;=$J$21,BX12&lt;$K$21),"*",0)</f>
        <v>*</v>
      </c>
      <c r="BY21" s="722" t="str">
        <f t="shared" si="30"/>
        <v>*</v>
      </c>
      <c r="BZ21" s="723" t="str">
        <f t="shared" si="30"/>
        <v>*</v>
      </c>
      <c r="CA21" s="562" t="str">
        <f t="shared" si="30"/>
        <v>*</v>
      </c>
      <c r="CB21" s="723" t="str">
        <f t="shared" si="30"/>
        <v>*</v>
      </c>
      <c r="CC21" s="723" t="str">
        <f t="shared" si="30"/>
        <v>*</v>
      </c>
      <c r="CD21" s="724" t="str">
        <f t="shared" si="30"/>
        <v>*</v>
      </c>
      <c r="CE21" s="723">
        <f t="shared" si="30"/>
        <v>0</v>
      </c>
      <c r="CF21" s="721">
        <f t="shared" si="30"/>
        <v>0</v>
      </c>
      <c r="CG21" s="722">
        <f t="shared" si="30"/>
        <v>0</v>
      </c>
      <c r="CH21" s="539">
        <f t="shared" si="30"/>
        <v>0</v>
      </c>
      <c r="CI21" s="540">
        <f t="shared" si="30"/>
        <v>0</v>
      </c>
      <c r="CJ21" s="539">
        <f t="shared" si="30"/>
        <v>0</v>
      </c>
      <c r="CK21" s="539">
        <f t="shared" si="30"/>
        <v>0</v>
      </c>
      <c r="CL21" s="541">
        <f t="shared" si="30"/>
        <v>0</v>
      </c>
      <c r="CM21" s="539">
        <f t="shared" si="30"/>
        <v>0</v>
      </c>
      <c r="CN21" s="1128">
        <f t="shared" si="4"/>
        <v>3.75</v>
      </c>
      <c r="CO21" s="1129"/>
      <c r="CP21" s="1123">
        <f>IF(CN21=0,0,LOOKUP(CN21,ﾃﾞｰﾀ入力!$AR$13:'ﾃﾞｰﾀ入力'!$AR$34,ﾃﾞｰﾀ入力!$AS$13:'ﾃﾞｰﾀ入力'!$AS$34))</f>
        <v>3.5</v>
      </c>
      <c r="CQ21" s="1123"/>
      <c r="CR21" s="294">
        <f t="shared" si="5"/>
        <v>0</v>
      </c>
      <c r="CS21" s="294">
        <f t="shared" si="6"/>
        <v>0.75</v>
      </c>
      <c r="CT21" s="294">
        <f t="shared" si="7"/>
        <v>0</v>
      </c>
      <c r="CU21" s="295">
        <f t="shared" ca="1" si="12"/>
        <v>4520.875</v>
      </c>
      <c r="CV21" s="296">
        <f ca="1">IF(H21=0,0,LOOKUP(H21,ﾃﾞｰﾀ入力!$C$3:'ﾃﾞｰﾀ入力'!$C$52,ﾃﾞｰﾀ入力!$E$3:'ﾃﾞｰﾀ入力'!$E$51))</f>
        <v>1226</v>
      </c>
      <c r="CW21" s="297">
        <f ca="1">IF(H21=0,0,LOOKUP(H21,ﾃﾞｰﾀ入力!$C$3:'ﾃﾞｰﾀ入力'!$C$52,ﾃﾞｰﾀ入力!$F$3:'ﾃﾞｰﾀ入力'!$F$51))</f>
        <v>418</v>
      </c>
      <c r="CY21" s="69"/>
      <c r="CZ21" s="69"/>
      <c r="DA21" s="69"/>
    </row>
    <row r="22" spans="1:105" ht="22.5" customHeight="1">
      <c r="A22" s="443">
        <f t="shared" si="8"/>
        <v>9</v>
      </c>
      <c r="B22" s="855" t="str">
        <f>ｼﾌﾄ原本!C13</f>
        <v>H.S</v>
      </c>
      <c r="C22" s="780" t="str">
        <f>ｼﾌﾄ原本!R13</f>
        <v>X</v>
      </c>
      <c r="D22" s="435">
        <f>IF(COUNTIF($H$14:$H$30,9),VLOOKUP(9,$H$14:$CU$30,3,FALSE),0)</f>
        <v>0</v>
      </c>
      <c r="E22" s="423">
        <f>IF(COUNTIF($H$14:$H$30,9),VLOOKUP(9,$H$14:$CU$30,4,FALSE),0)</f>
        <v>0</v>
      </c>
      <c r="F22" s="430">
        <f>IF(COUNTIF($H$14:$H$30,9),VLOOKUP(9,$H$14:$CU$30,92,FALSE),0)</f>
        <v>0</v>
      </c>
      <c r="G22" s="431">
        <f>IF(COUNTIF($H$14:$H$30,9),VLOOKUP(9,$H$14:$CW$30,94,FALSE),0)</f>
        <v>0</v>
      </c>
      <c r="H22" s="432"/>
      <c r="I22" s="874">
        <f>IF(H22=0,0,LOOKUP(H22,ﾃﾞｰﾀ入力!$C$3:'ﾃﾞｰﾀ入力'!$C$40,ﾃﾞｰﾀ入力!$D$3:'ﾃﾞｰﾀ入力'!$D$40))</f>
        <v>0</v>
      </c>
      <c r="J22" s="285"/>
      <c r="K22" s="286"/>
      <c r="L22" s="632">
        <f t="shared" ref="L22:AQ22" si="31">IF(AND(L12&gt;=$J$22,L12&lt;$K$22),"*",0)</f>
        <v>0</v>
      </c>
      <c r="M22" s="626">
        <f t="shared" si="31"/>
        <v>0</v>
      </c>
      <c r="N22" s="627">
        <f t="shared" si="31"/>
        <v>0</v>
      </c>
      <c r="O22" s="853">
        <f t="shared" si="31"/>
        <v>0</v>
      </c>
      <c r="P22" s="721">
        <f t="shared" si="31"/>
        <v>0</v>
      </c>
      <c r="Q22" s="723">
        <f t="shared" si="31"/>
        <v>0</v>
      </c>
      <c r="R22" s="724">
        <f t="shared" si="31"/>
        <v>0</v>
      </c>
      <c r="S22" s="723">
        <f t="shared" si="31"/>
        <v>0</v>
      </c>
      <c r="T22" s="721">
        <f t="shared" si="31"/>
        <v>0</v>
      </c>
      <c r="U22" s="722">
        <f t="shared" si="31"/>
        <v>0</v>
      </c>
      <c r="V22" s="723">
        <f t="shared" si="31"/>
        <v>0</v>
      </c>
      <c r="W22" s="562">
        <f t="shared" si="31"/>
        <v>0</v>
      </c>
      <c r="X22" s="723">
        <f t="shared" si="31"/>
        <v>0</v>
      </c>
      <c r="Y22" s="723">
        <f t="shared" si="31"/>
        <v>0</v>
      </c>
      <c r="Z22" s="724">
        <f t="shared" si="31"/>
        <v>0</v>
      </c>
      <c r="AA22" s="723">
        <f t="shared" si="31"/>
        <v>0</v>
      </c>
      <c r="AB22" s="721">
        <f t="shared" si="31"/>
        <v>0</v>
      </c>
      <c r="AC22" s="722">
        <f t="shared" si="31"/>
        <v>0</v>
      </c>
      <c r="AD22" s="723">
        <f t="shared" si="31"/>
        <v>0</v>
      </c>
      <c r="AE22" s="562">
        <f t="shared" si="31"/>
        <v>0</v>
      </c>
      <c r="AF22" s="723">
        <f t="shared" si="31"/>
        <v>0</v>
      </c>
      <c r="AG22" s="723">
        <f t="shared" si="31"/>
        <v>0</v>
      </c>
      <c r="AH22" s="724">
        <f t="shared" si="31"/>
        <v>0</v>
      </c>
      <c r="AI22" s="723">
        <f t="shared" si="31"/>
        <v>0</v>
      </c>
      <c r="AJ22" s="721">
        <f t="shared" si="31"/>
        <v>0</v>
      </c>
      <c r="AK22" s="722">
        <f t="shared" si="31"/>
        <v>0</v>
      </c>
      <c r="AL22" s="723">
        <f t="shared" si="31"/>
        <v>0</v>
      </c>
      <c r="AM22" s="562">
        <f t="shared" si="31"/>
        <v>0</v>
      </c>
      <c r="AN22" s="723">
        <f t="shared" si="31"/>
        <v>0</v>
      </c>
      <c r="AO22" s="723">
        <f t="shared" si="31"/>
        <v>0</v>
      </c>
      <c r="AP22" s="724">
        <f t="shared" si="31"/>
        <v>0</v>
      </c>
      <c r="AQ22" s="723">
        <f t="shared" si="31"/>
        <v>0</v>
      </c>
      <c r="AR22" s="721">
        <f t="shared" ref="AR22:BW22" si="32">IF(AND(AR12&gt;=$J$22,AR12&lt;$K$22),"*",0)</f>
        <v>0</v>
      </c>
      <c r="AS22" s="722">
        <f t="shared" si="32"/>
        <v>0</v>
      </c>
      <c r="AT22" s="723">
        <f t="shared" si="32"/>
        <v>0</v>
      </c>
      <c r="AU22" s="562">
        <f t="shared" si="32"/>
        <v>0</v>
      </c>
      <c r="AV22" s="723">
        <f t="shared" si="32"/>
        <v>0</v>
      </c>
      <c r="AW22" s="723">
        <f t="shared" si="32"/>
        <v>0</v>
      </c>
      <c r="AX22" s="724">
        <f t="shared" si="32"/>
        <v>0</v>
      </c>
      <c r="AY22" s="723">
        <f t="shared" si="32"/>
        <v>0</v>
      </c>
      <c r="AZ22" s="721">
        <f t="shared" si="32"/>
        <v>0</v>
      </c>
      <c r="BA22" s="722">
        <f t="shared" si="32"/>
        <v>0</v>
      </c>
      <c r="BB22" s="723">
        <f t="shared" si="32"/>
        <v>0</v>
      </c>
      <c r="BC22" s="562">
        <f t="shared" si="32"/>
        <v>0</v>
      </c>
      <c r="BD22" s="723">
        <f t="shared" si="32"/>
        <v>0</v>
      </c>
      <c r="BE22" s="723">
        <f t="shared" si="32"/>
        <v>0</v>
      </c>
      <c r="BF22" s="724">
        <f t="shared" si="32"/>
        <v>0</v>
      </c>
      <c r="BG22" s="723">
        <f t="shared" si="32"/>
        <v>0</v>
      </c>
      <c r="BH22" s="721">
        <f t="shared" si="32"/>
        <v>0</v>
      </c>
      <c r="BI22" s="722">
        <f t="shared" si="32"/>
        <v>0</v>
      </c>
      <c r="BJ22" s="723">
        <f t="shared" si="32"/>
        <v>0</v>
      </c>
      <c r="BK22" s="562">
        <f t="shared" si="32"/>
        <v>0</v>
      </c>
      <c r="BL22" s="723">
        <f t="shared" si="32"/>
        <v>0</v>
      </c>
      <c r="BM22" s="723">
        <f t="shared" si="32"/>
        <v>0</v>
      </c>
      <c r="BN22" s="724">
        <f t="shared" si="32"/>
        <v>0</v>
      </c>
      <c r="BO22" s="723">
        <f t="shared" si="32"/>
        <v>0</v>
      </c>
      <c r="BP22" s="721">
        <f t="shared" si="32"/>
        <v>0</v>
      </c>
      <c r="BQ22" s="722">
        <f t="shared" si="32"/>
        <v>0</v>
      </c>
      <c r="BR22" s="723">
        <f t="shared" si="32"/>
        <v>0</v>
      </c>
      <c r="BS22" s="562">
        <f t="shared" si="32"/>
        <v>0</v>
      </c>
      <c r="BT22" s="723">
        <f t="shared" si="32"/>
        <v>0</v>
      </c>
      <c r="BU22" s="723">
        <f t="shared" si="32"/>
        <v>0</v>
      </c>
      <c r="BV22" s="724">
        <f t="shared" si="32"/>
        <v>0</v>
      </c>
      <c r="BW22" s="723">
        <f t="shared" si="32"/>
        <v>0</v>
      </c>
      <c r="BX22" s="721">
        <f t="shared" ref="BX22:CM22" si="33">IF(AND(BX12&gt;=$J$22,BX12&lt;$K$22),"*",0)</f>
        <v>0</v>
      </c>
      <c r="BY22" s="722">
        <f t="shared" si="33"/>
        <v>0</v>
      </c>
      <c r="BZ22" s="723">
        <f t="shared" si="33"/>
        <v>0</v>
      </c>
      <c r="CA22" s="562">
        <f t="shared" si="33"/>
        <v>0</v>
      </c>
      <c r="CB22" s="723">
        <f t="shared" si="33"/>
        <v>0</v>
      </c>
      <c r="CC22" s="723">
        <f t="shared" si="33"/>
        <v>0</v>
      </c>
      <c r="CD22" s="724">
        <f t="shared" si="33"/>
        <v>0</v>
      </c>
      <c r="CE22" s="723">
        <f t="shared" si="33"/>
        <v>0</v>
      </c>
      <c r="CF22" s="721">
        <f t="shared" si="33"/>
        <v>0</v>
      </c>
      <c r="CG22" s="722">
        <f t="shared" si="33"/>
        <v>0</v>
      </c>
      <c r="CH22" s="539">
        <f t="shared" si="33"/>
        <v>0</v>
      </c>
      <c r="CI22" s="540">
        <f t="shared" si="33"/>
        <v>0</v>
      </c>
      <c r="CJ22" s="539">
        <f t="shared" si="33"/>
        <v>0</v>
      </c>
      <c r="CK22" s="539">
        <f t="shared" si="33"/>
        <v>0</v>
      </c>
      <c r="CL22" s="541">
        <f t="shared" si="33"/>
        <v>0</v>
      </c>
      <c r="CM22" s="539">
        <f t="shared" si="33"/>
        <v>0</v>
      </c>
      <c r="CN22" s="1128">
        <f t="shared" si="4"/>
        <v>0</v>
      </c>
      <c r="CO22" s="1129"/>
      <c r="CP22" s="1123">
        <f>IF(CN22=0,0,LOOKUP(CN22,ﾃﾞｰﾀ入力!$AR$13:'ﾃﾞｰﾀ入力'!$AR$34,ﾃﾞｰﾀ入力!$AS$13:'ﾃﾞｰﾀ入力'!$AS$34))</f>
        <v>0</v>
      </c>
      <c r="CQ22" s="1123"/>
      <c r="CR22" s="294">
        <f t="shared" si="5"/>
        <v>0</v>
      </c>
      <c r="CS22" s="294">
        <f t="shared" si="6"/>
        <v>0</v>
      </c>
      <c r="CT22" s="294">
        <f t="shared" si="7"/>
        <v>0</v>
      </c>
      <c r="CU22" s="295">
        <f t="shared" si="12"/>
        <v>0</v>
      </c>
      <c r="CV22" s="296">
        <f>IF(H22=0,0,LOOKUP(H22,ﾃﾞｰﾀ入力!$C$3:'ﾃﾞｰﾀ入力'!$C$52,ﾃﾞｰﾀ入力!$E$3:'ﾃﾞｰﾀ入力'!$E$51))</f>
        <v>0</v>
      </c>
      <c r="CW22" s="297">
        <f>IF(H22=0,0,LOOKUP(H22,ﾃﾞｰﾀ入力!$C$3:'ﾃﾞｰﾀ入力'!$C$52,ﾃﾞｰﾀ入力!$F$3:'ﾃﾞｰﾀ入力'!$F$51))</f>
        <v>0</v>
      </c>
      <c r="CY22" s="69"/>
      <c r="CZ22" s="69"/>
      <c r="DA22" s="69"/>
    </row>
    <row r="23" spans="1:105" ht="22.5" customHeight="1">
      <c r="A23" s="443">
        <f t="shared" si="8"/>
        <v>10</v>
      </c>
      <c r="B23" s="855" t="str">
        <f>ｼﾌﾄ原本!C14</f>
        <v>C.E</v>
      </c>
      <c r="C23" s="780" t="str">
        <f>ｼﾌﾄ原本!R14</f>
        <v>X</v>
      </c>
      <c r="D23" s="435">
        <f>IF(COUNTIF($H$14:$H$30,10),VLOOKUP(10,$H$14:$CU$30,3,FALSE),0)</f>
        <v>0</v>
      </c>
      <c r="E23" s="423">
        <f>IF(COUNTIF($H$14:$H$30,10),VLOOKUP(10,$H$14:$CU$30,4,FALSE),0)</f>
        <v>0</v>
      </c>
      <c r="F23" s="430">
        <f>IF(COUNTIF($H$14:$H$30,10),VLOOKUP(10,$H$14:$CU$30,92,FALSE),0)</f>
        <v>0</v>
      </c>
      <c r="G23" s="431">
        <f>IF(COUNTIF($H$14:$H$30,10),VLOOKUP(10,$H$14:$CW$30,94,FALSE),0)</f>
        <v>0</v>
      </c>
      <c r="H23" s="432"/>
      <c r="I23" s="874">
        <f>IF(H23=0,0,LOOKUP(H23,ﾃﾞｰﾀ入力!$C$3:'ﾃﾞｰﾀ入力'!$C$40,ﾃﾞｰﾀ入力!$D$3:'ﾃﾞｰﾀ入力'!$D$40))</f>
        <v>0</v>
      </c>
      <c r="J23" s="285"/>
      <c r="K23" s="286"/>
      <c r="L23" s="632">
        <f t="shared" ref="L23:AQ23" si="34">IF(AND(L12&gt;=$J$23,L12&lt;$K$23),"*",0)</f>
        <v>0</v>
      </c>
      <c r="M23" s="626">
        <f t="shared" si="34"/>
        <v>0</v>
      </c>
      <c r="N23" s="627">
        <f t="shared" si="34"/>
        <v>0</v>
      </c>
      <c r="O23" s="853">
        <f t="shared" si="34"/>
        <v>0</v>
      </c>
      <c r="P23" s="721">
        <f t="shared" si="34"/>
        <v>0</v>
      </c>
      <c r="Q23" s="723">
        <f t="shared" si="34"/>
        <v>0</v>
      </c>
      <c r="R23" s="724">
        <f t="shared" si="34"/>
        <v>0</v>
      </c>
      <c r="S23" s="723">
        <f t="shared" si="34"/>
        <v>0</v>
      </c>
      <c r="T23" s="721">
        <f t="shared" si="34"/>
        <v>0</v>
      </c>
      <c r="U23" s="722">
        <f t="shared" si="34"/>
        <v>0</v>
      </c>
      <c r="V23" s="723">
        <f t="shared" si="34"/>
        <v>0</v>
      </c>
      <c r="W23" s="562">
        <f t="shared" si="34"/>
        <v>0</v>
      </c>
      <c r="X23" s="723">
        <f t="shared" si="34"/>
        <v>0</v>
      </c>
      <c r="Y23" s="723">
        <f t="shared" si="34"/>
        <v>0</v>
      </c>
      <c r="Z23" s="724">
        <f t="shared" si="34"/>
        <v>0</v>
      </c>
      <c r="AA23" s="723">
        <f t="shared" si="34"/>
        <v>0</v>
      </c>
      <c r="AB23" s="721">
        <f t="shared" si="34"/>
        <v>0</v>
      </c>
      <c r="AC23" s="722">
        <f t="shared" si="34"/>
        <v>0</v>
      </c>
      <c r="AD23" s="723">
        <f t="shared" si="34"/>
        <v>0</v>
      </c>
      <c r="AE23" s="562">
        <f t="shared" si="34"/>
        <v>0</v>
      </c>
      <c r="AF23" s="723">
        <f t="shared" si="34"/>
        <v>0</v>
      </c>
      <c r="AG23" s="723">
        <f t="shared" si="34"/>
        <v>0</v>
      </c>
      <c r="AH23" s="724">
        <f t="shared" si="34"/>
        <v>0</v>
      </c>
      <c r="AI23" s="723">
        <f t="shared" si="34"/>
        <v>0</v>
      </c>
      <c r="AJ23" s="721">
        <f t="shared" si="34"/>
        <v>0</v>
      </c>
      <c r="AK23" s="722">
        <f t="shared" si="34"/>
        <v>0</v>
      </c>
      <c r="AL23" s="723">
        <f t="shared" si="34"/>
        <v>0</v>
      </c>
      <c r="AM23" s="562">
        <f t="shared" si="34"/>
        <v>0</v>
      </c>
      <c r="AN23" s="723">
        <f t="shared" si="34"/>
        <v>0</v>
      </c>
      <c r="AO23" s="723">
        <f t="shared" si="34"/>
        <v>0</v>
      </c>
      <c r="AP23" s="724">
        <f t="shared" si="34"/>
        <v>0</v>
      </c>
      <c r="AQ23" s="723">
        <f t="shared" si="34"/>
        <v>0</v>
      </c>
      <c r="AR23" s="721">
        <f t="shared" ref="AR23:BW23" si="35">IF(AND(AR12&gt;=$J$23,AR12&lt;$K$23),"*",0)</f>
        <v>0</v>
      </c>
      <c r="AS23" s="722">
        <f t="shared" si="35"/>
        <v>0</v>
      </c>
      <c r="AT23" s="723">
        <f t="shared" si="35"/>
        <v>0</v>
      </c>
      <c r="AU23" s="562">
        <f t="shared" si="35"/>
        <v>0</v>
      </c>
      <c r="AV23" s="723">
        <f t="shared" si="35"/>
        <v>0</v>
      </c>
      <c r="AW23" s="723">
        <f t="shared" si="35"/>
        <v>0</v>
      </c>
      <c r="AX23" s="724">
        <f t="shared" si="35"/>
        <v>0</v>
      </c>
      <c r="AY23" s="723">
        <f t="shared" si="35"/>
        <v>0</v>
      </c>
      <c r="AZ23" s="721">
        <f t="shared" si="35"/>
        <v>0</v>
      </c>
      <c r="BA23" s="722">
        <f t="shared" si="35"/>
        <v>0</v>
      </c>
      <c r="BB23" s="723">
        <f t="shared" si="35"/>
        <v>0</v>
      </c>
      <c r="BC23" s="562">
        <f t="shared" si="35"/>
        <v>0</v>
      </c>
      <c r="BD23" s="723">
        <f t="shared" si="35"/>
        <v>0</v>
      </c>
      <c r="BE23" s="723">
        <f t="shared" si="35"/>
        <v>0</v>
      </c>
      <c r="BF23" s="724">
        <f t="shared" si="35"/>
        <v>0</v>
      </c>
      <c r="BG23" s="723">
        <f t="shared" si="35"/>
        <v>0</v>
      </c>
      <c r="BH23" s="721">
        <f t="shared" si="35"/>
        <v>0</v>
      </c>
      <c r="BI23" s="722">
        <f t="shared" si="35"/>
        <v>0</v>
      </c>
      <c r="BJ23" s="723">
        <f t="shared" si="35"/>
        <v>0</v>
      </c>
      <c r="BK23" s="562">
        <f t="shared" si="35"/>
        <v>0</v>
      </c>
      <c r="BL23" s="723">
        <f t="shared" si="35"/>
        <v>0</v>
      </c>
      <c r="BM23" s="723">
        <f t="shared" si="35"/>
        <v>0</v>
      </c>
      <c r="BN23" s="724">
        <f t="shared" si="35"/>
        <v>0</v>
      </c>
      <c r="BO23" s="723">
        <f t="shared" si="35"/>
        <v>0</v>
      </c>
      <c r="BP23" s="721">
        <f t="shared" si="35"/>
        <v>0</v>
      </c>
      <c r="BQ23" s="722">
        <f t="shared" si="35"/>
        <v>0</v>
      </c>
      <c r="BR23" s="723">
        <f t="shared" si="35"/>
        <v>0</v>
      </c>
      <c r="BS23" s="562">
        <f t="shared" si="35"/>
        <v>0</v>
      </c>
      <c r="BT23" s="723">
        <f t="shared" si="35"/>
        <v>0</v>
      </c>
      <c r="BU23" s="723">
        <f t="shared" si="35"/>
        <v>0</v>
      </c>
      <c r="BV23" s="724">
        <f t="shared" si="35"/>
        <v>0</v>
      </c>
      <c r="BW23" s="723">
        <f t="shared" si="35"/>
        <v>0</v>
      </c>
      <c r="BX23" s="721">
        <f t="shared" ref="BX23:CM23" si="36">IF(AND(BX12&gt;=$J$23,BX12&lt;$K$23),"*",0)</f>
        <v>0</v>
      </c>
      <c r="BY23" s="722">
        <f t="shared" si="36"/>
        <v>0</v>
      </c>
      <c r="BZ23" s="723">
        <f t="shared" si="36"/>
        <v>0</v>
      </c>
      <c r="CA23" s="562">
        <f t="shared" si="36"/>
        <v>0</v>
      </c>
      <c r="CB23" s="723">
        <f t="shared" si="36"/>
        <v>0</v>
      </c>
      <c r="CC23" s="539">
        <f t="shared" si="36"/>
        <v>0</v>
      </c>
      <c r="CD23" s="541">
        <f t="shared" si="36"/>
        <v>0</v>
      </c>
      <c r="CE23" s="539">
        <f t="shared" si="36"/>
        <v>0</v>
      </c>
      <c r="CF23" s="537">
        <f t="shared" si="36"/>
        <v>0</v>
      </c>
      <c r="CG23" s="538">
        <f t="shared" si="36"/>
        <v>0</v>
      </c>
      <c r="CH23" s="539">
        <f t="shared" si="36"/>
        <v>0</v>
      </c>
      <c r="CI23" s="540">
        <f t="shared" si="36"/>
        <v>0</v>
      </c>
      <c r="CJ23" s="539">
        <f t="shared" si="36"/>
        <v>0</v>
      </c>
      <c r="CK23" s="539">
        <f t="shared" si="36"/>
        <v>0</v>
      </c>
      <c r="CL23" s="541">
        <f t="shared" si="36"/>
        <v>0</v>
      </c>
      <c r="CM23" s="539">
        <f t="shared" si="36"/>
        <v>0</v>
      </c>
      <c r="CN23" s="1128">
        <f t="shared" si="4"/>
        <v>0</v>
      </c>
      <c r="CO23" s="1129"/>
      <c r="CP23" s="1123">
        <f>IF(CN23=0,0,LOOKUP(CN23,ﾃﾞｰﾀ入力!$AR$13:'ﾃﾞｰﾀ入力'!$AR$34,ﾃﾞｰﾀ入力!$AS$13:'ﾃﾞｰﾀ入力'!$AS$34))</f>
        <v>0</v>
      </c>
      <c r="CQ23" s="1123"/>
      <c r="CR23" s="294">
        <f t="shared" si="5"/>
        <v>0</v>
      </c>
      <c r="CS23" s="294">
        <f t="shared" si="6"/>
        <v>0</v>
      </c>
      <c r="CT23" s="294">
        <f t="shared" si="7"/>
        <v>0</v>
      </c>
      <c r="CU23" s="295">
        <f t="shared" si="12"/>
        <v>0</v>
      </c>
      <c r="CV23" s="296">
        <f>IF(H23=0,0,LOOKUP(H23,ﾃﾞｰﾀ入力!$C$3:'ﾃﾞｰﾀ入力'!$C$52,ﾃﾞｰﾀ入力!$E$3:'ﾃﾞｰﾀ入力'!$E$51))</f>
        <v>0</v>
      </c>
      <c r="CW23" s="297">
        <f>IF(H23=0,0,LOOKUP(H23,ﾃﾞｰﾀ入力!$C$3:'ﾃﾞｰﾀ入力'!$C$52,ﾃﾞｰﾀ入力!$F$3:'ﾃﾞｰﾀ入力'!$F$51))</f>
        <v>0</v>
      </c>
      <c r="CY23" s="69"/>
      <c r="CZ23" s="69"/>
      <c r="DA23" s="69"/>
    </row>
    <row r="24" spans="1:105" ht="22.5" customHeight="1">
      <c r="A24" s="443">
        <f t="shared" si="8"/>
        <v>11</v>
      </c>
      <c r="B24" s="855" t="str">
        <f>ｼﾌﾄ原本!C15</f>
        <v>K.J</v>
      </c>
      <c r="C24" s="780" t="str">
        <f>ｼﾌﾄ原本!R15</f>
        <v>X</v>
      </c>
      <c r="D24" s="435">
        <f>IF(COUNTIF($H$14:$H$30,11),VLOOKUP(11,$H$14:$CU$30,3,FALSE),0)</f>
        <v>0</v>
      </c>
      <c r="E24" s="423">
        <f>IF(COUNTIF($H$14:$H$30,11),VLOOKUP(11,$H$14:$CU$30,4,FALSE),0)</f>
        <v>0</v>
      </c>
      <c r="F24" s="430">
        <f>IF(COUNTIF($H$14:$H$30,11),VLOOKUP(11,$H$14:$CU$30,92,FALSE),0)</f>
        <v>0</v>
      </c>
      <c r="G24" s="431">
        <f>IF(COUNTIF($H$14:$H$30,11),VLOOKUP(11,$H$14:$CW$30,94,FALSE),0)</f>
        <v>0</v>
      </c>
      <c r="H24" s="432"/>
      <c r="I24" s="874">
        <f>IF(H24=0,0,LOOKUP(H24,ﾃﾞｰﾀ入力!$C$3:'ﾃﾞｰﾀ入力'!$C$40,ﾃﾞｰﾀ入力!$D$3:'ﾃﾞｰﾀ入力'!$D$40))</f>
        <v>0</v>
      </c>
      <c r="J24" s="548"/>
      <c r="K24" s="549"/>
      <c r="L24" s="632">
        <f t="shared" ref="L24:AQ24" si="37">IF(AND(L12&gt;=$J$24,L12&lt;$K$24),"*",0)</f>
        <v>0</v>
      </c>
      <c r="M24" s="626">
        <f t="shared" si="37"/>
        <v>0</v>
      </c>
      <c r="N24" s="627">
        <f t="shared" si="37"/>
        <v>0</v>
      </c>
      <c r="O24" s="853">
        <f t="shared" si="37"/>
        <v>0</v>
      </c>
      <c r="P24" s="721">
        <f t="shared" si="37"/>
        <v>0</v>
      </c>
      <c r="Q24" s="723">
        <f t="shared" si="37"/>
        <v>0</v>
      </c>
      <c r="R24" s="724">
        <f t="shared" si="37"/>
        <v>0</v>
      </c>
      <c r="S24" s="723">
        <f t="shared" si="37"/>
        <v>0</v>
      </c>
      <c r="T24" s="721">
        <f t="shared" si="37"/>
        <v>0</v>
      </c>
      <c r="U24" s="722">
        <f t="shared" si="37"/>
        <v>0</v>
      </c>
      <c r="V24" s="723">
        <f t="shared" si="37"/>
        <v>0</v>
      </c>
      <c r="W24" s="562">
        <f t="shared" si="37"/>
        <v>0</v>
      </c>
      <c r="X24" s="723">
        <f t="shared" si="37"/>
        <v>0</v>
      </c>
      <c r="Y24" s="723">
        <f t="shared" si="37"/>
        <v>0</v>
      </c>
      <c r="Z24" s="724">
        <f t="shared" si="37"/>
        <v>0</v>
      </c>
      <c r="AA24" s="723">
        <f t="shared" si="37"/>
        <v>0</v>
      </c>
      <c r="AB24" s="721">
        <f t="shared" si="37"/>
        <v>0</v>
      </c>
      <c r="AC24" s="722">
        <f t="shared" si="37"/>
        <v>0</v>
      </c>
      <c r="AD24" s="723">
        <f t="shared" si="37"/>
        <v>0</v>
      </c>
      <c r="AE24" s="562">
        <f t="shared" si="37"/>
        <v>0</v>
      </c>
      <c r="AF24" s="723">
        <f t="shared" si="37"/>
        <v>0</v>
      </c>
      <c r="AG24" s="723">
        <f t="shared" si="37"/>
        <v>0</v>
      </c>
      <c r="AH24" s="724">
        <f t="shared" si="37"/>
        <v>0</v>
      </c>
      <c r="AI24" s="723">
        <f t="shared" si="37"/>
        <v>0</v>
      </c>
      <c r="AJ24" s="721">
        <f t="shared" si="37"/>
        <v>0</v>
      </c>
      <c r="AK24" s="722">
        <f t="shared" si="37"/>
        <v>0</v>
      </c>
      <c r="AL24" s="723">
        <f t="shared" si="37"/>
        <v>0</v>
      </c>
      <c r="AM24" s="562">
        <f t="shared" si="37"/>
        <v>0</v>
      </c>
      <c r="AN24" s="723">
        <f t="shared" si="37"/>
        <v>0</v>
      </c>
      <c r="AO24" s="723">
        <f t="shared" si="37"/>
        <v>0</v>
      </c>
      <c r="AP24" s="724">
        <f t="shared" si="37"/>
        <v>0</v>
      </c>
      <c r="AQ24" s="723">
        <f t="shared" si="37"/>
        <v>0</v>
      </c>
      <c r="AR24" s="721">
        <f t="shared" ref="AR24:BW24" si="38">IF(AND(AR12&gt;=$J$24,AR12&lt;$K$24),"*",0)</f>
        <v>0</v>
      </c>
      <c r="AS24" s="722">
        <f t="shared" si="38"/>
        <v>0</v>
      </c>
      <c r="AT24" s="723">
        <f t="shared" si="38"/>
        <v>0</v>
      </c>
      <c r="AU24" s="562">
        <f t="shared" si="38"/>
        <v>0</v>
      </c>
      <c r="AV24" s="723">
        <f t="shared" si="38"/>
        <v>0</v>
      </c>
      <c r="AW24" s="723">
        <f t="shared" si="38"/>
        <v>0</v>
      </c>
      <c r="AX24" s="724">
        <f t="shared" si="38"/>
        <v>0</v>
      </c>
      <c r="AY24" s="723">
        <f t="shared" si="38"/>
        <v>0</v>
      </c>
      <c r="AZ24" s="721">
        <f t="shared" si="38"/>
        <v>0</v>
      </c>
      <c r="BA24" s="722">
        <f t="shared" si="38"/>
        <v>0</v>
      </c>
      <c r="BB24" s="723">
        <f t="shared" si="38"/>
        <v>0</v>
      </c>
      <c r="BC24" s="562">
        <f t="shared" si="38"/>
        <v>0</v>
      </c>
      <c r="BD24" s="723">
        <f t="shared" si="38"/>
        <v>0</v>
      </c>
      <c r="BE24" s="723">
        <f t="shared" si="38"/>
        <v>0</v>
      </c>
      <c r="BF24" s="724">
        <f t="shared" si="38"/>
        <v>0</v>
      </c>
      <c r="BG24" s="723">
        <f t="shared" si="38"/>
        <v>0</v>
      </c>
      <c r="BH24" s="721">
        <f t="shared" si="38"/>
        <v>0</v>
      </c>
      <c r="BI24" s="722">
        <f t="shared" si="38"/>
        <v>0</v>
      </c>
      <c r="BJ24" s="723">
        <f t="shared" si="38"/>
        <v>0</v>
      </c>
      <c r="BK24" s="562">
        <f t="shared" si="38"/>
        <v>0</v>
      </c>
      <c r="BL24" s="723">
        <f t="shared" si="38"/>
        <v>0</v>
      </c>
      <c r="BM24" s="723">
        <f t="shared" si="38"/>
        <v>0</v>
      </c>
      <c r="BN24" s="724">
        <f t="shared" si="38"/>
        <v>0</v>
      </c>
      <c r="BO24" s="723">
        <f t="shared" si="38"/>
        <v>0</v>
      </c>
      <c r="BP24" s="721">
        <f t="shared" si="38"/>
        <v>0</v>
      </c>
      <c r="BQ24" s="722">
        <f t="shared" si="38"/>
        <v>0</v>
      </c>
      <c r="BR24" s="723">
        <f t="shared" si="38"/>
        <v>0</v>
      </c>
      <c r="BS24" s="562">
        <f t="shared" si="38"/>
        <v>0</v>
      </c>
      <c r="BT24" s="723">
        <f t="shared" si="38"/>
        <v>0</v>
      </c>
      <c r="BU24" s="723">
        <f t="shared" si="38"/>
        <v>0</v>
      </c>
      <c r="BV24" s="724">
        <f t="shared" si="38"/>
        <v>0</v>
      </c>
      <c r="BW24" s="723">
        <f t="shared" si="38"/>
        <v>0</v>
      </c>
      <c r="BX24" s="721">
        <f t="shared" ref="BX24:CM24" si="39">IF(AND(BX12&gt;=$J$24,BX12&lt;$K$24),"*",0)</f>
        <v>0</v>
      </c>
      <c r="BY24" s="722">
        <f t="shared" si="39"/>
        <v>0</v>
      </c>
      <c r="BZ24" s="723">
        <f t="shared" si="39"/>
        <v>0</v>
      </c>
      <c r="CA24" s="562">
        <f t="shared" si="39"/>
        <v>0</v>
      </c>
      <c r="CB24" s="723">
        <f t="shared" si="39"/>
        <v>0</v>
      </c>
      <c r="CC24" s="539">
        <f t="shared" si="39"/>
        <v>0</v>
      </c>
      <c r="CD24" s="541">
        <f t="shared" si="39"/>
        <v>0</v>
      </c>
      <c r="CE24" s="539">
        <f t="shared" si="39"/>
        <v>0</v>
      </c>
      <c r="CF24" s="537">
        <f t="shared" si="39"/>
        <v>0</v>
      </c>
      <c r="CG24" s="538">
        <f t="shared" si="39"/>
        <v>0</v>
      </c>
      <c r="CH24" s="539">
        <f t="shared" si="39"/>
        <v>0</v>
      </c>
      <c r="CI24" s="540">
        <f t="shared" si="39"/>
        <v>0</v>
      </c>
      <c r="CJ24" s="539">
        <f t="shared" si="39"/>
        <v>0</v>
      </c>
      <c r="CK24" s="539">
        <f t="shared" si="39"/>
        <v>0</v>
      </c>
      <c r="CL24" s="541">
        <f t="shared" si="39"/>
        <v>0</v>
      </c>
      <c r="CM24" s="539">
        <f t="shared" si="39"/>
        <v>0</v>
      </c>
      <c r="CN24" s="1128">
        <f t="shared" si="4"/>
        <v>0</v>
      </c>
      <c r="CO24" s="1129"/>
      <c r="CP24" s="1123">
        <f>IF(CN24=0,0,LOOKUP(CN24,ﾃﾞｰﾀ入力!$AR$13:'ﾃﾞｰﾀ入力'!$AR$34,ﾃﾞｰﾀ入力!$AS$13:'ﾃﾞｰﾀ入力'!$AS$34))</f>
        <v>0</v>
      </c>
      <c r="CQ24" s="1123"/>
      <c r="CR24" s="294">
        <f t="shared" si="5"/>
        <v>0</v>
      </c>
      <c r="CS24" s="294">
        <f t="shared" si="6"/>
        <v>0</v>
      </c>
      <c r="CT24" s="294">
        <f t="shared" si="7"/>
        <v>0</v>
      </c>
      <c r="CU24" s="295">
        <f t="shared" si="12"/>
        <v>0</v>
      </c>
      <c r="CV24" s="296">
        <f>IF(H24=0,0,LOOKUP(H24,ﾃﾞｰﾀ入力!$C$3:'ﾃﾞｰﾀ入力'!$C$52,ﾃﾞｰﾀ入力!$E$3:'ﾃﾞｰﾀ入力'!$E$51))</f>
        <v>0</v>
      </c>
      <c r="CW24" s="297">
        <f>IF(H24=0,0,LOOKUP(H24,ﾃﾞｰﾀ入力!$C$3:'ﾃﾞｰﾀ入力'!$C$52,ﾃﾞｰﾀ入力!$F$3:'ﾃﾞｰﾀ入力'!$F$51))</f>
        <v>0</v>
      </c>
      <c r="CY24" s="69"/>
      <c r="CZ24" s="69"/>
      <c r="DA24" s="69"/>
    </row>
    <row r="25" spans="1:105" ht="22.5" customHeight="1">
      <c r="A25" s="443">
        <f t="shared" si="8"/>
        <v>12</v>
      </c>
      <c r="B25" s="855" t="str">
        <f>ｼﾌﾄ原本!C16</f>
        <v>Y.K</v>
      </c>
      <c r="C25" s="780" t="str">
        <f>ｼﾌﾄ原本!R16</f>
        <v>X</v>
      </c>
      <c r="D25" s="435">
        <f>IF(COUNTIF($H$14:$H$30,12),VLOOKUP(12,$H$14:$CU$30,3,FALSE),0)</f>
        <v>0</v>
      </c>
      <c r="E25" s="423">
        <f>IF(COUNTIF($H$14:$H$30,12),VLOOKUP(12,$H$14:$CU$30,4,FALSE),0)</f>
        <v>0</v>
      </c>
      <c r="F25" s="430">
        <f>IF(COUNTIF($H$14:$H$30,12),VLOOKUP(12,$H$14:$CU$30,92,FALSE),0)</f>
        <v>0</v>
      </c>
      <c r="G25" s="431">
        <f>IF(COUNTIF($H$14:$H$30,12),VLOOKUP(12,$H$14:$CW$30,94,FALSE),0)</f>
        <v>0</v>
      </c>
      <c r="H25" s="432"/>
      <c r="I25" s="880">
        <f>IF(H25=0,0,LOOKUP(H25,ﾃﾞｰﾀ入力!$C$3:'ﾃﾞｰﾀ入力'!$C$40,ﾃﾞｰﾀ入力!$D$3:'ﾃﾞｰﾀ入力'!$D$40))</f>
        <v>0</v>
      </c>
      <c r="J25" s="548"/>
      <c r="K25" s="549"/>
      <c r="L25" s="632">
        <f t="shared" ref="L25:AQ25" si="40">IF(AND(L12&gt;=$J$25,L12&lt;$K$25),"*",0)</f>
        <v>0</v>
      </c>
      <c r="M25" s="626">
        <f t="shared" si="40"/>
        <v>0</v>
      </c>
      <c r="N25" s="627">
        <f t="shared" si="40"/>
        <v>0</v>
      </c>
      <c r="O25" s="853">
        <f t="shared" si="40"/>
        <v>0</v>
      </c>
      <c r="P25" s="721">
        <f t="shared" si="40"/>
        <v>0</v>
      </c>
      <c r="Q25" s="723">
        <f t="shared" si="40"/>
        <v>0</v>
      </c>
      <c r="R25" s="724">
        <f t="shared" si="40"/>
        <v>0</v>
      </c>
      <c r="S25" s="723">
        <f t="shared" si="40"/>
        <v>0</v>
      </c>
      <c r="T25" s="721">
        <f t="shared" si="40"/>
        <v>0</v>
      </c>
      <c r="U25" s="722">
        <f t="shared" si="40"/>
        <v>0</v>
      </c>
      <c r="V25" s="723">
        <f t="shared" si="40"/>
        <v>0</v>
      </c>
      <c r="W25" s="562">
        <f t="shared" si="40"/>
        <v>0</v>
      </c>
      <c r="X25" s="723">
        <f t="shared" si="40"/>
        <v>0</v>
      </c>
      <c r="Y25" s="723">
        <f t="shared" si="40"/>
        <v>0</v>
      </c>
      <c r="Z25" s="724">
        <f t="shared" si="40"/>
        <v>0</v>
      </c>
      <c r="AA25" s="723">
        <f t="shared" si="40"/>
        <v>0</v>
      </c>
      <c r="AB25" s="721">
        <f t="shared" si="40"/>
        <v>0</v>
      </c>
      <c r="AC25" s="722">
        <f t="shared" si="40"/>
        <v>0</v>
      </c>
      <c r="AD25" s="723">
        <f t="shared" si="40"/>
        <v>0</v>
      </c>
      <c r="AE25" s="562">
        <f t="shared" si="40"/>
        <v>0</v>
      </c>
      <c r="AF25" s="723">
        <f t="shared" si="40"/>
        <v>0</v>
      </c>
      <c r="AG25" s="723">
        <f t="shared" si="40"/>
        <v>0</v>
      </c>
      <c r="AH25" s="724">
        <f t="shared" si="40"/>
        <v>0</v>
      </c>
      <c r="AI25" s="723">
        <f t="shared" si="40"/>
        <v>0</v>
      </c>
      <c r="AJ25" s="721">
        <f t="shared" si="40"/>
        <v>0</v>
      </c>
      <c r="AK25" s="722">
        <f t="shared" si="40"/>
        <v>0</v>
      </c>
      <c r="AL25" s="723">
        <f t="shared" si="40"/>
        <v>0</v>
      </c>
      <c r="AM25" s="562">
        <f t="shared" si="40"/>
        <v>0</v>
      </c>
      <c r="AN25" s="723">
        <f t="shared" si="40"/>
        <v>0</v>
      </c>
      <c r="AO25" s="723">
        <f t="shared" si="40"/>
        <v>0</v>
      </c>
      <c r="AP25" s="724">
        <f t="shared" si="40"/>
        <v>0</v>
      </c>
      <c r="AQ25" s="723">
        <f t="shared" si="40"/>
        <v>0</v>
      </c>
      <c r="AR25" s="721">
        <f t="shared" ref="AR25:BW25" si="41">IF(AND(AR12&gt;=$J$25,AR12&lt;$K$25),"*",0)</f>
        <v>0</v>
      </c>
      <c r="AS25" s="722">
        <f t="shared" si="41"/>
        <v>0</v>
      </c>
      <c r="AT25" s="723">
        <f t="shared" si="41"/>
        <v>0</v>
      </c>
      <c r="AU25" s="562">
        <f t="shared" si="41"/>
        <v>0</v>
      </c>
      <c r="AV25" s="723">
        <f t="shared" si="41"/>
        <v>0</v>
      </c>
      <c r="AW25" s="723">
        <f t="shared" si="41"/>
        <v>0</v>
      </c>
      <c r="AX25" s="724">
        <f t="shared" si="41"/>
        <v>0</v>
      </c>
      <c r="AY25" s="723">
        <f t="shared" si="41"/>
        <v>0</v>
      </c>
      <c r="AZ25" s="721">
        <f t="shared" si="41"/>
        <v>0</v>
      </c>
      <c r="BA25" s="722">
        <f t="shared" si="41"/>
        <v>0</v>
      </c>
      <c r="BB25" s="723">
        <f t="shared" si="41"/>
        <v>0</v>
      </c>
      <c r="BC25" s="562">
        <f t="shared" si="41"/>
        <v>0</v>
      </c>
      <c r="BD25" s="723">
        <f t="shared" si="41"/>
        <v>0</v>
      </c>
      <c r="BE25" s="723">
        <f t="shared" si="41"/>
        <v>0</v>
      </c>
      <c r="BF25" s="724">
        <f t="shared" si="41"/>
        <v>0</v>
      </c>
      <c r="BG25" s="723">
        <f t="shared" si="41"/>
        <v>0</v>
      </c>
      <c r="BH25" s="721">
        <f t="shared" si="41"/>
        <v>0</v>
      </c>
      <c r="BI25" s="722">
        <f t="shared" si="41"/>
        <v>0</v>
      </c>
      <c r="BJ25" s="723">
        <f t="shared" si="41"/>
        <v>0</v>
      </c>
      <c r="BK25" s="562">
        <f t="shared" si="41"/>
        <v>0</v>
      </c>
      <c r="BL25" s="723">
        <f t="shared" si="41"/>
        <v>0</v>
      </c>
      <c r="BM25" s="723">
        <f t="shared" si="41"/>
        <v>0</v>
      </c>
      <c r="BN25" s="724">
        <f t="shared" si="41"/>
        <v>0</v>
      </c>
      <c r="BO25" s="723">
        <f t="shared" si="41"/>
        <v>0</v>
      </c>
      <c r="BP25" s="721">
        <f t="shared" si="41"/>
        <v>0</v>
      </c>
      <c r="BQ25" s="722">
        <f t="shared" si="41"/>
        <v>0</v>
      </c>
      <c r="BR25" s="723">
        <f t="shared" si="41"/>
        <v>0</v>
      </c>
      <c r="BS25" s="562">
        <f t="shared" si="41"/>
        <v>0</v>
      </c>
      <c r="BT25" s="723">
        <f t="shared" si="41"/>
        <v>0</v>
      </c>
      <c r="BU25" s="723">
        <f t="shared" si="41"/>
        <v>0</v>
      </c>
      <c r="BV25" s="724">
        <f t="shared" si="41"/>
        <v>0</v>
      </c>
      <c r="BW25" s="723">
        <f t="shared" si="41"/>
        <v>0</v>
      </c>
      <c r="BX25" s="721">
        <f t="shared" ref="BX25:CM25" si="42">IF(AND(BX12&gt;=$J$25,BX12&lt;$K$25),"*",0)</f>
        <v>0</v>
      </c>
      <c r="BY25" s="722">
        <f t="shared" si="42"/>
        <v>0</v>
      </c>
      <c r="BZ25" s="723">
        <f t="shared" si="42"/>
        <v>0</v>
      </c>
      <c r="CA25" s="562">
        <f t="shared" si="42"/>
        <v>0</v>
      </c>
      <c r="CB25" s="723">
        <f t="shared" si="42"/>
        <v>0</v>
      </c>
      <c r="CC25" s="539">
        <f t="shared" si="42"/>
        <v>0</v>
      </c>
      <c r="CD25" s="541">
        <f t="shared" si="42"/>
        <v>0</v>
      </c>
      <c r="CE25" s="539">
        <f t="shared" si="42"/>
        <v>0</v>
      </c>
      <c r="CF25" s="537">
        <f t="shared" si="42"/>
        <v>0</v>
      </c>
      <c r="CG25" s="538">
        <f t="shared" si="42"/>
        <v>0</v>
      </c>
      <c r="CH25" s="539">
        <f t="shared" si="42"/>
        <v>0</v>
      </c>
      <c r="CI25" s="540">
        <f t="shared" si="42"/>
        <v>0</v>
      </c>
      <c r="CJ25" s="539">
        <f t="shared" si="42"/>
        <v>0</v>
      </c>
      <c r="CK25" s="539">
        <f t="shared" si="42"/>
        <v>0</v>
      </c>
      <c r="CL25" s="541">
        <f t="shared" si="42"/>
        <v>0</v>
      </c>
      <c r="CM25" s="539">
        <f t="shared" si="42"/>
        <v>0</v>
      </c>
      <c r="CN25" s="1128">
        <f t="shared" si="4"/>
        <v>0</v>
      </c>
      <c r="CO25" s="1129"/>
      <c r="CP25" s="1123">
        <f>IF(CN25=0,0,LOOKUP(CN25,ﾃﾞｰﾀ入力!$AR$13:'ﾃﾞｰﾀ入力'!$AR$34,ﾃﾞｰﾀ入力!$AS$13:'ﾃﾞｰﾀ入力'!$AS$34))</f>
        <v>0</v>
      </c>
      <c r="CQ25" s="1123"/>
      <c r="CR25" s="294">
        <f t="shared" si="5"/>
        <v>0</v>
      </c>
      <c r="CS25" s="294">
        <f t="shared" si="6"/>
        <v>0</v>
      </c>
      <c r="CT25" s="294">
        <f t="shared" si="7"/>
        <v>0</v>
      </c>
      <c r="CU25" s="295">
        <f t="shared" si="12"/>
        <v>0</v>
      </c>
      <c r="CV25" s="296">
        <f>IF(H25=0,0,LOOKUP(H25,ﾃﾞｰﾀ入力!$C$3:'ﾃﾞｰﾀ入力'!$C$52,ﾃﾞｰﾀ入力!$E$3:'ﾃﾞｰﾀ入力'!$E$51))</f>
        <v>0</v>
      </c>
      <c r="CW25" s="297">
        <f>IF(H25=0,0,LOOKUP(H25,ﾃﾞｰﾀ入力!$C$3:'ﾃﾞｰﾀ入力'!$C$52,ﾃﾞｰﾀ入力!$F$3:'ﾃﾞｰﾀ入力'!$F$51))</f>
        <v>0</v>
      </c>
      <c r="CY25" s="69"/>
      <c r="CZ25" s="69"/>
      <c r="DA25" s="69"/>
    </row>
    <row r="26" spans="1:105" ht="22.5" customHeight="1">
      <c r="A26" s="443">
        <f t="shared" si="8"/>
        <v>13</v>
      </c>
      <c r="B26" s="855" t="str">
        <f>ｼﾌﾄ原本!C17</f>
        <v>T.R</v>
      </c>
      <c r="C26" s="780" t="str">
        <f>ｼﾌﾄ原本!R17</f>
        <v>10-19</v>
      </c>
      <c r="D26" s="435">
        <f>IF(COUNTIF($H$14:$H$30,13),VLOOKUP(13,$H$14:$CU$30,3,FALSE),0)</f>
        <v>10</v>
      </c>
      <c r="E26" s="423">
        <f>IF(COUNTIF($H$14:$H$30,13),VLOOKUP(13,$H$14:$CU$30,4,FALSE),0)</f>
        <v>17</v>
      </c>
      <c r="F26" s="430">
        <f ca="1">IF(COUNTIF($H$14:$H$30,13),VLOOKUP(13,$H$14:$CU$30,92,FALSE),0)</f>
        <v>7662.5</v>
      </c>
      <c r="G26" s="431">
        <f ca="1">IF(COUNTIF($H$14:$H$30,13),VLOOKUP(13,$H$14:$CW$30,94,FALSE),0)</f>
        <v>900</v>
      </c>
      <c r="H26" s="432"/>
      <c r="I26" s="874">
        <f>IF(H26=0,0,LOOKUP(H26,ﾃﾞｰﾀ入力!$C$3:'ﾃﾞｰﾀ入力'!$C$40,ﾃﾞｰﾀ入力!$D$3:'ﾃﾞｰﾀ入力'!$D$40))</f>
        <v>0</v>
      </c>
      <c r="J26" s="285"/>
      <c r="K26" s="286"/>
      <c r="L26" s="632">
        <f t="shared" ref="L26:AQ26" si="43">IF(AND(L12&gt;=$J$26,L12&lt;$K$26),"*",0)</f>
        <v>0</v>
      </c>
      <c r="M26" s="626">
        <f t="shared" si="43"/>
        <v>0</v>
      </c>
      <c r="N26" s="627">
        <f t="shared" si="43"/>
        <v>0</v>
      </c>
      <c r="O26" s="853">
        <f t="shared" si="43"/>
        <v>0</v>
      </c>
      <c r="P26" s="721">
        <f t="shared" si="43"/>
        <v>0</v>
      </c>
      <c r="Q26" s="723">
        <f t="shared" si="43"/>
        <v>0</v>
      </c>
      <c r="R26" s="724">
        <f t="shared" si="43"/>
        <v>0</v>
      </c>
      <c r="S26" s="723">
        <f t="shared" si="43"/>
        <v>0</v>
      </c>
      <c r="T26" s="721">
        <f t="shared" si="43"/>
        <v>0</v>
      </c>
      <c r="U26" s="722">
        <f t="shared" si="43"/>
        <v>0</v>
      </c>
      <c r="V26" s="723">
        <f t="shared" si="43"/>
        <v>0</v>
      </c>
      <c r="W26" s="562">
        <f t="shared" si="43"/>
        <v>0</v>
      </c>
      <c r="X26" s="723">
        <f t="shared" si="43"/>
        <v>0</v>
      </c>
      <c r="Y26" s="723">
        <f t="shared" si="43"/>
        <v>0</v>
      </c>
      <c r="Z26" s="724">
        <f t="shared" si="43"/>
        <v>0</v>
      </c>
      <c r="AA26" s="723">
        <f t="shared" si="43"/>
        <v>0</v>
      </c>
      <c r="AB26" s="721">
        <f t="shared" si="43"/>
        <v>0</v>
      </c>
      <c r="AC26" s="722">
        <f t="shared" si="43"/>
        <v>0</v>
      </c>
      <c r="AD26" s="723">
        <f t="shared" si="43"/>
        <v>0</v>
      </c>
      <c r="AE26" s="562">
        <f t="shared" si="43"/>
        <v>0</v>
      </c>
      <c r="AF26" s="723">
        <f t="shared" si="43"/>
        <v>0</v>
      </c>
      <c r="AG26" s="723">
        <f t="shared" si="43"/>
        <v>0</v>
      </c>
      <c r="AH26" s="724">
        <f t="shared" si="43"/>
        <v>0</v>
      </c>
      <c r="AI26" s="723">
        <f t="shared" si="43"/>
        <v>0</v>
      </c>
      <c r="AJ26" s="721">
        <f t="shared" si="43"/>
        <v>0</v>
      </c>
      <c r="AK26" s="722">
        <f t="shared" si="43"/>
        <v>0</v>
      </c>
      <c r="AL26" s="723">
        <f t="shared" si="43"/>
        <v>0</v>
      </c>
      <c r="AM26" s="562">
        <f t="shared" si="43"/>
        <v>0</v>
      </c>
      <c r="AN26" s="723">
        <f t="shared" si="43"/>
        <v>0</v>
      </c>
      <c r="AO26" s="723">
        <f t="shared" si="43"/>
        <v>0</v>
      </c>
      <c r="AP26" s="724">
        <f t="shared" si="43"/>
        <v>0</v>
      </c>
      <c r="AQ26" s="723">
        <f t="shared" si="43"/>
        <v>0</v>
      </c>
      <c r="AR26" s="721">
        <f t="shared" ref="AR26:BW26" si="44">IF(AND(AR12&gt;=$J$26,AR12&lt;$K$26),"*",0)</f>
        <v>0</v>
      </c>
      <c r="AS26" s="722">
        <f t="shared" si="44"/>
        <v>0</v>
      </c>
      <c r="AT26" s="723">
        <f t="shared" si="44"/>
        <v>0</v>
      </c>
      <c r="AU26" s="562">
        <f t="shared" si="44"/>
        <v>0</v>
      </c>
      <c r="AV26" s="723">
        <f t="shared" si="44"/>
        <v>0</v>
      </c>
      <c r="AW26" s="723">
        <f t="shared" si="44"/>
        <v>0</v>
      </c>
      <c r="AX26" s="724">
        <f t="shared" si="44"/>
        <v>0</v>
      </c>
      <c r="AY26" s="723">
        <f t="shared" si="44"/>
        <v>0</v>
      </c>
      <c r="AZ26" s="721">
        <f t="shared" si="44"/>
        <v>0</v>
      </c>
      <c r="BA26" s="722">
        <f t="shared" si="44"/>
        <v>0</v>
      </c>
      <c r="BB26" s="723">
        <f t="shared" si="44"/>
        <v>0</v>
      </c>
      <c r="BC26" s="562">
        <f t="shared" si="44"/>
        <v>0</v>
      </c>
      <c r="BD26" s="723">
        <f t="shared" si="44"/>
        <v>0</v>
      </c>
      <c r="BE26" s="723">
        <f t="shared" si="44"/>
        <v>0</v>
      </c>
      <c r="BF26" s="724">
        <f t="shared" si="44"/>
        <v>0</v>
      </c>
      <c r="BG26" s="723">
        <f t="shared" si="44"/>
        <v>0</v>
      </c>
      <c r="BH26" s="721">
        <f t="shared" si="44"/>
        <v>0</v>
      </c>
      <c r="BI26" s="722">
        <f t="shared" si="44"/>
        <v>0</v>
      </c>
      <c r="BJ26" s="723">
        <f t="shared" si="44"/>
        <v>0</v>
      </c>
      <c r="BK26" s="562">
        <f t="shared" si="44"/>
        <v>0</v>
      </c>
      <c r="BL26" s="723">
        <f t="shared" si="44"/>
        <v>0</v>
      </c>
      <c r="BM26" s="723">
        <f t="shared" si="44"/>
        <v>0</v>
      </c>
      <c r="BN26" s="724">
        <f t="shared" si="44"/>
        <v>0</v>
      </c>
      <c r="BO26" s="723">
        <f t="shared" si="44"/>
        <v>0</v>
      </c>
      <c r="BP26" s="721">
        <f t="shared" si="44"/>
        <v>0</v>
      </c>
      <c r="BQ26" s="722">
        <f t="shared" si="44"/>
        <v>0</v>
      </c>
      <c r="BR26" s="723">
        <f t="shared" si="44"/>
        <v>0</v>
      </c>
      <c r="BS26" s="562">
        <f t="shared" si="44"/>
        <v>0</v>
      </c>
      <c r="BT26" s="723">
        <f t="shared" si="44"/>
        <v>0</v>
      </c>
      <c r="BU26" s="723">
        <f t="shared" si="44"/>
        <v>0</v>
      </c>
      <c r="BV26" s="724">
        <f t="shared" si="44"/>
        <v>0</v>
      </c>
      <c r="BW26" s="723">
        <f t="shared" si="44"/>
        <v>0</v>
      </c>
      <c r="BX26" s="721">
        <f t="shared" ref="BX26:CM26" si="45">IF(AND(BX12&gt;=$J$26,BX12&lt;$K$26),"*",0)</f>
        <v>0</v>
      </c>
      <c r="BY26" s="722">
        <f t="shared" si="45"/>
        <v>0</v>
      </c>
      <c r="BZ26" s="723">
        <f t="shared" si="45"/>
        <v>0</v>
      </c>
      <c r="CA26" s="562">
        <f t="shared" si="45"/>
        <v>0</v>
      </c>
      <c r="CB26" s="723">
        <f t="shared" si="45"/>
        <v>0</v>
      </c>
      <c r="CC26" s="539">
        <f t="shared" si="45"/>
        <v>0</v>
      </c>
      <c r="CD26" s="541">
        <f t="shared" si="45"/>
        <v>0</v>
      </c>
      <c r="CE26" s="539">
        <f t="shared" si="45"/>
        <v>0</v>
      </c>
      <c r="CF26" s="537">
        <f t="shared" si="45"/>
        <v>0</v>
      </c>
      <c r="CG26" s="538">
        <f t="shared" si="45"/>
        <v>0</v>
      </c>
      <c r="CH26" s="539">
        <f t="shared" si="45"/>
        <v>0</v>
      </c>
      <c r="CI26" s="540">
        <f t="shared" si="45"/>
        <v>0</v>
      </c>
      <c r="CJ26" s="539">
        <f t="shared" si="45"/>
        <v>0</v>
      </c>
      <c r="CK26" s="539">
        <f t="shared" si="45"/>
        <v>0</v>
      </c>
      <c r="CL26" s="541">
        <f t="shared" si="45"/>
        <v>0</v>
      </c>
      <c r="CM26" s="539">
        <f t="shared" si="45"/>
        <v>0</v>
      </c>
      <c r="CN26" s="1128">
        <f t="shared" si="4"/>
        <v>0</v>
      </c>
      <c r="CO26" s="1129"/>
      <c r="CP26" s="1123">
        <f>IF(CN26=0,0,LOOKUP(CN26,ﾃﾞｰﾀ入力!$AR$13:'ﾃﾞｰﾀ入力'!$AR$34,ﾃﾞｰﾀ入力!$AS$13:'ﾃﾞｰﾀ入力'!$AS$34))</f>
        <v>0</v>
      </c>
      <c r="CQ26" s="1123"/>
      <c r="CR26" s="294">
        <f t="shared" si="5"/>
        <v>0</v>
      </c>
      <c r="CS26" s="294">
        <f t="shared" si="6"/>
        <v>0</v>
      </c>
      <c r="CT26" s="294">
        <f t="shared" si="7"/>
        <v>0</v>
      </c>
      <c r="CU26" s="295">
        <f t="shared" si="12"/>
        <v>0</v>
      </c>
      <c r="CV26" s="296">
        <f>IF(H26=0,0,LOOKUP(H26,ﾃﾞｰﾀ入力!$C$3:'ﾃﾞｰﾀ入力'!$C$52,ﾃﾞｰﾀ入力!$E$3:'ﾃﾞｰﾀ入力'!$E$51))</f>
        <v>0</v>
      </c>
      <c r="CW26" s="297">
        <f>IF(H26=0,0,LOOKUP(H26,ﾃﾞｰﾀ入力!$C$3:'ﾃﾞｰﾀ入力'!$C$52,ﾃﾞｰﾀ入力!$F$3:'ﾃﾞｰﾀ入力'!$F$51))</f>
        <v>0</v>
      </c>
      <c r="CY26" s="69"/>
      <c r="CZ26" s="69"/>
      <c r="DA26" s="69"/>
    </row>
    <row r="27" spans="1:105" ht="22.5" customHeight="1">
      <c r="A27" s="443">
        <f t="shared" si="8"/>
        <v>14</v>
      </c>
      <c r="B27" s="855" t="str">
        <f>ｼﾌﾄ原本!C18</f>
        <v>I.N</v>
      </c>
      <c r="C27" s="780" t="str">
        <f>ｼﾌﾄ原本!R18</f>
        <v>9-18</v>
      </c>
      <c r="D27" s="435">
        <f>IF(COUNTIF($H$14:$H$30,14),VLOOKUP(14,$H$14:$CU$30,3,FALSE),0)</f>
        <v>0</v>
      </c>
      <c r="E27" s="423">
        <f>IF(COUNTIF($H$14:$H$30,14),VLOOKUP(14,$H$14:$CU$30,4,FALSE),0)</f>
        <v>0</v>
      </c>
      <c r="F27" s="430">
        <f>IF(COUNTIF($H$14:$H$30,14),VLOOKUP(14,$H$14:$CU$30,92,FALSE),0)</f>
        <v>0</v>
      </c>
      <c r="G27" s="431">
        <f>IF(COUNTIF($H$14:$H$30,14),VLOOKUP(14,$H$14:$CW$30,94,FALSE),0)</f>
        <v>0</v>
      </c>
      <c r="H27" s="432"/>
      <c r="I27" s="874">
        <f>IF(H27=0,0,LOOKUP(H27,ﾃﾞｰﾀ入力!$C$3:'ﾃﾞｰﾀ入力'!$C$40,ﾃﾞｰﾀ入力!$D$3:'ﾃﾞｰﾀ入力'!$D$40))</f>
        <v>0</v>
      </c>
      <c r="J27" s="285"/>
      <c r="K27" s="286"/>
      <c r="L27" s="632">
        <f>IF(AND(L$12&gt;=$J$27,L$12&lt;$K$27),"*",0)</f>
        <v>0</v>
      </c>
      <c r="M27" s="626">
        <f>IF(AND(M$12&gt;=$J$27,M$12&lt;$K$27),"*",0)</f>
        <v>0</v>
      </c>
      <c r="N27" s="627">
        <f>IF(AND(N$12&gt;=$J$27,N$12&lt;$K$27),"*",0)</f>
        <v>0</v>
      </c>
      <c r="O27" s="853">
        <f>IF(AND(O$12&gt;=$J$27,O$12&lt;$K$27),"*",0)</f>
        <v>0</v>
      </c>
      <c r="P27" s="721">
        <f>IF(AND(P$12&gt;=$J$27,P$12&lt;$K$27),"*",0)</f>
        <v>0</v>
      </c>
      <c r="Q27" s="723">
        <f t="shared" ref="Q27:AV27" si="46">IF(AND(Q12&gt;=$J$27,Q12&lt;$K$27),"*",0)</f>
        <v>0</v>
      </c>
      <c r="R27" s="724">
        <f t="shared" si="46"/>
        <v>0</v>
      </c>
      <c r="S27" s="723">
        <f t="shared" si="46"/>
        <v>0</v>
      </c>
      <c r="T27" s="721">
        <f t="shared" si="46"/>
        <v>0</v>
      </c>
      <c r="U27" s="722">
        <f t="shared" si="46"/>
        <v>0</v>
      </c>
      <c r="V27" s="723">
        <f t="shared" si="46"/>
        <v>0</v>
      </c>
      <c r="W27" s="562">
        <f t="shared" si="46"/>
        <v>0</v>
      </c>
      <c r="X27" s="723">
        <f t="shared" si="46"/>
        <v>0</v>
      </c>
      <c r="Y27" s="723">
        <f t="shared" si="46"/>
        <v>0</v>
      </c>
      <c r="Z27" s="724">
        <f t="shared" si="46"/>
        <v>0</v>
      </c>
      <c r="AA27" s="723">
        <f t="shared" si="46"/>
        <v>0</v>
      </c>
      <c r="AB27" s="721">
        <f t="shared" si="46"/>
        <v>0</v>
      </c>
      <c r="AC27" s="722">
        <f t="shared" si="46"/>
        <v>0</v>
      </c>
      <c r="AD27" s="723">
        <f t="shared" si="46"/>
        <v>0</v>
      </c>
      <c r="AE27" s="562">
        <f t="shared" si="46"/>
        <v>0</v>
      </c>
      <c r="AF27" s="723">
        <f t="shared" si="46"/>
        <v>0</v>
      </c>
      <c r="AG27" s="723">
        <f t="shared" si="46"/>
        <v>0</v>
      </c>
      <c r="AH27" s="724">
        <f t="shared" si="46"/>
        <v>0</v>
      </c>
      <c r="AI27" s="723">
        <f t="shared" si="46"/>
        <v>0</v>
      </c>
      <c r="AJ27" s="721">
        <f t="shared" si="46"/>
        <v>0</v>
      </c>
      <c r="AK27" s="722">
        <f t="shared" si="46"/>
        <v>0</v>
      </c>
      <c r="AL27" s="723">
        <f t="shared" si="46"/>
        <v>0</v>
      </c>
      <c r="AM27" s="562">
        <f t="shared" si="46"/>
        <v>0</v>
      </c>
      <c r="AN27" s="723">
        <f t="shared" si="46"/>
        <v>0</v>
      </c>
      <c r="AO27" s="723">
        <f t="shared" si="46"/>
        <v>0</v>
      </c>
      <c r="AP27" s="724">
        <f t="shared" si="46"/>
        <v>0</v>
      </c>
      <c r="AQ27" s="723">
        <f t="shared" si="46"/>
        <v>0</v>
      </c>
      <c r="AR27" s="721">
        <f t="shared" si="46"/>
        <v>0</v>
      </c>
      <c r="AS27" s="722">
        <f t="shared" si="46"/>
        <v>0</v>
      </c>
      <c r="AT27" s="723">
        <f t="shared" si="46"/>
        <v>0</v>
      </c>
      <c r="AU27" s="562">
        <f t="shared" si="46"/>
        <v>0</v>
      </c>
      <c r="AV27" s="723">
        <f t="shared" si="46"/>
        <v>0</v>
      </c>
      <c r="AW27" s="723">
        <f t="shared" ref="AW27:CB27" si="47">IF(AND(AW12&gt;=$J$27,AW12&lt;$K$27),"*",0)</f>
        <v>0</v>
      </c>
      <c r="AX27" s="724">
        <f t="shared" si="47"/>
        <v>0</v>
      </c>
      <c r="AY27" s="723">
        <f t="shared" si="47"/>
        <v>0</v>
      </c>
      <c r="AZ27" s="721">
        <f t="shared" si="47"/>
        <v>0</v>
      </c>
      <c r="BA27" s="722">
        <f t="shared" si="47"/>
        <v>0</v>
      </c>
      <c r="BB27" s="723">
        <f t="shared" si="47"/>
        <v>0</v>
      </c>
      <c r="BC27" s="562">
        <f t="shared" si="47"/>
        <v>0</v>
      </c>
      <c r="BD27" s="723">
        <f t="shared" si="47"/>
        <v>0</v>
      </c>
      <c r="BE27" s="723">
        <f t="shared" si="47"/>
        <v>0</v>
      </c>
      <c r="BF27" s="724">
        <f t="shared" si="47"/>
        <v>0</v>
      </c>
      <c r="BG27" s="723">
        <f t="shared" si="47"/>
        <v>0</v>
      </c>
      <c r="BH27" s="721">
        <f t="shared" si="47"/>
        <v>0</v>
      </c>
      <c r="BI27" s="722">
        <f t="shared" si="47"/>
        <v>0</v>
      </c>
      <c r="BJ27" s="723">
        <f t="shared" si="47"/>
        <v>0</v>
      </c>
      <c r="BK27" s="562">
        <f t="shared" si="47"/>
        <v>0</v>
      </c>
      <c r="BL27" s="723">
        <f t="shared" si="47"/>
        <v>0</v>
      </c>
      <c r="BM27" s="723">
        <f t="shared" si="47"/>
        <v>0</v>
      </c>
      <c r="BN27" s="724">
        <f t="shared" si="47"/>
        <v>0</v>
      </c>
      <c r="BO27" s="723">
        <f t="shared" si="47"/>
        <v>0</v>
      </c>
      <c r="BP27" s="721">
        <f t="shared" si="47"/>
        <v>0</v>
      </c>
      <c r="BQ27" s="722">
        <f t="shared" si="47"/>
        <v>0</v>
      </c>
      <c r="BR27" s="723">
        <f t="shared" si="47"/>
        <v>0</v>
      </c>
      <c r="BS27" s="562">
        <f t="shared" si="47"/>
        <v>0</v>
      </c>
      <c r="BT27" s="723">
        <f t="shared" si="47"/>
        <v>0</v>
      </c>
      <c r="BU27" s="723">
        <f t="shared" si="47"/>
        <v>0</v>
      </c>
      <c r="BV27" s="724">
        <f t="shared" si="47"/>
        <v>0</v>
      </c>
      <c r="BW27" s="723">
        <f t="shared" si="47"/>
        <v>0</v>
      </c>
      <c r="BX27" s="721">
        <f t="shared" si="47"/>
        <v>0</v>
      </c>
      <c r="BY27" s="722">
        <f t="shared" si="47"/>
        <v>0</v>
      </c>
      <c r="BZ27" s="723">
        <f t="shared" si="47"/>
        <v>0</v>
      </c>
      <c r="CA27" s="562">
        <f t="shared" si="47"/>
        <v>0</v>
      </c>
      <c r="CB27" s="723">
        <f t="shared" si="47"/>
        <v>0</v>
      </c>
      <c r="CC27" s="539">
        <f t="shared" ref="CC27:CM27" si="48">IF(AND(CC12&gt;=$J$27,CC12&lt;$K$27),"*",0)</f>
        <v>0</v>
      </c>
      <c r="CD27" s="541">
        <f t="shared" si="48"/>
        <v>0</v>
      </c>
      <c r="CE27" s="539">
        <f t="shared" si="48"/>
        <v>0</v>
      </c>
      <c r="CF27" s="537">
        <f t="shared" si="48"/>
        <v>0</v>
      </c>
      <c r="CG27" s="538">
        <f t="shared" si="48"/>
        <v>0</v>
      </c>
      <c r="CH27" s="539">
        <f t="shared" si="48"/>
        <v>0</v>
      </c>
      <c r="CI27" s="540">
        <f t="shared" si="48"/>
        <v>0</v>
      </c>
      <c r="CJ27" s="539">
        <f t="shared" si="48"/>
        <v>0</v>
      </c>
      <c r="CK27" s="539">
        <f t="shared" si="48"/>
        <v>0</v>
      </c>
      <c r="CL27" s="541">
        <f t="shared" si="48"/>
        <v>0</v>
      </c>
      <c r="CM27" s="539">
        <f t="shared" si="48"/>
        <v>0</v>
      </c>
      <c r="CN27" s="1128">
        <f t="shared" si="4"/>
        <v>0</v>
      </c>
      <c r="CO27" s="1129"/>
      <c r="CP27" s="1123">
        <f>IF(CN27=0,0,LOOKUP(CN27,ﾃﾞｰﾀ入力!$AR$13:'ﾃﾞｰﾀ入力'!$AR$34,ﾃﾞｰﾀ入力!$AS$13:'ﾃﾞｰﾀ入力'!$AS$34))</f>
        <v>0</v>
      </c>
      <c r="CQ27" s="1123"/>
      <c r="CR27" s="294">
        <f t="shared" si="5"/>
        <v>0</v>
      </c>
      <c r="CS27" s="294">
        <f t="shared" si="6"/>
        <v>0</v>
      </c>
      <c r="CT27" s="294">
        <f t="shared" si="7"/>
        <v>0</v>
      </c>
      <c r="CU27" s="295">
        <f t="shared" si="12"/>
        <v>0</v>
      </c>
      <c r="CV27" s="296">
        <f>IF(H27=0,0,LOOKUP(H27,ﾃﾞｰﾀ入力!$C$3:'ﾃﾞｰﾀ入力'!$C$52,ﾃﾞｰﾀ入力!$E$3:'ﾃﾞｰﾀ入力'!$E$51))</f>
        <v>0</v>
      </c>
      <c r="CW27" s="297">
        <f>IF(H27=0,0,LOOKUP(H27,ﾃﾞｰﾀ入力!$C$3:'ﾃﾞｰﾀ入力'!$C$52,ﾃﾞｰﾀ入力!$F$3:'ﾃﾞｰﾀ入力'!$F$51))</f>
        <v>0</v>
      </c>
      <c r="CY27" s="69"/>
      <c r="CZ27" s="69"/>
      <c r="DA27" s="69"/>
    </row>
    <row r="28" spans="1:105" ht="22.5" customHeight="1">
      <c r="A28" s="443">
        <f t="shared" si="8"/>
        <v>15</v>
      </c>
      <c r="B28" s="855" t="str">
        <f>ｼﾌﾄ原本!C19</f>
        <v>W.M</v>
      </c>
      <c r="C28" s="780" t="str">
        <f>ｼﾌﾄ原本!R19</f>
        <v>X</v>
      </c>
      <c r="D28" s="435">
        <f>IF(COUNTIF($H$14:$H$30,15),VLOOKUP(15,$H$14:$CU$30,3,FALSE),0)</f>
        <v>0</v>
      </c>
      <c r="E28" s="423">
        <f>IF(COUNTIF($H$14:$H$30,15),VLOOKUP(15,$H$14:$CU$30,4,FALSE),0)</f>
        <v>0</v>
      </c>
      <c r="F28" s="426">
        <f>IF(COUNTIF($H$14:$H$30,15),VLOOKUP(15,$H$14:$CU$30,92,FALSE),0)</f>
        <v>0</v>
      </c>
      <c r="G28" s="436">
        <f>IF(COUNTIF($H$14:$H$30,15),VLOOKUP(15,$H$14:$CW$30,94,FALSE),0)</f>
        <v>0</v>
      </c>
      <c r="H28" s="432"/>
      <c r="I28" s="874">
        <f>IF(H28=0,0,LOOKUP(H28,ﾃﾞｰﾀ入力!$C$3:'ﾃﾞｰﾀ入力'!$C$40,ﾃﾞｰﾀ入力!$D$3:'ﾃﾞｰﾀ入力'!$D$40))</f>
        <v>0</v>
      </c>
      <c r="J28" s="298"/>
      <c r="K28" s="299"/>
      <c r="L28" s="632">
        <f t="shared" ref="L28:AQ28" si="49">IF(AND(L$12&gt;=$J$28,L$12&lt;$K$28),"*",0)</f>
        <v>0</v>
      </c>
      <c r="M28" s="626">
        <f t="shared" si="49"/>
        <v>0</v>
      </c>
      <c r="N28" s="627">
        <f t="shared" si="49"/>
        <v>0</v>
      </c>
      <c r="O28" s="628">
        <f t="shared" si="49"/>
        <v>0</v>
      </c>
      <c r="P28" s="537">
        <f t="shared" si="49"/>
        <v>0</v>
      </c>
      <c r="Q28" s="539">
        <f t="shared" si="49"/>
        <v>0</v>
      </c>
      <c r="R28" s="541">
        <f t="shared" si="49"/>
        <v>0</v>
      </c>
      <c r="S28" s="539">
        <f t="shared" si="49"/>
        <v>0</v>
      </c>
      <c r="T28" s="537">
        <f t="shared" si="49"/>
        <v>0</v>
      </c>
      <c r="U28" s="538">
        <f t="shared" si="49"/>
        <v>0</v>
      </c>
      <c r="V28" s="539">
        <f t="shared" si="49"/>
        <v>0</v>
      </c>
      <c r="W28" s="540">
        <f t="shared" si="49"/>
        <v>0</v>
      </c>
      <c r="X28" s="539">
        <f t="shared" si="49"/>
        <v>0</v>
      </c>
      <c r="Y28" s="723">
        <f t="shared" si="49"/>
        <v>0</v>
      </c>
      <c r="Z28" s="724">
        <f t="shared" si="49"/>
        <v>0</v>
      </c>
      <c r="AA28" s="723">
        <f t="shared" si="49"/>
        <v>0</v>
      </c>
      <c r="AB28" s="721">
        <f t="shared" si="49"/>
        <v>0</v>
      </c>
      <c r="AC28" s="722">
        <f t="shared" si="49"/>
        <v>0</v>
      </c>
      <c r="AD28" s="723">
        <f t="shared" si="49"/>
        <v>0</v>
      </c>
      <c r="AE28" s="562">
        <f t="shared" si="49"/>
        <v>0</v>
      </c>
      <c r="AF28" s="723">
        <f t="shared" si="49"/>
        <v>0</v>
      </c>
      <c r="AG28" s="723">
        <f t="shared" si="49"/>
        <v>0</v>
      </c>
      <c r="AH28" s="724">
        <f t="shared" si="49"/>
        <v>0</v>
      </c>
      <c r="AI28" s="723">
        <f t="shared" si="49"/>
        <v>0</v>
      </c>
      <c r="AJ28" s="721">
        <f t="shared" si="49"/>
        <v>0</v>
      </c>
      <c r="AK28" s="722">
        <f t="shared" si="49"/>
        <v>0</v>
      </c>
      <c r="AL28" s="723">
        <f t="shared" si="49"/>
        <v>0</v>
      </c>
      <c r="AM28" s="562">
        <f t="shared" si="49"/>
        <v>0</v>
      </c>
      <c r="AN28" s="723">
        <f t="shared" si="49"/>
        <v>0</v>
      </c>
      <c r="AO28" s="723">
        <f t="shared" si="49"/>
        <v>0</v>
      </c>
      <c r="AP28" s="724">
        <f t="shared" si="49"/>
        <v>0</v>
      </c>
      <c r="AQ28" s="723">
        <f t="shared" si="49"/>
        <v>0</v>
      </c>
      <c r="AR28" s="721">
        <f t="shared" ref="AR28:BW28" si="50">IF(AND(AR$12&gt;=$J$28,AR$12&lt;$K$28),"*",0)</f>
        <v>0</v>
      </c>
      <c r="AS28" s="722">
        <f t="shared" si="50"/>
        <v>0</v>
      </c>
      <c r="AT28" s="723">
        <f t="shared" si="50"/>
        <v>0</v>
      </c>
      <c r="AU28" s="562">
        <f t="shared" si="50"/>
        <v>0</v>
      </c>
      <c r="AV28" s="723">
        <f t="shared" si="50"/>
        <v>0</v>
      </c>
      <c r="AW28" s="723">
        <f t="shared" si="50"/>
        <v>0</v>
      </c>
      <c r="AX28" s="724">
        <f t="shared" si="50"/>
        <v>0</v>
      </c>
      <c r="AY28" s="723">
        <f t="shared" si="50"/>
        <v>0</v>
      </c>
      <c r="AZ28" s="721">
        <f t="shared" si="50"/>
        <v>0</v>
      </c>
      <c r="BA28" s="722">
        <f t="shared" si="50"/>
        <v>0</v>
      </c>
      <c r="BB28" s="723">
        <f t="shared" si="50"/>
        <v>0</v>
      </c>
      <c r="BC28" s="562">
        <f t="shared" si="50"/>
        <v>0</v>
      </c>
      <c r="BD28" s="723">
        <f t="shared" si="50"/>
        <v>0</v>
      </c>
      <c r="BE28" s="723">
        <f t="shared" si="50"/>
        <v>0</v>
      </c>
      <c r="BF28" s="724">
        <f t="shared" si="50"/>
        <v>0</v>
      </c>
      <c r="BG28" s="723">
        <f t="shared" si="50"/>
        <v>0</v>
      </c>
      <c r="BH28" s="721">
        <f t="shared" si="50"/>
        <v>0</v>
      </c>
      <c r="BI28" s="722">
        <f t="shared" si="50"/>
        <v>0</v>
      </c>
      <c r="BJ28" s="723">
        <f t="shared" si="50"/>
        <v>0</v>
      </c>
      <c r="BK28" s="562">
        <f t="shared" si="50"/>
        <v>0</v>
      </c>
      <c r="BL28" s="723">
        <f t="shared" si="50"/>
        <v>0</v>
      </c>
      <c r="BM28" s="723">
        <f t="shared" si="50"/>
        <v>0</v>
      </c>
      <c r="BN28" s="724">
        <f t="shared" si="50"/>
        <v>0</v>
      </c>
      <c r="BO28" s="723">
        <f t="shared" si="50"/>
        <v>0</v>
      </c>
      <c r="BP28" s="721">
        <f t="shared" si="50"/>
        <v>0</v>
      </c>
      <c r="BQ28" s="722">
        <f t="shared" si="50"/>
        <v>0</v>
      </c>
      <c r="BR28" s="723">
        <f t="shared" si="50"/>
        <v>0</v>
      </c>
      <c r="BS28" s="562">
        <f t="shared" si="50"/>
        <v>0</v>
      </c>
      <c r="BT28" s="723">
        <f t="shared" si="50"/>
        <v>0</v>
      </c>
      <c r="BU28" s="723">
        <f t="shared" si="50"/>
        <v>0</v>
      </c>
      <c r="BV28" s="724">
        <f t="shared" si="50"/>
        <v>0</v>
      </c>
      <c r="BW28" s="723">
        <f t="shared" si="50"/>
        <v>0</v>
      </c>
      <c r="BX28" s="721">
        <f t="shared" ref="BX28:CM28" si="51">IF(AND(BX$12&gt;=$J$28,BX$12&lt;$K$28),"*",0)</f>
        <v>0</v>
      </c>
      <c r="BY28" s="722">
        <f t="shared" si="51"/>
        <v>0</v>
      </c>
      <c r="BZ28" s="723">
        <f t="shared" si="51"/>
        <v>0</v>
      </c>
      <c r="CA28" s="562">
        <f t="shared" si="51"/>
        <v>0</v>
      </c>
      <c r="CB28" s="723">
        <f t="shared" si="51"/>
        <v>0</v>
      </c>
      <c r="CC28" s="539">
        <f t="shared" si="51"/>
        <v>0</v>
      </c>
      <c r="CD28" s="541">
        <f t="shared" si="51"/>
        <v>0</v>
      </c>
      <c r="CE28" s="539">
        <f t="shared" si="51"/>
        <v>0</v>
      </c>
      <c r="CF28" s="537">
        <f t="shared" si="51"/>
        <v>0</v>
      </c>
      <c r="CG28" s="538">
        <f t="shared" si="51"/>
        <v>0</v>
      </c>
      <c r="CH28" s="539">
        <f t="shared" si="51"/>
        <v>0</v>
      </c>
      <c r="CI28" s="540">
        <f t="shared" si="51"/>
        <v>0</v>
      </c>
      <c r="CJ28" s="539">
        <f t="shared" si="51"/>
        <v>0</v>
      </c>
      <c r="CK28" s="539">
        <f t="shared" si="51"/>
        <v>0</v>
      </c>
      <c r="CL28" s="541">
        <f t="shared" si="51"/>
        <v>0</v>
      </c>
      <c r="CM28" s="539">
        <f t="shared" si="51"/>
        <v>0</v>
      </c>
      <c r="CN28" s="1128">
        <f t="shared" si="4"/>
        <v>0</v>
      </c>
      <c r="CO28" s="1129"/>
      <c r="CP28" s="1123">
        <f>IF(CN28=0,0,LOOKUP(CN28,ﾃﾞｰﾀ入力!$AR$13:'ﾃﾞｰﾀ入力'!$AR$34,ﾃﾞｰﾀ入力!$AS$13:'ﾃﾞｰﾀ入力'!$AS$34))</f>
        <v>0</v>
      </c>
      <c r="CQ28" s="1123"/>
      <c r="CR28" s="294">
        <f t="shared" si="5"/>
        <v>0</v>
      </c>
      <c r="CS28" s="294">
        <f t="shared" si="6"/>
        <v>0</v>
      </c>
      <c r="CT28" s="294">
        <f t="shared" si="7"/>
        <v>0</v>
      </c>
      <c r="CU28" s="295">
        <f t="shared" si="12"/>
        <v>0</v>
      </c>
      <c r="CV28" s="296">
        <f>IF(H28=0,0,LOOKUP(H28,ﾃﾞｰﾀ入力!$C$3:'ﾃﾞｰﾀ入力'!$C$52,ﾃﾞｰﾀ入力!$E$3:'ﾃﾞｰﾀ入力'!$E$51))</f>
        <v>0</v>
      </c>
      <c r="CW28" s="297">
        <f>IF(H28=0,0,LOOKUP(H28,ﾃﾞｰﾀ入力!$C$3:'ﾃﾞｰﾀ入力'!$C$52,ﾃﾞｰﾀ入力!$F$3:'ﾃﾞｰﾀ入力'!$F$51))</f>
        <v>0</v>
      </c>
      <c r="CY28" s="69"/>
      <c r="CZ28" s="69"/>
      <c r="DA28" s="69"/>
    </row>
    <row r="29" spans="1:105" ht="22.5" customHeight="1">
      <c r="A29" s="443">
        <f t="shared" si="8"/>
        <v>16</v>
      </c>
      <c r="B29" s="855" t="str">
        <f>ｼﾌﾄ原本!C20</f>
        <v>Y.Y</v>
      </c>
      <c r="C29" s="780" t="str">
        <f>ｼﾌﾄ原本!R20</f>
        <v>X</v>
      </c>
      <c r="D29" s="435">
        <f>IF(COUNTIF($H$14:$H$30,16),VLOOKUP(16,$H$14:$CU$30,3,FALSE),0)</f>
        <v>0</v>
      </c>
      <c r="E29" s="423">
        <f>IF(COUNTIF($H$14:$H$30,16),VLOOKUP(16,$H$14:$CU$30,4,FALSE),0)</f>
        <v>0</v>
      </c>
      <c r="F29" s="426">
        <f>IF(COUNTIF($H$14:$H$30,16),VLOOKUP(16,$H$14:$CU$30,92,FALSE),0)</f>
        <v>0</v>
      </c>
      <c r="G29" s="436">
        <f>IF(COUNTIF($H$14:$H$30,16),VLOOKUP(16,$H$14:$CW$30,94,FALSE),0)</f>
        <v>0</v>
      </c>
      <c r="H29" s="432"/>
      <c r="I29" s="874">
        <f>IF(H29=0,0,LOOKUP(H29,ﾃﾞｰﾀ入力!$C$3:'ﾃﾞｰﾀ入力'!$C$40,ﾃﾞｰﾀ入力!$D$3:'ﾃﾞｰﾀ入力'!$D$40))</f>
        <v>0</v>
      </c>
      <c r="J29" s="298"/>
      <c r="K29" s="299"/>
      <c r="L29" s="632">
        <f t="shared" ref="L29:AQ29" si="52">IF(AND(L$12&gt;=$J$29,L$12&lt;$K$29),"*",0)</f>
        <v>0</v>
      </c>
      <c r="M29" s="626">
        <f t="shared" si="52"/>
        <v>0</v>
      </c>
      <c r="N29" s="627">
        <f t="shared" si="52"/>
        <v>0</v>
      </c>
      <c r="O29" s="628">
        <f t="shared" si="52"/>
        <v>0</v>
      </c>
      <c r="P29" s="537">
        <f t="shared" si="52"/>
        <v>0</v>
      </c>
      <c r="Q29" s="539">
        <f t="shared" si="52"/>
        <v>0</v>
      </c>
      <c r="R29" s="541">
        <f t="shared" si="52"/>
        <v>0</v>
      </c>
      <c r="S29" s="539">
        <f t="shared" si="52"/>
        <v>0</v>
      </c>
      <c r="T29" s="537">
        <f t="shared" si="52"/>
        <v>0</v>
      </c>
      <c r="U29" s="538">
        <f t="shared" si="52"/>
        <v>0</v>
      </c>
      <c r="V29" s="539">
        <f t="shared" si="52"/>
        <v>0</v>
      </c>
      <c r="W29" s="540">
        <f t="shared" si="52"/>
        <v>0</v>
      </c>
      <c r="X29" s="539">
        <f t="shared" si="52"/>
        <v>0</v>
      </c>
      <c r="Y29" s="539">
        <f t="shared" si="52"/>
        <v>0</v>
      </c>
      <c r="Z29" s="541">
        <f t="shared" si="52"/>
        <v>0</v>
      </c>
      <c r="AA29" s="539">
        <f t="shared" si="52"/>
        <v>0</v>
      </c>
      <c r="AB29" s="537">
        <f t="shared" si="52"/>
        <v>0</v>
      </c>
      <c r="AC29" s="538">
        <f t="shared" si="52"/>
        <v>0</v>
      </c>
      <c r="AD29" s="539">
        <f t="shared" si="52"/>
        <v>0</v>
      </c>
      <c r="AE29" s="540">
        <f t="shared" si="52"/>
        <v>0</v>
      </c>
      <c r="AF29" s="539">
        <f t="shared" si="52"/>
        <v>0</v>
      </c>
      <c r="AG29" s="539">
        <f t="shared" si="52"/>
        <v>0</v>
      </c>
      <c r="AH29" s="541">
        <f t="shared" si="52"/>
        <v>0</v>
      </c>
      <c r="AI29" s="539">
        <f t="shared" si="52"/>
        <v>0</v>
      </c>
      <c r="AJ29" s="537">
        <f t="shared" si="52"/>
        <v>0</v>
      </c>
      <c r="AK29" s="538">
        <f t="shared" si="52"/>
        <v>0</v>
      </c>
      <c r="AL29" s="539">
        <f t="shared" si="52"/>
        <v>0</v>
      </c>
      <c r="AM29" s="540">
        <f t="shared" si="52"/>
        <v>0</v>
      </c>
      <c r="AN29" s="539">
        <f t="shared" si="52"/>
        <v>0</v>
      </c>
      <c r="AO29" s="539">
        <f t="shared" si="52"/>
        <v>0</v>
      </c>
      <c r="AP29" s="541">
        <f t="shared" si="52"/>
        <v>0</v>
      </c>
      <c r="AQ29" s="539">
        <f t="shared" si="52"/>
        <v>0</v>
      </c>
      <c r="AR29" s="537">
        <f t="shared" ref="AR29:BW29" si="53">IF(AND(AR$12&gt;=$J$29,AR$12&lt;$K$29),"*",0)</f>
        <v>0</v>
      </c>
      <c r="AS29" s="538">
        <f t="shared" si="53"/>
        <v>0</v>
      </c>
      <c r="AT29" s="539">
        <f t="shared" si="53"/>
        <v>0</v>
      </c>
      <c r="AU29" s="540">
        <f t="shared" si="53"/>
        <v>0</v>
      </c>
      <c r="AV29" s="539">
        <f t="shared" si="53"/>
        <v>0</v>
      </c>
      <c r="AW29" s="539">
        <f t="shared" si="53"/>
        <v>0</v>
      </c>
      <c r="AX29" s="541">
        <f t="shared" si="53"/>
        <v>0</v>
      </c>
      <c r="AY29" s="539">
        <f t="shared" si="53"/>
        <v>0</v>
      </c>
      <c r="AZ29" s="537">
        <f t="shared" si="53"/>
        <v>0</v>
      </c>
      <c r="BA29" s="538">
        <f t="shared" si="53"/>
        <v>0</v>
      </c>
      <c r="BB29" s="539">
        <f t="shared" si="53"/>
        <v>0</v>
      </c>
      <c r="BC29" s="540">
        <f t="shared" si="53"/>
        <v>0</v>
      </c>
      <c r="BD29" s="539">
        <f t="shared" si="53"/>
        <v>0</v>
      </c>
      <c r="BE29" s="539">
        <f t="shared" si="53"/>
        <v>0</v>
      </c>
      <c r="BF29" s="541">
        <f t="shared" si="53"/>
        <v>0</v>
      </c>
      <c r="BG29" s="539">
        <f t="shared" si="53"/>
        <v>0</v>
      </c>
      <c r="BH29" s="537">
        <f t="shared" si="53"/>
        <v>0</v>
      </c>
      <c r="BI29" s="538">
        <f t="shared" si="53"/>
        <v>0</v>
      </c>
      <c r="BJ29" s="539">
        <f t="shared" si="53"/>
        <v>0</v>
      </c>
      <c r="BK29" s="540">
        <f t="shared" si="53"/>
        <v>0</v>
      </c>
      <c r="BL29" s="539">
        <f t="shared" si="53"/>
        <v>0</v>
      </c>
      <c r="BM29" s="539">
        <f t="shared" si="53"/>
        <v>0</v>
      </c>
      <c r="BN29" s="541">
        <f t="shared" si="53"/>
        <v>0</v>
      </c>
      <c r="BO29" s="539">
        <f t="shared" si="53"/>
        <v>0</v>
      </c>
      <c r="BP29" s="537">
        <f t="shared" si="53"/>
        <v>0</v>
      </c>
      <c r="BQ29" s="538">
        <f t="shared" si="53"/>
        <v>0</v>
      </c>
      <c r="BR29" s="539">
        <f t="shared" si="53"/>
        <v>0</v>
      </c>
      <c r="BS29" s="540">
        <f t="shared" si="53"/>
        <v>0</v>
      </c>
      <c r="BT29" s="539">
        <f t="shared" si="53"/>
        <v>0</v>
      </c>
      <c r="BU29" s="539">
        <f t="shared" si="53"/>
        <v>0</v>
      </c>
      <c r="BV29" s="541">
        <f t="shared" si="53"/>
        <v>0</v>
      </c>
      <c r="BW29" s="539">
        <f t="shared" si="53"/>
        <v>0</v>
      </c>
      <c r="BX29" s="537">
        <f t="shared" ref="BX29:CM29" si="54">IF(AND(BX$12&gt;=$J$29,BX$12&lt;$K$29),"*",0)</f>
        <v>0</v>
      </c>
      <c r="BY29" s="538">
        <f t="shared" si="54"/>
        <v>0</v>
      </c>
      <c r="BZ29" s="539">
        <f t="shared" si="54"/>
        <v>0</v>
      </c>
      <c r="CA29" s="540">
        <f t="shared" si="54"/>
        <v>0</v>
      </c>
      <c r="CB29" s="539">
        <f t="shared" si="54"/>
        <v>0</v>
      </c>
      <c r="CC29" s="539">
        <f t="shared" si="54"/>
        <v>0</v>
      </c>
      <c r="CD29" s="541">
        <f t="shared" si="54"/>
        <v>0</v>
      </c>
      <c r="CE29" s="539">
        <f t="shared" si="54"/>
        <v>0</v>
      </c>
      <c r="CF29" s="537">
        <f t="shared" si="54"/>
        <v>0</v>
      </c>
      <c r="CG29" s="538">
        <f t="shared" si="54"/>
        <v>0</v>
      </c>
      <c r="CH29" s="539">
        <f t="shared" si="54"/>
        <v>0</v>
      </c>
      <c r="CI29" s="540">
        <f t="shared" si="54"/>
        <v>0</v>
      </c>
      <c r="CJ29" s="539">
        <f t="shared" si="54"/>
        <v>0</v>
      </c>
      <c r="CK29" s="539">
        <f t="shared" si="54"/>
        <v>0</v>
      </c>
      <c r="CL29" s="541">
        <f t="shared" si="54"/>
        <v>0</v>
      </c>
      <c r="CM29" s="539">
        <f t="shared" si="54"/>
        <v>0</v>
      </c>
      <c r="CN29" s="1128">
        <f t="shared" si="4"/>
        <v>0</v>
      </c>
      <c r="CO29" s="1129"/>
      <c r="CP29" s="1123">
        <f>IF(CN29=0,0,LOOKUP(CN29,ﾃﾞｰﾀ入力!$AR$13:'ﾃﾞｰﾀ入力'!$AR$34,ﾃﾞｰﾀ入力!$AS$13:'ﾃﾞｰﾀ入力'!$AS$34))</f>
        <v>0</v>
      </c>
      <c r="CQ29" s="1123"/>
      <c r="CR29" s="294">
        <f t="shared" si="5"/>
        <v>0</v>
      </c>
      <c r="CS29" s="294">
        <f t="shared" si="6"/>
        <v>0</v>
      </c>
      <c r="CT29" s="294">
        <f t="shared" si="7"/>
        <v>0</v>
      </c>
      <c r="CU29" s="295">
        <f t="shared" si="12"/>
        <v>0</v>
      </c>
      <c r="CV29" s="296">
        <f>IF(H29=0,0,LOOKUP(H29,ﾃﾞｰﾀ入力!$C$3:'ﾃﾞｰﾀ入力'!$C$52,ﾃﾞｰﾀ入力!$E$3:'ﾃﾞｰﾀ入力'!$E$51))</f>
        <v>0</v>
      </c>
      <c r="CW29" s="297">
        <f>IF(H29=0,0,LOOKUP(H29,ﾃﾞｰﾀ入力!$C$3:'ﾃﾞｰﾀ入力'!$C$52,ﾃﾞｰﾀ入力!$F$3:'ﾃﾞｰﾀ入力'!$F$51))</f>
        <v>0</v>
      </c>
      <c r="CY29" s="69"/>
      <c r="CZ29" s="69"/>
      <c r="DA29" s="69"/>
    </row>
    <row r="30" spans="1:105" ht="22.5" customHeight="1" thickBot="1">
      <c r="A30" s="443">
        <f t="shared" si="8"/>
        <v>17</v>
      </c>
      <c r="B30" s="855" t="str">
        <f>ｼﾌﾄ原本!C21</f>
        <v>S.U</v>
      </c>
      <c r="C30" s="780" t="str">
        <f>ｼﾌﾄ原本!R21</f>
        <v>14-L</v>
      </c>
      <c r="D30" s="435">
        <f>IF(COUNTIF($H$14:$H$30,17),VLOOKUP(17,$H$14:$CU$30,3,FALSE),0)</f>
        <v>19</v>
      </c>
      <c r="E30" s="423">
        <f>IF(COUNTIF($H$14:$H$30,17),VLOOKUP(17,$H$14:$CU$30,4,FALSE),0)</f>
        <v>22.75</v>
      </c>
      <c r="F30" s="426">
        <f ca="1">IF(COUNTIF($H$14:$H$30,17),VLOOKUP(17,$H$14:$CU$30,92,FALSE),0)</f>
        <v>4520.875</v>
      </c>
      <c r="G30" s="436">
        <f ca="1">IF(COUNTIF($H$14:$H$30,17),VLOOKUP(17,$H$14:$CW$30,94,FALSE),0)</f>
        <v>418</v>
      </c>
      <c r="H30" s="432"/>
      <c r="I30" s="875">
        <f>IF(H30=0,0,LOOKUP(H30,ﾃﾞｰﾀ入力!$C$3:'ﾃﾞｰﾀ入力'!$C$40,ﾃﾞｰﾀ入力!$D$3:'ﾃﾞｰﾀ入力'!$D$40))</f>
        <v>0</v>
      </c>
      <c r="J30" s="399"/>
      <c r="K30" s="400"/>
      <c r="L30" s="657">
        <f t="shared" ref="L30:AQ30" si="55">IF(AND(L12&gt;=$J$30,L12&lt;$K$30),"*",0)</f>
        <v>0</v>
      </c>
      <c r="M30" s="658">
        <f t="shared" si="55"/>
        <v>0</v>
      </c>
      <c r="N30" s="659">
        <f t="shared" si="55"/>
        <v>0</v>
      </c>
      <c r="O30" s="660">
        <f t="shared" si="55"/>
        <v>0</v>
      </c>
      <c r="P30" s="552">
        <f t="shared" si="55"/>
        <v>0</v>
      </c>
      <c r="Q30" s="651">
        <f t="shared" si="55"/>
        <v>0</v>
      </c>
      <c r="R30" s="652">
        <f t="shared" si="55"/>
        <v>0</v>
      </c>
      <c r="S30" s="651">
        <f t="shared" si="55"/>
        <v>0</v>
      </c>
      <c r="T30" s="653">
        <f t="shared" si="55"/>
        <v>0</v>
      </c>
      <c r="U30" s="654">
        <f t="shared" si="55"/>
        <v>0</v>
      </c>
      <c r="V30" s="651">
        <f t="shared" si="55"/>
        <v>0</v>
      </c>
      <c r="W30" s="650">
        <f t="shared" si="55"/>
        <v>0</v>
      </c>
      <c r="X30" s="651">
        <f t="shared" si="55"/>
        <v>0</v>
      </c>
      <c r="Y30" s="651">
        <f t="shared" si="55"/>
        <v>0</v>
      </c>
      <c r="Z30" s="652">
        <f t="shared" si="55"/>
        <v>0</v>
      </c>
      <c r="AA30" s="651">
        <f t="shared" si="55"/>
        <v>0</v>
      </c>
      <c r="AB30" s="653">
        <f t="shared" si="55"/>
        <v>0</v>
      </c>
      <c r="AC30" s="654">
        <f t="shared" si="55"/>
        <v>0</v>
      </c>
      <c r="AD30" s="651">
        <f t="shared" si="55"/>
        <v>0</v>
      </c>
      <c r="AE30" s="650">
        <f t="shared" si="55"/>
        <v>0</v>
      </c>
      <c r="AF30" s="651">
        <f t="shared" si="55"/>
        <v>0</v>
      </c>
      <c r="AG30" s="651">
        <f t="shared" si="55"/>
        <v>0</v>
      </c>
      <c r="AH30" s="652">
        <f t="shared" si="55"/>
        <v>0</v>
      </c>
      <c r="AI30" s="651">
        <f t="shared" si="55"/>
        <v>0</v>
      </c>
      <c r="AJ30" s="653">
        <f t="shared" si="55"/>
        <v>0</v>
      </c>
      <c r="AK30" s="654">
        <f t="shared" si="55"/>
        <v>0</v>
      </c>
      <c r="AL30" s="651">
        <f t="shared" si="55"/>
        <v>0</v>
      </c>
      <c r="AM30" s="650">
        <f t="shared" si="55"/>
        <v>0</v>
      </c>
      <c r="AN30" s="651">
        <f t="shared" si="55"/>
        <v>0</v>
      </c>
      <c r="AO30" s="651">
        <f t="shared" si="55"/>
        <v>0</v>
      </c>
      <c r="AP30" s="652">
        <f t="shared" si="55"/>
        <v>0</v>
      </c>
      <c r="AQ30" s="651">
        <f t="shared" si="55"/>
        <v>0</v>
      </c>
      <c r="AR30" s="653">
        <f t="shared" ref="AR30:BW30" si="56">IF(AND(AR12&gt;=$J$30,AR12&lt;$K$30),"*",0)</f>
        <v>0</v>
      </c>
      <c r="AS30" s="654">
        <f t="shared" si="56"/>
        <v>0</v>
      </c>
      <c r="AT30" s="651">
        <f t="shared" si="56"/>
        <v>0</v>
      </c>
      <c r="AU30" s="650">
        <f t="shared" si="56"/>
        <v>0</v>
      </c>
      <c r="AV30" s="651">
        <f t="shared" si="56"/>
        <v>0</v>
      </c>
      <c r="AW30" s="651">
        <f t="shared" si="56"/>
        <v>0</v>
      </c>
      <c r="AX30" s="652">
        <f t="shared" si="56"/>
        <v>0</v>
      </c>
      <c r="AY30" s="651">
        <f t="shared" si="56"/>
        <v>0</v>
      </c>
      <c r="AZ30" s="653">
        <f t="shared" si="56"/>
        <v>0</v>
      </c>
      <c r="BA30" s="654">
        <f t="shared" si="56"/>
        <v>0</v>
      </c>
      <c r="BB30" s="651">
        <f t="shared" si="56"/>
        <v>0</v>
      </c>
      <c r="BC30" s="650">
        <f t="shared" si="56"/>
        <v>0</v>
      </c>
      <c r="BD30" s="651">
        <f t="shared" si="56"/>
        <v>0</v>
      </c>
      <c r="BE30" s="651">
        <f t="shared" si="56"/>
        <v>0</v>
      </c>
      <c r="BF30" s="652">
        <f t="shared" si="56"/>
        <v>0</v>
      </c>
      <c r="BG30" s="651">
        <f t="shared" si="56"/>
        <v>0</v>
      </c>
      <c r="BH30" s="653">
        <f t="shared" si="56"/>
        <v>0</v>
      </c>
      <c r="BI30" s="654">
        <f t="shared" si="56"/>
        <v>0</v>
      </c>
      <c r="BJ30" s="651">
        <f t="shared" si="56"/>
        <v>0</v>
      </c>
      <c r="BK30" s="650">
        <f t="shared" si="56"/>
        <v>0</v>
      </c>
      <c r="BL30" s="651">
        <f t="shared" si="56"/>
        <v>0</v>
      </c>
      <c r="BM30" s="651">
        <f t="shared" si="56"/>
        <v>0</v>
      </c>
      <c r="BN30" s="652">
        <f t="shared" si="56"/>
        <v>0</v>
      </c>
      <c r="BO30" s="651">
        <f t="shared" si="56"/>
        <v>0</v>
      </c>
      <c r="BP30" s="653">
        <f t="shared" si="56"/>
        <v>0</v>
      </c>
      <c r="BQ30" s="654">
        <f t="shared" si="56"/>
        <v>0</v>
      </c>
      <c r="BR30" s="651">
        <f t="shared" si="56"/>
        <v>0</v>
      </c>
      <c r="BS30" s="650">
        <f t="shared" si="56"/>
        <v>0</v>
      </c>
      <c r="BT30" s="651">
        <f t="shared" si="56"/>
        <v>0</v>
      </c>
      <c r="BU30" s="651">
        <f t="shared" si="56"/>
        <v>0</v>
      </c>
      <c r="BV30" s="652">
        <f t="shared" si="56"/>
        <v>0</v>
      </c>
      <c r="BW30" s="651">
        <f t="shared" si="56"/>
        <v>0</v>
      </c>
      <c r="BX30" s="653">
        <f t="shared" ref="BX30:CM30" si="57">IF(AND(BX12&gt;=$J$30,BX12&lt;$K$30),"*",0)</f>
        <v>0</v>
      </c>
      <c r="BY30" s="654">
        <f t="shared" si="57"/>
        <v>0</v>
      </c>
      <c r="BZ30" s="651">
        <f t="shared" si="57"/>
        <v>0</v>
      </c>
      <c r="CA30" s="650">
        <f t="shared" si="57"/>
        <v>0</v>
      </c>
      <c r="CB30" s="651">
        <f t="shared" si="57"/>
        <v>0</v>
      </c>
      <c r="CC30" s="651">
        <f t="shared" si="57"/>
        <v>0</v>
      </c>
      <c r="CD30" s="652">
        <f t="shared" si="57"/>
        <v>0</v>
      </c>
      <c r="CE30" s="651">
        <f t="shared" si="57"/>
        <v>0</v>
      </c>
      <c r="CF30" s="653">
        <f t="shared" si="57"/>
        <v>0</v>
      </c>
      <c r="CG30" s="654">
        <f t="shared" si="57"/>
        <v>0</v>
      </c>
      <c r="CH30" s="651">
        <f t="shared" si="57"/>
        <v>0</v>
      </c>
      <c r="CI30" s="650">
        <f t="shared" si="57"/>
        <v>0</v>
      </c>
      <c r="CJ30" s="651">
        <f t="shared" si="57"/>
        <v>0</v>
      </c>
      <c r="CK30" s="651">
        <f t="shared" si="57"/>
        <v>0</v>
      </c>
      <c r="CL30" s="652">
        <f t="shared" si="57"/>
        <v>0</v>
      </c>
      <c r="CM30" s="651">
        <f t="shared" si="57"/>
        <v>0</v>
      </c>
      <c r="CN30" s="1393">
        <f t="shared" si="4"/>
        <v>0</v>
      </c>
      <c r="CO30" s="1394"/>
      <c r="CP30" s="1392">
        <f>IF(CN30=0,0,LOOKUP(CN30,ﾃﾞｰﾀ入力!$AR$13:'ﾃﾞｰﾀ入力'!$AR$34,ﾃﾞｰﾀ入力!$AS$13:'ﾃﾞｰﾀ入力'!$AS$34))</f>
        <v>0</v>
      </c>
      <c r="CQ30" s="1392"/>
      <c r="CR30" s="307">
        <f t="shared" si="5"/>
        <v>0</v>
      </c>
      <c r="CS30" s="307">
        <f t="shared" si="6"/>
        <v>0</v>
      </c>
      <c r="CT30" s="307">
        <f t="shared" si="7"/>
        <v>0</v>
      </c>
      <c r="CU30" s="308">
        <f t="shared" si="12"/>
        <v>0</v>
      </c>
      <c r="CV30" s="309">
        <f>IF(H30=0,0,LOOKUP(H30,ﾃﾞｰﾀ入力!$C$3:'ﾃﾞｰﾀ入力'!$C$52,ﾃﾞｰﾀ入力!$E$3:'ﾃﾞｰﾀ入力'!$E$51))</f>
        <v>0</v>
      </c>
      <c r="CW30" s="310">
        <f>IF(H30=0,0,LOOKUP(H30,ﾃﾞｰﾀ入力!$C$3:'ﾃﾞｰﾀ入力'!$C$52,ﾃﾞｰﾀ入力!$F$3:'ﾃﾞｰﾀ入力'!$F$51))</f>
        <v>0</v>
      </c>
      <c r="CY30" s="69"/>
      <c r="CZ30" s="69"/>
      <c r="DA30" s="69"/>
    </row>
    <row r="31" spans="1:105" ht="22.5" customHeight="1" thickBot="1">
      <c r="A31" s="443">
        <f t="shared" si="8"/>
        <v>18</v>
      </c>
      <c r="B31" s="855" t="str">
        <f>ｼﾌﾄ原本!C22</f>
        <v>A.A</v>
      </c>
      <c r="C31" s="780" t="str">
        <f>ｼﾌﾄ原本!R22</f>
        <v>X</v>
      </c>
      <c r="D31" s="435">
        <f>IF(COUNTIF($H$14:$H$30,18),VLOOKUP(18,$H$14:$CU$30,3,FALSE),0)</f>
        <v>0</v>
      </c>
      <c r="E31" s="429">
        <f>IF(COUNTIF($H$14:$H$30,18),VLOOKUP(18,$H$14:$CU$30,4,FALSE),0)</f>
        <v>0</v>
      </c>
      <c r="F31" s="430">
        <f>IF(COUNTIF($H$14:$H$30,18),VLOOKUP(18,$H$14:$CU$30,92,FALSE),0)</f>
        <v>0</v>
      </c>
      <c r="G31" s="431">
        <f>IF(COUNTIF($H$14:$H$30,18),VLOOKUP(18,$H$14:$CW$30,94,FALSE),0)</f>
        <v>0</v>
      </c>
      <c r="I31" s="311">
        <f>COUNT(H14:H30)</f>
        <v>8</v>
      </c>
      <c r="J31" s="876" t="s">
        <v>187</v>
      </c>
      <c r="K31" s="877"/>
      <c r="L31" s="1391">
        <f>(68-COUNT(L$14:O$30))/4</f>
        <v>0</v>
      </c>
      <c r="M31" s="1391"/>
      <c r="N31" s="1391"/>
      <c r="O31" s="1391"/>
      <c r="P31" s="1391">
        <f>(68-COUNT(P$14:S$30))/4</f>
        <v>0.5</v>
      </c>
      <c r="Q31" s="1391"/>
      <c r="R31" s="1391"/>
      <c r="S31" s="1391"/>
      <c r="T31" s="1391">
        <f>(68-COUNT(T$14:W$30))/4</f>
        <v>2</v>
      </c>
      <c r="U31" s="1391"/>
      <c r="V31" s="1391"/>
      <c r="W31" s="1391"/>
      <c r="X31" s="1391">
        <f>(68-COUNT(X$14:AA$30))/4</f>
        <v>2</v>
      </c>
      <c r="Y31" s="1391"/>
      <c r="Z31" s="1391"/>
      <c r="AA31" s="1391"/>
      <c r="AB31" s="1391">
        <f>(68-COUNT(AB$14:AE$30))/4</f>
        <v>3</v>
      </c>
      <c r="AC31" s="1391"/>
      <c r="AD31" s="1391"/>
      <c r="AE31" s="1391"/>
      <c r="AF31" s="1391">
        <f>(68-COUNT(AF$14:AI$30))/4</f>
        <v>4</v>
      </c>
      <c r="AG31" s="1391"/>
      <c r="AH31" s="1391"/>
      <c r="AI31" s="1391"/>
      <c r="AJ31" s="1391">
        <f>(68-COUNT(AJ$14:AM$30))/4</f>
        <v>4</v>
      </c>
      <c r="AK31" s="1391"/>
      <c r="AL31" s="1391"/>
      <c r="AM31" s="1391"/>
      <c r="AN31" s="1391">
        <f>(68-COUNT(AN$14:AQ$30))/4</f>
        <v>5</v>
      </c>
      <c r="AO31" s="1391"/>
      <c r="AP31" s="1391"/>
      <c r="AQ31" s="1391"/>
      <c r="AR31" s="1391">
        <f>(68-COUNT(AR$14:AU$30))/4</f>
        <v>4</v>
      </c>
      <c r="AS31" s="1391"/>
      <c r="AT31" s="1391"/>
      <c r="AU31" s="1391"/>
      <c r="AV31" s="1391">
        <f>(68-COUNT(AV$14:AY$30))/4</f>
        <v>4</v>
      </c>
      <c r="AW31" s="1391"/>
      <c r="AX31" s="1391"/>
      <c r="AY31" s="1391"/>
      <c r="AZ31" s="1391">
        <f>(68-COUNT(AZ$14:BC$30))/4</f>
        <v>5</v>
      </c>
      <c r="BA31" s="1391"/>
      <c r="BB31" s="1391"/>
      <c r="BC31" s="1391"/>
      <c r="BD31" s="1391">
        <f>(68-COUNT(BD$14:BG$30))/4</f>
        <v>5</v>
      </c>
      <c r="BE31" s="1391"/>
      <c r="BF31" s="1391"/>
      <c r="BG31" s="1391"/>
      <c r="BH31" s="1391">
        <f>(68-COUNT(BH$14:BK$30))/4</f>
        <v>4</v>
      </c>
      <c r="BI31" s="1391"/>
      <c r="BJ31" s="1391"/>
      <c r="BK31" s="1391"/>
      <c r="BL31" s="1391">
        <f>(68-COUNT(BL$14:BO$30))/4</f>
        <v>3</v>
      </c>
      <c r="BM31" s="1391"/>
      <c r="BN31" s="1391"/>
      <c r="BO31" s="1391"/>
      <c r="BP31" s="1391">
        <f>(68-COUNT(BP$14:BS$30))/4</f>
        <v>4</v>
      </c>
      <c r="BQ31" s="1391"/>
      <c r="BR31" s="1391"/>
      <c r="BS31" s="1391"/>
      <c r="BT31" s="1391">
        <f>(68-COUNT(BT$14:BW$30))/4</f>
        <v>3</v>
      </c>
      <c r="BU31" s="1391"/>
      <c r="BV31" s="1391"/>
      <c r="BW31" s="1391"/>
      <c r="BX31" s="1391">
        <f>(68-COUNT(BX$14:CA$30))/4</f>
        <v>3</v>
      </c>
      <c r="BY31" s="1391"/>
      <c r="BZ31" s="1391"/>
      <c r="CA31" s="1391"/>
      <c r="CB31" s="1391">
        <f>(68-COUNT(CB$14:CE$30))/4</f>
        <v>1.5</v>
      </c>
      <c r="CC31" s="1391"/>
      <c r="CD31" s="1391"/>
      <c r="CE31" s="1391"/>
      <c r="CF31" s="1391">
        <f>(68-COUNT(CF$14:CI$30))/4</f>
        <v>0</v>
      </c>
      <c r="CG31" s="1391"/>
      <c r="CH31" s="1391"/>
      <c r="CI31" s="1391"/>
      <c r="CJ31" s="1391">
        <f>(68-COUNT(CJ$14:CM$30))/4</f>
        <v>0</v>
      </c>
      <c r="CK31" s="1391"/>
      <c r="CL31" s="1391"/>
      <c r="CM31" s="1395"/>
      <c r="CN31" s="1159">
        <f>SUM(CN14:CN30)</f>
        <v>57</v>
      </c>
      <c r="CO31" s="1160"/>
      <c r="CP31" s="1141">
        <f>SUM(CP14:CP30)</f>
        <v>51.5</v>
      </c>
      <c r="CQ31" s="1141"/>
      <c r="CR31" s="312">
        <f>SUM(CR14:CR30)</f>
        <v>1</v>
      </c>
      <c r="CS31" s="312">
        <f>SUM(CS14:CS30)</f>
        <v>1.5</v>
      </c>
      <c r="CT31" s="312">
        <f>SUM(CT14:CT30)</f>
        <v>0</v>
      </c>
      <c r="CU31" s="313">
        <f ca="1">SUM(CU14:CU30)</f>
        <v>73328.125</v>
      </c>
      <c r="CV31" s="314"/>
      <c r="CW31" s="315">
        <f ca="1">SUM(CW14:CW30)</f>
        <v>4888</v>
      </c>
      <c r="CY31" s="69"/>
      <c r="CZ31" s="69"/>
      <c r="DA31" s="69"/>
    </row>
    <row r="32" spans="1:105" ht="22.5" customHeight="1" thickBot="1">
      <c r="A32" s="443">
        <f t="shared" si="8"/>
        <v>19</v>
      </c>
      <c r="B32" s="855" t="str">
        <f>ｼﾌﾄ原本!C23</f>
        <v>E.U</v>
      </c>
      <c r="C32" s="780" t="str">
        <f>ｼﾌﾄ原本!R23</f>
        <v>15-20</v>
      </c>
      <c r="D32" s="435">
        <f>IF(COUNTIF($H$14:$H$30,19),VLOOKUP(19,$H$14:$CU$30,3,FALSE),0)</f>
        <v>15</v>
      </c>
      <c r="E32" s="429">
        <f>IF(COUNTIF($H$14:$H$30,19),VLOOKUP(19,$H$14:$CU$30,4,FALSE),0)</f>
        <v>20</v>
      </c>
      <c r="F32" s="430">
        <f ca="1">IF(COUNTIF($H$14:$H$30,19),VLOOKUP(19,$H$14:$CU$30,92,FALSE),0)</f>
        <v>6130</v>
      </c>
      <c r="G32" s="431">
        <f ca="1">IF(COUNTIF($H$14:$H$30,19),VLOOKUP(19,$H$14:$CW$30,94,FALSE),0)</f>
        <v>816</v>
      </c>
      <c r="I32" s="316"/>
      <c r="J32" s="1190" t="s">
        <v>188</v>
      </c>
      <c r="K32" s="1191"/>
      <c r="L32" s="1300" t="str">
        <f>IF(ISERROR(L3*1000/(L31-L8-L10)),"",(L3*1000/(L31-L8-L10)))</f>
        <v/>
      </c>
      <c r="M32" s="1300"/>
      <c r="N32" s="1300"/>
      <c r="O32" s="1300"/>
      <c r="P32" s="1300">
        <f>IF(ISERROR(P3*1000/(P31-P8-P10)),"",(P3*1000/(P31-P8-P10)))</f>
        <v>0</v>
      </c>
      <c r="Q32" s="1300"/>
      <c r="R32" s="1300"/>
      <c r="S32" s="1300"/>
      <c r="T32" s="1300">
        <f>IF(ISERROR(T3*1000/(T31-T8-T10)),"",(T3*1000/(T31-T8-T10)))</f>
        <v>0</v>
      </c>
      <c r="U32" s="1300"/>
      <c r="V32" s="1300"/>
      <c r="W32" s="1300"/>
      <c r="X32" s="1300">
        <f>IF(ISERROR(X3*1000/(X31-X8-X10)),"",X3*1000/(X31-X8-X10))</f>
        <v>3500</v>
      </c>
      <c r="Y32" s="1300"/>
      <c r="Z32" s="1300"/>
      <c r="AA32" s="1300"/>
      <c r="AB32" s="1300">
        <f>IF(ISERROR(AB3*1000/(AB31-AB8-AB10)),"",AB3*1000/(AB31-AB8-AB10))</f>
        <v>4333.333333333333</v>
      </c>
      <c r="AC32" s="1300"/>
      <c r="AD32" s="1300"/>
      <c r="AE32" s="1300"/>
      <c r="AF32" s="1300">
        <f>IF(ISERROR(AF3*1000/(AF31-AF8-AF10)),"",AF3*1000/(AF31-AF8-AF10))</f>
        <v>3250</v>
      </c>
      <c r="AG32" s="1300"/>
      <c r="AH32" s="1300"/>
      <c r="AI32" s="1300"/>
      <c r="AJ32" s="1300">
        <f>IF(ISERROR(AJ3*1000/(AJ31-AJ8-AJ10)),"",AJ3*1000/(AJ31-AJ8-AJ10))</f>
        <v>4500</v>
      </c>
      <c r="AK32" s="1300"/>
      <c r="AL32" s="1300"/>
      <c r="AM32" s="1300"/>
      <c r="AN32" s="1300">
        <f>IF(ISERROR(AN3*1000/(AN31-AN8-AN10)),"",AN3*1000/(AN31-AN8-AN10))</f>
        <v>5600</v>
      </c>
      <c r="AO32" s="1300"/>
      <c r="AP32" s="1300"/>
      <c r="AQ32" s="1300"/>
      <c r="AR32" s="1300">
        <f>IF(ISERROR(AR3*1000/(AR31-AR8-AR10)),"",AR3*1000/(AR31-AR8-AR10))</f>
        <v>7750</v>
      </c>
      <c r="AS32" s="1300"/>
      <c r="AT32" s="1300"/>
      <c r="AU32" s="1300"/>
      <c r="AV32" s="1300">
        <f>IF(ISERROR(AV3*1000/(AV31-AV8-AV10)),"",AV3*1000/(AV31-AV8-AV10))</f>
        <v>7500</v>
      </c>
      <c r="AW32" s="1300"/>
      <c r="AX32" s="1300"/>
      <c r="AY32" s="1300"/>
      <c r="AZ32" s="1300">
        <f>IF(ISERROR(AZ3*1000/(AZ31-AZ8-AZ10)),"",AZ3*1000/(AZ31-AZ8-AZ10))</f>
        <v>6400</v>
      </c>
      <c r="BA32" s="1300"/>
      <c r="BB32" s="1300"/>
      <c r="BC32" s="1300"/>
      <c r="BD32" s="1300">
        <f>IF(ISERROR(BD3*1000/(BD31-BD8-BD10)),"",BD3*1000/(BD31-BD8-BD10))</f>
        <v>6000</v>
      </c>
      <c r="BE32" s="1300"/>
      <c r="BF32" s="1300"/>
      <c r="BG32" s="1300"/>
      <c r="BH32" s="1300">
        <f>IF(ISERROR(BH3*1000/(BH31-BH8-BH10)),"",BH3*1000/(BH31-BH8-BH10))</f>
        <v>5250</v>
      </c>
      <c r="BI32" s="1300"/>
      <c r="BJ32" s="1300"/>
      <c r="BK32" s="1300"/>
      <c r="BL32" s="1300">
        <f>IF(ISERROR(BL3*1000/(BL31-BL8-BL10)),"",BL3*1000/(BL31-BL8-BL10))</f>
        <v>5000</v>
      </c>
      <c r="BM32" s="1300"/>
      <c r="BN32" s="1300"/>
      <c r="BO32" s="1300"/>
      <c r="BP32" s="1300">
        <f>IF(ISERROR(BP3*1000/(BP31-BP8-BP10)),"",BP3*1000/(BP31-BP8-BP10))</f>
        <v>4000</v>
      </c>
      <c r="BQ32" s="1300"/>
      <c r="BR32" s="1300"/>
      <c r="BS32" s="1300"/>
      <c r="BT32" s="1300">
        <f>IF(ISERROR(BT3*1000/(BT31-BT8-BT10)),"",BT3*1000/(BT31-BT8-BT10))</f>
        <v>4000</v>
      </c>
      <c r="BU32" s="1300"/>
      <c r="BV32" s="1300"/>
      <c r="BW32" s="1300"/>
      <c r="BX32" s="1300">
        <f>IF(ISERROR(BX3*1000/(BX31-BX8-BX10)),"",BX3*1000/(BX31-BX8-BX10))</f>
        <v>1333.3333333333333</v>
      </c>
      <c r="BY32" s="1300"/>
      <c r="BZ32" s="1300"/>
      <c r="CA32" s="1300"/>
      <c r="CB32" s="1300">
        <f>IF(ISERROR(CB3*1000/(CB31-CB8-CB10)),"",CB3*1000/(CB31-CB8-CB10))</f>
        <v>0</v>
      </c>
      <c r="CC32" s="1300"/>
      <c r="CD32" s="1300"/>
      <c r="CE32" s="1300"/>
      <c r="CF32" s="1300" t="str">
        <f>IF(ISERROR(CF3*1000/(CF31-CF8-CF10)),"",(CF3*1000/(CF31-CF8-CF10)))</f>
        <v/>
      </c>
      <c r="CG32" s="1300"/>
      <c r="CH32" s="1300"/>
      <c r="CI32" s="1300"/>
      <c r="CJ32" s="1300" t="str">
        <f>IF(ISERROR(CJ3*1000/(CJ31-CJ8-CJ10)),"",(CJ3*1000/(CJ31-CJ8-CJ10)))</f>
        <v/>
      </c>
      <c r="CK32" s="1300"/>
      <c r="CL32" s="1300"/>
      <c r="CM32" s="1347"/>
      <c r="CN32" s="238"/>
      <c r="CO32" s="238"/>
      <c r="CP32" s="64"/>
      <c r="CT32" s="64"/>
      <c r="CU32" s="64"/>
      <c r="CV32" s="64"/>
    </row>
    <row r="33" spans="1:126" ht="22.5" customHeight="1" thickBot="1">
      <c r="A33" s="443">
        <f t="shared" si="8"/>
        <v>20</v>
      </c>
      <c r="B33" s="855" t="str">
        <f>ｼﾌﾄ原本!C24</f>
        <v>S.S</v>
      </c>
      <c r="C33" s="780" t="str">
        <f>ｼﾌﾄ原本!R24</f>
        <v>X</v>
      </c>
      <c r="D33" s="435">
        <f>IF(COUNTIF($H$14:$H$30,20),VLOOKUP(20,$H$14:$CU$30,3,FALSE),0)</f>
        <v>0</v>
      </c>
      <c r="E33" s="429">
        <f>IF(COUNTIF($H$14:$H$30,20),VLOOKUP(20,$H$14:$CU$30,4,FALSE),0)</f>
        <v>0</v>
      </c>
      <c r="F33" s="430">
        <f>IF(COUNTIF($H$14:$H$30,20),VLOOKUP(20,$H$14:$CU$30,92,FALSE),0)</f>
        <v>0</v>
      </c>
      <c r="G33" s="431">
        <f>IF(COUNTIF($H$14:$H$30,20),VLOOKUP(20,$H$14:$CW$30,94,FALSE),0)</f>
        <v>0</v>
      </c>
      <c r="I33" s="225"/>
      <c r="J33" s="870"/>
      <c r="K33" s="871"/>
      <c r="L33" s="384"/>
      <c r="M33" s="172"/>
      <c r="N33" s="64"/>
      <c r="O33" s="64"/>
      <c r="P33" s="64"/>
      <c r="Q33" s="69"/>
      <c r="R33" s="69"/>
      <c r="S33" s="69"/>
      <c r="AB33" s="1360">
        <v>1</v>
      </c>
      <c r="AC33" s="1360"/>
      <c r="AD33" s="1360"/>
      <c r="AE33" s="1360"/>
      <c r="AF33" s="1361" t="s">
        <v>60</v>
      </c>
      <c r="AG33" s="1361"/>
      <c r="AH33" s="1361"/>
      <c r="AI33" s="1361"/>
      <c r="CP33" s="64"/>
      <c r="CT33" s="64"/>
      <c r="CU33" s="64"/>
      <c r="CV33" s="64"/>
    </row>
    <row r="34" spans="1:126" ht="22.5" customHeight="1" thickBot="1">
      <c r="A34" s="443">
        <f t="shared" si="8"/>
        <v>21</v>
      </c>
      <c r="B34" s="855" t="str">
        <f>ｼﾌﾄ原本!C25</f>
        <v>S.K</v>
      </c>
      <c r="C34" s="780" t="str">
        <f>ｼﾌﾄ原本!R25</f>
        <v>F</v>
      </c>
      <c r="D34" s="435">
        <f>IF(COUNTIF($H$14:$H$30,21),VLOOKUP(21,$H$14:$CU$30,3,FALSE),0)</f>
        <v>0</v>
      </c>
      <c r="E34" s="429">
        <f>IF(COUNTIF($H$14:$H$30,21),VLOOKUP(21,$H$14:$CU$30,4,FALSE),0)</f>
        <v>0</v>
      </c>
      <c r="F34" s="430">
        <f>IF(COUNTIF($H$14:$H$30,21),VLOOKUP(21,$H$14:$CU$30,92,FALSE),0)</f>
        <v>0</v>
      </c>
      <c r="G34" s="431">
        <f>IF(COUNTIF($H$14:$H$30,21),VLOOKUP(21,$H$14:$CW$30,94,FALSE),0)</f>
        <v>0</v>
      </c>
      <c r="I34" s="317"/>
      <c r="J34" s="1195" t="s">
        <v>189</v>
      </c>
      <c r="K34" s="1196"/>
      <c r="L34" s="1197" t="s">
        <v>190</v>
      </c>
      <c r="M34" s="1197"/>
      <c r="N34" s="1197"/>
      <c r="O34" s="1197"/>
      <c r="P34" s="1197"/>
      <c r="Q34" s="1197"/>
      <c r="R34" s="1197"/>
      <c r="S34" s="1197"/>
      <c r="T34" s="1197"/>
      <c r="U34" s="1197"/>
      <c r="V34" s="1197"/>
      <c r="W34" s="1197"/>
      <c r="Z34" s="1193" t="s">
        <v>59</v>
      </c>
      <c r="AA34" s="1153"/>
      <c r="AB34" s="1153"/>
      <c r="AC34" s="1153"/>
      <c r="AD34" s="1153"/>
      <c r="AE34" s="1153"/>
      <c r="AF34" s="1153"/>
      <c r="AG34" s="1153"/>
      <c r="AH34" s="1153"/>
      <c r="AI34" s="1153"/>
      <c r="AJ34" s="1153"/>
      <c r="AK34" s="1153"/>
      <c r="AL34" s="1153"/>
      <c r="AM34" s="1153"/>
      <c r="AN34" s="1153"/>
      <c r="AO34" s="1153"/>
      <c r="AP34" s="1153"/>
      <c r="AQ34" s="1153"/>
      <c r="AR34" s="1153"/>
      <c r="AS34" s="1153"/>
      <c r="AT34" s="1153"/>
      <c r="AU34" s="1153"/>
      <c r="AV34" s="1153"/>
      <c r="AW34" s="1153"/>
      <c r="AX34" s="1153"/>
      <c r="AY34" s="1153"/>
      <c r="AZ34" s="1153"/>
      <c r="BA34" s="1153"/>
      <c r="BB34" s="1153"/>
      <c r="BC34" s="1153"/>
      <c r="BD34" s="1153"/>
      <c r="BE34" s="1153"/>
      <c r="BF34" s="1153"/>
      <c r="BG34" s="1154"/>
      <c r="BH34" s="1152" t="s">
        <v>1</v>
      </c>
      <c r="BI34" s="1153"/>
      <c r="BJ34" s="1153"/>
      <c r="BK34" s="1153"/>
      <c r="BL34" s="1153"/>
      <c r="BM34" s="1153"/>
      <c r="BN34" s="1153"/>
      <c r="BO34" s="1153"/>
      <c r="BP34" s="1153"/>
      <c r="BQ34" s="1153"/>
      <c r="BR34" s="1153"/>
      <c r="BS34" s="1153"/>
      <c r="BT34" s="1153"/>
      <c r="BU34" s="1154"/>
      <c r="BV34" s="1152" t="s">
        <v>11</v>
      </c>
      <c r="BW34" s="1153"/>
      <c r="BX34" s="1153"/>
      <c r="BY34" s="1153"/>
      <c r="BZ34" s="1153"/>
      <c r="CA34" s="1153"/>
      <c r="CB34" s="1153"/>
      <c r="CC34" s="1153"/>
      <c r="CD34" s="1153"/>
      <c r="CE34" s="1153"/>
      <c r="CF34" s="1153"/>
      <c r="CG34" s="1153"/>
      <c r="CH34" s="1153"/>
      <c r="CI34" s="1154"/>
      <c r="CP34" s="64"/>
      <c r="CT34" s="64"/>
      <c r="CU34" s="64"/>
      <c r="CV34" s="64"/>
    </row>
    <row r="35" spans="1:126" ht="22.5" customHeight="1">
      <c r="A35" s="443">
        <f t="shared" si="8"/>
        <v>22</v>
      </c>
      <c r="B35" s="855">
        <f>ｼﾌﾄ原本!C26</f>
        <v>0</v>
      </c>
      <c r="C35" s="780">
        <f>ｼﾌﾄ原本!R26</f>
        <v>0</v>
      </c>
      <c r="D35" s="435">
        <f>IF(COUNTIF($H$14:$H$30,22),VLOOKUP(22,$H$14:$CU$30,3,FALSE),0)</f>
        <v>0</v>
      </c>
      <c r="E35" s="429">
        <f>IF(COUNTIF($H$14:$H$30,22),VLOOKUP(22,$H$14:$CU$30,4,FALSE),0)</f>
        <v>0</v>
      </c>
      <c r="F35" s="430">
        <f>IF(COUNTIF($H$14:$H$30,22),VLOOKUP(22,$H$14:$CU$30,92,FALSE),0)</f>
        <v>0</v>
      </c>
      <c r="G35" s="431">
        <f>IF(COUNTIF($H$14:$H$30,22),VLOOKUP(22,$H$14:$CW$30,94,FALSE),0)</f>
        <v>0</v>
      </c>
      <c r="I35" s="385" t="s">
        <v>89</v>
      </c>
      <c r="J35" s="1315">
        <f>CN3*1000</f>
        <v>270000</v>
      </c>
      <c r="K35" s="1315"/>
      <c r="L35" s="1315"/>
      <c r="M35" s="1315"/>
      <c r="N35" s="1315"/>
      <c r="O35" s="1315"/>
      <c r="P35" s="1315"/>
      <c r="Q35" s="1315"/>
      <c r="R35" s="1315"/>
      <c r="S35" s="1315"/>
      <c r="T35" s="1315"/>
      <c r="U35" s="1315"/>
      <c r="V35" s="1315"/>
      <c r="W35" s="1315"/>
      <c r="Z35" s="1356">
        <f>CHOOSE($AB$33,'セールスアクション '!B5,'セールスアクション '!B13,'セールスアクション '!B21,'セールスアクション '!B29,'セールスアクション '!B37)</f>
        <v>0</v>
      </c>
      <c r="AA35" s="1355"/>
      <c r="AB35" s="1355"/>
      <c r="AC35" s="1355"/>
      <c r="AD35" s="1355"/>
      <c r="AE35" s="1355"/>
      <c r="AF35" s="1355"/>
      <c r="AG35" s="1355"/>
      <c r="AH35" s="1355"/>
      <c r="AI35" s="1355"/>
      <c r="AJ35" s="1355"/>
      <c r="AK35" s="1355"/>
      <c r="AL35" s="1355"/>
      <c r="AM35" s="1355"/>
      <c r="AN35" s="1355"/>
      <c r="AO35" s="1355"/>
      <c r="AP35" s="1355"/>
      <c r="AQ35" s="1355"/>
      <c r="AR35" s="1355"/>
      <c r="AS35" s="1355"/>
      <c r="AT35" s="1355"/>
      <c r="AU35" s="1355"/>
      <c r="AV35" s="1355"/>
      <c r="AW35" s="1355"/>
      <c r="AX35" s="1355"/>
      <c r="AY35" s="1355"/>
      <c r="AZ35" s="1355">
        <f>CHOOSE($AB$33,'セールスアクション '!I5,'セールスアクション '!I13,'セールスアクション '!I21,'セールスアクション '!I29,'セールスアクション '!I37)</f>
        <v>0</v>
      </c>
      <c r="BA35" s="1355"/>
      <c r="BB35" s="1355"/>
      <c r="BC35" s="1355"/>
      <c r="BD35" s="1355"/>
      <c r="BE35" s="1355"/>
      <c r="BF35" s="1322"/>
      <c r="BG35" s="1322"/>
      <c r="BH35" s="1365">
        <f>CHOOSE($CA$1,PMC.D!D6,PMC.D!D15,PMC.D!D24,PMC.D!D33,PMC.D!D42,PMC.D!D51)</f>
        <v>0</v>
      </c>
      <c r="BI35" s="1366"/>
      <c r="BJ35" s="1366"/>
      <c r="BK35" s="1366"/>
      <c r="BL35" s="1366"/>
      <c r="BM35" s="1366"/>
      <c r="BN35" s="1366"/>
      <c r="BO35" s="1366"/>
      <c r="BP35" s="1366"/>
      <c r="BQ35" s="1366"/>
      <c r="BR35" s="1366"/>
      <c r="BS35" s="1367"/>
      <c r="BT35" s="1322"/>
      <c r="BU35" s="1322"/>
      <c r="BV35" s="1362">
        <f>CHOOSE($CA$1,PMC.D!J6,PMC.D!J15,PMC.D!J24,PMC.D!J33,PMC.D!J42,PMC.D!J51)</f>
        <v>0</v>
      </c>
      <c r="BW35" s="1363"/>
      <c r="BX35" s="1363"/>
      <c r="BY35" s="1363"/>
      <c r="BZ35" s="1363"/>
      <c r="CA35" s="1363"/>
      <c r="CB35" s="1363"/>
      <c r="CC35" s="1363"/>
      <c r="CD35" s="1363"/>
      <c r="CE35" s="1363"/>
      <c r="CF35" s="1363"/>
      <c r="CG35" s="1364"/>
      <c r="CH35" s="1322"/>
      <c r="CI35" s="1370"/>
      <c r="CP35" s="64"/>
      <c r="CT35" s="64"/>
      <c r="CU35" s="64"/>
      <c r="CV35" s="64"/>
    </row>
    <row r="36" spans="1:126" ht="22.5" customHeight="1">
      <c r="A36" s="443">
        <f t="shared" si="8"/>
        <v>23</v>
      </c>
      <c r="B36" s="855">
        <f>ｼﾌﾄ原本!C27</f>
        <v>0</v>
      </c>
      <c r="C36" s="780">
        <f>ｼﾌﾄ原本!R27</f>
        <v>0</v>
      </c>
      <c r="D36" s="435">
        <f>IF(COUNTIF($H$14:$H$30,23),VLOOKUP(23,$H$14:$CU$30,3,FALSE),0)</f>
        <v>0</v>
      </c>
      <c r="E36" s="429">
        <f>IF(COUNTIF($H$14:$H$30,23),VLOOKUP(23,$H$14:$CU$30,4,FALSE),0)</f>
        <v>0</v>
      </c>
      <c r="F36" s="430">
        <f>IF(COUNTIF($H$14:$H$30,23),VLOOKUP(23,$H$14:$CU$30,92,FALSE),0)</f>
        <v>0</v>
      </c>
      <c r="G36" s="431">
        <f>IF(COUNTIF($H$14:$H$30,23),VLOOKUP(23,$H$14:$CW$30,94,FALSE),0)</f>
        <v>0</v>
      </c>
      <c r="I36" s="385" t="s">
        <v>191</v>
      </c>
      <c r="J36" s="1155">
        <f>CHOOSE(CA1,ﾃﾞｰﾀ入力!W4,ﾃﾞｰﾀ入力!W5,ﾃﾞｰﾀ入力!W6,ﾃﾞｰﾀ入力!W7,ﾃﾞｰﾀ入力!W8,ﾃﾞｰﾀ入力!W9)</f>
        <v>361</v>
      </c>
      <c r="K36" s="1155"/>
      <c r="L36" s="1155"/>
      <c r="M36" s="1155"/>
      <c r="N36" s="1155"/>
      <c r="O36" s="1155"/>
      <c r="P36" s="1155"/>
      <c r="Q36" s="1155"/>
      <c r="R36" s="1155"/>
      <c r="S36" s="1155"/>
      <c r="T36" s="1155"/>
      <c r="U36" s="1155"/>
      <c r="V36" s="1155"/>
      <c r="W36" s="1155"/>
      <c r="Z36" s="1318">
        <f>CHOOSE($AB$33,'セールスアクション '!B6,'セールスアクション '!B14,'セールスアクション '!B22,'セールスアクション '!B30,'セールスアクション '!B38)</f>
        <v>0</v>
      </c>
      <c r="AA36" s="1319"/>
      <c r="AB36" s="1319"/>
      <c r="AC36" s="1319"/>
      <c r="AD36" s="1319"/>
      <c r="AE36" s="1319"/>
      <c r="AF36" s="1319"/>
      <c r="AG36" s="1319"/>
      <c r="AH36" s="1319"/>
      <c r="AI36" s="1319"/>
      <c r="AJ36" s="1319"/>
      <c r="AK36" s="1319"/>
      <c r="AL36" s="1319"/>
      <c r="AM36" s="1319"/>
      <c r="AN36" s="1319"/>
      <c r="AO36" s="1319"/>
      <c r="AP36" s="1319"/>
      <c r="AQ36" s="1319"/>
      <c r="AR36" s="1319"/>
      <c r="AS36" s="1319"/>
      <c r="AT36" s="1319"/>
      <c r="AU36" s="1319"/>
      <c r="AV36" s="1319"/>
      <c r="AW36" s="1319"/>
      <c r="AX36" s="1319"/>
      <c r="AY36" s="1319"/>
      <c r="AZ36" s="1319">
        <f>CHOOSE($AB$33,'セールスアクション '!I6,'セールスアクション '!I14,'セールスアクション '!I22,'セールスアクション '!I30,'セールスアクション '!I38)</f>
        <v>0</v>
      </c>
      <c r="BA36" s="1319"/>
      <c r="BB36" s="1319"/>
      <c r="BC36" s="1319"/>
      <c r="BD36" s="1319"/>
      <c r="BE36" s="1319"/>
      <c r="BF36" s="1127"/>
      <c r="BG36" s="1127"/>
      <c r="BH36" s="1348">
        <f>CHOOSE($CA$1,PMC.D!D7,PMC.D!D16,PMC.D!D25,PMC.D!D34,PMC.D!D43,PMC.D!D52)</f>
        <v>0</v>
      </c>
      <c r="BI36" s="1349"/>
      <c r="BJ36" s="1349"/>
      <c r="BK36" s="1349"/>
      <c r="BL36" s="1349"/>
      <c r="BM36" s="1349"/>
      <c r="BN36" s="1349"/>
      <c r="BO36" s="1349"/>
      <c r="BP36" s="1349"/>
      <c r="BQ36" s="1349"/>
      <c r="BR36" s="1349"/>
      <c r="BS36" s="1350"/>
      <c r="BT36" s="1127"/>
      <c r="BU36" s="1127"/>
      <c r="BV36" s="1348">
        <f>CHOOSE($CA$1,PMC.D!J7,PMC.D!J16,PMC.D!J25,PMC.D!J34,PMC.D!J43,PMC.D!J52)</f>
        <v>0</v>
      </c>
      <c r="BW36" s="1349"/>
      <c r="BX36" s="1349"/>
      <c r="BY36" s="1349"/>
      <c r="BZ36" s="1349"/>
      <c r="CA36" s="1349"/>
      <c r="CB36" s="1349"/>
      <c r="CC36" s="1349"/>
      <c r="CD36" s="1349"/>
      <c r="CE36" s="1349"/>
      <c r="CF36" s="1349"/>
      <c r="CG36" s="1350"/>
      <c r="CH36" s="1127"/>
      <c r="CI36" s="1371"/>
      <c r="CP36" s="64"/>
      <c r="CT36" s="64"/>
      <c r="CU36" s="64"/>
      <c r="CV36" s="64"/>
    </row>
    <row r="37" spans="1:126" ht="22.5" customHeight="1">
      <c r="A37" s="443">
        <f t="shared" si="8"/>
        <v>24</v>
      </c>
      <c r="B37" s="855">
        <f>ｼﾌﾄ原本!C28</f>
        <v>0</v>
      </c>
      <c r="C37" s="780">
        <f>ｼﾌﾄ原本!R28</f>
        <v>0</v>
      </c>
      <c r="D37" s="435">
        <f>IF(COUNTIF($H$14:$H$30,24),VLOOKUP(24,$H$14:$CU$30,3,FALSE),0)</f>
        <v>0</v>
      </c>
      <c r="E37" s="429">
        <f>IF(COUNTIF($H$14:$H$30,24),VLOOKUP(24,$H$14:$CU$30,4,FALSE),0)</f>
        <v>0</v>
      </c>
      <c r="F37" s="430">
        <f>IF(COUNTIF($H$14:$H$30,24),VLOOKUP(24,$H$14:$CU$30,92,FALSE),0)</f>
        <v>0</v>
      </c>
      <c r="G37" s="431">
        <f>IF(COUNTIF($H$14:$H$30,24),VLOOKUP(24,$H$14:$CW$30,94,FALSE),0)</f>
        <v>0</v>
      </c>
      <c r="I37" s="385" t="s">
        <v>192</v>
      </c>
      <c r="J37" s="1303">
        <f ca="1">J35/J40</f>
        <v>5242.7184466019417</v>
      </c>
      <c r="K37" s="1303"/>
      <c r="L37" s="1169">
        <f>J35/L40</f>
        <v>6923.0769230769229</v>
      </c>
      <c r="M37" s="1169"/>
      <c r="N37" s="1169"/>
      <c r="O37" s="1169"/>
      <c r="P37" s="1169"/>
      <c r="Q37" s="1169"/>
      <c r="R37" s="1169"/>
      <c r="S37" s="1169"/>
      <c r="T37" s="1169"/>
      <c r="U37" s="1169"/>
      <c r="V37" s="1169"/>
      <c r="W37" s="1169"/>
      <c r="Z37" s="1318">
        <f>CHOOSE($AB$33,'セールスアクション '!B7,'セールスアクション '!B15,'セールスアクション '!B23,'セールスアクション '!B31,'セールスアクション '!B39)</f>
        <v>0</v>
      </c>
      <c r="AA37" s="1319"/>
      <c r="AB37" s="1319"/>
      <c r="AC37" s="1319"/>
      <c r="AD37" s="1319"/>
      <c r="AE37" s="1319"/>
      <c r="AF37" s="1319"/>
      <c r="AG37" s="1319"/>
      <c r="AH37" s="1319"/>
      <c r="AI37" s="1319"/>
      <c r="AJ37" s="1319"/>
      <c r="AK37" s="1319"/>
      <c r="AL37" s="1319"/>
      <c r="AM37" s="1319"/>
      <c r="AN37" s="1319"/>
      <c r="AO37" s="1319"/>
      <c r="AP37" s="1319"/>
      <c r="AQ37" s="1319"/>
      <c r="AR37" s="1319"/>
      <c r="AS37" s="1319"/>
      <c r="AT37" s="1319"/>
      <c r="AU37" s="1319"/>
      <c r="AV37" s="1319"/>
      <c r="AW37" s="1319"/>
      <c r="AX37" s="1319"/>
      <c r="AY37" s="1319"/>
      <c r="AZ37" s="1319">
        <f>CHOOSE($AB$33,'セールスアクション '!I7,'セールスアクション '!I15,'セールスアクション '!I23,'セールスアクション '!I31,'セールスアクション '!I39)</f>
        <v>0</v>
      </c>
      <c r="BA37" s="1319"/>
      <c r="BB37" s="1319"/>
      <c r="BC37" s="1319"/>
      <c r="BD37" s="1319"/>
      <c r="BE37" s="1319"/>
      <c r="BF37" s="1127"/>
      <c r="BG37" s="1127"/>
      <c r="BH37" s="1348">
        <f>CHOOSE($CA$1,PMC.D!D8,PMC.D!D17,PMC.D!D26,PMC.D!D35,PMC.D!D44,PMC.D!D53)</f>
        <v>0</v>
      </c>
      <c r="BI37" s="1349"/>
      <c r="BJ37" s="1349"/>
      <c r="BK37" s="1349"/>
      <c r="BL37" s="1349"/>
      <c r="BM37" s="1349"/>
      <c r="BN37" s="1349"/>
      <c r="BO37" s="1349"/>
      <c r="BP37" s="1349"/>
      <c r="BQ37" s="1349"/>
      <c r="BR37" s="1349"/>
      <c r="BS37" s="1350"/>
      <c r="BT37" s="1127"/>
      <c r="BU37" s="1127"/>
      <c r="BV37" s="1348">
        <f>CHOOSE($CA$1,PMC.D!J8,PMC.D!J17,PMC.D!J26,PMC.D!J35,PMC.D!J44,PMC.D!J53)</f>
        <v>0</v>
      </c>
      <c r="BW37" s="1349"/>
      <c r="BX37" s="1349"/>
      <c r="BY37" s="1349"/>
      <c r="BZ37" s="1349"/>
      <c r="CA37" s="1349"/>
      <c r="CB37" s="1349"/>
      <c r="CC37" s="1349"/>
      <c r="CD37" s="1349"/>
      <c r="CE37" s="1349"/>
      <c r="CF37" s="1349"/>
      <c r="CG37" s="1350"/>
      <c r="CH37" s="1127"/>
      <c r="CI37" s="1371"/>
      <c r="CP37" s="64"/>
      <c r="CT37" s="64"/>
      <c r="CU37" s="64"/>
      <c r="CV37" s="64"/>
    </row>
    <row r="38" spans="1:126" ht="22.5" customHeight="1">
      <c r="A38" s="443">
        <f t="shared" si="8"/>
        <v>25</v>
      </c>
      <c r="B38" s="855">
        <f>ｼﾌﾄ原本!C29</f>
        <v>0</v>
      </c>
      <c r="C38" s="780">
        <f>ｼﾌﾄ原本!R29</f>
        <v>0</v>
      </c>
      <c r="D38" s="435">
        <f>IF(COUNTIF($H$14:$H$30,25),VLOOKUP(25,$H$14:$CU$30,3,FALSE),0)</f>
        <v>0</v>
      </c>
      <c r="E38" s="429">
        <f>IF(COUNTIF($H$14:$H$30,25),VLOOKUP(25,$H$14:$CU$30,4,FALSE),0)</f>
        <v>0</v>
      </c>
      <c r="F38" s="430">
        <f>IF(COUNTIF($H$14:$H$30,25),VLOOKUP(25,$H$14:$CU$30,92,FALSE),0)</f>
        <v>0</v>
      </c>
      <c r="G38" s="431">
        <f>IF(COUNTIF($H$14:$H$30,25),VLOOKUP(25,$H$14:$CW$30,94,FALSE),0)</f>
        <v>0</v>
      </c>
      <c r="I38" s="385" t="s">
        <v>193</v>
      </c>
      <c r="J38" s="1189">
        <f ca="1">J36/J40</f>
        <v>7.0097087378640781</v>
      </c>
      <c r="K38" s="1189"/>
      <c r="L38" s="1194">
        <f>J36/L40</f>
        <v>9.2564102564102573</v>
      </c>
      <c r="M38" s="1194"/>
      <c r="N38" s="1194"/>
      <c r="O38" s="1194"/>
      <c r="P38" s="1194"/>
      <c r="Q38" s="1194"/>
      <c r="R38" s="1194"/>
      <c r="S38" s="1194"/>
      <c r="T38" s="1194"/>
      <c r="U38" s="1194"/>
      <c r="V38" s="1194"/>
      <c r="W38" s="1194"/>
      <c r="Z38" s="1318">
        <f>CHOOSE($AB$33,'セールスアクション '!B8,'セールスアクション '!B16,'セールスアクション '!B24,'セールスアクション '!B32,'セールスアクション '!B40)</f>
        <v>0</v>
      </c>
      <c r="AA38" s="1319"/>
      <c r="AB38" s="1319"/>
      <c r="AC38" s="1319"/>
      <c r="AD38" s="1319"/>
      <c r="AE38" s="1319"/>
      <c r="AF38" s="1319"/>
      <c r="AG38" s="1319"/>
      <c r="AH38" s="1319"/>
      <c r="AI38" s="1319"/>
      <c r="AJ38" s="1319"/>
      <c r="AK38" s="1319"/>
      <c r="AL38" s="1319"/>
      <c r="AM38" s="1319"/>
      <c r="AN38" s="1319"/>
      <c r="AO38" s="1319"/>
      <c r="AP38" s="1319"/>
      <c r="AQ38" s="1319"/>
      <c r="AR38" s="1319"/>
      <c r="AS38" s="1319"/>
      <c r="AT38" s="1319"/>
      <c r="AU38" s="1319"/>
      <c r="AV38" s="1319"/>
      <c r="AW38" s="1319"/>
      <c r="AX38" s="1319"/>
      <c r="AY38" s="1319"/>
      <c r="AZ38" s="1319">
        <f>CHOOSE($AB$33,'セールスアクション '!I8,'セールスアクション '!I16,'セールスアクション '!I24,'セールスアクション '!I32,'セールスアクション '!I40)</f>
        <v>0</v>
      </c>
      <c r="BA38" s="1319"/>
      <c r="BB38" s="1319"/>
      <c r="BC38" s="1319"/>
      <c r="BD38" s="1319"/>
      <c r="BE38" s="1319"/>
      <c r="BF38" s="1127"/>
      <c r="BG38" s="1127"/>
      <c r="BH38" s="1348">
        <f>CHOOSE($CA$1,PMC.D!D9,PMC.D!D18,PMC.D!D27,PMC.D!D36,PMC.D!D45,PMC.D!D54)</f>
        <v>0</v>
      </c>
      <c r="BI38" s="1349"/>
      <c r="BJ38" s="1349"/>
      <c r="BK38" s="1349"/>
      <c r="BL38" s="1349"/>
      <c r="BM38" s="1349"/>
      <c r="BN38" s="1349"/>
      <c r="BO38" s="1349"/>
      <c r="BP38" s="1349"/>
      <c r="BQ38" s="1349"/>
      <c r="BR38" s="1349"/>
      <c r="BS38" s="1350"/>
      <c r="BT38" s="1127"/>
      <c r="BU38" s="1127"/>
      <c r="BV38" s="1348">
        <f>CHOOSE($CA$1,PMC.D!J9,PMC.D!J18,PMC.D!J27,PMC.D!J36,PMC.D!J45,PMC.D!J54)</f>
        <v>0</v>
      </c>
      <c r="BW38" s="1349"/>
      <c r="BX38" s="1349"/>
      <c r="BY38" s="1349"/>
      <c r="BZ38" s="1349"/>
      <c r="CA38" s="1349"/>
      <c r="CB38" s="1349"/>
      <c r="CC38" s="1349"/>
      <c r="CD38" s="1349"/>
      <c r="CE38" s="1349"/>
      <c r="CF38" s="1349"/>
      <c r="CG38" s="1350"/>
      <c r="CH38" s="1127"/>
      <c r="CI38" s="1371"/>
      <c r="CP38" s="64"/>
      <c r="CT38" s="64"/>
      <c r="CU38" s="64"/>
      <c r="CV38" s="64"/>
    </row>
    <row r="39" spans="1:126" ht="22.5" customHeight="1" thickBot="1">
      <c r="A39" s="443">
        <f t="shared" si="8"/>
        <v>26</v>
      </c>
      <c r="B39" s="855">
        <f>ｼﾌﾄ原本!C30</f>
        <v>0</v>
      </c>
      <c r="C39" s="782">
        <f>ｼﾌﾄ原本!R30</f>
        <v>0</v>
      </c>
      <c r="D39" s="435">
        <f>IF(COUNTIF($H$14:$H$30,26),VLOOKUP(26,$H$14:$CU$30,3,FALSE),0)</f>
        <v>0</v>
      </c>
      <c r="E39" s="429">
        <f>IF(COUNTIF($H$14:$H$30,26),VLOOKUP(26,$H$14:$CU$30,4,FALSE),0)</f>
        <v>0</v>
      </c>
      <c r="F39" s="430">
        <f>IF(COUNTIF($H$14:$H$30,26),VLOOKUP(26,$H$14:$CU$30,92,FALSE),0)</f>
        <v>0</v>
      </c>
      <c r="G39" s="431">
        <f>IF(COUNTIF($H$14:$H$30,26),VLOOKUP(26,$H$14:$CW$30,94,FALSE),0)</f>
        <v>0</v>
      </c>
      <c r="I39" s="385" t="s">
        <v>194</v>
      </c>
      <c r="J39" s="878">
        <f ca="1">SUMIF(CV14:CV30,"&gt;1500",CP14:CQ30)</f>
        <v>9</v>
      </c>
      <c r="K39" s="879">
        <f ca="1">SUMIF(CV14:CV30,"&lt;2000",CP14:CQ30)</f>
        <v>42.5</v>
      </c>
      <c r="L39" s="1302">
        <f ca="1">SUMIF(CV14:CV30,"&gt;1500",CP14:CQ30)</f>
        <v>9</v>
      </c>
      <c r="M39" s="1302"/>
      <c r="N39" s="1302"/>
      <c r="O39" s="1302"/>
      <c r="P39" s="1302"/>
      <c r="Q39" s="1302"/>
      <c r="R39" s="1302">
        <f ca="1">L40-L39</f>
        <v>30</v>
      </c>
      <c r="S39" s="1302"/>
      <c r="T39" s="1302"/>
      <c r="U39" s="1302"/>
      <c r="V39" s="1302"/>
      <c r="W39" s="1302"/>
      <c r="X39" s="65"/>
      <c r="Y39" s="65"/>
      <c r="Z39" s="1320">
        <f>CHOOSE($AB$33,'セールスアクション '!B9,'セールスアクション '!B17,'セールスアクション '!B25,'セールスアクション '!B33,'セールスアクション '!B41)</f>
        <v>0</v>
      </c>
      <c r="AA39" s="1321"/>
      <c r="AB39" s="1321"/>
      <c r="AC39" s="1321"/>
      <c r="AD39" s="1321"/>
      <c r="AE39" s="1321"/>
      <c r="AF39" s="1321"/>
      <c r="AG39" s="1321"/>
      <c r="AH39" s="1321"/>
      <c r="AI39" s="1321"/>
      <c r="AJ39" s="1321"/>
      <c r="AK39" s="1321"/>
      <c r="AL39" s="1321"/>
      <c r="AM39" s="1321"/>
      <c r="AN39" s="1321"/>
      <c r="AO39" s="1321"/>
      <c r="AP39" s="1321"/>
      <c r="AQ39" s="1321"/>
      <c r="AR39" s="1321"/>
      <c r="AS39" s="1321"/>
      <c r="AT39" s="1321"/>
      <c r="AU39" s="1321"/>
      <c r="AV39" s="1321"/>
      <c r="AW39" s="1321"/>
      <c r="AX39" s="1321"/>
      <c r="AY39" s="1321"/>
      <c r="AZ39" s="1321">
        <f>CHOOSE($AB$33,'セールスアクション '!I9,'セールスアクション '!I17,'セールスアクション '!I25,'セールスアクション '!I33,'セールスアクション '!I41)</f>
        <v>0</v>
      </c>
      <c r="BA39" s="1321"/>
      <c r="BB39" s="1321"/>
      <c r="BC39" s="1321"/>
      <c r="BD39" s="1321"/>
      <c r="BE39" s="1321"/>
      <c r="BF39" s="1368"/>
      <c r="BG39" s="1368"/>
      <c r="BH39" s="1357">
        <f>CHOOSE($CA$1,PMC.D!D10,PMC.D!D19,PMC.D!D28,PMC.D!D37,PMC.D!D46,PMC.D!D55)</f>
        <v>0</v>
      </c>
      <c r="BI39" s="1358"/>
      <c r="BJ39" s="1358"/>
      <c r="BK39" s="1358"/>
      <c r="BL39" s="1358"/>
      <c r="BM39" s="1358"/>
      <c r="BN39" s="1358"/>
      <c r="BO39" s="1358"/>
      <c r="BP39" s="1358"/>
      <c r="BQ39" s="1358"/>
      <c r="BR39" s="1358"/>
      <c r="BS39" s="1359"/>
      <c r="BT39" s="1368"/>
      <c r="BU39" s="1368"/>
      <c r="BV39" s="1357">
        <f>CHOOSE($CA$1,PMC.D!J10,PMC.D!J19,PMC.D!J28,PMC.D!J37,PMC.D!J46,PMC.D!J55)</f>
        <v>0</v>
      </c>
      <c r="BW39" s="1358"/>
      <c r="BX39" s="1358"/>
      <c r="BY39" s="1358"/>
      <c r="BZ39" s="1358"/>
      <c r="CA39" s="1358"/>
      <c r="CB39" s="1358"/>
      <c r="CC39" s="1358"/>
      <c r="CD39" s="1358"/>
      <c r="CE39" s="1358"/>
      <c r="CF39" s="1358"/>
      <c r="CG39" s="1359"/>
      <c r="CH39" s="1368"/>
      <c r="CI39" s="1369"/>
      <c r="CP39" s="64"/>
      <c r="CT39" s="64"/>
      <c r="CU39" s="64"/>
      <c r="CV39" s="64"/>
    </row>
    <row r="40" spans="1:126" ht="22.5" customHeight="1">
      <c r="A40" s="443">
        <f t="shared" si="8"/>
        <v>27</v>
      </c>
      <c r="B40" s="855">
        <f>ｼﾌﾄ原本!C31</f>
        <v>0</v>
      </c>
      <c r="C40" s="780">
        <f>ｼﾌﾄ原本!R31</f>
        <v>0</v>
      </c>
      <c r="D40" s="435">
        <f>IF(COUNTIF($H$14:$H$30,27),VLOOKUP(27,$H$14:$CU$30,3,FALSE),0)</f>
        <v>0</v>
      </c>
      <c r="E40" s="429">
        <f>IF(COUNTIF($H$14:$H$30,27),VLOOKUP(27,$H$14:$CU$30,4,FALSE),0)</f>
        <v>0</v>
      </c>
      <c r="F40" s="430">
        <f>IF(COUNTIF($H$14:$H$30,27),VLOOKUP(27,$H$14:$CU$30,92,FALSE),0)</f>
        <v>0</v>
      </c>
      <c r="G40" s="431">
        <f>IF(COUNTIF($H$14:$H$30,27),VLOOKUP(27,$H$14:$CW$30,94,FALSE),0)</f>
        <v>0</v>
      </c>
      <c r="I40" s="385" t="s">
        <v>195</v>
      </c>
      <c r="J40" s="1301">
        <f ca="1">J39+K39</f>
        <v>51.5</v>
      </c>
      <c r="K40" s="1301"/>
      <c r="L40" s="1302">
        <f>CN11-CN8</f>
        <v>39</v>
      </c>
      <c r="M40" s="1302"/>
      <c r="N40" s="1302"/>
      <c r="O40" s="1302"/>
      <c r="P40" s="1302"/>
      <c r="Q40" s="1302"/>
      <c r="R40" s="1302"/>
      <c r="S40" s="1302"/>
      <c r="T40" s="1302"/>
      <c r="U40" s="1302"/>
      <c r="V40" s="1302"/>
      <c r="W40" s="1302"/>
      <c r="X40" s="386"/>
      <c r="Y40" s="387"/>
      <c r="Z40" s="1387"/>
      <c r="AA40" s="1373"/>
      <c r="AB40" s="1373"/>
      <c r="AC40" s="1373"/>
      <c r="AD40" s="1373"/>
      <c r="AE40" s="1373"/>
      <c r="AF40" s="1373"/>
      <c r="AG40" s="1373"/>
      <c r="AH40" s="1373"/>
      <c r="AI40" s="1373"/>
      <c r="AJ40" s="1373"/>
      <c r="AK40" s="1373"/>
      <c r="AL40" s="1373"/>
      <c r="AM40" s="1373"/>
      <c r="AN40" s="1373"/>
      <c r="AO40" s="1373"/>
      <c r="AP40" s="1373"/>
      <c r="AQ40" s="1373"/>
      <c r="AR40" s="1373"/>
      <c r="AS40" s="1373"/>
      <c r="AT40" s="1373"/>
      <c r="AU40" s="1373"/>
      <c r="AV40" s="1373"/>
      <c r="AW40" s="1373"/>
      <c r="AX40" s="1373"/>
      <c r="AY40" s="1373"/>
      <c r="AZ40" s="1373"/>
      <c r="BA40" s="1373"/>
      <c r="BB40" s="1373"/>
      <c r="BC40" s="1373"/>
      <c r="BD40" s="1373"/>
      <c r="BE40" s="1373"/>
      <c r="BF40" s="1373"/>
      <c r="BG40" s="1373"/>
      <c r="BH40" s="1373"/>
      <c r="BI40" s="1373"/>
      <c r="BJ40" s="1373"/>
      <c r="BK40" s="1373"/>
      <c r="BL40" s="1373"/>
      <c r="BM40" s="1373"/>
      <c r="BN40" s="1373"/>
      <c r="BO40" s="1373"/>
      <c r="BP40" s="1373"/>
      <c r="BQ40" s="1373"/>
      <c r="BR40" s="1373"/>
      <c r="BS40" s="1373"/>
      <c r="BT40" s="1373"/>
      <c r="BU40" s="1373"/>
      <c r="BV40" s="1373"/>
      <c r="BW40" s="1373"/>
      <c r="BX40" s="1373"/>
      <c r="BY40" s="1373"/>
      <c r="BZ40" s="1373"/>
      <c r="CA40" s="1373"/>
      <c r="CB40" s="1373"/>
      <c r="CC40" s="1373"/>
      <c r="CD40" s="1373"/>
      <c r="CE40" s="1373"/>
      <c r="CF40" s="1373"/>
      <c r="CG40" s="1373"/>
      <c r="CH40" s="1373"/>
      <c r="CI40" s="1374"/>
      <c r="CP40" s="64"/>
      <c r="CT40" s="64"/>
      <c r="CU40" s="64"/>
      <c r="CV40" s="64"/>
    </row>
    <row r="41" spans="1:126" ht="22.5" customHeight="1">
      <c r="A41" s="443">
        <f t="shared" si="8"/>
        <v>28</v>
      </c>
      <c r="B41" s="855" t="str">
        <f>ｼﾌﾄ原本!C32</f>
        <v>A.M（本部）</v>
      </c>
      <c r="C41" s="780">
        <f>ｼﾌﾄ原本!R32</f>
        <v>0</v>
      </c>
      <c r="D41" s="435">
        <f>IF(COUNTIF($H$14:$H$30,28),VLOOKUP(28,$H$14:$CU$30,3,FALSE),0)</f>
        <v>0</v>
      </c>
      <c r="E41" s="429">
        <f>IF(COUNTIF($H$14:$H$30,28),VLOOKUP(28,$H$14:$CU$30,4,FALSE),0)</f>
        <v>0</v>
      </c>
      <c r="F41" s="430">
        <f>IF(COUNTIF($H$14:$H$30,28),VLOOKUP(28,$H$14:$CU$30,92,FALSE),0)</f>
        <v>0</v>
      </c>
      <c r="G41" s="431">
        <f>IF(COUNTIF($H$14:$H$30,28),VLOOKUP(28,$H$14:$CW$30,94,FALSE),0)</f>
        <v>0</v>
      </c>
      <c r="I41" s="385" t="s">
        <v>197</v>
      </c>
      <c r="J41" s="1324">
        <f ca="1">SUMIF(CV14:CV30,"&lt;2000",CU14:CU30)</f>
        <v>54828.125</v>
      </c>
      <c r="K41" s="1324"/>
      <c r="L41" s="1169">
        <f ca="1">R39*ﾃﾞｰﾀ入力!A8</f>
        <v>37800</v>
      </c>
      <c r="M41" s="1169"/>
      <c r="N41" s="1169"/>
      <c r="O41" s="1169"/>
      <c r="P41" s="1169"/>
      <c r="Q41" s="1169"/>
      <c r="R41" s="1169"/>
      <c r="S41" s="1169"/>
      <c r="T41" s="1169"/>
      <c r="U41" s="1169"/>
      <c r="V41" s="1169"/>
      <c r="W41" s="1169"/>
      <c r="X41" s="389"/>
      <c r="Y41" s="390"/>
      <c r="Z41" s="1375"/>
      <c r="AA41" s="1376"/>
      <c r="AB41" s="1376"/>
      <c r="AC41" s="1376"/>
      <c r="AD41" s="1376"/>
      <c r="AE41" s="1376"/>
      <c r="AF41" s="1376"/>
      <c r="AG41" s="1376"/>
      <c r="AH41" s="1376"/>
      <c r="AI41" s="1376"/>
      <c r="AJ41" s="1376"/>
      <c r="AK41" s="1376"/>
      <c r="AL41" s="1376"/>
      <c r="AM41" s="1376"/>
      <c r="AN41" s="1376"/>
      <c r="AO41" s="1376"/>
      <c r="AP41" s="1376"/>
      <c r="AQ41" s="1376"/>
      <c r="AR41" s="1376"/>
      <c r="AS41" s="1376"/>
      <c r="AT41" s="1376"/>
      <c r="AU41" s="1376"/>
      <c r="AV41" s="1376"/>
      <c r="AW41" s="1376"/>
      <c r="AX41" s="1376"/>
      <c r="AY41" s="1376"/>
      <c r="AZ41" s="1376"/>
      <c r="BA41" s="1376"/>
      <c r="BB41" s="1376"/>
      <c r="BC41" s="1376"/>
      <c r="BD41" s="1376"/>
      <c r="BE41" s="1376"/>
      <c r="BF41" s="1376"/>
      <c r="BG41" s="1376"/>
      <c r="BH41" s="1376"/>
      <c r="BI41" s="1376"/>
      <c r="BJ41" s="1376"/>
      <c r="BK41" s="1376"/>
      <c r="BL41" s="1376"/>
      <c r="BM41" s="1376"/>
      <c r="BN41" s="1376"/>
      <c r="BO41" s="1376"/>
      <c r="BP41" s="1376"/>
      <c r="BQ41" s="1376"/>
      <c r="BR41" s="1376"/>
      <c r="BS41" s="1376"/>
      <c r="BT41" s="1376"/>
      <c r="BU41" s="1376"/>
      <c r="BV41" s="1376"/>
      <c r="BW41" s="1376"/>
      <c r="BX41" s="1376"/>
      <c r="BY41" s="1376"/>
      <c r="BZ41" s="1376"/>
      <c r="CA41" s="1376"/>
      <c r="CB41" s="1376"/>
      <c r="CC41" s="1376"/>
      <c r="CD41" s="1376"/>
      <c r="CE41" s="1376"/>
      <c r="CF41" s="1376"/>
      <c r="CG41" s="1376"/>
      <c r="CH41" s="1376"/>
      <c r="CI41" s="1377"/>
      <c r="CP41" s="64"/>
      <c r="CT41" s="64"/>
      <c r="CU41" s="64"/>
      <c r="CV41" s="64"/>
    </row>
    <row r="42" spans="1:126" ht="22.5" customHeight="1">
      <c r="A42" s="443">
        <f t="shared" si="8"/>
        <v>29</v>
      </c>
      <c r="B42" s="855" t="str">
        <f>ｼﾌﾄ原本!C33</f>
        <v>S.I（本部</v>
      </c>
      <c r="C42" s="780">
        <f>ｼﾌﾄ原本!R33</f>
        <v>0</v>
      </c>
      <c r="D42" s="435">
        <f>IF(COUNTIF($H$14:$H$30,29),VLOOKUP(29,$H$14:$CU$30,3,FALSE),0)</f>
        <v>0</v>
      </c>
      <c r="E42" s="429">
        <f>IF(COUNTIF($H$14:$H$30,29),VLOOKUP(29,$H$14:$CU$30,4,FALSE),0)</f>
        <v>0</v>
      </c>
      <c r="F42" s="430">
        <f>IF(COUNTIF($H$14:$H$30,29),VLOOKUP(29,$H$14:$CU$30,92,FALSE),0)</f>
        <v>0</v>
      </c>
      <c r="G42" s="431">
        <f>IF(COUNTIF($H$14:$H$30,29),VLOOKUP(29,$H$14:$CW$30,94,FALSE),0)</f>
        <v>0</v>
      </c>
      <c r="I42" s="385" t="s">
        <v>201</v>
      </c>
      <c r="J42" s="1323">
        <f ca="1">(J41)/J35</f>
        <v>0.20306712962962964</v>
      </c>
      <c r="K42" s="1323"/>
      <c r="L42" s="1187">
        <f ca="1">L41/J35</f>
        <v>0.14000000000000001</v>
      </c>
      <c r="M42" s="1187"/>
      <c r="N42" s="1187"/>
      <c r="O42" s="1187"/>
      <c r="P42" s="1187"/>
      <c r="Q42" s="1187"/>
      <c r="R42" s="1187"/>
      <c r="S42" s="1187"/>
      <c r="T42" s="1187"/>
      <c r="U42" s="1187"/>
      <c r="V42" s="1187"/>
      <c r="W42" s="1187"/>
      <c r="X42" s="392"/>
      <c r="Y42" s="393"/>
      <c r="Z42" s="1375"/>
      <c r="AA42" s="1376"/>
      <c r="AB42" s="1376"/>
      <c r="AC42" s="1376"/>
      <c r="AD42" s="1376"/>
      <c r="AE42" s="1376"/>
      <c r="AF42" s="1376"/>
      <c r="AG42" s="1376"/>
      <c r="AH42" s="1376"/>
      <c r="AI42" s="1376"/>
      <c r="AJ42" s="1376"/>
      <c r="AK42" s="1376"/>
      <c r="AL42" s="1376"/>
      <c r="AM42" s="1376"/>
      <c r="AN42" s="1376"/>
      <c r="AO42" s="1376"/>
      <c r="AP42" s="1376"/>
      <c r="AQ42" s="1376"/>
      <c r="AR42" s="1376"/>
      <c r="AS42" s="1376"/>
      <c r="AT42" s="1376"/>
      <c r="AU42" s="1376"/>
      <c r="AV42" s="1376"/>
      <c r="AW42" s="1376"/>
      <c r="AX42" s="1376"/>
      <c r="AY42" s="1376"/>
      <c r="AZ42" s="1376"/>
      <c r="BA42" s="1376"/>
      <c r="BB42" s="1376"/>
      <c r="BC42" s="1376"/>
      <c r="BD42" s="1376"/>
      <c r="BE42" s="1376"/>
      <c r="BF42" s="1376"/>
      <c r="BG42" s="1376"/>
      <c r="BH42" s="1376"/>
      <c r="BI42" s="1376"/>
      <c r="BJ42" s="1376"/>
      <c r="BK42" s="1376"/>
      <c r="BL42" s="1376"/>
      <c r="BM42" s="1376"/>
      <c r="BN42" s="1376"/>
      <c r="BO42" s="1376"/>
      <c r="BP42" s="1376"/>
      <c r="BQ42" s="1376"/>
      <c r="BR42" s="1376"/>
      <c r="BS42" s="1376"/>
      <c r="BT42" s="1376"/>
      <c r="BU42" s="1376"/>
      <c r="BV42" s="1376"/>
      <c r="BW42" s="1376"/>
      <c r="BX42" s="1376"/>
      <c r="BY42" s="1376"/>
      <c r="BZ42" s="1376"/>
      <c r="CA42" s="1376"/>
      <c r="CB42" s="1376"/>
      <c r="CC42" s="1376"/>
      <c r="CD42" s="1376"/>
      <c r="CE42" s="1376"/>
      <c r="CF42" s="1376"/>
      <c r="CG42" s="1376"/>
      <c r="CH42" s="1376"/>
      <c r="CI42" s="1377"/>
      <c r="CP42" s="64"/>
      <c r="CT42" s="64"/>
      <c r="CU42" s="64"/>
      <c r="CV42" s="64"/>
    </row>
    <row r="43" spans="1:126" ht="22.5" customHeight="1">
      <c r="A43" s="443">
        <f t="shared" si="8"/>
        <v>30</v>
      </c>
      <c r="B43" s="855" t="str">
        <f>ｼﾌﾄ原本!C34</f>
        <v>不足①</v>
      </c>
      <c r="C43" s="780">
        <f>ｼﾌﾄ原本!R34</f>
        <v>0</v>
      </c>
      <c r="D43" s="435">
        <f>IF(COUNTIF($H$14:$H$30,30),VLOOKUP(30,$H$14:$CU$30,3,FALSE),0)</f>
        <v>0</v>
      </c>
      <c r="E43" s="429">
        <f>IF(COUNTIF($H$14:$H$30,30),VLOOKUP(30,$H$14:$CU$30,4,FALSE),0)</f>
        <v>0</v>
      </c>
      <c r="F43" s="430">
        <f>IF(COUNTIF($H$14:$H$30,30),VLOOKUP(30,$H$14:$CU$30,92,FALSE),0)</f>
        <v>0</v>
      </c>
      <c r="G43" s="431">
        <f>IF(COUNTIF($H$14:$H$30,30),VLOOKUP(30,$H$14:$CW$30,94,FALSE),0)</f>
        <v>0</v>
      </c>
      <c r="I43" s="395"/>
      <c r="J43" s="396"/>
      <c r="K43" s="396"/>
      <c r="L43" s="396"/>
      <c r="M43" s="396"/>
      <c r="N43" s="396"/>
      <c r="O43" s="396"/>
      <c r="P43" s="396"/>
      <c r="Q43" s="396"/>
      <c r="R43" s="396"/>
      <c r="S43" s="396"/>
      <c r="T43" s="396"/>
      <c r="U43" s="396"/>
      <c r="V43" s="396"/>
      <c r="W43" s="396"/>
      <c r="Z43" s="1375"/>
      <c r="AA43" s="1376"/>
      <c r="AB43" s="1376"/>
      <c r="AC43" s="1376"/>
      <c r="AD43" s="1376"/>
      <c r="AE43" s="1376"/>
      <c r="AF43" s="1376"/>
      <c r="AG43" s="1376"/>
      <c r="AH43" s="1376"/>
      <c r="AI43" s="1376"/>
      <c r="AJ43" s="1376"/>
      <c r="AK43" s="1376"/>
      <c r="AL43" s="1376"/>
      <c r="AM43" s="1376"/>
      <c r="AN43" s="1376"/>
      <c r="AO43" s="1376"/>
      <c r="AP43" s="1376"/>
      <c r="AQ43" s="1376"/>
      <c r="AR43" s="1376"/>
      <c r="AS43" s="1376"/>
      <c r="AT43" s="1376"/>
      <c r="AU43" s="1376"/>
      <c r="AV43" s="1376"/>
      <c r="AW43" s="1376"/>
      <c r="AX43" s="1376"/>
      <c r="AY43" s="1376"/>
      <c r="AZ43" s="1376"/>
      <c r="BA43" s="1376"/>
      <c r="BB43" s="1376"/>
      <c r="BC43" s="1376"/>
      <c r="BD43" s="1376"/>
      <c r="BE43" s="1376"/>
      <c r="BF43" s="1376"/>
      <c r="BG43" s="1376"/>
      <c r="BH43" s="1376"/>
      <c r="BI43" s="1376"/>
      <c r="BJ43" s="1376"/>
      <c r="BK43" s="1376"/>
      <c r="BL43" s="1376"/>
      <c r="BM43" s="1376"/>
      <c r="BN43" s="1376"/>
      <c r="BO43" s="1376"/>
      <c r="BP43" s="1376"/>
      <c r="BQ43" s="1376"/>
      <c r="BR43" s="1376"/>
      <c r="BS43" s="1376"/>
      <c r="BT43" s="1376"/>
      <c r="BU43" s="1376"/>
      <c r="BV43" s="1376"/>
      <c r="BW43" s="1376"/>
      <c r="BX43" s="1376"/>
      <c r="BY43" s="1376"/>
      <c r="BZ43" s="1376"/>
      <c r="CA43" s="1376"/>
      <c r="CB43" s="1376"/>
      <c r="CC43" s="1376"/>
      <c r="CD43" s="1376"/>
      <c r="CE43" s="1376"/>
      <c r="CF43" s="1376"/>
      <c r="CG43" s="1376"/>
      <c r="CH43" s="1376"/>
      <c r="CI43" s="1377"/>
      <c r="CP43" s="64"/>
      <c r="CT43" s="64"/>
      <c r="CU43" s="64"/>
      <c r="CV43" s="64"/>
    </row>
    <row r="44" spans="1:126" ht="22.5" customHeight="1">
      <c r="A44" s="443">
        <f t="shared" si="8"/>
        <v>31</v>
      </c>
      <c r="B44" s="855">
        <f>ｼﾌﾄ原本!C35</f>
        <v>0</v>
      </c>
      <c r="C44" s="785">
        <f>ｼﾌﾄ原本!E35</f>
        <v>0</v>
      </c>
      <c r="D44" s="435">
        <f>IF(COUNTIF($H$14:$H$30,31),VLOOKUP(31,$H$14:$CU$30,3,FALSE),0)</f>
        <v>0</v>
      </c>
      <c r="E44" s="429">
        <f>IF(COUNTIF($H$14:$H$30,31),VLOOKUP(31,$H$14:$CU$30,4,FALSE),0)</f>
        <v>0</v>
      </c>
      <c r="F44" s="430">
        <f>IF(COUNTIF($H$14:$H$30,31),VLOOKUP(31,$H$14:$CU$30,92,FALSE),0)</f>
        <v>0</v>
      </c>
      <c r="G44" s="431">
        <f>IF(COUNTIF($H$14:$H$30,31),VLOOKUP(31,$H$14:$CW$30,94,FALSE),0)</f>
        <v>0</v>
      </c>
      <c r="I44" s="395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Z44" s="1375"/>
      <c r="AA44" s="1376"/>
      <c r="AB44" s="1376"/>
      <c r="AC44" s="1376"/>
      <c r="AD44" s="1376"/>
      <c r="AE44" s="1376"/>
      <c r="AF44" s="1376"/>
      <c r="AG44" s="1376"/>
      <c r="AH44" s="1376"/>
      <c r="AI44" s="1376"/>
      <c r="AJ44" s="1376"/>
      <c r="AK44" s="1376"/>
      <c r="AL44" s="1376"/>
      <c r="AM44" s="1376"/>
      <c r="AN44" s="1376"/>
      <c r="AO44" s="1376"/>
      <c r="AP44" s="1376"/>
      <c r="AQ44" s="1376"/>
      <c r="AR44" s="1376"/>
      <c r="AS44" s="1376"/>
      <c r="AT44" s="1376"/>
      <c r="AU44" s="1376"/>
      <c r="AV44" s="1376"/>
      <c r="AW44" s="1376"/>
      <c r="AX44" s="1376"/>
      <c r="AY44" s="1376"/>
      <c r="AZ44" s="1376"/>
      <c r="BA44" s="1376"/>
      <c r="BB44" s="1376"/>
      <c r="BC44" s="1376"/>
      <c r="BD44" s="1376"/>
      <c r="BE44" s="1376"/>
      <c r="BF44" s="1376"/>
      <c r="BG44" s="1376"/>
      <c r="BH44" s="1376"/>
      <c r="BI44" s="1376"/>
      <c r="BJ44" s="1376"/>
      <c r="BK44" s="1376"/>
      <c r="BL44" s="1376"/>
      <c r="BM44" s="1376"/>
      <c r="BN44" s="1376"/>
      <c r="BO44" s="1376"/>
      <c r="BP44" s="1376"/>
      <c r="BQ44" s="1376"/>
      <c r="BR44" s="1376"/>
      <c r="BS44" s="1376"/>
      <c r="BT44" s="1376"/>
      <c r="BU44" s="1376"/>
      <c r="BV44" s="1376"/>
      <c r="BW44" s="1376"/>
      <c r="BX44" s="1376"/>
      <c r="BY44" s="1376"/>
      <c r="BZ44" s="1376"/>
      <c r="CA44" s="1376"/>
      <c r="CB44" s="1376"/>
      <c r="CC44" s="1376"/>
      <c r="CD44" s="1376"/>
      <c r="CE44" s="1376"/>
      <c r="CF44" s="1376"/>
      <c r="CG44" s="1376"/>
      <c r="CH44" s="1376"/>
      <c r="CI44" s="1377"/>
    </row>
    <row r="45" spans="1:126" ht="22.5" customHeight="1" thickBot="1">
      <c r="A45" s="443">
        <f t="shared" si="8"/>
        <v>32</v>
      </c>
      <c r="B45" s="855">
        <f>ｼﾌﾄ原本!C36</f>
        <v>0</v>
      </c>
      <c r="C45" s="785">
        <f>ｼﾌﾄ原本!E36</f>
        <v>0</v>
      </c>
      <c r="D45" s="435">
        <f>IF(COUNTIF($H$14:$H$30,32),VLOOKUP(32,$H$14:$CU$30,3,FALSE),0)</f>
        <v>0</v>
      </c>
      <c r="E45" s="429">
        <f>IF(COUNTIF($H$14:$H$30,32),VLOOKUP(32,$H$14:$CU$30,4,FALSE),0)</f>
        <v>0</v>
      </c>
      <c r="F45" s="430">
        <f>IF(COUNTIF($H$14:$H$30,32),VLOOKUP(32,$H$14:$CU$30,92,FALSE),0)</f>
        <v>0</v>
      </c>
      <c r="G45" s="431">
        <f>IF(COUNTIF($H$14:$H$30,32),VLOOKUP(32,$H$14:$CW$30,94,FALSE),0)</f>
        <v>0</v>
      </c>
      <c r="I45" s="395"/>
      <c r="J45" s="396"/>
      <c r="K45" s="396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6"/>
      <c r="Z45" s="1378"/>
      <c r="AA45" s="1379"/>
      <c r="AB45" s="1379"/>
      <c r="AC45" s="1379"/>
      <c r="AD45" s="1379"/>
      <c r="AE45" s="1379"/>
      <c r="AF45" s="1379"/>
      <c r="AG45" s="1379"/>
      <c r="AH45" s="1379"/>
      <c r="AI45" s="1379"/>
      <c r="AJ45" s="1379"/>
      <c r="AK45" s="1379"/>
      <c r="AL45" s="1379"/>
      <c r="AM45" s="1379"/>
      <c r="AN45" s="1379"/>
      <c r="AO45" s="1379"/>
      <c r="AP45" s="1379"/>
      <c r="AQ45" s="1379"/>
      <c r="AR45" s="1379"/>
      <c r="AS45" s="1379"/>
      <c r="AT45" s="1379"/>
      <c r="AU45" s="1379"/>
      <c r="AV45" s="1379"/>
      <c r="AW45" s="1379"/>
      <c r="AX45" s="1379"/>
      <c r="AY45" s="1379"/>
      <c r="AZ45" s="1379"/>
      <c r="BA45" s="1379"/>
      <c r="BB45" s="1379"/>
      <c r="BC45" s="1379"/>
      <c r="BD45" s="1379"/>
      <c r="BE45" s="1379"/>
      <c r="BF45" s="1379"/>
      <c r="BG45" s="1379"/>
      <c r="BH45" s="1379"/>
      <c r="BI45" s="1379"/>
      <c r="BJ45" s="1379"/>
      <c r="BK45" s="1379"/>
      <c r="BL45" s="1379"/>
      <c r="BM45" s="1379"/>
      <c r="BN45" s="1379"/>
      <c r="BO45" s="1379"/>
      <c r="BP45" s="1379"/>
      <c r="BQ45" s="1379"/>
      <c r="BR45" s="1379"/>
      <c r="BS45" s="1379"/>
      <c r="BT45" s="1379"/>
      <c r="BU45" s="1379"/>
      <c r="BV45" s="1379"/>
      <c r="BW45" s="1379"/>
      <c r="BX45" s="1379"/>
      <c r="BY45" s="1379"/>
      <c r="BZ45" s="1379"/>
      <c r="CA45" s="1379"/>
      <c r="CB45" s="1379"/>
      <c r="CC45" s="1379"/>
      <c r="CD45" s="1379"/>
      <c r="CE45" s="1379"/>
      <c r="CF45" s="1379"/>
      <c r="CG45" s="1379"/>
      <c r="CH45" s="1379"/>
      <c r="CI45" s="1380"/>
    </row>
    <row r="46" spans="1:126" ht="22.5" customHeight="1" thickBot="1">
      <c r="A46" s="444">
        <f t="shared" si="8"/>
        <v>33</v>
      </c>
      <c r="B46" s="869">
        <f>ｼﾌﾄ原本!C37</f>
        <v>0</v>
      </c>
      <c r="C46" s="786">
        <f>ｼﾌﾄ原本!E37</f>
        <v>0</v>
      </c>
      <c r="D46" s="437">
        <f>IF(COUNTIF($H$14:$H$30,33),VLOOKUP(33,$H$14:$CU$30,3,FALSE),0)</f>
        <v>0</v>
      </c>
      <c r="E46" s="438">
        <f>IF(COUNTIF($H$14:$H$30,33),VLOOKUP(33,$H$14:$CU$30,4,FALSE),0)</f>
        <v>0</v>
      </c>
      <c r="F46" s="439">
        <f>IF(COUNTIF($H$14:$H$30,33),VLOOKUP(33,$H$14:$CU$30,92,FALSE),0)</f>
        <v>0</v>
      </c>
      <c r="G46" s="440">
        <f>IF(COUNTIF($H$14:$H$30,33),VLOOKUP(33,$H$14:$CW$30,94,FALSE),0)</f>
        <v>0</v>
      </c>
      <c r="I46" s="395"/>
      <c r="J46" s="396"/>
      <c r="K46" s="396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6"/>
    </row>
    <row r="47" spans="1:126" ht="20.25" customHeight="1">
      <c r="I47" s="385" t="s">
        <v>199</v>
      </c>
      <c r="J47" s="1312">
        <f ca="1">J41/K39</f>
        <v>1290.0735294117646</v>
      </c>
      <c r="K47" s="1312"/>
      <c r="L47" s="1382">
        <f>ﾃﾞｰﾀ入力!A8</f>
        <v>1260</v>
      </c>
      <c r="M47" s="1382"/>
      <c r="N47" s="1382"/>
      <c r="O47" s="1382"/>
      <c r="P47" s="1382"/>
      <c r="Q47" s="1382"/>
      <c r="R47" s="1382"/>
      <c r="S47" s="1382"/>
      <c r="T47" s="1382"/>
      <c r="U47" s="1382"/>
      <c r="V47" s="1382"/>
      <c r="W47" s="1382"/>
      <c r="DP47" s="221"/>
      <c r="DT47" s="69"/>
      <c r="DU47" s="69"/>
      <c r="DV47" s="69"/>
    </row>
    <row r="48" spans="1:126" ht="20.25" customHeight="1">
      <c r="I48" s="385" t="s">
        <v>82</v>
      </c>
      <c r="J48" s="1140">
        <f ca="1">CW31</f>
        <v>4888</v>
      </c>
      <c r="K48" s="1140"/>
      <c r="L48" s="1381"/>
      <c r="M48" s="1381"/>
      <c r="N48" s="1381"/>
      <c r="O48" s="1381"/>
      <c r="P48" s="1381"/>
      <c r="Q48" s="1381"/>
      <c r="R48" s="1381"/>
      <c r="S48" s="1381"/>
      <c r="T48" s="1381"/>
      <c r="U48" s="1381"/>
      <c r="V48" s="1381"/>
      <c r="W48" s="1381"/>
    </row>
    <row r="49" spans="11:19" ht="20.25" customHeight="1">
      <c r="K49" s="64"/>
      <c r="L49" s="398"/>
      <c r="M49" s="398"/>
      <c r="N49" s="64"/>
      <c r="O49" s="64"/>
      <c r="P49" s="64"/>
      <c r="Q49" s="64"/>
      <c r="R49" s="64"/>
      <c r="S49" s="64"/>
    </row>
    <row r="50" spans="11:19" ht="20.25" customHeight="1">
      <c r="K50" s="64"/>
      <c r="L50" s="66"/>
      <c r="M50" s="66"/>
      <c r="N50" s="64"/>
      <c r="O50" s="64"/>
      <c r="P50" s="64"/>
      <c r="Q50" s="64"/>
      <c r="R50" s="64"/>
      <c r="S50" s="64"/>
    </row>
    <row r="51" spans="11:19" ht="20.25" customHeight="1">
      <c r="L51" s="64"/>
      <c r="M51" s="64"/>
    </row>
    <row r="52" spans="11:19" ht="20.25" customHeight="1">
      <c r="L52" s="64"/>
      <c r="M52" s="64"/>
    </row>
  </sheetData>
  <sheetProtection formatCells="0"/>
  <mergeCells count="349">
    <mergeCell ref="CH36:CI36"/>
    <mergeCell ref="CH37:CI37"/>
    <mergeCell ref="CH38:CI38"/>
    <mergeCell ref="CH39:CI39"/>
    <mergeCell ref="Z36:AY36"/>
    <mergeCell ref="X32:AA32"/>
    <mergeCell ref="BV39:CG39"/>
    <mergeCell ref="BV35:CG35"/>
    <mergeCell ref="BV36:CG36"/>
    <mergeCell ref="BV38:CG38"/>
    <mergeCell ref="BT39:BU39"/>
    <mergeCell ref="BF38:BG38"/>
    <mergeCell ref="BT36:BU36"/>
    <mergeCell ref="BT37:BU37"/>
    <mergeCell ref="BT38:BU38"/>
    <mergeCell ref="AZ37:BE37"/>
    <mergeCell ref="Z38:AY38"/>
    <mergeCell ref="Z39:AY39"/>
    <mergeCell ref="BH35:BS35"/>
    <mergeCell ref="BH37:BS37"/>
    <mergeCell ref="BH38:BS38"/>
    <mergeCell ref="BH39:BS39"/>
    <mergeCell ref="BF39:BG39"/>
    <mergeCell ref="BV34:CI34"/>
    <mergeCell ref="CH35:CI35"/>
    <mergeCell ref="CJ31:CM31"/>
    <mergeCell ref="CF32:CI32"/>
    <mergeCell ref="BT35:BU35"/>
    <mergeCell ref="CJ32:CM32"/>
    <mergeCell ref="AZ35:BE35"/>
    <mergeCell ref="AZ31:BC31"/>
    <mergeCell ref="BD31:BG31"/>
    <mergeCell ref="AB33:AE33"/>
    <mergeCell ref="AF33:AI33"/>
    <mergeCell ref="AF31:AI31"/>
    <mergeCell ref="CF31:CI31"/>
    <mergeCell ref="BP31:BS31"/>
    <mergeCell ref="AJ32:AM32"/>
    <mergeCell ref="BH32:BK32"/>
    <mergeCell ref="K1:U1"/>
    <mergeCell ref="V1:Y1"/>
    <mergeCell ref="AZ6:BC6"/>
    <mergeCell ref="BD6:BG6"/>
    <mergeCell ref="AZ7:BC7"/>
    <mergeCell ref="BD7:BG7"/>
    <mergeCell ref="AN5:AQ5"/>
    <mergeCell ref="AR5:AU5"/>
    <mergeCell ref="AR1:AU1"/>
    <mergeCell ref="BD5:BG5"/>
    <mergeCell ref="AZ5:BC5"/>
    <mergeCell ref="AZ1:BC1"/>
    <mergeCell ref="AZ3:BC3"/>
    <mergeCell ref="AV5:AY5"/>
    <mergeCell ref="AC1:AI1"/>
    <mergeCell ref="AJ1:AM1"/>
    <mergeCell ref="L3:O3"/>
    <mergeCell ref="AF6:AI6"/>
    <mergeCell ref="AR7:AU7"/>
    <mergeCell ref="AJ3:AM3"/>
    <mergeCell ref="AN3:AQ3"/>
    <mergeCell ref="AB3:AE3"/>
    <mergeCell ref="BD1:BK1"/>
    <mergeCell ref="AN1:AQ1"/>
    <mergeCell ref="CN2:CO2"/>
    <mergeCell ref="CN4:CO4"/>
    <mergeCell ref="CN6:CO6"/>
    <mergeCell ref="CN7:CO7"/>
    <mergeCell ref="CN3:CO3"/>
    <mergeCell ref="CN5:CO5"/>
    <mergeCell ref="CF8:CI8"/>
    <mergeCell ref="X4:AA4"/>
    <mergeCell ref="X5:AA5"/>
    <mergeCell ref="AB5:AE5"/>
    <mergeCell ref="AB8:AE8"/>
    <mergeCell ref="AF8:AI8"/>
    <mergeCell ref="CJ4:CM4"/>
    <mergeCell ref="CJ7:CM7"/>
    <mergeCell ref="CF7:CI7"/>
    <mergeCell ref="BT6:BW6"/>
    <mergeCell ref="CB8:CE8"/>
    <mergeCell ref="BX7:CA7"/>
    <mergeCell ref="BT8:BW8"/>
    <mergeCell ref="BH8:BK8"/>
    <mergeCell ref="BL7:BO7"/>
    <mergeCell ref="BP7:BS7"/>
    <mergeCell ref="BT4:BW4"/>
    <mergeCell ref="BL5:BO5"/>
    <mergeCell ref="AF5:AI5"/>
    <mergeCell ref="CJ3:CM3"/>
    <mergeCell ref="CF5:CI5"/>
    <mergeCell ref="BT7:BW7"/>
    <mergeCell ref="BH5:BK5"/>
    <mergeCell ref="AV7:AY7"/>
    <mergeCell ref="BP4:BS4"/>
    <mergeCell ref="AR4:AU4"/>
    <mergeCell ref="AZ4:BC4"/>
    <mergeCell ref="BP6:BS6"/>
    <mergeCell ref="BH7:BK7"/>
    <mergeCell ref="BP5:BS5"/>
    <mergeCell ref="BH6:BK6"/>
    <mergeCell ref="BD3:BG3"/>
    <mergeCell ref="CB3:CE3"/>
    <mergeCell ref="BD4:BG4"/>
    <mergeCell ref="AF4:AI4"/>
    <mergeCell ref="AJ4:AM4"/>
    <mergeCell ref="AR3:AU3"/>
    <mergeCell ref="AF3:AI3"/>
    <mergeCell ref="AN4:AQ4"/>
    <mergeCell ref="CP13:CQ13"/>
    <mergeCell ref="CP14:CQ14"/>
    <mergeCell ref="CN13:CO13"/>
    <mergeCell ref="CN11:CO11"/>
    <mergeCell ref="CN10:CO10"/>
    <mergeCell ref="CN15:CO15"/>
    <mergeCell ref="AB4:AE4"/>
    <mergeCell ref="CF6:CI6"/>
    <mergeCell ref="CJ6:CM6"/>
    <mergeCell ref="BX4:CA4"/>
    <mergeCell ref="CB7:CE7"/>
    <mergeCell ref="CJ5:CM5"/>
    <mergeCell ref="CB5:CE5"/>
    <mergeCell ref="CB6:CE6"/>
    <mergeCell ref="AN6:AQ6"/>
    <mergeCell ref="AR6:AU6"/>
    <mergeCell ref="BD8:BG8"/>
    <mergeCell ref="AR8:AU8"/>
    <mergeCell ref="BH10:BK10"/>
    <mergeCell ref="CF10:CI10"/>
    <mergeCell ref="BP10:BS10"/>
    <mergeCell ref="BX10:CA10"/>
    <mergeCell ref="CB10:CE10"/>
    <mergeCell ref="BH9:BK9"/>
    <mergeCell ref="CP15:CQ15"/>
    <mergeCell ref="CP28:CQ28"/>
    <mergeCell ref="CP19:CQ19"/>
    <mergeCell ref="CN22:CO22"/>
    <mergeCell ref="CP23:CQ23"/>
    <mergeCell ref="CN20:CO20"/>
    <mergeCell ref="CP26:CQ26"/>
    <mergeCell ref="CP29:CQ29"/>
    <mergeCell ref="CP31:CQ31"/>
    <mergeCell ref="CN29:CO29"/>
    <mergeCell ref="CP30:CQ30"/>
    <mergeCell ref="CN31:CO31"/>
    <mergeCell ref="CN25:CO25"/>
    <mergeCell ref="CP24:CQ24"/>
    <mergeCell ref="CN19:CO19"/>
    <mergeCell ref="CN28:CO28"/>
    <mergeCell ref="CP27:CQ27"/>
    <mergeCell ref="CN30:CO30"/>
    <mergeCell ref="CN26:CO26"/>
    <mergeCell ref="CN27:CO27"/>
    <mergeCell ref="CP20:CQ20"/>
    <mergeCell ref="CN21:CO21"/>
    <mergeCell ref="CP21:CQ21"/>
    <mergeCell ref="CP22:CQ22"/>
    <mergeCell ref="CP25:CQ25"/>
    <mergeCell ref="CP16:CQ16"/>
    <mergeCell ref="CN17:CO17"/>
    <mergeCell ref="CP17:CQ17"/>
    <mergeCell ref="CN18:CO18"/>
    <mergeCell ref="CP18:CQ18"/>
    <mergeCell ref="CN16:CO16"/>
    <mergeCell ref="CN24:CO24"/>
    <mergeCell ref="CN23:CO23"/>
    <mergeCell ref="BL8:BO8"/>
    <mergeCell ref="BP8:BS8"/>
    <mergeCell ref="CJ8:CM8"/>
    <mergeCell ref="CJ9:CM9"/>
    <mergeCell ref="CF9:CI9"/>
    <mergeCell ref="BT5:BW5"/>
    <mergeCell ref="BX8:CA8"/>
    <mergeCell ref="BL6:BO6"/>
    <mergeCell ref="BX6:CA6"/>
    <mergeCell ref="BX5:CA5"/>
    <mergeCell ref="CF11:CI11"/>
    <mergeCell ref="CB11:CE11"/>
    <mergeCell ref="CJ11:CM11"/>
    <mergeCell ref="CN9:CO9"/>
    <mergeCell ref="CN14:CO14"/>
    <mergeCell ref="CN8:CO8"/>
    <mergeCell ref="BP9:BS9"/>
    <mergeCell ref="BX9:CA9"/>
    <mergeCell ref="BT9:BW9"/>
    <mergeCell ref="CJ10:CM10"/>
    <mergeCell ref="CA1:CE1"/>
    <mergeCell ref="BT1:BZ1"/>
    <mergeCell ref="CF3:CI3"/>
    <mergeCell ref="CB4:CE4"/>
    <mergeCell ref="CF4:CI4"/>
    <mergeCell ref="BH4:BK4"/>
    <mergeCell ref="BH3:BK3"/>
    <mergeCell ref="AV3:AY3"/>
    <mergeCell ref="BL4:BO4"/>
    <mergeCell ref="AV4:AY4"/>
    <mergeCell ref="BT3:BW3"/>
    <mergeCell ref="BX3:CA3"/>
    <mergeCell ref="BL3:BO3"/>
    <mergeCell ref="BP3:BS3"/>
    <mergeCell ref="X3:AA3"/>
    <mergeCell ref="AZ8:BC8"/>
    <mergeCell ref="AN8:AQ8"/>
    <mergeCell ref="AR9:AU9"/>
    <mergeCell ref="AN7:AQ7"/>
    <mergeCell ref="I8:J8"/>
    <mergeCell ref="L7:O7"/>
    <mergeCell ref="L8:O8"/>
    <mergeCell ref="I9:J9"/>
    <mergeCell ref="P9:S9"/>
    <mergeCell ref="AJ9:AM9"/>
    <mergeCell ref="AV8:AY8"/>
    <mergeCell ref="AV9:AY9"/>
    <mergeCell ref="I7:J7"/>
    <mergeCell ref="P7:S7"/>
    <mergeCell ref="X8:AA8"/>
    <mergeCell ref="X7:AA7"/>
    <mergeCell ref="AB7:AE7"/>
    <mergeCell ref="AN9:AQ9"/>
    <mergeCell ref="AF7:AI7"/>
    <mergeCell ref="AJ7:AM7"/>
    <mergeCell ref="L4:O4"/>
    <mergeCell ref="AJ6:AM6"/>
    <mergeCell ref="AJ5:AM5"/>
    <mergeCell ref="I3:J4"/>
    <mergeCell ref="L47:W47"/>
    <mergeCell ref="J47:K47"/>
    <mergeCell ref="J42:K42"/>
    <mergeCell ref="T5:W5"/>
    <mergeCell ref="I5:J6"/>
    <mergeCell ref="T7:W7"/>
    <mergeCell ref="P8:S8"/>
    <mergeCell ref="P5:S5"/>
    <mergeCell ref="L5:O5"/>
    <mergeCell ref="L6:O6"/>
    <mergeCell ref="T6:W6"/>
    <mergeCell ref="T9:W9"/>
    <mergeCell ref="T8:W8"/>
    <mergeCell ref="P31:S31"/>
    <mergeCell ref="T31:W31"/>
    <mergeCell ref="P3:S3"/>
    <mergeCell ref="T3:W3"/>
    <mergeCell ref="P4:S4"/>
    <mergeCell ref="T4:W4"/>
    <mergeCell ref="J48:K48"/>
    <mergeCell ref="L48:W48"/>
    <mergeCell ref="L42:W42"/>
    <mergeCell ref="I11:J11"/>
    <mergeCell ref="J41:K41"/>
    <mergeCell ref="J34:K34"/>
    <mergeCell ref="L34:W34"/>
    <mergeCell ref="I10:J10"/>
    <mergeCell ref="L31:O31"/>
    <mergeCell ref="L10:O10"/>
    <mergeCell ref="L11:O11"/>
    <mergeCell ref="P11:S11"/>
    <mergeCell ref="T11:W11"/>
    <mergeCell ref="R39:W39"/>
    <mergeCell ref="J40:K40"/>
    <mergeCell ref="L40:W40"/>
    <mergeCell ref="J38:K38"/>
    <mergeCell ref="J37:K37"/>
    <mergeCell ref="J35:W35"/>
    <mergeCell ref="L37:W37"/>
    <mergeCell ref="AZ39:BE39"/>
    <mergeCell ref="Z35:AY35"/>
    <mergeCell ref="BF36:BG36"/>
    <mergeCell ref="AZ36:BE36"/>
    <mergeCell ref="AJ31:AM31"/>
    <mergeCell ref="P6:S6"/>
    <mergeCell ref="P10:S10"/>
    <mergeCell ref="T10:W10"/>
    <mergeCell ref="X10:AA10"/>
    <mergeCell ref="X11:AA11"/>
    <mergeCell ref="AV6:AY6"/>
    <mergeCell ref="X9:AA9"/>
    <mergeCell ref="X31:AA31"/>
    <mergeCell ref="AB31:AE31"/>
    <mergeCell ref="AV31:AY31"/>
    <mergeCell ref="X6:AA6"/>
    <mergeCell ref="AB6:AE6"/>
    <mergeCell ref="AJ8:AM8"/>
    <mergeCell ref="Z37:AY37"/>
    <mergeCell ref="AN31:AQ31"/>
    <mergeCell ref="AR31:AU31"/>
    <mergeCell ref="BD9:BG9"/>
    <mergeCell ref="BD10:BG10"/>
    <mergeCell ref="BD11:BG11"/>
    <mergeCell ref="BV37:CG37"/>
    <mergeCell ref="AZ38:BE38"/>
    <mergeCell ref="BF37:BG37"/>
    <mergeCell ref="AR11:AU11"/>
    <mergeCell ref="AN11:AQ11"/>
    <mergeCell ref="BH11:BK11"/>
    <mergeCell ref="BT32:BW32"/>
    <mergeCell ref="BH31:BK31"/>
    <mergeCell ref="L41:W41"/>
    <mergeCell ref="BX31:CA31"/>
    <mergeCell ref="BT11:BW11"/>
    <mergeCell ref="BH36:BS36"/>
    <mergeCell ref="AR32:AU32"/>
    <mergeCell ref="AV32:AY32"/>
    <mergeCell ref="AZ32:BC32"/>
    <mergeCell ref="AB32:AE32"/>
    <mergeCell ref="L38:W38"/>
    <mergeCell ref="L32:O32"/>
    <mergeCell ref="AF32:AI32"/>
    <mergeCell ref="AN32:AQ32"/>
    <mergeCell ref="AB11:AE11"/>
    <mergeCell ref="AF11:AI11"/>
    <mergeCell ref="J36:W36"/>
    <mergeCell ref="BL31:BO31"/>
    <mergeCell ref="AB9:AE9"/>
    <mergeCell ref="AR10:AU10"/>
    <mergeCell ref="AJ10:AM10"/>
    <mergeCell ref="AN10:AQ10"/>
    <mergeCell ref="AJ11:AM11"/>
    <mergeCell ref="BF35:BG35"/>
    <mergeCell ref="BH34:BU34"/>
    <mergeCell ref="AZ11:BC11"/>
    <mergeCell ref="AV10:AY10"/>
    <mergeCell ref="AV11:AY11"/>
    <mergeCell ref="BT10:BW10"/>
    <mergeCell ref="BL9:BO9"/>
    <mergeCell ref="Z34:BG34"/>
    <mergeCell ref="BL10:BO10"/>
    <mergeCell ref="Z40:CI45"/>
    <mergeCell ref="J32:K32"/>
    <mergeCell ref="P32:S32"/>
    <mergeCell ref="T32:W32"/>
    <mergeCell ref="L9:O9"/>
    <mergeCell ref="AF9:AI9"/>
    <mergeCell ref="BX11:CA11"/>
    <mergeCell ref="BD32:BG32"/>
    <mergeCell ref="BL32:BO32"/>
    <mergeCell ref="BP32:BS32"/>
    <mergeCell ref="AZ9:BC9"/>
    <mergeCell ref="J12:K12"/>
    <mergeCell ref="J13:K13"/>
    <mergeCell ref="BL11:BO11"/>
    <mergeCell ref="BP11:BS11"/>
    <mergeCell ref="AZ10:BC10"/>
    <mergeCell ref="AB10:AE10"/>
    <mergeCell ref="AF10:AI10"/>
    <mergeCell ref="L39:Q39"/>
    <mergeCell ref="CB9:CE9"/>
    <mergeCell ref="BX32:CA32"/>
    <mergeCell ref="CB32:CE32"/>
    <mergeCell ref="BT31:BW31"/>
    <mergeCell ref="CB31:CE31"/>
  </mergeCells>
  <phoneticPr fontId="41"/>
  <conditionalFormatting sqref="L31:O31">
    <cfRule type="cellIs" dxfId="496" priority="2" stopIfTrue="1" operator="greaterThan">
      <formula>$L$11</formula>
    </cfRule>
  </conditionalFormatting>
  <conditionalFormatting sqref="L32:CM32">
    <cfRule type="cellIs" dxfId="495" priority="21" stopIfTrue="1" operator="lessThan">
      <formula>0</formula>
    </cfRule>
  </conditionalFormatting>
  <conditionalFormatting sqref="P31:S31">
    <cfRule type="cellIs" dxfId="494" priority="3" stopIfTrue="1" operator="greaterThan">
      <formula>$P$11</formula>
    </cfRule>
  </conditionalFormatting>
  <conditionalFormatting sqref="T31:W31">
    <cfRule type="cellIs" dxfId="493" priority="4" stopIfTrue="1" operator="greaterThan">
      <formula>$T$11</formula>
    </cfRule>
  </conditionalFormatting>
  <conditionalFormatting sqref="X31:AA31">
    <cfRule type="cellIs" dxfId="492" priority="5" stopIfTrue="1" operator="greaterThan">
      <formula>$X$11</formula>
    </cfRule>
  </conditionalFormatting>
  <conditionalFormatting sqref="AB31:AE31">
    <cfRule type="cellIs" dxfId="491" priority="6" stopIfTrue="1" operator="greaterThan">
      <formula>$AB$11</formula>
    </cfRule>
  </conditionalFormatting>
  <conditionalFormatting sqref="AF31:AI31">
    <cfRule type="cellIs" dxfId="490" priority="7" stopIfTrue="1" operator="greaterThan">
      <formula>$AF$11</formula>
    </cfRule>
  </conditionalFormatting>
  <conditionalFormatting sqref="AJ31:AM31">
    <cfRule type="cellIs" dxfId="489" priority="8" stopIfTrue="1" operator="greaterThan">
      <formula>$AJ$11</formula>
    </cfRule>
  </conditionalFormatting>
  <conditionalFormatting sqref="AN31:AQ31">
    <cfRule type="cellIs" dxfId="488" priority="9" stopIfTrue="1" operator="greaterThan">
      <formula>$AN$11</formula>
    </cfRule>
  </conditionalFormatting>
  <conditionalFormatting sqref="AR31:AU31">
    <cfRule type="cellIs" dxfId="487" priority="10" stopIfTrue="1" operator="greaterThan">
      <formula>$AR$11</formula>
    </cfRule>
  </conditionalFormatting>
  <conditionalFormatting sqref="AV31:AY31">
    <cfRule type="cellIs" dxfId="486" priority="11" stopIfTrue="1" operator="greaterThan">
      <formula>$AV$11</formula>
    </cfRule>
  </conditionalFormatting>
  <conditionalFormatting sqref="AZ1:BC1">
    <cfRule type="expression" dxfId="485" priority="1" stopIfTrue="1">
      <formula>"WEEKDAY($AX$1)=1"</formula>
    </cfRule>
  </conditionalFormatting>
  <conditionalFormatting sqref="AZ31:BC31">
    <cfRule type="cellIs" dxfId="484" priority="12" stopIfTrue="1" operator="greaterThan">
      <formula>$AZ$11</formula>
    </cfRule>
  </conditionalFormatting>
  <conditionalFormatting sqref="BD31:BG31">
    <cfRule type="cellIs" dxfId="483" priority="13" stopIfTrue="1" operator="greaterThan">
      <formula>$BD$11</formula>
    </cfRule>
  </conditionalFormatting>
  <conditionalFormatting sqref="BH31:BK31">
    <cfRule type="cellIs" dxfId="482" priority="14" stopIfTrue="1" operator="greaterThan">
      <formula>$BH$11</formula>
    </cfRule>
  </conditionalFormatting>
  <conditionalFormatting sqref="BL31:BO31">
    <cfRule type="cellIs" dxfId="481" priority="15" stopIfTrue="1" operator="greaterThan">
      <formula>$BL$11</formula>
    </cfRule>
  </conditionalFormatting>
  <conditionalFormatting sqref="BP31:BS31">
    <cfRule type="cellIs" dxfId="480" priority="22" stopIfTrue="1" operator="greaterThan">
      <formula>$BP$11</formula>
    </cfRule>
  </conditionalFormatting>
  <conditionalFormatting sqref="BT31:BW31">
    <cfRule type="cellIs" dxfId="479" priority="16" stopIfTrue="1" operator="greaterThan">
      <formula>$BT$11</formula>
    </cfRule>
  </conditionalFormatting>
  <conditionalFormatting sqref="BX31:CA31">
    <cfRule type="cellIs" dxfId="478" priority="20" stopIfTrue="1" operator="greaterThan">
      <formula>$BX$11</formula>
    </cfRule>
  </conditionalFormatting>
  <conditionalFormatting sqref="CB31:CE31">
    <cfRule type="cellIs" dxfId="477" priority="17" stopIfTrue="1" operator="greaterThan">
      <formula>$CB$11</formula>
    </cfRule>
  </conditionalFormatting>
  <conditionalFormatting sqref="CF31:CI31">
    <cfRule type="cellIs" dxfId="476" priority="18" stopIfTrue="1" operator="greaterThan">
      <formula>$CF$11</formula>
    </cfRule>
  </conditionalFormatting>
  <conditionalFormatting sqref="CJ31:CM31">
    <cfRule type="cellIs" dxfId="475" priority="19" stopIfTrue="1" operator="greaterThan">
      <formula>$CJ$11</formula>
    </cfRule>
  </conditionalFormatting>
  <printOptions horizontalCentered="1"/>
  <pageMargins left="0.19652777777777777" right="0.19652777777777777" top="0.19652777777777777" bottom="0.19652777777777777" header="0.51180555555555562" footer="0.51180555555555562"/>
  <pageSetup paperSize="9" scale="62" orientation="landscape" useFirstPageNumber="1" errors="NA" horizontalDpi="360" verticalDpi="360" r:id="rId1"/>
  <headerFooter alignWithMargins="0"/>
  <ignoredErrors>
    <ignoredError sqref="L14:CM17 L19:CM30 L18:BB18 BD18:CM18" unlockedFormula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V52"/>
  <sheetViews>
    <sheetView showZeros="0" zoomScale="70" zoomScaleNormal="70" zoomScaleSheetLayoutView="75" workbookViewId="0">
      <selection activeCell="H14" sqref="H14"/>
    </sheetView>
  </sheetViews>
  <sheetFormatPr baseColWidth="10" defaultColWidth="3.83203125" defaultRowHeight="20.25" customHeight="1"/>
  <cols>
    <col min="1" max="1" width="3.5" style="64" customWidth="1"/>
    <col min="2" max="2" width="10.6640625" style="65" customWidth="1"/>
    <col min="3" max="3" width="6.6640625" style="65" customWidth="1"/>
    <col min="4" max="7" width="6.6640625" style="65" hidden="1" customWidth="1"/>
    <col min="8" max="8" width="6.6640625" style="64" customWidth="1"/>
    <col min="9" max="9" width="15" style="64" bestFit="1" customWidth="1"/>
    <col min="10" max="10" width="10.6640625" style="64" customWidth="1"/>
    <col min="11" max="11" width="11.33203125" style="65" customWidth="1"/>
    <col min="12" max="19" width="1.83203125" style="65" customWidth="1"/>
    <col min="20" max="78" width="1.83203125" style="64" customWidth="1"/>
    <col min="79" max="79" width="2.33203125" style="64" customWidth="1"/>
    <col min="80" max="91" width="1.83203125" style="64" customWidth="1"/>
    <col min="92" max="93" width="4.83203125" style="64" customWidth="1"/>
    <col min="94" max="94" width="4.83203125" style="221" customWidth="1"/>
    <col min="95" max="95" width="4.83203125" style="64" customWidth="1"/>
    <col min="96" max="97" width="8.6640625" style="64" customWidth="1"/>
    <col min="98" max="98" width="8.6640625" style="69" customWidth="1"/>
    <col min="99" max="99" width="12.33203125" style="69" customWidth="1"/>
    <col min="100" max="100" width="7.6640625" style="69" hidden="1" customWidth="1"/>
    <col min="101" max="101" width="6.6640625" style="64" customWidth="1"/>
    <col min="102" max="102" width="9.1640625" style="64" customWidth="1"/>
    <col min="103" max="16384" width="3.83203125" style="64"/>
  </cols>
  <sheetData>
    <row r="1" spans="1:105" ht="36" customHeight="1">
      <c r="K1" s="1248" t="str">
        <f>ﾃﾞｰﾀ入力!B4</f>
        <v>新宿三丁目</v>
      </c>
      <c r="L1" s="1248"/>
      <c r="M1" s="1248"/>
      <c r="N1" s="1248"/>
      <c r="O1" s="1248"/>
      <c r="P1" s="1248"/>
      <c r="Q1" s="1248"/>
      <c r="R1" s="1248"/>
      <c r="S1" s="1248"/>
      <c r="T1" s="1248"/>
      <c r="U1" s="1248"/>
      <c r="V1" s="1343" t="s">
        <v>139</v>
      </c>
      <c r="W1" s="1343"/>
      <c r="X1" s="1343"/>
      <c r="Y1" s="1343"/>
      <c r="Z1" s="222"/>
      <c r="AC1" s="1340">
        <f>ﾃﾞｰﾀ入力!B5</f>
        <v>4</v>
      </c>
      <c r="AD1" s="1340"/>
      <c r="AE1" s="1340"/>
      <c r="AF1" s="1340"/>
      <c r="AG1" s="1340"/>
      <c r="AH1" s="1340"/>
      <c r="AI1" s="1340"/>
      <c r="AJ1" s="1340" t="s">
        <v>8</v>
      </c>
      <c r="AK1" s="1340"/>
      <c r="AL1" s="1340"/>
      <c r="AM1" s="1340"/>
      <c r="AN1" s="1340">
        <v>15</v>
      </c>
      <c r="AO1" s="1340"/>
      <c r="AP1" s="1340"/>
      <c r="AQ1" s="1340"/>
      <c r="AR1" s="1340" t="s">
        <v>120</v>
      </c>
      <c r="AS1" s="1340"/>
      <c r="AT1" s="1340"/>
      <c r="AU1" s="1340"/>
      <c r="AV1" s="605"/>
      <c r="AW1" s="605"/>
      <c r="AX1" s="605"/>
      <c r="AY1" s="605"/>
      <c r="AZ1" s="1342">
        <f>DATE(ﾃﾞｰﾀ入力!B3,ﾃﾞｰﾀ入力!B5,AN1)</f>
        <v>46127</v>
      </c>
      <c r="BA1" s="1342"/>
      <c r="BB1" s="1342"/>
      <c r="BC1" s="1342"/>
      <c r="BD1" s="1341" t="s">
        <v>148</v>
      </c>
      <c r="BE1" s="1341"/>
      <c r="BF1" s="1341"/>
      <c r="BG1" s="1341"/>
      <c r="BH1" s="1341"/>
      <c r="BI1" s="1341"/>
      <c r="BJ1" s="1341"/>
      <c r="BK1" s="1341"/>
      <c r="BL1" s="223"/>
      <c r="BM1" s="223"/>
      <c r="BN1" s="223"/>
      <c r="BO1" s="223"/>
      <c r="BP1" s="223"/>
      <c r="BQ1" s="223"/>
      <c r="BR1" s="223"/>
      <c r="BS1" s="223"/>
      <c r="BT1" s="1294" t="s">
        <v>200</v>
      </c>
      <c r="BU1" s="1294"/>
      <c r="BV1" s="1294"/>
      <c r="BW1" s="1294"/>
      <c r="BX1" s="1294"/>
      <c r="BY1" s="1294"/>
      <c r="BZ1" s="1294"/>
      <c r="CA1" s="1293">
        <v>1</v>
      </c>
      <c r="CB1" s="1293"/>
      <c r="CC1" s="1293"/>
      <c r="CD1" s="1293"/>
      <c r="CE1" s="1293"/>
      <c r="CH1" s="69"/>
      <c r="CI1" s="69"/>
      <c r="CJ1" s="69"/>
      <c r="CP1" s="64"/>
      <c r="CT1" s="64"/>
      <c r="CU1" s="64"/>
      <c r="CV1" s="64"/>
    </row>
    <row r="2" spans="1:105" ht="20.25" customHeight="1">
      <c r="B2" s="224"/>
      <c r="I2" s="225"/>
      <c r="J2" s="870"/>
      <c r="K2" s="871"/>
      <c r="L2" s="351">
        <v>0.20833333333333334</v>
      </c>
      <c r="M2" s="352"/>
      <c r="N2" s="352"/>
      <c r="O2" s="353"/>
      <c r="P2" s="354">
        <v>0.25</v>
      </c>
      <c r="Q2" s="355"/>
      <c r="R2" s="355"/>
      <c r="S2" s="355"/>
      <c r="T2" s="355" t="s">
        <v>149</v>
      </c>
      <c r="U2" s="355"/>
      <c r="V2" s="356"/>
      <c r="W2" s="356"/>
      <c r="X2" s="355" t="s">
        <v>150</v>
      </c>
      <c r="Y2" s="355"/>
      <c r="Z2" s="355"/>
      <c r="AA2" s="355"/>
      <c r="AB2" s="355" t="s">
        <v>151</v>
      </c>
      <c r="AC2" s="355"/>
      <c r="AD2" s="355"/>
      <c r="AE2" s="355"/>
      <c r="AF2" s="355" t="s">
        <v>152</v>
      </c>
      <c r="AG2" s="355"/>
      <c r="AH2" s="355"/>
      <c r="AI2" s="355"/>
      <c r="AJ2" s="355" t="s">
        <v>153</v>
      </c>
      <c r="AK2" s="355"/>
      <c r="AL2" s="355"/>
      <c r="AM2" s="355"/>
      <c r="AN2" s="355" t="s">
        <v>154</v>
      </c>
      <c r="AO2" s="355"/>
      <c r="AP2" s="355"/>
      <c r="AQ2" s="355"/>
      <c r="AR2" s="355" t="s">
        <v>155</v>
      </c>
      <c r="AS2" s="355"/>
      <c r="AT2" s="355"/>
      <c r="AU2" s="355"/>
      <c r="AV2" s="355" t="s">
        <v>156</v>
      </c>
      <c r="AW2" s="355"/>
      <c r="AX2" s="355"/>
      <c r="AY2" s="355"/>
      <c r="AZ2" s="355" t="s">
        <v>157</v>
      </c>
      <c r="BA2" s="355"/>
      <c r="BB2" s="355"/>
      <c r="BC2" s="355"/>
      <c r="BD2" s="355" t="s">
        <v>158</v>
      </c>
      <c r="BE2" s="355"/>
      <c r="BF2" s="355"/>
      <c r="BG2" s="355"/>
      <c r="BH2" s="355" t="s">
        <v>159</v>
      </c>
      <c r="BI2" s="355"/>
      <c r="BJ2" s="355"/>
      <c r="BK2" s="355"/>
      <c r="BL2" s="355" t="s">
        <v>160</v>
      </c>
      <c r="BM2" s="355"/>
      <c r="BN2" s="355"/>
      <c r="BO2" s="355"/>
      <c r="BP2" s="355" t="s">
        <v>161</v>
      </c>
      <c r="BQ2" s="355"/>
      <c r="BR2" s="355"/>
      <c r="BS2" s="355"/>
      <c r="BT2" s="355" t="s">
        <v>162</v>
      </c>
      <c r="BU2" s="355"/>
      <c r="BV2" s="355"/>
      <c r="BW2" s="355"/>
      <c r="BX2" s="355" t="s">
        <v>163</v>
      </c>
      <c r="BY2" s="355"/>
      <c r="BZ2" s="355"/>
      <c r="CA2" s="355"/>
      <c r="CB2" s="355" t="s">
        <v>164</v>
      </c>
      <c r="CC2" s="355"/>
      <c r="CD2" s="355"/>
      <c r="CE2" s="355"/>
      <c r="CF2" s="355" t="s">
        <v>165</v>
      </c>
      <c r="CG2" s="355"/>
      <c r="CH2" s="355"/>
      <c r="CI2" s="355"/>
      <c r="CJ2" s="355" t="s">
        <v>166</v>
      </c>
      <c r="CK2" s="355"/>
      <c r="CL2" s="355"/>
      <c r="CM2" s="355"/>
      <c r="CN2" s="1214"/>
      <c r="CO2" s="1214"/>
      <c r="CP2" s="64"/>
      <c r="CT2" s="221"/>
      <c r="CU2" s="64"/>
      <c r="CV2" s="64"/>
      <c r="CX2" s="69"/>
      <c r="CY2" s="69"/>
      <c r="CZ2" s="69"/>
    </row>
    <row r="3" spans="1:105" ht="20.25" customHeight="1">
      <c r="I3" s="1311" t="s">
        <v>167</v>
      </c>
      <c r="J3" s="1311"/>
      <c r="K3" s="357" t="s">
        <v>168</v>
      </c>
      <c r="L3" s="1210">
        <f>CHOOSE(CA1,ﾃﾞｰﾀ入力!X4,ﾃﾞｰﾀ入力!X5,ﾃﾞｰﾀ入力!X6,ﾃﾞｰﾀ入力!X7,ﾃﾞｰﾀ入力!X8,ﾃﾞｰﾀ入力!X9)</f>
        <v>0</v>
      </c>
      <c r="M3" s="1210"/>
      <c r="N3" s="1210"/>
      <c r="O3" s="1210"/>
      <c r="P3" s="1217">
        <f>CHOOSE($CA$1,ﾃﾞｰﾀ入力!Y$4,ﾃﾞｰﾀ入力!Y$5,ﾃﾞｰﾀ入力!Y$6,ﾃﾞｰﾀ入力!Y$7,ﾃﾞｰﾀ入力!Y$8,ﾃﾞｰﾀ入力!Y$9)</f>
        <v>0</v>
      </c>
      <c r="Q3" s="1217"/>
      <c r="R3" s="1217"/>
      <c r="S3" s="1217"/>
      <c r="T3" s="1217">
        <f>CHOOSE($CA$1,ﾃﾞｰﾀ入力!Z$4,ﾃﾞｰﾀ入力!Z$5,ﾃﾞｰﾀ入力!Z$6,ﾃﾞｰﾀ入力!Z$7,ﾃﾞｰﾀ入力!Z$8,ﾃﾞｰﾀ入力!Z$9)</f>
        <v>0</v>
      </c>
      <c r="U3" s="1217"/>
      <c r="V3" s="1217"/>
      <c r="W3" s="1217"/>
      <c r="X3" s="1217">
        <f>CHOOSE($CA$1,ﾃﾞｰﾀ入力!AA$4,ﾃﾞｰﾀ入力!AA$5,ﾃﾞｰﾀ入力!AA$6,ﾃﾞｰﾀ入力!AA$7,ﾃﾞｰﾀ入力!AA$8,ﾃﾞｰﾀ入力!AA$9)</f>
        <v>7</v>
      </c>
      <c r="Y3" s="1217"/>
      <c r="Z3" s="1217"/>
      <c r="AA3" s="1217"/>
      <c r="AB3" s="1217">
        <f>CHOOSE($CA$1,ﾃﾞｰﾀ入力!AB$4,ﾃﾞｰﾀ入力!AB$5,ﾃﾞｰﾀ入力!AB$6,ﾃﾞｰﾀ入力!AB$7,ﾃﾞｰﾀ入力!AB$8,ﾃﾞｰﾀ入力!AB$9)</f>
        <v>13</v>
      </c>
      <c r="AC3" s="1217"/>
      <c r="AD3" s="1217"/>
      <c r="AE3" s="1217"/>
      <c r="AF3" s="1217">
        <f>CHOOSE($CA$1,ﾃﾞｰﾀ入力!AC$4,ﾃﾞｰﾀ入力!AC$5,ﾃﾞｰﾀ入力!AC$6,ﾃﾞｰﾀ入力!AC$7,ﾃﾞｰﾀ入力!AC$8,ﾃﾞｰﾀ入力!AC$9)</f>
        <v>13</v>
      </c>
      <c r="AG3" s="1217"/>
      <c r="AH3" s="1217"/>
      <c r="AI3" s="1217"/>
      <c r="AJ3" s="1217">
        <f>CHOOSE($CA$1,ﾃﾞｰﾀ入力!AD$4,ﾃﾞｰﾀ入力!AD$5,ﾃﾞｰﾀ入力!AD$6,ﾃﾞｰﾀ入力!AD$7,ﾃﾞｰﾀ入力!AD$8,ﾃﾞｰﾀ入力!AD$9)</f>
        <v>18</v>
      </c>
      <c r="AK3" s="1217"/>
      <c r="AL3" s="1217"/>
      <c r="AM3" s="1217"/>
      <c r="AN3" s="1217">
        <f>CHOOSE($CA$1,ﾃﾞｰﾀ入力!AE$4,ﾃﾞｰﾀ入力!AE$5,ﾃﾞｰﾀ入力!AE$6,ﾃﾞｰﾀ入力!AE$7,ﾃﾞｰﾀ入力!AE$8,ﾃﾞｰﾀ入力!AE$9)</f>
        <v>28</v>
      </c>
      <c r="AO3" s="1217"/>
      <c r="AP3" s="1217"/>
      <c r="AQ3" s="1217"/>
      <c r="AR3" s="1217">
        <f>CHOOSE($CA$1,ﾃﾞｰﾀ入力!AF$4,ﾃﾞｰﾀ入力!AF$5,ﾃﾞｰﾀ入力!AF$6,ﾃﾞｰﾀ入力!AF$7,ﾃﾞｰﾀ入力!AF$8,ﾃﾞｰﾀ入力!AF$9)</f>
        <v>31</v>
      </c>
      <c r="AS3" s="1217"/>
      <c r="AT3" s="1217"/>
      <c r="AU3" s="1217"/>
      <c r="AV3" s="1217">
        <f>CHOOSE($CA$1,ﾃﾞｰﾀ入力!AG$4,ﾃﾞｰﾀ入力!AG$5,ﾃﾞｰﾀ入力!AG$6,ﾃﾞｰﾀ入力!AG$7,ﾃﾞｰﾀ入力!AG$8,ﾃﾞｰﾀ入力!AG$9)</f>
        <v>30</v>
      </c>
      <c r="AW3" s="1217"/>
      <c r="AX3" s="1217"/>
      <c r="AY3" s="1217"/>
      <c r="AZ3" s="1217">
        <f>CHOOSE($CA$1,ﾃﾞｰﾀ入力!AH$4,ﾃﾞｰﾀ入力!AH$5,ﾃﾞｰﾀ入力!AH$6,ﾃﾞｰﾀ入力!AH$7,ﾃﾞｰﾀ入力!AH$8,ﾃﾞｰﾀ入力!AH$9)</f>
        <v>32</v>
      </c>
      <c r="BA3" s="1217"/>
      <c r="BB3" s="1217"/>
      <c r="BC3" s="1217"/>
      <c r="BD3" s="1217">
        <f>CHOOSE($CA$1,ﾃﾞｰﾀ入力!AI$4,ﾃﾞｰﾀ入力!AI$5,ﾃﾞｰﾀ入力!AI$6,ﾃﾞｰﾀ入力!AI$7,ﾃﾞｰﾀ入力!AI$8,ﾃﾞｰﾀ入力!AI$9)</f>
        <v>30</v>
      </c>
      <c r="BE3" s="1217"/>
      <c r="BF3" s="1217"/>
      <c r="BG3" s="1217"/>
      <c r="BH3" s="1217">
        <f>CHOOSE($CA$1,ﾃﾞｰﾀ入力!AJ$4,ﾃﾞｰﾀ入力!AJ$5,ﾃﾞｰﾀ入力!AJ$6,ﾃﾞｰﾀ入力!AJ$7,ﾃﾞｰﾀ入力!AJ$8,ﾃﾞｰﾀ入力!AJ$9)</f>
        <v>21</v>
      </c>
      <c r="BI3" s="1217"/>
      <c r="BJ3" s="1217"/>
      <c r="BK3" s="1217"/>
      <c r="BL3" s="1217">
        <f>CHOOSE($CA$1,ﾃﾞｰﾀ入力!AK$4,ﾃﾞｰﾀ入力!AK$5,ﾃﾞｰﾀ入力!AK$6,ﾃﾞｰﾀ入力!AK$7,ﾃﾞｰﾀ入力!AK$8,ﾃﾞｰﾀ入力!AK$9)</f>
        <v>15</v>
      </c>
      <c r="BM3" s="1217"/>
      <c r="BN3" s="1217"/>
      <c r="BO3" s="1217"/>
      <c r="BP3" s="1217">
        <f>CHOOSE($CA$1,ﾃﾞｰﾀ入力!AL$4,ﾃﾞｰﾀ入力!AL$5,ﾃﾞｰﾀ入力!AL$6,ﾃﾞｰﾀ入力!AL$7,ﾃﾞｰﾀ入力!AL$8,ﾃﾞｰﾀ入力!AL$9)</f>
        <v>16</v>
      </c>
      <c r="BQ3" s="1217"/>
      <c r="BR3" s="1217"/>
      <c r="BS3" s="1217"/>
      <c r="BT3" s="1217">
        <f>CHOOSE($CA$1,ﾃﾞｰﾀ入力!AM$4,ﾃﾞｰﾀ入力!AM$5,ﾃﾞｰﾀ入力!AM$6,ﾃﾞｰﾀ入力!AM$7,ﾃﾞｰﾀ入力!AM$8,ﾃﾞｰﾀ入力!AM$9)</f>
        <v>12</v>
      </c>
      <c r="BU3" s="1217"/>
      <c r="BV3" s="1217"/>
      <c r="BW3" s="1217"/>
      <c r="BX3" s="1217">
        <f>CHOOSE($CA$1,ﾃﾞｰﾀ入力!AN4,ﾃﾞｰﾀ入力!AN$5,ﾃﾞｰﾀ入力!AN$6,ﾃﾞｰﾀ入力!AN$7,ﾃﾞｰﾀ入力!AN$8,ﾃﾞｰﾀ入力!AN$9)</f>
        <v>4</v>
      </c>
      <c r="BY3" s="1217"/>
      <c r="BZ3" s="1217"/>
      <c r="CA3" s="1217"/>
      <c r="CB3" s="1217">
        <f>CHOOSE($CA$1,ﾃﾞｰﾀ入力!AO$4,ﾃﾞｰﾀ入力!AO$5,ﾃﾞｰﾀ入力!AO$6,ﾃﾞｰﾀ入力!AO$7,ﾃﾞｰﾀ入力!AO$8,ﾃﾞｰﾀ入力!AO$9)</f>
        <v>0</v>
      </c>
      <c r="CC3" s="1217"/>
      <c r="CD3" s="1217"/>
      <c r="CE3" s="1217"/>
      <c r="CF3" s="1217">
        <f>CHOOSE($CA$1,ﾃﾞｰﾀ入力!AP$4,ﾃﾞｰﾀ入力!AP$5,ﾃﾞｰﾀ入力!AP$6,ﾃﾞｰﾀ入力!AP$7,ﾃﾞｰﾀ入力!AP$8,ﾃﾞｰﾀ入力!AP$9)</f>
        <v>0</v>
      </c>
      <c r="CG3" s="1217"/>
      <c r="CH3" s="1217"/>
      <c r="CI3" s="1217"/>
      <c r="CJ3" s="1217">
        <f>CHOOSE($CA$1,ﾃﾞｰﾀ入力!AQ$4,ﾃﾞｰﾀ入力!AQ$5,ﾃﾞｰﾀ入力!AQ$6,ﾃﾞｰﾀ入力!AQ$7,ﾃﾞｰﾀ入力!AQ$8,ﾃﾞｰﾀ入力!AQ$9)</f>
        <v>0</v>
      </c>
      <c r="CK3" s="1217"/>
      <c r="CL3" s="1217"/>
      <c r="CM3" s="1295"/>
      <c r="CN3" s="1215">
        <f>CHOOSE(CA1,ﾃﾞｰﾀ入力!V4,ﾃﾞｰﾀ入力!V5,ﾃﾞｰﾀ入力!V6,ﾃﾞｰﾀ入力!V7,ﾃﾞｰﾀ入力!V8,ﾃﾞｰﾀ入力!V9)</f>
        <v>270</v>
      </c>
      <c r="CO3" s="1216"/>
      <c r="CP3" s="64"/>
      <c r="CT3" s="221"/>
      <c r="CU3" s="64"/>
      <c r="CV3" s="64"/>
      <c r="CX3" s="69"/>
      <c r="CY3" s="69"/>
      <c r="CZ3" s="69"/>
    </row>
    <row r="4" spans="1:105" ht="20.25" customHeight="1">
      <c r="I4" s="1311"/>
      <c r="J4" s="1311"/>
      <c r="K4" s="358" t="s">
        <v>169</v>
      </c>
      <c r="L4" s="1344">
        <f>L3</f>
        <v>0</v>
      </c>
      <c r="M4" s="1345"/>
      <c r="N4" s="1345"/>
      <c r="O4" s="1346"/>
      <c r="P4" s="1333">
        <f>L4+P3</f>
        <v>0</v>
      </c>
      <c r="Q4" s="1333"/>
      <c r="R4" s="1333"/>
      <c r="S4" s="1333"/>
      <c r="T4" s="1126">
        <f>P4+T3</f>
        <v>0</v>
      </c>
      <c r="U4" s="1127"/>
      <c r="V4" s="1127"/>
      <c r="W4" s="1127"/>
      <c r="X4" s="1333">
        <f>T4+X3</f>
        <v>7</v>
      </c>
      <c r="Y4" s="1333"/>
      <c r="Z4" s="1333"/>
      <c r="AA4" s="1333"/>
      <c r="AB4" s="1333">
        <f>X4+AB3</f>
        <v>20</v>
      </c>
      <c r="AC4" s="1333"/>
      <c r="AD4" s="1333"/>
      <c r="AE4" s="1333"/>
      <c r="AF4" s="1333">
        <f>AB4+AF3</f>
        <v>33</v>
      </c>
      <c r="AG4" s="1333"/>
      <c r="AH4" s="1333"/>
      <c r="AI4" s="1333"/>
      <c r="AJ4" s="1333">
        <f>AF4+AJ3</f>
        <v>51</v>
      </c>
      <c r="AK4" s="1333"/>
      <c r="AL4" s="1333"/>
      <c r="AM4" s="1333"/>
      <c r="AN4" s="1333">
        <f>AJ4+AN3</f>
        <v>79</v>
      </c>
      <c r="AO4" s="1333"/>
      <c r="AP4" s="1333"/>
      <c r="AQ4" s="1333"/>
      <c r="AR4" s="1333">
        <f>AN4+AR3</f>
        <v>110</v>
      </c>
      <c r="AS4" s="1333"/>
      <c r="AT4" s="1333"/>
      <c r="AU4" s="1333"/>
      <c r="AV4" s="1333">
        <f>AR4+AV3</f>
        <v>140</v>
      </c>
      <c r="AW4" s="1333"/>
      <c r="AX4" s="1333"/>
      <c r="AY4" s="1333"/>
      <c r="AZ4" s="1333">
        <f>AV4+AZ3</f>
        <v>172</v>
      </c>
      <c r="BA4" s="1333"/>
      <c r="BB4" s="1333"/>
      <c r="BC4" s="1333"/>
      <c r="BD4" s="1333">
        <f>AZ4+BD3</f>
        <v>202</v>
      </c>
      <c r="BE4" s="1333"/>
      <c r="BF4" s="1333"/>
      <c r="BG4" s="1333"/>
      <c r="BH4" s="1333">
        <f>BD4+BH3</f>
        <v>223</v>
      </c>
      <c r="BI4" s="1333"/>
      <c r="BJ4" s="1333"/>
      <c r="BK4" s="1333"/>
      <c r="BL4" s="1333">
        <f>BH4+BL3</f>
        <v>238</v>
      </c>
      <c r="BM4" s="1333"/>
      <c r="BN4" s="1333"/>
      <c r="BO4" s="1333"/>
      <c r="BP4" s="1333">
        <f>BL4+BP3</f>
        <v>254</v>
      </c>
      <c r="BQ4" s="1333"/>
      <c r="BR4" s="1333"/>
      <c r="BS4" s="1333"/>
      <c r="BT4" s="1333">
        <f>BP4+BT3</f>
        <v>266</v>
      </c>
      <c r="BU4" s="1333"/>
      <c r="BV4" s="1333"/>
      <c r="BW4" s="1333"/>
      <c r="BX4" s="1333">
        <f>BT4+BX3</f>
        <v>270</v>
      </c>
      <c r="BY4" s="1333"/>
      <c r="BZ4" s="1333"/>
      <c r="CA4" s="1333"/>
      <c r="CB4" s="1333">
        <f>BX4+CB3</f>
        <v>270</v>
      </c>
      <c r="CC4" s="1333"/>
      <c r="CD4" s="1333"/>
      <c r="CE4" s="1333"/>
      <c r="CF4" s="1333">
        <f>CB4+CF3</f>
        <v>270</v>
      </c>
      <c r="CG4" s="1333"/>
      <c r="CH4" s="1333"/>
      <c r="CI4" s="1333"/>
      <c r="CJ4" s="1333">
        <f>CF4+CJ3</f>
        <v>270</v>
      </c>
      <c r="CK4" s="1333"/>
      <c r="CL4" s="1333"/>
      <c r="CM4" s="1353"/>
      <c r="CN4" s="1210">
        <f t="shared" ref="CN4:CN11" si="0">SUM(P4:CM4)</f>
        <v>2875</v>
      </c>
      <c r="CO4" s="1211"/>
      <c r="CP4" s="64"/>
      <c r="CT4" s="221"/>
      <c r="CU4" s="64"/>
      <c r="CV4" s="64"/>
      <c r="CX4" s="69"/>
      <c r="CY4" s="69"/>
      <c r="CZ4" s="69"/>
    </row>
    <row r="5" spans="1:105" ht="20.25" customHeight="1">
      <c r="I5" s="1311" t="s">
        <v>170</v>
      </c>
      <c r="J5" s="1311"/>
      <c r="K5" s="359" t="s">
        <v>171</v>
      </c>
      <c r="L5" s="1239"/>
      <c r="M5" s="1240"/>
      <c r="N5" s="1240"/>
      <c r="O5" s="1241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126"/>
      <c r="AK5" s="1126"/>
      <c r="AL5" s="1126"/>
      <c r="AM5" s="1126"/>
      <c r="AN5" s="1126"/>
      <c r="AO5" s="1126"/>
      <c r="AP5" s="1126"/>
      <c r="AQ5" s="1126"/>
      <c r="AR5" s="1126"/>
      <c r="AS5" s="1126"/>
      <c r="AT5" s="1126"/>
      <c r="AU5" s="1126"/>
      <c r="AV5" s="1126"/>
      <c r="AW5" s="1126"/>
      <c r="AX5" s="1126"/>
      <c r="AY5" s="1126"/>
      <c r="AZ5" s="1126"/>
      <c r="BA5" s="1126"/>
      <c r="BB5" s="1126"/>
      <c r="BC5" s="1126"/>
      <c r="BD5" s="1126"/>
      <c r="BE5" s="1126"/>
      <c r="BF5" s="1126"/>
      <c r="BG5" s="1126"/>
      <c r="BH5" s="1126"/>
      <c r="BI5" s="1126"/>
      <c r="BJ5" s="1126"/>
      <c r="BK5" s="1126"/>
      <c r="BL5" s="1126"/>
      <c r="BM5" s="1126"/>
      <c r="BN5" s="1126"/>
      <c r="BO5" s="1126"/>
      <c r="BP5" s="1126"/>
      <c r="BQ5" s="1126"/>
      <c r="BR5" s="1126"/>
      <c r="BS5" s="1126"/>
      <c r="BT5" s="1126"/>
      <c r="BU5" s="1126"/>
      <c r="BV5" s="1126"/>
      <c r="BW5" s="1126"/>
      <c r="BX5" s="1126"/>
      <c r="BY5" s="1126"/>
      <c r="BZ5" s="1126"/>
      <c r="CA5" s="1126"/>
      <c r="CB5" s="1126"/>
      <c r="CC5" s="1126"/>
      <c r="CD5" s="1126"/>
      <c r="CE5" s="1126"/>
      <c r="CF5" s="1297"/>
      <c r="CG5" s="1297"/>
      <c r="CH5" s="1297"/>
      <c r="CI5" s="1297"/>
      <c r="CJ5" s="1297"/>
      <c r="CK5" s="1297"/>
      <c r="CL5" s="1297"/>
      <c r="CM5" s="1354"/>
      <c r="CN5" s="1210">
        <f t="shared" si="0"/>
        <v>0</v>
      </c>
      <c r="CO5" s="1211"/>
      <c r="CP5" s="64"/>
      <c r="CT5" s="221"/>
      <c r="CU5" s="64"/>
      <c r="CV5" s="64"/>
      <c r="CX5" s="69"/>
      <c r="CY5" s="69"/>
      <c r="CZ5" s="69"/>
    </row>
    <row r="6" spans="1:105" ht="20.25" customHeight="1">
      <c r="I6" s="1339"/>
      <c r="J6" s="1339"/>
      <c r="K6" s="360" t="s">
        <v>169</v>
      </c>
      <c r="L6" s="1242"/>
      <c r="M6" s="1243"/>
      <c r="N6" s="1243"/>
      <c r="O6" s="1244"/>
      <c r="P6" s="1131"/>
      <c r="Q6" s="1131"/>
      <c r="R6" s="1131"/>
      <c r="S6" s="1131"/>
      <c r="T6" s="1131"/>
      <c r="U6" s="1131"/>
      <c r="V6" s="1131"/>
      <c r="W6" s="1131"/>
      <c r="X6" s="1131"/>
      <c r="Y6" s="1131"/>
      <c r="Z6" s="1131"/>
      <c r="AA6" s="1131"/>
      <c r="AB6" s="1131"/>
      <c r="AC6" s="1131"/>
      <c r="AD6" s="1131"/>
      <c r="AE6" s="1131"/>
      <c r="AF6" s="1131"/>
      <c r="AG6" s="1131"/>
      <c r="AH6" s="1131"/>
      <c r="AI6" s="1131"/>
      <c r="AJ6" s="1131"/>
      <c r="AK6" s="1131"/>
      <c r="AL6" s="1131"/>
      <c r="AM6" s="1131"/>
      <c r="AN6" s="1131"/>
      <c r="AO6" s="1131"/>
      <c r="AP6" s="1131"/>
      <c r="AQ6" s="1131"/>
      <c r="AR6" s="1131"/>
      <c r="AS6" s="1131"/>
      <c r="AT6" s="1131"/>
      <c r="AU6" s="1131"/>
      <c r="AV6" s="1131"/>
      <c r="AW6" s="1131"/>
      <c r="AX6" s="1131"/>
      <c r="AY6" s="1131"/>
      <c r="AZ6" s="1131"/>
      <c r="BA6" s="1131"/>
      <c r="BB6" s="1131"/>
      <c r="BC6" s="1131"/>
      <c r="BD6" s="1131"/>
      <c r="BE6" s="1131"/>
      <c r="BF6" s="1131"/>
      <c r="BG6" s="1131"/>
      <c r="BH6" s="1131"/>
      <c r="BI6" s="1131"/>
      <c r="BJ6" s="1131"/>
      <c r="BK6" s="1131"/>
      <c r="BL6" s="1131"/>
      <c r="BM6" s="1131"/>
      <c r="BN6" s="1131"/>
      <c r="BO6" s="1131"/>
      <c r="BP6" s="1131"/>
      <c r="BQ6" s="1131"/>
      <c r="BR6" s="1131"/>
      <c r="BS6" s="1131"/>
      <c r="BT6" s="1131"/>
      <c r="BU6" s="1131"/>
      <c r="BV6" s="1131"/>
      <c r="BW6" s="1131"/>
      <c r="BX6" s="1131"/>
      <c r="BY6" s="1131"/>
      <c r="BZ6" s="1131"/>
      <c r="CA6" s="1131"/>
      <c r="CB6" s="1131"/>
      <c r="CC6" s="1131"/>
      <c r="CD6" s="1131"/>
      <c r="CE6" s="1131"/>
      <c r="CF6" s="1298"/>
      <c r="CG6" s="1298"/>
      <c r="CH6" s="1298"/>
      <c r="CI6" s="1298"/>
      <c r="CJ6" s="1298"/>
      <c r="CK6" s="1298"/>
      <c r="CL6" s="1298"/>
      <c r="CM6" s="1299"/>
      <c r="CN6" s="1256">
        <f t="shared" si="0"/>
        <v>0</v>
      </c>
      <c r="CO6" s="1257"/>
      <c r="CP6" s="64"/>
      <c r="CT6" s="221"/>
      <c r="CU6" s="64"/>
      <c r="CV6" s="64"/>
      <c r="CX6" s="69"/>
      <c r="CY6" s="69"/>
      <c r="CZ6" s="69"/>
    </row>
    <row r="7" spans="1:105" ht="20.25" customHeight="1">
      <c r="I7" s="1338" t="s">
        <v>172</v>
      </c>
      <c r="J7" s="1338"/>
      <c r="K7" s="361" t="s">
        <v>168</v>
      </c>
      <c r="L7" s="1250">
        <f>IF(L3=0,0,LOOKUP(L3,ﾃﾞｰﾀ入力!$AU$12:$AU$32,ﾃﾞｰﾀ入力!$AV$12:$AV$32))</f>
        <v>0</v>
      </c>
      <c r="M7" s="1251"/>
      <c r="N7" s="1251"/>
      <c r="O7" s="1252"/>
      <c r="P7" s="1130">
        <f>IF(P3=0,0,LOOKUP(P3,ﾃﾞｰﾀ入力!$AU$12:$AU$32,ﾃﾞｰﾀ入力!$AV$12:$AV$32))</f>
        <v>0</v>
      </c>
      <c r="Q7" s="1130"/>
      <c r="R7" s="1130"/>
      <c r="S7" s="1130"/>
      <c r="T7" s="1130">
        <f>IF(T3=0,0,LOOKUP(T3,ﾃﾞｰﾀ入力!$AU$12:$AU$32,ﾃﾞｰﾀ入力!$AV$12:$AV$32))</f>
        <v>0</v>
      </c>
      <c r="U7" s="1130"/>
      <c r="V7" s="1130"/>
      <c r="W7" s="1130"/>
      <c r="X7" s="1130">
        <f>IF(X3=0,0,LOOKUP(X3,ﾃﾞｰﾀ入力!$AU$12:$AU$32,ﾃﾞｰﾀ入力!$AV$12:$AV$32))</f>
        <v>2</v>
      </c>
      <c r="Y7" s="1130"/>
      <c r="Z7" s="1130"/>
      <c r="AA7" s="1130"/>
      <c r="AB7" s="1130">
        <f>IF(AB3=0,0,LOOKUP(AB3,ﾃﾞｰﾀ入力!$AU$12:$AU$32,ﾃﾞｰﾀ入力!$AV$12:$AV$32))</f>
        <v>2</v>
      </c>
      <c r="AC7" s="1130"/>
      <c r="AD7" s="1130"/>
      <c r="AE7" s="1130"/>
      <c r="AF7" s="1130">
        <f>IF(AF3=0,0,LOOKUP(AF3,ﾃﾞｰﾀ入力!$AU$12:$AU$32,ﾃﾞｰﾀ入力!$AV$12:$AV$32))</f>
        <v>2</v>
      </c>
      <c r="AG7" s="1130"/>
      <c r="AH7" s="1130"/>
      <c r="AI7" s="1130"/>
      <c r="AJ7" s="1130">
        <f>IF(AJ3=0,0,LOOKUP(AJ3,ﾃﾞｰﾀ入力!$AU$12:$AU$32,ﾃﾞｰﾀ入力!$AV$12:$AV$32))</f>
        <v>2</v>
      </c>
      <c r="AK7" s="1130"/>
      <c r="AL7" s="1130"/>
      <c r="AM7" s="1130"/>
      <c r="AN7" s="1130">
        <f>IF(AN3=0,0,LOOKUP(AN3,ﾃﾞｰﾀ入力!$AU$12:$AU$32,ﾃﾞｰﾀ入力!$AV$12:$AV$32))</f>
        <v>4</v>
      </c>
      <c r="AO7" s="1130"/>
      <c r="AP7" s="1130"/>
      <c r="AQ7" s="1130"/>
      <c r="AR7" s="1130">
        <f>IF(AR3=0,0,LOOKUP(AR3,ﾃﾞｰﾀ入力!$AU$12:$AU$32,ﾃﾞｰﾀ入力!$AV$12:$AV$32))</f>
        <v>4</v>
      </c>
      <c r="AS7" s="1130"/>
      <c r="AT7" s="1130"/>
      <c r="AU7" s="1130"/>
      <c r="AV7" s="1130">
        <f>IF(AV3=0,0,LOOKUP(AV3,ﾃﾞｰﾀ入力!$AU$12:$AU$32,ﾃﾞｰﾀ入力!$AV$12:$AV$32))</f>
        <v>4</v>
      </c>
      <c r="AW7" s="1130"/>
      <c r="AX7" s="1130"/>
      <c r="AY7" s="1130"/>
      <c r="AZ7" s="1130">
        <f>IF(AZ3=0,0,LOOKUP(AZ3,ﾃﾞｰﾀ入力!$AU$12:$AU$32,ﾃﾞｰﾀ入力!$AV$12:$AV$32))</f>
        <v>4</v>
      </c>
      <c r="BA7" s="1130"/>
      <c r="BB7" s="1130"/>
      <c r="BC7" s="1130"/>
      <c r="BD7" s="1130">
        <f>IF(BD3=0,0,LOOKUP(BD3,ﾃﾞｰﾀ入力!$AU$12:$AU$32,ﾃﾞｰﾀ入力!$AV$12:$AV$32))</f>
        <v>4</v>
      </c>
      <c r="BE7" s="1130"/>
      <c r="BF7" s="1130"/>
      <c r="BG7" s="1130"/>
      <c r="BH7" s="1130">
        <f>IF(BH3=0,0,LOOKUP(BH3,ﾃﾞｰﾀ入力!$AU$12:$AU$32,ﾃﾞｰﾀ入力!$AV$12:$AV$32))</f>
        <v>3</v>
      </c>
      <c r="BI7" s="1130"/>
      <c r="BJ7" s="1130"/>
      <c r="BK7" s="1130"/>
      <c r="BL7" s="1130">
        <f>IF(BL3=0,0,LOOKUP(BL3,ﾃﾞｰﾀ入力!$AU$12:$AU$32,ﾃﾞｰﾀ入力!$AV$12:$AV$32))</f>
        <v>2</v>
      </c>
      <c r="BM7" s="1130"/>
      <c r="BN7" s="1130"/>
      <c r="BO7" s="1130"/>
      <c r="BP7" s="1130">
        <f>IF(BP3=0,0,LOOKUP(BP3,ﾃﾞｰﾀ入力!$AU$12:$AU$32,ﾃﾞｰﾀ入力!$AV$12:$AV$32))</f>
        <v>2</v>
      </c>
      <c r="BQ7" s="1130"/>
      <c r="BR7" s="1130"/>
      <c r="BS7" s="1130"/>
      <c r="BT7" s="1130">
        <f>IF(BT3=0,0,LOOKUP(BT3,ﾃﾞｰﾀ入力!$AU$12:$AU$32,ﾃﾞｰﾀ入力!$AV$12:$AV$32))</f>
        <v>2</v>
      </c>
      <c r="BU7" s="1130"/>
      <c r="BV7" s="1130"/>
      <c r="BW7" s="1130"/>
      <c r="BX7" s="1130">
        <f>IF(BX3=0,0,LOOKUP(BX3,ﾃﾞｰﾀ入力!$AU$12:$AU$32,ﾃﾞｰﾀ入力!$AV$12:$AV$32))</f>
        <v>2</v>
      </c>
      <c r="BY7" s="1130"/>
      <c r="BZ7" s="1130"/>
      <c r="CA7" s="1130"/>
      <c r="CB7" s="1130">
        <f>IF(CB3=0,0,LOOKUP(CB3,ﾃﾞｰﾀ入力!$AU$12:$AU$32,ﾃﾞｰﾀ入力!$AV$12:$AV$32))</f>
        <v>0</v>
      </c>
      <c r="CC7" s="1130"/>
      <c r="CD7" s="1130"/>
      <c r="CE7" s="1130"/>
      <c r="CF7" s="1201">
        <f>IF(CF3=0,0,LOOKUP(CF3,ﾃﾞｰﾀ入力!$AU$12:$AU$32,ﾃﾞｰﾀ入力!$AV$12:$AV$32))</f>
        <v>0</v>
      </c>
      <c r="CG7" s="1201"/>
      <c r="CH7" s="1201"/>
      <c r="CI7" s="1201"/>
      <c r="CJ7" s="1201">
        <f>IF(CJ3=0,0,LOOKUP(CJ3,ﾃﾞｰﾀ入力!$AU$12:$AU$32,ﾃﾞｰﾀ入力!$AV$12:$AV$32))</f>
        <v>0</v>
      </c>
      <c r="CK7" s="1201"/>
      <c r="CL7" s="1201"/>
      <c r="CM7" s="1202"/>
      <c r="CN7" s="1134">
        <f t="shared" si="0"/>
        <v>39</v>
      </c>
      <c r="CO7" s="1135"/>
      <c r="CP7" s="64"/>
      <c r="CT7" s="221"/>
      <c r="CU7" s="64"/>
      <c r="CV7" s="64"/>
      <c r="CX7" s="69"/>
      <c r="CY7" s="69"/>
      <c r="CZ7" s="69"/>
    </row>
    <row r="8" spans="1:105" ht="20.25" customHeight="1">
      <c r="I8" s="1311" t="s">
        <v>173</v>
      </c>
      <c r="J8" s="1311"/>
      <c r="K8" s="357" t="s">
        <v>168</v>
      </c>
      <c r="L8" s="1233">
        <f>CHOOSE($CA$1,ﾃﾞｰﾀ入力!W13,ﾃﾞｰﾀ入力!W16,ﾃﾞｰﾀ入力!W19,ﾃﾞｰﾀ入力!W22,ﾃﾞｰﾀ入力!W25,ﾃﾞｰﾀ入力!W28)</f>
        <v>0</v>
      </c>
      <c r="M8" s="1234"/>
      <c r="N8" s="1234"/>
      <c r="O8" s="1235"/>
      <c r="P8" s="1156">
        <f>CHOOSE($CA$1,ﾃﾞｰﾀ入力!$X13,ﾃﾞｰﾀ入力!$X16,ﾃﾞｰﾀ入力!$X19,ﾃﾞｰﾀ入力!$X22,ﾃﾞｰﾀ入力!$X25,ﾃﾞｰﾀ入力!$X28)</f>
        <v>0</v>
      </c>
      <c r="Q8" s="1156"/>
      <c r="R8" s="1156"/>
      <c r="S8" s="1156"/>
      <c r="T8" s="1156">
        <f>CHOOSE($CA$1,ﾃﾞｰﾀ入力!$Y13,ﾃﾞｰﾀ入力!$Y16,ﾃﾞｰﾀ入力!$Y19,ﾃﾞｰﾀ入力!$Y22,ﾃﾞｰﾀ入力!$Y25,ﾃﾞｰﾀ入力!$Y28)</f>
        <v>0</v>
      </c>
      <c r="U8" s="1156"/>
      <c r="V8" s="1156"/>
      <c r="W8" s="1156"/>
      <c r="X8" s="1156">
        <f>CHOOSE($CA$1,ﾃﾞｰﾀ入力!$Z13,ﾃﾞｰﾀ入力!$Z16,ﾃﾞｰﾀ入力!$Z19,ﾃﾞｰﾀ入力!$Z22,ﾃﾞｰﾀ入力!$Z25,ﾃﾞｰﾀ入力!$Z28)</f>
        <v>0</v>
      </c>
      <c r="Y8" s="1156"/>
      <c r="Z8" s="1156"/>
      <c r="AA8" s="1156"/>
      <c r="AB8" s="1156">
        <f>CHOOSE($CA$1,ﾃﾞｰﾀ入力!$AA13,ﾃﾞｰﾀ入力!$AA16,ﾃﾞｰﾀ入力!$AA19,ﾃﾞｰﾀ入力!$AA22,ﾃﾞｰﾀ入力!$AA25,ﾃﾞｰﾀ入力!$AA28)</f>
        <v>0</v>
      </c>
      <c r="AC8" s="1156"/>
      <c r="AD8" s="1156"/>
      <c r="AE8" s="1156"/>
      <c r="AF8" s="1156">
        <f>CHOOSE($CA$1,ﾃﾞｰﾀ入力!$AB13,ﾃﾞｰﾀ入力!$AB16,ﾃﾞｰﾀ入力!$AB19,ﾃﾞｰﾀ入力!$AB22,ﾃﾞｰﾀ入力!$AB25,ﾃﾞｰﾀ入力!$AB28)</f>
        <v>0</v>
      </c>
      <c r="AG8" s="1156"/>
      <c r="AH8" s="1156"/>
      <c r="AI8" s="1156"/>
      <c r="AJ8" s="1156">
        <f>CHOOSE($CA$1,ﾃﾞｰﾀ入力!$AC13,ﾃﾞｰﾀ入力!$AC16,ﾃﾞｰﾀ入力!$AC19,ﾃﾞｰﾀ入力!$AC22,ﾃﾞｰﾀ入力!$AC25,ﾃﾞｰﾀ入力!$AC28)</f>
        <v>0</v>
      </c>
      <c r="AK8" s="1156"/>
      <c r="AL8" s="1156"/>
      <c r="AM8" s="1156"/>
      <c r="AN8" s="1156">
        <f>CHOOSE($CA$1,ﾃﾞｰﾀ入力!$AD13,ﾃﾞｰﾀ入力!$AD16,ﾃﾞｰﾀ入力!$AD19,ﾃﾞｰﾀ入力!$AD22,ﾃﾞｰﾀ入力!$AD25,ﾃﾞｰﾀ入力!$AD28)</f>
        <v>0</v>
      </c>
      <c r="AO8" s="1156"/>
      <c r="AP8" s="1156"/>
      <c r="AQ8" s="1156"/>
      <c r="AR8" s="1156">
        <f>CHOOSE($CA$1,ﾃﾞｰﾀ入力!$AE13,ﾃﾞｰﾀ入力!$AE16,ﾃﾞｰﾀ入力!$AE19,ﾃﾞｰﾀ入力!$AE22,ﾃﾞｰﾀ入力!$AE25,ﾃﾞｰﾀ入力!$AE28)</f>
        <v>0</v>
      </c>
      <c r="AS8" s="1156"/>
      <c r="AT8" s="1156"/>
      <c r="AU8" s="1156"/>
      <c r="AV8" s="1156">
        <f>CHOOSE($CA$1,ﾃﾞｰﾀ入力!$AF13,ﾃﾞｰﾀ入力!$AF16,ﾃﾞｰﾀ入力!$AF19,ﾃﾞｰﾀ入力!$AF22,ﾃﾞｰﾀ入力!$AF25,ﾃﾞｰﾀ入力!$AF28)</f>
        <v>0</v>
      </c>
      <c r="AW8" s="1156"/>
      <c r="AX8" s="1156"/>
      <c r="AY8" s="1156"/>
      <c r="AZ8" s="1156">
        <f>CHOOSE($CA$1,ﾃﾞｰﾀ入力!$AG13,ﾃﾞｰﾀ入力!$AG16,ﾃﾞｰﾀ入力!$AG19,ﾃﾞｰﾀ入力!$AG22,ﾃﾞｰﾀ入力!$AG25,ﾃﾞｰﾀ入力!$AG28)</f>
        <v>0</v>
      </c>
      <c r="BA8" s="1156"/>
      <c r="BB8" s="1156"/>
      <c r="BC8" s="1156"/>
      <c r="BD8" s="1156">
        <f>CHOOSE($CA$1,ﾃﾞｰﾀ入力!$AH13,ﾃﾞｰﾀ入力!$AH16,ﾃﾞｰﾀ入力!$AH19,ﾃﾞｰﾀ入力!$AH22,ﾃﾞｰﾀ入力!$AH25,ﾃﾞｰﾀ入力!$AH28)</f>
        <v>0</v>
      </c>
      <c r="BE8" s="1156"/>
      <c r="BF8" s="1156"/>
      <c r="BG8" s="1156"/>
      <c r="BH8" s="1156">
        <f>CHOOSE($CA$1,ﾃﾞｰﾀ入力!$AI13,ﾃﾞｰﾀ入力!$AI16,ﾃﾞｰﾀ入力!$AI19,ﾃﾞｰﾀ入力!$AI22,ﾃﾞｰﾀ入力!$AI25,ﾃﾞｰﾀ入力!$AI28)</f>
        <v>0</v>
      </c>
      <c r="BI8" s="1156"/>
      <c r="BJ8" s="1156"/>
      <c r="BK8" s="1156"/>
      <c r="BL8" s="1156">
        <f>CHOOSE($CA$1,ﾃﾞｰﾀ入力!$AJ13,ﾃﾞｰﾀ入力!$AJ16,ﾃﾞｰﾀ入力!$AJ19,ﾃﾞｰﾀ入力!$AJ22,ﾃﾞｰﾀ入力!$AJ25,ﾃﾞｰﾀ入力!$AJ28)</f>
        <v>0</v>
      </c>
      <c r="BM8" s="1156"/>
      <c r="BN8" s="1156"/>
      <c r="BO8" s="1156"/>
      <c r="BP8" s="1156">
        <f>CHOOSE($CA$1,ﾃﾞｰﾀ入力!$AK13,ﾃﾞｰﾀ入力!$AK16,ﾃﾞｰﾀ入力!$AK19,ﾃﾞｰﾀ入力!$AK22,ﾃﾞｰﾀ入力!$AK25,ﾃﾞｰﾀ入力!$AK28)</f>
        <v>0</v>
      </c>
      <c r="BQ8" s="1156"/>
      <c r="BR8" s="1156"/>
      <c r="BS8" s="1156"/>
      <c r="BT8" s="1156">
        <f>CHOOSE($CA$1,ﾃﾞｰﾀ入力!$AL13,ﾃﾞｰﾀ入力!$AL16,ﾃﾞｰﾀ入力!$AL19,ﾃﾞｰﾀ入力!$AL22,ﾃﾞｰﾀ入力!$AL25,ﾃﾞｰﾀ入力!$AL28)</f>
        <v>0</v>
      </c>
      <c r="BU8" s="1156"/>
      <c r="BV8" s="1156"/>
      <c r="BW8" s="1156"/>
      <c r="BX8" s="1156">
        <f>CHOOSE($CA$1,ﾃﾞｰﾀ入力!$AM13,ﾃﾞｰﾀ入力!$AM16,ﾃﾞｰﾀ入力!$AM19,ﾃﾞｰﾀ入力!$AM22,ﾃﾞｰﾀ入力!$AM25,ﾃﾞｰﾀ入力!$AM28)</f>
        <v>0</v>
      </c>
      <c r="BY8" s="1156"/>
      <c r="BZ8" s="1156"/>
      <c r="CA8" s="1156"/>
      <c r="CB8" s="1156">
        <f>CHOOSE($CA$1,ﾃﾞｰﾀ入力!$AN13,ﾃﾞｰﾀ入力!$AN16,ﾃﾞｰﾀ入力!$AN19,ﾃﾞｰﾀ入力!$AN22,ﾃﾞｰﾀ入力!$AN25,ﾃﾞｰﾀ入力!$AN28)</f>
        <v>0</v>
      </c>
      <c r="CC8" s="1156"/>
      <c r="CD8" s="1156"/>
      <c r="CE8" s="1156"/>
      <c r="CF8" s="1156">
        <f>CHOOSE($CA$1,ﾃﾞｰﾀ入力!$AO13,ﾃﾞｰﾀ入力!$AO16,ﾃﾞｰﾀ入力!$AO19,ﾃﾞｰﾀ入力!$AO22,ﾃﾞｰﾀ入力!$AO25,ﾃﾞｰﾀ入力!$AO28)</f>
        <v>0</v>
      </c>
      <c r="CG8" s="1156"/>
      <c r="CH8" s="1156"/>
      <c r="CI8" s="1156"/>
      <c r="CJ8" s="1156">
        <f>CHOOSE($CA$1,ﾃﾞｰﾀ入力!$AP13,ﾃﾞｰﾀ入力!$AP16,ﾃﾞｰﾀ入力!$AP19,ﾃﾞｰﾀ入力!$AP22,ﾃﾞｰﾀ入力!$AP25,ﾃﾞｰﾀ入力!$AP28)</f>
        <v>0</v>
      </c>
      <c r="CK8" s="1156"/>
      <c r="CL8" s="1156"/>
      <c r="CM8" s="1203"/>
      <c r="CN8" s="1136">
        <f t="shared" si="0"/>
        <v>0</v>
      </c>
      <c r="CO8" s="1137"/>
      <c r="CP8" s="64"/>
      <c r="CT8" s="221"/>
      <c r="CU8" s="64"/>
      <c r="CV8" s="64"/>
      <c r="CX8" s="69"/>
      <c r="CY8" s="69"/>
      <c r="CZ8" s="69"/>
    </row>
    <row r="9" spans="1:105" ht="20.25" customHeight="1">
      <c r="I9" s="1304" t="s">
        <v>174</v>
      </c>
      <c r="J9" s="1305"/>
      <c r="K9" s="357" t="s">
        <v>168</v>
      </c>
      <c r="L9" s="1233">
        <f>CHOOSE($CA$1,ﾃﾞｰﾀ入力!W14,ﾃﾞｰﾀ入力!W17,ﾃﾞｰﾀ入力!W20,ﾃﾞｰﾀ入力!W23,ﾃﾞｰﾀ入力!W26,ﾃﾞｰﾀ入力!W29)</f>
        <v>0</v>
      </c>
      <c r="M9" s="1234"/>
      <c r="N9" s="1234"/>
      <c r="O9" s="1235"/>
      <c r="P9" s="1138">
        <f>CHOOSE($CA$1,ﾃﾞｰﾀ入力!$X14,ﾃﾞｰﾀ入力!$X17,ﾃﾞｰﾀ入力!$X20,ﾃﾞｰﾀ入力!$X23,ﾃﾞｰﾀ入力!$X26,ﾃﾞｰﾀ入力!$X29)</f>
        <v>0</v>
      </c>
      <c r="Q9" s="1164"/>
      <c r="R9" s="1164"/>
      <c r="S9" s="1165"/>
      <c r="T9" s="1138">
        <f>CHOOSE($CA$1,ﾃﾞｰﾀ入力!$Y14,ﾃﾞｰﾀ入力!$Y17,ﾃﾞｰﾀ入力!$Y20,ﾃﾞｰﾀ入力!$Y23,ﾃﾞｰﾀ入力!$Y26,ﾃﾞｰﾀ入力!$Y29)</f>
        <v>0</v>
      </c>
      <c r="U9" s="1164"/>
      <c r="V9" s="1164"/>
      <c r="W9" s="1165"/>
      <c r="X9" s="1138">
        <f>CHOOSE($CA$1,ﾃﾞｰﾀ入力!$Z14,ﾃﾞｰﾀ入力!$Z17,ﾃﾞｰﾀ入力!$Z20,ﾃﾞｰﾀ入力!$Z23,ﾃﾞｰﾀ入力!$Z26,ﾃﾞｰﾀ入力!$Z29)</f>
        <v>0</v>
      </c>
      <c r="Y9" s="1164"/>
      <c r="Z9" s="1164"/>
      <c r="AA9" s="1165"/>
      <c r="AB9" s="1138">
        <f>CHOOSE($CA$1,ﾃﾞｰﾀ入力!$AA14,ﾃﾞｰﾀ入力!$AA17,ﾃﾞｰﾀ入力!$AA20,ﾃﾞｰﾀ入力!$AA23,ﾃﾞｰﾀ入力!$AA26,ﾃﾞｰﾀ入力!$AA29)</f>
        <v>0</v>
      </c>
      <c r="AC9" s="1164"/>
      <c r="AD9" s="1164"/>
      <c r="AE9" s="1165"/>
      <c r="AF9" s="1138">
        <f>CHOOSE($CA$1,ﾃﾞｰﾀ入力!$AB14,ﾃﾞｰﾀ入力!$AB17,ﾃﾞｰﾀ入力!$AB20,ﾃﾞｰﾀ入力!$AB23,ﾃﾞｰﾀ入力!$AB26,ﾃﾞｰﾀ入力!$AB29)</f>
        <v>0</v>
      </c>
      <c r="AG9" s="1164"/>
      <c r="AH9" s="1164"/>
      <c r="AI9" s="1165"/>
      <c r="AJ9" s="1138">
        <f>CHOOSE($CA$1,ﾃﾞｰﾀ入力!$AC14,ﾃﾞｰﾀ入力!$AC17,ﾃﾞｰﾀ入力!$AC20,ﾃﾞｰﾀ入力!$AC23,ﾃﾞｰﾀ入力!$AC26,ﾃﾞｰﾀ入力!$AC29)</f>
        <v>0</v>
      </c>
      <c r="AK9" s="1164"/>
      <c r="AL9" s="1164"/>
      <c r="AM9" s="1165"/>
      <c r="AN9" s="1138">
        <f>CHOOSE($CA$1,ﾃﾞｰﾀ入力!$AD14,ﾃﾞｰﾀ入力!$AD17,ﾃﾞｰﾀ入力!$AD20,ﾃﾞｰﾀ入力!$AD23,ﾃﾞｰﾀ入力!$AD26,ﾃﾞｰﾀ入力!$AD29)</f>
        <v>0</v>
      </c>
      <c r="AO9" s="1164"/>
      <c r="AP9" s="1164"/>
      <c r="AQ9" s="1165"/>
      <c r="AR9" s="1138">
        <f>CHOOSE($CA$1,ﾃﾞｰﾀ入力!$AE14,ﾃﾞｰﾀ入力!$AE17,ﾃﾞｰﾀ入力!$AE20,ﾃﾞｰﾀ入力!$AE23,ﾃﾞｰﾀ入力!$AE26,ﾃﾞｰﾀ入力!$AE29)</f>
        <v>0</v>
      </c>
      <c r="AS9" s="1164"/>
      <c r="AT9" s="1164"/>
      <c r="AU9" s="1165"/>
      <c r="AV9" s="1138">
        <f>CHOOSE($CA$1,ﾃﾞｰﾀ入力!$AF14,ﾃﾞｰﾀ入力!$AF17,ﾃﾞｰﾀ入力!$AF20,ﾃﾞｰﾀ入力!$AF23,ﾃﾞｰﾀ入力!$AF26,ﾃﾞｰﾀ入力!$AF29)</f>
        <v>0</v>
      </c>
      <c r="AW9" s="1164"/>
      <c r="AX9" s="1164"/>
      <c r="AY9" s="1165"/>
      <c r="AZ9" s="1138">
        <f>CHOOSE($CA$1,ﾃﾞｰﾀ入力!$AG14,ﾃﾞｰﾀ入力!$AG17,ﾃﾞｰﾀ入力!$AG20,ﾃﾞｰﾀ入力!$AG23,ﾃﾞｰﾀ入力!$AG26,ﾃﾞｰﾀ入力!$AG29)</f>
        <v>0</v>
      </c>
      <c r="BA9" s="1164"/>
      <c r="BB9" s="1164"/>
      <c r="BC9" s="1165"/>
      <c r="BD9" s="1138">
        <f>CHOOSE($CA$1,ﾃﾞｰﾀ入力!$AH14,ﾃﾞｰﾀ入力!$AH17,ﾃﾞｰﾀ入力!$AH20,ﾃﾞｰﾀ入力!$AH23,ﾃﾞｰﾀ入力!$AH26,ﾃﾞｰﾀ入力!$AH29)</f>
        <v>0</v>
      </c>
      <c r="BE9" s="1164"/>
      <c r="BF9" s="1164"/>
      <c r="BG9" s="1165"/>
      <c r="BH9" s="1138">
        <f>CHOOSE($CA$1,ﾃﾞｰﾀ入力!$AI14,ﾃﾞｰﾀ入力!$AI17,ﾃﾞｰﾀ入力!$AI20,ﾃﾞｰﾀ入力!$AI23,ﾃﾞｰﾀ入力!$AI26,ﾃﾞｰﾀ入力!$AI29)</f>
        <v>0</v>
      </c>
      <c r="BI9" s="1164"/>
      <c r="BJ9" s="1164"/>
      <c r="BK9" s="1165"/>
      <c r="BL9" s="1138">
        <f>CHOOSE($CA$1,ﾃﾞｰﾀ入力!$AJ14,ﾃﾞｰﾀ入力!$AJ17,ﾃﾞｰﾀ入力!$AJ20,ﾃﾞｰﾀ入力!$AJ23,ﾃﾞｰﾀ入力!$AJ26,ﾃﾞｰﾀ入力!$AJ29)</f>
        <v>0</v>
      </c>
      <c r="BM9" s="1164"/>
      <c r="BN9" s="1164"/>
      <c r="BO9" s="1165"/>
      <c r="BP9" s="1138">
        <f>CHOOSE($CA$1,ﾃﾞｰﾀ入力!$AK14,ﾃﾞｰﾀ入力!$AK17,ﾃﾞｰﾀ入力!$AK20,ﾃﾞｰﾀ入力!$AK23,ﾃﾞｰﾀ入力!$AK26,ﾃﾞｰﾀ入力!$AK29)</f>
        <v>0</v>
      </c>
      <c r="BQ9" s="1164"/>
      <c r="BR9" s="1164"/>
      <c r="BS9" s="1165"/>
      <c r="BT9" s="1138">
        <f>CHOOSE($CA$1,ﾃﾞｰﾀ入力!$AL14,ﾃﾞｰﾀ入力!$AL17,ﾃﾞｰﾀ入力!$AL20,ﾃﾞｰﾀ入力!$AL23,ﾃﾞｰﾀ入力!$AL26,ﾃﾞｰﾀ入力!$AL29)</f>
        <v>0</v>
      </c>
      <c r="BU9" s="1164"/>
      <c r="BV9" s="1164"/>
      <c r="BW9" s="1165"/>
      <c r="BX9" s="1138">
        <f>CHOOSE($CA$1,ﾃﾞｰﾀ入力!$AM14,ﾃﾞｰﾀ入力!$AM17,ﾃﾞｰﾀ入力!$AM20,ﾃﾞｰﾀ入力!$AM23,ﾃﾞｰﾀ入力!$AM26,ﾃﾞｰﾀ入力!$AM29)</f>
        <v>0</v>
      </c>
      <c r="BY9" s="1164"/>
      <c r="BZ9" s="1164"/>
      <c r="CA9" s="1165"/>
      <c r="CB9" s="1138">
        <f>CHOOSE($CA$1,ﾃﾞｰﾀ入力!$AN14,ﾃﾞｰﾀ入力!$AN17,ﾃﾞｰﾀ入力!$AN20,ﾃﾞｰﾀ入力!$AN23,ﾃﾞｰﾀ入力!$AN26,ﾃﾞｰﾀ入力!$AN29)</f>
        <v>0</v>
      </c>
      <c r="CC9" s="1164"/>
      <c r="CD9" s="1164"/>
      <c r="CE9" s="1165"/>
      <c r="CF9" s="1138">
        <f>CHOOSE($CA$1,ﾃﾞｰﾀ入力!$AO14,ﾃﾞｰﾀ入力!$AO17,ﾃﾞｰﾀ入力!$AO20,ﾃﾞｰﾀ入力!$AO23,ﾃﾞｰﾀ入力!$AO26,ﾃﾞｰﾀ入力!$AO29)</f>
        <v>0</v>
      </c>
      <c r="CG9" s="1164"/>
      <c r="CH9" s="1164"/>
      <c r="CI9" s="1165"/>
      <c r="CJ9" s="1138">
        <f>CHOOSE($CA$1,ﾃﾞｰﾀ入力!$AP14,ﾃﾞｰﾀ入力!$AP17,ﾃﾞｰﾀ入力!$AP20,ﾃﾞｰﾀ入力!$AP23,ﾃﾞｰﾀ入力!$AP26,ﾃﾞｰﾀ入力!$AP29)</f>
        <v>0</v>
      </c>
      <c r="CK9" s="1164"/>
      <c r="CL9" s="1164"/>
      <c r="CM9" s="1164"/>
      <c r="CN9" s="1136">
        <f t="shared" si="0"/>
        <v>0</v>
      </c>
      <c r="CO9" s="1137"/>
      <c r="CP9" s="64"/>
      <c r="CT9" s="221"/>
      <c r="CU9" s="64"/>
      <c r="CV9" s="64"/>
      <c r="CX9" s="69"/>
      <c r="CY9" s="69"/>
      <c r="CZ9" s="69"/>
    </row>
    <row r="10" spans="1:105" ht="20.25" customHeight="1">
      <c r="I10" s="1308" t="s">
        <v>175</v>
      </c>
      <c r="J10" s="1309"/>
      <c r="K10" s="362" t="s">
        <v>168</v>
      </c>
      <c r="L10" s="1325">
        <f>CHOOSE($CA$1,ﾃﾞｰﾀ入力!W15,ﾃﾞｰﾀ入力!W18,ﾃﾞｰﾀ入力!W21,ﾃﾞｰﾀ入力!W24,ﾃﾞｰﾀ入力!W27,ﾃﾞｰﾀ入力!W30)</f>
        <v>0</v>
      </c>
      <c r="M10" s="1326"/>
      <c r="N10" s="1326"/>
      <c r="O10" s="1327"/>
      <c r="P10" s="1163">
        <f>CHOOSE($CA$1,ﾃﾞｰﾀ入力!$X15,ﾃﾞｰﾀ入力!$X18,ﾃﾞｰﾀ入力!$X21,ﾃﾞｰﾀ入力!$X24,ﾃﾞｰﾀ入力!$X27,ﾃﾞｰﾀ入力!$X30)</f>
        <v>0</v>
      </c>
      <c r="Q10" s="1163"/>
      <c r="R10" s="1163"/>
      <c r="S10" s="1163"/>
      <c r="T10" s="1163">
        <f>CHOOSE($CA$1,ﾃﾞｰﾀ入力!$Y15,ﾃﾞｰﾀ入力!$Y18,ﾃﾞｰﾀ入力!$Y21,ﾃﾞｰﾀ入力!$Y24,ﾃﾞｰﾀ入力!$Y27,ﾃﾞｰﾀ入力!$Y30)</f>
        <v>0</v>
      </c>
      <c r="U10" s="1163"/>
      <c r="V10" s="1163"/>
      <c r="W10" s="1163"/>
      <c r="X10" s="1163">
        <f>CHOOSE($CA$1,ﾃﾞｰﾀ入力!$Z15,ﾃﾞｰﾀ入力!$Z18,ﾃﾞｰﾀ入力!$Z21,ﾃﾞｰﾀ入力!$Z24,ﾃﾞｰﾀ入力!$Z27,ﾃﾞｰﾀ入力!$Z30)</f>
        <v>0</v>
      </c>
      <c r="Y10" s="1163"/>
      <c r="Z10" s="1163"/>
      <c r="AA10" s="1163"/>
      <c r="AB10" s="1163">
        <f>CHOOSE($CA$1,ﾃﾞｰﾀ入力!$AA15,ﾃﾞｰﾀ入力!$AA18,ﾃﾞｰﾀ入力!$AA21,ﾃﾞｰﾀ入力!$AA24,ﾃﾞｰﾀ入力!$AA27,ﾃﾞｰﾀ入力!$AA30)</f>
        <v>0</v>
      </c>
      <c r="AC10" s="1163"/>
      <c r="AD10" s="1163"/>
      <c r="AE10" s="1163"/>
      <c r="AF10" s="1163">
        <f>CHOOSE($CA$1,ﾃﾞｰﾀ入力!$AB15,ﾃﾞｰﾀ入力!$AB18,ﾃﾞｰﾀ入力!$AB21,ﾃﾞｰﾀ入力!$AB24,ﾃﾞｰﾀ入力!$AB27,ﾃﾞｰﾀ入力!$AB30)</f>
        <v>0</v>
      </c>
      <c r="AG10" s="1163"/>
      <c r="AH10" s="1163"/>
      <c r="AI10" s="1163"/>
      <c r="AJ10" s="1163">
        <f>CHOOSE($CA$1,ﾃﾞｰﾀ入力!$AC15,ﾃﾞｰﾀ入力!$AC18,ﾃﾞｰﾀ入力!$AC21,ﾃﾞｰﾀ入力!$AC24,ﾃﾞｰﾀ入力!$AC27,ﾃﾞｰﾀ入力!$AC30)</f>
        <v>0</v>
      </c>
      <c r="AK10" s="1163"/>
      <c r="AL10" s="1163"/>
      <c r="AM10" s="1163"/>
      <c r="AN10" s="1163">
        <f>CHOOSE($CA$1,ﾃﾞｰﾀ入力!$AD15,ﾃﾞｰﾀ入力!$AD18,ﾃﾞｰﾀ入力!$AD21,ﾃﾞｰﾀ入力!$AD24,ﾃﾞｰﾀ入力!$AD27,ﾃﾞｰﾀ入力!$AD30)</f>
        <v>0</v>
      </c>
      <c r="AO10" s="1163"/>
      <c r="AP10" s="1163"/>
      <c r="AQ10" s="1163"/>
      <c r="AR10" s="1163">
        <f>CHOOSE($CA$1,ﾃﾞｰﾀ入力!$AE15,ﾃﾞｰﾀ入力!$AE18,ﾃﾞｰﾀ入力!$AE21,ﾃﾞｰﾀ入力!$AE24,ﾃﾞｰﾀ入力!$AE27,ﾃﾞｰﾀ入力!$AE30)</f>
        <v>0</v>
      </c>
      <c r="AS10" s="1163"/>
      <c r="AT10" s="1163"/>
      <c r="AU10" s="1163"/>
      <c r="AV10" s="1163">
        <f>CHOOSE($CA$1,ﾃﾞｰﾀ入力!$AF15,ﾃﾞｰﾀ入力!$AF18,ﾃﾞｰﾀ入力!$AF21,ﾃﾞｰﾀ入力!$AF24,ﾃﾞｰﾀ入力!$AF27,ﾃﾞｰﾀ入力!$AF30)</f>
        <v>0</v>
      </c>
      <c r="AW10" s="1163"/>
      <c r="AX10" s="1163"/>
      <c r="AY10" s="1163"/>
      <c r="AZ10" s="1163">
        <f>CHOOSE($CA$1,ﾃﾞｰﾀ入力!$AG15,ﾃﾞｰﾀ入力!$AG18,ﾃﾞｰﾀ入力!$AG21,ﾃﾞｰﾀ入力!$AG24,ﾃﾞｰﾀ入力!$AG27,ﾃﾞｰﾀ入力!$AG30)</f>
        <v>0</v>
      </c>
      <c r="BA10" s="1163"/>
      <c r="BB10" s="1163"/>
      <c r="BC10" s="1163"/>
      <c r="BD10" s="1163">
        <f>CHOOSE($CA$1,ﾃﾞｰﾀ入力!$AH15,ﾃﾞｰﾀ入力!$AH18,ﾃﾞｰﾀ入力!$AH21,ﾃﾞｰﾀ入力!$AH24,ﾃﾞｰﾀ入力!$AH27,ﾃﾞｰﾀ入力!$AH30)</f>
        <v>0</v>
      </c>
      <c r="BE10" s="1163"/>
      <c r="BF10" s="1163"/>
      <c r="BG10" s="1163"/>
      <c r="BH10" s="1163">
        <f>CHOOSE($CA$1,ﾃﾞｰﾀ入力!$AI15,ﾃﾞｰﾀ入力!$AI18,ﾃﾞｰﾀ入力!$AI21,ﾃﾞｰﾀ入力!$AI24,ﾃﾞｰﾀ入力!$AI27,ﾃﾞｰﾀ入力!$AI30)</f>
        <v>0</v>
      </c>
      <c r="BI10" s="1163"/>
      <c r="BJ10" s="1163"/>
      <c r="BK10" s="1163"/>
      <c r="BL10" s="1163">
        <f>CHOOSE($CA$1,ﾃﾞｰﾀ入力!$AJ15,ﾃﾞｰﾀ入力!$AJ18,ﾃﾞｰﾀ入力!$AJ21,ﾃﾞｰﾀ入力!$AJ24,ﾃﾞｰﾀ入力!$AJ27,ﾃﾞｰﾀ入力!$AJ30)</f>
        <v>0</v>
      </c>
      <c r="BM10" s="1163"/>
      <c r="BN10" s="1163"/>
      <c r="BO10" s="1163"/>
      <c r="BP10" s="1163">
        <f>CHOOSE($CA$1,ﾃﾞｰﾀ入力!$AK15,ﾃﾞｰﾀ入力!$AK18,ﾃﾞｰﾀ入力!$AK21,ﾃﾞｰﾀ入力!$AK24,ﾃﾞｰﾀ入力!$AK27,ﾃﾞｰﾀ入力!$AK30)</f>
        <v>0</v>
      </c>
      <c r="BQ10" s="1163"/>
      <c r="BR10" s="1163"/>
      <c r="BS10" s="1163"/>
      <c r="BT10" s="1163">
        <f>CHOOSE($CA$1,ﾃﾞｰﾀ入力!$AL15,ﾃﾞｰﾀ入力!$AL18,ﾃﾞｰﾀ入力!$AL21,ﾃﾞｰﾀ入力!$AL24,ﾃﾞｰﾀ入力!$AL27,ﾃﾞｰﾀ入力!$AL30)</f>
        <v>0</v>
      </c>
      <c r="BU10" s="1163"/>
      <c r="BV10" s="1163"/>
      <c r="BW10" s="1163"/>
      <c r="BX10" s="1163">
        <f>CHOOSE($CA$1,ﾃﾞｰﾀ入力!$AM15,ﾃﾞｰﾀ入力!$AM18,ﾃﾞｰﾀ入力!$AM21,ﾃﾞｰﾀ入力!$AM24,ﾃﾞｰﾀ入力!$AM27,ﾃﾞｰﾀ入力!$AM30)</f>
        <v>0</v>
      </c>
      <c r="BY10" s="1163"/>
      <c r="BZ10" s="1163"/>
      <c r="CA10" s="1163"/>
      <c r="CB10" s="1163">
        <f>CHOOSE($CA$1,ﾃﾞｰﾀ入力!$AN15,ﾃﾞｰﾀ入力!$AN18,ﾃﾞｰﾀ入力!$AN21,ﾃﾞｰﾀ入力!$AN24,ﾃﾞｰﾀ入力!$AN27,ﾃﾞｰﾀ入力!$AN30)</f>
        <v>0</v>
      </c>
      <c r="CC10" s="1163"/>
      <c r="CD10" s="1163"/>
      <c r="CE10" s="1163"/>
      <c r="CF10" s="1334">
        <f>CHOOSE($CA$1,ﾃﾞｰﾀ入力!$AO15,ﾃﾞｰﾀ入力!$AO18,ﾃﾞｰﾀ入力!$AO21,ﾃﾞｰﾀ入力!$AO24,ﾃﾞｰﾀ入力!$AO27,ﾃﾞｰﾀ入力!$AO30)</f>
        <v>0</v>
      </c>
      <c r="CG10" s="1334"/>
      <c r="CH10" s="1334"/>
      <c r="CI10" s="1334"/>
      <c r="CJ10" s="1334">
        <f>CHOOSE($CA$1,ﾃﾞｰﾀ入力!$AP15,ﾃﾞｰﾀ入力!$AP18,ﾃﾞｰﾀ入力!$AP21,ﾃﾞｰﾀ入力!$AP24,ﾃﾞｰﾀ入力!$AP27,ﾃﾞｰﾀ入力!$AP30)</f>
        <v>0</v>
      </c>
      <c r="CK10" s="1334"/>
      <c r="CL10" s="1334"/>
      <c r="CM10" s="1335"/>
      <c r="CN10" s="1223">
        <f t="shared" si="0"/>
        <v>0</v>
      </c>
      <c r="CO10" s="1224"/>
      <c r="CP10" s="64"/>
      <c r="CT10" s="221"/>
      <c r="CU10" s="64"/>
      <c r="CV10" s="64"/>
      <c r="CX10" s="69"/>
      <c r="CY10" s="69"/>
      <c r="CZ10" s="69"/>
    </row>
    <row r="11" spans="1:105" ht="15.75" customHeight="1">
      <c r="I11" s="1310" t="s">
        <v>176</v>
      </c>
      <c r="J11" s="1310"/>
      <c r="K11" s="363" t="s">
        <v>168</v>
      </c>
      <c r="L11" s="1250">
        <f>SUM(L7:O10)</f>
        <v>0</v>
      </c>
      <c r="M11" s="1251"/>
      <c r="N11" s="1251"/>
      <c r="O11" s="1252"/>
      <c r="P11" s="1292">
        <f>SUM(P7:S10)</f>
        <v>0</v>
      </c>
      <c r="Q11" s="1292"/>
      <c r="R11" s="1292"/>
      <c r="S11" s="1292"/>
      <c r="T11" s="1292">
        <f>SUM(T7:W10)</f>
        <v>0</v>
      </c>
      <c r="U11" s="1292"/>
      <c r="V11" s="1292"/>
      <c r="W11" s="1292"/>
      <c r="X11" s="1292">
        <f>SUM(X7:AA10)</f>
        <v>2</v>
      </c>
      <c r="Y11" s="1292"/>
      <c r="Z11" s="1292"/>
      <c r="AA11" s="1292"/>
      <c r="AB11" s="1292">
        <f>SUM(AB7:AE10)</f>
        <v>2</v>
      </c>
      <c r="AC11" s="1292"/>
      <c r="AD11" s="1292"/>
      <c r="AE11" s="1292"/>
      <c r="AF11" s="1292">
        <f>SUM(AF7:AI10)</f>
        <v>2</v>
      </c>
      <c r="AG11" s="1292"/>
      <c r="AH11" s="1292"/>
      <c r="AI11" s="1292"/>
      <c r="AJ11" s="1292">
        <f>SUM(AJ7:AM10)</f>
        <v>2</v>
      </c>
      <c r="AK11" s="1292"/>
      <c r="AL11" s="1292"/>
      <c r="AM11" s="1292"/>
      <c r="AN11" s="1292">
        <f>SUM(AN7:AQ10)</f>
        <v>4</v>
      </c>
      <c r="AO11" s="1292"/>
      <c r="AP11" s="1292"/>
      <c r="AQ11" s="1292"/>
      <c r="AR11" s="1292">
        <f>SUM(AR7:AU10)</f>
        <v>4</v>
      </c>
      <c r="AS11" s="1292"/>
      <c r="AT11" s="1292"/>
      <c r="AU11" s="1292"/>
      <c r="AV11" s="1292">
        <f>SUM(AV7:AY10)</f>
        <v>4</v>
      </c>
      <c r="AW11" s="1292"/>
      <c r="AX11" s="1292"/>
      <c r="AY11" s="1292"/>
      <c r="AZ11" s="1292">
        <f>SUM(AZ7:BC10)</f>
        <v>4</v>
      </c>
      <c r="BA11" s="1292"/>
      <c r="BB11" s="1292"/>
      <c r="BC11" s="1292"/>
      <c r="BD11" s="1292">
        <f>SUM(BD7:BG10)</f>
        <v>4</v>
      </c>
      <c r="BE11" s="1292"/>
      <c r="BF11" s="1292"/>
      <c r="BG11" s="1292"/>
      <c r="BH11" s="1292">
        <f>SUM(BH7:BK10)</f>
        <v>3</v>
      </c>
      <c r="BI11" s="1292"/>
      <c r="BJ11" s="1292"/>
      <c r="BK11" s="1292"/>
      <c r="BL11" s="1292">
        <f>SUM(BL7:BO10)</f>
        <v>2</v>
      </c>
      <c r="BM11" s="1292"/>
      <c r="BN11" s="1292"/>
      <c r="BO11" s="1292"/>
      <c r="BP11" s="1292">
        <f>SUM(BP7:BS10)</f>
        <v>2</v>
      </c>
      <c r="BQ11" s="1292"/>
      <c r="BR11" s="1292"/>
      <c r="BS11" s="1292"/>
      <c r="BT11" s="1292">
        <f>SUM(BT7:BW10)</f>
        <v>2</v>
      </c>
      <c r="BU11" s="1292"/>
      <c r="BV11" s="1292"/>
      <c r="BW11" s="1292"/>
      <c r="BX11" s="1292">
        <f>SUM(BX7:CA10)</f>
        <v>2</v>
      </c>
      <c r="BY11" s="1292"/>
      <c r="BZ11" s="1292"/>
      <c r="CA11" s="1292"/>
      <c r="CB11" s="1292">
        <f>SUM(CB7:CE10)</f>
        <v>0</v>
      </c>
      <c r="CC11" s="1292"/>
      <c r="CD11" s="1292"/>
      <c r="CE11" s="1292"/>
      <c r="CF11" s="1292">
        <f>SUM(CF7:CI10)</f>
        <v>0</v>
      </c>
      <c r="CG11" s="1292"/>
      <c r="CH11" s="1292"/>
      <c r="CI11" s="1292"/>
      <c r="CJ11" s="1336">
        <f>SUM(CJ7:CM10)</f>
        <v>0</v>
      </c>
      <c r="CK11" s="1336"/>
      <c r="CL11" s="1336"/>
      <c r="CM11" s="1337"/>
      <c r="CN11" s="1259">
        <f t="shared" si="0"/>
        <v>39</v>
      </c>
      <c r="CO11" s="1260"/>
      <c r="CP11" s="64"/>
      <c r="CT11" s="221"/>
      <c r="CU11" s="64"/>
      <c r="CV11" s="64"/>
      <c r="CX11" s="69"/>
      <c r="CY11" s="69"/>
      <c r="CZ11" s="69"/>
    </row>
    <row r="12" spans="1:105" ht="17.25" customHeight="1">
      <c r="C12" s="64"/>
      <c r="D12" s="64"/>
      <c r="E12" s="64"/>
      <c r="F12" s="64"/>
      <c r="G12" s="64"/>
      <c r="I12" s="248"/>
      <c r="J12" s="1313"/>
      <c r="K12" s="1313"/>
      <c r="L12" s="365">
        <v>5</v>
      </c>
      <c r="M12" s="365">
        <v>5.25</v>
      </c>
      <c r="N12" s="365">
        <v>5.5</v>
      </c>
      <c r="O12" s="365">
        <v>5.75</v>
      </c>
      <c r="P12" s="249">
        <v>6</v>
      </c>
      <c r="Q12" s="249">
        <v>6.25</v>
      </c>
      <c r="R12" s="249">
        <v>6.5</v>
      </c>
      <c r="S12" s="250">
        <v>6.75</v>
      </c>
      <c r="T12" s="250">
        <v>7</v>
      </c>
      <c r="U12" s="250">
        <v>7.25</v>
      </c>
      <c r="V12" s="250">
        <v>7.5</v>
      </c>
      <c r="W12" s="250">
        <v>7.75</v>
      </c>
      <c r="X12" s="250">
        <v>8</v>
      </c>
      <c r="Y12" s="250">
        <v>8.25</v>
      </c>
      <c r="Z12" s="250">
        <v>8.5</v>
      </c>
      <c r="AA12" s="250">
        <v>8.75</v>
      </c>
      <c r="AB12" s="251">
        <v>9</v>
      </c>
      <c r="AC12" s="251">
        <v>9.25</v>
      </c>
      <c r="AD12" s="251">
        <v>9.5</v>
      </c>
      <c r="AE12" s="251">
        <v>9.75</v>
      </c>
      <c r="AF12" s="251">
        <v>10</v>
      </c>
      <c r="AG12" s="251">
        <v>10.25</v>
      </c>
      <c r="AH12" s="251">
        <v>10.5</v>
      </c>
      <c r="AI12" s="251">
        <v>10.75</v>
      </c>
      <c r="AJ12" s="251">
        <v>11</v>
      </c>
      <c r="AK12" s="251">
        <v>11.25</v>
      </c>
      <c r="AL12" s="251">
        <v>11.5</v>
      </c>
      <c r="AM12" s="251">
        <v>11.75</v>
      </c>
      <c r="AN12" s="250">
        <v>12</v>
      </c>
      <c r="AO12" s="250">
        <v>12.25</v>
      </c>
      <c r="AP12" s="250">
        <v>12.5</v>
      </c>
      <c r="AQ12" s="250">
        <v>12.75</v>
      </c>
      <c r="AR12" s="251">
        <v>13</v>
      </c>
      <c r="AS12" s="251">
        <v>13.25</v>
      </c>
      <c r="AT12" s="251">
        <v>13.5</v>
      </c>
      <c r="AU12" s="251">
        <v>13.75</v>
      </c>
      <c r="AV12" s="251">
        <v>14</v>
      </c>
      <c r="AW12" s="251">
        <v>14.25</v>
      </c>
      <c r="AX12" s="251">
        <v>14.5</v>
      </c>
      <c r="AY12" s="251">
        <v>14.75</v>
      </c>
      <c r="AZ12" s="251">
        <v>15</v>
      </c>
      <c r="BA12" s="251">
        <v>15.25</v>
      </c>
      <c r="BB12" s="251">
        <v>15.5</v>
      </c>
      <c r="BC12" s="251">
        <v>15.75</v>
      </c>
      <c r="BD12" s="251">
        <v>16</v>
      </c>
      <c r="BE12" s="251">
        <v>16.25</v>
      </c>
      <c r="BF12" s="251">
        <v>16.5</v>
      </c>
      <c r="BG12" s="251">
        <v>16.75</v>
      </c>
      <c r="BH12" s="251">
        <v>17</v>
      </c>
      <c r="BI12" s="251">
        <v>17.25</v>
      </c>
      <c r="BJ12" s="251">
        <v>17.5</v>
      </c>
      <c r="BK12" s="251">
        <v>17.75</v>
      </c>
      <c r="BL12" s="251">
        <v>18</v>
      </c>
      <c r="BM12" s="251">
        <v>18.25</v>
      </c>
      <c r="BN12" s="251">
        <v>18.5</v>
      </c>
      <c r="BO12" s="251">
        <v>18.75</v>
      </c>
      <c r="BP12" s="251">
        <v>19</v>
      </c>
      <c r="BQ12" s="251">
        <v>19.25</v>
      </c>
      <c r="BR12" s="251">
        <v>19.5</v>
      </c>
      <c r="BS12" s="251">
        <v>19.75</v>
      </c>
      <c r="BT12" s="251">
        <v>20</v>
      </c>
      <c r="BU12" s="251">
        <v>20.25</v>
      </c>
      <c r="BV12" s="251">
        <v>20.5</v>
      </c>
      <c r="BW12" s="251">
        <v>20.75</v>
      </c>
      <c r="BX12" s="251">
        <v>21</v>
      </c>
      <c r="BY12" s="251">
        <v>21.25</v>
      </c>
      <c r="BZ12" s="251">
        <v>21.5</v>
      </c>
      <c r="CA12" s="251">
        <v>21.75</v>
      </c>
      <c r="CB12" s="251">
        <v>22</v>
      </c>
      <c r="CC12" s="251">
        <v>22.25</v>
      </c>
      <c r="CD12" s="251">
        <v>22.5</v>
      </c>
      <c r="CE12" s="251">
        <v>22.75</v>
      </c>
      <c r="CF12" s="251">
        <v>23</v>
      </c>
      <c r="CG12" s="251">
        <v>23.25</v>
      </c>
      <c r="CH12" s="251">
        <v>23.5</v>
      </c>
      <c r="CI12" s="251">
        <v>23.75</v>
      </c>
      <c r="CJ12" s="251">
        <v>24</v>
      </c>
      <c r="CK12" s="251">
        <v>24.25</v>
      </c>
      <c r="CL12" s="251">
        <v>24.5</v>
      </c>
      <c r="CM12" s="251">
        <v>24.75</v>
      </c>
      <c r="CN12" s="251"/>
      <c r="CO12" s="251"/>
      <c r="CP12" s="251"/>
      <c r="CR12" s="65"/>
      <c r="CS12" s="65"/>
      <c r="CT12" s="66"/>
      <c r="CU12" s="65"/>
      <c r="CV12" s="65"/>
      <c r="CX12" s="69"/>
      <c r="CY12" s="69"/>
      <c r="CZ12" s="69"/>
    </row>
    <row r="13" spans="1:105" ht="22.5" customHeight="1" thickBot="1">
      <c r="C13" s="65" t="s">
        <v>177</v>
      </c>
      <c r="D13" s="253" t="s">
        <v>203</v>
      </c>
      <c r="E13" s="253" t="s">
        <v>204</v>
      </c>
      <c r="F13" s="253" t="s">
        <v>178</v>
      </c>
      <c r="G13" s="253" t="s">
        <v>179</v>
      </c>
      <c r="H13" s="65" t="s">
        <v>79</v>
      </c>
      <c r="I13" s="872" t="s">
        <v>61</v>
      </c>
      <c r="J13" s="1306" t="s">
        <v>180</v>
      </c>
      <c r="K13" s="1307"/>
      <c r="L13" s="366">
        <v>0.20833333333333334</v>
      </c>
      <c r="M13" s="256"/>
      <c r="N13" s="256"/>
      <c r="O13" s="261" t="s">
        <v>218</v>
      </c>
      <c r="P13" s="257">
        <v>0.25</v>
      </c>
      <c r="Q13" s="258"/>
      <c r="R13" s="258"/>
      <c r="S13" s="259"/>
      <c r="T13" s="260" t="s">
        <v>149</v>
      </c>
      <c r="U13" s="258"/>
      <c r="V13" s="261"/>
      <c r="W13" s="256"/>
      <c r="X13" s="260" t="s">
        <v>150</v>
      </c>
      <c r="Y13" s="258"/>
      <c r="Z13" s="259"/>
      <c r="AA13" s="258"/>
      <c r="AB13" s="260" t="s">
        <v>151</v>
      </c>
      <c r="AC13" s="258"/>
      <c r="AD13" s="259"/>
      <c r="AE13" s="258"/>
      <c r="AF13" s="260" t="s">
        <v>152</v>
      </c>
      <c r="AG13" s="258"/>
      <c r="AH13" s="259"/>
      <c r="AI13" s="258"/>
      <c r="AJ13" s="260" t="s">
        <v>153</v>
      </c>
      <c r="AK13" s="258"/>
      <c r="AL13" s="259"/>
      <c r="AM13" s="258"/>
      <c r="AN13" s="260" t="s">
        <v>154</v>
      </c>
      <c r="AO13" s="258"/>
      <c r="AP13" s="259"/>
      <c r="AQ13" s="258"/>
      <c r="AR13" s="260" t="s">
        <v>155</v>
      </c>
      <c r="AS13" s="258"/>
      <c r="AT13" s="259"/>
      <c r="AU13" s="258"/>
      <c r="AV13" s="260" t="s">
        <v>156</v>
      </c>
      <c r="AW13" s="258"/>
      <c r="AX13" s="259"/>
      <c r="AY13" s="258"/>
      <c r="AZ13" s="260" t="s">
        <v>157</v>
      </c>
      <c r="BA13" s="258"/>
      <c r="BB13" s="259"/>
      <c r="BC13" s="258"/>
      <c r="BD13" s="260" t="s">
        <v>158</v>
      </c>
      <c r="BE13" s="258"/>
      <c r="BF13" s="259"/>
      <c r="BG13" s="258"/>
      <c r="BH13" s="260" t="s">
        <v>159</v>
      </c>
      <c r="BI13" s="258"/>
      <c r="BJ13" s="259"/>
      <c r="BK13" s="258"/>
      <c r="BL13" s="260" t="s">
        <v>160</v>
      </c>
      <c r="BM13" s="258"/>
      <c r="BN13" s="259"/>
      <c r="BO13" s="258"/>
      <c r="BP13" s="260" t="s">
        <v>161</v>
      </c>
      <c r="BQ13" s="258"/>
      <c r="BR13" s="259"/>
      <c r="BS13" s="258"/>
      <c r="BT13" s="260" t="s">
        <v>162</v>
      </c>
      <c r="BU13" s="258"/>
      <c r="BV13" s="259"/>
      <c r="BW13" s="258"/>
      <c r="BX13" s="260" t="s">
        <v>163</v>
      </c>
      <c r="BY13" s="258"/>
      <c r="BZ13" s="259"/>
      <c r="CA13" s="258"/>
      <c r="CB13" s="260" t="s">
        <v>164</v>
      </c>
      <c r="CC13" s="258"/>
      <c r="CD13" s="259"/>
      <c r="CE13" s="258"/>
      <c r="CF13" s="260" t="s">
        <v>165</v>
      </c>
      <c r="CG13" s="258"/>
      <c r="CH13" s="259"/>
      <c r="CI13" s="259"/>
      <c r="CJ13" s="258" t="s">
        <v>166</v>
      </c>
      <c r="CK13" s="258"/>
      <c r="CL13" s="258"/>
      <c r="CM13" s="262"/>
      <c r="CN13" s="1332" t="s">
        <v>181</v>
      </c>
      <c r="CO13" s="1331"/>
      <c r="CP13" s="1331" t="s">
        <v>182</v>
      </c>
      <c r="CQ13" s="1331"/>
      <c r="CR13" s="367" t="s">
        <v>183</v>
      </c>
      <c r="CS13" s="367" t="s">
        <v>184</v>
      </c>
      <c r="CT13" s="368" t="s">
        <v>185</v>
      </c>
      <c r="CU13" s="369" t="s">
        <v>186</v>
      </c>
      <c r="CV13" s="370" t="s">
        <v>81</v>
      </c>
      <c r="CW13" s="371" t="s">
        <v>82</v>
      </c>
      <c r="CY13" s="69"/>
      <c r="CZ13" s="267"/>
      <c r="DA13" s="268"/>
    </row>
    <row r="14" spans="1:105" ht="22.5" customHeight="1" thickTop="1">
      <c r="A14" s="441">
        <v>1</v>
      </c>
      <c r="B14" s="868" t="str">
        <f>ｼﾌﾄ原本!C5</f>
        <v>K.M</v>
      </c>
      <c r="C14" s="781" t="str">
        <f>ｼﾌﾄ原本!S5</f>
        <v>F</v>
      </c>
      <c r="D14" s="433">
        <f>IF(COUNTIF($H$14:$H$30,1),VLOOKUP(1,$H$14:$CU$30,3,FALSE),0)</f>
        <v>13</v>
      </c>
      <c r="E14" s="427">
        <f>IF(COUNTIF($H$14:$H$30,1),VLOOKUP(1,$H$14:$CU$30,4,FALSE),0)</f>
        <v>22</v>
      </c>
      <c r="F14" s="428">
        <f ca="1">IF(COUNTIF($H$14:$H$30,1),VLOOKUP(1,$H$14:$CU$30,92,FALSE),0)</f>
        <v>16000</v>
      </c>
      <c r="G14" s="434">
        <f ca="1">IF(COUNTIF($H$14:$H$30,1),VLOOKUP(1,$H$14:$CW$30,94,FALSE),0)</f>
        <v>1</v>
      </c>
      <c r="H14" s="432">
        <v>8</v>
      </c>
      <c r="I14" s="873" t="str">
        <f>IF(H14=0,0,LOOKUP(H14,ﾃﾞｰﾀ入力!$C$3:'ﾃﾞｰﾀ入力'!$C$40,ﾃﾞｰﾀ入力!$D$3:'ﾃﾞｰﾀ入力'!$D$40))</f>
        <v>M.K</v>
      </c>
      <c r="J14" s="273">
        <v>6.75</v>
      </c>
      <c r="K14" s="274">
        <v>14</v>
      </c>
      <c r="L14" s="633">
        <f t="shared" ref="L14:AQ14" si="1">IF(AND(L12&gt;=$J$14,L12&lt;$K$14),"*",0)</f>
        <v>0</v>
      </c>
      <c r="M14" s="618">
        <f t="shared" si="1"/>
        <v>0</v>
      </c>
      <c r="N14" s="619">
        <f t="shared" si="1"/>
        <v>0</v>
      </c>
      <c r="O14" s="620">
        <f t="shared" si="1"/>
        <v>0</v>
      </c>
      <c r="P14" s="621">
        <f t="shared" si="1"/>
        <v>0</v>
      </c>
      <c r="Q14" s="622">
        <f t="shared" si="1"/>
        <v>0</v>
      </c>
      <c r="R14" s="623">
        <f t="shared" si="1"/>
        <v>0</v>
      </c>
      <c r="S14" s="622" t="str">
        <f t="shared" si="1"/>
        <v>*</v>
      </c>
      <c r="T14" s="621" t="str">
        <f t="shared" si="1"/>
        <v>*</v>
      </c>
      <c r="U14" s="624" t="str">
        <f t="shared" si="1"/>
        <v>*</v>
      </c>
      <c r="V14" s="823" t="str">
        <f t="shared" si="1"/>
        <v>*</v>
      </c>
      <c r="W14" s="583" t="str">
        <f t="shared" si="1"/>
        <v>*</v>
      </c>
      <c r="X14" s="823" t="str">
        <f t="shared" si="1"/>
        <v>*</v>
      </c>
      <c r="Y14" s="823" t="str">
        <f t="shared" si="1"/>
        <v>*</v>
      </c>
      <c r="Z14" s="824" t="str">
        <f t="shared" si="1"/>
        <v>*</v>
      </c>
      <c r="AA14" s="823" t="str">
        <f t="shared" si="1"/>
        <v>*</v>
      </c>
      <c r="AB14" s="825" t="str">
        <f t="shared" si="1"/>
        <v>*</v>
      </c>
      <c r="AC14" s="985" t="str">
        <f t="shared" si="1"/>
        <v>*</v>
      </c>
      <c r="AD14" s="977" t="str">
        <f t="shared" si="1"/>
        <v>*</v>
      </c>
      <c r="AE14" s="986" t="str">
        <f t="shared" si="1"/>
        <v>*</v>
      </c>
      <c r="AF14" s="823" t="str">
        <f t="shared" si="1"/>
        <v>*</v>
      </c>
      <c r="AG14" s="823" t="str">
        <f t="shared" si="1"/>
        <v>*</v>
      </c>
      <c r="AH14" s="824" t="str">
        <f t="shared" si="1"/>
        <v>*</v>
      </c>
      <c r="AI14" s="823" t="str">
        <f t="shared" si="1"/>
        <v>*</v>
      </c>
      <c r="AJ14" s="825" t="str">
        <f t="shared" si="1"/>
        <v>*</v>
      </c>
      <c r="AK14" s="826" t="str">
        <f t="shared" si="1"/>
        <v>*</v>
      </c>
      <c r="AL14" s="823" t="str">
        <f t="shared" si="1"/>
        <v>*</v>
      </c>
      <c r="AM14" s="583" t="str">
        <f t="shared" si="1"/>
        <v>*</v>
      </c>
      <c r="AN14" s="823" t="str">
        <f t="shared" si="1"/>
        <v>*</v>
      </c>
      <c r="AO14" s="823" t="str">
        <f t="shared" si="1"/>
        <v>*</v>
      </c>
      <c r="AP14" s="824" t="str">
        <f t="shared" si="1"/>
        <v>*</v>
      </c>
      <c r="AQ14" s="823" t="str">
        <f t="shared" si="1"/>
        <v>*</v>
      </c>
      <c r="AR14" s="825" t="str">
        <f t="shared" ref="AR14:BW14" si="2">IF(AND(AR12&gt;=$J$14,AR12&lt;$K$14),"*",0)</f>
        <v>*</v>
      </c>
      <c r="AS14" s="826" t="str">
        <f t="shared" si="2"/>
        <v>*</v>
      </c>
      <c r="AT14" s="823" t="str">
        <f t="shared" si="2"/>
        <v>*</v>
      </c>
      <c r="AU14" s="583" t="str">
        <f t="shared" si="2"/>
        <v>*</v>
      </c>
      <c r="AV14" s="823">
        <f t="shared" si="2"/>
        <v>0</v>
      </c>
      <c r="AW14" s="823">
        <f t="shared" si="2"/>
        <v>0</v>
      </c>
      <c r="AX14" s="824">
        <f t="shared" si="2"/>
        <v>0</v>
      </c>
      <c r="AY14" s="823">
        <f t="shared" si="2"/>
        <v>0</v>
      </c>
      <c r="AZ14" s="825">
        <f t="shared" si="2"/>
        <v>0</v>
      </c>
      <c r="BA14" s="826">
        <f t="shared" si="2"/>
        <v>0</v>
      </c>
      <c r="BB14" s="823">
        <f t="shared" si="2"/>
        <v>0</v>
      </c>
      <c r="BC14" s="583">
        <f t="shared" si="2"/>
        <v>0</v>
      </c>
      <c r="BD14" s="823">
        <f t="shared" si="2"/>
        <v>0</v>
      </c>
      <c r="BE14" s="823">
        <f t="shared" si="2"/>
        <v>0</v>
      </c>
      <c r="BF14" s="824">
        <f t="shared" si="2"/>
        <v>0</v>
      </c>
      <c r="BG14" s="823">
        <f t="shared" si="2"/>
        <v>0</v>
      </c>
      <c r="BH14" s="825">
        <f t="shared" si="2"/>
        <v>0</v>
      </c>
      <c r="BI14" s="826">
        <f t="shared" si="2"/>
        <v>0</v>
      </c>
      <c r="BJ14" s="823">
        <f t="shared" si="2"/>
        <v>0</v>
      </c>
      <c r="BK14" s="583">
        <f t="shared" si="2"/>
        <v>0</v>
      </c>
      <c r="BL14" s="823">
        <f t="shared" si="2"/>
        <v>0</v>
      </c>
      <c r="BM14" s="823">
        <f t="shared" si="2"/>
        <v>0</v>
      </c>
      <c r="BN14" s="824">
        <f t="shared" si="2"/>
        <v>0</v>
      </c>
      <c r="BO14" s="823">
        <f t="shared" si="2"/>
        <v>0</v>
      </c>
      <c r="BP14" s="825">
        <f t="shared" si="2"/>
        <v>0</v>
      </c>
      <c r="BQ14" s="826">
        <f t="shared" si="2"/>
        <v>0</v>
      </c>
      <c r="BR14" s="823">
        <f t="shared" si="2"/>
        <v>0</v>
      </c>
      <c r="BS14" s="583">
        <f t="shared" si="2"/>
        <v>0</v>
      </c>
      <c r="BT14" s="823">
        <f t="shared" si="2"/>
        <v>0</v>
      </c>
      <c r="BU14" s="823">
        <f t="shared" si="2"/>
        <v>0</v>
      </c>
      <c r="BV14" s="824">
        <f t="shared" si="2"/>
        <v>0</v>
      </c>
      <c r="BW14" s="823">
        <f t="shared" si="2"/>
        <v>0</v>
      </c>
      <c r="BX14" s="825">
        <f t="shared" ref="BX14:CM14" si="3">IF(AND(BX12&gt;=$J$14,BX12&lt;$K$14),"*",0)</f>
        <v>0</v>
      </c>
      <c r="BY14" s="826">
        <f t="shared" si="3"/>
        <v>0</v>
      </c>
      <c r="BZ14" s="823">
        <f t="shared" si="3"/>
        <v>0</v>
      </c>
      <c r="CA14" s="583">
        <f t="shared" si="3"/>
        <v>0</v>
      </c>
      <c r="CB14" s="823">
        <f t="shared" si="3"/>
        <v>0</v>
      </c>
      <c r="CC14" s="823">
        <f t="shared" si="3"/>
        <v>0</v>
      </c>
      <c r="CD14" s="824">
        <f t="shared" si="3"/>
        <v>0</v>
      </c>
      <c r="CE14" s="823">
        <f t="shared" si="3"/>
        <v>0</v>
      </c>
      <c r="CF14" s="621">
        <f t="shared" si="3"/>
        <v>0</v>
      </c>
      <c r="CG14" s="624">
        <f t="shared" si="3"/>
        <v>0</v>
      </c>
      <c r="CH14" s="622">
        <f t="shared" si="3"/>
        <v>0</v>
      </c>
      <c r="CI14" s="625">
        <f t="shared" si="3"/>
        <v>0</v>
      </c>
      <c r="CJ14" s="622">
        <f t="shared" si="3"/>
        <v>0</v>
      </c>
      <c r="CK14" s="622">
        <f t="shared" si="3"/>
        <v>0</v>
      </c>
      <c r="CL14" s="623">
        <f t="shared" si="3"/>
        <v>0</v>
      </c>
      <c r="CM14" s="622">
        <f t="shared" si="3"/>
        <v>0</v>
      </c>
      <c r="CN14" s="1328">
        <f t="shared" ref="CN14:CN30" si="4">(80-COUNT(L14:CM14))/4</f>
        <v>7.25</v>
      </c>
      <c r="CO14" s="1329"/>
      <c r="CP14" s="1330">
        <f>IF(CN14=0,0,LOOKUP(CN14,ﾃﾞｰﾀ入力!$AR$13:'ﾃﾞｰﾀ入力'!$AR$34,ﾃﾞｰﾀ入力!$AS$13:'ﾃﾞｰﾀ入力'!$AS$34))</f>
        <v>6.25</v>
      </c>
      <c r="CQ14" s="1330"/>
      <c r="CR14" s="373">
        <f t="shared" ref="CR14:CR30" si="5">IF(CP14&gt;8,CP14-8,0)</f>
        <v>0</v>
      </c>
      <c r="CS14" s="373">
        <f t="shared" ref="CS14:CS30" si="6">IF(CB14="*",(12-COUNT(CB14:CM14))/4,0)</f>
        <v>0</v>
      </c>
      <c r="CT14" s="373">
        <f t="shared" ref="CT14:CT30" si="7">IF(CR14&gt;CS14,CS14,CR14)</f>
        <v>0</v>
      </c>
      <c r="CU14" s="374">
        <f ca="1">CV14*CP14+(CV14*0.25*CR14)+(CV14*0.25*CS14)+(CV14*CT14*0.5)</f>
        <v>7662.5</v>
      </c>
      <c r="CV14" s="375">
        <f ca="1">IF(H14=0,0,LOOKUP(H14,ﾃﾞｰﾀ入力!$C$3:'ﾃﾞｰﾀ入力'!$C$52,ﾃﾞｰﾀ入力!$E$3:'ﾃﾞｰﾀ入力'!$E$51))</f>
        <v>1226</v>
      </c>
      <c r="CW14" s="376">
        <f ca="1">IF(H14=0,0,LOOKUP(H14,ﾃﾞｰﾀ入力!$C$3:'ﾃﾞｰﾀ入力'!$C$52,ﾃﾞｰﾀ入力!$F$3:'ﾃﾞｰﾀ入力'!$F$51))</f>
        <v>1430</v>
      </c>
      <c r="CY14" s="69"/>
      <c r="CZ14" s="69"/>
      <c r="DA14" s="69"/>
    </row>
    <row r="15" spans="1:105" ht="22.5" customHeight="1">
      <c r="A15" s="443">
        <f t="shared" ref="A15:A46" si="8">A14+1</f>
        <v>2</v>
      </c>
      <c r="B15" s="855" t="str">
        <f>ｼﾌﾄ原本!C6</f>
        <v>S.S</v>
      </c>
      <c r="C15" s="780" t="str">
        <f>ｼﾌﾄ原本!S6</f>
        <v>F</v>
      </c>
      <c r="D15" s="435">
        <f>IF(COUNTIF($H$14:$H$30,2),VLOOKUP(2,$H$14:$CU$30,3,FALSE),0)</f>
        <v>0</v>
      </c>
      <c r="E15" s="423">
        <f>IF(COUNTIF($H$14:$H$30,2),VLOOKUP(2,$H$14:$CU$30,4,FALSE),0)</f>
        <v>0</v>
      </c>
      <c r="F15" s="430">
        <f>IF(COUNTIF($H$14:$H$30,2),VLOOKUP(2,$H$14:$CU$30,92,FALSE),0)</f>
        <v>0</v>
      </c>
      <c r="G15" s="431">
        <f>IF(COUNTIF($H$14:$H$30,2),VLOOKUP(2,$H$14:$CW$30,94,FALSE),0)</f>
        <v>0</v>
      </c>
      <c r="H15" s="432">
        <v>4</v>
      </c>
      <c r="I15" s="874" t="str">
        <f>IF(H15=0,0,LOOKUP(H15,ﾃﾞｰﾀ入力!$C$3:'ﾃﾞｰﾀ入力'!$C$40,ﾃﾞｰﾀ入力!$D$3:'ﾃﾞｰﾀ入力'!$D$40))</f>
        <v>I.Y</v>
      </c>
      <c r="J15" s="285">
        <v>6.75</v>
      </c>
      <c r="K15" s="286">
        <v>15</v>
      </c>
      <c r="L15" s="632">
        <f t="shared" ref="L15:AQ15" si="9">IF(AND(L12&gt;=$J$15,L12&lt;$K$15),"*",0)</f>
        <v>0</v>
      </c>
      <c r="M15" s="626">
        <f t="shared" si="9"/>
        <v>0</v>
      </c>
      <c r="N15" s="627">
        <f t="shared" si="9"/>
        <v>0</v>
      </c>
      <c r="O15" s="628">
        <f t="shared" si="9"/>
        <v>0</v>
      </c>
      <c r="P15" s="537">
        <f t="shared" si="9"/>
        <v>0</v>
      </c>
      <c r="Q15" s="539">
        <f t="shared" si="9"/>
        <v>0</v>
      </c>
      <c r="R15" s="541">
        <f t="shared" si="9"/>
        <v>0</v>
      </c>
      <c r="S15" s="539" t="str">
        <f t="shared" si="9"/>
        <v>*</v>
      </c>
      <c r="T15" s="537" t="str">
        <f t="shared" si="9"/>
        <v>*</v>
      </c>
      <c r="U15" s="538" t="str">
        <f t="shared" si="9"/>
        <v>*</v>
      </c>
      <c r="V15" s="723" t="str">
        <f t="shared" si="9"/>
        <v>*</v>
      </c>
      <c r="W15" s="562" t="str">
        <f t="shared" si="9"/>
        <v>*</v>
      </c>
      <c r="X15" s="723" t="str">
        <f t="shared" si="9"/>
        <v>*</v>
      </c>
      <c r="Y15" s="723" t="str">
        <f t="shared" si="9"/>
        <v>*</v>
      </c>
      <c r="Z15" s="724" t="str">
        <f t="shared" si="9"/>
        <v>*</v>
      </c>
      <c r="AA15" s="723" t="str">
        <f t="shared" si="9"/>
        <v>*</v>
      </c>
      <c r="AB15" s="721" t="str">
        <f t="shared" si="9"/>
        <v>*</v>
      </c>
      <c r="AC15" s="722" t="str">
        <f t="shared" si="9"/>
        <v>*</v>
      </c>
      <c r="AD15" s="723" t="str">
        <f t="shared" si="9"/>
        <v>*</v>
      </c>
      <c r="AE15" s="562" t="str">
        <f t="shared" si="9"/>
        <v>*</v>
      </c>
      <c r="AF15" s="979" t="str">
        <f t="shared" si="9"/>
        <v>*</v>
      </c>
      <c r="AG15" s="979" t="str">
        <f t="shared" si="9"/>
        <v>*</v>
      </c>
      <c r="AH15" s="983" t="str">
        <f t="shared" si="9"/>
        <v>*</v>
      </c>
      <c r="AI15" s="979" t="str">
        <f t="shared" si="9"/>
        <v>*</v>
      </c>
      <c r="AJ15" s="721" t="str">
        <f t="shared" si="9"/>
        <v>*</v>
      </c>
      <c r="AK15" s="722" t="str">
        <f t="shared" si="9"/>
        <v>*</v>
      </c>
      <c r="AL15" s="723" t="str">
        <f t="shared" si="9"/>
        <v>*</v>
      </c>
      <c r="AM15" s="562" t="str">
        <f t="shared" si="9"/>
        <v>*</v>
      </c>
      <c r="AN15" s="723" t="str">
        <f t="shared" si="9"/>
        <v>*</v>
      </c>
      <c r="AO15" s="723" t="str">
        <f t="shared" si="9"/>
        <v>*</v>
      </c>
      <c r="AP15" s="724" t="str">
        <f t="shared" si="9"/>
        <v>*</v>
      </c>
      <c r="AQ15" s="723" t="str">
        <f t="shared" si="9"/>
        <v>*</v>
      </c>
      <c r="AR15" s="721" t="str">
        <f t="shared" ref="AR15:BW15" si="10">IF(AND(AR12&gt;=$J$15,AR12&lt;$K$15),"*",0)</f>
        <v>*</v>
      </c>
      <c r="AS15" s="722" t="str">
        <f t="shared" si="10"/>
        <v>*</v>
      </c>
      <c r="AT15" s="723" t="str">
        <f t="shared" si="10"/>
        <v>*</v>
      </c>
      <c r="AU15" s="562" t="str">
        <f t="shared" si="10"/>
        <v>*</v>
      </c>
      <c r="AV15" s="723" t="str">
        <f t="shared" si="10"/>
        <v>*</v>
      </c>
      <c r="AW15" s="723" t="str">
        <f t="shared" si="10"/>
        <v>*</v>
      </c>
      <c r="AX15" s="724" t="str">
        <f t="shared" si="10"/>
        <v>*</v>
      </c>
      <c r="AY15" s="723" t="str">
        <f t="shared" si="10"/>
        <v>*</v>
      </c>
      <c r="AZ15" s="721">
        <f t="shared" si="10"/>
        <v>0</v>
      </c>
      <c r="BA15" s="722">
        <f t="shared" si="10"/>
        <v>0</v>
      </c>
      <c r="BB15" s="723">
        <f t="shared" si="10"/>
        <v>0</v>
      </c>
      <c r="BC15" s="562">
        <f t="shared" si="10"/>
        <v>0</v>
      </c>
      <c r="BD15" s="723">
        <f t="shared" si="10"/>
        <v>0</v>
      </c>
      <c r="BE15" s="723">
        <f t="shared" si="10"/>
        <v>0</v>
      </c>
      <c r="BF15" s="724">
        <f t="shared" si="10"/>
        <v>0</v>
      </c>
      <c r="BG15" s="723">
        <f t="shared" si="10"/>
        <v>0</v>
      </c>
      <c r="BH15" s="721">
        <f t="shared" si="10"/>
        <v>0</v>
      </c>
      <c r="BI15" s="722">
        <f t="shared" si="10"/>
        <v>0</v>
      </c>
      <c r="BJ15" s="723">
        <f t="shared" si="10"/>
        <v>0</v>
      </c>
      <c r="BK15" s="562">
        <f t="shared" si="10"/>
        <v>0</v>
      </c>
      <c r="BL15" s="723">
        <f t="shared" si="10"/>
        <v>0</v>
      </c>
      <c r="BM15" s="723">
        <f t="shared" si="10"/>
        <v>0</v>
      </c>
      <c r="BN15" s="724">
        <f t="shared" si="10"/>
        <v>0</v>
      </c>
      <c r="BO15" s="723">
        <f t="shared" si="10"/>
        <v>0</v>
      </c>
      <c r="BP15" s="721">
        <f t="shared" si="10"/>
        <v>0</v>
      </c>
      <c r="BQ15" s="722">
        <f t="shared" si="10"/>
        <v>0</v>
      </c>
      <c r="BR15" s="723">
        <f t="shared" si="10"/>
        <v>0</v>
      </c>
      <c r="BS15" s="562">
        <f t="shared" si="10"/>
        <v>0</v>
      </c>
      <c r="BT15" s="723">
        <f t="shared" si="10"/>
        <v>0</v>
      </c>
      <c r="BU15" s="723">
        <f t="shared" si="10"/>
        <v>0</v>
      </c>
      <c r="BV15" s="724">
        <f t="shared" si="10"/>
        <v>0</v>
      </c>
      <c r="BW15" s="723">
        <f t="shared" si="10"/>
        <v>0</v>
      </c>
      <c r="BX15" s="721">
        <f t="shared" ref="BX15:CM15" si="11">IF(AND(BX12&gt;=$J$15,BX12&lt;$K$15),"*",0)</f>
        <v>0</v>
      </c>
      <c r="BY15" s="722">
        <f t="shared" si="11"/>
        <v>0</v>
      </c>
      <c r="BZ15" s="723">
        <f t="shared" si="11"/>
        <v>0</v>
      </c>
      <c r="CA15" s="562">
        <f t="shared" si="11"/>
        <v>0</v>
      </c>
      <c r="CB15" s="723">
        <f t="shared" si="11"/>
        <v>0</v>
      </c>
      <c r="CC15" s="723">
        <f t="shared" si="11"/>
        <v>0</v>
      </c>
      <c r="CD15" s="724">
        <f t="shared" si="11"/>
        <v>0</v>
      </c>
      <c r="CE15" s="723">
        <f t="shared" si="11"/>
        <v>0</v>
      </c>
      <c r="CF15" s="537">
        <f t="shared" si="11"/>
        <v>0</v>
      </c>
      <c r="CG15" s="538">
        <f t="shared" si="11"/>
        <v>0</v>
      </c>
      <c r="CH15" s="539">
        <f t="shared" si="11"/>
        <v>0</v>
      </c>
      <c r="CI15" s="540">
        <f t="shared" si="11"/>
        <v>0</v>
      </c>
      <c r="CJ15" s="539">
        <f t="shared" si="11"/>
        <v>0</v>
      </c>
      <c r="CK15" s="539">
        <f t="shared" si="11"/>
        <v>0</v>
      </c>
      <c r="CL15" s="541">
        <f t="shared" si="11"/>
        <v>0</v>
      </c>
      <c r="CM15" s="539">
        <f t="shared" si="11"/>
        <v>0</v>
      </c>
      <c r="CN15" s="1128">
        <f t="shared" si="4"/>
        <v>8.25</v>
      </c>
      <c r="CO15" s="1129"/>
      <c r="CP15" s="1123">
        <f>IF(CN15=0,0,LOOKUP(CN15,ﾃﾞｰﾀ入力!$AR$13:'ﾃﾞｰﾀ入力'!$AR$34,ﾃﾞｰﾀ入力!$AS$13:'ﾃﾞｰﾀ入力'!$AS$34))</f>
        <v>7.25</v>
      </c>
      <c r="CQ15" s="1123"/>
      <c r="CR15" s="294">
        <f t="shared" si="5"/>
        <v>0</v>
      </c>
      <c r="CS15" s="294">
        <f t="shared" si="6"/>
        <v>0</v>
      </c>
      <c r="CT15" s="294">
        <f t="shared" si="7"/>
        <v>0</v>
      </c>
      <c r="CU15" s="295">
        <f t="shared" ref="CU15:CU30" ca="1" si="12">CV15*CP15+(CV15*0.25*CR15)+(CV15*0.25*CS15)+(CV15*CT15*0.5)</f>
        <v>9497.5</v>
      </c>
      <c r="CV15" s="296">
        <f ca="1">IF(H15=0,0,LOOKUP(H15,ﾃﾞｰﾀ入力!$C$3:'ﾃﾞｰﾀ入力'!$C$52,ﾃﾞｰﾀ入力!$E$3:'ﾃﾞｰﾀ入力'!$E$51))</f>
        <v>1310</v>
      </c>
      <c r="CW15" s="297">
        <f ca="1">IF(H15=0,0,LOOKUP(H15,ﾃﾞｰﾀ入力!$C$3:'ﾃﾞｰﾀ入力'!$C$52,ﾃﾞｰﾀ入力!$F$3:'ﾃﾞｰﾀ入力'!$F$51))</f>
        <v>962</v>
      </c>
      <c r="CY15" s="69"/>
      <c r="CZ15" s="69"/>
      <c r="DA15" s="69"/>
    </row>
    <row r="16" spans="1:105" ht="22.5" customHeight="1">
      <c r="A16" s="443">
        <f t="shared" si="8"/>
        <v>3</v>
      </c>
      <c r="B16" s="855" t="str">
        <f>ｼﾌﾄ原本!C7</f>
        <v>Y.I</v>
      </c>
      <c r="C16" s="780" t="str">
        <f>ｼﾌﾄ原本!S7</f>
        <v>9-18</v>
      </c>
      <c r="D16" s="435">
        <f>IF(COUNTIF($H$14:$H$30,3),VLOOKUP(3,$H$14:$CU$30,3,FALSE),0)</f>
        <v>9</v>
      </c>
      <c r="E16" s="423">
        <f>IF(COUNTIF($H$14:$H$30,3),VLOOKUP(3,$H$14:$CU$30,4,FALSE),0)</f>
        <v>18</v>
      </c>
      <c r="F16" s="430">
        <f ca="1">IF(COUNTIF($H$14:$H$30,3),VLOOKUP(3,$H$14:$CU$30,92,FALSE),0)</f>
        <v>10040</v>
      </c>
      <c r="G16" s="431">
        <f ca="1">IF(COUNTIF($H$14:$H$30,3),VLOOKUP(3,$H$14:$CW$30,94,FALSE),0)</f>
        <v>272</v>
      </c>
      <c r="H16" s="432">
        <v>3</v>
      </c>
      <c r="I16" s="874" t="str">
        <f>IF(H16=0,0,LOOKUP(H16,ﾃﾞｰﾀ入力!$C$3:'ﾃﾞｰﾀ入力'!$C$40,ﾃﾞｰﾀ入力!$D$3:'ﾃﾞｰﾀ入力'!$D$40))</f>
        <v>Y.I</v>
      </c>
      <c r="J16" s="285">
        <v>9</v>
      </c>
      <c r="K16" s="286">
        <v>18</v>
      </c>
      <c r="L16" s="632">
        <f t="shared" ref="L16:AQ16" si="13">IF(AND(L12&gt;=$J$16,L12&lt;$K$16),"*",0)</f>
        <v>0</v>
      </c>
      <c r="M16" s="626">
        <f t="shared" si="13"/>
        <v>0</v>
      </c>
      <c r="N16" s="627">
        <f t="shared" si="13"/>
        <v>0</v>
      </c>
      <c r="O16" s="628">
        <f t="shared" si="13"/>
        <v>0</v>
      </c>
      <c r="P16" s="537">
        <f t="shared" si="13"/>
        <v>0</v>
      </c>
      <c r="Q16" s="539">
        <f t="shared" si="13"/>
        <v>0</v>
      </c>
      <c r="R16" s="541">
        <f t="shared" si="13"/>
        <v>0</v>
      </c>
      <c r="S16" s="539">
        <f t="shared" si="13"/>
        <v>0</v>
      </c>
      <c r="T16" s="537">
        <f t="shared" si="13"/>
        <v>0</v>
      </c>
      <c r="U16" s="538">
        <f t="shared" si="13"/>
        <v>0</v>
      </c>
      <c r="V16" s="723">
        <f t="shared" si="13"/>
        <v>0</v>
      </c>
      <c r="W16" s="562">
        <f t="shared" si="13"/>
        <v>0</v>
      </c>
      <c r="X16" s="723">
        <f t="shared" si="13"/>
        <v>0</v>
      </c>
      <c r="Y16" s="723">
        <f t="shared" si="13"/>
        <v>0</v>
      </c>
      <c r="Z16" s="724">
        <f t="shared" si="13"/>
        <v>0</v>
      </c>
      <c r="AA16" s="723">
        <f t="shared" si="13"/>
        <v>0</v>
      </c>
      <c r="AB16" s="721" t="str">
        <f t="shared" si="13"/>
        <v>*</v>
      </c>
      <c r="AC16" s="722" t="str">
        <f t="shared" si="13"/>
        <v>*</v>
      </c>
      <c r="AD16" s="723" t="str">
        <f t="shared" si="13"/>
        <v>*</v>
      </c>
      <c r="AE16" s="562" t="str">
        <f t="shared" si="13"/>
        <v>*</v>
      </c>
      <c r="AF16" s="723" t="str">
        <f t="shared" si="13"/>
        <v>*</v>
      </c>
      <c r="AG16" s="723" t="str">
        <f t="shared" si="13"/>
        <v>*</v>
      </c>
      <c r="AH16" s="724" t="str">
        <f t="shared" si="13"/>
        <v>*</v>
      </c>
      <c r="AI16" s="723" t="str">
        <f t="shared" si="13"/>
        <v>*</v>
      </c>
      <c r="AJ16" s="721" t="str">
        <f t="shared" si="13"/>
        <v>*</v>
      </c>
      <c r="AK16" s="722" t="str">
        <f t="shared" si="13"/>
        <v>*</v>
      </c>
      <c r="AL16" s="723" t="str">
        <f t="shared" si="13"/>
        <v>*</v>
      </c>
      <c r="AM16" s="562" t="str">
        <f t="shared" si="13"/>
        <v>*</v>
      </c>
      <c r="AN16" s="723" t="str">
        <f t="shared" si="13"/>
        <v>*</v>
      </c>
      <c r="AO16" s="723" t="str">
        <f t="shared" si="13"/>
        <v>*</v>
      </c>
      <c r="AP16" s="724" t="str">
        <f t="shared" si="13"/>
        <v>*</v>
      </c>
      <c r="AQ16" s="723" t="str">
        <f t="shared" si="13"/>
        <v>*</v>
      </c>
      <c r="AR16" s="980" t="str">
        <f t="shared" ref="AR16:BW16" si="14">IF(AND(AR12&gt;=$J$16,AR12&lt;$K$16),"*",0)</f>
        <v>*</v>
      </c>
      <c r="AS16" s="981" t="str">
        <f t="shared" si="14"/>
        <v>*</v>
      </c>
      <c r="AT16" s="979" t="str">
        <f t="shared" si="14"/>
        <v>*</v>
      </c>
      <c r="AU16" s="982" t="str">
        <f t="shared" si="14"/>
        <v>*</v>
      </c>
      <c r="AV16" s="723" t="str">
        <f t="shared" si="14"/>
        <v>*</v>
      </c>
      <c r="AW16" s="723" t="str">
        <f t="shared" si="14"/>
        <v>*</v>
      </c>
      <c r="AX16" s="724" t="str">
        <f t="shared" si="14"/>
        <v>*</v>
      </c>
      <c r="AY16" s="723" t="str">
        <f t="shared" si="14"/>
        <v>*</v>
      </c>
      <c r="AZ16" s="721" t="str">
        <f t="shared" si="14"/>
        <v>*</v>
      </c>
      <c r="BA16" s="722" t="str">
        <f t="shared" si="14"/>
        <v>*</v>
      </c>
      <c r="BB16" s="723" t="str">
        <f t="shared" si="14"/>
        <v>*</v>
      </c>
      <c r="BC16" s="562" t="str">
        <f t="shared" si="14"/>
        <v>*</v>
      </c>
      <c r="BD16" s="723" t="str">
        <f t="shared" si="14"/>
        <v>*</v>
      </c>
      <c r="BE16" s="723" t="str">
        <f t="shared" si="14"/>
        <v>*</v>
      </c>
      <c r="BF16" s="724" t="str">
        <f t="shared" si="14"/>
        <v>*</v>
      </c>
      <c r="BG16" s="723" t="str">
        <f t="shared" si="14"/>
        <v>*</v>
      </c>
      <c r="BH16" s="721" t="str">
        <f t="shared" si="14"/>
        <v>*</v>
      </c>
      <c r="BI16" s="722" t="str">
        <f t="shared" si="14"/>
        <v>*</v>
      </c>
      <c r="BJ16" s="723" t="str">
        <f t="shared" si="14"/>
        <v>*</v>
      </c>
      <c r="BK16" s="562" t="str">
        <f t="shared" si="14"/>
        <v>*</v>
      </c>
      <c r="BL16" s="723">
        <f t="shared" si="14"/>
        <v>0</v>
      </c>
      <c r="BM16" s="723">
        <f t="shared" si="14"/>
        <v>0</v>
      </c>
      <c r="BN16" s="724">
        <f t="shared" si="14"/>
        <v>0</v>
      </c>
      <c r="BO16" s="723">
        <f t="shared" si="14"/>
        <v>0</v>
      </c>
      <c r="BP16" s="721">
        <f t="shared" si="14"/>
        <v>0</v>
      </c>
      <c r="BQ16" s="722">
        <f t="shared" si="14"/>
        <v>0</v>
      </c>
      <c r="BR16" s="723">
        <f t="shared" si="14"/>
        <v>0</v>
      </c>
      <c r="BS16" s="562">
        <f t="shared" si="14"/>
        <v>0</v>
      </c>
      <c r="BT16" s="723">
        <f t="shared" si="14"/>
        <v>0</v>
      </c>
      <c r="BU16" s="723">
        <f t="shared" si="14"/>
        <v>0</v>
      </c>
      <c r="BV16" s="724">
        <f t="shared" si="14"/>
        <v>0</v>
      </c>
      <c r="BW16" s="723">
        <f t="shared" si="14"/>
        <v>0</v>
      </c>
      <c r="BX16" s="721">
        <f t="shared" ref="BX16:CM16" si="15">IF(AND(BX12&gt;=$J$16,BX12&lt;$K$16),"*",0)</f>
        <v>0</v>
      </c>
      <c r="BY16" s="722">
        <f t="shared" si="15"/>
        <v>0</v>
      </c>
      <c r="BZ16" s="723">
        <f t="shared" si="15"/>
        <v>0</v>
      </c>
      <c r="CA16" s="562">
        <f t="shared" si="15"/>
        <v>0</v>
      </c>
      <c r="CB16" s="723">
        <f t="shared" si="15"/>
        <v>0</v>
      </c>
      <c r="CC16" s="723">
        <f t="shared" si="15"/>
        <v>0</v>
      </c>
      <c r="CD16" s="724">
        <f t="shared" si="15"/>
        <v>0</v>
      </c>
      <c r="CE16" s="723">
        <f t="shared" si="15"/>
        <v>0</v>
      </c>
      <c r="CF16" s="537">
        <f t="shared" si="15"/>
        <v>0</v>
      </c>
      <c r="CG16" s="538">
        <f t="shared" si="15"/>
        <v>0</v>
      </c>
      <c r="CH16" s="539">
        <f t="shared" si="15"/>
        <v>0</v>
      </c>
      <c r="CI16" s="540">
        <f t="shared" si="15"/>
        <v>0</v>
      </c>
      <c r="CJ16" s="539">
        <f t="shared" si="15"/>
        <v>0</v>
      </c>
      <c r="CK16" s="539">
        <f t="shared" si="15"/>
        <v>0</v>
      </c>
      <c r="CL16" s="541">
        <f t="shared" si="15"/>
        <v>0</v>
      </c>
      <c r="CM16" s="539">
        <f t="shared" si="15"/>
        <v>0</v>
      </c>
      <c r="CN16" s="1128">
        <f t="shared" si="4"/>
        <v>9</v>
      </c>
      <c r="CO16" s="1129"/>
      <c r="CP16" s="1123">
        <f>IF(CN16=0,0,LOOKUP(CN16,ﾃﾞｰﾀ入力!$AR$13:'ﾃﾞｰﾀ入力'!$AR$34,ﾃﾞｰﾀ入力!$AS$13:'ﾃﾞｰﾀ入力'!$AS$34))</f>
        <v>8</v>
      </c>
      <c r="CQ16" s="1123"/>
      <c r="CR16" s="294">
        <f t="shared" si="5"/>
        <v>0</v>
      </c>
      <c r="CS16" s="294">
        <f t="shared" si="6"/>
        <v>0</v>
      </c>
      <c r="CT16" s="294">
        <f t="shared" si="7"/>
        <v>0</v>
      </c>
      <c r="CU16" s="295">
        <f t="shared" ca="1" si="12"/>
        <v>10040</v>
      </c>
      <c r="CV16" s="296">
        <f ca="1">IF(H16=0,0,LOOKUP(H16,ﾃﾞｰﾀ入力!$C$3:'ﾃﾞｰﾀ入力'!$C$52,ﾃﾞｰﾀ入力!$E$3:'ﾃﾞｰﾀ入力'!$E$51))</f>
        <v>1255</v>
      </c>
      <c r="CW16" s="297">
        <f ca="1">IF(H16=0,0,LOOKUP(H16,ﾃﾞｰﾀ入力!$C$3:'ﾃﾞｰﾀ入力'!$C$52,ﾃﾞｰﾀ入力!$F$3:'ﾃﾞｰﾀ入力'!$F$51))</f>
        <v>272</v>
      </c>
      <c r="CY16" s="69"/>
      <c r="CZ16" s="69"/>
      <c r="DA16" s="69"/>
    </row>
    <row r="17" spans="1:105" ht="22.5" customHeight="1">
      <c r="A17" s="443">
        <f t="shared" si="8"/>
        <v>4</v>
      </c>
      <c r="B17" s="855" t="str">
        <f>ｼﾌﾄ原本!C8</f>
        <v>I.Y</v>
      </c>
      <c r="C17" s="780" t="str">
        <f>ｼﾌﾄ原本!S8</f>
        <v>X</v>
      </c>
      <c r="D17" s="435">
        <f>IF(COUNTIF($H$14:$H$30,4),VLOOKUP(4,$H$14:$CU$30,3,FALSE),0)</f>
        <v>6.75</v>
      </c>
      <c r="E17" s="423">
        <f>IF(COUNTIF($H$14:$H$30,4),VLOOKUP(4,$H$14:$CU$30,4,FALSE),0)</f>
        <v>15</v>
      </c>
      <c r="F17" s="430">
        <f ca="1">IF(COUNTIF($H$14:$H$30,4),VLOOKUP(4,$H$14:$CU$30,92,FALSE),0)</f>
        <v>9497.5</v>
      </c>
      <c r="G17" s="431">
        <f ca="1">IF(COUNTIF($H$14:$H$30,4),VLOOKUP(4,$H$14:$CW$30,94,FALSE),0)</f>
        <v>962</v>
      </c>
      <c r="H17" s="432">
        <v>13</v>
      </c>
      <c r="I17" s="874" t="str">
        <f>IF(H17=0,0,LOOKUP(H17,ﾃﾞｰﾀ入力!$C$3:'ﾃﾞｰﾀ入力'!$C$40,ﾃﾞｰﾀ入力!$D$3:'ﾃﾞｰﾀ入力'!$D$40))</f>
        <v>T.R</v>
      </c>
      <c r="J17" s="285">
        <v>10</v>
      </c>
      <c r="K17" s="286">
        <v>20</v>
      </c>
      <c r="L17" s="632">
        <f t="shared" ref="L17:AQ17" si="16">IF(AND(L12&gt;=$J$17,L12&lt;$K$17),"*",0)</f>
        <v>0</v>
      </c>
      <c r="M17" s="626">
        <f t="shared" si="16"/>
        <v>0</v>
      </c>
      <c r="N17" s="627">
        <f t="shared" si="16"/>
        <v>0</v>
      </c>
      <c r="O17" s="628">
        <f t="shared" si="16"/>
        <v>0</v>
      </c>
      <c r="P17" s="537">
        <f t="shared" si="16"/>
        <v>0</v>
      </c>
      <c r="Q17" s="539">
        <f t="shared" si="16"/>
        <v>0</v>
      </c>
      <c r="R17" s="541">
        <f t="shared" si="16"/>
        <v>0</v>
      </c>
      <c r="S17" s="539">
        <f t="shared" si="16"/>
        <v>0</v>
      </c>
      <c r="T17" s="537">
        <f t="shared" si="16"/>
        <v>0</v>
      </c>
      <c r="U17" s="538">
        <f t="shared" si="16"/>
        <v>0</v>
      </c>
      <c r="V17" s="723">
        <f t="shared" si="16"/>
        <v>0</v>
      </c>
      <c r="W17" s="562">
        <f t="shared" si="16"/>
        <v>0</v>
      </c>
      <c r="X17" s="723">
        <f t="shared" si="16"/>
        <v>0</v>
      </c>
      <c r="Y17" s="723">
        <f t="shared" si="16"/>
        <v>0</v>
      </c>
      <c r="Z17" s="724">
        <f t="shared" si="16"/>
        <v>0</v>
      </c>
      <c r="AA17" s="723">
        <f t="shared" si="16"/>
        <v>0</v>
      </c>
      <c r="AB17" s="721">
        <f t="shared" si="16"/>
        <v>0</v>
      </c>
      <c r="AC17" s="722">
        <f t="shared" si="16"/>
        <v>0</v>
      </c>
      <c r="AD17" s="723">
        <f t="shared" si="16"/>
        <v>0</v>
      </c>
      <c r="AE17" s="562">
        <f t="shared" si="16"/>
        <v>0</v>
      </c>
      <c r="AF17" s="723" t="str">
        <f t="shared" si="16"/>
        <v>*</v>
      </c>
      <c r="AG17" s="723" t="str">
        <f t="shared" si="16"/>
        <v>*</v>
      </c>
      <c r="AH17" s="724" t="str">
        <f t="shared" si="16"/>
        <v>*</v>
      </c>
      <c r="AI17" s="723" t="str">
        <f t="shared" si="16"/>
        <v>*</v>
      </c>
      <c r="AJ17" s="721" t="str">
        <f t="shared" si="16"/>
        <v>*</v>
      </c>
      <c r="AK17" s="722" t="str">
        <f t="shared" si="16"/>
        <v>*</v>
      </c>
      <c r="AL17" s="723" t="str">
        <f t="shared" si="16"/>
        <v>*</v>
      </c>
      <c r="AM17" s="562" t="str">
        <f t="shared" si="16"/>
        <v>*</v>
      </c>
      <c r="AN17" s="723" t="str">
        <f t="shared" si="16"/>
        <v>*</v>
      </c>
      <c r="AO17" s="723" t="str">
        <f t="shared" si="16"/>
        <v>*</v>
      </c>
      <c r="AP17" s="724" t="str">
        <f t="shared" si="16"/>
        <v>*</v>
      </c>
      <c r="AQ17" s="723" t="str">
        <f t="shared" si="16"/>
        <v>*</v>
      </c>
      <c r="AR17" s="721" t="str">
        <f t="shared" ref="AR17:BW17" si="17">IF(AND(AR12&gt;=$J$17,AR12&lt;$K$17),"*",0)</f>
        <v>*</v>
      </c>
      <c r="AS17" s="722" t="str">
        <f t="shared" si="17"/>
        <v>*</v>
      </c>
      <c r="AT17" s="723" t="str">
        <f t="shared" si="17"/>
        <v>*</v>
      </c>
      <c r="AU17" s="562" t="str">
        <f t="shared" si="17"/>
        <v>*</v>
      </c>
      <c r="AV17" s="979" t="str">
        <f t="shared" si="17"/>
        <v>*</v>
      </c>
      <c r="AW17" s="979" t="str">
        <f t="shared" si="17"/>
        <v>*</v>
      </c>
      <c r="AX17" s="983" t="str">
        <f t="shared" si="17"/>
        <v>*</v>
      </c>
      <c r="AY17" s="979" t="str">
        <f t="shared" si="17"/>
        <v>*</v>
      </c>
      <c r="AZ17" s="721" t="str">
        <f t="shared" si="17"/>
        <v>*</v>
      </c>
      <c r="BA17" s="722" t="str">
        <f t="shared" si="17"/>
        <v>*</v>
      </c>
      <c r="BB17" s="723" t="str">
        <f t="shared" si="17"/>
        <v>*</v>
      </c>
      <c r="BC17" s="562" t="str">
        <f t="shared" si="17"/>
        <v>*</v>
      </c>
      <c r="BD17" s="723" t="str">
        <f t="shared" si="17"/>
        <v>*</v>
      </c>
      <c r="BE17" s="723" t="str">
        <f t="shared" si="17"/>
        <v>*</v>
      </c>
      <c r="BF17" s="724" t="str">
        <f t="shared" si="17"/>
        <v>*</v>
      </c>
      <c r="BG17" s="723" t="str">
        <f t="shared" si="17"/>
        <v>*</v>
      </c>
      <c r="BH17" s="721" t="str">
        <f t="shared" si="17"/>
        <v>*</v>
      </c>
      <c r="BI17" s="722" t="str">
        <f t="shared" si="17"/>
        <v>*</v>
      </c>
      <c r="BJ17" s="723" t="str">
        <f t="shared" si="17"/>
        <v>*</v>
      </c>
      <c r="BK17" s="562" t="str">
        <f t="shared" si="17"/>
        <v>*</v>
      </c>
      <c r="BL17" s="723" t="str">
        <f t="shared" si="17"/>
        <v>*</v>
      </c>
      <c r="BM17" s="723" t="str">
        <f t="shared" si="17"/>
        <v>*</v>
      </c>
      <c r="BN17" s="724" t="str">
        <f t="shared" si="17"/>
        <v>*</v>
      </c>
      <c r="BO17" s="723" t="str">
        <f t="shared" si="17"/>
        <v>*</v>
      </c>
      <c r="BP17" s="721" t="str">
        <f t="shared" si="17"/>
        <v>*</v>
      </c>
      <c r="BQ17" s="722" t="str">
        <f t="shared" si="17"/>
        <v>*</v>
      </c>
      <c r="BR17" s="723" t="str">
        <f t="shared" si="17"/>
        <v>*</v>
      </c>
      <c r="BS17" s="562" t="str">
        <f t="shared" si="17"/>
        <v>*</v>
      </c>
      <c r="BT17" s="723">
        <f t="shared" si="17"/>
        <v>0</v>
      </c>
      <c r="BU17" s="723">
        <f t="shared" si="17"/>
        <v>0</v>
      </c>
      <c r="BV17" s="724">
        <f t="shared" si="17"/>
        <v>0</v>
      </c>
      <c r="BW17" s="723">
        <f t="shared" si="17"/>
        <v>0</v>
      </c>
      <c r="BX17" s="721">
        <f t="shared" ref="BX17:CM17" si="18">IF(AND(BX12&gt;=$J$17,BX12&lt;$K$17),"*",0)</f>
        <v>0</v>
      </c>
      <c r="BY17" s="722">
        <f t="shared" si="18"/>
        <v>0</v>
      </c>
      <c r="BZ17" s="723">
        <f t="shared" si="18"/>
        <v>0</v>
      </c>
      <c r="CA17" s="562">
        <f t="shared" si="18"/>
        <v>0</v>
      </c>
      <c r="CB17" s="723">
        <f t="shared" si="18"/>
        <v>0</v>
      </c>
      <c r="CC17" s="723">
        <f t="shared" si="18"/>
        <v>0</v>
      </c>
      <c r="CD17" s="724">
        <f t="shared" si="18"/>
        <v>0</v>
      </c>
      <c r="CE17" s="723">
        <f t="shared" si="18"/>
        <v>0</v>
      </c>
      <c r="CF17" s="537">
        <f t="shared" si="18"/>
        <v>0</v>
      </c>
      <c r="CG17" s="538">
        <f t="shared" si="18"/>
        <v>0</v>
      </c>
      <c r="CH17" s="539">
        <f t="shared" si="18"/>
        <v>0</v>
      </c>
      <c r="CI17" s="540">
        <f t="shared" si="18"/>
        <v>0</v>
      </c>
      <c r="CJ17" s="539">
        <f t="shared" si="18"/>
        <v>0</v>
      </c>
      <c r="CK17" s="539">
        <f t="shared" si="18"/>
        <v>0</v>
      </c>
      <c r="CL17" s="541">
        <f t="shared" si="18"/>
        <v>0</v>
      </c>
      <c r="CM17" s="539">
        <f t="shared" si="18"/>
        <v>0</v>
      </c>
      <c r="CN17" s="1128">
        <f t="shared" si="4"/>
        <v>10</v>
      </c>
      <c r="CO17" s="1129"/>
      <c r="CP17" s="1123">
        <f>IF(CN17=0,0,LOOKUP(CN17,ﾃﾞｰﾀ入力!$AR$13:'ﾃﾞｰﾀ入力'!$AR$34,ﾃﾞｰﾀ入力!$AS$13:'ﾃﾞｰﾀ入力'!$AS$34))</f>
        <v>9</v>
      </c>
      <c r="CQ17" s="1123"/>
      <c r="CR17" s="294">
        <f t="shared" si="5"/>
        <v>1</v>
      </c>
      <c r="CS17" s="294">
        <f t="shared" si="6"/>
        <v>0</v>
      </c>
      <c r="CT17" s="294">
        <f t="shared" si="7"/>
        <v>0</v>
      </c>
      <c r="CU17" s="295">
        <f t="shared" ca="1" si="12"/>
        <v>11340.5</v>
      </c>
      <c r="CV17" s="296">
        <f ca="1">IF(H17=0,0,LOOKUP(H17,ﾃﾞｰﾀ入力!$C$3:'ﾃﾞｰﾀ入力'!$C$52,ﾃﾞｰﾀ入力!$E$3:'ﾃﾞｰﾀ入力'!$E$51))</f>
        <v>1226</v>
      </c>
      <c r="CW17" s="297">
        <f ca="1">IF(H17=0,0,LOOKUP(H17,ﾃﾞｰﾀ入力!$C$3:'ﾃﾞｰﾀ入力'!$C$52,ﾃﾞｰﾀ入力!$F$3:'ﾃﾞｰﾀ入力'!$F$51))</f>
        <v>900</v>
      </c>
      <c r="CY17" s="69"/>
      <c r="CZ17" s="69"/>
      <c r="DA17" s="69"/>
    </row>
    <row r="18" spans="1:105" ht="22.5" customHeight="1">
      <c r="A18" s="443">
        <f t="shared" si="8"/>
        <v>5</v>
      </c>
      <c r="B18" s="855" t="str">
        <f>ｼﾌﾄ原本!C9</f>
        <v>S.S</v>
      </c>
      <c r="C18" s="780" t="str">
        <f>ｼﾌﾄ原本!S9</f>
        <v>X</v>
      </c>
      <c r="D18" s="435">
        <f>IF(COUNTIF($H$14:$H$30,5),VLOOKUP(5,$H$14:$CU$30,3,FALSE),0)</f>
        <v>0</v>
      </c>
      <c r="E18" s="423">
        <f>IF(COUNTIF($H$14:$H$30,5),VLOOKUP(5,$H$14:$CU$30,4,FALSE),0)</f>
        <v>0</v>
      </c>
      <c r="F18" s="430">
        <f>IF(COUNTIF($H$14:$H$30,5),VLOOKUP(5,$H$14:$CU$30,92,FALSE),0)</f>
        <v>0</v>
      </c>
      <c r="G18" s="431">
        <f>IF(COUNTIF($H$14:$H$30,5),VLOOKUP(5,$H$14:$CW$30,94,FALSE),0)</f>
        <v>0</v>
      </c>
      <c r="H18" s="432">
        <v>9</v>
      </c>
      <c r="I18" s="874" t="str">
        <f>IF(H18=0,0,LOOKUP(H18,ﾃﾞｰﾀ入力!$C$3:'ﾃﾞｰﾀ入力'!$C$40,ﾃﾞｰﾀ入力!$D$3:'ﾃﾞｰﾀ入力'!$D$40))</f>
        <v>H.S</v>
      </c>
      <c r="J18" s="285">
        <v>13</v>
      </c>
      <c r="K18" s="286">
        <v>22.75</v>
      </c>
      <c r="L18" s="632">
        <f t="shared" ref="L18:AQ18" si="19">IF(AND(L12&gt;=$J$18,L12&lt;$K$18),"*",0)</f>
        <v>0</v>
      </c>
      <c r="M18" s="626">
        <f t="shared" si="19"/>
        <v>0</v>
      </c>
      <c r="N18" s="627">
        <f t="shared" si="19"/>
        <v>0</v>
      </c>
      <c r="O18" s="628">
        <f t="shared" si="19"/>
        <v>0</v>
      </c>
      <c r="P18" s="537">
        <f t="shared" si="19"/>
        <v>0</v>
      </c>
      <c r="Q18" s="539">
        <f t="shared" si="19"/>
        <v>0</v>
      </c>
      <c r="R18" s="541">
        <f t="shared" si="19"/>
        <v>0</v>
      </c>
      <c r="S18" s="539">
        <f t="shared" si="19"/>
        <v>0</v>
      </c>
      <c r="T18" s="537">
        <f t="shared" si="19"/>
        <v>0</v>
      </c>
      <c r="U18" s="538">
        <f t="shared" si="19"/>
        <v>0</v>
      </c>
      <c r="V18" s="723">
        <f t="shared" si="19"/>
        <v>0</v>
      </c>
      <c r="W18" s="562">
        <f t="shared" si="19"/>
        <v>0</v>
      </c>
      <c r="X18" s="723">
        <f t="shared" si="19"/>
        <v>0</v>
      </c>
      <c r="Y18" s="723">
        <f t="shared" si="19"/>
        <v>0</v>
      </c>
      <c r="Z18" s="724">
        <f t="shared" si="19"/>
        <v>0</v>
      </c>
      <c r="AA18" s="723">
        <f t="shared" si="19"/>
        <v>0</v>
      </c>
      <c r="AB18" s="721">
        <f t="shared" si="19"/>
        <v>0</v>
      </c>
      <c r="AC18" s="722">
        <f t="shared" si="19"/>
        <v>0</v>
      </c>
      <c r="AD18" s="723">
        <f t="shared" si="19"/>
        <v>0</v>
      </c>
      <c r="AE18" s="562">
        <f t="shared" si="19"/>
        <v>0</v>
      </c>
      <c r="AF18" s="723">
        <f t="shared" si="19"/>
        <v>0</v>
      </c>
      <c r="AG18" s="723">
        <f t="shared" si="19"/>
        <v>0</v>
      </c>
      <c r="AH18" s="724">
        <f t="shared" si="19"/>
        <v>0</v>
      </c>
      <c r="AI18" s="723">
        <f t="shared" si="19"/>
        <v>0</v>
      </c>
      <c r="AJ18" s="721">
        <f t="shared" si="19"/>
        <v>0</v>
      </c>
      <c r="AK18" s="722">
        <f t="shared" si="19"/>
        <v>0</v>
      </c>
      <c r="AL18" s="723">
        <f t="shared" si="19"/>
        <v>0</v>
      </c>
      <c r="AM18" s="562">
        <f t="shared" si="19"/>
        <v>0</v>
      </c>
      <c r="AN18" s="723">
        <f t="shared" si="19"/>
        <v>0</v>
      </c>
      <c r="AO18" s="723">
        <f t="shared" si="19"/>
        <v>0</v>
      </c>
      <c r="AP18" s="724">
        <f t="shared" si="19"/>
        <v>0</v>
      </c>
      <c r="AQ18" s="723">
        <f t="shared" si="19"/>
        <v>0</v>
      </c>
      <c r="AR18" s="721" t="str">
        <f t="shared" ref="AR18:BW18" si="20">IF(AND(AR12&gt;=$J$18,AR12&lt;$K$18),"*",0)</f>
        <v>*</v>
      </c>
      <c r="AS18" s="722" t="str">
        <f t="shared" si="20"/>
        <v>*</v>
      </c>
      <c r="AT18" s="723" t="str">
        <f t="shared" si="20"/>
        <v>*</v>
      </c>
      <c r="AU18" s="562" t="str">
        <f t="shared" si="20"/>
        <v>*</v>
      </c>
      <c r="AV18" s="723" t="str">
        <f t="shared" si="20"/>
        <v>*</v>
      </c>
      <c r="AW18" s="723" t="str">
        <f t="shared" si="20"/>
        <v>*</v>
      </c>
      <c r="AX18" s="724" t="str">
        <f t="shared" si="20"/>
        <v>*</v>
      </c>
      <c r="AY18" s="723" t="str">
        <f t="shared" si="20"/>
        <v>*</v>
      </c>
      <c r="AZ18" s="721" t="str">
        <f t="shared" si="20"/>
        <v>*</v>
      </c>
      <c r="BA18" s="722" t="str">
        <f t="shared" si="20"/>
        <v>*</v>
      </c>
      <c r="BB18" s="723" t="str">
        <f t="shared" si="20"/>
        <v>*</v>
      </c>
      <c r="BC18" s="562" t="str">
        <f t="shared" si="20"/>
        <v>*</v>
      </c>
      <c r="BD18" s="723" t="str">
        <f t="shared" si="20"/>
        <v>*</v>
      </c>
      <c r="BE18" s="723" t="str">
        <f t="shared" si="20"/>
        <v>*</v>
      </c>
      <c r="BF18" s="724" t="str">
        <f t="shared" si="20"/>
        <v>*</v>
      </c>
      <c r="BG18" s="723" t="str">
        <f t="shared" si="20"/>
        <v>*</v>
      </c>
      <c r="BH18" s="980" t="str">
        <f t="shared" si="20"/>
        <v>*</v>
      </c>
      <c r="BI18" s="981" t="str">
        <f t="shared" si="20"/>
        <v>*</v>
      </c>
      <c r="BJ18" s="979" t="str">
        <f t="shared" si="20"/>
        <v>*</v>
      </c>
      <c r="BK18" s="982" t="str">
        <f t="shared" si="20"/>
        <v>*</v>
      </c>
      <c r="BL18" s="723" t="str">
        <f t="shared" si="20"/>
        <v>*</v>
      </c>
      <c r="BM18" s="723" t="str">
        <f t="shared" si="20"/>
        <v>*</v>
      </c>
      <c r="BN18" s="724" t="str">
        <f t="shared" si="20"/>
        <v>*</v>
      </c>
      <c r="BO18" s="723" t="str">
        <f t="shared" si="20"/>
        <v>*</v>
      </c>
      <c r="BP18" s="721" t="str">
        <f t="shared" si="20"/>
        <v>*</v>
      </c>
      <c r="BQ18" s="722" t="str">
        <f t="shared" si="20"/>
        <v>*</v>
      </c>
      <c r="BR18" s="723" t="str">
        <f t="shared" si="20"/>
        <v>*</v>
      </c>
      <c r="BS18" s="562" t="str">
        <f t="shared" si="20"/>
        <v>*</v>
      </c>
      <c r="BT18" s="723" t="str">
        <f t="shared" si="20"/>
        <v>*</v>
      </c>
      <c r="BU18" s="723" t="str">
        <f t="shared" si="20"/>
        <v>*</v>
      </c>
      <c r="BV18" s="724" t="str">
        <f t="shared" si="20"/>
        <v>*</v>
      </c>
      <c r="BW18" s="723" t="str">
        <f t="shared" si="20"/>
        <v>*</v>
      </c>
      <c r="BX18" s="721" t="str">
        <f t="shared" ref="BX18:CM18" si="21">IF(AND(BX12&gt;=$J$18,BX12&lt;$K$18),"*",0)</f>
        <v>*</v>
      </c>
      <c r="BY18" s="722" t="str">
        <f t="shared" si="21"/>
        <v>*</v>
      </c>
      <c r="BZ18" s="723" t="str">
        <f t="shared" si="21"/>
        <v>*</v>
      </c>
      <c r="CA18" s="562" t="str">
        <f t="shared" si="21"/>
        <v>*</v>
      </c>
      <c r="CB18" s="723" t="str">
        <f t="shared" si="21"/>
        <v>*</v>
      </c>
      <c r="CC18" s="723" t="str">
        <f t="shared" si="21"/>
        <v>*</v>
      </c>
      <c r="CD18" s="724" t="str">
        <f t="shared" si="21"/>
        <v>*</v>
      </c>
      <c r="CE18" s="723">
        <f t="shared" si="21"/>
        <v>0</v>
      </c>
      <c r="CF18" s="537">
        <f t="shared" si="21"/>
        <v>0</v>
      </c>
      <c r="CG18" s="538">
        <f t="shared" si="21"/>
        <v>0</v>
      </c>
      <c r="CH18" s="539">
        <f t="shared" si="21"/>
        <v>0</v>
      </c>
      <c r="CI18" s="540">
        <f t="shared" si="21"/>
        <v>0</v>
      </c>
      <c r="CJ18" s="539">
        <f t="shared" si="21"/>
        <v>0</v>
      </c>
      <c r="CK18" s="539">
        <f t="shared" si="21"/>
        <v>0</v>
      </c>
      <c r="CL18" s="541">
        <f t="shared" si="21"/>
        <v>0</v>
      </c>
      <c r="CM18" s="539">
        <f t="shared" si="21"/>
        <v>0</v>
      </c>
      <c r="CN18" s="1128">
        <f t="shared" si="4"/>
        <v>9.75</v>
      </c>
      <c r="CO18" s="1129"/>
      <c r="CP18" s="1123">
        <f>IF(CN18=0,0,LOOKUP(CN18,ﾃﾞｰﾀ入力!$AR$13:'ﾃﾞｰﾀ入力'!$AR$34,ﾃﾞｰﾀ入力!$AS$13:'ﾃﾞｰﾀ入力'!$AS$34))</f>
        <v>8.5</v>
      </c>
      <c r="CQ18" s="1123"/>
      <c r="CR18" s="294">
        <f t="shared" si="5"/>
        <v>0.5</v>
      </c>
      <c r="CS18" s="294">
        <f t="shared" si="6"/>
        <v>0.75</v>
      </c>
      <c r="CT18" s="294">
        <f t="shared" si="7"/>
        <v>0.5</v>
      </c>
      <c r="CU18" s="295">
        <f t="shared" ca="1" si="12"/>
        <v>11310</v>
      </c>
      <c r="CV18" s="296">
        <f ca="1">IF(H18=0,0,LOOKUP(H18,ﾃﾞｰﾀ入力!$C$3:'ﾃﾞｰﾀ入力'!$C$52,ﾃﾞｰﾀ入力!$E$3:'ﾃﾞｰﾀ入力'!$E$51))</f>
        <v>1248</v>
      </c>
      <c r="CW18" s="297">
        <f ca="1">IF(H18=0,0,LOOKUP(H18,ﾃﾞｰﾀ入力!$C$3:'ﾃﾞｰﾀ入力'!$C$52,ﾃﾞｰﾀ入力!$F$3:'ﾃﾞｰﾀ入力'!$F$51))</f>
        <v>648</v>
      </c>
      <c r="CY18" s="69"/>
      <c r="CZ18" s="69"/>
      <c r="DA18" s="69"/>
    </row>
    <row r="19" spans="1:105" ht="22.5" customHeight="1">
      <c r="A19" s="443">
        <f t="shared" si="8"/>
        <v>6</v>
      </c>
      <c r="B19" s="855" t="str">
        <f>ｼﾌﾄ原本!C10</f>
        <v>S.M</v>
      </c>
      <c r="C19" s="780" t="str">
        <f>ｼﾌﾄ原本!S10</f>
        <v>X</v>
      </c>
      <c r="D19" s="435">
        <f>IF(COUNTIF($H$14:$H$30,6),VLOOKUP(6,$H$14:$CU$30,3,FALSE),0)</f>
        <v>0</v>
      </c>
      <c r="E19" s="429">
        <f>IF(COUNTIF($H$14:$H$30,6),VLOOKUP(6,$H$14:$CU$30,4,FALSE),0)</f>
        <v>0</v>
      </c>
      <c r="F19" s="430">
        <f>IF(COUNTIF($H$14:$H$30,6),VLOOKUP(6,$H$14:$CU$30,92,FALSE),0)</f>
        <v>0</v>
      </c>
      <c r="G19" s="431">
        <f>IF(COUNTIF($H$14:$H$30,6),VLOOKUP(6,$H$14:$CW$30,94,FALSE),0)</f>
        <v>0</v>
      </c>
      <c r="H19" s="432">
        <v>1</v>
      </c>
      <c r="I19" s="874" t="str">
        <f>IF(H19=0,0,LOOKUP(H19,ﾃﾞｰﾀ入力!$C$3:'ﾃﾞｰﾀ入力'!$C$40,ﾃﾞｰﾀ入力!$D$3:'ﾃﾞｰﾀ入力'!$D$40))</f>
        <v>K.M</v>
      </c>
      <c r="J19" s="285">
        <v>13</v>
      </c>
      <c r="K19" s="286">
        <v>22</v>
      </c>
      <c r="L19" s="632">
        <f t="shared" ref="L19:AQ19" si="22">IF(AND(L12&gt;=$J$19,L12&lt;$K$19),"*",0)</f>
        <v>0</v>
      </c>
      <c r="M19" s="626">
        <f t="shared" si="22"/>
        <v>0</v>
      </c>
      <c r="N19" s="627">
        <f t="shared" si="22"/>
        <v>0</v>
      </c>
      <c r="O19" s="628">
        <f t="shared" si="22"/>
        <v>0</v>
      </c>
      <c r="P19" s="537">
        <f t="shared" si="22"/>
        <v>0</v>
      </c>
      <c r="Q19" s="539">
        <f t="shared" si="22"/>
        <v>0</v>
      </c>
      <c r="R19" s="541">
        <f t="shared" si="22"/>
        <v>0</v>
      </c>
      <c r="S19" s="539">
        <f t="shared" si="22"/>
        <v>0</v>
      </c>
      <c r="T19" s="537">
        <f t="shared" si="22"/>
        <v>0</v>
      </c>
      <c r="U19" s="538">
        <f t="shared" si="22"/>
        <v>0</v>
      </c>
      <c r="V19" s="723">
        <f t="shared" si="22"/>
        <v>0</v>
      </c>
      <c r="W19" s="562">
        <f t="shared" si="22"/>
        <v>0</v>
      </c>
      <c r="X19" s="723">
        <f t="shared" si="22"/>
        <v>0</v>
      </c>
      <c r="Y19" s="723">
        <f t="shared" si="22"/>
        <v>0</v>
      </c>
      <c r="Z19" s="724">
        <f t="shared" si="22"/>
        <v>0</v>
      </c>
      <c r="AA19" s="723">
        <f t="shared" si="22"/>
        <v>0</v>
      </c>
      <c r="AB19" s="721">
        <f t="shared" si="22"/>
        <v>0</v>
      </c>
      <c r="AC19" s="722">
        <f t="shared" si="22"/>
        <v>0</v>
      </c>
      <c r="AD19" s="723">
        <f t="shared" si="22"/>
        <v>0</v>
      </c>
      <c r="AE19" s="562">
        <f t="shared" si="22"/>
        <v>0</v>
      </c>
      <c r="AF19" s="723">
        <f t="shared" si="22"/>
        <v>0</v>
      </c>
      <c r="AG19" s="723">
        <f t="shared" si="22"/>
        <v>0</v>
      </c>
      <c r="AH19" s="724">
        <f t="shared" si="22"/>
        <v>0</v>
      </c>
      <c r="AI19" s="723">
        <f t="shared" si="22"/>
        <v>0</v>
      </c>
      <c r="AJ19" s="721">
        <f t="shared" si="22"/>
        <v>0</v>
      </c>
      <c r="AK19" s="722">
        <f t="shared" si="22"/>
        <v>0</v>
      </c>
      <c r="AL19" s="723">
        <f t="shared" si="22"/>
        <v>0</v>
      </c>
      <c r="AM19" s="562">
        <f t="shared" si="22"/>
        <v>0</v>
      </c>
      <c r="AN19" s="723">
        <f t="shared" si="22"/>
        <v>0</v>
      </c>
      <c r="AO19" s="723">
        <f t="shared" si="22"/>
        <v>0</v>
      </c>
      <c r="AP19" s="724">
        <f t="shared" si="22"/>
        <v>0</v>
      </c>
      <c r="AQ19" s="723">
        <f t="shared" si="22"/>
        <v>0</v>
      </c>
      <c r="AR19" s="988" t="str">
        <f t="shared" ref="AR19:BW19" si="23">IF(AND(AR12&gt;=$J$19,AR12&lt;$K$19),"*",0)</f>
        <v>*</v>
      </c>
      <c r="AS19" s="975" t="str">
        <f t="shared" si="23"/>
        <v>*</v>
      </c>
      <c r="AT19" s="976" t="str">
        <f t="shared" si="23"/>
        <v>*</v>
      </c>
      <c r="AU19" s="987" t="str">
        <f t="shared" si="23"/>
        <v>*</v>
      </c>
      <c r="AV19" s="723" t="str">
        <f t="shared" si="23"/>
        <v>*</v>
      </c>
      <c r="AW19" s="723" t="str">
        <f t="shared" si="23"/>
        <v>*</v>
      </c>
      <c r="AX19" s="724" t="str">
        <f t="shared" si="23"/>
        <v>*</v>
      </c>
      <c r="AY19" s="723" t="str">
        <f t="shared" si="23"/>
        <v>*</v>
      </c>
      <c r="AZ19" s="721" t="str">
        <f t="shared" si="23"/>
        <v>*</v>
      </c>
      <c r="BA19" s="722" t="str">
        <f t="shared" si="23"/>
        <v>*</v>
      </c>
      <c r="BB19" s="723" t="str">
        <f t="shared" si="23"/>
        <v>*</v>
      </c>
      <c r="BC19" s="562" t="str">
        <f t="shared" si="23"/>
        <v>*</v>
      </c>
      <c r="BD19" s="723" t="str">
        <f t="shared" si="23"/>
        <v>*</v>
      </c>
      <c r="BE19" s="723" t="str">
        <f t="shared" si="23"/>
        <v>*</v>
      </c>
      <c r="BF19" s="724" t="str">
        <f t="shared" si="23"/>
        <v>*</v>
      </c>
      <c r="BG19" s="723" t="str">
        <f t="shared" si="23"/>
        <v>*</v>
      </c>
      <c r="BH19" s="721" t="str">
        <f t="shared" si="23"/>
        <v>*</v>
      </c>
      <c r="BI19" s="722" t="str">
        <f t="shared" si="23"/>
        <v>*</v>
      </c>
      <c r="BJ19" s="723" t="str">
        <f t="shared" si="23"/>
        <v>*</v>
      </c>
      <c r="BK19" s="562" t="str">
        <f t="shared" si="23"/>
        <v>*</v>
      </c>
      <c r="BL19" s="979" t="str">
        <f t="shared" si="23"/>
        <v>*</v>
      </c>
      <c r="BM19" s="979" t="str">
        <f t="shared" si="23"/>
        <v>*</v>
      </c>
      <c r="BN19" s="983" t="str">
        <f t="shared" si="23"/>
        <v>*</v>
      </c>
      <c r="BO19" s="979" t="str">
        <f t="shared" si="23"/>
        <v>*</v>
      </c>
      <c r="BP19" s="1063" t="str">
        <f t="shared" si="23"/>
        <v>*</v>
      </c>
      <c r="BQ19" s="1064" t="str">
        <f t="shared" si="23"/>
        <v>*</v>
      </c>
      <c r="BR19" s="1065" t="str">
        <f t="shared" si="23"/>
        <v>*</v>
      </c>
      <c r="BS19" s="1066" t="str">
        <f t="shared" si="23"/>
        <v>*</v>
      </c>
      <c r="BT19" s="723" t="str">
        <f t="shared" si="23"/>
        <v>*</v>
      </c>
      <c r="BU19" s="723" t="str">
        <f t="shared" si="23"/>
        <v>*</v>
      </c>
      <c r="BV19" s="724" t="str">
        <f t="shared" si="23"/>
        <v>*</v>
      </c>
      <c r="BW19" s="723" t="str">
        <f t="shared" si="23"/>
        <v>*</v>
      </c>
      <c r="BX19" s="721" t="str">
        <f t="shared" ref="BX19:CM19" si="24">IF(AND(BX12&gt;=$J$19,BX12&lt;$K$19),"*",0)</f>
        <v>*</v>
      </c>
      <c r="BY19" s="722" t="str">
        <f t="shared" si="24"/>
        <v>*</v>
      </c>
      <c r="BZ19" s="723" t="str">
        <f t="shared" si="24"/>
        <v>*</v>
      </c>
      <c r="CA19" s="562" t="str">
        <f t="shared" si="24"/>
        <v>*</v>
      </c>
      <c r="CB19" s="723">
        <f t="shared" si="24"/>
        <v>0</v>
      </c>
      <c r="CC19" s="723">
        <f t="shared" si="24"/>
        <v>0</v>
      </c>
      <c r="CD19" s="724">
        <f t="shared" si="24"/>
        <v>0</v>
      </c>
      <c r="CE19" s="723">
        <f t="shared" si="24"/>
        <v>0</v>
      </c>
      <c r="CF19" s="537">
        <f t="shared" si="24"/>
        <v>0</v>
      </c>
      <c r="CG19" s="538">
        <f t="shared" si="24"/>
        <v>0</v>
      </c>
      <c r="CH19" s="539">
        <f t="shared" si="24"/>
        <v>0</v>
      </c>
      <c r="CI19" s="540">
        <f t="shared" si="24"/>
        <v>0</v>
      </c>
      <c r="CJ19" s="539">
        <f t="shared" si="24"/>
        <v>0</v>
      </c>
      <c r="CK19" s="539">
        <f t="shared" si="24"/>
        <v>0</v>
      </c>
      <c r="CL19" s="541">
        <f t="shared" si="24"/>
        <v>0</v>
      </c>
      <c r="CM19" s="539">
        <f t="shared" si="24"/>
        <v>0</v>
      </c>
      <c r="CN19" s="1128">
        <f t="shared" si="4"/>
        <v>9</v>
      </c>
      <c r="CO19" s="1129"/>
      <c r="CP19" s="1123">
        <f>IF(CN19=0,0,LOOKUP(CN19,ﾃﾞｰﾀ入力!$AR$13:'ﾃﾞｰﾀ入力'!$AR$34,ﾃﾞｰﾀ入力!$AS$13:'ﾃﾞｰﾀ入力'!$AS$34))</f>
        <v>8</v>
      </c>
      <c r="CQ19" s="1123"/>
      <c r="CR19" s="294">
        <f t="shared" si="5"/>
        <v>0</v>
      </c>
      <c r="CS19" s="294">
        <f t="shared" si="6"/>
        <v>0</v>
      </c>
      <c r="CT19" s="294">
        <f t="shared" si="7"/>
        <v>0</v>
      </c>
      <c r="CU19" s="295">
        <f t="shared" ca="1" si="12"/>
        <v>16000</v>
      </c>
      <c r="CV19" s="296">
        <f ca="1">IF(H19=0,0,LOOKUP(H19,ﾃﾞｰﾀ入力!$C$3:'ﾃﾞｰﾀ入力'!$C$52,ﾃﾞｰﾀ入力!$E$3:'ﾃﾞｰﾀ入力'!$E$51))</f>
        <v>2000</v>
      </c>
      <c r="CW19" s="297">
        <f ca="1">IF(H19=0,0,LOOKUP(H19,ﾃﾞｰﾀ入力!$C$3:'ﾃﾞｰﾀ入力'!$C$52,ﾃﾞｰﾀ入力!$F$3:'ﾃﾞｰﾀ入力'!$F$51))</f>
        <v>1</v>
      </c>
      <c r="CY19" s="69"/>
      <c r="CZ19" s="69"/>
      <c r="DA19" s="69"/>
    </row>
    <row r="20" spans="1:105" ht="22.5" customHeight="1">
      <c r="A20" s="443">
        <f t="shared" si="8"/>
        <v>7</v>
      </c>
      <c r="B20" s="855" t="str">
        <f>ｼﾌﾄ原本!C11</f>
        <v>N.D</v>
      </c>
      <c r="C20" s="780" t="str">
        <f>ｼﾌﾄ原本!S11</f>
        <v>X</v>
      </c>
      <c r="D20" s="435">
        <f>IF(COUNTIF($H$14:$H$30,7),VLOOKUP(7,$H$14:$CU$30,3,FALSE),0)</f>
        <v>0</v>
      </c>
      <c r="E20" s="423">
        <f>IF(COUNTIF($H$14:$H$30,7),VLOOKUP(7,$H$14:$CU$30,4,FALSE),0)</f>
        <v>0</v>
      </c>
      <c r="F20" s="430">
        <f>IF(COUNTIF($H$14:$H$30,7),VLOOKUP(7,$H$14:$CU$30,92,FALSE),0)</f>
        <v>0</v>
      </c>
      <c r="G20" s="431">
        <f>IF(COUNTIF($H$14:$H$30,7),VLOOKUP(7,$H$14:$CW$30,94,FALSE),0)</f>
        <v>0</v>
      </c>
      <c r="H20" s="432">
        <v>17</v>
      </c>
      <c r="I20" s="874" t="str">
        <f>IF(H20=0,0,LOOKUP(H20,ﾃﾞｰﾀ入力!$C$3:'ﾃﾞｰﾀ入力'!$C$40,ﾃﾞｰﾀ入力!$D$3:'ﾃﾞｰﾀ入力'!$D$40))</f>
        <v>S.U</v>
      </c>
      <c r="J20" s="534">
        <v>18</v>
      </c>
      <c r="K20" s="691">
        <v>22.75</v>
      </c>
      <c r="L20" s="632">
        <f t="shared" ref="L20:AQ20" si="25">IF(AND(L12&gt;=$J$20,L12&lt;$K$20),"*",0)</f>
        <v>0</v>
      </c>
      <c r="M20" s="626">
        <f t="shared" si="25"/>
        <v>0</v>
      </c>
      <c r="N20" s="627">
        <f t="shared" si="25"/>
        <v>0</v>
      </c>
      <c r="O20" s="628">
        <f t="shared" si="25"/>
        <v>0</v>
      </c>
      <c r="P20" s="537">
        <f t="shared" si="25"/>
        <v>0</v>
      </c>
      <c r="Q20" s="539">
        <f t="shared" si="25"/>
        <v>0</v>
      </c>
      <c r="R20" s="541">
        <f t="shared" si="25"/>
        <v>0</v>
      </c>
      <c r="S20" s="539">
        <f t="shared" si="25"/>
        <v>0</v>
      </c>
      <c r="T20" s="537">
        <f t="shared" si="25"/>
        <v>0</v>
      </c>
      <c r="U20" s="538">
        <f t="shared" si="25"/>
        <v>0</v>
      </c>
      <c r="V20" s="723">
        <f t="shared" si="25"/>
        <v>0</v>
      </c>
      <c r="W20" s="562">
        <f t="shared" si="25"/>
        <v>0</v>
      </c>
      <c r="X20" s="723">
        <f t="shared" si="25"/>
        <v>0</v>
      </c>
      <c r="Y20" s="723">
        <f t="shared" si="25"/>
        <v>0</v>
      </c>
      <c r="Z20" s="724">
        <f t="shared" si="25"/>
        <v>0</v>
      </c>
      <c r="AA20" s="723">
        <f t="shared" si="25"/>
        <v>0</v>
      </c>
      <c r="AB20" s="721">
        <f t="shared" si="25"/>
        <v>0</v>
      </c>
      <c r="AC20" s="722">
        <f t="shared" si="25"/>
        <v>0</v>
      </c>
      <c r="AD20" s="723">
        <f t="shared" si="25"/>
        <v>0</v>
      </c>
      <c r="AE20" s="562">
        <f t="shared" si="25"/>
        <v>0</v>
      </c>
      <c r="AF20" s="723">
        <f t="shared" si="25"/>
        <v>0</v>
      </c>
      <c r="AG20" s="723">
        <f t="shared" si="25"/>
        <v>0</v>
      </c>
      <c r="AH20" s="724">
        <f t="shared" si="25"/>
        <v>0</v>
      </c>
      <c r="AI20" s="723">
        <f t="shared" si="25"/>
        <v>0</v>
      </c>
      <c r="AJ20" s="721">
        <f t="shared" si="25"/>
        <v>0</v>
      </c>
      <c r="AK20" s="722">
        <f t="shared" si="25"/>
        <v>0</v>
      </c>
      <c r="AL20" s="723">
        <f t="shared" si="25"/>
        <v>0</v>
      </c>
      <c r="AM20" s="562">
        <f t="shared" si="25"/>
        <v>0</v>
      </c>
      <c r="AN20" s="723">
        <f t="shared" si="25"/>
        <v>0</v>
      </c>
      <c r="AO20" s="723">
        <f t="shared" si="25"/>
        <v>0</v>
      </c>
      <c r="AP20" s="724">
        <f t="shared" si="25"/>
        <v>0</v>
      </c>
      <c r="AQ20" s="723">
        <f t="shared" si="25"/>
        <v>0</v>
      </c>
      <c r="AR20" s="721">
        <f t="shared" ref="AR20:BW20" si="26">IF(AND(AR12&gt;=$J$20,AR12&lt;$K$20),"*",0)</f>
        <v>0</v>
      </c>
      <c r="AS20" s="722">
        <f t="shared" si="26"/>
        <v>0</v>
      </c>
      <c r="AT20" s="723">
        <f t="shared" si="26"/>
        <v>0</v>
      </c>
      <c r="AU20" s="562">
        <f t="shared" si="26"/>
        <v>0</v>
      </c>
      <c r="AV20" s="723">
        <f t="shared" si="26"/>
        <v>0</v>
      </c>
      <c r="AW20" s="723">
        <f t="shared" si="26"/>
        <v>0</v>
      </c>
      <c r="AX20" s="724">
        <f t="shared" si="26"/>
        <v>0</v>
      </c>
      <c r="AY20" s="723">
        <f t="shared" si="26"/>
        <v>0</v>
      </c>
      <c r="AZ20" s="721">
        <f t="shared" si="26"/>
        <v>0</v>
      </c>
      <c r="BA20" s="722">
        <f t="shared" si="26"/>
        <v>0</v>
      </c>
      <c r="BB20" s="723">
        <f t="shared" si="26"/>
        <v>0</v>
      </c>
      <c r="BC20" s="562">
        <f t="shared" si="26"/>
        <v>0</v>
      </c>
      <c r="BD20" s="723">
        <f t="shared" si="26"/>
        <v>0</v>
      </c>
      <c r="BE20" s="723">
        <f t="shared" si="26"/>
        <v>0</v>
      </c>
      <c r="BF20" s="724">
        <f t="shared" si="26"/>
        <v>0</v>
      </c>
      <c r="BG20" s="723">
        <f t="shared" si="26"/>
        <v>0</v>
      </c>
      <c r="BH20" s="721">
        <f t="shared" si="26"/>
        <v>0</v>
      </c>
      <c r="BI20" s="722">
        <f t="shared" si="26"/>
        <v>0</v>
      </c>
      <c r="BJ20" s="723">
        <f t="shared" si="26"/>
        <v>0</v>
      </c>
      <c r="BK20" s="562">
        <f t="shared" si="26"/>
        <v>0</v>
      </c>
      <c r="BL20" s="723" t="str">
        <f t="shared" si="26"/>
        <v>*</v>
      </c>
      <c r="BM20" s="723" t="str">
        <f t="shared" si="26"/>
        <v>*</v>
      </c>
      <c r="BN20" s="724" t="str">
        <f t="shared" si="26"/>
        <v>*</v>
      </c>
      <c r="BO20" s="723" t="str">
        <f t="shared" si="26"/>
        <v>*</v>
      </c>
      <c r="BP20" s="721" t="str">
        <f t="shared" si="26"/>
        <v>*</v>
      </c>
      <c r="BQ20" s="722" t="str">
        <f t="shared" si="26"/>
        <v>*</v>
      </c>
      <c r="BR20" s="723" t="str">
        <f t="shared" si="26"/>
        <v>*</v>
      </c>
      <c r="BS20" s="562" t="str">
        <f t="shared" si="26"/>
        <v>*</v>
      </c>
      <c r="BT20" s="723" t="str">
        <f t="shared" si="26"/>
        <v>*</v>
      </c>
      <c r="BU20" s="723" t="str">
        <f t="shared" si="26"/>
        <v>*</v>
      </c>
      <c r="BV20" s="724" t="str">
        <f t="shared" si="26"/>
        <v>*</v>
      </c>
      <c r="BW20" s="723" t="str">
        <f t="shared" si="26"/>
        <v>*</v>
      </c>
      <c r="BX20" s="721" t="str">
        <f t="shared" ref="BX20:CM20" si="27">IF(AND(BX12&gt;=$J$20,BX12&lt;$K$20),"*",0)</f>
        <v>*</v>
      </c>
      <c r="BY20" s="722" t="str">
        <f t="shared" si="27"/>
        <v>*</v>
      </c>
      <c r="BZ20" s="723" t="str">
        <f t="shared" si="27"/>
        <v>*</v>
      </c>
      <c r="CA20" s="562" t="str">
        <f t="shared" si="27"/>
        <v>*</v>
      </c>
      <c r="CB20" s="723" t="str">
        <f t="shared" si="27"/>
        <v>*</v>
      </c>
      <c r="CC20" s="723" t="str">
        <f t="shared" si="27"/>
        <v>*</v>
      </c>
      <c r="CD20" s="724" t="str">
        <f t="shared" si="27"/>
        <v>*</v>
      </c>
      <c r="CE20" s="723">
        <f t="shared" si="27"/>
        <v>0</v>
      </c>
      <c r="CF20" s="537">
        <f t="shared" si="27"/>
        <v>0</v>
      </c>
      <c r="CG20" s="538">
        <f t="shared" si="27"/>
        <v>0</v>
      </c>
      <c r="CH20" s="539">
        <f t="shared" si="27"/>
        <v>0</v>
      </c>
      <c r="CI20" s="540">
        <f t="shared" si="27"/>
        <v>0</v>
      </c>
      <c r="CJ20" s="539">
        <f t="shared" si="27"/>
        <v>0</v>
      </c>
      <c r="CK20" s="539">
        <f t="shared" si="27"/>
        <v>0</v>
      </c>
      <c r="CL20" s="541">
        <f t="shared" si="27"/>
        <v>0</v>
      </c>
      <c r="CM20" s="539">
        <f t="shared" si="27"/>
        <v>0</v>
      </c>
      <c r="CN20" s="1128">
        <f t="shared" si="4"/>
        <v>4.75</v>
      </c>
      <c r="CO20" s="1129"/>
      <c r="CP20" s="1123">
        <f>IF(CN20=0,0,LOOKUP(CN20,ﾃﾞｰﾀ入力!$AR$13:'ﾃﾞｰﾀ入力'!$AR$34,ﾃﾞｰﾀ入力!$AS$13:'ﾃﾞｰﾀ入力'!$AS$34))</f>
        <v>4.5</v>
      </c>
      <c r="CQ20" s="1123"/>
      <c r="CR20" s="294">
        <f t="shared" si="5"/>
        <v>0</v>
      </c>
      <c r="CS20" s="294">
        <f t="shared" si="6"/>
        <v>0.75</v>
      </c>
      <c r="CT20" s="294">
        <f t="shared" si="7"/>
        <v>0</v>
      </c>
      <c r="CU20" s="295">
        <f t="shared" ca="1" si="12"/>
        <v>5746.875</v>
      </c>
      <c r="CV20" s="296">
        <f ca="1">IF(H20=0,0,LOOKUP(H20,ﾃﾞｰﾀ入力!$C$3:'ﾃﾞｰﾀ入力'!$C$52,ﾃﾞｰﾀ入力!$E$3:'ﾃﾞｰﾀ入力'!$E$51))</f>
        <v>1226</v>
      </c>
      <c r="CW20" s="297">
        <f ca="1">IF(H20=0,0,LOOKUP(H20,ﾃﾞｰﾀ入力!$C$3:'ﾃﾞｰﾀ入力'!$C$52,ﾃﾞｰﾀ入力!$F$3:'ﾃﾞｰﾀ入力'!$F$51))</f>
        <v>418</v>
      </c>
      <c r="CY20" s="69"/>
      <c r="CZ20" s="69"/>
      <c r="DA20" s="69"/>
    </row>
    <row r="21" spans="1:105" ht="22.5" customHeight="1">
      <c r="A21" s="443">
        <f t="shared" si="8"/>
        <v>8</v>
      </c>
      <c r="B21" s="855" t="str">
        <f>ｼﾌﾄ原本!C12</f>
        <v>M.K</v>
      </c>
      <c r="C21" s="780" t="str">
        <f>ｼﾌﾄ原本!S12</f>
        <v>O-16</v>
      </c>
      <c r="D21" s="435">
        <f>IF(COUNTIF($H$14:$H$30,8),VLOOKUP(8,$H$14:$CU$30,3,FALSE),0)</f>
        <v>6.75</v>
      </c>
      <c r="E21" s="423">
        <f>IF(COUNTIF($H$14:$H$30,8),VLOOKUP(8,$H$14:$CU$30,4,FALSE),0)</f>
        <v>14</v>
      </c>
      <c r="F21" s="430">
        <f ca="1">IF(COUNTIF($H$14:$H$30,8),VLOOKUP(8,$H$14:$CU$30,92,FALSE),0)</f>
        <v>7662.5</v>
      </c>
      <c r="G21" s="431">
        <f ca="1">IF(COUNTIF($H$14:$H$30,8),VLOOKUP(8,$H$14:$CW$30,94,FALSE),0)</f>
        <v>1430</v>
      </c>
      <c r="H21" s="432"/>
      <c r="I21" s="874">
        <f>IF(H21=0,0,LOOKUP(H21,ﾃﾞｰﾀ入力!$C$3:'ﾃﾞｰﾀ入力'!$C$40,ﾃﾞｰﾀ入力!$D$3:'ﾃﾞｰﾀ入力'!$D$40))</f>
        <v>0</v>
      </c>
      <c r="J21" s="285"/>
      <c r="K21" s="286"/>
      <c r="L21" s="632">
        <f t="shared" ref="L21:AQ21" si="28">IF(AND(L12&gt;=$J$21,L12&lt;$K$21),"*",0)</f>
        <v>0</v>
      </c>
      <c r="M21" s="626">
        <f t="shared" si="28"/>
        <v>0</v>
      </c>
      <c r="N21" s="627">
        <f t="shared" si="28"/>
        <v>0</v>
      </c>
      <c r="O21" s="628">
        <f t="shared" si="28"/>
        <v>0</v>
      </c>
      <c r="P21" s="537">
        <f t="shared" si="28"/>
        <v>0</v>
      </c>
      <c r="Q21" s="539">
        <f t="shared" si="28"/>
        <v>0</v>
      </c>
      <c r="R21" s="541">
        <f t="shared" si="28"/>
        <v>0</v>
      </c>
      <c r="S21" s="539">
        <f t="shared" si="28"/>
        <v>0</v>
      </c>
      <c r="T21" s="537">
        <f t="shared" si="28"/>
        <v>0</v>
      </c>
      <c r="U21" s="538">
        <f t="shared" si="28"/>
        <v>0</v>
      </c>
      <c r="V21" s="723">
        <f t="shared" si="28"/>
        <v>0</v>
      </c>
      <c r="W21" s="562">
        <f t="shared" si="28"/>
        <v>0</v>
      </c>
      <c r="X21" s="723">
        <f t="shared" si="28"/>
        <v>0</v>
      </c>
      <c r="Y21" s="723">
        <f t="shared" si="28"/>
        <v>0</v>
      </c>
      <c r="Z21" s="724">
        <f t="shared" si="28"/>
        <v>0</v>
      </c>
      <c r="AA21" s="723">
        <f t="shared" si="28"/>
        <v>0</v>
      </c>
      <c r="AB21" s="721">
        <f t="shared" si="28"/>
        <v>0</v>
      </c>
      <c r="AC21" s="722">
        <f t="shared" si="28"/>
        <v>0</v>
      </c>
      <c r="AD21" s="723">
        <f t="shared" si="28"/>
        <v>0</v>
      </c>
      <c r="AE21" s="562">
        <f t="shared" si="28"/>
        <v>0</v>
      </c>
      <c r="AF21" s="723">
        <f t="shared" si="28"/>
        <v>0</v>
      </c>
      <c r="AG21" s="723">
        <f t="shared" si="28"/>
        <v>0</v>
      </c>
      <c r="AH21" s="724">
        <f t="shared" si="28"/>
        <v>0</v>
      </c>
      <c r="AI21" s="723">
        <f t="shared" si="28"/>
        <v>0</v>
      </c>
      <c r="AJ21" s="721">
        <f t="shared" si="28"/>
        <v>0</v>
      </c>
      <c r="AK21" s="722">
        <f t="shared" si="28"/>
        <v>0</v>
      </c>
      <c r="AL21" s="723">
        <f t="shared" si="28"/>
        <v>0</v>
      </c>
      <c r="AM21" s="562">
        <f t="shared" si="28"/>
        <v>0</v>
      </c>
      <c r="AN21" s="723">
        <f t="shared" si="28"/>
        <v>0</v>
      </c>
      <c r="AO21" s="723">
        <f t="shared" si="28"/>
        <v>0</v>
      </c>
      <c r="AP21" s="724">
        <f t="shared" si="28"/>
        <v>0</v>
      </c>
      <c r="AQ21" s="723">
        <f t="shared" si="28"/>
        <v>0</v>
      </c>
      <c r="AR21" s="721">
        <f t="shared" ref="AR21:BW21" si="29">IF(AND(AR12&gt;=$J$21,AR12&lt;$K$21),"*",0)</f>
        <v>0</v>
      </c>
      <c r="AS21" s="722">
        <f t="shared" si="29"/>
        <v>0</v>
      </c>
      <c r="AT21" s="723">
        <f t="shared" si="29"/>
        <v>0</v>
      </c>
      <c r="AU21" s="562">
        <f t="shared" si="29"/>
        <v>0</v>
      </c>
      <c r="AV21" s="723">
        <f t="shared" si="29"/>
        <v>0</v>
      </c>
      <c r="AW21" s="723">
        <f t="shared" si="29"/>
        <v>0</v>
      </c>
      <c r="AX21" s="724">
        <f t="shared" si="29"/>
        <v>0</v>
      </c>
      <c r="AY21" s="723">
        <f t="shared" si="29"/>
        <v>0</v>
      </c>
      <c r="AZ21" s="721">
        <f t="shared" si="29"/>
        <v>0</v>
      </c>
      <c r="BA21" s="722">
        <f t="shared" si="29"/>
        <v>0</v>
      </c>
      <c r="BB21" s="723">
        <f t="shared" si="29"/>
        <v>0</v>
      </c>
      <c r="BC21" s="562">
        <f t="shared" si="29"/>
        <v>0</v>
      </c>
      <c r="BD21" s="723">
        <f t="shared" si="29"/>
        <v>0</v>
      </c>
      <c r="BE21" s="723">
        <f t="shared" si="29"/>
        <v>0</v>
      </c>
      <c r="BF21" s="724">
        <f t="shared" si="29"/>
        <v>0</v>
      </c>
      <c r="BG21" s="723">
        <f t="shared" si="29"/>
        <v>0</v>
      </c>
      <c r="BH21" s="721">
        <f t="shared" si="29"/>
        <v>0</v>
      </c>
      <c r="BI21" s="722">
        <f t="shared" si="29"/>
        <v>0</v>
      </c>
      <c r="BJ21" s="723">
        <f t="shared" si="29"/>
        <v>0</v>
      </c>
      <c r="BK21" s="562">
        <f t="shared" si="29"/>
        <v>0</v>
      </c>
      <c r="BL21" s="723">
        <f t="shared" si="29"/>
        <v>0</v>
      </c>
      <c r="BM21" s="723">
        <f t="shared" si="29"/>
        <v>0</v>
      </c>
      <c r="BN21" s="724">
        <f t="shared" si="29"/>
        <v>0</v>
      </c>
      <c r="BO21" s="723">
        <f t="shared" si="29"/>
        <v>0</v>
      </c>
      <c r="BP21" s="721">
        <f t="shared" si="29"/>
        <v>0</v>
      </c>
      <c r="BQ21" s="722">
        <f t="shared" si="29"/>
        <v>0</v>
      </c>
      <c r="BR21" s="723">
        <f t="shared" si="29"/>
        <v>0</v>
      </c>
      <c r="BS21" s="562">
        <f t="shared" si="29"/>
        <v>0</v>
      </c>
      <c r="BT21" s="723">
        <f t="shared" si="29"/>
        <v>0</v>
      </c>
      <c r="BU21" s="723">
        <f t="shared" si="29"/>
        <v>0</v>
      </c>
      <c r="BV21" s="724">
        <f t="shared" si="29"/>
        <v>0</v>
      </c>
      <c r="BW21" s="723">
        <f t="shared" si="29"/>
        <v>0</v>
      </c>
      <c r="BX21" s="721">
        <f t="shared" ref="BX21:CM21" si="30">IF(AND(BX12&gt;=$J$21,BX12&lt;$K$21),"*",0)</f>
        <v>0</v>
      </c>
      <c r="BY21" s="722">
        <f t="shared" si="30"/>
        <v>0</v>
      </c>
      <c r="BZ21" s="723">
        <f t="shared" si="30"/>
        <v>0</v>
      </c>
      <c r="CA21" s="562">
        <f t="shared" si="30"/>
        <v>0</v>
      </c>
      <c r="CB21" s="723">
        <f t="shared" si="30"/>
        <v>0</v>
      </c>
      <c r="CC21" s="723">
        <f t="shared" si="30"/>
        <v>0</v>
      </c>
      <c r="CD21" s="724">
        <f t="shared" si="30"/>
        <v>0</v>
      </c>
      <c r="CE21" s="723">
        <f t="shared" si="30"/>
        <v>0</v>
      </c>
      <c r="CF21" s="537">
        <f t="shared" si="30"/>
        <v>0</v>
      </c>
      <c r="CG21" s="538">
        <f t="shared" si="30"/>
        <v>0</v>
      </c>
      <c r="CH21" s="539">
        <f t="shared" si="30"/>
        <v>0</v>
      </c>
      <c r="CI21" s="540">
        <f t="shared" si="30"/>
        <v>0</v>
      </c>
      <c r="CJ21" s="539">
        <f t="shared" si="30"/>
        <v>0</v>
      </c>
      <c r="CK21" s="539">
        <f t="shared" si="30"/>
        <v>0</v>
      </c>
      <c r="CL21" s="541">
        <f t="shared" si="30"/>
        <v>0</v>
      </c>
      <c r="CM21" s="539">
        <f t="shared" si="30"/>
        <v>0</v>
      </c>
      <c r="CN21" s="1128">
        <f t="shared" si="4"/>
        <v>0</v>
      </c>
      <c r="CO21" s="1129"/>
      <c r="CP21" s="1123">
        <f>IF(CN21=0,0,LOOKUP(CN21,ﾃﾞｰﾀ入力!$AR$13:'ﾃﾞｰﾀ入力'!$AR$34,ﾃﾞｰﾀ入力!$AS$13:'ﾃﾞｰﾀ入力'!$AS$34))</f>
        <v>0</v>
      </c>
      <c r="CQ21" s="1123"/>
      <c r="CR21" s="294">
        <f t="shared" si="5"/>
        <v>0</v>
      </c>
      <c r="CS21" s="294">
        <f t="shared" si="6"/>
        <v>0</v>
      </c>
      <c r="CT21" s="294">
        <f t="shared" si="7"/>
        <v>0</v>
      </c>
      <c r="CU21" s="295">
        <f t="shared" si="12"/>
        <v>0</v>
      </c>
      <c r="CV21" s="296">
        <f>IF(H21=0,0,LOOKUP(H21,ﾃﾞｰﾀ入力!$C$3:'ﾃﾞｰﾀ入力'!$C$52,ﾃﾞｰﾀ入力!$E$3:'ﾃﾞｰﾀ入力'!$E$51))</f>
        <v>0</v>
      </c>
      <c r="CW21" s="297">
        <f>IF(H21=0,0,LOOKUP(H21,ﾃﾞｰﾀ入力!$C$3:'ﾃﾞｰﾀ入力'!$C$52,ﾃﾞｰﾀ入力!$F$3:'ﾃﾞｰﾀ入力'!$F$51))</f>
        <v>0</v>
      </c>
      <c r="CY21" s="69"/>
      <c r="CZ21" s="69"/>
      <c r="DA21" s="69"/>
    </row>
    <row r="22" spans="1:105" ht="22.5" customHeight="1">
      <c r="A22" s="443">
        <f t="shared" si="8"/>
        <v>9</v>
      </c>
      <c r="B22" s="855" t="str">
        <f>ｼﾌﾄ原本!C13</f>
        <v>H.S</v>
      </c>
      <c r="C22" s="780" t="str">
        <f>ｼﾌﾄ原本!S13</f>
        <v>13-L</v>
      </c>
      <c r="D22" s="435">
        <f>IF(COUNTIF($H$14:$H$30,9),VLOOKUP(9,$H$14:$CU$30,3,FALSE),0)</f>
        <v>13</v>
      </c>
      <c r="E22" s="423">
        <f>IF(COUNTIF($H$14:$H$30,9),VLOOKUP(9,$H$14:$CU$30,4,FALSE),0)</f>
        <v>22.75</v>
      </c>
      <c r="F22" s="430">
        <f ca="1">IF(COUNTIF($H$14:$H$30,9),VLOOKUP(9,$H$14:$CU$30,92,FALSE),0)</f>
        <v>11310</v>
      </c>
      <c r="G22" s="431">
        <f ca="1">IF(COUNTIF($H$14:$H$30,9),VLOOKUP(9,$H$14:$CW$30,94,FALSE),0)</f>
        <v>648</v>
      </c>
      <c r="H22" s="432"/>
      <c r="I22" s="874">
        <f>IF(H22=0,0,LOOKUP(H22,ﾃﾞｰﾀ入力!$C$3:'ﾃﾞｰﾀ入力'!$C$40,ﾃﾞｰﾀ入力!$D$3:'ﾃﾞｰﾀ入力'!$D$40))</f>
        <v>0</v>
      </c>
      <c r="J22" s="285"/>
      <c r="K22" s="286"/>
      <c r="L22" s="632">
        <f t="shared" ref="L22:AQ22" si="31">IF(AND(L12&gt;=$J$22,L12&lt;$K$22),"*",0)</f>
        <v>0</v>
      </c>
      <c r="M22" s="626">
        <f t="shared" si="31"/>
        <v>0</v>
      </c>
      <c r="N22" s="627">
        <f t="shared" si="31"/>
        <v>0</v>
      </c>
      <c r="O22" s="628">
        <f t="shared" si="31"/>
        <v>0</v>
      </c>
      <c r="P22" s="537">
        <f t="shared" si="31"/>
        <v>0</v>
      </c>
      <c r="Q22" s="539">
        <f t="shared" si="31"/>
        <v>0</v>
      </c>
      <c r="R22" s="541">
        <f t="shared" si="31"/>
        <v>0</v>
      </c>
      <c r="S22" s="539">
        <f t="shared" si="31"/>
        <v>0</v>
      </c>
      <c r="T22" s="537">
        <f t="shared" si="31"/>
        <v>0</v>
      </c>
      <c r="U22" s="538">
        <f t="shared" si="31"/>
        <v>0</v>
      </c>
      <c r="V22" s="723">
        <f t="shared" si="31"/>
        <v>0</v>
      </c>
      <c r="W22" s="562">
        <f t="shared" si="31"/>
        <v>0</v>
      </c>
      <c r="X22" s="723">
        <f t="shared" si="31"/>
        <v>0</v>
      </c>
      <c r="Y22" s="723">
        <f t="shared" si="31"/>
        <v>0</v>
      </c>
      <c r="Z22" s="724">
        <f t="shared" si="31"/>
        <v>0</v>
      </c>
      <c r="AA22" s="723">
        <f t="shared" si="31"/>
        <v>0</v>
      </c>
      <c r="AB22" s="721">
        <f t="shared" si="31"/>
        <v>0</v>
      </c>
      <c r="AC22" s="722">
        <f t="shared" si="31"/>
        <v>0</v>
      </c>
      <c r="AD22" s="723">
        <f t="shared" si="31"/>
        <v>0</v>
      </c>
      <c r="AE22" s="562">
        <f t="shared" si="31"/>
        <v>0</v>
      </c>
      <c r="AF22" s="723">
        <f t="shared" si="31"/>
        <v>0</v>
      </c>
      <c r="AG22" s="723">
        <f t="shared" si="31"/>
        <v>0</v>
      </c>
      <c r="AH22" s="724">
        <f t="shared" si="31"/>
        <v>0</v>
      </c>
      <c r="AI22" s="723">
        <f t="shared" si="31"/>
        <v>0</v>
      </c>
      <c r="AJ22" s="721">
        <f t="shared" si="31"/>
        <v>0</v>
      </c>
      <c r="AK22" s="722">
        <f t="shared" si="31"/>
        <v>0</v>
      </c>
      <c r="AL22" s="723">
        <f t="shared" si="31"/>
        <v>0</v>
      </c>
      <c r="AM22" s="562">
        <f t="shared" si="31"/>
        <v>0</v>
      </c>
      <c r="AN22" s="723">
        <f t="shared" si="31"/>
        <v>0</v>
      </c>
      <c r="AO22" s="723">
        <f t="shared" si="31"/>
        <v>0</v>
      </c>
      <c r="AP22" s="724">
        <f t="shared" si="31"/>
        <v>0</v>
      </c>
      <c r="AQ22" s="723">
        <f t="shared" si="31"/>
        <v>0</v>
      </c>
      <c r="AR22" s="721">
        <f t="shared" ref="AR22:BW22" si="32">IF(AND(AR12&gt;=$J$22,AR12&lt;$K$22),"*",0)</f>
        <v>0</v>
      </c>
      <c r="AS22" s="722">
        <f t="shared" si="32"/>
        <v>0</v>
      </c>
      <c r="AT22" s="723">
        <f t="shared" si="32"/>
        <v>0</v>
      </c>
      <c r="AU22" s="562">
        <f t="shared" si="32"/>
        <v>0</v>
      </c>
      <c r="AV22" s="723">
        <f t="shared" si="32"/>
        <v>0</v>
      </c>
      <c r="AW22" s="723">
        <f t="shared" si="32"/>
        <v>0</v>
      </c>
      <c r="AX22" s="724">
        <f t="shared" si="32"/>
        <v>0</v>
      </c>
      <c r="AY22" s="723">
        <f t="shared" si="32"/>
        <v>0</v>
      </c>
      <c r="AZ22" s="721">
        <f t="shared" si="32"/>
        <v>0</v>
      </c>
      <c r="BA22" s="722">
        <f t="shared" si="32"/>
        <v>0</v>
      </c>
      <c r="BB22" s="723">
        <f t="shared" si="32"/>
        <v>0</v>
      </c>
      <c r="BC22" s="562">
        <f t="shared" si="32"/>
        <v>0</v>
      </c>
      <c r="BD22" s="723">
        <f t="shared" si="32"/>
        <v>0</v>
      </c>
      <c r="BE22" s="723">
        <f t="shared" si="32"/>
        <v>0</v>
      </c>
      <c r="BF22" s="724">
        <f t="shared" si="32"/>
        <v>0</v>
      </c>
      <c r="BG22" s="723">
        <f t="shared" si="32"/>
        <v>0</v>
      </c>
      <c r="BH22" s="721">
        <f t="shared" si="32"/>
        <v>0</v>
      </c>
      <c r="BI22" s="722">
        <f t="shared" si="32"/>
        <v>0</v>
      </c>
      <c r="BJ22" s="723">
        <f t="shared" si="32"/>
        <v>0</v>
      </c>
      <c r="BK22" s="562">
        <f t="shared" si="32"/>
        <v>0</v>
      </c>
      <c r="BL22" s="723">
        <f t="shared" si="32"/>
        <v>0</v>
      </c>
      <c r="BM22" s="723">
        <f t="shared" si="32"/>
        <v>0</v>
      </c>
      <c r="BN22" s="724">
        <f t="shared" si="32"/>
        <v>0</v>
      </c>
      <c r="BO22" s="723">
        <f t="shared" si="32"/>
        <v>0</v>
      </c>
      <c r="BP22" s="721">
        <f t="shared" si="32"/>
        <v>0</v>
      </c>
      <c r="BQ22" s="722">
        <f t="shared" si="32"/>
        <v>0</v>
      </c>
      <c r="BR22" s="723">
        <f t="shared" si="32"/>
        <v>0</v>
      </c>
      <c r="BS22" s="562">
        <f t="shared" si="32"/>
        <v>0</v>
      </c>
      <c r="BT22" s="723">
        <f t="shared" si="32"/>
        <v>0</v>
      </c>
      <c r="BU22" s="723">
        <f t="shared" si="32"/>
        <v>0</v>
      </c>
      <c r="BV22" s="724">
        <f t="shared" si="32"/>
        <v>0</v>
      </c>
      <c r="BW22" s="723">
        <f t="shared" si="32"/>
        <v>0</v>
      </c>
      <c r="BX22" s="721">
        <f t="shared" ref="BX22:CM22" si="33">IF(AND(BX12&gt;=$J$22,BX12&lt;$K$22),"*",0)</f>
        <v>0</v>
      </c>
      <c r="BY22" s="722">
        <f t="shared" si="33"/>
        <v>0</v>
      </c>
      <c r="BZ22" s="723">
        <f t="shared" si="33"/>
        <v>0</v>
      </c>
      <c r="CA22" s="562">
        <f t="shared" si="33"/>
        <v>0</v>
      </c>
      <c r="CB22" s="723">
        <f t="shared" si="33"/>
        <v>0</v>
      </c>
      <c r="CC22" s="723">
        <f t="shared" si="33"/>
        <v>0</v>
      </c>
      <c r="CD22" s="724">
        <f t="shared" si="33"/>
        <v>0</v>
      </c>
      <c r="CE22" s="723">
        <f t="shared" si="33"/>
        <v>0</v>
      </c>
      <c r="CF22" s="537">
        <f t="shared" si="33"/>
        <v>0</v>
      </c>
      <c r="CG22" s="538">
        <f t="shared" si="33"/>
        <v>0</v>
      </c>
      <c r="CH22" s="539">
        <f t="shared" si="33"/>
        <v>0</v>
      </c>
      <c r="CI22" s="540">
        <f t="shared" si="33"/>
        <v>0</v>
      </c>
      <c r="CJ22" s="539">
        <f t="shared" si="33"/>
        <v>0</v>
      </c>
      <c r="CK22" s="539">
        <f t="shared" si="33"/>
        <v>0</v>
      </c>
      <c r="CL22" s="541">
        <f t="shared" si="33"/>
        <v>0</v>
      </c>
      <c r="CM22" s="539">
        <f t="shared" si="33"/>
        <v>0</v>
      </c>
      <c r="CN22" s="1128">
        <f t="shared" si="4"/>
        <v>0</v>
      </c>
      <c r="CO22" s="1129"/>
      <c r="CP22" s="1123">
        <f>IF(CN22=0,0,LOOKUP(CN22,ﾃﾞｰﾀ入力!$AR$13:'ﾃﾞｰﾀ入力'!$AR$34,ﾃﾞｰﾀ入力!$AS$13:'ﾃﾞｰﾀ入力'!$AS$34))</f>
        <v>0</v>
      </c>
      <c r="CQ22" s="1123"/>
      <c r="CR22" s="294">
        <f t="shared" si="5"/>
        <v>0</v>
      </c>
      <c r="CS22" s="294">
        <f t="shared" si="6"/>
        <v>0</v>
      </c>
      <c r="CT22" s="294">
        <f t="shared" si="7"/>
        <v>0</v>
      </c>
      <c r="CU22" s="295">
        <f t="shared" si="12"/>
        <v>0</v>
      </c>
      <c r="CV22" s="296">
        <f>IF(H22=0,0,LOOKUP(H22,ﾃﾞｰﾀ入力!$C$3:'ﾃﾞｰﾀ入力'!$C$52,ﾃﾞｰﾀ入力!$E$3:'ﾃﾞｰﾀ入力'!$E$51))</f>
        <v>0</v>
      </c>
      <c r="CW22" s="297">
        <f>IF(H22=0,0,LOOKUP(H22,ﾃﾞｰﾀ入力!$C$3:'ﾃﾞｰﾀ入力'!$C$52,ﾃﾞｰﾀ入力!$F$3:'ﾃﾞｰﾀ入力'!$F$51))</f>
        <v>0</v>
      </c>
      <c r="CY22" s="69"/>
      <c r="CZ22" s="69"/>
      <c r="DA22" s="69"/>
    </row>
    <row r="23" spans="1:105" ht="22.5" customHeight="1">
      <c r="A23" s="443">
        <f t="shared" si="8"/>
        <v>10</v>
      </c>
      <c r="B23" s="855" t="str">
        <f>ｼﾌﾄ原本!C14</f>
        <v>C.E</v>
      </c>
      <c r="C23" s="780" t="str">
        <f>ｼﾌﾄ原本!S14</f>
        <v>X</v>
      </c>
      <c r="D23" s="435">
        <f>IF(COUNTIF($H$14:$H$30,10),VLOOKUP(10,$H$14:$CU$30,3,FALSE),0)</f>
        <v>0</v>
      </c>
      <c r="E23" s="423">
        <f>IF(COUNTIF($H$14:$H$30,10),VLOOKUP(10,$H$14:$CU$30,4,FALSE),0)</f>
        <v>0</v>
      </c>
      <c r="F23" s="430">
        <f>IF(COUNTIF($H$14:$H$30,10),VLOOKUP(10,$H$14:$CU$30,92,FALSE),0)</f>
        <v>0</v>
      </c>
      <c r="G23" s="431">
        <f>IF(COUNTIF($H$14:$H$30,10),VLOOKUP(10,$H$14:$CW$30,94,FALSE),0)</f>
        <v>0</v>
      </c>
      <c r="H23" s="432"/>
      <c r="I23" s="874">
        <f>IF(H23=0,0,LOOKUP(H23,ﾃﾞｰﾀ入力!$C$3:'ﾃﾞｰﾀ入力'!$C$40,ﾃﾞｰﾀ入力!$D$3:'ﾃﾞｰﾀ入力'!$D$40))</f>
        <v>0</v>
      </c>
      <c r="J23" s="285"/>
      <c r="K23" s="286"/>
      <c r="L23" s="632">
        <f t="shared" ref="L23:AQ23" si="34">IF(AND(L12&gt;=$J$23,L12&lt;$K$23),"*",0)</f>
        <v>0</v>
      </c>
      <c r="M23" s="626">
        <f t="shared" si="34"/>
        <v>0</v>
      </c>
      <c r="N23" s="627">
        <f t="shared" si="34"/>
        <v>0</v>
      </c>
      <c r="O23" s="628">
        <f t="shared" si="34"/>
        <v>0</v>
      </c>
      <c r="P23" s="537">
        <f t="shared" si="34"/>
        <v>0</v>
      </c>
      <c r="Q23" s="539">
        <f t="shared" si="34"/>
        <v>0</v>
      </c>
      <c r="R23" s="541">
        <f t="shared" si="34"/>
        <v>0</v>
      </c>
      <c r="S23" s="539">
        <f t="shared" si="34"/>
        <v>0</v>
      </c>
      <c r="T23" s="537">
        <f t="shared" si="34"/>
        <v>0</v>
      </c>
      <c r="U23" s="538">
        <f t="shared" si="34"/>
        <v>0</v>
      </c>
      <c r="V23" s="539">
        <f t="shared" si="34"/>
        <v>0</v>
      </c>
      <c r="W23" s="540">
        <f t="shared" si="34"/>
        <v>0</v>
      </c>
      <c r="X23" s="723">
        <f t="shared" si="34"/>
        <v>0</v>
      </c>
      <c r="Y23" s="723">
        <f t="shared" si="34"/>
        <v>0</v>
      </c>
      <c r="Z23" s="724">
        <f t="shared" si="34"/>
        <v>0</v>
      </c>
      <c r="AA23" s="723">
        <f t="shared" si="34"/>
        <v>0</v>
      </c>
      <c r="AB23" s="721">
        <f t="shared" si="34"/>
        <v>0</v>
      </c>
      <c r="AC23" s="722">
        <f t="shared" si="34"/>
        <v>0</v>
      </c>
      <c r="AD23" s="723">
        <f t="shared" si="34"/>
        <v>0</v>
      </c>
      <c r="AE23" s="562">
        <f t="shared" si="34"/>
        <v>0</v>
      </c>
      <c r="AF23" s="723">
        <f t="shared" si="34"/>
        <v>0</v>
      </c>
      <c r="AG23" s="723">
        <f t="shared" si="34"/>
        <v>0</v>
      </c>
      <c r="AH23" s="724">
        <f t="shared" si="34"/>
        <v>0</v>
      </c>
      <c r="AI23" s="723">
        <f t="shared" si="34"/>
        <v>0</v>
      </c>
      <c r="AJ23" s="721">
        <f t="shared" si="34"/>
        <v>0</v>
      </c>
      <c r="AK23" s="722">
        <f t="shared" si="34"/>
        <v>0</v>
      </c>
      <c r="AL23" s="723">
        <f t="shared" si="34"/>
        <v>0</v>
      </c>
      <c r="AM23" s="562">
        <f t="shared" si="34"/>
        <v>0</v>
      </c>
      <c r="AN23" s="723">
        <f t="shared" si="34"/>
        <v>0</v>
      </c>
      <c r="AO23" s="723">
        <f t="shared" si="34"/>
        <v>0</v>
      </c>
      <c r="AP23" s="724">
        <f t="shared" si="34"/>
        <v>0</v>
      </c>
      <c r="AQ23" s="723">
        <f t="shared" si="34"/>
        <v>0</v>
      </c>
      <c r="AR23" s="721">
        <f t="shared" ref="AR23:BW23" si="35">IF(AND(AR12&gt;=$J$23,AR12&lt;$K$23),"*",0)</f>
        <v>0</v>
      </c>
      <c r="AS23" s="722">
        <f t="shared" si="35"/>
        <v>0</v>
      </c>
      <c r="AT23" s="723">
        <f t="shared" si="35"/>
        <v>0</v>
      </c>
      <c r="AU23" s="562">
        <f t="shared" si="35"/>
        <v>0</v>
      </c>
      <c r="AV23" s="723">
        <f t="shared" si="35"/>
        <v>0</v>
      </c>
      <c r="AW23" s="723">
        <f t="shared" si="35"/>
        <v>0</v>
      </c>
      <c r="AX23" s="724">
        <f t="shared" si="35"/>
        <v>0</v>
      </c>
      <c r="AY23" s="723">
        <f t="shared" si="35"/>
        <v>0</v>
      </c>
      <c r="AZ23" s="721">
        <f t="shared" si="35"/>
        <v>0</v>
      </c>
      <c r="BA23" s="722">
        <f t="shared" si="35"/>
        <v>0</v>
      </c>
      <c r="BB23" s="723">
        <f t="shared" si="35"/>
        <v>0</v>
      </c>
      <c r="BC23" s="562">
        <f t="shared" si="35"/>
        <v>0</v>
      </c>
      <c r="BD23" s="723">
        <f t="shared" si="35"/>
        <v>0</v>
      </c>
      <c r="BE23" s="723">
        <f t="shared" si="35"/>
        <v>0</v>
      </c>
      <c r="BF23" s="724">
        <f t="shared" si="35"/>
        <v>0</v>
      </c>
      <c r="BG23" s="723">
        <f t="shared" si="35"/>
        <v>0</v>
      </c>
      <c r="BH23" s="721">
        <f t="shared" si="35"/>
        <v>0</v>
      </c>
      <c r="BI23" s="722">
        <f t="shared" si="35"/>
        <v>0</v>
      </c>
      <c r="BJ23" s="723">
        <f t="shared" si="35"/>
        <v>0</v>
      </c>
      <c r="BK23" s="562">
        <f t="shared" si="35"/>
        <v>0</v>
      </c>
      <c r="BL23" s="723">
        <f t="shared" si="35"/>
        <v>0</v>
      </c>
      <c r="BM23" s="723">
        <f t="shared" si="35"/>
        <v>0</v>
      </c>
      <c r="BN23" s="724">
        <f t="shared" si="35"/>
        <v>0</v>
      </c>
      <c r="BO23" s="723">
        <f t="shared" si="35"/>
        <v>0</v>
      </c>
      <c r="BP23" s="721">
        <f t="shared" si="35"/>
        <v>0</v>
      </c>
      <c r="BQ23" s="722">
        <f t="shared" si="35"/>
        <v>0</v>
      </c>
      <c r="BR23" s="723">
        <f t="shared" si="35"/>
        <v>0</v>
      </c>
      <c r="BS23" s="562">
        <f t="shared" si="35"/>
        <v>0</v>
      </c>
      <c r="BT23" s="723">
        <f t="shared" si="35"/>
        <v>0</v>
      </c>
      <c r="BU23" s="723">
        <f t="shared" si="35"/>
        <v>0</v>
      </c>
      <c r="BV23" s="724">
        <f t="shared" si="35"/>
        <v>0</v>
      </c>
      <c r="BW23" s="723">
        <f t="shared" si="35"/>
        <v>0</v>
      </c>
      <c r="BX23" s="721">
        <f t="shared" ref="BX23:CM23" si="36">IF(AND(BX12&gt;=$J$23,BX12&lt;$K$23),"*",0)</f>
        <v>0</v>
      </c>
      <c r="BY23" s="722">
        <f t="shared" si="36"/>
        <v>0</v>
      </c>
      <c r="BZ23" s="723">
        <f t="shared" si="36"/>
        <v>0</v>
      </c>
      <c r="CA23" s="562">
        <f t="shared" si="36"/>
        <v>0</v>
      </c>
      <c r="CB23" s="723">
        <f t="shared" si="36"/>
        <v>0</v>
      </c>
      <c r="CC23" s="723">
        <f t="shared" si="36"/>
        <v>0</v>
      </c>
      <c r="CD23" s="724">
        <f t="shared" si="36"/>
        <v>0</v>
      </c>
      <c r="CE23" s="723">
        <f t="shared" si="36"/>
        <v>0</v>
      </c>
      <c r="CF23" s="537">
        <f t="shared" si="36"/>
        <v>0</v>
      </c>
      <c r="CG23" s="538">
        <f t="shared" si="36"/>
        <v>0</v>
      </c>
      <c r="CH23" s="539">
        <f t="shared" si="36"/>
        <v>0</v>
      </c>
      <c r="CI23" s="540">
        <f t="shared" si="36"/>
        <v>0</v>
      </c>
      <c r="CJ23" s="539">
        <f t="shared" si="36"/>
        <v>0</v>
      </c>
      <c r="CK23" s="539">
        <f t="shared" si="36"/>
        <v>0</v>
      </c>
      <c r="CL23" s="541">
        <f t="shared" si="36"/>
        <v>0</v>
      </c>
      <c r="CM23" s="539">
        <f t="shared" si="36"/>
        <v>0</v>
      </c>
      <c r="CN23" s="1128">
        <f t="shared" si="4"/>
        <v>0</v>
      </c>
      <c r="CO23" s="1129"/>
      <c r="CP23" s="1123">
        <f>IF(CN23=0,0,LOOKUP(CN23,ﾃﾞｰﾀ入力!$AR$13:'ﾃﾞｰﾀ入力'!$AR$34,ﾃﾞｰﾀ入力!$AS$13:'ﾃﾞｰﾀ入力'!$AS$34))</f>
        <v>0</v>
      </c>
      <c r="CQ23" s="1123"/>
      <c r="CR23" s="294">
        <f t="shared" si="5"/>
        <v>0</v>
      </c>
      <c r="CS23" s="294">
        <f t="shared" si="6"/>
        <v>0</v>
      </c>
      <c r="CT23" s="294">
        <f t="shared" si="7"/>
        <v>0</v>
      </c>
      <c r="CU23" s="295">
        <f t="shared" si="12"/>
        <v>0</v>
      </c>
      <c r="CV23" s="296">
        <f>IF(H23=0,0,LOOKUP(H23,ﾃﾞｰﾀ入力!$C$3:'ﾃﾞｰﾀ入力'!$C$52,ﾃﾞｰﾀ入力!$E$3:'ﾃﾞｰﾀ入力'!$E$51))</f>
        <v>0</v>
      </c>
      <c r="CW23" s="297">
        <f>IF(H23=0,0,LOOKUP(H23,ﾃﾞｰﾀ入力!$C$3:'ﾃﾞｰﾀ入力'!$C$52,ﾃﾞｰﾀ入力!$F$3:'ﾃﾞｰﾀ入力'!$F$51))</f>
        <v>0</v>
      </c>
      <c r="CY23" s="69"/>
      <c r="CZ23" s="69"/>
      <c r="DA23" s="69"/>
    </row>
    <row r="24" spans="1:105" ht="22.5" customHeight="1">
      <c r="A24" s="443">
        <f t="shared" si="8"/>
        <v>11</v>
      </c>
      <c r="B24" s="855" t="str">
        <f>ｼﾌﾄ原本!C15</f>
        <v>K.J</v>
      </c>
      <c r="C24" s="780" t="str">
        <f>ｼﾌﾄ原本!S15</f>
        <v>X</v>
      </c>
      <c r="D24" s="435">
        <f>IF(COUNTIF($H$14:$H$30,11),VLOOKUP(11,$H$14:$CU$30,3,FALSE),0)</f>
        <v>0</v>
      </c>
      <c r="E24" s="423">
        <f>IF(COUNTIF($H$14:$H$30,11),VLOOKUP(11,$H$14:$CU$30,4,FALSE),0)</f>
        <v>0</v>
      </c>
      <c r="F24" s="430">
        <f>IF(COUNTIF($H$14:$H$30,11),VLOOKUP(11,$H$14:$CU$30,92,FALSE),0)</f>
        <v>0</v>
      </c>
      <c r="G24" s="431">
        <f>IF(COUNTIF($H$14:$H$30,11),VLOOKUP(11,$H$14:$CW$30,94,FALSE),0)</f>
        <v>0</v>
      </c>
      <c r="H24" s="432"/>
      <c r="I24" s="874">
        <f>IF(H24=0,0,LOOKUP(H24,ﾃﾞｰﾀ入力!$C$3:'ﾃﾞｰﾀ入力'!$C$40,ﾃﾞｰﾀ入力!$D$3:'ﾃﾞｰﾀ入力'!$D$40))</f>
        <v>0</v>
      </c>
      <c r="J24" s="285"/>
      <c r="K24" s="286"/>
      <c r="L24" s="632">
        <f t="shared" ref="L24:AQ24" si="37">IF(AND(L12&gt;=$J$24,L12&lt;$K$24),"*",0)</f>
        <v>0</v>
      </c>
      <c r="M24" s="626">
        <f t="shared" si="37"/>
        <v>0</v>
      </c>
      <c r="N24" s="627">
        <f t="shared" si="37"/>
        <v>0</v>
      </c>
      <c r="O24" s="628">
        <f t="shared" si="37"/>
        <v>0</v>
      </c>
      <c r="P24" s="537">
        <f t="shared" si="37"/>
        <v>0</v>
      </c>
      <c r="Q24" s="539">
        <f t="shared" si="37"/>
        <v>0</v>
      </c>
      <c r="R24" s="541">
        <f t="shared" si="37"/>
        <v>0</v>
      </c>
      <c r="S24" s="539">
        <f t="shared" si="37"/>
        <v>0</v>
      </c>
      <c r="T24" s="537">
        <f t="shared" si="37"/>
        <v>0</v>
      </c>
      <c r="U24" s="538">
        <f t="shared" si="37"/>
        <v>0</v>
      </c>
      <c r="V24" s="539">
        <f t="shared" si="37"/>
        <v>0</v>
      </c>
      <c r="W24" s="540">
        <f t="shared" si="37"/>
        <v>0</v>
      </c>
      <c r="X24" s="723">
        <f t="shared" si="37"/>
        <v>0</v>
      </c>
      <c r="Y24" s="723">
        <f t="shared" si="37"/>
        <v>0</v>
      </c>
      <c r="Z24" s="724">
        <f t="shared" si="37"/>
        <v>0</v>
      </c>
      <c r="AA24" s="723">
        <f t="shared" si="37"/>
        <v>0</v>
      </c>
      <c r="AB24" s="721">
        <f t="shared" si="37"/>
        <v>0</v>
      </c>
      <c r="AC24" s="722">
        <f t="shared" si="37"/>
        <v>0</v>
      </c>
      <c r="AD24" s="723">
        <f t="shared" si="37"/>
        <v>0</v>
      </c>
      <c r="AE24" s="562">
        <f t="shared" si="37"/>
        <v>0</v>
      </c>
      <c r="AF24" s="723">
        <f t="shared" si="37"/>
        <v>0</v>
      </c>
      <c r="AG24" s="723">
        <f t="shared" si="37"/>
        <v>0</v>
      </c>
      <c r="AH24" s="724">
        <f t="shared" si="37"/>
        <v>0</v>
      </c>
      <c r="AI24" s="723">
        <f t="shared" si="37"/>
        <v>0</v>
      </c>
      <c r="AJ24" s="721">
        <f t="shared" si="37"/>
        <v>0</v>
      </c>
      <c r="AK24" s="722">
        <f t="shared" si="37"/>
        <v>0</v>
      </c>
      <c r="AL24" s="723">
        <f t="shared" si="37"/>
        <v>0</v>
      </c>
      <c r="AM24" s="562">
        <f t="shared" si="37"/>
        <v>0</v>
      </c>
      <c r="AN24" s="723">
        <f t="shared" si="37"/>
        <v>0</v>
      </c>
      <c r="AO24" s="723">
        <f t="shared" si="37"/>
        <v>0</v>
      </c>
      <c r="AP24" s="724">
        <f t="shared" si="37"/>
        <v>0</v>
      </c>
      <c r="AQ24" s="723">
        <f t="shared" si="37"/>
        <v>0</v>
      </c>
      <c r="AR24" s="721">
        <f t="shared" ref="AR24:BW24" si="38">IF(AND(AR12&gt;=$J$24,AR12&lt;$K$24),"*",0)</f>
        <v>0</v>
      </c>
      <c r="AS24" s="722">
        <f t="shared" si="38"/>
        <v>0</v>
      </c>
      <c r="AT24" s="723">
        <f t="shared" si="38"/>
        <v>0</v>
      </c>
      <c r="AU24" s="562">
        <f t="shared" si="38"/>
        <v>0</v>
      </c>
      <c r="AV24" s="723">
        <f t="shared" si="38"/>
        <v>0</v>
      </c>
      <c r="AW24" s="723">
        <f t="shared" si="38"/>
        <v>0</v>
      </c>
      <c r="AX24" s="724">
        <f t="shared" si="38"/>
        <v>0</v>
      </c>
      <c r="AY24" s="723">
        <f t="shared" si="38"/>
        <v>0</v>
      </c>
      <c r="AZ24" s="721">
        <f t="shared" si="38"/>
        <v>0</v>
      </c>
      <c r="BA24" s="950">
        <f>IF(AND(BA12&gt;=$J$24,BA12&lt;$K$24),"*",0)</f>
        <v>0</v>
      </c>
      <c r="BB24" s="723">
        <f t="shared" si="38"/>
        <v>0</v>
      </c>
      <c r="BC24" s="562">
        <f t="shared" si="38"/>
        <v>0</v>
      </c>
      <c r="BD24" s="723">
        <f t="shared" si="38"/>
        <v>0</v>
      </c>
      <c r="BE24" s="723">
        <f t="shared" si="38"/>
        <v>0</v>
      </c>
      <c r="BF24" s="724">
        <f t="shared" si="38"/>
        <v>0</v>
      </c>
      <c r="BG24" s="723">
        <f t="shared" si="38"/>
        <v>0</v>
      </c>
      <c r="BH24" s="721">
        <f t="shared" si="38"/>
        <v>0</v>
      </c>
      <c r="BI24" s="722">
        <f t="shared" si="38"/>
        <v>0</v>
      </c>
      <c r="BJ24" s="723">
        <f t="shared" si="38"/>
        <v>0</v>
      </c>
      <c r="BK24" s="562">
        <f t="shared" si="38"/>
        <v>0</v>
      </c>
      <c r="BL24" s="723">
        <f t="shared" si="38"/>
        <v>0</v>
      </c>
      <c r="BM24" s="723">
        <f t="shared" si="38"/>
        <v>0</v>
      </c>
      <c r="BN24" s="724">
        <f t="shared" si="38"/>
        <v>0</v>
      </c>
      <c r="BO24" s="723">
        <f t="shared" si="38"/>
        <v>0</v>
      </c>
      <c r="BP24" s="721">
        <f t="shared" si="38"/>
        <v>0</v>
      </c>
      <c r="BQ24" s="722">
        <f t="shared" si="38"/>
        <v>0</v>
      </c>
      <c r="BR24" s="723">
        <f t="shared" si="38"/>
        <v>0</v>
      </c>
      <c r="BS24" s="562">
        <f t="shared" si="38"/>
        <v>0</v>
      </c>
      <c r="BT24" s="723">
        <f t="shared" si="38"/>
        <v>0</v>
      </c>
      <c r="BU24" s="723">
        <f t="shared" si="38"/>
        <v>0</v>
      </c>
      <c r="BV24" s="724">
        <f t="shared" si="38"/>
        <v>0</v>
      </c>
      <c r="BW24" s="723">
        <f t="shared" si="38"/>
        <v>0</v>
      </c>
      <c r="BX24" s="721">
        <f t="shared" ref="BX24:CM24" si="39">IF(AND(BX12&gt;=$J$24,BX12&lt;$K$24),"*",0)</f>
        <v>0</v>
      </c>
      <c r="BY24" s="722">
        <f t="shared" si="39"/>
        <v>0</v>
      </c>
      <c r="BZ24" s="723">
        <f t="shared" si="39"/>
        <v>0</v>
      </c>
      <c r="CA24" s="562">
        <f t="shared" si="39"/>
        <v>0</v>
      </c>
      <c r="CB24" s="723">
        <f t="shared" si="39"/>
        <v>0</v>
      </c>
      <c r="CC24" s="723">
        <f t="shared" si="39"/>
        <v>0</v>
      </c>
      <c r="CD24" s="724">
        <f t="shared" si="39"/>
        <v>0</v>
      </c>
      <c r="CE24" s="723">
        <f t="shared" si="39"/>
        <v>0</v>
      </c>
      <c r="CF24" s="537">
        <f t="shared" si="39"/>
        <v>0</v>
      </c>
      <c r="CG24" s="538">
        <f t="shared" si="39"/>
        <v>0</v>
      </c>
      <c r="CH24" s="539">
        <f t="shared" si="39"/>
        <v>0</v>
      </c>
      <c r="CI24" s="540">
        <f t="shared" si="39"/>
        <v>0</v>
      </c>
      <c r="CJ24" s="539">
        <f t="shared" si="39"/>
        <v>0</v>
      </c>
      <c r="CK24" s="539">
        <f t="shared" si="39"/>
        <v>0</v>
      </c>
      <c r="CL24" s="541">
        <f t="shared" si="39"/>
        <v>0</v>
      </c>
      <c r="CM24" s="539">
        <f t="shared" si="39"/>
        <v>0</v>
      </c>
      <c r="CN24" s="1128">
        <f t="shared" si="4"/>
        <v>0</v>
      </c>
      <c r="CO24" s="1129"/>
      <c r="CP24" s="1123">
        <f>IF(CN24=0,0,LOOKUP(CN24,ﾃﾞｰﾀ入力!$AR$13:'ﾃﾞｰﾀ入力'!$AR$34,ﾃﾞｰﾀ入力!$AS$13:'ﾃﾞｰﾀ入力'!$AS$34))</f>
        <v>0</v>
      </c>
      <c r="CQ24" s="1123"/>
      <c r="CR24" s="294">
        <f t="shared" si="5"/>
        <v>0</v>
      </c>
      <c r="CS24" s="294">
        <f t="shared" si="6"/>
        <v>0</v>
      </c>
      <c r="CT24" s="294">
        <f t="shared" si="7"/>
        <v>0</v>
      </c>
      <c r="CU24" s="295">
        <f t="shared" si="12"/>
        <v>0</v>
      </c>
      <c r="CV24" s="296">
        <f>IF(H24=0,0,LOOKUP(H24,ﾃﾞｰﾀ入力!$C$3:'ﾃﾞｰﾀ入力'!$C$52,ﾃﾞｰﾀ入力!$E$3:'ﾃﾞｰﾀ入力'!$E$51))</f>
        <v>0</v>
      </c>
      <c r="CW24" s="297">
        <f>IF(H24=0,0,LOOKUP(H24,ﾃﾞｰﾀ入力!$C$3:'ﾃﾞｰﾀ入力'!$C$52,ﾃﾞｰﾀ入力!$F$3:'ﾃﾞｰﾀ入力'!$F$51))</f>
        <v>0</v>
      </c>
      <c r="CY24" s="69"/>
      <c r="CZ24" s="69"/>
      <c r="DA24" s="69"/>
    </row>
    <row r="25" spans="1:105" ht="22.5" customHeight="1">
      <c r="A25" s="443">
        <f t="shared" si="8"/>
        <v>12</v>
      </c>
      <c r="B25" s="855" t="str">
        <f>ｼﾌﾄ原本!C16</f>
        <v>Y.K</v>
      </c>
      <c r="C25" s="780" t="str">
        <f>ｼﾌﾄ原本!S16</f>
        <v>X</v>
      </c>
      <c r="D25" s="435">
        <f>IF(COUNTIF($H$14:$H$30,12),VLOOKUP(12,$H$14:$CU$30,3,FALSE),0)</f>
        <v>0</v>
      </c>
      <c r="E25" s="423">
        <f>IF(COUNTIF($H$14:$H$30,12),VLOOKUP(12,$H$14:$CU$30,4,FALSE),0)</f>
        <v>0</v>
      </c>
      <c r="F25" s="430">
        <f>IF(COUNTIF($H$14:$H$30,12),VLOOKUP(12,$H$14:$CU$30,92,FALSE),0)</f>
        <v>0</v>
      </c>
      <c r="G25" s="431">
        <f>IF(COUNTIF($H$14:$H$30,12),VLOOKUP(12,$H$14:$CW$30,94,FALSE),0)</f>
        <v>0</v>
      </c>
      <c r="H25" s="432"/>
      <c r="I25" s="880">
        <f>IF(H25=0,0,LOOKUP(H25,ﾃﾞｰﾀ入力!$C$3:'ﾃﾞｰﾀ入力'!$C$40,ﾃﾞｰﾀ入力!$D$3:'ﾃﾞｰﾀ入力'!$D$40))</f>
        <v>0</v>
      </c>
      <c r="J25" s="285"/>
      <c r="K25" s="286"/>
      <c r="L25" s="632">
        <f t="shared" ref="L25:AQ25" si="40">IF(AND(L12&gt;=$J$25,L12&lt;$K$25),"*",0)</f>
        <v>0</v>
      </c>
      <c r="M25" s="626">
        <f t="shared" si="40"/>
        <v>0</v>
      </c>
      <c r="N25" s="627">
        <f t="shared" si="40"/>
        <v>0</v>
      </c>
      <c r="O25" s="628">
        <f t="shared" si="40"/>
        <v>0</v>
      </c>
      <c r="P25" s="537">
        <f t="shared" si="40"/>
        <v>0</v>
      </c>
      <c r="Q25" s="539">
        <f t="shared" si="40"/>
        <v>0</v>
      </c>
      <c r="R25" s="541">
        <f t="shared" si="40"/>
        <v>0</v>
      </c>
      <c r="S25" s="539">
        <f t="shared" si="40"/>
        <v>0</v>
      </c>
      <c r="T25" s="537">
        <f t="shared" si="40"/>
        <v>0</v>
      </c>
      <c r="U25" s="538">
        <f t="shared" si="40"/>
        <v>0</v>
      </c>
      <c r="V25" s="539">
        <f t="shared" si="40"/>
        <v>0</v>
      </c>
      <c r="W25" s="540">
        <f t="shared" si="40"/>
        <v>0</v>
      </c>
      <c r="X25" s="539">
        <f t="shared" si="40"/>
        <v>0</v>
      </c>
      <c r="Y25" s="539">
        <f t="shared" si="40"/>
        <v>0</v>
      </c>
      <c r="Z25" s="541">
        <f t="shared" si="40"/>
        <v>0</v>
      </c>
      <c r="AA25" s="539">
        <f t="shared" si="40"/>
        <v>0</v>
      </c>
      <c r="AB25" s="537">
        <f t="shared" si="40"/>
        <v>0</v>
      </c>
      <c r="AC25" s="722">
        <f t="shared" si="40"/>
        <v>0</v>
      </c>
      <c r="AD25" s="723">
        <f t="shared" si="40"/>
        <v>0</v>
      </c>
      <c r="AE25" s="562">
        <f t="shared" si="40"/>
        <v>0</v>
      </c>
      <c r="AF25" s="723">
        <f t="shared" si="40"/>
        <v>0</v>
      </c>
      <c r="AG25" s="723">
        <f t="shared" si="40"/>
        <v>0</v>
      </c>
      <c r="AH25" s="724">
        <f t="shared" si="40"/>
        <v>0</v>
      </c>
      <c r="AI25" s="723">
        <f t="shared" si="40"/>
        <v>0</v>
      </c>
      <c r="AJ25" s="721">
        <f t="shared" si="40"/>
        <v>0</v>
      </c>
      <c r="AK25" s="722">
        <f t="shared" si="40"/>
        <v>0</v>
      </c>
      <c r="AL25" s="723">
        <f t="shared" si="40"/>
        <v>0</v>
      </c>
      <c r="AM25" s="562">
        <f t="shared" si="40"/>
        <v>0</v>
      </c>
      <c r="AN25" s="723">
        <f t="shared" si="40"/>
        <v>0</v>
      </c>
      <c r="AO25" s="723">
        <f t="shared" si="40"/>
        <v>0</v>
      </c>
      <c r="AP25" s="724">
        <f t="shared" si="40"/>
        <v>0</v>
      </c>
      <c r="AQ25" s="723">
        <f t="shared" si="40"/>
        <v>0</v>
      </c>
      <c r="AR25" s="721">
        <f t="shared" ref="AR25:BW25" si="41">IF(AND(AR12&gt;=$J$25,AR12&lt;$K$25),"*",0)</f>
        <v>0</v>
      </c>
      <c r="AS25" s="722">
        <f t="shared" si="41"/>
        <v>0</v>
      </c>
      <c r="AT25" s="723">
        <f t="shared" si="41"/>
        <v>0</v>
      </c>
      <c r="AU25" s="562">
        <f t="shared" si="41"/>
        <v>0</v>
      </c>
      <c r="AV25" s="723">
        <f t="shared" si="41"/>
        <v>0</v>
      </c>
      <c r="AW25" s="723">
        <f t="shared" si="41"/>
        <v>0</v>
      </c>
      <c r="AX25" s="724">
        <f t="shared" si="41"/>
        <v>0</v>
      </c>
      <c r="AY25" s="723">
        <f t="shared" si="41"/>
        <v>0</v>
      </c>
      <c r="AZ25" s="721">
        <f t="shared" si="41"/>
        <v>0</v>
      </c>
      <c r="BA25" s="722">
        <f t="shared" si="41"/>
        <v>0</v>
      </c>
      <c r="BB25" s="723">
        <f t="shared" si="41"/>
        <v>0</v>
      </c>
      <c r="BC25" s="562">
        <f t="shared" si="41"/>
        <v>0</v>
      </c>
      <c r="BD25" s="723">
        <f t="shared" si="41"/>
        <v>0</v>
      </c>
      <c r="BE25" s="723">
        <f t="shared" si="41"/>
        <v>0</v>
      </c>
      <c r="BF25" s="724">
        <f t="shared" si="41"/>
        <v>0</v>
      </c>
      <c r="BG25" s="723">
        <f t="shared" si="41"/>
        <v>0</v>
      </c>
      <c r="BH25" s="721">
        <f t="shared" si="41"/>
        <v>0</v>
      </c>
      <c r="BI25" s="722">
        <f t="shared" si="41"/>
        <v>0</v>
      </c>
      <c r="BJ25" s="723">
        <f t="shared" si="41"/>
        <v>0</v>
      </c>
      <c r="BK25" s="562">
        <f t="shared" si="41"/>
        <v>0</v>
      </c>
      <c r="BL25" s="723">
        <f t="shared" si="41"/>
        <v>0</v>
      </c>
      <c r="BM25" s="723">
        <f t="shared" si="41"/>
        <v>0</v>
      </c>
      <c r="BN25" s="724">
        <f t="shared" si="41"/>
        <v>0</v>
      </c>
      <c r="BO25" s="723">
        <f t="shared" si="41"/>
        <v>0</v>
      </c>
      <c r="BP25" s="721">
        <f t="shared" si="41"/>
        <v>0</v>
      </c>
      <c r="BQ25" s="722">
        <f t="shared" si="41"/>
        <v>0</v>
      </c>
      <c r="BR25" s="723">
        <f t="shared" si="41"/>
        <v>0</v>
      </c>
      <c r="BS25" s="562">
        <f t="shared" si="41"/>
        <v>0</v>
      </c>
      <c r="BT25" s="723">
        <f t="shared" si="41"/>
        <v>0</v>
      </c>
      <c r="BU25" s="723">
        <f t="shared" si="41"/>
        <v>0</v>
      </c>
      <c r="BV25" s="724">
        <f t="shared" si="41"/>
        <v>0</v>
      </c>
      <c r="BW25" s="723">
        <f t="shared" si="41"/>
        <v>0</v>
      </c>
      <c r="BX25" s="721">
        <f t="shared" ref="BX25:CM25" si="42">IF(AND(BX12&gt;=$J$25,BX12&lt;$K$25),"*",0)</f>
        <v>0</v>
      </c>
      <c r="BY25" s="722">
        <f t="shared" si="42"/>
        <v>0</v>
      </c>
      <c r="BZ25" s="723">
        <f t="shared" si="42"/>
        <v>0</v>
      </c>
      <c r="CA25" s="562">
        <f t="shared" si="42"/>
        <v>0</v>
      </c>
      <c r="CB25" s="723">
        <f t="shared" si="42"/>
        <v>0</v>
      </c>
      <c r="CC25" s="723">
        <f t="shared" si="42"/>
        <v>0</v>
      </c>
      <c r="CD25" s="724">
        <f t="shared" si="42"/>
        <v>0</v>
      </c>
      <c r="CE25" s="723">
        <f t="shared" si="42"/>
        <v>0</v>
      </c>
      <c r="CF25" s="537">
        <f t="shared" si="42"/>
        <v>0</v>
      </c>
      <c r="CG25" s="538">
        <f t="shared" si="42"/>
        <v>0</v>
      </c>
      <c r="CH25" s="539">
        <f t="shared" si="42"/>
        <v>0</v>
      </c>
      <c r="CI25" s="540">
        <f t="shared" si="42"/>
        <v>0</v>
      </c>
      <c r="CJ25" s="539">
        <f t="shared" si="42"/>
        <v>0</v>
      </c>
      <c r="CK25" s="539">
        <f t="shared" si="42"/>
        <v>0</v>
      </c>
      <c r="CL25" s="541">
        <f t="shared" si="42"/>
        <v>0</v>
      </c>
      <c r="CM25" s="539">
        <f t="shared" si="42"/>
        <v>0</v>
      </c>
      <c r="CN25" s="1128">
        <f t="shared" si="4"/>
        <v>0</v>
      </c>
      <c r="CO25" s="1129"/>
      <c r="CP25" s="1123">
        <f>IF(CN25=0,0,LOOKUP(CN25,ﾃﾞｰﾀ入力!$AR$13:'ﾃﾞｰﾀ入力'!$AR$34,ﾃﾞｰﾀ入力!$AS$13:'ﾃﾞｰﾀ入力'!$AS$34))</f>
        <v>0</v>
      </c>
      <c r="CQ25" s="1123"/>
      <c r="CR25" s="294">
        <f t="shared" si="5"/>
        <v>0</v>
      </c>
      <c r="CS25" s="294">
        <f t="shared" si="6"/>
        <v>0</v>
      </c>
      <c r="CT25" s="294">
        <f t="shared" si="7"/>
        <v>0</v>
      </c>
      <c r="CU25" s="295">
        <f t="shared" si="12"/>
        <v>0</v>
      </c>
      <c r="CV25" s="296">
        <f>IF(H25=0,0,LOOKUP(H25,ﾃﾞｰﾀ入力!$C$3:'ﾃﾞｰﾀ入力'!$C$52,ﾃﾞｰﾀ入力!$E$3:'ﾃﾞｰﾀ入力'!$E$51))</f>
        <v>0</v>
      </c>
      <c r="CW25" s="297">
        <f>IF(H25=0,0,LOOKUP(H25,ﾃﾞｰﾀ入力!$C$3:'ﾃﾞｰﾀ入力'!$C$52,ﾃﾞｰﾀ入力!$F$3:'ﾃﾞｰﾀ入力'!$F$51))</f>
        <v>0</v>
      </c>
      <c r="CY25" s="69"/>
      <c r="CZ25" s="69"/>
      <c r="DA25" s="69"/>
    </row>
    <row r="26" spans="1:105" ht="22.5" customHeight="1">
      <c r="A26" s="443">
        <f t="shared" si="8"/>
        <v>13</v>
      </c>
      <c r="B26" s="855" t="str">
        <f>ｼﾌﾄ原本!C17</f>
        <v>T.R</v>
      </c>
      <c r="C26" s="780" t="str">
        <f>ｼﾌﾄ原本!S17</f>
        <v>10-20</v>
      </c>
      <c r="D26" s="435">
        <f>IF(COUNTIF($H$14:$H$30,13),VLOOKUP(13,$H$14:$CU$30,3,FALSE),0)</f>
        <v>10</v>
      </c>
      <c r="E26" s="423">
        <f>IF(COUNTIF($H$14:$H$30,13),VLOOKUP(13,$H$14:$CU$30,4,FALSE),0)</f>
        <v>20</v>
      </c>
      <c r="F26" s="430">
        <f ca="1">IF(COUNTIF($H$14:$H$30,13),VLOOKUP(13,$H$14:$CU$30,92,FALSE),0)</f>
        <v>11340.5</v>
      </c>
      <c r="G26" s="431">
        <f ca="1">IF(COUNTIF($H$14:$H$30,13),VLOOKUP(13,$H$14:$CW$30,94,FALSE),0)</f>
        <v>900</v>
      </c>
      <c r="H26" s="432"/>
      <c r="I26" s="874">
        <f>IF(H26=0,0,LOOKUP(H26,ﾃﾞｰﾀ入力!$C$3:'ﾃﾞｰﾀ入力'!$C$40,ﾃﾞｰﾀ入力!$D$3:'ﾃﾞｰﾀ入力'!$D$40))</f>
        <v>0</v>
      </c>
      <c r="J26" s="285"/>
      <c r="K26" s="286"/>
      <c r="L26" s="632">
        <f t="shared" ref="L26:AQ26" si="43">IF(AND(L12&gt;=$J$26,L12&lt;$K$26),"*",0)</f>
        <v>0</v>
      </c>
      <c r="M26" s="626">
        <f t="shared" si="43"/>
        <v>0</v>
      </c>
      <c r="N26" s="627">
        <f t="shared" si="43"/>
        <v>0</v>
      </c>
      <c r="O26" s="628">
        <f t="shared" si="43"/>
        <v>0</v>
      </c>
      <c r="P26" s="537">
        <f t="shared" si="43"/>
        <v>0</v>
      </c>
      <c r="Q26" s="539">
        <f t="shared" si="43"/>
        <v>0</v>
      </c>
      <c r="R26" s="541">
        <f t="shared" si="43"/>
        <v>0</v>
      </c>
      <c r="S26" s="539">
        <f t="shared" si="43"/>
        <v>0</v>
      </c>
      <c r="T26" s="537">
        <f t="shared" si="43"/>
        <v>0</v>
      </c>
      <c r="U26" s="538">
        <f t="shared" si="43"/>
        <v>0</v>
      </c>
      <c r="V26" s="539">
        <f t="shared" si="43"/>
        <v>0</v>
      </c>
      <c r="W26" s="540">
        <f t="shared" si="43"/>
        <v>0</v>
      </c>
      <c r="X26" s="539">
        <f t="shared" si="43"/>
        <v>0</v>
      </c>
      <c r="Y26" s="539">
        <f t="shared" si="43"/>
        <v>0</v>
      </c>
      <c r="Z26" s="541">
        <f t="shared" si="43"/>
        <v>0</v>
      </c>
      <c r="AA26" s="539">
        <f t="shared" si="43"/>
        <v>0</v>
      </c>
      <c r="AB26" s="537">
        <f t="shared" si="43"/>
        <v>0</v>
      </c>
      <c r="AC26" s="538">
        <f t="shared" si="43"/>
        <v>0</v>
      </c>
      <c r="AD26" s="539">
        <f t="shared" si="43"/>
        <v>0</v>
      </c>
      <c r="AE26" s="540">
        <f t="shared" si="43"/>
        <v>0</v>
      </c>
      <c r="AF26" s="539">
        <f t="shared" si="43"/>
        <v>0</v>
      </c>
      <c r="AG26" s="723">
        <f t="shared" si="43"/>
        <v>0</v>
      </c>
      <c r="AH26" s="724">
        <f t="shared" si="43"/>
        <v>0</v>
      </c>
      <c r="AI26" s="723">
        <f t="shared" si="43"/>
        <v>0</v>
      </c>
      <c r="AJ26" s="721">
        <f t="shared" si="43"/>
        <v>0</v>
      </c>
      <c r="AK26" s="722">
        <f t="shared" si="43"/>
        <v>0</v>
      </c>
      <c r="AL26" s="723">
        <f t="shared" si="43"/>
        <v>0</v>
      </c>
      <c r="AM26" s="562">
        <f t="shared" si="43"/>
        <v>0</v>
      </c>
      <c r="AN26" s="723">
        <f t="shared" si="43"/>
        <v>0</v>
      </c>
      <c r="AO26" s="723">
        <f t="shared" si="43"/>
        <v>0</v>
      </c>
      <c r="AP26" s="724">
        <f t="shared" si="43"/>
        <v>0</v>
      </c>
      <c r="AQ26" s="723">
        <f t="shared" si="43"/>
        <v>0</v>
      </c>
      <c r="AR26" s="721">
        <f t="shared" ref="AR26:BW26" si="44">IF(AND(AR12&gt;=$J$26,AR12&lt;$K$26),"*",0)</f>
        <v>0</v>
      </c>
      <c r="AS26" s="722">
        <f t="shared" si="44"/>
        <v>0</v>
      </c>
      <c r="AT26" s="723">
        <f t="shared" si="44"/>
        <v>0</v>
      </c>
      <c r="AU26" s="562">
        <f t="shared" si="44"/>
        <v>0</v>
      </c>
      <c r="AV26" s="723">
        <f t="shared" si="44"/>
        <v>0</v>
      </c>
      <c r="AW26" s="723">
        <f t="shared" si="44"/>
        <v>0</v>
      </c>
      <c r="AX26" s="724">
        <f t="shared" si="44"/>
        <v>0</v>
      </c>
      <c r="AY26" s="723">
        <f t="shared" si="44"/>
        <v>0</v>
      </c>
      <c r="AZ26" s="721">
        <f t="shared" si="44"/>
        <v>0</v>
      </c>
      <c r="BA26" s="722">
        <f t="shared" si="44"/>
        <v>0</v>
      </c>
      <c r="BB26" s="723">
        <f t="shared" si="44"/>
        <v>0</v>
      </c>
      <c r="BC26" s="562">
        <f t="shared" si="44"/>
        <v>0</v>
      </c>
      <c r="BD26" s="723">
        <f t="shared" si="44"/>
        <v>0</v>
      </c>
      <c r="BE26" s="723">
        <f t="shared" si="44"/>
        <v>0</v>
      </c>
      <c r="BF26" s="724">
        <f t="shared" si="44"/>
        <v>0</v>
      </c>
      <c r="BG26" s="723">
        <f t="shared" si="44"/>
        <v>0</v>
      </c>
      <c r="BH26" s="721">
        <f t="shared" si="44"/>
        <v>0</v>
      </c>
      <c r="BI26" s="722">
        <f t="shared" si="44"/>
        <v>0</v>
      </c>
      <c r="BJ26" s="723">
        <f t="shared" si="44"/>
        <v>0</v>
      </c>
      <c r="BK26" s="562">
        <f t="shared" si="44"/>
        <v>0</v>
      </c>
      <c r="BL26" s="723">
        <f t="shared" si="44"/>
        <v>0</v>
      </c>
      <c r="BM26" s="723">
        <f t="shared" si="44"/>
        <v>0</v>
      </c>
      <c r="BN26" s="724">
        <f t="shared" si="44"/>
        <v>0</v>
      </c>
      <c r="BO26" s="723">
        <f t="shared" si="44"/>
        <v>0</v>
      </c>
      <c r="BP26" s="721">
        <f t="shared" si="44"/>
        <v>0</v>
      </c>
      <c r="BQ26" s="722">
        <f t="shared" si="44"/>
        <v>0</v>
      </c>
      <c r="BR26" s="723">
        <f t="shared" si="44"/>
        <v>0</v>
      </c>
      <c r="BS26" s="562">
        <f t="shared" si="44"/>
        <v>0</v>
      </c>
      <c r="BT26" s="723">
        <f t="shared" si="44"/>
        <v>0</v>
      </c>
      <c r="BU26" s="723">
        <f t="shared" si="44"/>
        <v>0</v>
      </c>
      <c r="BV26" s="724">
        <f t="shared" si="44"/>
        <v>0</v>
      </c>
      <c r="BW26" s="723">
        <f t="shared" si="44"/>
        <v>0</v>
      </c>
      <c r="BX26" s="721">
        <f t="shared" ref="BX26:CM26" si="45">IF(AND(BX12&gt;=$J$26,BX12&lt;$K$26),"*",0)</f>
        <v>0</v>
      </c>
      <c r="BY26" s="722">
        <f t="shared" si="45"/>
        <v>0</v>
      </c>
      <c r="BZ26" s="723">
        <f t="shared" si="45"/>
        <v>0</v>
      </c>
      <c r="CA26" s="562">
        <f t="shared" si="45"/>
        <v>0</v>
      </c>
      <c r="CB26" s="723">
        <f t="shared" si="45"/>
        <v>0</v>
      </c>
      <c r="CC26" s="723">
        <f t="shared" si="45"/>
        <v>0</v>
      </c>
      <c r="CD26" s="541">
        <f t="shared" si="45"/>
        <v>0</v>
      </c>
      <c r="CE26" s="539">
        <f t="shared" si="45"/>
        <v>0</v>
      </c>
      <c r="CF26" s="537">
        <f t="shared" si="45"/>
        <v>0</v>
      </c>
      <c r="CG26" s="538">
        <f t="shared" si="45"/>
        <v>0</v>
      </c>
      <c r="CH26" s="539">
        <f t="shared" si="45"/>
        <v>0</v>
      </c>
      <c r="CI26" s="540">
        <f t="shared" si="45"/>
        <v>0</v>
      </c>
      <c r="CJ26" s="539">
        <f t="shared" si="45"/>
        <v>0</v>
      </c>
      <c r="CK26" s="539">
        <f t="shared" si="45"/>
        <v>0</v>
      </c>
      <c r="CL26" s="541">
        <f t="shared" si="45"/>
        <v>0</v>
      </c>
      <c r="CM26" s="539">
        <f t="shared" si="45"/>
        <v>0</v>
      </c>
      <c r="CN26" s="1128">
        <f t="shared" si="4"/>
        <v>0</v>
      </c>
      <c r="CO26" s="1129"/>
      <c r="CP26" s="1123">
        <f>IF(CN26=0,0,LOOKUP(CN26,ﾃﾞｰﾀ入力!$AR$13:'ﾃﾞｰﾀ入力'!$AR$34,ﾃﾞｰﾀ入力!$AS$13:'ﾃﾞｰﾀ入力'!$AS$34))</f>
        <v>0</v>
      </c>
      <c r="CQ26" s="1123"/>
      <c r="CR26" s="294">
        <f t="shared" si="5"/>
        <v>0</v>
      </c>
      <c r="CS26" s="294">
        <f t="shared" si="6"/>
        <v>0</v>
      </c>
      <c r="CT26" s="294">
        <f t="shared" si="7"/>
        <v>0</v>
      </c>
      <c r="CU26" s="295">
        <f t="shared" si="12"/>
        <v>0</v>
      </c>
      <c r="CV26" s="296">
        <f>IF(H26=0,0,LOOKUP(H26,ﾃﾞｰﾀ入力!$C$3:'ﾃﾞｰﾀ入力'!$C$52,ﾃﾞｰﾀ入力!$E$3:'ﾃﾞｰﾀ入力'!$E$51))</f>
        <v>0</v>
      </c>
      <c r="CW26" s="297">
        <f>IF(H26=0,0,LOOKUP(H26,ﾃﾞｰﾀ入力!$C$3:'ﾃﾞｰﾀ入力'!$C$52,ﾃﾞｰﾀ入力!$F$3:'ﾃﾞｰﾀ入力'!$F$51))</f>
        <v>0</v>
      </c>
      <c r="CY26" s="69"/>
      <c r="CZ26" s="69"/>
      <c r="DA26" s="69"/>
    </row>
    <row r="27" spans="1:105" ht="22.5" customHeight="1">
      <c r="A27" s="443">
        <f t="shared" si="8"/>
        <v>14</v>
      </c>
      <c r="B27" s="855" t="str">
        <f>ｼﾌﾄ原本!C18</f>
        <v>I.N</v>
      </c>
      <c r="C27" s="780" t="str">
        <f>ｼﾌﾄ原本!S18</f>
        <v>X</v>
      </c>
      <c r="D27" s="435">
        <f>IF(COUNTIF($H$14:$H$30,14),VLOOKUP(14,$H$14:$CU$30,3,FALSE),0)</f>
        <v>0</v>
      </c>
      <c r="E27" s="423">
        <f>IF(COUNTIF($H$14:$H$30,14),VLOOKUP(14,$H$14:$CU$30,4,FALSE),0)</f>
        <v>0</v>
      </c>
      <c r="F27" s="430">
        <f>IF(COUNTIF($H$14:$H$30,14),VLOOKUP(14,$H$14:$CU$30,92,FALSE),0)</f>
        <v>0</v>
      </c>
      <c r="G27" s="431">
        <f>IF(COUNTIF($H$14:$H$30,14),VLOOKUP(14,$H$14:$CW$30,94,FALSE),0)</f>
        <v>0</v>
      </c>
      <c r="H27" s="432"/>
      <c r="I27" s="874">
        <f>IF(H27=0,0,LOOKUP(H27,ﾃﾞｰﾀ入力!$C$3:'ﾃﾞｰﾀ入力'!$C$40,ﾃﾞｰﾀ入力!$D$3:'ﾃﾞｰﾀ入力'!$D$40))</f>
        <v>0</v>
      </c>
      <c r="J27" s="285"/>
      <c r="K27" s="286"/>
      <c r="L27" s="632">
        <f>IF(AND(L$12&gt;=$J$27,L$12&lt;$K$27),"*",0)</f>
        <v>0</v>
      </c>
      <c r="M27" s="626">
        <f>IF(AND(M$12&gt;=$J$27,M$12&lt;$K$27),"*",0)</f>
        <v>0</v>
      </c>
      <c r="N27" s="627">
        <f>IF(AND(N$12&gt;=$J$27,N$12&lt;$K$27),"*",0)</f>
        <v>0</v>
      </c>
      <c r="O27" s="628">
        <f>IF(AND(O$12&gt;=$J$27,O$12&lt;$K$27),"*",0)</f>
        <v>0</v>
      </c>
      <c r="P27" s="537">
        <f>IF(AND(P$12&gt;=$J$27,P$12&lt;$K$27),"*",0)</f>
        <v>0</v>
      </c>
      <c r="Q27" s="539">
        <f t="shared" ref="Q27:AV27" si="46">IF(AND(Q12&gt;=$J$27,Q12&lt;$K$27),"*",0)</f>
        <v>0</v>
      </c>
      <c r="R27" s="541">
        <f t="shared" si="46"/>
        <v>0</v>
      </c>
      <c r="S27" s="539">
        <f t="shared" si="46"/>
        <v>0</v>
      </c>
      <c r="T27" s="537">
        <f t="shared" si="46"/>
        <v>0</v>
      </c>
      <c r="U27" s="538">
        <f t="shared" si="46"/>
        <v>0</v>
      </c>
      <c r="V27" s="539">
        <f t="shared" si="46"/>
        <v>0</v>
      </c>
      <c r="W27" s="540">
        <f t="shared" si="46"/>
        <v>0</v>
      </c>
      <c r="X27" s="539">
        <f t="shared" si="46"/>
        <v>0</v>
      </c>
      <c r="Y27" s="539">
        <f t="shared" si="46"/>
        <v>0</v>
      </c>
      <c r="Z27" s="541">
        <f t="shared" si="46"/>
        <v>0</v>
      </c>
      <c r="AA27" s="539">
        <f t="shared" si="46"/>
        <v>0</v>
      </c>
      <c r="AB27" s="537">
        <f t="shared" si="46"/>
        <v>0</v>
      </c>
      <c r="AC27" s="538">
        <f t="shared" si="46"/>
        <v>0</v>
      </c>
      <c r="AD27" s="539">
        <f t="shared" si="46"/>
        <v>0</v>
      </c>
      <c r="AE27" s="540">
        <f t="shared" si="46"/>
        <v>0</v>
      </c>
      <c r="AF27" s="539">
        <f t="shared" si="46"/>
        <v>0</v>
      </c>
      <c r="AG27" s="723">
        <f t="shared" si="46"/>
        <v>0</v>
      </c>
      <c r="AH27" s="724">
        <f t="shared" si="46"/>
        <v>0</v>
      </c>
      <c r="AI27" s="723">
        <f t="shared" si="46"/>
        <v>0</v>
      </c>
      <c r="AJ27" s="721">
        <f t="shared" si="46"/>
        <v>0</v>
      </c>
      <c r="AK27" s="722">
        <f t="shared" si="46"/>
        <v>0</v>
      </c>
      <c r="AL27" s="723">
        <f t="shared" si="46"/>
        <v>0</v>
      </c>
      <c r="AM27" s="562">
        <f t="shared" si="46"/>
        <v>0</v>
      </c>
      <c r="AN27" s="723">
        <f t="shared" si="46"/>
        <v>0</v>
      </c>
      <c r="AO27" s="723">
        <f t="shared" si="46"/>
        <v>0</v>
      </c>
      <c r="AP27" s="724">
        <f t="shared" si="46"/>
        <v>0</v>
      </c>
      <c r="AQ27" s="723">
        <f t="shared" si="46"/>
        <v>0</v>
      </c>
      <c r="AR27" s="721">
        <f t="shared" si="46"/>
        <v>0</v>
      </c>
      <c r="AS27" s="722">
        <f t="shared" si="46"/>
        <v>0</v>
      </c>
      <c r="AT27" s="723">
        <f t="shared" si="46"/>
        <v>0</v>
      </c>
      <c r="AU27" s="562">
        <f t="shared" si="46"/>
        <v>0</v>
      </c>
      <c r="AV27" s="723">
        <f t="shared" si="46"/>
        <v>0</v>
      </c>
      <c r="AW27" s="723">
        <f t="shared" ref="AW27:CB27" si="47">IF(AND(AW12&gt;=$J$27,AW12&lt;$K$27),"*",0)</f>
        <v>0</v>
      </c>
      <c r="AX27" s="724">
        <f t="shared" si="47"/>
        <v>0</v>
      </c>
      <c r="AY27" s="723">
        <f t="shared" si="47"/>
        <v>0</v>
      </c>
      <c r="AZ27" s="721">
        <f t="shared" si="47"/>
        <v>0</v>
      </c>
      <c r="BA27" s="722">
        <f t="shared" si="47"/>
        <v>0</v>
      </c>
      <c r="BB27" s="723">
        <f t="shared" si="47"/>
        <v>0</v>
      </c>
      <c r="BC27" s="562">
        <f t="shared" si="47"/>
        <v>0</v>
      </c>
      <c r="BD27" s="723">
        <f t="shared" si="47"/>
        <v>0</v>
      </c>
      <c r="BE27" s="723">
        <f t="shared" si="47"/>
        <v>0</v>
      </c>
      <c r="BF27" s="724">
        <f t="shared" si="47"/>
        <v>0</v>
      </c>
      <c r="BG27" s="723">
        <f t="shared" si="47"/>
        <v>0</v>
      </c>
      <c r="BH27" s="721">
        <f t="shared" si="47"/>
        <v>0</v>
      </c>
      <c r="BI27" s="722">
        <f t="shared" si="47"/>
        <v>0</v>
      </c>
      <c r="BJ27" s="723">
        <f t="shared" si="47"/>
        <v>0</v>
      </c>
      <c r="BK27" s="562">
        <f t="shared" si="47"/>
        <v>0</v>
      </c>
      <c r="BL27" s="723">
        <f t="shared" si="47"/>
        <v>0</v>
      </c>
      <c r="BM27" s="723">
        <f t="shared" si="47"/>
        <v>0</v>
      </c>
      <c r="BN27" s="724">
        <f t="shared" si="47"/>
        <v>0</v>
      </c>
      <c r="BO27" s="723">
        <f t="shared" si="47"/>
        <v>0</v>
      </c>
      <c r="BP27" s="721">
        <f t="shared" si="47"/>
        <v>0</v>
      </c>
      <c r="BQ27" s="722">
        <f t="shared" si="47"/>
        <v>0</v>
      </c>
      <c r="BR27" s="723">
        <f t="shared" si="47"/>
        <v>0</v>
      </c>
      <c r="BS27" s="562">
        <f t="shared" si="47"/>
        <v>0</v>
      </c>
      <c r="BT27" s="723">
        <f t="shared" si="47"/>
        <v>0</v>
      </c>
      <c r="BU27" s="723">
        <f t="shared" si="47"/>
        <v>0</v>
      </c>
      <c r="BV27" s="724">
        <f t="shared" si="47"/>
        <v>0</v>
      </c>
      <c r="BW27" s="723">
        <f t="shared" si="47"/>
        <v>0</v>
      </c>
      <c r="BX27" s="721">
        <f t="shared" si="47"/>
        <v>0</v>
      </c>
      <c r="BY27" s="722">
        <f t="shared" si="47"/>
        <v>0</v>
      </c>
      <c r="BZ27" s="723">
        <f t="shared" si="47"/>
        <v>0</v>
      </c>
      <c r="CA27" s="562">
        <f t="shared" si="47"/>
        <v>0</v>
      </c>
      <c r="CB27" s="723">
        <f t="shared" si="47"/>
        <v>0</v>
      </c>
      <c r="CC27" s="723">
        <f t="shared" ref="CC27:CM27" si="48">IF(AND(CC12&gt;=$J$27,CC12&lt;$K$27),"*",0)</f>
        <v>0</v>
      </c>
      <c r="CD27" s="541">
        <f t="shared" si="48"/>
        <v>0</v>
      </c>
      <c r="CE27" s="539">
        <f t="shared" si="48"/>
        <v>0</v>
      </c>
      <c r="CF27" s="537">
        <f t="shared" si="48"/>
        <v>0</v>
      </c>
      <c r="CG27" s="538">
        <f t="shared" si="48"/>
        <v>0</v>
      </c>
      <c r="CH27" s="539">
        <f t="shared" si="48"/>
        <v>0</v>
      </c>
      <c r="CI27" s="540">
        <f t="shared" si="48"/>
        <v>0</v>
      </c>
      <c r="CJ27" s="539">
        <f t="shared" si="48"/>
        <v>0</v>
      </c>
      <c r="CK27" s="539">
        <f t="shared" si="48"/>
        <v>0</v>
      </c>
      <c r="CL27" s="541">
        <f t="shared" si="48"/>
        <v>0</v>
      </c>
      <c r="CM27" s="539">
        <f t="shared" si="48"/>
        <v>0</v>
      </c>
      <c r="CN27" s="1128">
        <f t="shared" si="4"/>
        <v>0</v>
      </c>
      <c r="CO27" s="1129"/>
      <c r="CP27" s="1123">
        <f>IF(CN27=0,0,LOOKUP(CN27,ﾃﾞｰﾀ入力!$AR$13:'ﾃﾞｰﾀ入力'!$AR$34,ﾃﾞｰﾀ入力!$AS$13:'ﾃﾞｰﾀ入力'!$AS$34))</f>
        <v>0</v>
      </c>
      <c r="CQ27" s="1123"/>
      <c r="CR27" s="294">
        <f t="shared" si="5"/>
        <v>0</v>
      </c>
      <c r="CS27" s="294">
        <f t="shared" si="6"/>
        <v>0</v>
      </c>
      <c r="CT27" s="294">
        <f t="shared" si="7"/>
        <v>0</v>
      </c>
      <c r="CU27" s="295">
        <f t="shared" si="12"/>
        <v>0</v>
      </c>
      <c r="CV27" s="296">
        <f>IF(H27=0,0,LOOKUP(H27,ﾃﾞｰﾀ入力!$C$3:'ﾃﾞｰﾀ入力'!$C$52,ﾃﾞｰﾀ入力!$E$3:'ﾃﾞｰﾀ入力'!$E$51))</f>
        <v>0</v>
      </c>
      <c r="CW27" s="297">
        <f>IF(H27=0,0,LOOKUP(H27,ﾃﾞｰﾀ入力!$C$3:'ﾃﾞｰﾀ入力'!$C$52,ﾃﾞｰﾀ入力!$F$3:'ﾃﾞｰﾀ入力'!$F$51))</f>
        <v>0</v>
      </c>
      <c r="CY27" s="69"/>
      <c r="CZ27" s="69"/>
      <c r="DA27" s="69"/>
    </row>
    <row r="28" spans="1:105" ht="22.5" customHeight="1">
      <c r="A28" s="443">
        <f t="shared" si="8"/>
        <v>15</v>
      </c>
      <c r="B28" s="855" t="str">
        <f>ｼﾌﾄ原本!C19</f>
        <v>W.M</v>
      </c>
      <c r="C28" s="780" t="str">
        <f>ｼﾌﾄ原本!S19</f>
        <v>X</v>
      </c>
      <c r="D28" s="435">
        <f>IF(COUNTIF($H$14:$H$30,15),VLOOKUP(15,$H$14:$CU$30,3,FALSE),0)</f>
        <v>0</v>
      </c>
      <c r="E28" s="423">
        <f>IF(COUNTIF($H$14:$H$30,15),VLOOKUP(15,$H$14:$CU$30,4,FALSE),0)</f>
        <v>0</v>
      </c>
      <c r="F28" s="426">
        <f>IF(COUNTIF($H$14:$H$30,15),VLOOKUP(15,$H$14:$CU$30,92,FALSE),0)</f>
        <v>0</v>
      </c>
      <c r="G28" s="436">
        <f>IF(COUNTIF($H$14:$H$30,15),VLOOKUP(15,$H$14:$CW$30,94,FALSE),0)</f>
        <v>0</v>
      </c>
      <c r="H28" s="432"/>
      <c r="I28" s="874">
        <f>IF(H28=0,0,LOOKUP(H28,ﾃﾞｰﾀ入力!$C$3:'ﾃﾞｰﾀ入力'!$C$40,ﾃﾞｰﾀ入力!$D$3:'ﾃﾞｰﾀ入力'!$D$40))</f>
        <v>0</v>
      </c>
      <c r="J28" s="559"/>
      <c r="K28" s="560"/>
      <c r="L28" s="632">
        <f t="shared" ref="L28:AQ28" si="49">IF(AND(L$12&gt;=$J$28,L$12&lt;$K$28),"*",0)</f>
        <v>0</v>
      </c>
      <c r="M28" s="626">
        <f t="shared" si="49"/>
        <v>0</v>
      </c>
      <c r="N28" s="627">
        <f t="shared" si="49"/>
        <v>0</v>
      </c>
      <c r="O28" s="628">
        <f t="shared" si="49"/>
        <v>0</v>
      </c>
      <c r="P28" s="537">
        <f t="shared" si="49"/>
        <v>0</v>
      </c>
      <c r="Q28" s="539">
        <f t="shared" si="49"/>
        <v>0</v>
      </c>
      <c r="R28" s="541">
        <f t="shared" si="49"/>
        <v>0</v>
      </c>
      <c r="S28" s="539">
        <f t="shared" si="49"/>
        <v>0</v>
      </c>
      <c r="T28" s="537">
        <f t="shared" si="49"/>
        <v>0</v>
      </c>
      <c r="U28" s="538">
        <f t="shared" si="49"/>
        <v>0</v>
      </c>
      <c r="V28" s="539">
        <f t="shared" si="49"/>
        <v>0</v>
      </c>
      <c r="W28" s="540">
        <f t="shared" si="49"/>
        <v>0</v>
      </c>
      <c r="X28" s="539">
        <f t="shared" si="49"/>
        <v>0</v>
      </c>
      <c r="Y28" s="539">
        <f t="shared" si="49"/>
        <v>0</v>
      </c>
      <c r="Z28" s="541">
        <f t="shared" si="49"/>
        <v>0</v>
      </c>
      <c r="AA28" s="539">
        <f t="shared" si="49"/>
        <v>0</v>
      </c>
      <c r="AB28" s="537">
        <f t="shared" si="49"/>
        <v>0</v>
      </c>
      <c r="AC28" s="538">
        <f t="shared" si="49"/>
        <v>0</v>
      </c>
      <c r="AD28" s="539">
        <f t="shared" si="49"/>
        <v>0</v>
      </c>
      <c r="AE28" s="540">
        <f t="shared" si="49"/>
        <v>0</v>
      </c>
      <c r="AF28" s="539">
        <f t="shared" si="49"/>
        <v>0</v>
      </c>
      <c r="AG28" s="723">
        <f t="shared" si="49"/>
        <v>0</v>
      </c>
      <c r="AH28" s="724">
        <f t="shared" si="49"/>
        <v>0</v>
      </c>
      <c r="AI28" s="723">
        <f t="shared" si="49"/>
        <v>0</v>
      </c>
      <c r="AJ28" s="721">
        <f t="shared" si="49"/>
        <v>0</v>
      </c>
      <c r="AK28" s="722">
        <f t="shared" si="49"/>
        <v>0</v>
      </c>
      <c r="AL28" s="723">
        <f t="shared" si="49"/>
        <v>0</v>
      </c>
      <c r="AM28" s="562">
        <f t="shared" si="49"/>
        <v>0</v>
      </c>
      <c r="AN28" s="723">
        <f t="shared" si="49"/>
        <v>0</v>
      </c>
      <c r="AO28" s="723">
        <f t="shared" si="49"/>
        <v>0</v>
      </c>
      <c r="AP28" s="724">
        <f t="shared" si="49"/>
        <v>0</v>
      </c>
      <c r="AQ28" s="723">
        <f t="shared" si="49"/>
        <v>0</v>
      </c>
      <c r="AR28" s="721">
        <f t="shared" ref="AR28:BW28" si="50">IF(AND(AR$12&gt;=$J$28,AR$12&lt;$K$28),"*",0)</f>
        <v>0</v>
      </c>
      <c r="AS28" s="722">
        <f t="shared" si="50"/>
        <v>0</v>
      </c>
      <c r="AT28" s="723">
        <f t="shared" si="50"/>
        <v>0</v>
      </c>
      <c r="AU28" s="562">
        <f t="shared" si="50"/>
        <v>0</v>
      </c>
      <c r="AV28" s="723">
        <f t="shared" si="50"/>
        <v>0</v>
      </c>
      <c r="AW28" s="723">
        <f t="shared" si="50"/>
        <v>0</v>
      </c>
      <c r="AX28" s="724">
        <f t="shared" si="50"/>
        <v>0</v>
      </c>
      <c r="AY28" s="723">
        <f t="shared" si="50"/>
        <v>0</v>
      </c>
      <c r="AZ28" s="721">
        <f t="shared" si="50"/>
        <v>0</v>
      </c>
      <c r="BA28" s="722">
        <f t="shared" si="50"/>
        <v>0</v>
      </c>
      <c r="BB28" s="723">
        <f t="shared" si="50"/>
        <v>0</v>
      </c>
      <c r="BC28" s="562">
        <f t="shared" si="50"/>
        <v>0</v>
      </c>
      <c r="BD28" s="723">
        <f t="shared" si="50"/>
        <v>0</v>
      </c>
      <c r="BE28" s="723">
        <f t="shared" si="50"/>
        <v>0</v>
      </c>
      <c r="BF28" s="724">
        <f t="shared" si="50"/>
        <v>0</v>
      </c>
      <c r="BG28" s="723">
        <f t="shared" si="50"/>
        <v>0</v>
      </c>
      <c r="BH28" s="721">
        <f t="shared" si="50"/>
        <v>0</v>
      </c>
      <c r="BI28" s="722">
        <f t="shared" si="50"/>
        <v>0</v>
      </c>
      <c r="BJ28" s="723">
        <f t="shared" si="50"/>
        <v>0</v>
      </c>
      <c r="BK28" s="562">
        <f t="shared" si="50"/>
        <v>0</v>
      </c>
      <c r="BL28" s="723">
        <f t="shared" si="50"/>
        <v>0</v>
      </c>
      <c r="BM28" s="723">
        <f t="shared" si="50"/>
        <v>0</v>
      </c>
      <c r="BN28" s="724">
        <f t="shared" si="50"/>
        <v>0</v>
      </c>
      <c r="BO28" s="723">
        <f t="shared" si="50"/>
        <v>0</v>
      </c>
      <c r="BP28" s="721">
        <f t="shared" si="50"/>
        <v>0</v>
      </c>
      <c r="BQ28" s="722">
        <f t="shared" si="50"/>
        <v>0</v>
      </c>
      <c r="BR28" s="723">
        <f t="shared" si="50"/>
        <v>0</v>
      </c>
      <c r="BS28" s="562">
        <f t="shared" si="50"/>
        <v>0</v>
      </c>
      <c r="BT28" s="723">
        <f t="shared" si="50"/>
        <v>0</v>
      </c>
      <c r="BU28" s="723">
        <f t="shared" si="50"/>
        <v>0</v>
      </c>
      <c r="BV28" s="724">
        <f t="shared" si="50"/>
        <v>0</v>
      </c>
      <c r="BW28" s="723">
        <f t="shared" si="50"/>
        <v>0</v>
      </c>
      <c r="BX28" s="721">
        <f t="shared" ref="BX28:CM28" si="51">IF(AND(BX$12&gt;=$J$28,BX$12&lt;$K$28),"*",0)</f>
        <v>0</v>
      </c>
      <c r="BY28" s="722">
        <f t="shared" si="51"/>
        <v>0</v>
      </c>
      <c r="BZ28" s="723">
        <f t="shared" si="51"/>
        <v>0</v>
      </c>
      <c r="CA28" s="562">
        <f t="shared" si="51"/>
        <v>0</v>
      </c>
      <c r="CB28" s="723">
        <f t="shared" si="51"/>
        <v>0</v>
      </c>
      <c r="CC28" s="723">
        <f t="shared" si="51"/>
        <v>0</v>
      </c>
      <c r="CD28" s="541">
        <f t="shared" si="51"/>
        <v>0</v>
      </c>
      <c r="CE28" s="539">
        <f t="shared" si="51"/>
        <v>0</v>
      </c>
      <c r="CF28" s="537">
        <f t="shared" si="51"/>
        <v>0</v>
      </c>
      <c r="CG28" s="538">
        <f t="shared" si="51"/>
        <v>0</v>
      </c>
      <c r="CH28" s="539">
        <f t="shared" si="51"/>
        <v>0</v>
      </c>
      <c r="CI28" s="540">
        <f t="shared" si="51"/>
        <v>0</v>
      </c>
      <c r="CJ28" s="539">
        <f t="shared" si="51"/>
        <v>0</v>
      </c>
      <c r="CK28" s="539">
        <f t="shared" si="51"/>
        <v>0</v>
      </c>
      <c r="CL28" s="541">
        <f t="shared" si="51"/>
        <v>0</v>
      </c>
      <c r="CM28" s="539">
        <f t="shared" si="51"/>
        <v>0</v>
      </c>
      <c r="CN28" s="1128">
        <f t="shared" si="4"/>
        <v>0</v>
      </c>
      <c r="CO28" s="1129"/>
      <c r="CP28" s="1123">
        <f>IF(CN28=0,0,LOOKUP(CN28,ﾃﾞｰﾀ入力!$AR$13:'ﾃﾞｰﾀ入力'!$AR$34,ﾃﾞｰﾀ入力!$AS$13:'ﾃﾞｰﾀ入力'!$AS$34))</f>
        <v>0</v>
      </c>
      <c r="CQ28" s="1123"/>
      <c r="CR28" s="294">
        <f t="shared" si="5"/>
        <v>0</v>
      </c>
      <c r="CS28" s="294">
        <f t="shared" si="6"/>
        <v>0</v>
      </c>
      <c r="CT28" s="294">
        <f t="shared" si="7"/>
        <v>0</v>
      </c>
      <c r="CU28" s="295">
        <f t="shared" si="12"/>
        <v>0</v>
      </c>
      <c r="CV28" s="296">
        <f>IF(H28=0,0,LOOKUP(H28,ﾃﾞｰﾀ入力!$C$3:'ﾃﾞｰﾀ入力'!$C$52,ﾃﾞｰﾀ入力!$E$3:'ﾃﾞｰﾀ入力'!$E$51))</f>
        <v>0</v>
      </c>
      <c r="CW28" s="297">
        <f>IF(H28=0,0,LOOKUP(H28,ﾃﾞｰﾀ入力!$C$3:'ﾃﾞｰﾀ入力'!$C$52,ﾃﾞｰﾀ入力!$F$3:'ﾃﾞｰﾀ入力'!$F$51))</f>
        <v>0</v>
      </c>
      <c r="CY28" s="69"/>
      <c r="CZ28" s="69"/>
      <c r="DA28" s="69"/>
    </row>
    <row r="29" spans="1:105" ht="22.5" customHeight="1">
      <c r="A29" s="443">
        <f t="shared" si="8"/>
        <v>16</v>
      </c>
      <c r="B29" s="855" t="str">
        <f>ｼﾌﾄ原本!C20</f>
        <v>Y.Y</v>
      </c>
      <c r="C29" s="780" t="str">
        <f>ｼﾌﾄ原本!S20</f>
        <v>X</v>
      </c>
      <c r="D29" s="435">
        <f>IF(COUNTIF($H$14:$H$30,16),VLOOKUP(16,$H$14:$CU$30,3,FALSE),0)</f>
        <v>0</v>
      </c>
      <c r="E29" s="423">
        <f>IF(COUNTIF($H$14:$H$30,16),VLOOKUP(16,$H$14:$CU$30,4,FALSE),0)</f>
        <v>0</v>
      </c>
      <c r="F29" s="426">
        <f>IF(COUNTIF($H$14:$H$30,16),VLOOKUP(16,$H$14:$CU$30,92,FALSE),0)</f>
        <v>0</v>
      </c>
      <c r="G29" s="436">
        <f>IF(COUNTIF($H$14:$H$30,16),VLOOKUP(16,$H$14:$CW$30,94,FALSE),0)</f>
        <v>0</v>
      </c>
      <c r="H29" s="432"/>
      <c r="I29" s="874">
        <f>IF(H29=0,0,LOOKUP(H29,ﾃﾞｰﾀ入力!$C$3:'ﾃﾞｰﾀ入力'!$C$40,ﾃﾞｰﾀ入力!$D$3:'ﾃﾞｰﾀ入力'!$D$40))</f>
        <v>0</v>
      </c>
      <c r="J29" s="298"/>
      <c r="K29" s="299"/>
      <c r="L29" s="632">
        <f t="shared" ref="L29:AQ29" si="52">IF(AND(L$12&gt;=$J$29,L$12&lt;$K$29),"*",0)</f>
        <v>0</v>
      </c>
      <c r="M29" s="626">
        <f t="shared" si="52"/>
        <v>0</v>
      </c>
      <c r="N29" s="627">
        <f t="shared" si="52"/>
        <v>0</v>
      </c>
      <c r="O29" s="628">
        <f t="shared" si="52"/>
        <v>0</v>
      </c>
      <c r="P29" s="537">
        <f t="shared" si="52"/>
        <v>0</v>
      </c>
      <c r="Q29" s="539">
        <f t="shared" si="52"/>
        <v>0</v>
      </c>
      <c r="R29" s="541">
        <f t="shared" si="52"/>
        <v>0</v>
      </c>
      <c r="S29" s="539">
        <f t="shared" si="52"/>
        <v>0</v>
      </c>
      <c r="T29" s="537">
        <f t="shared" si="52"/>
        <v>0</v>
      </c>
      <c r="U29" s="538">
        <f t="shared" si="52"/>
        <v>0</v>
      </c>
      <c r="V29" s="539">
        <f t="shared" si="52"/>
        <v>0</v>
      </c>
      <c r="W29" s="540">
        <f t="shared" si="52"/>
        <v>0</v>
      </c>
      <c r="X29" s="539">
        <f t="shared" si="52"/>
        <v>0</v>
      </c>
      <c r="Y29" s="539">
        <f t="shared" si="52"/>
        <v>0</v>
      </c>
      <c r="Z29" s="541">
        <f t="shared" si="52"/>
        <v>0</v>
      </c>
      <c r="AA29" s="539">
        <f t="shared" si="52"/>
        <v>0</v>
      </c>
      <c r="AB29" s="537">
        <f t="shared" si="52"/>
        <v>0</v>
      </c>
      <c r="AC29" s="538">
        <f t="shared" si="52"/>
        <v>0</v>
      </c>
      <c r="AD29" s="539">
        <f t="shared" si="52"/>
        <v>0</v>
      </c>
      <c r="AE29" s="540">
        <f t="shared" si="52"/>
        <v>0</v>
      </c>
      <c r="AF29" s="539">
        <f t="shared" si="52"/>
        <v>0</v>
      </c>
      <c r="AG29" s="539">
        <f t="shared" si="52"/>
        <v>0</v>
      </c>
      <c r="AH29" s="541">
        <f t="shared" si="52"/>
        <v>0</v>
      </c>
      <c r="AI29" s="539">
        <f t="shared" si="52"/>
        <v>0</v>
      </c>
      <c r="AJ29" s="537">
        <f t="shared" si="52"/>
        <v>0</v>
      </c>
      <c r="AK29" s="538">
        <f t="shared" si="52"/>
        <v>0</v>
      </c>
      <c r="AL29" s="539">
        <f t="shared" si="52"/>
        <v>0</v>
      </c>
      <c r="AM29" s="540">
        <f t="shared" si="52"/>
        <v>0</v>
      </c>
      <c r="AN29" s="539">
        <f t="shared" si="52"/>
        <v>0</v>
      </c>
      <c r="AO29" s="539">
        <f t="shared" si="52"/>
        <v>0</v>
      </c>
      <c r="AP29" s="541">
        <f t="shared" si="52"/>
        <v>0</v>
      </c>
      <c r="AQ29" s="539">
        <f t="shared" si="52"/>
        <v>0</v>
      </c>
      <c r="AR29" s="537">
        <f t="shared" ref="AR29:BW29" si="53">IF(AND(AR$12&gt;=$J$29,AR$12&lt;$K$29),"*",0)</f>
        <v>0</v>
      </c>
      <c r="AS29" s="538">
        <f t="shared" si="53"/>
        <v>0</v>
      </c>
      <c r="AT29" s="539">
        <f t="shared" si="53"/>
        <v>0</v>
      </c>
      <c r="AU29" s="540">
        <f t="shared" si="53"/>
        <v>0</v>
      </c>
      <c r="AV29" s="539">
        <f t="shared" si="53"/>
        <v>0</v>
      </c>
      <c r="AW29" s="539">
        <f t="shared" si="53"/>
        <v>0</v>
      </c>
      <c r="AX29" s="541">
        <f t="shared" si="53"/>
        <v>0</v>
      </c>
      <c r="AY29" s="539">
        <f t="shared" si="53"/>
        <v>0</v>
      </c>
      <c r="AZ29" s="537">
        <f t="shared" si="53"/>
        <v>0</v>
      </c>
      <c r="BA29" s="538">
        <f t="shared" si="53"/>
        <v>0</v>
      </c>
      <c r="BB29" s="539">
        <f t="shared" si="53"/>
        <v>0</v>
      </c>
      <c r="BC29" s="540">
        <f t="shared" si="53"/>
        <v>0</v>
      </c>
      <c r="BD29" s="539">
        <f t="shared" si="53"/>
        <v>0</v>
      </c>
      <c r="BE29" s="539">
        <f t="shared" si="53"/>
        <v>0</v>
      </c>
      <c r="BF29" s="541">
        <f t="shared" si="53"/>
        <v>0</v>
      </c>
      <c r="BG29" s="539">
        <f t="shared" si="53"/>
        <v>0</v>
      </c>
      <c r="BH29" s="537">
        <f t="shared" si="53"/>
        <v>0</v>
      </c>
      <c r="BI29" s="538">
        <f t="shared" si="53"/>
        <v>0</v>
      </c>
      <c r="BJ29" s="539">
        <f t="shared" si="53"/>
        <v>0</v>
      </c>
      <c r="BK29" s="540">
        <f t="shared" si="53"/>
        <v>0</v>
      </c>
      <c r="BL29" s="539">
        <f t="shared" si="53"/>
        <v>0</v>
      </c>
      <c r="BM29" s="539">
        <f t="shared" si="53"/>
        <v>0</v>
      </c>
      <c r="BN29" s="541">
        <f t="shared" si="53"/>
        <v>0</v>
      </c>
      <c r="BO29" s="539">
        <f t="shared" si="53"/>
        <v>0</v>
      </c>
      <c r="BP29" s="537">
        <f t="shared" si="53"/>
        <v>0</v>
      </c>
      <c r="BQ29" s="538">
        <f t="shared" si="53"/>
        <v>0</v>
      </c>
      <c r="BR29" s="539">
        <f t="shared" si="53"/>
        <v>0</v>
      </c>
      <c r="BS29" s="540">
        <f t="shared" si="53"/>
        <v>0</v>
      </c>
      <c r="BT29" s="539">
        <f t="shared" si="53"/>
        <v>0</v>
      </c>
      <c r="BU29" s="539">
        <f t="shared" si="53"/>
        <v>0</v>
      </c>
      <c r="BV29" s="541">
        <f t="shared" si="53"/>
        <v>0</v>
      </c>
      <c r="BW29" s="539">
        <f t="shared" si="53"/>
        <v>0</v>
      </c>
      <c r="BX29" s="537">
        <f t="shared" ref="BX29:CM29" si="54">IF(AND(BX$12&gt;=$J$29,BX$12&lt;$K$29),"*",0)</f>
        <v>0</v>
      </c>
      <c r="BY29" s="538">
        <f t="shared" si="54"/>
        <v>0</v>
      </c>
      <c r="BZ29" s="539">
        <f t="shared" si="54"/>
        <v>0</v>
      </c>
      <c r="CA29" s="540">
        <f t="shared" si="54"/>
        <v>0</v>
      </c>
      <c r="CB29" s="539">
        <f t="shared" si="54"/>
        <v>0</v>
      </c>
      <c r="CC29" s="539">
        <f t="shared" si="54"/>
        <v>0</v>
      </c>
      <c r="CD29" s="541">
        <f t="shared" si="54"/>
        <v>0</v>
      </c>
      <c r="CE29" s="539">
        <f t="shared" si="54"/>
        <v>0</v>
      </c>
      <c r="CF29" s="537">
        <f t="shared" si="54"/>
        <v>0</v>
      </c>
      <c r="CG29" s="538">
        <f t="shared" si="54"/>
        <v>0</v>
      </c>
      <c r="CH29" s="539">
        <f t="shared" si="54"/>
        <v>0</v>
      </c>
      <c r="CI29" s="540">
        <f t="shared" si="54"/>
        <v>0</v>
      </c>
      <c r="CJ29" s="539">
        <f t="shared" si="54"/>
        <v>0</v>
      </c>
      <c r="CK29" s="539">
        <f t="shared" si="54"/>
        <v>0</v>
      </c>
      <c r="CL29" s="541">
        <f t="shared" si="54"/>
        <v>0</v>
      </c>
      <c r="CM29" s="539">
        <f t="shared" si="54"/>
        <v>0</v>
      </c>
      <c r="CN29" s="1128">
        <f t="shared" si="4"/>
        <v>0</v>
      </c>
      <c r="CO29" s="1129"/>
      <c r="CP29" s="1123">
        <f>IF(CN29=0,0,LOOKUP(CN29,ﾃﾞｰﾀ入力!$AR$13:'ﾃﾞｰﾀ入力'!$AR$34,ﾃﾞｰﾀ入力!$AS$13:'ﾃﾞｰﾀ入力'!$AS$34))</f>
        <v>0</v>
      </c>
      <c r="CQ29" s="1123"/>
      <c r="CR29" s="294">
        <f t="shared" si="5"/>
        <v>0</v>
      </c>
      <c r="CS29" s="294">
        <f t="shared" si="6"/>
        <v>0</v>
      </c>
      <c r="CT29" s="294">
        <f t="shared" si="7"/>
        <v>0</v>
      </c>
      <c r="CU29" s="295">
        <f t="shared" si="12"/>
        <v>0</v>
      </c>
      <c r="CV29" s="296">
        <f>IF(H29=0,0,LOOKUP(H29,ﾃﾞｰﾀ入力!$C$3:'ﾃﾞｰﾀ入力'!$C$52,ﾃﾞｰﾀ入力!$E$3:'ﾃﾞｰﾀ入力'!$E$51))</f>
        <v>0</v>
      </c>
      <c r="CW29" s="297">
        <f>IF(H29=0,0,LOOKUP(H29,ﾃﾞｰﾀ入力!$C$3:'ﾃﾞｰﾀ入力'!$C$52,ﾃﾞｰﾀ入力!$F$3:'ﾃﾞｰﾀ入力'!$F$51))</f>
        <v>0</v>
      </c>
      <c r="CY29" s="69"/>
      <c r="CZ29" s="69"/>
      <c r="DA29" s="69"/>
    </row>
    <row r="30" spans="1:105" ht="22.5" customHeight="1" thickBot="1">
      <c r="A30" s="443">
        <f t="shared" si="8"/>
        <v>17</v>
      </c>
      <c r="B30" s="855" t="str">
        <f>ｼﾌﾄ原本!C21</f>
        <v>S.U</v>
      </c>
      <c r="C30" s="780" t="str">
        <f>ｼﾌﾄ原本!S21</f>
        <v>14-L</v>
      </c>
      <c r="D30" s="435">
        <f>IF(COUNTIF($H$14:$H$30,17),VLOOKUP(17,$H$14:$CU$30,3,FALSE),0)</f>
        <v>18</v>
      </c>
      <c r="E30" s="423">
        <f>IF(COUNTIF($H$14:$H$30,17),VLOOKUP(17,$H$14:$CU$30,4,FALSE),0)</f>
        <v>22.75</v>
      </c>
      <c r="F30" s="426">
        <f ca="1">IF(COUNTIF($H$14:$H$30,17),VLOOKUP(17,$H$14:$CU$30,92,FALSE),0)</f>
        <v>5746.875</v>
      </c>
      <c r="G30" s="436">
        <f ca="1">IF(COUNTIF($H$14:$H$30,17),VLOOKUP(17,$H$14:$CW$30,94,FALSE),0)</f>
        <v>418</v>
      </c>
      <c r="H30" s="432"/>
      <c r="I30" s="875">
        <f>IF(H30=0,0,LOOKUP(H30,ﾃﾞｰﾀ入力!$C$3:'ﾃﾞｰﾀ入力'!$C$40,ﾃﾞｰﾀ入力!$D$3:'ﾃﾞｰﾀ入力'!$D$40))</f>
        <v>0</v>
      </c>
      <c r="J30" s="399"/>
      <c r="K30" s="400"/>
      <c r="L30" s="657">
        <f t="shared" ref="L30:AQ30" si="55">IF(AND(L12&gt;=$J$30,L12&lt;$K$30),"*",0)</f>
        <v>0</v>
      </c>
      <c r="M30" s="658">
        <f t="shared" si="55"/>
        <v>0</v>
      </c>
      <c r="N30" s="659">
        <f t="shared" si="55"/>
        <v>0</v>
      </c>
      <c r="O30" s="660">
        <f t="shared" si="55"/>
        <v>0</v>
      </c>
      <c r="P30" s="552">
        <f t="shared" si="55"/>
        <v>0</v>
      </c>
      <c r="Q30" s="651">
        <f t="shared" si="55"/>
        <v>0</v>
      </c>
      <c r="R30" s="652">
        <f t="shared" si="55"/>
        <v>0</v>
      </c>
      <c r="S30" s="651">
        <f t="shared" si="55"/>
        <v>0</v>
      </c>
      <c r="T30" s="653">
        <f t="shared" si="55"/>
        <v>0</v>
      </c>
      <c r="U30" s="654">
        <f t="shared" si="55"/>
        <v>0</v>
      </c>
      <c r="V30" s="651">
        <f t="shared" si="55"/>
        <v>0</v>
      </c>
      <c r="W30" s="650">
        <f t="shared" si="55"/>
        <v>0</v>
      </c>
      <c r="X30" s="651">
        <f t="shared" si="55"/>
        <v>0</v>
      </c>
      <c r="Y30" s="651">
        <f t="shared" si="55"/>
        <v>0</v>
      </c>
      <c r="Z30" s="652">
        <f t="shared" si="55"/>
        <v>0</v>
      </c>
      <c r="AA30" s="651">
        <f t="shared" si="55"/>
        <v>0</v>
      </c>
      <c r="AB30" s="653">
        <f t="shared" si="55"/>
        <v>0</v>
      </c>
      <c r="AC30" s="654">
        <f t="shared" si="55"/>
        <v>0</v>
      </c>
      <c r="AD30" s="651">
        <f t="shared" si="55"/>
        <v>0</v>
      </c>
      <c r="AE30" s="650">
        <f t="shared" si="55"/>
        <v>0</v>
      </c>
      <c r="AF30" s="651">
        <f t="shared" si="55"/>
        <v>0</v>
      </c>
      <c r="AG30" s="651">
        <f t="shared" si="55"/>
        <v>0</v>
      </c>
      <c r="AH30" s="652">
        <f t="shared" si="55"/>
        <v>0</v>
      </c>
      <c r="AI30" s="651">
        <f t="shared" si="55"/>
        <v>0</v>
      </c>
      <c r="AJ30" s="653">
        <f t="shared" si="55"/>
        <v>0</v>
      </c>
      <c r="AK30" s="654">
        <f t="shared" si="55"/>
        <v>0</v>
      </c>
      <c r="AL30" s="651">
        <f t="shared" si="55"/>
        <v>0</v>
      </c>
      <c r="AM30" s="650">
        <f t="shared" si="55"/>
        <v>0</v>
      </c>
      <c r="AN30" s="651">
        <f t="shared" si="55"/>
        <v>0</v>
      </c>
      <c r="AO30" s="651">
        <f t="shared" si="55"/>
        <v>0</v>
      </c>
      <c r="AP30" s="652">
        <f t="shared" si="55"/>
        <v>0</v>
      </c>
      <c r="AQ30" s="651">
        <f t="shared" si="55"/>
        <v>0</v>
      </c>
      <c r="AR30" s="653">
        <f t="shared" ref="AR30:BW30" si="56">IF(AND(AR12&gt;=$J$30,AR12&lt;$K$30),"*",0)</f>
        <v>0</v>
      </c>
      <c r="AS30" s="654">
        <f t="shared" si="56"/>
        <v>0</v>
      </c>
      <c r="AT30" s="651">
        <f t="shared" si="56"/>
        <v>0</v>
      </c>
      <c r="AU30" s="650">
        <f t="shared" si="56"/>
        <v>0</v>
      </c>
      <c r="AV30" s="651">
        <f t="shared" si="56"/>
        <v>0</v>
      </c>
      <c r="AW30" s="651">
        <f t="shared" si="56"/>
        <v>0</v>
      </c>
      <c r="AX30" s="652">
        <f t="shared" si="56"/>
        <v>0</v>
      </c>
      <c r="AY30" s="651">
        <f t="shared" si="56"/>
        <v>0</v>
      </c>
      <c r="AZ30" s="653">
        <f t="shared" si="56"/>
        <v>0</v>
      </c>
      <c r="BA30" s="654">
        <f t="shared" si="56"/>
        <v>0</v>
      </c>
      <c r="BB30" s="651">
        <f t="shared" si="56"/>
        <v>0</v>
      </c>
      <c r="BC30" s="650">
        <f t="shared" si="56"/>
        <v>0</v>
      </c>
      <c r="BD30" s="651">
        <f t="shared" si="56"/>
        <v>0</v>
      </c>
      <c r="BE30" s="651">
        <f t="shared" si="56"/>
        <v>0</v>
      </c>
      <c r="BF30" s="652">
        <f t="shared" si="56"/>
        <v>0</v>
      </c>
      <c r="BG30" s="651">
        <f t="shared" si="56"/>
        <v>0</v>
      </c>
      <c r="BH30" s="653">
        <f t="shared" si="56"/>
        <v>0</v>
      </c>
      <c r="BI30" s="654">
        <f t="shared" si="56"/>
        <v>0</v>
      </c>
      <c r="BJ30" s="651">
        <f t="shared" si="56"/>
        <v>0</v>
      </c>
      <c r="BK30" s="650">
        <f t="shared" si="56"/>
        <v>0</v>
      </c>
      <c r="BL30" s="651">
        <f t="shared" si="56"/>
        <v>0</v>
      </c>
      <c r="BM30" s="651">
        <f t="shared" si="56"/>
        <v>0</v>
      </c>
      <c r="BN30" s="652">
        <f t="shared" si="56"/>
        <v>0</v>
      </c>
      <c r="BO30" s="651">
        <f t="shared" si="56"/>
        <v>0</v>
      </c>
      <c r="BP30" s="653">
        <f t="shared" si="56"/>
        <v>0</v>
      </c>
      <c r="BQ30" s="654">
        <f t="shared" si="56"/>
        <v>0</v>
      </c>
      <c r="BR30" s="651">
        <f t="shared" si="56"/>
        <v>0</v>
      </c>
      <c r="BS30" s="650">
        <f t="shared" si="56"/>
        <v>0</v>
      </c>
      <c r="BT30" s="651">
        <f t="shared" si="56"/>
        <v>0</v>
      </c>
      <c r="BU30" s="651">
        <f t="shared" si="56"/>
        <v>0</v>
      </c>
      <c r="BV30" s="652">
        <f t="shared" si="56"/>
        <v>0</v>
      </c>
      <c r="BW30" s="651">
        <f t="shared" si="56"/>
        <v>0</v>
      </c>
      <c r="BX30" s="653">
        <f t="shared" ref="BX30:CM30" si="57">IF(AND(BX12&gt;=$J$30,BX12&lt;$K$30),"*",0)</f>
        <v>0</v>
      </c>
      <c r="BY30" s="654">
        <f t="shared" si="57"/>
        <v>0</v>
      </c>
      <c r="BZ30" s="651">
        <f t="shared" si="57"/>
        <v>0</v>
      </c>
      <c r="CA30" s="650">
        <f t="shared" si="57"/>
        <v>0</v>
      </c>
      <c r="CB30" s="651">
        <f t="shared" si="57"/>
        <v>0</v>
      </c>
      <c r="CC30" s="651">
        <f t="shared" si="57"/>
        <v>0</v>
      </c>
      <c r="CD30" s="652">
        <f t="shared" si="57"/>
        <v>0</v>
      </c>
      <c r="CE30" s="651">
        <f t="shared" si="57"/>
        <v>0</v>
      </c>
      <c r="CF30" s="653">
        <f t="shared" si="57"/>
        <v>0</v>
      </c>
      <c r="CG30" s="654">
        <f t="shared" si="57"/>
        <v>0</v>
      </c>
      <c r="CH30" s="651">
        <f t="shared" si="57"/>
        <v>0</v>
      </c>
      <c r="CI30" s="650">
        <f t="shared" si="57"/>
        <v>0</v>
      </c>
      <c r="CJ30" s="651">
        <f t="shared" si="57"/>
        <v>0</v>
      </c>
      <c r="CK30" s="651">
        <f t="shared" si="57"/>
        <v>0</v>
      </c>
      <c r="CL30" s="652">
        <f t="shared" si="57"/>
        <v>0</v>
      </c>
      <c r="CM30" s="651">
        <f t="shared" si="57"/>
        <v>0</v>
      </c>
      <c r="CN30" s="1393">
        <f t="shared" si="4"/>
        <v>0</v>
      </c>
      <c r="CO30" s="1394"/>
      <c r="CP30" s="1392">
        <f>IF(CN30=0,0,LOOKUP(CN30,ﾃﾞｰﾀ入力!$AR$13:'ﾃﾞｰﾀ入力'!$AR$34,ﾃﾞｰﾀ入力!$AS$13:'ﾃﾞｰﾀ入力'!$AS$34))</f>
        <v>0</v>
      </c>
      <c r="CQ30" s="1392"/>
      <c r="CR30" s="307">
        <f t="shared" si="5"/>
        <v>0</v>
      </c>
      <c r="CS30" s="307">
        <f t="shared" si="6"/>
        <v>0</v>
      </c>
      <c r="CT30" s="307">
        <f t="shared" si="7"/>
        <v>0</v>
      </c>
      <c r="CU30" s="308">
        <f t="shared" si="12"/>
        <v>0</v>
      </c>
      <c r="CV30" s="309">
        <f>IF(H30=0,0,LOOKUP(H30,ﾃﾞｰﾀ入力!$C$3:'ﾃﾞｰﾀ入力'!$C$52,ﾃﾞｰﾀ入力!$E$3:'ﾃﾞｰﾀ入力'!$E$51))</f>
        <v>0</v>
      </c>
      <c r="CW30" s="310">
        <f>IF(H30=0,0,LOOKUP(H30,ﾃﾞｰﾀ入力!$C$3:'ﾃﾞｰﾀ入力'!$C$52,ﾃﾞｰﾀ入力!$F$3:'ﾃﾞｰﾀ入力'!$F$51))</f>
        <v>0</v>
      </c>
      <c r="CY30" s="69"/>
      <c r="CZ30" s="69"/>
      <c r="DA30" s="69"/>
    </row>
    <row r="31" spans="1:105" ht="22.5" customHeight="1" thickBot="1">
      <c r="A31" s="443">
        <f t="shared" si="8"/>
        <v>18</v>
      </c>
      <c r="B31" s="855" t="str">
        <f>ｼﾌﾄ原本!C22</f>
        <v>A.A</v>
      </c>
      <c r="C31" s="780" t="str">
        <f>ｼﾌﾄ原本!S22</f>
        <v>X</v>
      </c>
      <c r="D31" s="435">
        <f>IF(COUNTIF($H$14:$H$30,18),VLOOKUP(18,$H$14:$CU$30,3,FALSE),0)</f>
        <v>0</v>
      </c>
      <c r="E31" s="429">
        <f>IF(COUNTIF($H$14:$H$30,18),VLOOKUP(18,$H$14:$CU$30,4,FALSE),0)</f>
        <v>0</v>
      </c>
      <c r="F31" s="430">
        <f>IF(COUNTIF($H$14:$H$30,18),VLOOKUP(18,$H$14:$CU$30,92,FALSE),0)</f>
        <v>0</v>
      </c>
      <c r="G31" s="431">
        <f>IF(COUNTIF($H$14:$H$30,18),VLOOKUP(18,$H$14:$CW$30,94,FALSE),0)</f>
        <v>0</v>
      </c>
      <c r="I31" s="311">
        <f>COUNT(H14:H30)</f>
        <v>7</v>
      </c>
      <c r="J31" s="876" t="s">
        <v>187</v>
      </c>
      <c r="K31" s="877"/>
      <c r="L31" s="1391">
        <f>(68-COUNT(L$14:O$30))/4</f>
        <v>0</v>
      </c>
      <c r="M31" s="1391"/>
      <c r="N31" s="1391"/>
      <c r="O31" s="1391"/>
      <c r="P31" s="1391">
        <f>(68-COUNT(P$14:S$30))/4</f>
        <v>0.5</v>
      </c>
      <c r="Q31" s="1391"/>
      <c r="R31" s="1391"/>
      <c r="S31" s="1391"/>
      <c r="T31" s="1391">
        <f>(68-COUNT(T$14:W$30))/4</f>
        <v>2</v>
      </c>
      <c r="U31" s="1391"/>
      <c r="V31" s="1391"/>
      <c r="W31" s="1391"/>
      <c r="X31" s="1391">
        <f>(68-COUNT(X$14:AA$30))/4</f>
        <v>2</v>
      </c>
      <c r="Y31" s="1391"/>
      <c r="Z31" s="1391"/>
      <c r="AA31" s="1391"/>
      <c r="AB31" s="1391">
        <f>(68-COUNT(AB$14:AE$30))/4</f>
        <v>3</v>
      </c>
      <c r="AC31" s="1391"/>
      <c r="AD31" s="1391"/>
      <c r="AE31" s="1391"/>
      <c r="AF31" s="1391">
        <f>(68-COUNT(AF$14:AI$30))/4</f>
        <v>4</v>
      </c>
      <c r="AG31" s="1391"/>
      <c r="AH31" s="1391"/>
      <c r="AI31" s="1391"/>
      <c r="AJ31" s="1391">
        <f>(68-COUNT(AJ$14:AM$30))/4</f>
        <v>4</v>
      </c>
      <c r="AK31" s="1391"/>
      <c r="AL31" s="1391"/>
      <c r="AM31" s="1391"/>
      <c r="AN31" s="1391">
        <f>(68-COUNT(AN$14:AQ$30))/4</f>
        <v>4</v>
      </c>
      <c r="AO31" s="1391"/>
      <c r="AP31" s="1391"/>
      <c r="AQ31" s="1391"/>
      <c r="AR31" s="1391">
        <f>(68-COUNT(AR$14:AU$30))/4</f>
        <v>6</v>
      </c>
      <c r="AS31" s="1391"/>
      <c r="AT31" s="1391"/>
      <c r="AU31" s="1391"/>
      <c r="AV31" s="1391">
        <f>(68-COUNT(AV$14:AY$30))/4</f>
        <v>5</v>
      </c>
      <c r="AW31" s="1391"/>
      <c r="AX31" s="1391"/>
      <c r="AY31" s="1391"/>
      <c r="AZ31" s="1391">
        <f>(68-COUNT(AZ$14:BC$30))/4</f>
        <v>4</v>
      </c>
      <c r="BA31" s="1391"/>
      <c r="BB31" s="1391"/>
      <c r="BC31" s="1391"/>
      <c r="BD31" s="1391">
        <f>(68-COUNT(BD$14:BG$30))/4</f>
        <v>4</v>
      </c>
      <c r="BE31" s="1391"/>
      <c r="BF31" s="1391"/>
      <c r="BG31" s="1391"/>
      <c r="BH31" s="1391">
        <f>(68-COUNT(BH$14:BK$30))/4</f>
        <v>4</v>
      </c>
      <c r="BI31" s="1391"/>
      <c r="BJ31" s="1391"/>
      <c r="BK31" s="1391"/>
      <c r="BL31" s="1391">
        <f>(68-COUNT(BL$14:BO$30))/4</f>
        <v>4</v>
      </c>
      <c r="BM31" s="1391"/>
      <c r="BN31" s="1391"/>
      <c r="BO31" s="1391"/>
      <c r="BP31" s="1391">
        <f>(68-COUNT(BP$14:BS$30))/4</f>
        <v>4</v>
      </c>
      <c r="BQ31" s="1391"/>
      <c r="BR31" s="1391"/>
      <c r="BS31" s="1391"/>
      <c r="BT31" s="1391">
        <f>(68-COUNT(BT$14:BW$30))/4</f>
        <v>3</v>
      </c>
      <c r="BU31" s="1391"/>
      <c r="BV31" s="1391"/>
      <c r="BW31" s="1391"/>
      <c r="BX31" s="1391">
        <f>(68-COUNT(BX$14:CA$30))/4</f>
        <v>3</v>
      </c>
      <c r="BY31" s="1391"/>
      <c r="BZ31" s="1391"/>
      <c r="CA31" s="1391"/>
      <c r="CB31" s="1391">
        <f>(68-COUNT(CB$14:CE$30))/4</f>
        <v>1.5</v>
      </c>
      <c r="CC31" s="1391"/>
      <c r="CD31" s="1391"/>
      <c r="CE31" s="1391"/>
      <c r="CF31" s="1391">
        <f>(68-COUNT(CF$14:CI$30))/4</f>
        <v>0</v>
      </c>
      <c r="CG31" s="1391"/>
      <c r="CH31" s="1391"/>
      <c r="CI31" s="1391"/>
      <c r="CJ31" s="1391">
        <f>(68-COUNT(CJ$14:CM$30))/4</f>
        <v>0</v>
      </c>
      <c r="CK31" s="1391"/>
      <c r="CL31" s="1391"/>
      <c r="CM31" s="1395"/>
      <c r="CN31" s="1159">
        <f>SUM(CN14:CN30)</f>
        <v>58</v>
      </c>
      <c r="CO31" s="1160"/>
      <c r="CP31" s="1141">
        <f>SUM(CP14:CP30)</f>
        <v>51.5</v>
      </c>
      <c r="CQ31" s="1141"/>
      <c r="CR31" s="312">
        <f>SUM(CR14:CR30)</f>
        <v>1.5</v>
      </c>
      <c r="CS31" s="312">
        <f>SUM(CS14:CS30)</f>
        <v>1.5</v>
      </c>
      <c r="CT31" s="312">
        <f>SUM(CT14:CT30)</f>
        <v>0.5</v>
      </c>
      <c r="CU31" s="313">
        <f ca="1">SUM(CU14:CU30)</f>
        <v>71597.375</v>
      </c>
      <c r="CV31" s="314"/>
      <c r="CW31" s="315">
        <f ca="1">SUM(CW14:CW30)</f>
        <v>4631</v>
      </c>
      <c r="CY31" s="69"/>
      <c r="CZ31" s="69"/>
      <c r="DA31" s="69"/>
    </row>
    <row r="32" spans="1:105" ht="22.5" customHeight="1" thickBot="1">
      <c r="A32" s="443">
        <f t="shared" si="8"/>
        <v>19</v>
      </c>
      <c r="B32" s="855" t="str">
        <f>ｼﾌﾄ原本!C23</f>
        <v>E.U</v>
      </c>
      <c r="C32" s="780" t="str">
        <f>ｼﾌﾄ原本!S23</f>
        <v>X</v>
      </c>
      <c r="D32" s="435">
        <f>IF(COUNTIF($H$14:$H$30,19),VLOOKUP(19,$H$14:$CU$30,3,FALSE),0)</f>
        <v>0</v>
      </c>
      <c r="E32" s="429">
        <f>IF(COUNTIF($H$14:$H$30,19),VLOOKUP(19,$H$14:$CU$30,4,FALSE),0)</f>
        <v>0</v>
      </c>
      <c r="F32" s="430">
        <f>IF(COUNTIF($H$14:$H$30,19),VLOOKUP(19,$H$14:$CU$30,92,FALSE),0)</f>
        <v>0</v>
      </c>
      <c r="G32" s="431">
        <f>IF(COUNTIF($H$14:$H$30,19),VLOOKUP(19,$H$14:$CW$30,94,FALSE),0)</f>
        <v>0</v>
      </c>
      <c r="I32" s="316"/>
      <c r="J32" s="1190" t="s">
        <v>188</v>
      </c>
      <c r="K32" s="1191"/>
      <c r="L32" s="1300" t="str">
        <f>IF(ISERROR(L3*1000/(L31-L8-L10)),"",(L3*1000/(L31-L8-L10)))</f>
        <v/>
      </c>
      <c r="M32" s="1300"/>
      <c r="N32" s="1300"/>
      <c r="O32" s="1300"/>
      <c r="P32" s="1300">
        <f>IF(ISERROR(P3*1000/(P31-P8-P10)),"",(P3*1000/(P31-P8-P10)))</f>
        <v>0</v>
      </c>
      <c r="Q32" s="1300"/>
      <c r="R32" s="1300"/>
      <c r="S32" s="1300"/>
      <c r="T32" s="1300">
        <f>IF(ISERROR(T3*1000/(T31-T8-T10)),"",(T3*1000/(T31-T8-T10)))</f>
        <v>0</v>
      </c>
      <c r="U32" s="1300"/>
      <c r="V32" s="1300"/>
      <c r="W32" s="1300"/>
      <c r="X32" s="1300">
        <f>IF(ISERROR(X3*1000/(X31-X8-X10)),"",X3*1000/(X31-X8-X10))</f>
        <v>3500</v>
      </c>
      <c r="Y32" s="1300"/>
      <c r="Z32" s="1300"/>
      <c r="AA32" s="1300"/>
      <c r="AB32" s="1300">
        <f>IF(ISERROR(AB3*1000/(AB31-AB8-AB10)),"",AB3*1000/(AB31-AB8-AB10))</f>
        <v>4333.333333333333</v>
      </c>
      <c r="AC32" s="1300"/>
      <c r="AD32" s="1300"/>
      <c r="AE32" s="1300"/>
      <c r="AF32" s="1300">
        <f>IF(ISERROR(AF3*1000/(AF31-AF8-AF10)),"",AF3*1000/(AF31-AF8-AF10))</f>
        <v>3250</v>
      </c>
      <c r="AG32" s="1300"/>
      <c r="AH32" s="1300"/>
      <c r="AI32" s="1300"/>
      <c r="AJ32" s="1300">
        <f>IF(ISERROR(AJ3*1000/(AJ31-AJ8-AJ10)),"",AJ3*1000/(AJ31-AJ8-AJ10))</f>
        <v>4500</v>
      </c>
      <c r="AK32" s="1300"/>
      <c r="AL32" s="1300"/>
      <c r="AM32" s="1300"/>
      <c r="AN32" s="1300">
        <f>IF(ISERROR(AN3*1000/(AN31-AN8-AN10)),"",AN3*1000/(AN31-AN8-AN10))</f>
        <v>7000</v>
      </c>
      <c r="AO32" s="1300"/>
      <c r="AP32" s="1300"/>
      <c r="AQ32" s="1300"/>
      <c r="AR32" s="1300">
        <f>IF(ISERROR(AR3*1000/(AR31-AR8-AR10)),"",AR3*1000/(AR31-AR8-AR10))</f>
        <v>5166.666666666667</v>
      </c>
      <c r="AS32" s="1300"/>
      <c r="AT32" s="1300"/>
      <c r="AU32" s="1300"/>
      <c r="AV32" s="1300">
        <f>IF(ISERROR(AV3*1000/(AV31-AV8-AV10)),"",AV3*1000/(AV31-AV8-AV10))</f>
        <v>6000</v>
      </c>
      <c r="AW32" s="1300"/>
      <c r="AX32" s="1300"/>
      <c r="AY32" s="1300"/>
      <c r="AZ32" s="1300">
        <f>IF(ISERROR(AZ3*1000/(AZ31-AZ8-AZ10)),"",AZ3*1000/(AZ31-AZ8-AZ10))</f>
        <v>8000</v>
      </c>
      <c r="BA32" s="1300"/>
      <c r="BB32" s="1300"/>
      <c r="BC32" s="1300"/>
      <c r="BD32" s="1300">
        <f>IF(ISERROR(BD3*1000/(BD31-BD8-BD10)),"",BD3*1000/(BD31-BD8-BD10))</f>
        <v>7500</v>
      </c>
      <c r="BE32" s="1300"/>
      <c r="BF32" s="1300"/>
      <c r="BG32" s="1300"/>
      <c r="BH32" s="1300">
        <f>IF(ISERROR(BH3*1000/(BH31-BH8-BH10)),"",BH3*1000/(BH31-BH8-BH10))</f>
        <v>5250</v>
      </c>
      <c r="BI32" s="1300"/>
      <c r="BJ32" s="1300"/>
      <c r="BK32" s="1300"/>
      <c r="BL32" s="1300">
        <f>IF(ISERROR(BL3*1000/(BL31-BL8-BL10)),"",BL3*1000/(BL31-BL8-BL10))</f>
        <v>3750</v>
      </c>
      <c r="BM32" s="1300"/>
      <c r="BN32" s="1300"/>
      <c r="BO32" s="1300"/>
      <c r="BP32" s="1300">
        <f>IF(ISERROR(BP3*1000/(BP31-BP8-BP10)),"",BP3*1000/(BP31-BP8-BP10))</f>
        <v>4000</v>
      </c>
      <c r="BQ32" s="1300"/>
      <c r="BR32" s="1300"/>
      <c r="BS32" s="1300"/>
      <c r="BT32" s="1300">
        <f>IF(ISERROR(BT3*1000/(BT31-BT8-BT10)),"",BT3*1000/(BT31-BT8-BT10))</f>
        <v>4000</v>
      </c>
      <c r="BU32" s="1300"/>
      <c r="BV32" s="1300"/>
      <c r="BW32" s="1300"/>
      <c r="BX32" s="1300">
        <f>IF(ISERROR(BX3*1000/(BX31-BX8-BX10)),"",BX3*1000/(BX31-BX8-BX10))</f>
        <v>1333.3333333333333</v>
      </c>
      <c r="BY32" s="1300"/>
      <c r="BZ32" s="1300"/>
      <c r="CA32" s="1300"/>
      <c r="CB32" s="1300">
        <f>IF(ISERROR(CB3*1000/(CB31-CB8-CB10)),"",CB3*1000/(CB31-CB8-CB10))</f>
        <v>0</v>
      </c>
      <c r="CC32" s="1300"/>
      <c r="CD32" s="1300"/>
      <c r="CE32" s="1300"/>
      <c r="CF32" s="1300" t="str">
        <f>IF(ISERROR(CF3*1000/(CF31-CF8-CF10)),"",(CF3*1000/(CF31-CF8-CF10)))</f>
        <v/>
      </c>
      <c r="CG32" s="1300"/>
      <c r="CH32" s="1300"/>
      <c r="CI32" s="1300"/>
      <c r="CJ32" s="1300" t="str">
        <f>IF(ISERROR(CJ3*1000/(CJ31-CJ8-CJ10)),"",(CJ3*1000/(CJ31-CJ8-CJ10)))</f>
        <v/>
      </c>
      <c r="CK32" s="1300"/>
      <c r="CL32" s="1300"/>
      <c r="CM32" s="1347"/>
      <c r="CN32" s="238"/>
      <c r="CO32" s="238"/>
      <c r="CP32" s="64"/>
      <c r="CT32" s="64"/>
      <c r="CU32" s="384">
        <f ca="1">SUM('1:15'!CU31)</f>
        <v>1156463.25</v>
      </c>
      <c r="CV32" s="384"/>
      <c r="CW32" s="384">
        <f ca="1">SUM('1:15'!CW31)</f>
        <v>75975</v>
      </c>
      <c r="CX32" s="384">
        <f ca="1">CU32+CW32</f>
        <v>1232438.25</v>
      </c>
    </row>
    <row r="33" spans="1:126" ht="22.5" customHeight="1" thickBot="1">
      <c r="A33" s="443">
        <f t="shared" si="8"/>
        <v>20</v>
      </c>
      <c r="B33" s="855" t="str">
        <f>ｼﾌﾄ原本!C24</f>
        <v>S.S</v>
      </c>
      <c r="C33" s="780" t="str">
        <f>ｼﾌﾄ原本!S24</f>
        <v>X</v>
      </c>
      <c r="D33" s="435">
        <f>IF(COUNTIF($H$14:$H$30,20),VLOOKUP(20,$H$14:$CU$30,3,FALSE),0)</f>
        <v>0</v>
      </c>
      <c r="E33" s="429">
        <f>IF(COUNTIF($H$14:$H$30,20),VLOOKUP(20,$H$14:$CU$30,4,FALSE),0)</f>
        <v>0</v>
      </c>
      <c r="F33" s="430">
        <f>IF(COUNTIF($H$14:$H$30,20),VLOOKUP(20,$H$14:$CU$30,92,FALSE),0)</f>
        <v>0</v>
      </c>
      <c r="G33" s="431">
        <f>IF(COUNTIF($H$14:$H$30,20),VLOOKUP(20,$H$14:$CW$30,94,FALSE),0)</f>
        <v>0</v>
      </c>
      <c r="I33" s="225"/>
      <c r="J33" s="870"/>
      <c r="K33" s="871"/>
      <c r="L33" s="384"/>
      <c r="M33" s="172"/>
      <c r="N33" s="64"/>
      <c r="O33" s="64"/>
      <c r="P33" s="64"/>
      <c r="Q33" s="69"/>
      <c r="R33" s="69"/>
      <c r="S33" s="69"/>
      <c r="AB33" s="1360">
        <v>1</v>
      </c>
      <c r="AC33" s="1360"/>
      <c r="AD33" s="1360"/>
      <c r="AE33" s="1360"/>
      <c r="AF33" s="1361" t="s">
        <v>60</v>
      </c>
      <c r="AG33" s="1361"/>
      <c r="AH33" s="1361"/>
      <c r="AI33" s="1361"/>
      <c r="CP33" s="64"/>
      <c r="CT33" s="64"/>
      <c r="CU33" s="64"/>
      <c r="CV33" s="64"/>
    </row>
    <row r="34" spans="1:126" ht="22.5" customHeight="1" thickBot="1">
      <c r="A34" s="443">
        <f t="shared" si="8"/>
        <v>21</v>
      </c>
      <c r="B34" s="855" t="str">
        <f>ｼﾌﾄ原本!C25</f>
        <v>S.K</v>
      </c>
      <c r="C34" s="780" t="str">
        <f>ｼﾌﾄ原本!S25</f>
        <v>F</v>
      </c>
      <c r="D34" s="435">
        <f>IF(COUNTIF($H$14:$H$30,21),VLOOKUP(21,$H$14:$CU$30,3,FALSE),0)</f>
        <v>0</v>
      </c>
      <c r="E34" s="429">
        <f>IF(COUNTIF($H$14:$H$30,21),VLOOKUP(21,$H$14:$CU$30,4,FALSE),0)</f>
        <v>0</v>
      </c>
      <c r="F34" s="430">
        <f>IF(COUNTIF($H$14:$H$30,21),VLOOKUP(21,$H$14:$CU$30,92,FALSE),0)</f>
        <v>0</v>
      </c>
      <c r="G34" s="431">
        <f>IF(COUNTIF($H$14:$H$30,21),VLOOKUP(21,$H$14:$CW$30,94,FALSE),0)</f>
        <v>0</v>
      </c>
      <c r="I34" s="317"/>
      <c r="J34" s="1195" t="s">
        <v>189</v>
      </c>
      <c r="K34" s="1196"/>
      <c r="L34" s="1197" t="s">
        <v>190</v>
      </c>
      <c r="M34" s="1197"/>
      <c r="N34" s="1197"/>
      <c r="O34" s="1197"/>
      <c r="P34" s="1197"/>
      <c r="Q34" s="1197"/>
      <c r="R34" s="1197"/>
      <c r="S34" s="1197"/>
      <c r="T34" s="1197"/>
      <c r="U34" s="1197"/>
      <c r="V34" s="1197"/>
      <c r="W34" s="1197"/>
      <c r="Z34" s="1193" t="s">
        <v>59</v>
      </c>
      <c r="AA34" s="1153"/>
      <c r="AB34" s="1153"/>
      <c r="AC34" s="1153"/>
      <c r="AD34" s="1153"/>
      <c r="AE34" s="1153"/>
      <c r="AF34" s="1153"/>
      <c r="AG34" s="1153"/>
      <c r="AH34" s="1153"/>
      <c r="AI34" s="1153"/>
      <c r="AJ34" s="1153"/>
      <c r="AK34" s="1153"/>
      <c r="AL34" s="1153"/>
      <c r="AM34" s="1153"/>
      <c r="AN34" s="1153"/>
      <c r="AO34" s="1153"/>
      <c r="AP34" s="1153"/>
      <c r="AQ34" s="1153"/>
      <c r="AR34" s="1153"/>
      <c r="AS34" s="1153"/>
      <c r="AT34" s="1153"/>
      <c r="AU34" s="1153"/>
      <c r="AV34" s="1153"/>
      <c r="AW34" s="1153"/>
      <c r="AX34" s="1153"/>
      <c r="AY34" s="1153"/>
      <c r="AZ34" s="1153"/>
      <c r="BA34" s="1153"/>
      <c r="BB34" s="1153"/>
      <c r="BC34" s="1153"/>
      <c r="BD34" s="1153"/>
      <c r="BE34" s="1153"/>
      <c r="BF34" s="1153"/>
      <c r="BG34" s="1154"/>
      <c r="BH34" s="1152" t="s">
        <v>1</v>
      </c>
      <c r="BI34" s="1153"/>
      <c r="BJ34" s="1153"/>
      <c r="BK34" s="1153"/>
      <c r="BL34" s="1153"/>
      <c r="BM34" s="1153"/>
      <c r="BN34" s="1153"/>
      <c r="BO34" s="1153"/>
      <c r="BP34" s="1153"/>
      <c r="BQ34" s="1153"/>
      <c r="BR34" s="1153"/>
      <c r="BS34" s="1153"/>
      <c r="BT34" s="1153"/>
      <c r="BU34" s="1154"/>
      <c r="BV34" s="1152" t="s">
        <v>11</v>
      </c>
      <c r="BW34" s="1153"/>
      <c r="BX34" s="1153"/>
      <c r="BY34" s="1153"/>
      <c r="BZ34" s="1153"/>
      <c r="CA34" s="1153"/>
      <c r="CB34" s="1153"/>
      <c r="CC34" s="1153"/>
      <c r="CD34" s="1153"/>
      <c r="CE34" s="1153"/>
      <c r="CF34" s="1153"/>
      <c r="CG34" s="1153"/>
      <c r="CH34" s="1153"/>
      <c r="CI34" s="1154"/>
      <c r="CP34" s="64"/>
      <c r="CT34" s="64"/>
      <c r="CU34" s="64"/>
      <c r="CV34" s="64"/>
    </row>
    <row r="35" spans="1:126" ht="22.5" customHeight="1">
      <c r="A35" s="443">
        <f t="shared" si="8"/>
        <v>22</v>
      </c>
      <c r="B35" s="855">
        <f>ｼﾌﾄ原本!C26</f>
        <v>0</v>
      </c>
      <c r="C35" s="780">
        <f>ｼﾌﾄ原本!S26</f>
        <v>0</v>
      </c>
      <c r="D35" s="435">
        <f>IF(COUNTIF($H$14:$H$30,22),VLOOKUP(22,$H$14:$CU$30,3,FALSE),0)</f>
        <v>0</v>
      </c>
      <c r="E35" s="429">
        <f>IF(COUNTIF($H$14:$H$30,22),VLOOKUP(22,$H$14:$CU$30,4,FALSE),0)</f>
        <v>0</v>
      </c>
      <c r="F35" s="430">
        <f>IF(COUNTIF($H$14:$H$30,22),VLOOKUP(22,$H$14:$CU$30,92,FALSE),0)</f>
        <v>0</v>
      </c>
      <c r="G35" s="431">
        <f>IF(COUNTIF($H$14:$H$30,22),VLOOKUP(22,$H$14:$CW$30,94,FALSE),0)</f>
        <v>0</v>
      </c>
      <c r="I35" s="385" t="s">
        <v>89</v>
      </c>
      <c r="J35" s="1315">
        <f>CN3*1000</f>
        <v>270000</v>
      </c>
      <c r="K35" s="1315"/>
      <c r="L35" s="1315"/>
      <c r="M35" s="1315"/>
      <c r="N35" s="1315"/>
      <c r="O35" s="1315"/>
      <c r="P35" s="1315"/>
      <c r="Q35" s="1315"/>
      <c r="R35" s="1315"/>
      <c r="S35" s="1315"/>
      <c r="T35" s="1315"/>
      <c r="U35" s="1315"/>
      <c r="V35" s="1315"/>
      <c r="W35" s="1315"/>
      <c r="Z35" s="1356">
        <f>CHOOSE($AB$33,'セールスアクション '!B5,'セールスアクション '!B13,'セールスアクション '!B21,'セールスアクション '!B29,'セールスアクション '!B37)</f>
        <v>0</v>
      </c>
      <c r="AA35" s="1355"/>
      <c r="AB35" s="1355"/>
      <c r="AC35" s="1355"/>
      <c r="AD35" s="1355"/>
      <c r="AE35" s="1355"/>
      <c r="AF35" s="1355"/>
      <c r="AG35" s="1355"/>
      <c r="AH35" s="1355"/>
      <c r="AI35" s="1355"/>
      <c r="AJ35" s="1355"/>
      <c r="AK35" s="1355"/>
      <c r="AL35" s="1355"/>
      <c r="AM35" s="1355"/>
      <c r="AN35" s="1355"/>
      <c r="AO35" s="1355"/>
      <c r="AP35" s="1355"/>
      <c r="AQ35" s="1355"/>
      <c r="AR35" s="1355"/>
      <c r="AS35" s="1355"/>
      <c r="AT35" s="1355"/>
      <c r="AU35" s="1355"/>
      <c r="AV35" s="1355"/>
      <c r="AW35" s="1355"/>
      <c r="AX35" s="1355"/>
      <c r="AY35" s="1355"/>
      <c r="AZ35" s="1355">
        <f>CHOOSE($AB$33,'セールスアクション '!I5,'セールスアクション '!I13,'セールスアクション '!I21,'セールスアクション '!I29,'セールスアクション '!I37)</f>
        <v>0</v>
      </c>
      <c r="BA35" s="1355"/>
      <c r="BB35" s="1355"/>
      <c r="BC35" s="1355"/>
      <c r="BD35" s="1355"/>
      <c r="BE35" s="1355"/>
      <c r="BF35" s="1322"/>
      <c r="BG35" s="1322"/>
      <c r="BH35" s="1365">
        <f>CHOOSE($CA$1,PMC.D!D6,PMC.D!D15,PMC.D!D24,PMC.D!D33,PMC.D!D42,PMC.D!D51)</f>
        <v>0</v>
      </c>
      <c r="BI35" s="1366"/>
      <c r="BJ35" s="1366"/>
      <c r="BK35" s="1366"/>
      <c r="BL35" s="1366"/>
      <c r="BM35" s="1366"/>
      <c r="BN35" s="1366"/>
      <c r="BO35" s="1366"/>
      <c r="BP35" s="1366"/>
      <c r="BQ35" s="1366"/>
      <c r="BR35" s="1366"/>
      <c r="BS35" s="1367"/>
      <c r="BT35" s="1322"/>
      <c r="BU35" s="1322"/>
      <c r="BV35" s="1362">
        <f>CHOOSE($CA$1,PMC.D!J6,PMC.D!J15,PMC.D!J24,PMC.D!J33,PMC.D!J42,PMC.D!J51)</f>
        <v>0</v>
      </c>
      <c r="BW35" s="1363"/>
      <c r="BX35" s="1363"/>
      <c r="BY35" s="1363"/>
      <c r="BZ35" s="1363"/>
      <c r="CA35" s="1363"/>
      <c r="CB35" s="1363"/>
      <c r="CC35" s="1363"/>
      <c r="CD35" s="1363"/>
      <c r="CE35" s="1363"/>
      <c r="CF35" s="1363"/>
      <c r="CG35" s="1364"/>
      <c r="CH35" s="1322"/>
      <c r="CI35" s="1370"/>
      <c r="CP35" s="64"/>
      <c r="CT35" s="64"/>
      <c r="CU35" s="64"/>
      <c r="CV35" s="64"/>
    </row>
    <row r="36" spans="1:126" ht="22.5" customHeight="1">
      <c r="A36" s="443">
        <f t="shared" si="8"/>
        <v>23</v>
      </c>
      <c r="B36" s="855">
        <f>ｼﾌﾄ原本!C27</f>
        <v>0</v>
      </c>
      <c r="C36" s="782">
        <f>ｼﾌﾄ原本!S27</f>
        <v>0</v>
      </c>
      <c r="D36" s="435">
        <f>IF(COUNTIF($H$14:$H$30,23),VLOOKUP(23,$H$14:$CU$30,3,FALSE),0)</f>
        <v>0</v>
      </c>
      <c r="E36" s="429">
        <f>IF(COUNTIF($H$14:$H$30,23),VLOOKUP(23,$H$14:$CU$30,4,FALSE),0)</f>
        <v>0</v>
      </c>
      <c r="F36" s="430">
        <f>IF(COUNTIF($H$14:$H$30,23),VLOOKUP(23,$H$14:$CU$30,92,FALSE),0)</f>
        <v>0</v>
      </c>
      <c r="G36" s="431">
        <f>IF(COUNTIF($H$14:$H$30,23),VLOOKUP(23,$H$14:$CW$30,94,FALSE),0)</f>
        <v>0</v>
      </c>
      <c r="I36" s="385" t="s">
        <v>191</v>
      </c>
      <c r="J36" s="1155">
        <f>CHOOSE(CA1,ﾃﾞｰﾀ入力!W4,ﾃﾞｰﾀ入力!W5,ﾃﾞｰﾀ入力!W6,ﾃﾞｰﾀ入力!W7,ﾃﾞｰﾀ入力!W8,ﾃﾞｰﾀ入力!W9)</f>
        <v>361</v>
      </c>
      <c r="K36" s="1155"/>
      <c r="L36" s="1155"/>
      <c r="M36" s="1155"/>
      <c r="N36" s="1155"/>
      <c r="O36" s="1155"/>
      <c r="P36" s="1155"/>
      <c r="Q36" s="1155"/>
      <c r="R36" s="1155"/>
      <c r="S36" s="1155"/>
      <c r="T36" s="1155"/>
      <c r="U36" s="1155"/>
      <c r="V36" s="1155"/>
      <c r="W36" s="1155"/>
      <c r="Z36" s="1318">
        <f>CHOOSE($AB$33,'セールスアクション '!B6,'セールスアクション '!B14,'セールスアクション '!B22,'セールスアクション '!B30,'セールスアクション '!B38)</f>
        <v>0</v>
      </c>
      <c r="AA36" s="1319"/>
      <c r="AB36" s="1319"/>
      <c r="AC36" s="1319"/>
      <c r="AD36" s="1319"/>
      <c r="AE36" s="1319"/>
      <c r="AF36" s="1319"/>
      <c r="AG36" s="1319"/>
      <c r="AH36" s="1319"/>
      <c r="AI36" s="1319"/>
      <c r="AJ36" s="1319"/>
      <c r="AK36" s="1319"/>
      <c r="AL36" s="1319"/>
      <c r="AM36" s="1319"/>
      <c r="AN36" s="1319"/>
      <c r="AO36" s="1319"/>
      <c r="AP36" s="1319"/>
      <c r="AQ36" s="1319"/>
      <c r="AR36" s="1319"/>
      <c r="AS36" s="1319"/>
      <c r="AT36" s="1319"/>
      <c r="AU36" s="1319"/>
      <c r="AV36" s="1319"/>
      <c r="AW36" s="1319"/>
      <c r="AX36" s="1319"/>
      <c r="AY36" s="1319"/>
      <c r="AZ36" s="1319">
        <f>CHOOSE($AB$33,'セールスアクション '!I6,'セールスアクション '!I14,'セールスアクション '!I22,'セールスアクション '!I30,'セールスアクション '!I38)</f>
        <v>0</v>
      </c>
      <c r="BA36" s="1319"/>
      <c r="BB36" s="1319"/>
      <c r="BC36" s="1319"/>
      <c r="BD36" s="1319"/>
      <c r="BE36" s="1319"/>
      <c r="BF36" s="1127"/>
      <c r="BG36" s="1127"/>
      <c r="BH36" s="1348">
        <f>CHOOSE($CA$1,PMC.D!D7,PMC.D!D16,PMC.D!D25,PMC.D!D34,PMC.D!D43,PMC.D!D52)</f>
        <v>0</v>
      </c>
      <c r="BI36" s="1349"/>
      <c r="BJ36" s="1349"/>
      <c r="BK36" s="1349"/>
      <c r="BL36" s="1349"/>
      <c r="BM36" s="1349"/>
      <c r="BN36" s="1349"/>
      <c r="BO36" s="1349"/>
      <c r="BP36" s="1349"/>
      <c r="BQ36" s="1349"/>
      <c r="BR36" s="1349"/>
      <c r="BS36" s="1350"/>
      <c r="BT36" s="1127"/>
      <c r="BU36" s="1127"/>
      <c r="BV36" s="1348">
        <f>CHOOSE($CA$1,PMC.D!J7,PMC.D!J16,PMC.D!J25,PMC.D!J34,PMC.D!J43,PMC.D!J52)</f>
        <v>0</v>
      </c>
      <c r="BW36" s="1349"/>
      <c r="BX36" s="1349"/>
      <c r="BY36" s="1349"/>
      <c r="BZ36" s="1349"/>
      <c r="CA36" s="1349"/>
      <c r="CB36" s="1349"/>
      <c r="CC36" s="1349"/>
      <c r="CD36" s="1349"/>
      <c r="CE36" s="1349"/>
      <c r="CF36" s="1349"/>
      <c r="CG36" s="1350"/>
      <c r="CH36" s="1127"/>
      <c r="CI36" s="1371"/>
      <c r="CP36" s="64"/>
      <c r="CT36" s="64"/>
      <c r="CU36" s="64"/>
      <c r="CV36" s="64"/>
    </row>
    <row r="37" spans="1:126" ht="22.5" customHeight="1">
      <c r="A37" s="443">
        <f t="shared" si="8"/>
        <v>24</v>
      </c>
      <c r="B37" s="855">
        <f>ｼﾌﾄ原本!C28</f>
        <v>0</v>
      </c>
      <c r="C37" s="780">
        <f>ｼﾌﾄ原本!S28</f>
        <v>0</v>
      </c>
      <c r="D37" s="435">
        <f>IF(COUNTIF($H$14:$H$30,24),VLOOKUP(24,$H$14:$CU$30,3,FALSE),0)</f>
        <v>0</v>
      </c>
      <c r="E37" s="429">
        <f>IF(COUNTIF($H$14:$H$30,24),VLOOKUP(24,$H$14:$CU$30,4,FALSE),0)</f>
        <v>0</v>
      </c>
      <c r="F37" s="430">
        <f>IF(COUNTIF($H$14:$H$30,24),VLOOKUP(24,$H$14:$CU$30,92,FALSE),0)</f>
        <v>0</v>
      </c>
      <c r="G37" s="431">
        <f>IF(COUNTIF($H$14:$H$30,24),VLOOKUP(24,$H$14:$CW$30,94,FALSE),0)</f>
        <v>0</v>
      </c>
      <c r="I37" s="385" t="s">
        <v>192</v>
      </c>
      <c r="J37" s="1303">
        <f ca="1">J35/J40</f>
        <v>5242.7184466019417</v>
      </c>
      <c r="K37" s="1303"/>
      <c r="L37" s="1169">
        <f>J35/L40</f>
        <v>6923.0769230769229</v>
      </c>
      <c r="M37" s="1169"/>
      <c r="N37" s="1169"/>
      <c r="O37" s="1169"/>
      <c r="P37" s="1169"/>
      <c r="Q37" s="1169"/>
      <c r="R37" s="1169"/>
      <c r="S37" s="1169"/>
      <c r="T37" s="1169"/>
      <c r="U37" s="1169"/>
      <c r="V37" s="1169"/>
      <c r="W37" s="1169"/>
      <c r="Z37" s="1318">
        <f>CHOOSE($AB$33,'セールスアクション '!B7,'セールスアクション '!B15,'セールスアクション '!B23,'セールスアクション '!B31,'セールスアクション '!B39)</f>
        <v>0</v>
      </c>
      <c r="AA37" s="1319"/>
      <c r="AB37" s="1319"/>
      <c r="AC37" s="1319"/>
      <c r="AD37" s="1319"/>
      <c r="AE37" s="1319"/>
      <c r="AF37" s="1319"/>
      <c r="AG37" s="1319"/>
      <c r="AH37" s="1319"/>
      <c r="AI37" s="1319"/>
      <c r="AJ37" s="1319"/>
      <c r="AK37" s="1319"/>
      <c r="AL37" s="1319"/>
      <c r="AM37" s="1319"/>
      <c r="AN37" s="1319"/>
      <c r="AO37" s="1319"/>
      <c r="AP37" s="1319"/>
      <c r="AQ37" s="1319"/>
      <c r="AR37" s="1319"/>
      <c r="AS37" s="1319"/>
      <c r="AT37" s="1319"/>
      <c r="AU37" s="1319"/>
      <c r="AV37" s="1319"/>
      <c r="AW37" s="1319"/>
      <c r="AX37" s="1319"/>
      <c r="AY37" s="1319"/>
      <c r="AZ37" s="1319">
        <f>CHOOSE($AB$33,'セールスアクション '!I7,'セールスアクション '!I15,'セールスアクション '!I23,'セールスアクション '!I31,'セールスアクション '!I39)</f>
        <v>0</v>
      </c>
      <c r="BA37" s="1319"/>
      <c r="BB37" s="1319"/>
      <c r="BC37" s="1319"/>
      <c r="BD37" s="1319"/>
      <c r="BE37" s="1319"/>
      <c r="BF37" s="1127"/>
      <c r="BG37" s="1127"/>
      <c r="BH37" s="1348">
        <f>CHOOSE($CA$1,PMC.D!D8,PMC.D!D17,PMC.D!D26,PMC.D!D35,PMC.D!D44,PMC.D!D53)</f>
        <v>0</v>
      </c>
      <c r="BI37" s="1349"/>
      <c r="BJ37" s="1349"/>
      <c r="BK37" s="1349"/>
      <c r="BL37" s="1349"/>
      <c r="BM37" s="1349"/>
      <c r="BN37" s="1349"/>
      <c r="BO37" s="1349"/>
      <c r="BP37" s="1349"/>
      <c r="BQ37" s="1349"/>
      <c r="BR37" s="1349"/>
      <c r="BS37" s="1350"/>
      <c r="BT37" s="1127"/>
      <c r="BU37" s="1127"/>
      <c r="BV37" s="1348">
        <f>CHOOSE($CA$1,PMC.D!J8,PMC.D!J17,PMC.D!J26,PMC.D!J35,PMC.D!J44,PMC.D!J53)</f>
        <v>0</v>
      </c>
      <c r="BW37" s="1349"/>
      <c r="BX37" s="1349"/>
      <c r="BY37" s="1349"/>
      <c r="BZ37" s="1349"/>
      <c r="CA37" s="1349"/>
      <c r="CB37" s="1349"/>
      <c r="CC37" s="1349"/>
      <c r="CD37" s="1349"/>
      <c r="CE37" s="1349"/>
      <c r="CF37" s="1349"/>
      <c r="CG37" s="1350"/>
      <c r="CH37" s="1127"/>
      <c r="CI37" s="1371"/>
      <c r="CP37" s="64"/>
      <c r="CT37" s="64"/>
      <c r="CU37" s="64"/>
      <c r="CV37" s="64"/>
    </row>
    <row r="38" spans="1:126" ht="22.5" customHeight="1">
      <c r="A38" s="443">
        <f t="shared" si="8"/>
        <v>25</v>
      </c>
      <c r="B38" s="855">
        <f>ｼﾌﾄ原本!C29</f>
        <v>0</v>
      </c>
      <c r="C38" s="782">
        <f>ｼﾌﾄ原本!S29</f>
        <v>0</v>
      </c>
      <c r="D38" s="435">
        <f>IF(COUNTIF($H$14:$H$30,25),VLOOKUP(25,$H$14:$CU$30,3,FALSE),0)</f>
        <v>0</v>
      </c>
      <c r="E38" s="429">
        <f>IF(COUNTIF($H$14:$H$30,25),VLOOKUP(25,$H$14:$CU$30,4,FALSE),0)</f>
        <v>0</v>
      </c>
      <c r="F38" s="430">
        <f>IF(COUNTIF($H$14:$H$30,25),VLOOKUP(25,$H$14:$CU$30,92,FALSE),0)</f>
        <v>0</v>
      </c>
      <c r="G38" s="431">
        <f>IF(COUNTIF($H$14:$H$30,25),VLOOKUP(25,$H$14:$CW$30,94,FALSE),0)</f>
        <v>0</v>
      </c>
      <c r="I38" s="385" t="s">
        <v>193</v>
      </c>
      <c r="J38" s="1189">
        <f ca="1">J36/J40</f>
        <v>7.0097087378640781</v>
      </c>
      <c r="K38" s="1189"/>
      <c r="L38" s="1194">
        <f>J36/L40</f>
        <v>9.2564102564102573</v>
      </c>
      <c r="M38" s="1194"/>
      <c r="N38" s="1194"/>
      <c r="O38" s="1194"/>
      <c r="P38" s="1194"/>
      <c r="Q38" s="1194"/>
      <c r="R38" s="1194"/>
      <c r="S38" s="1194"/>
      <c r="T38" s="1194"/>
      <c r="U38" s="1194"/>
      <c r="V38" s="1194"/>
      <c r="W38" s="1194"/>
      <c r="Z38" s="1318">
        <f>CHOOSE($AB$33,'セールスアクション '!B8,'セールスアクション '!B16,'セールスアクション '!B24,'セールスアクション '!B32,'セールスアクション '!B40)</f>
        <v>0</v>
      </c>
      <c r="AA38" s="1319"/>
      <c r="AB38" s="1319"/>
      <c r="AC38" s="1319"/>
      <c r="AD38" s="1319"/>
      <c r="AE38" s="1319"/>
      <c r="AF38" s="1319"/>
      <c r="AG38" s="1319"/>
      <c r="AH38" s="1319"/>
      <c r="AI38" s="1319"/>
      <c r="AJ38" s="1319"/>
      <c r="AK38" s="1319"/>
      <c r="AL38" s="1319"/>
      <c r="AM38" s="1319"/>
      <c r="AN38" s="1319"/>
      <c r="AO38" s="1319"/>
      <c r="AP38" s="1319"/>
      <c r="AQ38" s="1319"/>
      <c r="AR38" s="1319"/>
      <c r="AS38" s="1319"/>
      <c r="AT38" s="1319"/>
      <c r="AU38" s="1319"/>
      <c r="AV38" s="1319"/>
      <c r="AW38" s="1319"/>
      <c r="AX38" s="1319"/>
      <c r="AY38" s="1319"/>
      <c r="AZ38" s="1319">
        <f>CHOOSE($AB$33,'セールスアクション '!I8,'セールスアクション '!I16,'セールスアクション '!I24,'セールスアクション '!I32,'セールスアクション '!I40)</f>
        <v>0</v>
      </c>
      <c r="BA38" s="1319"/>
      <c r="BB38" s="1319"/>
      <c r="BC38" s="1319"/>
      <c r="BD38" s="1319"/>
      <c r="BE38" s="1319"/>
      <c r="BF38" s="1127"/>
      <c r="BG38" s="1127"/>
      <c r="BH38" s="1348">
        <f>CHOOSE($CA$1,PMC.D!D9,PMC.D!D18,PMC.D!D27,PMC.D!D36,PMC.D!D45,PMC.D!D54)</f>
        <v>0</v>
      </c>
      <c r="BI38" s="1349"/>
      <c r="BJ38" s="1349"/>
      <c r="BK38" s="1349"/>
      <c r="BL38" s="1349"/>
      <c r="BM38" s="1349"/>
      <c r="BN38" s="1349"/>
      <c r="BO38" s="1349"/>
      <c r="BP38" s="1349"/>
      <c r="BQ38" s="1349"/>
      <c r="BR38" s="1349"/>
      <c r="BS38" s="1350"/>
      <c r="BT38" s="1127"/>
      <c r="BU38" s="1127"/>
      <c r="BV38" s="1348">
        <f>CHOOSE($CA$1,PMC.D!J9,PMC.D!J18,PMC.D!J27,PMC.D!J36,PMC.D!J45,PMC.D!J54)</f>
        <v>0</v>
      </c>
      <c r="BW38" s="1349"/>
      <c r="BX38" s="1349"/>
      <c r="BY38" s="1349"/>
      <c r="BZ38" s="1349"/>
      <c r="CA38" s="1349"/>
      <c r="CB38" s="1349"/>
      <c r="CC38" s="1349"/>
      <c r="CD38" s="1349"/>
      <c r="CE38" s="1349"/>
      <c r="CF38" s="1349"/>
      <c r="CG38" s="1350"/>
      <c r="CH38" s="1127"/>
      <c r="CI38" s="1371"/>
      <c r="CP38" s="64"/>
      <c r="CT38" s="64"/>
      <c r="CU38" s="64"/>
      <c r="CV38" s="64"/>
    </row>
    <row r="39" spans="1:126" ht="22.5" customHeight="1" thickBot="1">
      <c r="A39" s="443">
        <f t="shared" si="8"/>
        <v>26</v>
      </c>
      <c r="B39" s="855">
        <f>ｼﾌﾄ原本!C30</f>
        <v>0</v>
      </c>
      <c r="C39" s="782">
        <f>ｼﾌﾄ原本!S30</f>
        <v>0</v>
      </c>
      <c r="D39" s="435">
        <f>IF(COUNTIF($H$14:$H$30,26),VLOOKUP(26,$H$14:$CU$30,3,FALSE),0)</f>
        <v>0</v>
      </c>
      <c r="E39" s="429">
        <f>IF(COUNTIF($H$14:$H$30,26),VLOOKUP(26,$H$14:$CU$30,4,FALSE),0)</f>
        <v>0</v>
      </c>
      <c r="F39" s="430">
        <f>IF(COUNTIF($H$14:$H$30,26),VLOOKUP(26,$H$14:$CU$30,92,FALSE),0)</f>
        <v>0</v>
      </c>
      <c r="G39" s="431">
        <f>IF(COUNTIF($H$14:$H$30,26),VLOOKUP(26,$H$14:$CW$30,94,FALSE),0)</f>
        <v>0</v>
      </c>
      <c r="I39" s="385" t="s">
        <v>194</v>
      </c>
      <c r="J39" s="878">
        <f ca="1">SUMIF(CV14:CV30,"&gt;1500",CP14:CQ30)</f>
        <v>8</v>
      </c>
      <c r="K39" s="879">
        <f ca="1">SUMIF(CV14:CV30,"&lt;2000",CP14:CQ30)</f>
        <v>43.5</v>
      </c>
      <c r="L39" s="1302">
        <f ca="1">SUMIF(CV14:CV30,"&gt;1500",CP14:CQ30)</f>
        <v>8</v>
      </c>
      <c r="M39" s="1302"/>
      <c r="N39" s="1302"/>
      <c r="O39" s="1302"/>
      <c r="P39" s="1302"/>
      <c r="Q39" s="1302"/>
      <c r="R39" s="1302">
        <f ca="1">L40-L39</f>
        <v>31</v>
      </c>
      <c r="S39" s="1302"/>
      <c r="T39" s="1302"/>
      <c r="U39" s="1302"/>
      <c r="V39" s="1302"/>
      <c r="W39" s="1302"/>
      <c r="X39" s="65"/>
      <c r="Y39" s="65"/>
      <c r="Z39" s="1320">
        <f>CHOOSE($AB$33,'セールスアクション '!B9,'セールスアクション '!B17,'セールスアクション '!B25,'セールスアクション '!B33,'セールスアクション '!B41)</f>
        <v>0</v>
      </c>
      <c r="AA39" s="1321"/>
      <c r="AB39" s="1321"/>
      <c r="AC39" s="1321"/>
      <c r="AD39" s="1321"/>
      <c r="AE39" s="1321"/>
      <c r="AF39" s="1321"/>
      <c r="AG39" s="1321"/>
      <c r="AH39" s="1321"/>
      <c r="AI39" s="1321"/>
      <c r="AJ39" s="1321"/>
      <c r="AK39" s="1321"/>
      <c r="AL39" s="1321"/>
      <c r="AM39" s="1321"/>
      <c r="AN39" s="1321"/>
      <c r="AO39" s="1321"/>
      <c r="AP39" s="1321"/>
      <c r="AQ39" s="1321"/>
      <c r="AR39" s="1321"/>
      <c r="AS39" s="1321"/>
      <c r="AT39" s="1321"/>
      <c r="AU39" s="1321"/>
      <c r="AV39" s="1321"/>
      <c r="AW39" s="1321"/>
      <c r="AX39" s="1321"/>
      <c r="AY39" s="1321"/>
      <c r="AZ39" s="1321">
        <f>CHOOSE($AB$33,'セールスアクション '!I9,'セールスアクション '!I17,'セールスアクション '!I25,'セールスアクション '!I33,'セールスアクション '!I41)</f>
        <v>0</v>
      </c>
      <c r="BA39" s="1321"/>
      <c r="BB39" s="1321"/>
      <c r="BC39" s="1321"/>
      <c r="BD39" s="1321"/>
      <c r="BE39" s="1321"/>
      <c r="BF39" s="1368"/>
      <c r="BG39" s="1368"/>
      <c r="BH39" s="1357">
        <f>CHOOSE($CA$1,PMC.D!D10,PMC.D!D19,PMC.D!D28,PMC.D!D37,PMC.D!D46,PMC.D!D55)</f>
        <v>0</v>
      </c>
      <c r="BI39" s="1358"/>
      <c r="BJ39" s="1358"/>
      <c r="BK39" s="1358"/>
      <c r="BL39" s="1358"/>
      <c r="BM39" s="1358"/>
      <c r="BN39" s="1358"/>
      <c r="BO39" s="1358"/>
      <c r="BP39" s="1358"/>
      <c r="BQ39" s="1358"/>
      <c r="BR39" s="1358"/>
      <c r="BS39" s="1359"/>
      <c r="BT39" s="1368"/>
      <c r="BU39" s="1368"/>
      <c r="BV39" s="1357">
        <f>CHOOSE($CA$1,PMC.D!J10,PMC.D!J19,PMC.D!J28,PMC.D!J37,PMC.D!J46,PMC.D!J55)</f>
        <v>0</v>
      </c>
      <c r="BW39" s="1358"/>
      <c r="BX39" s="1358"/>
      <c r="BY39" s="1358"/>
      <c r="BZ39" s="1358"/>
      <c r="CA39" s="1358"/>
      <c r="CB39" s="1358"/>
      <c r="CC39" s="1358"/>
      <c r="CD39" s="1358"/>
      <c r="CE39" s="1358"/>
      <c r="CF39" s="1358"/>
      <c r="CG39" s="1359"/>
      <c r="CH39" s="1368"/>
      <c r="CI39" s="1369"/>
      <c r="CP39" s="64"/>
      <c r="CT39" s="64"/>
      <c r="CU39" s="64"/>
      <c r="CV39" s="64"/>
    </row>
    <row r="40" spans="1:126" ht="22.5" customHeight="1">
      <c r="A40" s="443">
        <f t="shared" si="8"/>
        <v>27</v>
      </c>
      <c r="B40" s="855">
        <f>ｼﾌﾄ原本!C31</f>
        <v>0</v>
      </c>
      <c r="C40" s="780">
        <f>ｼﾌﾄ原本!S31</f>
        <v>0</v>
      </c>
      <c r="D40" s="435">
        <f>IF(COUNTIF($H$14:$H$30,27),VLOOKUP(27,$H$14:$CU$30,3,FALSE),0)</f>
        <v>0</v>
      </c>
      <c r="E40" s="429">
        <f>IF(COUNTIF($H$14:$H$30,27),VLOOKUP(27,$H$14:$CU$30,4,FALSE),0)</f>
        <v>0</v>
      </c>
      <c r="F40" s="430">
        <f>IF(COUNTIF($H$14:$H$30,27),VLOOKUP(27,$H$14:$CU$30,92,FALSE),0)</f>
        <v>0</v>
      </c>
      <c r="G40" s="431">
        <f>IF(COUNTIF($H$14:$H$30,27),VLOOKUP(27,$H$14:$CW$30,94,FALSE),0)</f>
        <v>0</v>
      </c>
      <c r="I40" s="385" t="s">
        <v>195</v>
      </c>
      <c r="J40" s="1301">
        <f ca="1">J39+K39</f>
        <v>51.5</v>
      </c>
      <c r="K40" s="1301"/>
      <c r="L40" s="1302">
        <f>CN11-CN8</f>
        <v>39</v>
      </c>
      <c r="M40" s="1302"/>
      <c r="N40" s="1302"/>
      <c r="O40" s="1302"/>
      <c r="P40" s="1302"/>
      <c r="Q40" s="1302"/>
      <c r="R40" s="1302"/>
      <c r="S40" s="1302"/>
      <c r="T40" s="1302"/>
      <c r="U40" s="1302"/>
      <c r="V40" s="1302"/>
      <c r="W40" s="1302"/>
      <c r="X40" s="386"/>
      <c r="Y40" s="387"/>
      <c r="Z40" s="1387" t="s">
        <v>251</v>
      </c>
      <c r="AA40" s="1373"/>
      <c r="AB40" s="1373"/>
      <c r="AC40" s="1373"/>
      <c r="AD40" s="1373"/>
      <c r="AE40" s="1373"/>
      <c r="AF40" s="1373"/>
      <c r="AG40" s="1373"/>
      <c r="AH40" s="1373"/>
      <c r="AI40" s="1373"/>
      <c r="AJ40" s="1373"/>
      <c r="AK40" s="1373"/>
      <c r="AL40" s="1373"/>
      <c r="AM40" s="1373"/>
      <c r="AN40" s="1373"/>
      <c r="AO40" s="1373"/>
      <c r="AP40" s="1373"/>
      <c r="AQ40" s="1373"/>
      <c r="AR40" s="1373"/>
      <c r="AS40" s="1373"/>
      <c r="AT40" s="1373"/>
      <c r="AU40" s="1373"/>
      <c r="AV40" s="1373"/>
      <c r="AW40" s="1373"/>
      <c r="AX40" s="1373"/>
      <c r="AY40" s="1373"/>
      <c r="AZ40" s="1373"/>
      <c r="BA40" s="1373"/>
      <c r="BB40" s="1373"/>
      <c r="BC40" s="1373"/>
      <c r="BD40" s="1373"/>
      <c r="BE40" s="1373"/>
      <c r="BF40" s="1373"/>
      <c r="BG40" s="1373"/>
      <c r="BH40" s="1373"/>
      <c r="BI40" s="1373"/>
      <c r="BJ40" s="1373"/>
      <c r="BK40" s="1373"/>
      <c r="BL40" s="1373"/>
      <c r="BM40" s="1373"/>
      <c r="BN40" s="1373"/>
      <c r="BO40" s="1373"/>
      <c r="BP40" s="1373"/>
      <c r="BQ40" s="1373"/>
      <c r="BR40" s="1373"/>
      <c r="BS40" s="1373"/>
      <c r="BT40" s="1373"/>
      <c r="BU40" s="1373"/>
      <c r="BV40" s="1373"/>
      <c r="BW40" s="1373"/>
      <c r="BX40" s="1373"/>
      <c r="BY40" s="1373"/>
      <c r="BZ40" s="1373"/>
      <c r="CA40" s="1373"/>
      <c r="CB40" s="1373"/>
      <c r="CC40" s="1373"/>
      <c r="CD40" s="1373"/>
      <c r="CE40" s="1373"/>
      <c r="CF40" s="1373"/>
      <c r="CG40" s="1373"/>
      <c r="CH40" s="1373"/>
      <c r="CI40" s="1374"/>
      <c r="CP40" s="64"/>
      <c r="CT40" s="64"/>
      <c r="CU40" s="64"/>
      <c r="CV40" s="64"/>
    </row>
    <row r="41" spans="1:126" ht="22.5" customHeight="1">
      <c r="A41" s="443">
        <f t="shared" si="8"/>
        <v>28</v>
      </c>
      <c r="B41" s="855" t="str">
        <f>ｼﾌﾄ原本!C32</f>
        <v>A.M（本部）</v>
      </c>
      <c r="C41" s="782">
        <f>ｼﾌﾄ原本!S32</f>
        <v>0</v>
      </c>
      <c r="D41" s="435">
        <f>IF(COUNTIF($H$14:$H$30,28),VLOOKUP(28,$H$14:$CU$30,3,FALSE),0)</f>
        <v>0</v>
      </c>
      <c r="E41" s="429">
        <f>IF(COUNTIF($H$14:$H$30,28),VLOOKUP(28,$H$14:$CU$30,4,FALSE),0)</f>
        <v>0</v>
      </c>
      <c r="F41" s="430">
        <f>IF(COUNTIF($H$14:$H$30,28),VLOOKUP(28,$H$14:$CU$30,92,FALSE),0)</f>
        <v>0</v>
      </c>
      <c r="G41" s="431">
        <f>IF(COUNTIF($H$14:$H$30,28),VLOOKUP(28,$H$14:$CW$30,94,FALSE),0)</f>
        <v>0</v>
      </c>
      <c r="I41" s="385" t="s">
        <v>197</v>
      </c>
      <c r="J41" s="1324">
        <f ca="1">SUMIF(CV14:CV30,"&lt;2000",CU14:CU30)</f>
        <v>55597.375</v>
      </c>
      <c r="K41" s="1324"/>
      <c r="L41" s="1169">
        <f ca="1">R39*ﾃﾞｰﾀ入力!A8</f>
        <v>39060</v>
      </c>
      <c r="M41" s="1169"/>
      <c r="N41" s="1169"/>
      <c r="O41" s="1169"/>
      <c r="P41" s="1169"/>
      <c r="Q41" s="1169"/>
      <c r="R41" s="1169"/>
      <c r="S41" s="1169"/>
      <c r="T41" s="1169"/>
      <c r="U41" s="1169"/>
      <c r="V41" s="1169"/>
      <c r="W41" s="1169"/>
      <c r="X41" s="389"/>
      <c r="Y41" s="390"/>
      <c r="Z41" s="1375"/>
      <c r="AA41" s="1376"/>
      <c r="AB41" s="1376"/>
      <c r="AC41" s="1376"/>
      <c r="AD41" s="1376"/>
      <c r="AE41" s="1376"/>
      <c r="AF41" s="1376"/>
      <c r="AG41" s="1376"/>
      <c r="AH41" s="1376"/>
      <c r="AI41" s="1376"/>
      <c r="AJ41" s="1376"/>
      <c r="AK41" s="1376"/>
      <c r="AL41" s="1376"/>
      <c r="AM41" s="1376"/>
      <c r="AN41" s="1376"/>
      <c r="AO41" s="1376"/>
      <c r="AP41" s="1376"/>
      <c r="AQ41" s="1376"/>
      <c r="AR41" s="1376"/>
      <c r="AS41" s="1376"/>
      <c r="AT41" s="1376"/>
      <c r="AU41" s="1376"/>
      <c r="AV41" s="1376"/>
      <c r="AW41" s="1376"/>
      <c r="AX41" s="1376"/>
      <c r="AY41" s="1376"/>
      <c r="AZ41" s="1376"/>
      <c r="BA41" s="1376"/>
      <c r="BB41" s="1376"/>
      <c r="BC41" s="1376"/>
      <c r="BD41" s="1376"/>
      <c r="BE41" s="1376"/>
      <c r="BF41" s="1376"/>
      <c r="BG41" s="1376"/>
      <c r="BH41" s="1376"/>
      <c r="BI41" s="1376"/>
      <c r="BJ41" s="1376"/>
      <c r="BK41" s="1376"/>
      <c r="BL41" s="1376"/>
      <c r="BM41" s="1376"/>
      <c r="BN41" s="1376"/>
      <c r="BO41" s="1376"/>
      <c r="BP41" s="1376"/>
      <c r="BQ41" s="1376"/>
      <c r="BR41" s="1376"/>
      <c r="BS41" s="1376"/>
      <c r="BT41" s="1376"/>
      <c r="BU41" s="1376"/>
      <c r="BV41" s="1376"/>
      <c r="BW41" s="1376"/>
      <c r="BX41" s="1376"/>
      <c r="BY41" s="1376"/>
      <c r="BZ41" s="1376"/>
      <c r="CA41" s="1376"/>
      <c r="CB41" s="1376"/>
      <c r="CC41" s="1376"/>
      <c r="CD41" s="1376"/>
      <c r="CE41" s="1376"/>
      <c r="CF41" s="1376"/>
      <c r="CG41" s="1376"/>
      <c r="CH41" s="1376"/>
      <c r="CI41" s="1377"/>
      <c r="CP41" s="64"/>
      <c r="CT41" s="64"/>
      <c r="CU41" s="64"/>
      <c r="CV41" s="64"/>
    </row>
    <row r="42" spans="1:126" ht="22.5" customHeight="1">
      <c r="A42" s="443">
        <f t="shared" si="8"/>
        <v>29</v>
      </c>
      <c r="B42" s="855" t="str">
        <f>ｼﾌﾄ原本!C33</f>
        <v>S.I（本部</v>
      </c>
      <c r="C42" s="780">
        <f>ｼﾌﾄ原本!S33</f>
        <v>0</v>
      </c>
      <c r="D42" s="435">
        <f>IF(COUNTIF($H$14:$H$30,29),VLOOKUP(29,$H$14:$CU$30,3,FALSE),0)</f>
        <v>0</v>
      </c>
      <c r="E42" s="429">
        <f>IF(COUNTIF($H$14:$H$30,29),VLOOKUP(29,$H$14:$CU$30,4,FALSE),0)</f>
        <v>0</v>
      </c>
      <c r="F42" s="430">
        <f>IF(COUNTIF($H$14:$H$30,29),VLOOKUP(29,$H$14:$CU$30,92,FALSE),0)</f>
        <v>0</v>
      </c>
      <c r="G42" s="431">
        <f>IF(COUNTIF($H$14:$H$30,29),VLOOKUP(29,$H$14:$CW$30,94,FALSE),0)</f>
        <v>0</v>
      </c>
      <c r="I42" s="385" t="s">
        <v>201</v>
      </c>
      <c r="J42" s="1323">
        <f ca="1">(J41)/J35</f>
        <v>0.2059162037037037</v>
      </c>
      <c r="K42" s="1323"/>
      <c r="L42" s="1187">
        <f ca="1">L41/J35</f>
        <v>0.14466666666666667</v>
      </c>
      <c r="M42" s="1187"/>
      <c r="N42" s="1187"/>
      <c r="O42" s="1187"/>
      <c r="P42" s="1187"/>
      <c r="Q42" s="1187"/>
      <c r="R42" s="1187"/>
      <c r="S42" s="1187"/>
      <c r="T42" s="1187"/>
      <c r="U42" s="1187"/>
      <c r="V42" s="1187"/>
      <c r="W42" s="1187"/>
      <c r="X42" s="392"/>
      <c r="Y42" s="393"/>
      <c r="Z42" s="1375"/>
      <c r="AA42" s="1376"/>
      <c r="AB42" s="1376"/>
      <c r="AC42" s="1376"/>
      <c r="AD42" s="1376"/>
      <c r="AE42" s="1376"/>
      <c r="AF42" s="1376"/>
      <c r="AG42" s="1376"/>
      <c r="AH42" s="1376"/>
      <c r="AI42" s="1376"/>
      <c r="AJ42" s="1376"/>
      <c r="AK42" s="1376"/>
      <c r="AL42" s="1376"/>
      <c r="AM42" s="1376"/>
      <c r="AN42" s="1376"/>
      <c r="AO42" s="1376"/>
      <c r="AP42" s="1376"/>
      <c r="AQ42" s="1376"/>
      <c r="AR42" s="1376"/>
      <c r="AS42" s="1376"/>
      <c r="AT42" s="1376"/>
      <c r="AU42" s="1376"/>
      <c r="AV42" s="1376"/>
      <c r="AW42" s="1376"/>
      <c r="AX42" s="1376"/>
      <c r="AY42" s="1376"/>
      <c r="AZ42" s="1376"/>
      <c r="BA42" s="1376"/>
      <c r="BB42" s="1376"/>
      <c r="BC42" s="1376"/>
      <c r="BD42" s="1376"/>
      <c r="BE42" s="1376"/>
      <c r="BF42" s="1376"/>
      <c r="BG42" s="1376"/>
      <c r="BH42" s="1376"/>
      <c r="BI42" s="1376"/>
      <c r="BJ42" s="1376"/>
      <c r="BK42" s="1376"/>
      <c r="BL42" s="1376"/>
      <c r="BM42" s="1376"/>
      <c r="BN42" s="1376"/>
      <c r="BO42" s="1376"/>
      <c r="BP42" s="1376"/>
      <c r="BQ42" s="1376"/>
      <c r="BR42" s="1376"/>
      <c r="BS42" s="1376"/>
      <c r="BT42" s="1376"/>
      <c r="BU42" s="1376"/>
      <c r="BV42" s="1376"/>
      <c r="BW42" s="1376"/>
      <c r="BX42" s="1376"/>
      <c r="BY42" s="1376"/>
      <c r="BZ42" s="1376"/>
      <c r="CA42" s="1376"/>
      <c r="CB42" s="1376"/>
      <c r="CC42" s="1376"/>
      <c r="CD42" s="1376"/>
      <c r="CE42" s="1376"/>
      <c r="CF42" s="1376"/>
      <c r="CG42" s="1376"/>
      <c r="CH42" s="1376"/>
      <c r="CI42" s="1377"/>
      <c r="CP42" s="64"/>
      <c r="CT42" s="64"/>
      <c r="CU42" s="64"/>
      <c r="CV42" s="64"/>
    </row>
    <row r="43" spans="1:126" ht="22.5" customHeight="1">
      <c r="A43" s="443">
        <f t="shared" si="8"/>
        <v>30</v>
      </c>
      <c r="B43" s="855" t="str">
        <f>ｼﾌﾄ原本!C34</f>
        <v>不足①</v>
      </c>
      <c r="C43" s="780">
        <f>ｼﾌﾄ原本!S34</f>
        <v>0</v>
      </c>
      <c r="D43" s="435">
        <f>IF(COUNTIF($H$14:$H$30,30),VLOOKUP(30,$H$14:$CU$30,3,FALSE),0)</f>
        <v>0</v>
      </c>
      <c r="E43" s="429">
        <f>IF(COUNTIF($H$14:$H$30,30),VLOOKUP(30,$H$14:$CU$30,4,FALSE),0)</f>
        <v>0</v>
      </c>
      <c r="F43" s="430">
        <f>IF(COUNTIF($H$14:$H$30,30),VLOOKUP(30,$H$14:$CU$30,92,FALSE),0)</f>
        <v>0</v>
      </c>
      <c r="G43" s="431">
        <f>IF(COUNTIF($H$14:$H$30,30),VLOOKUP(30,$H$14:$CW$30,94,FALSE),0)</f>
        <v>0</v>
      </c>
      <c r="I43" s="395"/>
      <c r="J43" s="396"/>
      <c r="K43" s="396"/>
      <c r="L43" s="396"/>
      <c r="M43" s="396"/>
      <c r="N43" s="396"/>
      <c r="O43" s="396"/>
      <c r="P43" s="396"/>
      <c r="Q43" s="396"/>
      <c r="R43" s="396"/>
      <c r="S43" s="396"/>
      <c r="T43" s="396"/>
      <c r="U43" s="396"/>
      <c r="V43" s="396"/>
      <c r="W43" s="396"/>
      <c r="Z43" s="1375"/>
      <c r="AA43" s="1376"/>
      <c r="AB43" s="1376"/>
      <c r="AC43" s="1376"/>
      <c r="AD43" s="1376"/>
      <c r="AE43" s="1376"/>
      <c r="AF43" s="1376"/>
      <c r="AG43" s="1376"/>
      <c r="AH43" s="1376"/>
      <c r="AI43" s="1376"/>
      <c r="AJ43" s="1376"/>
      <c r="AK43" s="1376"/>
      <c r="AL43" s="1376"/>
      <c r="AM43" s="1376"/>
      <c r="AN43" s="1376"/>
      <c r="AO43" s="1376"/>
      <c r="AP43" s="1376"/>
      <c r="AQ43" s="1376"/>
      <c r="AR43" s="1376"/>
      <c r="AS43" s="1376"/>
      <c r="AT43" s="1376"/>
      <c r="AU43" s="1376"/>
      <c r="AV43" s="1376"/>
      <c r="AW43" s="1376"/>
      <c r="AX43" s="1376"/>
      <c r="AY43" s="1376"/>
      <c r="AZ43" s="1376"/>
      <c r="BA43" s="1376"/>
      <c r="BB43" s="1376"/>
      <c r="BC43" s="1376"/>
      <c r="BD43" s="1376"/>
      <c r="BE43" s="1376"/>
      <c r="BF43" s="1376"/>
      <c r="BG43" s="1376"/>
      <c r="BH43" s="1376"/>
      <c r="BI43" s="1376"/>
      <c r="BJ43" s="1376"/>
      <c r="BK43" s="1376"/>
      <c r="BL43" s="1376"/>
      <c r="BM43" s="1376"/>
      <c r="BN43" s="1376"/>
      <c r="BO43" s="1376"/>
      <c r="BP43" s="1376"/>
      <c r="BQ43" s="1376"/>
      <c r="BR43" s="1376"/>
      <c r="BS43" s="1376"/>
      <c r="BT43" s="1376"/>
      <c r="BU43" s="1376"/>
      <c r="BV43" s="1376"/>
      <c r="BW43" s="1376"/>
      <c r="BX43" s="1376"/>
      <c r="BY43" s="1376"/>
      <c r="BZ43" s="1376"/>
      <c r="CA43" s="1376"/>
      <c r="CB43" s="1376"/>
      <c r="CC43" s="1376"/>
      <c r="CD43" s="1376"/>
      <c r="CE43" s="1376"/>
      <c r="CF43" s="1376"/>
      <c r="CG43" s="1376"/>
      <c r="CH43" s="1376"/>
      <c r="CI43" s="1377"/>
      <c r="CP43" s="64"/>
      <c r="CT43" s="64"/>
      <c r="CU43" s="64"/>
      <c r="CV43" s="64"/>
    </row>
    <row r="44" spans="1:126" ht="22.5" customHeight="1">
      <c r="A44" s="443">
        <f t="shared" si="8"/>
        <v>31</v>
      </c>
      <c r="B44" s="855">
        <f>ｼﾌﾄ原本!C35</f>
        <v>0</v>
      </c>
      <c r="C44" s="785">
        <f>ｼﾌﾄ原本!E35</f>
        <v>0</v>
      </c>
      <c r="D44" s="435">
        <f>IF(COUNTIF($H$14:$H$30,31),VLOOKUP(31,$H$14:$CU$30,3,FALSE),0)</f>
        <v>0</v>
      </c>
      <c r="E44" s="429">
        <f>IF(COUNTIF($H$14:$H$30,31),VLOOKUP(31,$H$14:$CU$30,4,FALSE),0)</f>
        <v>0</v>
      </c>
      <c r="F44" s="430">
        <f>IF(COUNTIF($H$14:$H$30,31),VLOOKUP(31,$H$14:$CU$30,92,FALSE),0)</f>
        <v>0</v>
      </c>
      <c r="G44" s="431">
        <f>IF(COUNTIF($H$14:$H$30,31),VLOOKUP(31,$H$14:$CW$30,94,FALSE),0)</f>
        <v>0</v>
      </c>
      <c r="I44" s="395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Z44" s="1375"/>
      <c r="AA44" s="1376"/>
      <c r="AB44" s="1376"/>
      <c r="AC44" s="1376"/>
      <c r="AD44" s="1376"/>
      <c r="AE44" s="1376"/>
      <c r="AF44" s="1376"/>
      <c r="AG44" s="1376"/>
      <c r="AH44" s="1376"/>
      <c r="AI44" s="1376"/>
      <c r="AJ44" s="1376"/>
      <c r="AK44" s="1376"/>
      <c r="AL44" s="1376"/>
      <c r="AM44" s="1376"/>
      <c r="AN44" s="1376"/>
      <c r="AO44" s="1376"/>
      <c r="AP44" s="1376"/>
      <c r="AQ44" s="1376"/>
      <c r="AR44" s="1376"/>
      <c r="AS44" s="1376"/>
      <c r="AT44" s="1376"/>
      <c r="AU44" s="1376"/>
      <c r="AV44" s="1376"/>
      <c r="AW44" s="1376"/>
      <c r="AX44" s="1376"/>
      <c r="AY44" s="1376"/>
      <c r="AZ44" s="1376"/>
      <c r="BA44" s="1376"/>
      <c r="BB44" s="1376"/>
      <c r="BC44" s="1376"/>
      <c r="BD44" s="1376"/>
      <c r="BE44" s="1376"/>
      <c r="BF44" s="1376"/>
      <c r="BG44" s="1376"/>
      <c r="BH44" s="1376"/>
      <c r="BI44" s="1376"/>
      <c r="BJ44" s="1376"/>
      <c r="BK44" s="1376"/>
      <c r="BL44" s="1376"/>
      <c r="BM44" s="1376"/>
      <c r="BN44" s="1376"/>
      <c r="BO44" s="1376"/>
      <c r="BP44" s="1376"/>
      <c r="BQ44" s="1376"/>
      <c r="BR44" s="1376"/>
      <c r="BS44" s="1376"/>
      <c r="BT44" s="1376"/>
      <c r="BU44" s="1376"/>
      <c r="BV44" s="1376"/>
      <c r="BW44" s="1376"/>
      <c r="BX44" s="1376"/>
      <c r="BY44" s="1376"/>
      <c r="BZ44" s="1376"/>
      <c r="CA44" s="1376"/>
      <c r="CB44" s="1376"/>
      <c r="CC44" s="1376"/>
      <c r="CD44" s="1376"/>
      <c r="CE44" s="1376"/>
      <c r="CF44" s="1376"/>
      <c r="CG44" s="1376"/>
      <c r="CH44" s="1376"/>
      <c r="CI44" s="1377"/>
    </row>
    <row r="45" spans="1:126" ht="22.5" customHeight="1" thickBot="1">
      <c r="A45" s="443">
        <f t="shared" si="8"/>
        <v>32</v>
      </c>
      <c r="B45" s="855">
        <f>ｼﾌﾄ原本!C36</f>
        <v>0</v>
      </c>
      <c r="C45" s="785">
        <f>ｼﾌﾄ原本!E36</f>
        <v>0</v>
      </c>
      <c r="D45" s="435">
        <f>IF(COUNTIF($H$14:$H$30,32),VLOOKUP(32,$H$14:$CU$30,3,FALSE),0)</f>
        <v>0</v>
      </c>
      <c r="E45" s="429">
        <f>IF(COUNTIF($H$14:$H$30,32),VLOOKUP(32,$H$14:$CU$30,4,FALSE),0)</f>
        <v>0</v>
      </c>
      <c r="F45" s="430">
        <f>IF(COUNTIF($H$14:$H$30,32),VLOOKUP(32,$H$14:$CU$30,92,FALSE),0)</f>
        <v>0</v>
      </c>
      <c r="G45" s="431">
        <f>IF(COUNTIF($H$14:$H$30,32),VLOOKUP(32,$H$14:$CW$30,94,FALSE),0)</f>
        <v>0</v>
      </c>
      <c r="I45" s="395"/>
      <c r="J45" s="396"/>
      <c r="K45" s="396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6"/>
      <c r="Z45" s="1378"/>
      <c r="AA45" s="1379"/>
      <c r="AB45" s="1379"/>
      <c r="AC45" s="1379"/>
      <c r="AD45" s="1379"/>
      <c r="AE45" s="1379"/>
      <c r="AF45" s="1379"/>
      <c r="AG45" s="1379"/>
      <c r="AH45" s="1379"/>
      <c r="AI45" s="1379"/>
      <c r="AJ45" s="1379"/>
      <c r="AK45" s="1379"/>
      <c r="AL45" s="1379"/>
      <c r="AM45" s="1379"/>
      <c r="AN45" s="1379"/>
      <c r="AO45" s="1379"/>
      <c r="AP45" s="1379"/>
      <c r="AQ45" s="1379"/>
      <c r="AR45" s="1379"/>
      <c r="AS45" s="1379"/>
      <c r="AT45" s="1379"/>
      <c r="AU45" s="1379"/>
      <c r="AV45" s="1379"/>
      <c r="AW45" s="1379"/>
      <c r="AX45" s="1379"/>
      <c r="AY45" s="1379"/>
      <c r="AZ45" s="1379"/>
      <c r="BA45" s="1379"/>
      <c r="BB45" s="1379"/>
      <c r="BC45" s="1379"/>
      <c r="BD45" s="1379"/>
      <c r="BE45" s="1379"/>
      <c r="BF45" s="1379"/>
      <c r="BG45" s="1379"/>
      <c r="BH45" s="1379"/>
      <c r="BI45" s="1379"/>
      <c r="BJ45" s="1379"/>
      <c r="BK45" s="1379"/>
      <c r="BL45" s="1379"/>
      <c r="BM45" s="1379"/>
      <c r="BN45" s="1379"/>
      <c r="BO45" s="1379"/>
      <c r="BP45" s="1379"/>
      <c r="BQ45" s="1379"/>
      <c r="BR45" s="1379"/>
      <c r="BS45" s="1379"/>
      <c r="BT45" s="1379"/>
      <c r="BU45" s="1379"/>
      <c r="BV45" s="1379"/>
      <c r="BW45" s="1379"/>
      <c r="BX45" s="1379"/>
      <c r="BY45" s="1379"/>
      <c r="BZ45" s="1379"/>
      <c r="CA45" s="1379"/>
      <c r="CB45" s="1379"/>
      <c r="CC45" s="1379"/>
      <c r="CD45" s="1379"/>
      <c r="CE45" s="1379"/>
      <c r="CF45" s="1379"/>
      <c r="CG45" s="1379"/>
      <c r="CH45" s="1379"/>
      <c r="CI45" s="1380"/>
    </row>
    <row r="46" spans="1:126" ht="22.5" customHeight="1" thickBot="1">
      <c r="A46" s="444">
        <f t="shared" si="8"/>
        <v>33</v>
      </c>
      <c r="B46" s="869">
        <f>ｼﾌﾄ原本!C37</f>
        <v>0</v>
      </c>
      <c r="C46" s="786">
        <f>ｼﾌﾄ原本!E37</f>
        <v>0</v>
      </c>
      <c r="D46" s="437">
        <f>IF(COUNTIF($H$14:$H$30,33),VLOOKUP(33,$H$14:$CU$30,3,FALSE),0)</f>
        <v>0</v>
      </c>
      <c r="E46" s="438">
        <f>IF(COUNTIF($H$14:$H$30,33),VLOOKUP(33,$H$14:$CU$30,4,FALSE),0)</f>
        <v>0</v>
      </c>
      <c r="F46" s="439">
        <f>IF(COUNTIF($H$14:$H$30,33),VLOOKUP(33,$H$14:$CU$30,92,FALSE),0)</f>
        <v>0</v>
      </c>
      <c r="G46" s="440">
        <f>IF(COUNTIF($H$14:$H$30,33),VLOOKUP(33,$H$14:$CW$30,94,FALSE),0)</f>
        <v>0</v>
      </c>
      <c r="I46" s="395"/>
      <c r="J46" s="396"/>
      <c r="K46" s="396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6"/>
    </row>
    <row r="47" spans="1:126" ht="20.25" customHeight="1">
      <c r="I47" s="385" t="s">
        <v>199</v>
      </c>
      <c r="J47" s="1312">
        <f ca="1">J41/K39</f>
        <v>1278.1005747126437</v>
      </c>
      <c r="K47" s="1312"/>
      <c r="L47" s="1382">
        <f>ﾃﾞｰﾀ入力!A8</f>
        <v>1260</v>
      </c>
      <c r="M47" s="1382"/>
      <c r="N47" s="1382"/>
      <c r="O47" s="1382"/>
      <c r="P47" s="1382"/>
      <c r="Q47" s="1382"/>
      <c r="R47" s="1382"/>
      <c r="S47" s="1382"/>
      <c r="T47" s="1382"/>
      <c r="U47" s="1382"/>
      <c r="V47" s="1382"/>
      <c r="W47" s="1382"/>
      <c r="DP47" s="221"/>
      <c r="DT47" s="69"/>
      <c r="DU47" s="69"/>
      <c r="DV47" s="69"/>
    </row>
    <row r="48" spans="1:126" ht="20.25" customHeight="1">
      <c r="I48" s="385" t="s">
        <v>82</v>
      </c>
      <c r="J48" s="1140">
        <f ca="1">CW31</f>
        <v>4631</v>
      </c>
      <c r="K48" s="1140"/>
      <c r="L48" s="1381"/>
      <c r="M48" s="1381"/>
      <c r="N48" s="1381"/>
      <c r="O48" s="1381"/>
      <c r="P48" s="1381"/>
      <c r="Q48" s="1381"/>
      <c r="R48" s="1381"/>
      <c r="S48" s="1381"/>
      <c r="T48" s="1381"/>
      <c r="U48" s="1381"/>
      <c r="V48" s="1381"/>
      <c r="W48" s="1381"/>
    </row>
    <row r="49" spans="11:19" ht="20.25" customHeight="1">
      <c r="K49" s="64"/>
      <c r="L49" s="398"/>
      <c r="M49" s="398"/>
      <c r="N49" s="64"/>
      <c r="O49" s="64"/>
      <c r="P49" s="64"/>
      <c r="Q49" s="64"/>
      <c r="R49" s="64"/>
      <c r="S49" s="64"/>
    </row>
    <row r="50" spans="11:19" ht="20.25" customHeight="1">
      <c r="K50" s="64"/>
      <c r="L50" s="66"/>
      <c r="M50" s="66"/>
      <c r="N50" s="64"/>
      <c r="O50" s="64"/>
      <c r="P50" s="64"/>
      <c r="Q50" s="64"/>
      <c r="R50" s="64"/>
      <c r="S50" s="64"/>
    </row>
    <row r="51" spans="11:19" ht="20.25" customHeight="1">
      <c r="L51" s="64"/>
      <c r="M51" s="64"/>
    </row>
    <row r="52" spans="11:19" ht="20.25" customHeight="1">
      <c r="L52" s="64"/>
      <c r="M52" s="64"/>
    </row>
  </sheetData>
  <sheetProtection formatCells="0"/>
  <mergeCells count="349">
    <mergeCell ref="CH36:CI36"/>
    <mergeCell ref="CH37:CI37"/>
    <mergeCell ref="CH38:CI38"/>
    <mergeCell ref="CH39:CI39"/>
    <mergeCell ref="Z36:AY36"/>
    <mergeCell ref="X32:AA32"/>
    <mergeCell ref="BV39:CG39"/>
    <mergeCell ref="BV35:CG35"/>
    <mergeCell ref="BV36:CG36"/>
    <mergeCell ref="BV38:CG38"/>
    <mergeCell ref="BT39:BU39"/>
    <mergeCell ref="BF38:BG38"/>
    <mergeCell ref="BT36:BU36"/>
    <mergeCell ref="BT37:BU37"/>
    <mergeCell ref="BT38:BU38"/>
    <mergeCell ref="AZ37:BE37"/>
    <mergeCell ref="Z38:AY38"/>
    <mergeCell ref="Z39:AY39"/>
    <mergeCell ref="BH35:BS35"/>
    <mergeCell ref="BH37:BS37"/>
    <mergeCell ref="BH38:BS38"/>
    <mergeCell ref="BH39:BS39"/>
    <mergeCell ref="BF39:BG39"/>
    <mergeCell ref="BV34:CI34"/>
    <mergeCell ref="CH35:CI35"/>
    <mergeCell ref="CJ31:CM31"/>
    <mergeCell ref="CF32:CI32"/>
    <mergeCell ref="BT35:BU35"/>
    <mergeCell ref="CJ32:CM32"/>
    <mergeCell ref="AZ35:BE35"/>
    <mergeCell ref="AZ31:BC31"/>
    <mergeCell ref="BD31:BG31"/>
    <mergeCell ref="AB33:AE33"/>
    <mergeCell ref="AF33:AI33"/>
    <mergeCell ref="AF31:AI31"/>
    <mergeCell ref="CF31:CI31"/>
    <mergeCell ref="BP31:BS31"/>
    <mergeCell ref="AJ32:AM32"/>
    <mergeCell ref="BH32:BK32"/>
    <mergeCell ref="K1:U1"/>
    <mergeCell ref="V1:Y1"/>
    <mergeCell ref="AZ6:BC6"/>
    <mergeCell ref="BD6:BG6"/>
    <mergeCell ref="AZ7:BC7"/>
    <mergeCell ref="BD7:BG7"/>
    <mergeCell ref="AN5:AQ5"/>
    <mergeCell ref="AR5:AU5"/>
    <mergeCell ref="AR1:AU1"/>
    <mergeCell ref="BD5:BG5"/>
    <mergeCell ref="AZ5:BC5"/>
    <mergeCell ref="AZ1:BC1"/>
    <mergeCell ref="AZ3:BC3"/>
    <mergeCell ref="AV5:AY5"/>
    <mergeCell ref="AC1:AI1"/>
    <mergeCell ref="AJ1:AM1"/>
    <mergeCell ref="L3:O3"/>
    <mergeCell ref="AF6:AI6"/>
    <mergeCell ref="AR7:AU7"/>
    <mergeCell ref="AJ3:AM3"/>
    <mergeCell ref="AN3:AQ3"/>
    <mergeCell ref="AB3:AE3"/>
    <mergeCell ref="BD1:BK1"/>
    <mergeCell ref="AN1:AQ1"/>
    <mergeCell ref="CN2:CO2"/>
    <mergeCell ref="CN4:CO4"/>
    <mergeCell ref="CN6:CO6"/>
    <mergeCell ref="CN7:CO7"/>
    <mergeCell ref="CN3:CO3"/>
    <mergeCell ref="CN5:CO5"/>
    <mergeCell ref="CF8:CI8"/>
    <mergeCell ref="X4:AA4"/>
    <mergeCell ref="X5:AA5"/>
    <mergeCell ref="AB5:AE5"/>
    <mergeCell ref="AB8:AE8"/>
    <mergeCell ref="AF8:AI8"/>
    <mergeCell ref="CJ4:CM4"/>
    <mergeCell ref="CJ7:CM7"/>
    <mergeCell ref="CF7:CI7"/>
    <mergeCell ref="BT6:BW6"/>
    <mergeCell ref="CB8:CE8"/>
    <mergeCell ref="BX7:CA7"/>
    <mergeCell ref="BT8:BW8"/>
    <mergeCell ref="BH8:BK8"/>
    <mergeCell ref="BL7:BO7"/>
    <mergeCell ref="BP7:BS7"/>
    <mergeCell ref="BT4:BW4"/>
    <mergeCell ref="BL5:BO5"/>
    <mergeCell ref="AF5:AI5"/>
    <mergeCell ref="CJ3:CM3"/>
    <mergeCell ref="CF5:CI5"/>
    <mergeCell ref="BT7:BW7"/>
    <mergeCell ref="BH5:BK5"/>
    <mergeCell ref="AV7:AY7"/>
    <mergeCell ref="BP4:BS4"/>
    <mergeCell ref="AR4:AU4"/>
    <mergeCell ref="AZ4:BC4"/>
    <mergeCell ref="BP6:BS6"/>
    <mergeCell ref="BH7:BK7"/>
    <mergeCell ref="BP5:BS5"/>
    <mergeCell ref="BH6:BK6"/>
    <mergeCell ref="BD3:BG3"/>
    <mergeCell ref="CB3:CE3"/>
    <mergeCell ref="BD4:BG4"/>
    <mergeCell ref="AF4:AI4"/>
    <mergeCell ref="AJ4:AM4"/>
    <mergeCell ref="AR3:AU3"/>
    <mergeCell ref="AF3:AI3"/>
    <mergeCell ref="AN4:AQ4"/>
    <mergeCell ref="CP13:CQ13"/>
    <mergeCell ref="CP14:CQ14"/>
    <mergeCell ref="CN13:CO13"/>
    <mergeCell ref="CN11:CO11"/>
    <mergeCell ref="CN10:CO10"/>
    <mergeCell ref="CN15:CO15"/>
    <mergeCell ref="AB4:AE4"/>
    <mergeCell ref="CF6:CI6"/>
    <mergeCell ref="CJ6:CM6"/>
    <mergeCell ref="BX4:CA4"/>
    <mergeCell ref="CB7:CE7"/>
    <mergeCell ref="CJ5:CM5"/>
    <mergeCell ref="CB5:CE5"/>
    <mergeCell ref="CB6:CE6"/>
    <mergeCell ref="AN6:AQ6"/>
    <mergeCell ref="AR6:AU6"/>
    <mergeCell ref="BD8:BG8"/>
    <mergeCell ref="AR8:AU8"/>
    <mergeCell ref="BH10:BK10"/>
    <mergeCell ref="CF10:CI10"/>
    <mergeCell ref="BP10:BS10"/>
    <mergeCell ref="BX10:CA10"/>
    <mergeCell ref="CB10:CE10"/>
    <mergeCell ref="BH9:BK9"/>
    <mergeCell ref="CP15:CQ15"/>
    <mergeCell ref="CP28:CQ28"/>
    <mergeCell ref="CP19:CQ19"/>
    <mergeCell ref="CN22:CO22"/>
    <mergeCell ref="CP23:CQ23"/>
    <mergeCell ref="CN20:CO20"/>
    <mergeCell ref="CP26:CQ26"/>
    <mergeCell ref="CP29:CQ29"/>
    <mergeCell ref="CP31:CQ31"/>
    <mergeCell ref="CN29:CO29"/>
    <mergeCell ref="CP30:CQ30"/>
    <mergeCell ref="CN31:CO31"/>
    <mergeCell ref="CN25:CO25"/>
    <mergeCell ref="CP24:CQ24"/>
    <mergeCell ref="CN19:CO19"/>
    <mergeCell ref="CN28:CO28"/>
    <mergeCell ref="CP27:CQ27"/>
    <mergeCell ref="CN30:CO30"/>
    <mergeCell ref="CN26:CO26"/>
    <mergeCell ref="CN27:CO27"/>
    <mergeCell ref="CP20:CQ20"/>
    <mergeCell ref="CN21:CO21"/>
    <mergeCell ref="CP21:CQ21"/>
    <mergeCell ref="CP22:CQ22"/>
    <mergeCell ref="CP25:CQ25"/>
    <mergeCell ref="CP16:CQ16"/>
    <mergeCell ref="CN17:CO17"/>
    <mergeCell ref="CP17:CQ17"/>
    <mergeCell ref="CN18:CO18"/>
    <mergeCell ref="CP18:CQ18"/>
    <mergeCell ref="CN16:CO16"/>
    <mergeCell ref="CN24:CO24"/>
    <mergeCell ref="CN23:CO23"/>
    <mergeCell ref="BL8:BO8"/>
    <mergeCell ref="BP8:BS8"/>
    <mergeCell ref="CJ8:CM8"/>
    <mergeCell ref="CJ9:CM9"/>
    <mergeCell ref="CF9:CI9"/>
    <mergeCell ref="BT5:BW5"/>
    <mergeCell ref="BX8:CA8"/>
    <mergeCell ref="BL6:BO6"/>
    <mergeCell ref="BX6:CA6"/>
    <mergeCell ref="BX5:CA5"/>
    <mergeCell ref="CF11:CI11"/>
    <mergeCell ref="CB11:CE11"/>
    <mergeCell ref="CJ11:CM11"/>
    <mergeCell ref="CN9:CO9"/>
    <mergeCell ref="CN14:CO14"/>
    <mergeCell ref="CN8:CO8"/>
    <mergeCell ref="BP9:BS9"/>
    <mergeCell ref="BX9:CA9"/>
    <mergeCell ref="BT9:BW9"/>
    <mergeCell ref="CJ10:CM10"/>
    <mergeCell ref="CA1:CE1"/>
    <mergeCell ref="BT1:BZ1"/>
    <mergeCell ref="CF3:CI3"/>
    <mergeCell ref="CB4:CE4"/>
    <mergeCell ref="CF4:CI4"/>
    <mergeCell ref="BH4:BK4"/>
    <mergeCell ref="BH3:BK3"/>
    <mergeCell ref="AV3:AY3"/>
    <mergeCell ref="BL4:BO4"/>
    <mergeCell ref="AV4:AY4"/>
    <mergeCell ref="BT3:BW3"/>
    <mergeCell ref="BX3:CA3"/>
    <mergeCell ref="BL3:BO3"/>
    <mergeCell ref="BP3:BS3"/>
    <mergeCell ref="X3:AA3"/>
    <mergeCell ref="AZ8:BC8"/>
    <mergeCell ref="AN8:AQ8"/>
    <mergeCell ref="AR9:AU9"/>
    <mergeCell ref="AN7:AQ7"/>
    <mergeCell ref="I8:J8"/>
    <mergeCell ref="L7:O7"/>
    <mergeCell ref="L8:O8"/>
    <mergeCell ref="I9:J9"/>
    <mergeCell ref="P9:S9"/>
    <mergeCell ref="AJ9:AM9"/>
    <mergeCell ref="AV8:AY8"/>
    <mergeCell ref="AV9:AY9"/>
    <mergeCell ref="I7:J7"/>
    <mergeCell ref="P7:S7"/>
    <mergeCell ref="X8:AA8"/>
    <mergeCell ref="X7:AA7"/>
    <mergeCell ref="AB7:AE7"/>
    <mergeCell ref="AN9:AQ9"/>
    <mergeCell ref="AF7:AI7"/>
    <mergeCell ref="AJ7:AM7"/>
    <mergeCell ref="L4:O4"/>
    <mergeCell ref="AJ6:AM6"/>
    <mergeCell ref="AJ5:AM5"/>
    <mergeCell ref="I3:J4"/>
    <mergeCell ref="L47:W47"/>
    <mergeCell ref="J47:K47"/>
    <mergeCell ref="J42:K42"/>
    <mergeCell ref="T5:W5"/>
    <mergeCell ref="I5:J6"/>
    <mergeCell ref="T7:W7"/>
    <mergeCell ref="P8:S8"/>
    <mergeCell ref="P5:S5"/>
    <mergeCell ref="L5:O5"/>
    <mergeCell ref="L6:O6"/>
    <mergeCell ref="T6:W6"/>
    <mergeCell ref="T9:W9"/>
    <mergeCell ref="T8:W8"/>
    <mergeCell ref="P31:S31"/>
    <mergeCell ref="T31:W31"/>
    <mergeCell ref="P3:S3"/>
    <mergeCell ref="T3:W3"/>
    <mergeCell ref="P4:S4"/>
    <mergeCell ref="T4:W4"/>
    <mergeCell ref="J48:K48"/>
    <mergeCell ref="L48:W48"/>
    <mergeCell ref="L42:W42"/>
    <mergeCell ref="I11:J11"/>
    <mergeCell ref="J41:K41"/>
    <mergeCell ref="J34:K34"/>
    <mergeCell ref="L34:W34"/>
    <mergeCell ref="I10:J10"/>
    <mergeCell ref="L31:O31"/>
    <mergeCell ref="L10:O10"/>
    <mergeCell ref="L11:O11"/>
    <mergeCell ref="P11:S11"/>
    <mergeCell ref="T11:W11"/>
    <mergeCell ref="R39:W39"/>
    <mergeCell ref="J40:K40"/>
    <mergeCell ref="L40:W40"/>
    <mergeCell ref="J38:K38"/>
    <mergeCell ref="J37:K37"/>
    <mergeCell ref="J35:W35"/>
    <mergeCell ref="L37:W37"/>
    <mergeCell ref="AZ39:BE39"/>
    <mergeCell ref="Z35:AY35"/>
    <mergeCell ref="BF36:BG36"/>
    <mergeCell ref="AZ36:BE36"/>
    <mergeCell ref="AJ31:AM31"/>
    <mergeCell ref="P6:S6"/>
    <mergeCell ref="P10:S10"/>
    <mergeCell ref="T10:W10"/>
    <mergeCell ref="X10:AA10"/>
    <mergeCell ref="X11:AA11"/>
    <mergeCell ref="AV6:AY6"/>
    <mergeCell ref="X9:AA9"/>
    <mergeCell ref="X31:AA31"/>
    <mergeCell ref="AB31:AE31"/>
    <mergeCell ref="AV31:AY31"/>
    <mergeCell ref="X6:AA6"/>
    <mergeCell ref="AB6:AE6"/>
    <mergeCell ref="AJ8:AM8"/>
    <mergeCell ref="Z37:AY37"/>
    <mergeCell ref="AN31:AQ31"/>
    <mergeCell ref="AR31:AU31"/>
    <mergeCell ref="BD9:BG9"/>
    <mergeCell ref="BD10:BG10"/>
    <mergeCell ref="BD11:BG11"/>
    <mergeCell ref="BV37:CG37"/>
    <mergeCell ref="AZ38:BE38"/>
    <mergeCell ref="BF37:BG37"/>
    <mergeCell ref="AR11:AU11"/>
    <mergeCell ref="AN11:AQ11"/>
    <mergeCell ref="BH11:BK11"/>
    <mergeCell ref="BT32:BW32"/>
    <mergeCell ref="BH31:BK31"/>
    <mergeCell ref="L41:W41"/>
    <mergeCell ref="BX31:CA31"/>
    <mergeCell ref="BT11:BW11"/>
    <mergeCell ref="BH36:BS36"/>
    <mergeCell ref="AR32:AU32"/>
    <mergeCell ref="AV32:AY32"/>
    <mergeCell ref="AZ32:BC32"/>
    <mergeCell ref="AB32:AE32"/>
    <mergeCell ref="L38:W38"/>
    <mergeCell ref="L32:O32"/>
    <mergeCell ref="AF32:AI32"/>
    <mergeCell ref="AN32:AQ32"/>
    <mergeCell ref="AB11:AE11"/>
    <mergeCell ref="AF11:AI11"/>
    <mergeCell ref="J36:W36"/>
    <mergeCell ref="BL31:BO31"/>
    <mergeCell ref="AB9:AE9"/>
    <mergeCell ref="AR10:AU10"/>
    <mergeCell ref="AJ10:AM10"/>
    <mergeCell ref="AN10:AQ10"/>
    <mergeCell ref="AJ11:AM11"/>
    <mergeCell ref="BF35:BG35"/>
    <mergeCell ref="BH34:BU34"/>
    <mergeCell ref="AZ11:BC11"/>
    <mergeCell ref="AV10:AY10"/>
    <mergeCell ref="AV11:AY11"/>
    <mergeCell ref="BT10:BW10"/>
    <mergeCell ref="BL9:BO9"/>
    <mergeCell ref="Z34:BG34"/>
    <mergeCell ref="BL10:BO10"/>
    <mergeCell ref="Z40:CI45"/>
    <mergeCell ref="J32:K32"/>
    <mergeCell ref="P32:S32"/>
    <mergeCell ref="T32:W32"/>
    <mergeCell ref="L9:O9"/>
    <mergeCell ref="AF9:AI9"/>
    <mergeCell ref="BX11:CA11"/>
    <mergeCell ref="BD32:BG32"/>
    <mergeCell ref="BL32:BO32"/>
    <mergeCell ref="BP32:BS32"/>
    <mergeCell ref="AZ9:BC9"/>
    <mergeCell ref="J12:K12"/>
    <mergeCell ref="J13:K13"/>
    <mergeCell ref="BL11:BO11"/>
    <mergeCell ref="BP11:BS11"/>
    <mergeCell ref="AZ10:BC10"/>
    <mergeCell ref="AB10:AE10"/>
    <mergeCell ref="AF10:AI10"/>
    <mergeCell ref="L39:Q39"/>
    <mergeCell ref="CB9:CE9"/>
    <mergeCell ref="BX32:CA32"/>
    <mergeCell ref="CB32:CE32"/>
    <mergeCell ref="BT31:BW31"/>
    <mergeCell ref="CB31:CE31"/>
  </mergeCells>
  <phoneticPr fontId="41"/>
  <conditionalFormatting sqref="L31:O31">
    <cfRule type="cellIs" dxfId="474" priority="2" stopIfTrue="1" operator="greaterThan">
      <formula>$L$11</formula>
    </cfRule>
  </conditionalFormatting>
  <conditionalFormatting sqref="L32:CM32">
    <cfRule type="cellIs" dxfId="473" priority="21" stopIfTrue="1" operator="lessThan">
      <formula>0</formula>
    </cfRule>
  </conditionalFormatting>
  <conditionalFormatting sqref="P31:S31">
    <cfRule type="cellIs" dxfId="472" priority="3" stopIfTrue="1" operator="greaterThan">
      <formula>$P$11</formula>
    </cfRule>
  </conditionalFormatting>
  <conditionalFormatting sqref="T31:W31">
    <cfRule type="cellIs" dxfId="471" priority="4" stopIfTrue="1" operator="greaterThan">
      <formula>$T$11</formula>
    </cfRule>
  </conditionalFormatting>
  <conditionalFormatting sqref="X31:AA31">
    <cfRule type="cellIs" dxfId="470" priority="5" stopIfTrue="1" operator="greaterThan">
      <formula>$X$11</formula>
    </cfRule>
  </conditionalFormatting>
  <conditionalFormatting sqref="AB31:AE31">
    <cfRule type="cellIs" dxfId="469" priority="6" stopIfTrue="1" operator="greaterThan">
      <formula>$AB$11</formula>
    </cfRule>
  </conditionalFormatting>
  <conditionalFormatting sqref="AF31:AI31">
    <cfRule type="cellIs" dxfId="468" priority="7" stopIfTrue="1" operator="greaterThan">
      <formula>$AF$11</formula>
    </cfRule>
  </conditionalFormatting>
  <conditionalFormatting sqref="AJ31:AM31">
    <cfRule type="cellIs" dxfId="467" priority="8" stopIfTrue="1" operator="greaterThan">
      <formula>$AJ$11</formula>
    </cfRule>
  </conditionalFormatting>
  <conditionalFormatting sqref="AN31:AQ31">
    <cfRule type="cellIs" dxfId="466" priority="9" stopIfTrue="1" operator="greaterThan">
      <formula>$AN$11</formula>
    </cfRule>
  </conditionalFormatting>
  <conditionalFormatting sqref="AR31:AU31">
    <cfRule type="cellIs" dxfId="465" priority="10" stopIfTrue="1" operator="greaterThan">
      <formula>$AR$11</formula>
    </cfRule>
  </conditionalFormatting>
  <conditionalFormatting sqref="AV31:AY31">
    <cfRule type="cellIs" dxfId="464" priority="11" stopIfTrue="1" operator="greaterThan">
      <formula>$AV$11</formula>
    </cfRule>
  </conditionalFormatting>
  <conditionalFormatting sqref="AZ1:BC1">
    <cfRule type="expression" dxfId="463" priority="1" stopIfTrue="1">
      <formula>"WEEKDAY($AX$1)=1"</formula>
    </cfRule>
  </conditionalFormatting>
  <conditionalFormatting sqref="AZ31:BC31">
    <cfRule type="cellIs" dxfId="462" priority="12" stopIfTrue="1" operator="greaterThan">
      <formula>$AZ$11</formula>
    </cfRule>
  </conditionalFormatting>
  <conditionalFormatting sqref="BD31:BG31">
    <cfRule type="cellIs" dxfId="461" priority="13" stopIfTrue="1" operator="greaterThan">
      <formula>$BD$11</formula>
    </cfRule>
  </conditionalFormatting>
  <conditionalFormatting sqref="BH31:BK31">
    <cfRule type="cellIs" dxfId="460" priority="14" stopIfTrue="1" operator="greaterThan">
      <formula>$BH$11</formula>
    </cfRule>
  </conditionalFormatting>
  <conditionalFormatting sqref="BL31:BO31">
    <cfRule type="cellIs" dxfId="459" priority="15" stopIfTrue="1" operator="greaterThan">
      <formula>$BL$11</formula>
    </cfRule>
  </conditionalFormatting>
  <conditionalFormatting sqref="BP31:BS31">
    <cfRule type="cellIs" dxfId="458" priority="22" stopIfTrue="1" operator="greaterThan">
      <formula>$BP$11</formula>
    </cfRule>
  </conditionalFormatting>
  <conditionalFormatting sqref="BT31:BW31">
    <cfRule type="cellIs" dxfId="457" priority="16" stopIfTrue="1" operator="greaterThan">
      <formula>$BT$11</formula>
    </cfRule>
  </conditionalFormatting>
  <conditionalFormatting sqref="BX31:CA31">
    <cfRule type="cellIs" dxfId="456" priority="20" stopIfTrue="1" operator="greaterThan">
      <formula>$BX$11</formula>
    </cfRule>
  </conditionalFormatting>
  <conditionalFormatting sqref="CB31:CE31">
    <cfRule type="cellIs" dxfId="455" priority="17" stopIfTrue="1" operator="greaterThan">
      <formula>$CB$11</formula>
    </cfRule>
  </conditionalFormatting>
  <conditionalFormatting sqref="CF31:CI31">
    <cfRule type="cellIs" dxfId="454" priority="18" stopIfTrue="1" operator="greaterThan">
      <formula>$CF$11</formula>
    </cfRule>
  </conditionalFormatting>
  <conditionalFormatting sqref="CJ31:CM31">
    <cfRule type="cellIs" dxfId="453" priority="19" stopIfTrue="1" operator="greaterThan">
      <formula>$CJ$11</formula>
    </cfRule>
  </conditionalFormatting>
  <printOptions horizontalCentered="1"/>
  <pageMargins left="0.19652777777777777" right="0.19652777777777777" top="0.19652777777777777" bottom="0.19652777777777777" header="0.51180555555555562" footer="0.51180555555555562"/>
  <pageSetup paperSize="9" scale="62" orientation="landscape" useFirstPageNumber="1" errors="NA" horizontalDpi="360" verticalDpi="360" r:id="rId1"/>
  <headerFooter alignWithMargins="0"/>
  <ignoredErrors>
    <ignoredError sqref="L14:CM23 L25:CM30 L24:AZ24 BB24:CM24" unlockedFormula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BN52"/>
  <sheetViews>
    <sheetView showGridLines="0" view="pageBreakPreview" zoomScale="66" zoomScaleNormal="50" zoomScaleSheetLayoutView="91" workbookViewId="0">
      <selection activeCell="D17" sqref="D17"/>
    </sheetView>
  </sheetViews>
  <sheetFormatPr baseColWidth="10" defaultColWidth="9" defaultRowHeight="23" customHeight="1"/>
  <cols>
    <col min="1" max="1" width="6" style="64" customWidth="1"/>
    <col min="2" max="2" width="16.5" style="64" customWidth="1"/>
    <col min="3" max="3" width="5.6640625" style="65" customWidth="1"/>
    <col min="4" max="4" width="16.5" style="65" customWidth="1"/>
    <col min="5" max="6" width="10.6640625" style="66" customWidth="1"/>
    <col min="7" max="7" width="5.6640625" style="64" customWidth="1"/>
    <col min="8" max="8" width="5.83203125" style="67" customWidth="1"/>
    <col min="9" max="9" width="3.1640625" style="67" customWidth="1"/>
    <col min="10" max="10" width="5.1640625" style="68" customWidth="1"/>
    <col min="11" max="11" width="9.5" style="69" customWidth="1"/>
    <col min="12" max="12" width="5.5" style="70" customWidth="1"/>
    <col min="13" max="13" width="3.6640625" style="64" customWidth="1"/>
    <col min="14" max="14" width="9.6640625" style="69" customWidth="1"/>
    <col min="15" max="15" width="9.1640625" style="71" customWidth="1"/>
    <col min="16" max="16" width="3.6640625" style="64" customWidth="1"/>
    <col min="17" max="17" width="10.1640625" style="64" customWidth="1"/>
    <col min="18" max="18" width="6.5" style="72" customWidth="1"/>
    <col min="19" max="19" width="5.6640625" style="64" customWidth="1"/>
    <col min="20" max="20" width="5.6640625" style="64" hidden="1" customWidth="1"/>
    <col min="21" max="21" width="6.6640625" style="65" customWidth="1"/>
    <col min="22" max="22" width="13.33203125" style="64" customWidth="1"/>
    <col min="23" max="44" width="7.1640625" style="64" customWidth="1"/>
    <col min="45" max="45" width="5.1640625" style="64" customWidth="1"/>
    <col min="46" max="46" width="3.1640625" style="64" customWidth="1"/>
    <col min="47" max="47" width="10.1640625" style="64" customWidth="1"/>
    <col min="48" max="48" width="9" style="64" bestFit="1"/>
    <col min="49" max="49" width="9.5" style="64" customWidth="1"/>
    <col min="50" max="57" width="9" style="64" bestFit="1"/>
    <col min="58" max="58" width="9" style="73" bestFit="1"/>
    <col min="59" max="16384" width="9" style="73"/>
  </cols>
  <sheetData>
    <row r="1" spans="1:66" ht="23" customHeight="1">
      <c r="A1" s="1397" t="s">
        <v>73</v>
      </c>
      <c r="B1" s="1397"/>
      <c r="C1" s="1403" t="s">
        <v>74</v>
      </c>
      <c r="D1" s="1403"/>
      <c r="E1" s="1403"/>
      <c r="F1" s="1403"/>
      <c r="H1" s="1404" t="s">
        <v>75</v>
      </c>
      <c r="I1" s="1404"/>
      <c r="J1" s="1404"/>
      <c r="K1" s="76" t="s">
        <v>76</v>
      </c>
      <c r="L1" s="77" t="s">
        <v>77</v>
      </c>
      <c r="M1" s="78"/>
      <c r="N1" s="76" t="s">
        <v>76</v>
      </c>
      <c r="O1" s="79" t="s">
        <v>77</v>
      </c>
      <c r="P1" s="80"/>
      <c r="Q1" s="76" t="s">
        <v>76</v>
      </c>
      <c r="R1" s="81" t="s">
        <v>77</v>
      </c>
      <c r="S1" s="82"/>
      <c r="X1" s="82"/>
      <c r="AV1" s="83"/>
    </row>
    <row r="2" spans="1:66" s="74" customFormat="1" ht="23" customHeight="1" thickBot="1">
      <c r="A2" s="84"/>
      <c r="B2" s="85" t="s">
        <v>78</v>
      </c>
      <c r="C2" s="86" t="s">
        <v>79</v>
      </c>
      <c r="D2" s="87" t="s">
        <v>80</v>
      </c>
      <c r="E2" s="88" t="s">
        <v>81</v>
      </c>
      <c r="F2" s="89" t="s">
        <v>82</v>
      </c>
      <c r="G2" s="65"/>
      <c r="H2" s="1405"/>
      <c r="I2" s="1405"/>
      <c r="J2" s="1405"/>
      <c r="K2" s="76" t="s">
        <v>83</v>
      </c>
      <c r="L2" s="524" t="s">
        <v>212</v>
      </c>
      <c r="M2" s="90"/>
      <c r="N2" s="76" t="s">
        <v>84</v>
      </c>
      <c r="O2" s="524" t="s">
        <v>213</v>
      </c>
      <c r="P2" s="90"/>
      <c r="Q2" s="76" t="s">
        <v>85</v>
      </c>
      <c r="R2" s="524" t="s">
        <v>214</v>
      </c>
      <c r="S2" s="65"/>
      <c r="T2" s="65"/>
      <c r="U2" s="91" t="s">
        <v>86</v>
      </c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</row>
    <row r="3" spans="1:66" ht="23" customHeight="1" thickBot="1">
      <c r="A3" s="93" t="s">
        <v>87</v>
      </c>
      <c r="B3" s="94">
        <v>2026</v>
      </c>
      <c r="C3" s="95">
        <v>1</v>
      </c>
      <c r="D3" s="965" t="s">
        <v>258</v>
      </c>
      <c r="E3" s="96">
        <v>2000</v>
      </c>
      <c r="F3" s="563">
        <v>1</v>
      </c>
      <c r="G3" s="83"/>
      <c r="H3" s="97">
        <v>0.20833333333333334</v>
      </c>
      <c r="I3" s="98" t="s">
        <v>88</v>
      </c>
      <c r="J3" s="99">
        <v>0.25</v>
      </c>
      <c r="K3" s="934"/>
      <c r="L3" s="101">
        <f>K3/$K$24</f>
        <v>0</v>
      </c>
      <c r="M3" s="90"/>
      <c r="N3" s="100"/>
      <c r="O3" s="101">
        <f>N3/$K$24</f>
        <v>0</v>
      </c>
      <c r="P3" s="90"/>
      <c r="Q3" s="934"/>
      <c r="R3" s="101">
        <f>Q3/$K$24</f>
        <v>0</v>
      </c>
      <c r="S3" s="78"/>
      <c r="T3" s="78"/>
      <c r="U3" s="102"/>
      <c r="V3" s="103" t="s">
        <v>89</v>
      </c>
      <c r="W3" s="104" t="s">
        <v>90</v>
      </c>
      <c r="X3" s="105" t="s">
        <v>91</v>
      </c>
      <c r="Y3" s="106" t="s">
        <v>92</v>
      </c>
      <c r="Z3" s="107" t="s">
        <v>93</v>
      </c>
      <c r="AA3" s="107" t="s">
        <v>94</v>
      </c>
      <c r="AB3" s="107" t="s">
        <v>95</v>
      </c>
      <c r="AC3" s="107" t="s">
        <v>96</v>
      </c>
      <c r="AD3" s="107" t="s">
        <v>97</v>
      </c>
      <c r="AE3" s="107" t="s">
        <v>98</v>
      </c>
      <c r="AF3" s="107" t="s">
        <v>99</v>
      </c>
      <c r="AG3" s="107" t="s">
        <v>100</v>
      </c>
      <c r="AH3" s="107" t="s">
        <v>101</v>
      </c>
      <c r="AI3" s="107" t="s">
        <v>102</v>
      </c>
      <c r="AJ3" s="107" t="s">
        <v>103</v>
      </c>
      <c r="AK3" s="107" t="s">
        <v>104</v>
      </c>
      <c r="AL3" s="107" t="s">
        <v>105</v>
      </c>
      <c r="AM3" s="107" t="s">
        <v>106</v>
      </c>
      <c r="AN3" s="107" t="s">
        <v>107</v>
      </c>
      <c r="AO3" s="107" t="s">
        <v>108</v>
      </c>
      <c r="AP3" s="107" t="s">
        <v>109</v>
      </c>
      <c r="AQ3" s="108" t="s">
        <v>110</v>
      </c>
      <c r="AR3" s="65"/>
      <c r="BF3" s="64"/>
    </row>
    <row r="4" spans="1:66" ht="23" customHeight="1" thickBot="1">
      <c r="A4" s="109" t="s">
        <v>111</v>
      </c>
      <c r="B4" s="110" t="s">
        <v>207</v>
      </c>
      <c r="C4" s="124">
        <v>2</v>
      </c>
      <c r="D4" s="595" t="s">
        <v>259</v>
      </c>
      <c r="E4" s="565">
        <v>1500</v>
      </c>
      <c r="F4" s="566">
        <v>1</v>
      </c>
      <c r="G4" s="83"/>
      <c r="H4" s="112">
        <v>0.25</v>
      </c>
      <c r="I4" s="113" t="s">
        <v>88</v>
      </c>
      <c r="J4" s="114">
        <v>0.29166666666666669</v>
      </c>
      <c r="K4" s="857"/>
      <c r="L4" s="115">
        <f>K4/K24</f>
        <v>0</v>
      </c>
      <c r="M4" s="90"/>
      <c r="N4" s="116"/>
      <c r="O4" s="115" t="e">
        <f>N4/N24</f>
        <v>#DIV/0!</v>
      </c>
      <c r="P4" s="90"/>
      <c r="Q4" s="857"/>
      <c r="R4" s="115">
        <f>Q4/Q24</f>
        <v>0</v>
      </c>
      <c r="S4" s="117" t="s">
        <v>112</v>
      </c>
      <c r="T4" s="78"/>
      <c r="U4" s="526" t="str">
        <f>L2</f>
        <v>平日①</v>
      </c>
      <c r="V4" s="118">
        <v>270</v>
      </c>
      <c r="W4" s="119">
        <v>361</v>
      </c>
      <c r="X4" s="528">
        <f>$V4*$L3</f>
        <v>0</v>
      </c>
      <c r="Y4" s="608">
        <f>$V4*$L4</f>
        <v>0</v>
      </c>
      <c r="Z4" s="609">
        <f>$V4*$L5</f>
        <v>0</v>
      </c>
      <c r="AA4" s="609">
        <f>$V4*$L6</f>
        <v>7</v>
      </c>
      <c r="AB4" s="609">
        <f>$V4*$L7</f>
        <v>13</v>
      </c>
      <c r="AC4" s="609">
        <f>$V4*$L8</f>
        <v>13</v>
      </c>
      <c r="AD4" s="609">
        <f>$V4*$L9</f>
        <v>18</v>
      </c>
      <c r="AE4" s="609">
        <f>$V4*$L10</f>
        <v>28</v>
      </c>
      <c r="AF4" s="609">
        <f>$V4*$L11</f>
        <v>31</v>
      </c>
      <c r="AG4" s="609">
        <f>$V4*$L12</f>
        <v>30</v>
      </c>
      <c r="AH4" s="609">
        <f>$V4*$L13</f>
        <v>32</v>
      </c>
      <c r="AI4" s="609">
        <f>$V4*$L14</f>
        <v>30</v>
      </c>
      <c r="AJ4" s="609">
        <f>$V4*$L15</f>
        <v>21</v>
      </c>
      <c r="AK4" s="609">
        <f>$V4*$L16</f>
        <v>15</v>
      </c>
      <c r="AL4" s="609">
        <f>$V4*$L17</f>
        <v>16</v>
      </c>
      <c r="AM4" s="609">
        <f>$V4*$L18</f>
        <v>12</v>
      </c>
      <c r="AN4" s="609">
        <f>$V4*$L19</f>
        <v>4</v>
      </c>
      <c r="AO4" s="609">
        <f>$V4*$L20</f>
        <v>0</v>
      </c>
      <c r="AP4" s="609">
        <f>$V4*$L21</f>
        <v>0</v>
      </c>
      <c r="AQ4" s="609">
        <f>$V4*$L22</f>
        <v>0</v>
      </c>
      <c r="BF4" s="64"/>
    </row>
    <row r="5" spans="1:66" ht="23" customHeight="1" thickBot="1">
      <c r="A5" s="120" t="s">
        <v>8</v>
      </c>
      <c r="B5" s="121">
        <v>4</v>
      </c>
      <c r="C5" s="568">
        <v>3</v>
      </c>
      <c r="D5" s="595" t="s">
        <v>260</v>
      </c>
      <c r="E5" s="565">
        <v>1255</v>
      </c>
      <c r="F5" s="592">
        <v>272</v>
      </c>
      <c r="G5" s="83"/>
      <c r="H5" s="112">
        <v>0.29166666666666669</v>
      </c>
      <c r="I5" s="113" t="s">
        <v>88</v>
      </c>
      <c r="J5" s="114">
        <v>0.33333333333333331</v>
      </c>
      <c r="K5" s="857"/>
      <c r="L5" s="115">
        <f>K5/K24</f>
        <v>0</v>
      </c>
      <c r="M5" s="90"/>
      <c r="N5" s="116"/>
      <c r="O5" s="115" t="e">
        <f>N5/N24</f>
        <v>#DIV/0!</v>
      </c>
      <c r="P5" s="90"/>
      <c r="Q5" s="857"/>
      <c r="R5" s="115">
        <f>Q5/Q24</f>
        <v>0</v>
      </c>
      <c r="S5" s="117" t="s">
        <v>113</v>
      </c>
      <c r="T5" s="78"/>
      <c r="U5" s="527" t="str">
        <f>O2</f>
        <v>平日②</v>
      </c>
      <c r="V5" s="122"/>
      <c r="W5" s="123">
        <v>361</v>
      </c>
      <c r="X5" s="610">
        <f>$V5*$O3</f>
        <v>0</v>
      </c>
      <c r="Y5" s="611" t="e">
        <f>$V5*$O4</f>
        <v>#DIV/0!</v>
      </c>
      <c r="Z5" s="612" t="e">
        <f>$V5*$O5</f>
        <v>#DIV/0!</v>
      </c>
      <c r="AA5" s="612" t="e">
        <f>$V5*$O6</f>
        <v>#DIV/0!</v>
      </c>
      <c r="AB5" s="612" t="e">
        <f>$V5*$O7</f>
        <v>#DIV/0!</v>
      </c>
      <c r="AC5" s="612" t="e">
        <f>$V5*$O8</f>
        <v>#DIV/0!</v>
      </c>
      <c r="AD5" s="612" t="e">
        <f>$V5*$O9</f>
        <v>#DIV/0!</v>
      </c>
      <c r="AE5" s="612" t="e">
        <f>$V5*$O10</f>
        <v>#DIV/0!</v>
      </c>
      <c r="AF5" s="612" t="e">
        <f>$V5*$O11</f>
        <v>#DIV/0!</v>
      </c>
      <c r="AG5" s="612" t="e">
        <f>$V5*$O12</f>
        <v>#DIV/0!</v>
      </c>
      <c r="AH5" s="612" t="e">
        <f>$V5*$O13</f>
        <v>#DIV/0!</v>
      </c>
      <c r="AI5" s="612" t="e">
        <f>$V5*$O14</f>
        <v>#DIV/0!</v>
      </c>
      <c r="AJ5" s="612" t="e">
        <f>$V5*$O15</f>
        <v>#DIV/0!</v>
      </c>
      <c r="AK5" s="612" t="e">
        <f>$V5*$O16</f>
        <v>#DIV/0!</v>
      </c>
      <c r="AL5" s="612" t="e">
        <f>$V5*$O17</f>
        <v>#DIV/0!</v>
      </c>
      <c r="AM5" s="612" t="e">
        <f>$V5*$O18</f>
        <v>#DIV/0!</v>
      </c>
      <c r="AN5" s="612" t="e">
        <f>$V5*$O19</f>
        <v>#DIV/0!</v>
      </c>
      <c r="AO5" s="612" t="e">
        <f>$V5*$O20</f>
        <v>#DIV/0!</v>
      </c>
      <c r="AP5" s="612" t="e">
        <f>$V5*$O21</f>
        <v>#DIV/0!</v>
      </c>
      <c r="AQ5" s="613" t="e">
        <f>$V5*$O22</f>
        <v>#DIV/0!</v>
      </c>
      <c r="BF5" s="64"/>
    </row>
    <row r="6" spans="1:66" ht="23" customHeight="1">
      <c r="A6" s="1401"/>
      <c r="B6" s="1401"/>
      <c r="C6" s="111">
        <v>4</v>
      </c>
      <c r="D6" s="589" t="s">
        <v>261</v>
      </c>
      <c r="E6" s="591">
        <v>1310</v>
      </c>
      <c r="F6" s="594">
        <v>962</v>
      </c>
      <c r="G6" s="83"/>
      <c r="H6" s="112">
        <v>0.33333333333333298</v>
      </c>
      <c r="I6" s="113" t="s">
        <v>88</v>
      </c>
      <c r="J6" s="114">
        <v>0.375</v>
      </c>
      <c r="K6" s="857">
        <v>7000</v>
      </c>
      <c r="L6" s="115">
        <f>K6/K24</f>
        <v>2.5925925925925925E-2</v>
      </c>
      <c r="M6" s="90"/>
      <c r="N6" s="857"/>
      <c r="O6" s="115" t="e">
        <f>N6/N24</f>
        <v>#DIV/0!</v>
      </c>
      <c r="P6" s="90"/>
      <c r="Q6" s="857">
        <v>6000</v>
      </c>
      <c r="R6" s="115">
        <f>Q6/Q24</f>
        <v>0.02</v>
      </c>
      <c r="S6" s="117" t="s">
        <v>114</v>
      </c>
      <c r="T6" s="78"/>
      <c r="U6" s="527" t="str">
        <f>R2</f>
        <v>金</v>
      </c>
      <c r="V6" s="122">
        <v>300</v>
      </c>
      <c r="W6" s="123">
        <v>417</v>
      </c>
      <c r="X6" s="610">
        <f>$V6*$R3</f>
        <v>0</v>
      </c>
      <c r="Y6" s="611">
        <f>$V6*$R4</f>
        <v>0</v>
      </c>
      <c r="Z6" s="612">
        <f>$V6*$R5</f>
        <v>0</v>
      </c>
      <c r="AA6" s="612">
        <f>$V6*$R6</f>
        <v>6</v>
      </c>
      <c r="AB6" s="612">
        <f>$V6*$R7</f>
        <v>10</v>
      </c>
      <c r="AC6" s="612">
        <f>$V6*$R8</f>
        <v>14</v>
      </c>
      <c r="AD6" s="612">
        <f>$V6*$R9</f>
        <v>20</v>
      </c>
      <c r="AE6" s="612">
        <f>$V6*$R10</f>
        <v>34</v>
      </c>
      <c r="AF6" s="612">
        <f>$V6*$R11</f>
        <v>24</v>
      </c>
      <c r="AG6" s="612">
        <f>$V6*$R12</f>
        <v>31</v>
      </c>
      <c r="AH6" s="612">
        <f>$V6*$R13</f>
        <v>38</v>
      </c>
      <c r="AI6" s="612">
        <f>$V6*$R14</f>
        <v>26</v>
      </c>
      <c r="AJ6" s="612">
        <f>$V6*$R15</f>
        <v>27</v>
      </c>
      <c r="AK6" s="612">
        <f>$V6*$R16</f>
        <v>17</v>
      </c>
      <c r="AL6" s="612">
        <f>$V6*$R17</f>
        <v>20</v>
      </c>
      <c r="AM6" s="612">
        <f>$V6*$R18</f>
        <v>19</v>
      </c>
      <c r="AN6" s="612">
        <f>$V6*$R19</f>
        <v>14</v>
      </c>
      <c r="AO6" s="612">
        <f>$V6*$R20</f>
        <v>0</v>
      </c>
      <c r="AP6" s="612">
        <f>$V6*$R21</f>
        <v>0</v>
      </c>
      <c r="AQ6" s="613">
        <f>$V6*$R22</f>
        <v>0</v>
      </c>
      <c r="BF6" s="64"/>
    </row>
    <row r="7" spans="1:66" ht="23" customHeight="1">
      <c r="A7" s="1127" t="s">
        <v>115</v>
      </c>
      <c r="B7" s="1398"/>
      <c r="C7" s="111">
        <v>5</v>
      </c>
      <c r="D7" s="590" t="s">
        <v>259</v>
      </c>
      <c r="E7" s="593">
        <v>1241</v>
      </c>
      <c r="F7" s="594">
        <v>682</v>
      </c>
      <c r="G7" s="83"/>
      <c r="H7" s="112">
        <v>0.375</v>
      </c>
      <c r="I7" s="113" t="s">
        <v>88</v>
      </c>
      <c r="J7" s="114">
        <v>0.41666666666666702</v>
      </c>
      <c r="K7" s="857">
        <v>13000</v>
      </c>
      <c r="L7" s="115">
        <f>K7/K24</f>
        <v>4.8148148148148148E-2</v>
      </c>
      <c r="M7" s="90"/>
      <c r="N7" s="857"/>
      <c r="O7" s="115" t="e">
        <f>N7/N24</f>
        <v>#DIV/0!</v>
      </c>
      <c r="P7" s="90"/>
      <c r="Q7" s="857">
        <v>10000</v>
      </c>
      <c r="R7" s="115">
        <f>Q7/Q24</f>
        <v>3.3333333333333333E-2</v>
      </c>
      <c r="S7" s="117" t="s">
        <v>116</v>
      </c>
      <c r="T7" s="78"/>
      <c r="U7" s="527" t="str">
        <f>L25</f>
        <v>土</v>
      </c>
      <c r="V7" s="122">
        <v>400</v>
      </c>
      <c r="W7" s="123">
        <v>513</v>
      </c>
      <c r="X7" s="610">
        <f>$V7*$L26</f>
        <v>0</v>
      </c>
      <c r="Y7" s="611">
        <f>$V7*$L27</f>
        <v>0</v>
      </c>
      <c r="Z7" s="612">
        <f>$V7*$L28</f>
        <v>0</v>
      </c>
      <c r="AA7" s="612">
        <f>$V7*$L29</f>
        <v>0</v>
      </c>
      <c r="AB7" s="612">
        <f>$V7*$L30</f>
        <v>20</v>
      </c>
      <c r="AC7" s="612">
        <f>$V7*$L31</f>
        <v>20</v>
      </c>
      <c r="AD7" s="612">
        <f>$V7*$L32</f>
        <v>20</v>
      </c>
      <c r="AE7" s="612">
        <f>$V7*$L33</f>
        <v>32</v>
      </c>
      <c r="AF7" s="612">
        <f>$V7*$L34</f>
        <v>45</v>
      </c>
      <c r="AG7" s="612">
        <f>$V7*$L35</f>
        <v>47</v>
      </c>
      <c r="AH7" s="612">
        <f>$V7*$L36</f>
        <v>50</v>
      </c>
      <c r="AI7" s="612">
        <f>$V7*$L37</f>
        <v>50</v>
      </c>
      <c r="AJ7" s="612">
        <f>$V7*$L38</f>
        <v>36</v>
      </c>
      <c r="AK7" s="612">
        <f>$V7*$L39</f>
        <v>26</v>
      </c>
      <c r="AL7" s="612">
        <f>$V7*$L40</f>
        <v>21</v>
      </c>
      <c r="AM7" s="612">
        <f>$V7*$L41</f>
        <v>24</v>
      </c>
      <c r="AN7" s="612">
        <f>$V7*$L42</f>
        <v>9</v>
      </c>
      <c r="AO7" s="612">
        <f>$V7*$L43</f>
        <v>0</v>
      </c>
      <c r="AP7" s="612">
        <f>$V7*$L44</f>
        <v>0</v>
      </c>
      <c r="AQ7" s="613">
        <f>$V7*$L45</f>
        <v>0</v>
      </c>
      <c r="BF7" s="64"/>
    </row>
    <row r="8" spans="1:66" ht="23" customHeight="1">
      <c r="A8" s="1399">
        <v>1260</v>
      </c>
      <c r="B8" s="1400"/>
      <c r="C8" s="567">
        <v>6</v>
      </c>
      <c r="D8" s="966" t="s">
        <v>262</v>
      </c>
      <c r="E8" s="597">
        <v>1244</v>
      </c>
      <c r="F8" s="598">
        <v>1050</v>
      </c>
      <c r="G8" s="83"/>
      <c r="H8" s="112">
        <v>0.41666666666666702</v>
      </c>
      <c r="I8" s="113" t="s">
        <v>88</v>
      </c>
      <c r="J8" s="114">
        <v>0.45833333333333298</v>
      </c>
      <c r="K8" s="857">
        <v>13000</v>
      </c>
      <c r="L8" s="115">
        <f>K8/K24</f>
        <v>4.8148148148148148E-2</v>
      </c>
      <c r="M8" s="90"/>
      <c r="N8" s="857"/>
      <c r="O8" s="115" t="e">
        <f>N8/N24</f>
        <v>#DIV/0!</v>
      </c>
      <c r="P8" s="90"/>
      <c r="Q8" s="857">
        <v>14000</v>
      </c>
      <c r="R8" s="115">
        <f>Q8/Q24</f>
        <v>4.6666666666666669E-2</v>
      </c>
      <c r="S8" s="117" t="s">
        <v>117</v>
      </c>
      <c r="T8" s="78"/>
      <c r="U8" s="527" t="str">
        <f>O25</f>
        <v>日祝</v>
      </c>
      <c r="V8" s="122">
        <v>400</v>
      </c>
      <c r="W8" s="123">
        <v>513</v>
      </c>
      <c r="X8" s="610">
        <f>$V8*$O26</f>
        <v>0</v>
      </c>
      <c r="Y8" s="611">
        <f>$V8*$O27</f>
        <v>0</v>
      </c>
      <c r="Z8" s="612">
        <f>$V8*$O28</f>
        <v>0</v>
      </c>
      <c r="AA8" s="612">
        <f>$V8*$O29</f>
        <v>0</v>
      </c>
      <c r="AB8" s="612">
        <f>$V8*$O30</f>
        <v>16</v>
      </c>
      <c r="AC8" s="612">
        <f>$V8*$O31</f>
        <v>21</v>
      </c>
      <c r="AD8" s="612">
        <f>$V8*$O32</f>
        <v>25</v>
      </c>
      <c r="AE8" s="612">
        <f>$V8*$O33</f>
        <v>36</v>
      </c>
      <c r="AF8" s="612">
        <f>$V8*$O34</f>
        <v>43</v>
      </c>
      <c r="AG8" s="612">
        <f>$V8*$O35</f>
        <v>54</v>
      </c>
      <c r="AH8" s="612">
        <f>$V8*$O36</f>
        <v>52</v>
      </c>
      <c r="AI8" s="612">
        <f>$V8*$O37</f>
        <v>52</v>
      </c>
      <c r="AJ8" s="612">
        <f>$V8*$O38</f>
        <v>32</v>
      </c>
      <c r="AK8" s="612">
        <f>$V8*$O39</f>
        <v>26</v>
      </c>
      <c r="AL8" s="612">
        <f>$V8*$O40</f>
        <v>21</v>
      </c>
      <c r="AM8" s="612">
        <f>$V8*$O41</f>
        <v>15</v>
      </c>
      <c r="AN8" s="612">
        <f>$V8*$O42</f>
        <v>7.0000000000000009</v>
      </c>
      <c r="AO8" s="612">
        <f>$V8*$O43</f>
        <v>0</v>
      </c>
      <c r="AP8" s="612">
        <f>$V8*$O44</f>
        <v>0</v>
      </c>
      <c r="AQ8" s="613">
        <f>$V8*$O45</f>
        <v>0</v>
      </c>
    </row>
    <row r="9" spans="1:66" ht="23" customHeight="1" thickBot="1">
      <c r="A9" s="1406" t="s">
        <v>118</v>
      </c>
      <c r="B9" s="1406"/>
      <c r="C9" s="111">
        <v>7</v>
      </c>
      <c r="D9" s="966" t="s">
        <v>263</v>
      </c>
      <c r="E9" s="596">
        <v>1226</v>
      </c>
      <c r="F9" s="594">
        <v>420</v>
      </c>
      <c r="G9" s="83"/>
      <c r="H9" s="112">
        <v>0.45833333333333298</v>
      </c>
      <c r="I9" s="113" t="s">
        <v>88</v>
      </c>
      <c r="J9" s="114">
        <v>0.5</v>
      </c>
      <c r="K9" s="857">
        <v>18000</v>
      </c>
      <c r="L9" s="115">
        <f>K9/K24</f>
        <v>6.6666666666666666E-2</v>
      </c>
      <c r="M9" s="90"/>
      <c r="N9" s="857"/>
      <c r="O9" s="115" t="e">
        <f>N9/N24</f>
        <v>#DIV/0!</v>
      </c>
      <c r="P9" s="90"/>
      <c r="Q9" s="857">
        <v>20000</v>
      </c>
      <c r="R9" s="115">
        <f>Q9/Q24</f>
        <v>6.6666666666666666E-2</v>
      </c>
      <c r="S9" s="117" t="s">
        <v>119</v>
      </c>
      <c r="T9" s="78"/>
      <c r="U9" s="120">
        <f>R25</f>
        <v>0</v>
      </c>
      <c r="V9" s="125"/>
      <c r="W9" s="126"/>
      <c r="X9" s="614">
        <f>$V9*$R26</f>
        <v>0</v>
      </c>
      <c r="Y9" s="615" t="e">
        <f>$V9*$R27</f>
        <v>#DIV/0!</v>
      </c>
      <c r="Z9" s="616" t="e">
        <f>$V9*$R28</f>
        <v>#DIV/0!</v>
      </c>
      <c r="AA9" s="616" t="e">
        <f>$V9*$R29</f>
        <v>#DIV/0!</v>
      </c>
      <c r="AB9" s="616" t="e">
        <f>$V9*$R30</f>
        <v>#DIV/0!</v>
      </c>
      <c r="AC9" s="616" t="e">
        <f>$V9*$R31</f>
        <v>#DIV/0!</v>
      </c>
      <c r="AD9" s="616" t="e">
        <f>$V9*$R32</f>
        <v>#DIV/0!</v>
      </c>
      <c r="AE9" s="616" t="e">
        <f>$V9*$R33</f>
        <v>#DIV/0!</v>
      </c>
      <c r="AF9" s="616" t="e">
        <f>$V9*$R34</f>
        <v>#DIV/0!</v>
      </c>
      <c r="AG9" s="616" t="e">
        <f>$V9*$R35</f>
        <v>#DIV/0!</v>
      </c>
      <c r="AH9" s="616" t="e">
        <f>$V9*$R36</f>
        <v>#DIV/0!</v>
      </c>
      <c r="AI9" s="616" t="e">
        <f>$V9*$R37</f>
        <v>#DIV/0!</v>
      </c>
      <c r="AJ9" s="616" t="e">
        <f>$V9*$R38</f>
        <v>#DIV/0!</v>
      </c>
      <c r="AK9" s="616" t="e">
        <f>$V9*$R39</f>
        <v>#DIV/0!</v>
      </c>
      <c r="AL9" s="616" t="e">
        <f>$V9*$R40</f>
        <v>#DIV/0!</v>
      </c>
      <c r="AM9" s="616" t="e">
        <f>$V9*$R41</f>
        <v>#DIV/0!</v>
      </c>
      <c r="AN9" s="616" t="e">
        <f>$V9*$R42</f>
        <v>#DIV/0!</v>
      </c>
      <c r="AO9" s="616" t="e">
        <f>$V9*$R43</f>
        <v>#DIV/0!</v>
      </c>
      <c r="AP9" s="616" t="e">
        <f>$V9*$R44</f>
        <v>#DIV/0!</v>
      </c>
      <c r="AQ9" s="617" t="e">
        <f>$V9*$R45</f>
        <v>#DIV/0!</v>
      </c>
      <c r="BF9" s="64"/>
    </row>
    <row r="10" spans="1:66" ht="23" customHeight="1" thickBot="1">
      <c r="A10" s="1407">
        <v>5716</v>
      </c>
      <c r="B10" s="1399"/>
      <c r="C10" s="111">
        <v>8</v>
      </c>
      <c r="D10" s="967" t="s">
        <v>264</v>
      </c>
      <c r="E10" s="596">
        <v>1226</v>
      </c>
      <c r="F10" s="594">
        <v>1430</v>
      </c>
      <c r="G10" s="83"/>
      <c r="H10" s="112">
        <v>0.5</v>
      </c>
      <c r="I10" s="113" t="s">
        <v>88</v>
      </c>
      <c r="J10" s="114">
        <v>0.54166666666666696</v>
      </c>
      <c r="K10" s="857">
        <v>28000</v>
      </c>
      <c r="L10" s="115">
        <f>K10/K24</f>
        <v>0.1037037037037037</v>
      </c>
      <c r="M10" s="90"/>
      <c r="N10" s="857"/>
      <c r="O10" s="115" t="e">
        <f>N10/N24</f>
        <v>#DIV/0!</v>
      </c>
      <c r="P10" s="90"/>
      <c r="Q10" s="857">
        <v>34000</v>
      </c>
      <c r="R10" s="115">
        <f>Q10/Q24</f>
        <v>0.11333333333333333</v>
      </c>
      <c r="W10" s="65"/>
      <c r="X10" s="65"/>
      <c r="Z10" s="83"/>
      <c r="AG10" s="127"/>
      <c r="AH10" s="127"/>
      <c r="AI10" s="127"/>
      <c r="AJ10" s="127"/>
      <c r="AK10" s="127"/>
      <c r="AL10" s="127"/>
      <c r="AM10" s="127"/>
      <c r="AN10" s="127"/>
      <c r="AO10" s="83"/>
      <c r="AR10" s="83"/>
      <c r="AU10" s="128" t="s">
        <v>121</v>
      </c>
      <c r="AV10" s="83"/>
      <c r="BF10" s="64"/>
      <c r="BG10" s="64"/>
      <c r="BH10" s="64"/>
      <c r="BI10" s="64"/>
      <c r="BJ10" s="64"/>
      <c r="BK10" s="64"/>
      <c r="BL10" s="64"/>
    </row>
    <row r="11" spans="1:66" ht="23.25" customHeight="1" thickBot="1">
      <c r="B11" s="83"/>
      <c r="C11" s="111">
        <v>9</v>
      </c>
      <c r="D11" s="590" t="s">
        <v>265</v>
      </c>
      <c r="E11" s="596">
        <v>1248</v>
      </c>
      <c r="F11" s="594">
        <v>648</v>
      </c>
      <c r="G11" s="83"/>
      <c r="H11" s="112">
        <v>0.54166666666666696</v>
      </c>
      <c r="I11" s="113" t="s">
        <v>88</v>
      </c>
      <c r="J11" s="114">
        <v>0.58333333333333304</v>
      </c>
      <c r="K11" s="857">
        <v>31000</v>
      </c>
      <c r="L11" s="115">
        <f>K11/K24</f>
        <v>0.11481481481481481</v>
      </c>
      <c r="M11" s="90"/>
      <c r="N11" s="857"/>
      <c r="O11" s="115" t="e">
        <f>N11/N24</f>
        <v>#DIV/0!</v>
      </c>
      <c r="P11" s="90"/>
      <c r="Q11" s="857">
        <v>24000</v>
      </c>
      <c r="R11" s="115">
        <f>Q11/Q24</f>
        <v>0.08</v>
      </c>
      <c r="U11" s="75" t="s">
        <v>122</v>
      </c>
      <c r="AR11" s="64" t="s">
        <v>123</v>
      </c>
      <c r="AU11" s="129" t="s">
        <v>124</v>
      </c>
      <c r="AV11" s="130" t="s">
        <v>125</v>
      </c>
      <c r="AW11" s="131" t="s">
        <v>126</v>
      </c>
      <c r="AX11" s="83"/>
      <c r="BF11" s="64"/>
      <c r="BG11" s="64"/>
      <c r="BH11" s="64"/>
      <c r="BI11" s="64"/>
      <c r="BJ11" s="64"/>
      <c r="BK11" s="64"/>
      <c r="BL11" s="64"/>
      <c r="BM11" s="64"/>
      <c r="BN11" s="64"/>
    </row>
    <row r="12" spans="1:66" ht="23" customHeight="1" thickTop="1" thickBot="1">
      <c r="B12" s="83"/>
      <c r="C12" s="111">
        <v>10</v>
      </c>
      <c r="D12" s="590" t="s">
        <v>266</v>
      </c>
      <c r="E12" s="596">
        <v>1226</v>
      </c>
      <c r="F12" s="594">
        <v>712</v>
      </c>
      <c r="G12" s="83"/>
      <c r="H12" s="112">
        <v>0.58333333333333304</v>
      </c>
      <c r="I12" s="113" t="s">
        <v>88</v>
      </c>
      <c r="J12" s="114">
        <v>0.625</v>
      </c>
      <c r="K12" s="857">
        <v>30000</v>
      </c>
      <c r="L12" s="115">
        <f>K12/K24</f>
        <v>0.1111111111111111</v>
      </c>
      <c r="M12" s="90"/>
      <c r="N12" s="857"/>
      <c r="O12" s="115" t="e">
        <f>N12/N24</f>
        <v>#DIV/0!</v>
      </c>
      <c r="P12" s="90"/>
      <c r="Q12" s="857">
        <v>31000</v>
      </c>
      <c r="R12" s="115">
        <f>Q12/Q24</f>
        <v>0.10333333333333333</v>
      </c>
      <c r="U12" s="132" t="s">
        <v>127</v>
      </c>
      <c r="V12" s="133"/>
      <c r="W12" s="133" t="s">
        <v>91</v>
      </c>
      <c r="X12" s="134" t="s">
        <v>92</v>
      </c>
      <c r="Y12" s="133" t="s">
        <v>93</v>
      </c>
      <c r="Z12" s="133" t="s">
        <v>94</v>
      </c>
      <c r="AA12" s="133" t="s">
        <v>95</v>
      </c>
      <c r="AB12" s="133" t="s">
        <v>96</v>
      </c>
      <c r="AC12" s="133" t="s">
        <v>97</v>
      </c>
      <c r="AD12" s="133" t="s">
        <v>98</v>
      </c>
      <c r="AE12" s="133" t="s">
        <v>99</v>
      </c>
      <c r="AF12" s="133" t="s">
        <v>100</v>
      </c>
      <c r="AG12" s="133" t="s">
        <v>101</v>
      </c>
      <c r="AH12" s="133" t="s">
        <v>102</v>
      </c>
      <c r="AI12" s="133" t="s">
        <v>103</v>
      </c>
      <c r="AJ12" s="133" t="s">
        <v>104</v>
      </c>
      <c r="AK12" s="133" t="s">
        <v>105</v>
      </c>
      <c r="AL12" s="133" t="s">
        <v>106</v>
      </c>
      <c r="AM12" s="133" t="s">
        <v>107</v>
      </c>
      <c r="AN12" s="133" t="s">
        <v>108</v>
      </c>
      <c r="AO12" s="133" t="s">
        <v>109</v>
      </c>
      <c r="AP12" s="135" t="s">
        <v>110</v>
      </c>
      <c r="AQ12" s="136"/>
      <c r="AR12" s="137" t="s">
        <v>128</v>
      </c>
      <c r="AS12" s="138" t="s">
        <v>129</v>
      </c>
      <c r="AU12" s="139">
        <v>0</v>
      </c>
      <c r="AV12" s="140">
        <v>2</v>
      </c>
      <c r="AW12" s="141">
        <f>AU12/AV12</f>
        <v>0</v>
      </c>
      <c r="AX12" s="83"/>
      <c r="BF12" s="64"/>
      <c r="BG12" s="64"/>
      <c r="BH12" s="64"/>
      <c r="BI12" s="64"/>
      <c r="BJ12" s="64"/>
      <c r="BK12" s="64"/>
      <c r="BL12" s="64"/>
      <c r="BM12" s="64"/>
      <c r="BN12" s="64"/>
    </row>
    <row r="13" spans="1:66" ht="23" customHeight="1" thickTop="1">
      <c r="B13" s="83"/>
      <c r="C13" s="111">
        <v>11</v>
      </c>
      <c r="D13" s="595" t="s">
        <v>277</v>
      </c>
      <c r="E13" s="596">
        <v>1226</v>
      </c>
      <c r="F13" s="594">
        <v>1028</v>
      </c>
      <c r="G13" s="83"/>
      <c r="H13" s="112">
        <v>0.625</v>
      </c>
      <c r="I13" s="113" t="s">
        <v>88</v>
      </c>
      <c r="J13" s="114">
        <v>0.66666666666666696</v>
      </c>
      <c r="K13" s="857">
        <v>32000</v>
      </c>
      <c r="L13" s="115">
        <f>K13/K24</f>
        <v>0.11851851851851852</v>
      </c>
      <c r="M13" s="90"/>
      <c r="N13" s="857"/>
      <c r="O13" s="115" t="e">
        <f>N13/N24</f>
        <v>#DIV/0!</v>
      </c>
      <c r="P13" s="90"/>
      <c r="Q13" s="857">
        <v>38000</v>
      </c>
      <c r="R13" s="115">
        <f>Q13/Q24</f>
        <v>0.12666666666666668</v>
      </c>
      <c r="S13" s="1415" t="s">
        <v>112</v>
      </c>
      <c r="T13" s="142"/>
      <c r="U13" s="1411" t="str">
        <f>U4</f>
        <v>平日①</v>
      </c>
      <c r="V13" s="143" t="s">
        <v>130</v>
      </c>
      <c r="W13" s="144">
        <f>'標準シフト(金曜)'!J8</f>
        <v>0</v>
      </c>
      <c r="X13" s="145">
        <f>'標準シフト(金曜)'!N8</f>
        <v>0</v>
      </c>
      <c r="Y13" s="146">
        <f>'標準シフト(金曜)'!R8</f>
        <v>0</v>
      </c>
      <c r="Z13" s="146">
        <f>'標準シフト(金曜)'!V8</f>
        <v>0</v>
      </c>
      <c r="AA13" s="146">
        <f>'標準シフト(金曜)'!Z8</f>
        <v>0</v>
      </c>
      <c r="AB13" s="146">
        <f>'標準シフト(金曜)'!AD8</f>
        <v>0</v>
      </c>
      <c r="AC13" s="146">
        <f>'標準シフト(金曜)'!AH8</f>
        <v>0</v>
      </c>
      <c r="AD13" s="146">
        <f>'標準シフト(金曜)'!AL8</f>
        <v>0</v>
      </c>
      <c r="AE13" s="146">
        <f>'標準シフト(金曜)'!AP8</f>
        <v>0</v>
      </c>
      <c r="AF13" s="146">
        <f>'標準シフト(金曜)'!AT8</f>
        <v>0</v>
      </c>
      <c r="AG13" s="146">
        <f>'標準シフト(金曜)'!AX8</f>
        <v>0</v>
      </c>
      <c r="AH13" s="146">
        <f>'標準シフト(金曜)'!BB8</f>
        <v>0</v>
      </c>
      <c r="AI13" s="146">
        <f>'標準シフト(金曜)'!BF8</f>
        <v>0</v>
      </c>
      <c r="AJ13" s="146">
        <f>'標準シフト(金曜)'!BJ8</f>
        <v>0</v>
      </c>
      <c r="AK13" s="146">
        <f>'標準シフト(金曜)'!BN8</f>
        <v>0</v>
      </c>
      <c r="AL13" s="146">
        <f>'標準シフト(金曜)'!BR8</f>
        <v>0</v>
      </c>
      <c r="AM13" s="146">
        <f>'標準シフト(金曜)'!BV8</f>
        <v>0</v>
      </c>
      <c r="AN13" s="146">
        <f>'標準シフト(金曜)'!BZ8</f>
        <v>0</v>
      </c>
      <c r="AO13" s="146">
        <f>'標準シフト(金曜)'!CD8</f>
        <v>0</v>
      </c>
      <c r="AP13" s="147">
        <f>'標準シフト(金曜)'!CH8</f>
        <v>0</v>
      </c>
      <c r="AQ13" s="148"/>
      <c r="AR13" s="149">
        <v>1</v>
      </c>
      <c r="AS13" s="150">
        <v>1</v>
      </c>
      <c r="AU13" s="139">
        <v>5</v>
      </c>
      <c r="AV13" s="140">
        <v>2</v>
      </c>
      <c r="AW13" s="151">
        <f t="shared" ref="AW13:AW32" si="0">AU13*1000/AV13</f>
        <v>2500</v>
      </c>
      <c r="AX13" s="83"/>
      <c r="BF13" s="64"/>
      <c r="BG13" s="64"/>
      <c r="BH13" s="64"/>
      <c r="BI13" s="64"/>
      <c r="BJ13" s="64"/>
      <c r="BK13" s="64"/>
      <c r="BL13" s="64"/>
      <c r="BM13" s="64"/>
      <c r="BN13" s="64"/>
    </row>
    <row r="14" spans="1:66" ht="23" customHeight="1">
      <c r="B14" s="83"/>
      <c r="C14" s="111">
        <v>12</v>
      </c>
      <c r="D14" s="590" t="s">
        <v>267</v>
      </c>
      <c r="E14" s="596">
        <v>1226</v>
      </c>
      <c r="F14" s="594">
        <v>0</v>
      </c>
      <c r="G14" s="83"/>
      <c r="H14" s="112">
        <v>0.66666666666666696</v>
      </c>
      <c r="I14" s="113" t="s">
        <v>88</v>
      </c>
      <c r="J14" s="114">
        <v>0.70833333333333304</v>
      </c>
      <c r="K14" s="857">
        <v>30000</v>
      </c>
      <c r="L14" s="115">
        <f>K14/K24</f>
        <v>0.1111111111111111</v>
      </c>
      <c r="M14" s="90"/>
      <c r="N14" s="857"/>
      <c r="O14" s="115" t="e">
        <f>N14/N24</f>
        <v>#DIV/0!</v>
      </c>
      <c r="P14" s="90"/>
      <c r="Q14" s="857">
        <v>26000</v>
      </c>
      <c r="R14" s="115">
        <f>Q14/Q24</f>
        <v>8.666666666666667E-2</v>
      </c>
      <c r="S14" s="1415"/>
      <c r="U14" s="1412"/>
      <c r="V14" s="152" t="s">
        <v>131</v>
      </c>
      <c r="W14" s="153">
        <f>'標準シフト(金曜)'!J9</f>
        <v>0</v>
      </c>
      <c r="X14" s="154">
        <f>'標準シフト(金曜)'!N9</f>
        <v>0</v>
      </c>
      <c r="Y14" s="155">
        <f>'標準シフト(金曜)'!R9</f>
        <v>0</v>
      </c>
      <c r="Z14" s="155">
        <f>'標準シフト(金曜)'!V9</f>
        <v>0</v>
      </c>
      <c r="AA14" s="155">
        <f>'標準シフト(金曜)'!Z9</f>
        <v>0</v>
      </c>
      <c r="AB14" s="155">
        <f>'標準シフト(金曜)'!AD9</f>
        <v>0</v>
      </c>
      <c r="AC14" s="155">
        <f>'標準シフト(金曜)'!AH9</f>
        <v>0</v>
      </c>
      <c r="AD14" s="155">
        <f>'標準シフト(金曜)'!AL9</f>
        <v>0</v>
      </c>
      <c r="AE14" s="155">
        <f>'標準シフト(金曜)'!AP9</f>
        <v>0</v>
      </c>
      <c r="AF14" s="155">
        <f>'標準シフト(金曜)'!AT9</f>
        <v>0</v>
      </c>
      <c r="AG14" s="155">
        <f>'標準シフト(金曜)'!AX9</f>
        <v>0</v>
      </c>
      <c r="AH14" s="155">
        <f>'標準シフト(金曜)'!BB9</f>
        <v>0</v>
      </c>
      <c r="AI14" s="155">
        <f>'標準シフト(金曜)'!BF9</f>
        <v>0</v>
      </c>
      <c r="AJ14" s="155">
        <f>'標準シフト(金曜)'!BJ9</f>
        <v>0</v>
      </c>
      <c r="AK14" s="155">
        <f>'標準シフト(金曜)'!BN9</f>
        <v>0</v>
      </c>
      <c r="AL14" s="155">
        <f>'標準シフト(金曜)'!BR9</f>
        <v>0</v>
      </c>
      <c r="AM14" s="155">
        <f>'標準シフト(金曜)'!BV9</f>
        <v>0</v>
      </c>
      <c r="AN14" s="155">
        <f>'標準シフト(金曜)'!BZ9</f>
        <v>0</v>
      </c>
      <c r="AO14" s="155">
        <f>'標準シフト(金曜)'!CD9</f>
        <v>0</v>
      </c>
      <c r="AP14" s="156">
        <f>'標準シフト(金曜)'!CH9</f>
        <v>0</v>
      </c>
      <c r="AQ14" s="148"/>
      <c r="AR14" s="149">
        <v>1.5</v>
      </c>
      <c r="AS14" s="150">
        <v>1.5</v>
      </c>
      <c r="AU14" s="157">
        <v>10</v>
      </c>
      <c r="AV14" s="140">
        <v>2</v>
      </c>
      <c r="AW14" s="151">
        <f t="shared" si="0"/>
        <v>5000</v>
      </c>
      <c r="AX14" s="83"/>
      <c r="BF14" s="64"/>
      <c r="BG14" s="64"/>
      <c r="BH14" s="64"/>
      <c r="BI14" s="64"/>
      <c r="BJ14" s="64"/>
      <c r="BK14" s="64"/>
      <c r="BL14" s="64"/>
      <c r="BM14" s="64"/>
      <c r="BN14" s="64"/>
    </row>
    <row r="15" spans="1:66" ht="23" customHeight="1" thickBot="1">
      <c r="B15" s="83"/>
      <c r="C15" s="111">
        <v>13</v>
      </c>
      <c r="D15" s="590" t="s">
        <v>268</v>
      </c>
      <c r="E15" s="596">
        <v>1226</v>
      </c>
      <c r="F15" s="594">
        <v>900</v>
      </c>
      <c r="G15" s="83"/>
      <c r="H15" s="112">
        <v>0.70833333333333304</v>
      </c>
      <c r="I15" s="113" t="s">
        <v>88</v>
      </c>
      <c r="J15" s="114">
        <v>0.75</v>
      </c>
      <c r="K15" s="857">
        <v>21000</v>
      </c>
      <c r="L15" s="115">
        <f>K15/K24</f>
        <v>7.7777777777777779E-2</v>
      </c>
      <c r="M15" s="90"/>
      <c r="N15" s="857"/>
      <c r="O15" s="115" t="e">
        <f>N15/N24</f>
        <v>#DIV/0!</v>
      </c>
      <c r="P15" s="90"/>
      <c r="Q15" s="857">
        <v>27000</v>
      </c>
      <c r="R15" s="115">
        <f>Q15/Q24</f>
        <v>0.09</v>
      </c>
      <c r="S15" s="1415"/>
      <c r="U15" s="1413"/>
      <c r="V15" s="158" t="s">
        <v>132</v>
      </c>
      <c r="W15" s="159">
        <f>'標準シフト(金曜)'!J10</f>
        <v>0</v>
      </c>
      <c r="X15" s="160">
        <f>'標準シフト(金曜)'!N10</f>
        <v>0</v>
      </c>
      <c r="Y15" s="161">
        <f>'標準シフト(金曜)'!R10</f>
        <v>0</v>
      </c>
      <c r="Z15" s="161">
        <f>'標準シフト(金曜)'!V10</f>
        <v>0</v>
      </c>
      <c r="AA15" s="161">
        <f>'標準シフト(金曜)'!Z10</f>
        <v>0</v>
      </c>
      <c r="AB15" s="161">
        <f>'標準シフト(金曜)'!AD10</f>
        <v>0</v>
      </c>
      <c r="AC15" s="161">
        <f>'標準シフト(金曜)'!AH10</f>
        <v>0</v>
      </c>
      <c r="AD15" s="161">
        <f>'標準シフト(金曜)'!AL10</f>
        <v>0</v>
      </c>
      <c r="AE15" s="161">
        <f>'標準シフト(金曜)'!AP10</f>
        <v>0</v>
      </c>
      <c r="AF15" s="161">
        <f>'標準シフト(金曜)'!AT10</f>
        <v>0</v>
      </c>
      <c r="AG15" s="161">
        <f>'標準シフト(金曜)'!AX10</f>
        <v>0</v>
      </c>
      <c r="AH15" s="161">
        <f>'標準シフト(金曜)'!BB10</f>
        <v>0</v>
      </c>
      <c r="AI15" s="161">
        <f>'標準シフト(金曜)'!BF10</f>
        <v>0</v>
      </c>
      <c r="AJ15" s="161">
        <f>'標準シフト(金曜)'!BJ10</f>
        <v>0</v>
      </c>
      <c r="AK15" s="161">
        <f>'標準シフト(金曜)'!BN10</f>
        <v>0</v>
      </c>
      <c r="AL15" s="161">
        <f>'標準シフト(金曜)'!BR10</f>
        <v>0</v>
      </c>
      <c r="AM15" s="161">
        <f>'標準シフト(金曜)'!BV10</f>
        <v>0</v>
      </c>
      <c r="AN15" s="161">
        <f>'標準シフト(金曜)'!BZ10</f>
        <v>0</v>
      </c>
      <c r="AO15" s="161">
        <f>'標準シフト(金曜)'!CD10</f>
        <v>0</v>
      </c>
      <c r="AP15" s="162">
        <f>'標準シフト(金曜)'!CH10</f>
        <v>0</v>
      </c>
      <c r="AQ15" s="148"/>
      <c r="AR15" s="149">
        <v>2</v>
      </c>
      <c r="AS15" s="150">
        <v>2</v>
      </c>
      <c r="AU15" s="157">
        <v>15</v>
      </c>
      <c r="AV15" s="140">
        <v>2</v>
      </c>
      <c r="AW15" s="151">
        <f>AU15*1000/AV15</f>
        <v>7500</v>
      </c>
      <c r="AX15" s="83"/>
      <c r="BF15" s="64"/>
      <c r="BG15" s="64"/>
      <c r="BH15" s="64"/>
      <c r="BI15" s="64"/>
      <c r="BJ15" s="64"/>
      <c r="BK15" s="64"/>
      <c r="BL15" s="64"/>
      <c r="BM15" s="64"/>
      <c r="BN15" s="64"/>
    </row>
    <row r="16" spans="1:66" ht="23" customHeight="1">
      <c r="B16" s="83"/>
      <c r="C16" s="111">
        <v>14</v>
      </c>
      <c r="D16" s="590" t="s">
        <v>278</v>
      </c>
      <c r="E16" s="596">
        <v>1226</v>
      </c>
      <c r="F16" s="594">
        <v>2442</v>
      </c>
      <c r="G16" s="83"/>
      <c r="H16" s="112">
        <v>0.75</v>
      </c>
      <c r="I16" s="113" t="s">
        <v>88</v>
      </c>
      <c r="J16" s="114">
        <v>0.79166666666666696</v>
      </c>
      <c r="K16" s="857">
        <v>15000</v>
      </c>
      <c r="L16" s="115">
        <f>K16/K24</f>
        <v>5.5555555555555552E-2</v>
      </c>
      <c r="M16" s="90"/>
      <c r="N16" s="857"/>
      <c r="O16" s="115" t="e">
        <f>N16/N24</f>
        <v>#DIV/0!</v>
      </c>
      <c r="P16" s="90"/>
      <c r="Q16" s="857">
        <v>17000</v>
      </c>
      <c r="R16" s="115">
        <f>Q16/Q24</f>
        <v>5.6666666666666664E-2</v>
      </c>
      <c r="S16" s="1402" t="s">
        <v>113</v>
      </c>
      <c r="U16" s="1414" t="str">
        <f>U5</f>
        <v>平日②</v>
      </c>
      <c r="V16" s="163" t="s">
        <v>130</v>
      </c>
      <c r="W16" s="164">
        <f>'標準シフト(日祝)'!J8</f>
        <v>0</v>
      </c>
      <c r="X16" s="145">
        <f>'標準シフト(日祝)'!N8</f>
        <v>0</v>
      </c>
      <c r="Y16" s="146">
        <f>'標準シフト(日祝)'!R8</f>
        <v>0</v>
      </c>
      <c r="Z16" s="146">
        <f>'標準シフト(日祝)'!V8</f>
        <v>0</v>
      </c>
      <c r="AA16" s="146">
        <f>'標準シフト(日祝)'!Z8</f>
        <v>0</v>
      </c>
      <c r="AB16" s="146">
        <f>'標準シフト(日祝)'!AD8</f>
        <v>0</v>
      </c>
      <c r="AC16" s="146">
        <f>'標準シフト(日祝)'!AH8</f>
        <v>0</v>
      </c>
      <c r="AD16" s="146">
        <f>'標準シフト(日祝)'!AL8</f>
        <v>0</v>
      </c>
      <c r="AE16" s="146">
        <f>'標準シフト(日祝)'!AP8</f>
        <v>0</v>
      </c>
      <c r="AF16" s="146">
        <f>'標準シフト(日祝)'!AT8</f>
        <v>0</v>
      </c>
      <c r="AG16" s="146">
        <f>'標準シフト(日祝)'!AX8</f>
        <v>0</v>
      </c>
      <c r="AH16" s="146">
        <f>'標準シフト(日祝)'!BB8</f>
        <v>0</v>
      </c>
      <c r="AI16" s="146">
        <f>'標準シフト(日祝)'!BF8</f>
        <v>0</v>
      </c>
      <c r="AJ16" s="146">
        <f>'標準シフト(日祝)'!BJ8</f>
        <v>0</v>
      </c>
      <c r="AK16" s="146">
        <f>'標準シフト(日祝)'!BN8</f>
        <v>0</v>
      </c>
      <c r="AL16" s="146">
        <f>'標準シフト(日祝)'!BR8</f>
        <v>0</v>
      </c>
      <c r="AM16" s="146">
        <f>'標準シフト(日祝)'!BV8</f>
        <v>0</v>
      </c>
      <c r="AN16" s="146">
        <f>'標準シフト(日祝)'!BZ8</f>
        <v>0</v>
      </c>
      <c r="AO16" s="146">
        <f>'標準シフト(日祝)'!CD8</f>
        <v>0</v>
      </c>
      <c r="AP16" s="147">
        <f>'標準シフト(日祝)'!CH8</f>
        <v>0</v>
      </c>
      <c r="AQ16" s="148"/>
      <c r="AR16" s="149">
        <v>3</v>
      </c>
      <c r="AS16" s="150">
        <v>3</v>
      </c>
      <c r="AU16" s="157">
        <v>20</v>
      </c>
      <c r="AV16" s="140">
        <v>3</v>
      </c>
      <c r="AW16" s="151">
        <f t="shared" si="0"/>
        <v>6666.666666666667</v>
      </c>
      <c r="AX16" s="83"/>
      <c r="BF16" s="64"/>
      <c r="BG16" s="64"/>
      <c r="BH16" s="64"/>
      <c r="BI16" s="64"/>
      <c r="BJ16" s="64"/>
      <c r="BK16" s="64"/>
      <c r="BL16" s="64"/>
      <c r="BM16" s="64"/>
      <c r="BN16" s="64"/>
    </row>
    <row r="17" spans="1:66" ht="23" customHeight="1">
      <c r="A17" s="165"/>
      <c r="B17" s="83"/>
      <c r="C17" s="111">
        <v>15</v>
      </c>
      <c r="D17" s="590" t="s">
        <v>269</v>
      </c>
      <c r="E17" s="596">
        <v>1226</v>
      </c>
      <c r="F17" s="594">
        <v>376</v>
      </c>
      <c r="G17" s="83"/>
      <c r="H17" s="112">
        <v>0.79166666666666696</v>
      </c>
      <c r="I17" s="113" t="s">
        <v>88</v>
      </c>
      <c r="J17" s="114">
        <v>0.83333333333333304</v>
      </c>
      <c r="K17" s="857">
        <v>16000</v>
      </c>
      <c r="L17" s="115">
        <f>K17/K24</f>
        <v>5.9259259259259262E-2</v>
      </c>
      <c r="M17" s="90"/>
      <c r="N17" s="857"/>
      <c r="O17" s="115" t="e">
        <f>N17/N24</f>
        <v>#DIV/0!</v>
      </c>
      <c r="P17" s="90"/>
      <c r="Q17" s="857">
        <v>20000</v>
      </c>
      <c r="R17" s="115">
        <f>Q17/Q24</f>
        <v>6.6666666666666666E-2</v>
      </c>
      <c r="S17" s="1402"/>
      <c r="U17" s="1412"/>
      <c r="V17" s="152" t="s">
        <v>131</v>
      </c>
      <c r="W17" s="153">
        <f>'標準シフト(日祝)'!J9</f>
        <v>0</v>
      </c>
      <c r="X17" s="154">
        <f>'標準シフト(日祝)'!N9</f>
        <v>0</v>
      </c>
      <c r="Y17" s="155">
        <f>'標準シフト(日祝)'!R9</f>
        <v>0</v>
      </c>
      <c r="Z17" s="155">
        <f>'標準シフト(日祝)'!V9</f>
        <v>0</v>
      </c>
      <c r="AA17" s="155">
        <f>'標準シフト(日祝)'!Z9</f>
        <v>0</v>
      </c>
      <c r="AB17" s="155">
        <f>-'標準シフト(日祝)'!AD9</f>
        <v>0</v>
      </c>
      <c r="AC17" s="155">
        <f>'標準シフト(日祝)'!AH9</f>
        <v>0</v>
      </c>
      <c r="AD17" s="155">
        <f>'標準シフト(日祝)'!AL9</f>
        <v>0</v>
      </c>
      <c r="AE17" s="155">
        <f>'標準シフト(日祝)'!AP9</f>
        <v>0</v>
      </c>
      <c r="AF17" s="155">
        <f>'標準シフト(日祝)'!AT9</f>
        <v>0</v>
      </c>
      <c r="AG17" s="155">
        <f>'標準シフト(日祝)'!AX9</f>
        <v>0</v>
      </c>
      <c r="AH17" s="155">
        <f>'標準シフト(日祝)'!BB9</f>
        <v>0</v>
      </c>
      <c r="AI17" s="155">
        <f>'標準シフト(日祝)'!BF9</f>
        <v>0</v>
      </c>
      <c r="AJ17" s="155">
        <f>'標準シフト(日祝)'!BJ9</f>
        <v>0</v>
      </c>
      <c r="AK17" s="155">
        <f>'標準シフト(日祝)'!BN9</f>
        <v>0</v>
      </c>
      <c r="AL17" s="155">
        <f>'標準シフト(日祝)'!BR9</f>
        <v>0</v>
      </c>
      <c r="AM17" s="155">
        <f>'標準シフト(日祝)'!BV9</f>
        <v>0</v>
      </c>
      <c r="AN17" s="155">
        <f>'標準シフト(日祝)'!BZ9</f>
        <v>0</v>
      </c>
      <c r="AO17" s="155">
        <f>'標準シフト(日祝)'!CD9</f>
        <v>0</v>
      </c>
      <c r="AP17" s="156">
        <f>'標準シフト(日祝)'!CH9</f>
        <v>0</v>
      </c>
      <c r="AQ17" s="148"/>
      <c r="AR17" s="166">
        <v>3.5</v>
      </c>
      <c r="AS17" s="150">
        <v>3.5</v>
      </c>
      <c r="AU17" s="157">
        <v>25</v>
      </c>
      <c r="AV17" s="140">
        <v>4</v>
      </c>
      <c r="AW17" s="151">
        <f t="shared" si="0"/>
        <v>6250</v>
      </c>
      <c r="BF17" s="64"/>
      <c r="BG17" s="64"/>
      <c r="BH17" s="64"/>
      <c r="BI17" s="64"/>
      <c r="BJ17" s="64"/>
      <c r="BK17" s="64"/>
      <c r="BL17" s="64"/>
      <c r="BM17" s="64"/>
      <c r="BN17" s="64"/>
    </row>
    <row r="18" spans="1:66" ht="23" customHeight="1" thickBot="1">
      <c r="B18" s="83"/>
      <c r="C18" s="111">
        <v>16</v>
      </c>
      <c r="D18" s="595" t="s">
        <v>270</v>
      </c>
      <c r="E18" s="596">
        <v>1226</v>
      </c>
      <c r="F18" s="594">
        <v>356</v>
      </c>
      <c r="G18" s="83"/>
      <c r="H18" s="112">
        <v>0.83333333333333304</v>
      </c>
      <c r="I18" s="113" t="s">
        <v>88</v>
      </c>
      <c r="J18" s="114">
        <v>0.875</v>
      </c>
      <c r="K18" s="857">
        <v>12000</v>
      </c>
      <c r="L18" s="115">
        <f>K18/K24</f>
        <v>4.4444444444444446E-2</v>
      </c>
      <c r="M18" s="90"/>
      <c r="N18" s="857"/>
      <c r="O18" s="115" t="e">
        <f>N18/N24</f>
        <v>#DIV/0!</v>
      </c>
      <c r="P18" s="90"/>
      <c r="Q18" s="857">
        <v>19000</v>
      </c>
      <c r="R18" s="115">
        <f>Q18/Q24</f>
        <v>6.3333333333333339E-2</v>
      </c>
      <c r="S18" s="1402"/>
      <c r="U18" s="1413"/>
      <c r="V18" s="167" t="s">
        <v>132</v>
      </c>
      <c r="W18" s="159">
        <f>'標準シフト(日祝)'!J10</f>
        <v>0</v>
      </c>
      <c r="X18" s="160">
        <f>'標準シフト(日祝)'!N10</f>
        <v>0</v>
      </c>
      <c r="Y18" s="161">
        <f>'標準シフト(日祝)'!R10</f>
        <v>0</v>
      </c>
      <c r="Z18" s="161">
        <f>'標準シフト(日祝)'!V10</f>
        <v>0</v>
      </c>
      <c r="AA18" s="161">
        <f>'標準シフト(日祝)'!Z10</f>
        <v>0</v>
      </c>
      <c r="AB18" s="161">
        <f>-'標準シフト(日祝)'!AD10</f>
        <v>0</v>
      </c>
      <c r="AC18" s="161">
        <f>'標準シフト(日祝)'!AH10</f>
        <v>0</v>
      </c>
      <c r="AD18" s="161">
        <f>'標準シフト(日祝)'!AL10</f>
        <v>0</v>
      </c>
      <c r="AE18" s="161">
        <f>'標準シフト(日祝)'!AP10</f>
        <v>0</v>
      </c>
      <c r="AF18" s="161">
        <f>'標準シフト(日祝)'!AT10</f>
        <v>0</v>
      </c>
      <c r="AG18" s="161">
        <f>'標準シフト(日祝)'!AX10</f>
        <v>0</v>
      </c>
      <c r="AH18" s="161">
        <f>'標準シフト(日祝)'!BB10</f>
        <v>0</v>
      </c>
      <c r="AI18" s="161">
        <f>'標準シフト(日祝)'!BF10</f>
        <v>0</v>
      </c>
      <c r="AJ18" s="161">
        <f>-'標準シフト(日祝)'!BJ10</f>
        <v>0</v>
      </c>
      <c r="AK18" s="161">
        <f>'標準シフト(日祝)'!BN10</f>
        <v>0</v>
      </c>
      <c r="AL18" s="161">
        <f>'標準シフト(日祝)'!BR10</f>
        <v>0</v>
      </c>
      <c r="AM18" s="161">
        <f>'標準シフト(日祝)'!BV10</f>
        <v>0</v>
      </c>
      <c r="AN18" s="161">
        <f>'標準シフト(日祝)'!BZ10</f>
        <v>0</v>
      </c>
      <c r="AO18" s="161">
        <f>'標準シフト(日祝)'!CD10</f>
        <v>0</v>
      </c>
      <c r="AP18" s="162">
        <f>'標準シフト(日祝)'!CH10</f>
        <v>0</v>
      </c>
      <c r="AQ18" s="148"/>
      <c r="AR18" s="149">
        <v>4</v>
      </c>
      <c r="AS18" s="150">
        <v>4</v>
      </c>
      <c r="AU18" s="157">
        <v>30</v>
      </c>
      <c r="AV18" s="140">
        <v>4</v>
      </c>
      <c r="AW18" s="151">
        <f t="shared" si="0"/>
        <v>7500</v>
      </c>
      <c r="BF18" s="64"/>
      <c r="BG18" s="64"/>
      <c r="BH18" s="64"/>
      <c r="BI18" s="64"/>
      <c r="BJ18" s="64"/>
      <c r="BK18" s="64"/>
      <c r="BL18" s="64"/>
      <c r="BM18" s="64"/>
      <c r="BN18" s="64"/>
    </row>
    <row r="19" spans="1:66" ht="23" customHeight="1">
      <c r="B19" s="83"/>
      <c r="C19" s="111">
        <v>17</v>
      </c>
      <c r="D19" s="590" t="s">
        <v>274</v>
      </c>
      <c r="E19" s="596">
        <v>1226</v>
      </c>
      <c r="F19" s="594">
        <v>418</v>
      </c>
      <c r="G19" s="83"/>
      <c r="H19" s="112">
        <v>0.875</v>
      </c>
      <c r="I19" s="113" t="s">
        <v>88</v>
      </c>
      <c r="J19" s="114">
        <v>0.91666666666666696</v>
      </c>
      <c r="K19" s="857">
        <v>4000</v>
      </c>
      <c r="L19" s="115">
        <f>K19/K24</f>
        <v>1.4814814814814815E-2</v>
      </c>
      <c r="M19" s="90"/>
      <c r="N19" s="857"/>
      <c r="O19" s="115" t="e">
        <f>N19/N24</f>
        <v>#DIV/0!</v>
      </c>
      <c r="P19" s="90"/>
      <c r="Q19" s="857">
        <v>14000</v>
      </c>
      <c r="R19" s="115">
        <f>Q19/Q24</f>
        <v>4.6666666666666669E-2</v>
      </c>
      <c r="S19" s="1402" t="s">
        <v>114</v>
      </c>
      <c r="U19" s="1414" t="str">
        <f>U6</f>
        <v>金</v>
      </c>
      <c r="V19" s="168" t="s">
        <v>130</v>
      </c>
      <c r="W19" s="164">
        <f>'標準シフト(土曜)'!J8</f>
        <v>0</v>
      </c>
      <c r="X19" s="145">
        <f>'標準シフト(土曜)'!N8</f>
        <v>0</v>
      </c>
      <c r="Y19" s="146">
        <f>'標準シフト(土曜)'!R8</f>
        <v>0</v>
      </c>
      <c r="Z19" s="146">
        <f>'標準シフト(土曜)'!V8</f>
        <v>0</v>
      </c>
      <c r="AA19" s="146">
        <f>'標準シフト(土曜)'!Z8</f>
        <v>0</v>
      </c>
      <c r="AB19" s="146">
        <f>'標準シフト(土曜)'!AD8</f>
        <v>0</v>
      </c>
      <c r="AC19" s="146">
        <f>'標準シフト(土曜)'!AH8</f>
        <v>0</v>
      </c>
      <c r="AD19" s="146">
        <f>'標準シフト(土曜)'!AL8</f>
        <v>0</v>
      </c>
      <c r="AE19" s="146">
        <f>'標準シフト(土曜)'!AP8</f>
        <v>0</v>
      </c>
      <c r="AF19" s="146">
        <f>'標準シフト(土曜)'!AT8</f>
        <v>0</v>
      </c>
      <c r="AG19" s="146">
        <f>'標準シフト(土曜)'!AX8</f>
        <v>0</v>
      </c>
      <c r="AH19" s="146">
        <f>'標準シフト(土曜)'!BB8</f>
        <v>0</v>
      </c>
      <c r="AI19" s="146">
        <f>'標準シフト(土曜)'!BF8</f>
        <v>0</v>
      </c>
      <c r="AJ19" s="146">
        <f>'標準シフト(土曜)'!BJ8</f>
        <v>0</v>
      </c>
      <c r="AK19" s="146">
        <f>'標準シフト(土曜)'!BN8</f>
        <v>0</v>
      </c>
      <c r="AL19" s="146">
        <f>'標準シフト(土曜)'!BR8</f>
        <v>0</v>
      </c>
      <c r="AM19" s="146">
        <f>'標準シフト(土曜)'!BV8</f>
        <v>0</v>
      </c>
      <c r="AN19" s="146">
        <f>'標準シフト(土曜)'!BZ8</f>
        <v>0</v>
      </c>
      <c r="AO19" s="146">
        <f>'標準シフト(土曜)'!CD8</f>
        <v>0</v>
      </c>
      <c r="AP19" s="147">
        <f>'標準シフト(土曜)'!CH8</f>
        <v>0</v>
      </c>
      <c r="AQ19" s="148"/>
      <c r="AR19" s="149">
        <v>4.5</v>
      </c>
      <c r="AS19" s="150">
        <v>4.5</v>
      </c>
      <c r="AU19" s="157">
        <v>35</v>
      </c>
      <c r="AV19" s="140">
        <v>5</v>
      </c>
      <c r="AW19" s="151">
        <f t="shared" si="0"/>
        <v>7000</v>
      </c>
      <c r="BF19" s="64"/>
      <c r="BG19" s="64"/>
      <c r="BH19" s="64"/>
      <c r="BI19" s="64"/>
      <c r="BJ19" s="64"/>
      <c r="BK19" s="64"/>
      <c r="BL19" s="64"/>
      <c r="BM19" s="64"/>
      <c r="BN19" s="64"/>
    </row>
    <row r="20" spans="1:66" ht="23" customHeight="1">
      <c r="B20" s="83"/>
      <c r="C20" s="111">
        <v>18</v>
      </c>
      <c r="D20" s="590" t="s">
        <v>275</v>
      </c>
      <c r="E20" s="596">
        <v>1226</v>
      </c>
      <c r="F20" s="594">
        <v>682</v>
      </c>
      <c r="G20" s="83"/>
      <c r="H20" s="112">
        <v>0.91666666666666696</v>
      </c>
      <c r="I20" s="113" t="s">
        <v>88</v>
      </c>
      <c r="J20" s="114">
        <v>0.95833333333333304</v>
      </c>
      <c r="K20" s="857"/>
      <c r="L20" s="115">
        <f>K20/K24</f>
        <v>0</v>
      </c>
      <c r="M20" s="90"/>
      <c r="N20" s="116"/>
      <c r="O20" s="115" t="e">
        <f>N20/N24</f>
        <v>#DIV/0!</v>
      </c>
      <c r="P20" s="90"/>
      <c r="Q20" s="857"/>
      <c r="R20" s="115">
        <f>Q20/Q24</f>
        <v>0</v>
      </c>
      <c r="S20" s="1402"/>
      <c r="U20" s="1412"/>
      <c r="V20" s="152" t="s">
        <v>131</v>
      </c>
      <c r="W20" s="153">
        <f>'標準シフト(土曜)'!J9</f>
        <v>0</v>
      </c>
      <c r="X20" s="154">
        <f>'標準シフト(土曜)'!N9</f>
        <v>0</v>
      </c>
      <c r="Y20" s="155">
        <f>'標準シフト(土曜)'!R9</f>
        <v>0</v>
      </c>
      <c r="Z20" s="155">
        <f>'標準シフト(土曜)'!V9</f>
        <v>0</v>
      </c>
      <c r="AA20" s="155">
        <f>'標準シフト(土曜)'!Z9</f>
        <v>0</v>
      </c>
      <c r="AB20" s="155">
        <f>'標準シフト(土曜)'!AD9</f>
        <v>0</v>
      </c>
      <c r="AC20" s="155">
        <f>'標準シフト(土曜)'!AH9</f>
        <v>0</v>
      </c>
      <c r="AD20" s="155">
        <f>'標準シフト(土曜)'!AL9</f>
        <v>0</v>
      </c>
      <c r="AE20" s="155">
        <f>'標準シフト(土曜)'!AP9</f>
        <v>0</v>
      </c>
      <c r="AF20" s="155">
        <f>'標準シフト(土曜)'!AT9</f>
        <v>0</v>
      </c>
      <c r="AG20" s="155">
        <f>'標準シフト(土曜)'!AX9</f>
        <v>0</v>
      </c>
      <c r="AH20" s="155">
        <f>'標準シフト(土曜)'!BB9</f>
        <v>0</v>
      </c>
      <c r="AI20" s="155">
        <f>'標準シフト(土曜)'!BF9</f>
        <v>0</v>
      </c>
      <c r="AJ20" s="155">
        <f>'標準シフト(土曜)'!BJ9</f>
        <v>0</v>
      </c>
      <c r="AK20" s="155">
        <f>'標準シフト(土曜)'!BN9</f>
        <v>0</v>
      </c>
      <c r="AL20" s="155">
        <f>'標準シフト(土曜)'!BR9</f>
        <v>0</v>
      </c>
      <c r="AM20" s="155">
        <f>'標準シフト(土曜)'!BV9</f>
        <v>0</v>
      </c>
      <c r="AN20" s="155">
        <f>'標準シフト(土曜)'!BZ9</f>
        <v>0</v>
      </c>
      <c r="AO20" s="155">
        <f>'標準シフト(土曜)'!CD9</f>
        <v>0</v>
      </c>
      <c r="AP20" s="156">
        <f>'標準シフト(土曜)'!CH9</f>
        <v>0</v>
      </c>
      <c r="AQ20" s="148"/>
      <c r="AR20" s="166">
        <v>5</v>
      </c>
      <c r="AS20" s="150">
        <v>5</v>
      </c>
      <c r="AU20" s="157">
        <v>40</v>
      </c>
      <c r="AV20" s="140">
        <v>6</v>
      </c>
      <c r="AW20" s="151">
        <f t="shared" si="0"/>
        <v>6666.666666666667</v>
      </c>
      <c r="BF20" s="64"/>
      <c r="BG20" s="64"/>
      <c r="BH20" s="64"/>
      <c r="BI20" s="64"/>
      <c r="BJ20" s="64"/>
      <c r="BK20" s="64"/>
      <c r="BL20" s="64"/>
      <c r="BM20" s="64"/>
      <c r="BN20" s="64"/>
    </row>
    <row r="21" spans="1:66" ht="23" customHeight="1" thickBot="1">
      <c r="B21" s="83"/>
      <c r="C21" s="111">
        <v>19</v>
      </c>
      <c r="D21" s="595" t="s">
        <v>276</v>
      </c>
      <c r="E21" s="596">
        <v>1226</v>
      </c>
      <c r="F21" s="594">
        <v>816</v>
      </c>
      <c r="H21" s="112">
        <v>0.95833333333333304</v>
      </c>
      <c r="I21" s="113" t="s">
        <v>88</v>
      </c>
      <c r="J21" s="114">
        <v>1</v>
      </c>
      <c r="K21" s="857"/>
      <c r="L21" s="115">
        <f>K21/K24</f>
        <v>0</v>
      </c>
      <c r="M21" s="90"/>
      <c r="N21" s="116"/>
      <c r="O21" s="115" t="e">
        <f>N21/N24</f>
        <v>#DIV/0!</v>
      </c>
      <c r="P21" s="90"/>
      <c r="Q21" s="857"/>
      <c r="R21" s="115">
        <f>Q21/Q24</f>
        <v>0</v>
      </c>
      <c r="S21" s="1402"/>
      <c r="U21" s="1413"/>
      <c r="V21" s="158" t="s">
        <v>132</v>
      </c>
      <c r="W21" s="159">
        <f>'標準シフト(土曜)'!J10</f>
        <v>0</v>
      </c>
      <c r="X21" s="160">
        <f>'標準シフト(土曜)'!N10</f>
        <v>0</v>
      </c>
      <c r="Y21" s="161">
        <f>'標準シフト(土曜)'!R10</f>
        <v>0</v>
      </c>
      <c r="Z21" s="161">
        <f>'標準シフト(土曜)'!V10</f>
        <v>0</v>
      </c>
      <c r="AA21" s="161">
        <f>'標準シフト(土曜)'!Z10</f>
        <v>0</v>
      </c>
      <c r="AB21" s="161">
        <f>'標準シフト(土曜)'!AD10</f>
        <v>0</v>
      </c>
      <c r="AC21" s="161">
        <f>'標準シフト(土曜)'!AH10</f>
        <v>0</v>
      </c>
      <c r="AD21" s="161">
        <f>'標準シフト(土曜)'!AL10</f>
        <v>0</v>
      </c>
      <c r="AE21" s="161">
        <f>'標準シフト(土曜)'!AP10</f>
        <v>0</v>
      </c>
      <c r="AF21" s="161">
        <f>'標準シフト(土曜)'!AT10</f>
        <v>0</v>
      </c>
      <c r="AG21" s="161">
        <f>'標準シフト(土曜)'!AX10</f>
        <v>0</v>
      </c>
      <c r="AH21" s="161">
        <f>'標準シフト(土曜)'!BB10</f>
        <v>0</v>
      </c>
      <c r="AI21" s="161">
        <f>'標準シフト(土曜)'!BF10</f>
        <v>0</v>
      </c>
      <c r="AJ21" s="161">
        <f>'標準シフト(土曜)'!BJ10</f>
        <v>0</v>
      </c>
      <c r="AK21" s="161">
        <f>'標準シフト(土曜)'!BN10</f>
        <v>0</v>
      </c>
      <c r="AL21" s="161">
        <f>'標準シフト(土曜)'!BR10</f>
        <v>0</v>
      </c>
      <c r="AM21" s="161">
        <f>'標準シフト(土曜)'!BV10</f>
        <v>0</v>
      </c>
      <c r="AN21" s="161">
        <f>'標準シフト(土曜)'!BZ10</f>
        <v>0</v>
      </c>
      <c r="AO21" s="161">
        <f>'標準シフト(土曜)'!CD10</f>
        <v>0</v>
      </c>
      <c r="AP21" s="162">
        <f>'標準シフト(土曜)'!CH10</f>
        <v>0</v>
      </c>
      <c r="AQ21" s="148"/>
      <c r="AR21" s="149">
        <v>5.5</v>
      </c>
      <c r="AS21" s="150">
        <v>5.25</v>
      </c>
      <c r="AU21" s="157">
        <v>45</v>
      </c>
      <c r="AV21" s="140">
        <v>7</v>
      </c>
      <c r="AW21" s="151">
        <f t="shared" si="0"/>
        <v>6428.5714285714284</v>
      </c>
      <c r="BF21" s="64"/>
      <c r="BG21" s="64"/>
      <c r="BH21" s="64"/>
      <c r="BI21" s="64"/>
      <c r="BJ21" s="64"/>
      <c r="BK21" s="64"/>
      <c r="BL21" s="64"/>
      <c r="BM21" s="64"/>
      <c r="BN21" s="64"/>
    </row>
    <row r="22" spans="1:66" ht="23" customHeight="1">
      <c r="B22" s="83"/>
      <c r="C22" s="111">
        <v>20</v>
      </c>
      <c r="D22" s="595" t="s">
        <v>259</v>
      </c>
      <c r="E22" s="599">
        <v>1226</v>
      </c>
      <c r="F22" s="594">
        <v>320</v>
      </c>
      <c r="H22" s="169">
        <v>0</v>
      </c>
      <c r="I22" s="170" t="s">
        <v>88</v>
      </c>
      <c r="J22" s="171">
        <v>4.1666666666666664E-2</v>
      </c>
      <c r="K22" s="857"/>
      <c r="L22" s="115">
        <f>K22/K24</f>
        <v>0</v>
      </c>
      <c r="M22" s="90"/>
      <c r="N22" s="116"/>
      <c r="O22" s="115" t="e">
        <f>N22/N24</f>
        <v>#DIV/0!</v>
      </c>
      <c r="P22" s="90"/>
      <c r="Q22" s="857"/>
      <c r="R22" s="115">
        <f>Q22/Q24</f>
        <v>0</v>
      </c>
      <c r="S22" s="1416" t="s">
        <v>116</v>
      </c>
      <c r="U22" s="1414" t="str">
        <f>U7</f>
        <v>土</v>
      </c>
      <c r="V22" s="163" t="s">
        <v>130</v>
      </c>
      <c r="W22" s="164">
        <f>'標準シフト(平日)'!J8</f>
        <v>0</v>
      </c>
      <c r="X22" s="145">
        <f>'標準シフト(平日)'!N8</f>
        <v>0</v>
      </c>
      <c r="Y22" s="146">
        <f>'標準シフト(平日)'!R8</f>
        <v>0</v>
      </c>
      <c r="Z22" s="146">
        <f>'標準シフト(平日)'!V8</f>
        <v>0</v>
      </c>
      <c r="AA22" s="146">
        <f>'標準シフト(平日)'!Z8</f>
        <v>0</v>
      </c>
      <c r="AB22" s="146">
        <f>'標準シフト(平日)'!AD8</f>
        <v>0</v>
      </c>
      <c r="AC22" s="146">
        <f>'標準シフト(平日)'!AH8</f>
        <v>0</v>
      </c>
      <c r="AD22" s="146">
        <f>'標準シフト(平日)'!AL8</f>
        <v>0</v>
      </c>
      <c r="AE22" s="146">
        <f>'標準シフト(平日)'!AP8</f>
        <v>0</v>
      </c>
      <c r="AF22" s="146">
        <f>'標準シフト(平日)'!AT8</f>
        <v>0</v>
      </c>
      <c r="AG22" s="146">
        <f>'標準シフト(平日)'!AX8</f>
        <v>0</v>
      </c>
      <c r="AH22" s="146">
        <f>'標準シフト(平日)'!BB8</f>
        <v>0</v>
      </c>
      <c r="AI22" s="146">
        <f>'標準シフト(平日)'!BF8</f>
        <v>0</v>
      </c>
      <c r="AJ22" s="146">
        <f>'標準シフト(平日)'!BJ8</f>
        <v>0</v>
      </c>
      <c r="AK22" s="146">
        <f>'標準シフト(平日)'!BN8</f>
        <v>0</v>
      </c>
      <c r="AL22" s="146">
        <f>'標準シフト(平日)'!BR8</f>
        <v>0</v>
      </c>
      <c r="AM22" s="146">
        <f>'標準シフト(平日)'!BV8</f>
        <v>0</v>
      </c>
      <c r="AN22" s="146">
        <f>'標準シフト(平日)'!BZ8</f>
        <v>0</v>
      </c>
      <c r="AO22" s="146">
        <f>'標準シフト(平日)'!CD8</f>
        <v>0</v>
      </c>
      <c r="AP22" s="147">
        <f>'標準シフト(平日)'!CH8</f>
        <v>0</v>
      </c>
      <c r="AQ22" s="148"/>
      <c r="AR22" s="149">
        <v>6</v>
      </c>
      <c r="AS22" s="150">
        <v>5.75</v>
      </c>
      <c r="AU22" s="157">
        <v>50</v>
      </c>
      <c r="AV22" s="140">
        <v>8</v>
      </c>
      <c r="AW22" s="151">
        <f t="shared" si="0"/>
        <v>6250</v>
      </c>
      <c r="BF22" s="64"/>
      <c r="BG22" s="64"/>
      <c r="BH22" s="64"/>
      <c r="BI22" s="64"/>
      <c r="BJ22" s="64"/>
      <c r="BK22" s="64"/>
      <c r="BL22" s="64"/>
      <c r="BM22" s="64"/>
      <c r="BN22" s="64"/>
    </row>
    <row r="23" spans="1:66" ht="23" customHeight="1" thickBot="1">
      <c r="B23" s="83"/>
      <c r="C23" s="111">
        <v>21</v>
      </c>
      <c r="D23" s="595" t="s">
        <v>271</v>
      </c>
      <c r="E23" s="599">
        <v>1226</v>
      </c>
      <c r="F23" s="594">
        <v>682</v>
      </c>
      <c r="H23" s="173"/>
      <c r="I23" s="173"/>
      <c r="J23" s="174"/>
      <c r="K23"/>
      <c r="L23" s="175"/>
      <c r="M23" s="176"/>
      <c r="N23"/>
      <c r="O23" s="175"/>
      <c r="P23" s="176"/>
      <c r="Q23" t="s">
        <v>133</v>
      </c>
      <c r="R23" s="175"/>
      <c r="S23" s="1416"/>
      <c r="U23" s="1412"/>
      <c r="V23" s="152" t="s">
        <v>131</v>
      </c>
      <c r="W23" s="153">
        <f>'標準シフト(平日)'!J9</f>
        <v>0</v>
      </c>
      <c r="X23" s="154">
        <f>'標準シフト(平日)'!N9</f>
        <v>0</v>
      </c>
      <c r="Y23" s="155">
        <f>'標準シフト(平日)'!R9</f>
        <v>0</v>
      </c>
      <c r="Z23" s="155">
        <f>'標準シフト(平日)'!V9</f>
        <v>0</v>
      </c>
      <c r="AA23" s="155">
        <f>'標準シフト(平日)'!Z9</f>
        <v>0</v>
      </c>
      <c r="AB23" s="155">
        <f>'標準シフト(平日)'!AD9</f>
        <v>0</v>
      </c>
      <c r="AC23" s="155">
        <f>'標準シフト(平日)'!AH9</f>
        <v>0</v>
      </c>
      <c r="AD23" s="155">
        <f>'標準シフト(平日)'!AL9</f>
        <v>0</v>
      </c>
      <c r="AE23" s="155">
        <f>'標準シフト(平日)'!AP9</f>
        <v>0</v>
      </c>
      <c r="AF23" s="155">
        <f>'標準シフト(平日)'!AT9</f>
        <v>0</v>
      </c>
      <c r="AG23" s="155">
        <f>'標準シフト(平日)'!AX9</f>
        <v>0</v>
      </c>
      <c r="AH23" s="155">
        <f>'標準シフト(平日)'!BB9</f>
        <v>0</v>
      </c>
      <c r="AI23" s="155">
        <f>'標準シフト(平日)'!BF9</f>
        <v>0</v>
      </c>
      <c r="AJ23" s="155">
        <f>'標準シフト(平日)'!BJ9</f>
        <v>0</v>
      </c>
      <c r="AK23" s="155">
        <f>'標準シフト(平日)'!BN9</f>
        <v>0</v>
      </c>
      <c r="AL23" s="155">
        <f>'標準シフト(平日)'!BR9</f>
        <v>0</v>
      </c>
      <c r="AM23" s="155">
        <f>'標準シフト(平日)'!BV9</f>
        <v>0</v>
      </c>
      <c r="AN23" s="155">
        <f>'標準シフト(平日)'!BZ9</f>
        <v>0</v>
      </c>
      <c r="AO23" s="155">
        <f>'標準シフト(平日)'!CD9</f>
        <v>0</v>
      </c>
      <c r="AP23" s="156">
        <f>'標準シフト(平日)'!CH9</f>
        <v>0</v>
      </c>
      <c r="AQ23" s="148"/>
      <c r="AR23" s="149">
        <v>6.5</v>
      </c>
      <c r="AS23" s="150">
        <v>5.75</v>
      </c>
      <c r="AU23" s="157">
        <v>55</v>
      </c>
      <c r="AV23" s="140">
        <v>9</v>
      </c>
      <c r="AW23" s="151">
        <f t="shared" si="0"/>
        <v>6111.1111111111113</v>
      </c>
      <c r="BF23" s="64"/>
      <c r="BG23" s="64"/>
      <c r="BH23" s="64"/>
      <c r="BI23" s="64"/>
      <c r="BJ23" s="64"/>
      <c r="BK23" s="64"/>
      <c r="BL23" s="64"/>
      <c r="BM23" s="64"/>
      <c r="BN23" s="64"/>
    </row>
    <row r="24" spans="1:66" ht="23" customHeight="1" thickBot="1">
      <c r="B24" s="83"/>
      <c r="C24" s="111">
        <v>22</v>
      </c>
      <c r="D24" s="590"/>
      <c r="E24" s="596"/>
      <c r="F24" s="594"/>
      <c r="H24" s="173" t="s">
        <v>134</v>
      </c>
      <c r="I24" s="173"/>
      <c r="J24" s="174"/>
      <c r="K24" s="1408">
        <f>SUM(K3:K22)</f>
        <v>270000</v>
      </c>
      <c r="L24" s="1410"/>
      <c r="M24" s="176"/>
      <c r="N24" s="1408">
        <f>SUM(N3:N22)</f>
        <v>0</v>
      </c>
      <c r="O24" s="1410"/>
      <c r="P24" s="176"/>
      <c r="Q24" s="1408">
        <f>SUM(Q3:Q22)</f>
        <v>300000</v>
      </c>
      <c r="R24" s="1410"/>
      <c r="S24" s="1416"/>
      <c r="U24" s="1413"/>
      <c r="V24" s="167" t="s">
        <v>132</v>
      </c>
      <c r="W24" s="177">
        <f>'標準シフト(平日)'!J10</f>
        <v>0</v>
      </c>
      <c r="X24" s="160">
        <f>'標準シフト(平日)'!N10</f>
        <v>0</v>
      </c>
      <c r="Y24" s="161">
        <f>'標準シフト(平日)'!R10</f>
        <v>0</v>
      </c>
      <c r="Z24" s="161">
        <f>'標準シフト(平日)'!V10</f>
        <v>0</v>
      </c>
      <c r="AA24" s="161">
        <f>'標準シフト(平日)'!Z10</f>
        <v>0</v>
      </c>
      <c r="AB24" s="161">
        <f>'標準シフト(平日)'!AD10</f>
        <v>0</v>
      </c>
      <c r="AC24" s="161">
        <f>'標準シフト(平日)'!AH10</f>
        <v>0</v>
      </c>
      <c r="AD24" s="161">
        <f>'標準シフト(平日)'!AL10</f>
        <v>0</v>
      </c>
      <c r="AE24" s="161">
        <f>'標準シフト(平日)'!AP10</f>
        <v>0</v>
      </c>
      <c r="AF24" s="161">
        <f>'標準シフト(平日)'!AT10</f>
        <v>0</v>
      </c>
      <c r="AG24" s="161">
        <f>'標準シフト(平日)'!AX10</f>
        <v>0</v>
      </c>
      <c r="AH24" s="161">
        <f>'標準シフト(平日)'!BB10</f>
        <v>0</v>
      </c>
      <c r="AI24" s="161">
        <f>'標準シフト(平日)'!BF10</f>
        <v>0</v>
      </c>
      <c r="AJ24" s="161">
        <f>'標準シフト(平日)'!BJ10</f>
        <v>0</v>
      </c>
      <c r="AK24" s="161">
        <f>'標準シフト(平日)'!BN10</f>
        <v>0</v>
      </c>
      <c r="AL24" s="161">
        <f>'標準シフト(平日)'!BR10</f>
        <v>0</v>
      </c>
      <c r="AM24" s="161">
        <f>'標準シフト(平日)'!BV10</f>
        <v>0</v>
      </c>
      <c r="AN24" s="161">
        <f>'標準シフト(平日)'!BZ10</f>
        <v>0</v>
      </c>
      <c r="AO24" s="161">
        <f>'標準シフト(平日)'!CD10</f>
        <v>0</v>
      </c>
      <c r="AP24" s="162">
        <f>'標準シフト(平日)'!CH10</f>
        <v>0</v>
      </c>
      <c r="AQ24" s="148"/>
      <c r="AR24" s="149">
        <v>7</v>
      </c>
      <c r="AS24" s="150">
        <v>6.25</v>
      </c>
      <c r="AU24" s="157">
        <v>60</v>
      </c>
      <c r="AV24" s="140">
        <v>10</v>
      </c>
      <c r="AW24" s="151">
        <f t="shared" si="0"/>
        <v>6000</v>
      </c>
      <c r="BF24" s="64"/>
      <c r="BG24" s="64"/>
      <c r="BH24" s="64"/>
      <c r="BI24" s="64"/>
      <c r="BJ24" s="64"/>
      <c r="BK24" s="64"/>
      <c r="BL24" s="64"/>
      <c r="BM24" s="64"/>
      <c r="BN24" s="64"/>
    </row>
    <row r="25" spans="1:66" ht="23" customHeight="1">
      <c r="B25" s="83"/>
      <c r="C25" s="111">
        <v>23</v>
      </c>
      <c r="D25" s="595"/>
      <c r="E25" s="599"/>
      <c r="F25" s="594"/>
      <c r="H25" s="178"/>
      <c r="I25" s="178"/>
      <c r="J25" s="179"/>
      <c r="K25" s="76" t="s">
        <v>135</v>
      </c>
      <c r="L25" s="524" t="s">
        <v>208</v>
      </c>
      <c r="M25" s="90"/>
      <c r="N25" s="76" t="s">
        <v>136</v>
      </c>
      <c r="O25" s="524" t="s">
        <v>215</v>
      </c>
      <c r="P25" s="90"/>
      <c r="Q25" s="76" t="s">
        <v>137</v>
      </c>
      <c r="R25" s="525"/>
      <c r="S25" s="1416" t="s">
        <v>117</v>
      </c>
      <c r="U25" s="1414" t="str">
        <f>U8</f>
        <v>日祝</v>
      </c>
      <c r="V25" s="168" t="s">
        <v>130</v>
      </c>
      <c r="W25" s="180">
        <f>標準シフト⑤!J8</f>
        <v>0</v>
      </c>
      <c r="X25" s="181">
        <f>標準シフト⑤!N8</f>
        <v>0</v>
      </c>
      <c r="Y25" s="182">
        <f>標準シフト⑤!R8</f>
        <v>0</v>
      </c>
      <c r="Z25" s="182">
        <f>標準シフト⑤!V8</f>
        <v>0</v>
      </c>
      <c r="AA25" s="182">
        <f>標準シフト⑤!Z8</f>
        <v>0</v>
      </c>
      <c r="AB25" s="182">
        <f>標準シフト⑤!AD8</f>
        <v>0</v>
      </c>
      <c r="AC25" s="182">
        <f>標準シフト⑤!AH8</f>
        <v>0</v>
      </c>
      <c r="AD25" s="182">
        <f>標準シフト⑤!AL8</f>
        <v>0</v>
      </c>
      <c r="AE25" s="182">
        <f>標準シフト⑤!AP8</f>
        <v>0</v>
      </c>
      <c r="AF25" s="182">
        <f>標準シフト⑤!AT8</f>
        <v>0</v>
      </c>
      <c r="AG25" s="182">
        <f>標準シフト⑤!AX8</f>
        <v>0</v>
      </c>
      <c r="AH25" s="182">
        <f>標準シフト⑤!BB8</f>
        <v>0</v>
      </c>
      <c r="AI25" s="182">
        <f>標準シフト⑤!BF8</f>
        <v>0</v>
      </c>
      <c r="AJ25" s="182">
        <f>標準シフト⑤!BJ8</f>
        <v>0</v>
      </c>
      <c r="AK25" s="182">
        <f>標準シフト⑤!BN8</f>
        <v>0</v>
      </c>
      <c r="AL25" s="182">
        <f>標準シフト⑤!BR8</f>
        <v>0</v>
      </c>
      <c r="AM25" s="182">
        <f>標準シフト⑤!BV8</f>
        <v>0</v>
      </c>
      <c r="AN25" s="182">
        <f>標準シフト⑤!BZ8</f>
        <v>0</v>
      </c>
      <c r="AO25" s="182">
        <f>標準シフト⑤!CD8</f>
        <v>0</v>
      </c>
      <c r="AP25" s="183">
        <f>標準シフト⑤!CH8</f>
        <v>0</v>
      </c>
      <c r="AQ25" s="148"/>
      <c r="AR25" s="149">
        <v>7.5</v>
      </c>
      <c r="AS25" s="150">
        <v>6.75</v>
      </c>
      <c r="AU25" s="157">
        <v>65</v>
      </c>
      <c r="AV25" s="140">
        <v>10</v>
      </c>
      <c r="AW25" s="151">
        <f t="shared" si="0"/>
        <v>6500</v>
      </c>
      <c r="BF25" s="64"/>
      <c r="BG25" s="64"/>
      <c r="BH25" s="64"/>
      <c r="BI25" s="64"/>
      <c r="BJ25" s="64"/>
      <c r="BK25" s="64"/>
      <c r="BL25" s="64"/>
      <c r="BM25" s="64"/>
      <c r="BN25" s="64"/>
    </row>
    <row r="26" spans="1:66" ht="23" customHeight="1">
      <c r="B26" s="83"/>
      <c r="C26" s="111">
        <v>24</v>
      </c>
      <c r="D26" s="590"/>
      <c r="E26" s="596"/>
      <c r="F26" s="594"/>
      <c r="H26" s="97">
        <v>0.20833333333333334</v>
      </c>
      <c r="I26" s="184" t="s">
        <v>88</v>
      </c>
      <c r="J26" s="99">
        <v>0.25</v>
      </c>
      <c r="K26" s="934"/>
      <c r="L26" s="185">
        <f>K26/$K$24</f>
        <v>0</v>
      </c>
      <c r="M26" s="90"/>
      <c r="N26" s="934"/>
      <c r="O26" s="101">
        <f>N26/$K$24</f>
        <v>0</v>
      </c>
      <c r="P26" s="90"/>
      <c r="Q26" s="100"/>
      <c r="R26" s="101">
        <f>Q26/$K$24</f>
        <v>0</v>
      </c>
      <c r="S26" s="1416"/>
      <c r="U26" s="1412"/>
      <c r="V26" s="152" t="s">
        <v>131</v>
      </c>
      <c r="W26" s="153">
        <f>標準シフト⑤!J9</f>
        <v>0</v>
      </c>
      <c r="X26" s="154">
        <f>標準シフト⑤!N9</f>
        <v>0</v>
      </c>
      <c r="Y26" s="155">
        <f>標準シフト⑤!R9</f>
        <v>0</v>
      </c>
      <c r="Z26" s="155">
        <f>標準シフト⑤!V9</f>
        <v>0</v>
      </c>
      <c r="AA26" s="155">
        <f>標準シフト⑤!Z9</f>
        <v>0</v>
      </c>
      <c r="AB26" s="155">
        <f>標準シフト⑤!AD9</f>
        <v>0</v>
      </c>
      <c r="AC26" s="155">
        <f>標準シフト⑤!AH9</f>
        <v>0</v>
      </c>
      <c r="AD26" s="155">
        <f>標準シフト⑤!AL9</f>
        <v>0</v>
      </c>
      <c r="AE26" s="155">
        <f>標準シフト⑤!AP9</f>
        <v>0</v>
      </c>
      <c r="AF26" s="155">
        <f>標準シフト⑤!AT9</f>
        <v>0</v>
      </c>
      <c r="AG26" s="155">
        <f>標準シフト⑤!AX9</f>
        <v>0</v>
      </c>
      <c r="AH26" s="155">
        <f>標準シフト⑤!BB9</f>
        <v>0</v>
      </c>
      <c r="AI26" s="155">
        <f>標準シフト⑤!BF9</f>
        <v>0</v>
      </c>
      <c r="AJ26" s="155">
        <f>標準シフト⑤!BJ9</f>
        <v>0</v>
      </c>
      <c r="AK26" s="155">
        <f>標準シフト⑤!BN9</f>
        <v>0</v>
      </c>
      <c r="AL26" s="155">
        <f>標準シフト⑤!BR9</f>
        <v>0</v>
      </c>
      <c r="AM26" s="155">
        <f>標準シフト⑤!BV9</f>
        <v>0</v>
      </c>
      <c r="AN26" s="155">
        <f>標準シフト⑤!BZ9</f>
        <v>0</v>
      </c>
      <c r="AO26" s="155">
        <f>標準シフト⑤!CD9</f>
        <v>0</v>
      </c>
      <c r="AP26" s="156">
        <f>標準シフト⑤!CH9</f>
        <v>0</v>
      </c>
      <c r="AQ26" s="148"/>
      <c r="AR26" s="149">
        <v>8</v>
      </c>
      <c r="AS26" s="150">
        <v>7.25</v>
      </c>
      <c r="AU26" s="157">
        <v>70</v>
      </c>
      <c r="AV26" s="140">
        <v>10</v>
      </c>
      <c r="AW26" s="151">
        <f t="shared" si="0"/>
        <v>7000</v>
      </c>
      <c r="BF26" s="64"/>
      <c r="BG26" s="64"/>
      <c r="BH26" s="64"/>
      <c r="BI26" s="64"/>
      <c r="BJ26" s="64"/>
      <c r="BK26" s="64"/>
      <c r="BL26" s="64"/>
      <c r="BM26" s="64"/>
      <c r="BN26" s="64"/>
    </row>
    <row r="27" spans="1:66" ht="23" customHeight="1" thickBot="1">
      <c r="B27" s="83"/>
      <c r="C27" s="111">
        <v>25</v>
      </c>
      <c r="D27" s="590"/>
      <c r="E27" s="596"/>
      <c r="F27" s="594"/>
      <c r="H27" s="186">
        <v>0.25</v>
      </c>
      <c r="I27" s="76" t="s">
        <v>88</v>
      </c>
      <c r="J27" s="187">
        <v>0.29166666666666669</v>
      </c>
      <c r="K27" s="856"/>
      <c r="L27" s="115">
        <f>K27/K47</f>
        <v>0</v>
      </c>
      <c r="M27" s="90"/>
      <c r="N27" s="857"/>
      <c r="O27" s="115">
        <f>N27/N47</f>
        <v>0</v>
      </c>
      <c r="P27" s="90"/>
      <c r="Q27" s="116"/>
      <c r="R27" s="115" t="e">
        <f>Q27/Q47</f>
        <v>#DIV/0!</v>
      </c>
      <c r="S27" s="1416"/>
      <c r="U27" s="1413"/>
      <c r="V27" s="158" t="s">
        <v>132</v>
      </c>
      <c r="W27" s="159">
        <f>標準シフト⑤!J10</f>
        <v>0</v>
      </c>
      <c r="X27" s="160">
        <f>標準シフト⑤!N10</f>
        <v>0</v>
      </c>
      <c r="Y27" s="161">
        <f>標準シフト⑤!R10</f>
        <v>0</v>
      </c>
      <c r="Z27" s="161">
        <f>標準シフト⑤!V10</f>
        <v>0</v>
      </c>
      <c r="AA27" s="161">
        <f>標準シフト⑤!Z10</f>
        <v>0</v>
      </c>
      <c r="AB27" s="161">
        <f>標準シフト⑤!AD10</f>
        <v>0</v>
      </c>
      <c r="AC27" s="161">
        <f>標準シフト⑤!AH10</f>
        <v>0</v>
      </c>
      <c r="AD27" s="161">
        <f>標準シフト⑤!AL10</f>
        <v>0</v>
      </c>
      <c r="AE27" s="161">
        <f>標準シフト⑤!AP10</f>
        <v>0</v>
      </c>
      <c r="AF27" s="161">
        <f>標準シフト⑤!AT10</f>
        <v>0</v>
      </c>
      <c r="AG27" s="161">
        <f>標準シフト⑤!AX10</f>
        <v>0</v>
      </c>
      <c r="AH27" s="161">
        <f>標準シフト⑤!BB10</f>
        <v>0</v>
      </c>
      <c r="AI27" s="161">
        <f>標準シフト⑤!BF10</f>
        <v>0</v>
      </c>
      <c r="AJ27" s="161">
        <f>標準シフト⑤!BJ10</f>
        <v>0</v>
      </c>
      <c r="AK27" s="161">
        <f>標準シフト⑤!BN10</f>
        <v>0</v>
      </c>
      <c r="AL27" s="161">
        <f>標準シフト⑤!BR10</f>
        <v>0</v>
      </c>
      <c r="AM27" s="161">
        <f>標準シフト⑤!BV10</f>
        <v>0</v>
      </c>
      <c r="AN27" s="161">
        <f>標準シフト⑤!BZ10</f>
        <v>0</v>
      </c>
      <c r="AO27" s="161">
        <f>標準シフト⑤!CD10</f>
        <v>0</v>
      </c>
      <c r="AP27" s="162">
        <f>標準シフト⑤!CH10</f>
        <v>0</v>
      </c>
      <c r="AQ27" s="148"/>
      <c r="AR27" s="149">
        <v>8.5</v>
      </c>
      <c r="AS27" s="150">
        <v>7.5</v>
      </c>
      <c r="AU27" s="157">
        <v>75</v>
      </c>
      <c r="AV27" s="140">
        <v>10</v>
      </c>
      <c r="AW27" s="151">
        <f t="shared" si="0"/>
        <v>7500</v>
      </c>
      <c r="BF27" s="64"/>
      <c r="BG27" s="64"/>
      <c r="BH27" s="64"/>
      <c r="BI27" s="64"/>
      <c r="BJ27" s="64"/>
      <c r="BK27" s="64"/>
      <c r="BL27" s="64"/>
      <c r="BM27" s="64"/>
      <c r="BN27" s="64"/>
    </row>
    <row r="28" spans="1:66" ht="23" customHeight="1">
      <c r="B28" s="83"/>
      <c r="C28" s="111">
        <v>26</v>
      </c>
      <c r="D28" s="595"/>
      <c r="E28" s="599"/>
      <c r="F28" s="594"/>
      <c r="H28" s="186">
        <v>0.29166666666666669</v>
      </c>
      <c r="I28" s="76" t="s">
        <v>88</v>
      </c>
      <c r="J28" s="187">
        <v>0.33333333333333331</v>
      </c>
      <c r="K28" s="856"/>
      <c r="L28" s="115">
        <f>K28/K47</f>
        <v>0</v>
      </c>
      <c r="M28" s="90"/>
      <c r="N28" s="857"/>
      <c r="O28" s="115">
        <f>N28/N47</f>
        <v>0</v>
      </c>
      <c r="P28" s="90"/>
      <c r="Q28" s="116"/>
      <c r="R28" s="115" t="e">
        <f>Q28/Q47</f>
        <v>#DIV/0!</v>
      </c>
      <c r="S28" s="1402" t="s">
        <v>119</v>
      </c>
      <c r="U28" s="1414">
        <f>U9</f>
        <v>0</v>
      </c>
      <c r="V28" s="163" t="s">
        <v>130</v>
      </c>
      <c r="W28" s="164">
        <f>標準シフト⑥!J8</f>
        <v>0</v>
      </c>
      <c r="X28" s="145">
        <f>標準シフト⑥!N8</f>
        <v>0</v>
      </c>
      <c r="Y28" s="146">
        <f>標準シフト⑥!R8</f>
        <v>0</v>
      </c>
      <c r="Z28" s="146">
        <f>標準シフト⑥!V8</f>
        <v>0</v>
      </c>
      <c r="AA28" s="146">
        <f>標準シフト⑥!Z8</f>
        <v>0</v>
      </c>
      <c r="AB28" s="146">
        <f>標準シフト⑥!AD8</f>
        <v>0</v>
      </c>
      <c r="AC28" s="146">
        <f>標準シフト⑥!AH8</f>
        <v>0</v>
      </c>
      <c r="AD28" s="146">
        <f>標準シフト⑥!AL8</f>
        <v>0</v>
      </c>
      <c r="AE28" s="146">
        <f>標準シフト⑥!AP8</f>
        <v>0</v>
      </c>
      <c r="AF28" s="146">
        <f>標準シフト⑥!AT8</f>
        <v>0</v>
      </c>
      <c r="AG28" s="146">
        <f>標準シフト⑥!AX8</f>
        <v>0</v>
      </c>
      <c r="AH28" s="146">
        <f>標準シフト⑥!BB8</f>
        <v>0</v>
      </c>
      <c r="AI28" s="146">
        <f>標準シフト⑥!BF8</f>
        <v>0</v>
      </c>
      <c r="AJ28" s="146">
        <f>標準シフト⑥!BJ8</f>
        <v>0</v>
      </c>
      <c r="AK28" s="146">
        <f>標準シフト⑥!BN8</f>
        <v>0</v>
      </c>
      <c r="AL28" s="146">
        <f>標準シフト⑥!BR8</f>
        <v>0</v>
      </c>
      <c r="AM28" s="146">
        <f>標準シフト⑥!BV8</f>
        <v>0</v>
      </c>
      <c r="AN28" s="146">
        <f>標準シフト⑥!BZ8</f>
        <v>0</v>
      </c>
      <c r="AO28" s="146">
        <f>標準シフト⑥!CD8</f>
        <v>0</v>
      </c>
      <c r="AP28" s="147">
        <f>標準シフト⑥!CH8</f>
        <v>0</v>
      </c>
      <c r="AQ28" s="148"/>
      <c r="AR28" s="149">
        <v>9</v>
      </c>
      <c r="AS28" s="150">
        <v>8</v>
      </c>
      <c r="AU28" s="188">
        <v>80</v>
      </c>
      <c r="AV28" s="140">
        <v>10</v>
      </c>
      <c r="AW28" s="151">
        <f t="shared" si="0"/>
        <v>8000</v>
      </c>
      <c r="BF28" s="64"/>
      <c r="BG28" s="64"/>
      <c r="BH28" s="64"/>
      <c r="BI28" s="64"/>
      <c r="BJ28" s="64"/>
      <c r="BK28" s="64"/>
      <c r="BL28" s="64"/>
      <c r="BM28" s="64"/>
      <c r="BN28" s="64"/>
    </row>
    <row r="29" spans="1:66" ht="23" customHeight="1">
      <c r="B29" s="83"/>
      <c r="C29" s="111">
        <v>27</v>
      </c>
      <c r="D29" s="595"/>
      <c r="E29" s="599"/>
      <c r="F29" s="594"/>
      <c r="H29" s="186">
        <v>0.33333333333333298</v>
      </c>
      <c r="I29" s="76" t="s">
        <v>88</v>
      </c>
      <c r="J29" s="187">
        <v>0.375</v>
      </c>
      <c r="K29" s="856"/>
      <c r="L29" s="115">
        <f>K29/K47</f>
        <v>0</v>
      </c>
      <c r="M29" s="90"/>
      <c r="N29" s="857"/>
      <c r="O29" s="115">
        <f>N29/N47</f>
        <v>0</v>
      </c>
      <c r="P29" s="90"/>
      <c r="Q29" s="116"/>
      <c r="R29" s="115" t="e">
        <f>Q29/Q47</f>
        <v>#DIV/0!</v>
      </c>
      <c r="S29" s="1402"/>
      <c r="U29" s="1412"/>
      <c r="V29" s="152" t="s">
        <v>131</v>
      </c>
      <c r="W29" s="153">
        <f>標準シフト⑥!J9</f>
        <v>0</v>
      </c>
      <c r="X29" s="154">
        <f>標準シフト⑥!N9</f>
        <v>0</v>
      </c>
      <c r="Y29" s="155">
        <f>標準シフト⑥!R9</f>
        <v>0</v>
      </c>
      <c r="Z29" s="155">
        <f>標準シフト⑥!V9</f>
        <v>0</v>
      </c>
      <c r="AA29" s="155">
        <f>標準シフト⑥!Z9</f>
        <v>0</v>
      </c>
      <c r="AB29" s="155">
        <f>標準シフト⑥!AD9</f>
        <v>0</v>
      </c>
      <c r="AC29" s="155">
        <f>標準シフト⑥!AH9</f>
        <v>0</v>
      </c>
      <c r="AD29" s="155">
        <f>標準シフト⑥!AL9</f>
        <v>0</v>
      </c>
      <c r="AE29" s="155">
        <f>標準シフト⑥!AP9</f>
        <v>0</v>
      </c>
      <c r="AF29" s="155">
        <f>標準シフト⑥!AT9</f>
        <v>0</v>
      </c>
      <c r="AG29" s="155">
        <f>標準シフト⑥!AX9</f>
        <v>0</v>
      </c>
      <c r="AH29" s="155">
        <f>標準シフト⑥!BB9</f>
        <v>0</v>
      </c>
      <c r="AI29" s="155">
        <f>標準シフト⑥!BF9</f>
        <v>0</v>
      </c>
      <c r="AJ29" s="155">
        <f>標準シフト⑥!BJ9</f>
        <v>0</v>
      </c>
      <c r="AK29" s="155">
        <f>標準シフト⑥!BN9</f>
        <v>0</v>
      </c>
      <c r="AL29" s="155">
        <f>標準シフト⑥!BR9</f>
        <v>0</v>
      </c>
      <c r="AM29" s="155">
        <f>標準シフト⑥!BV9</f>
        <v>0</v>
      </c>
      <c r="AN29" s="155">
        <f>標準シフト⑥!BZ9</f>
        <v>0</v>
      </c>
      <c r="AO29" s="155">
        <f>標準シフト⑥!CD9</f>
        <v>0</v>
      </c>
      <c r="AP29" s="156">
        <f>標準シフト⑥!CH9</f>
        <v>0</v>
      </c>
      <c r="AQ29" s="148"/>
      <c r="AR29" s="149">
        <v>9.5</v>
      </c>
      <c r="AS29" s="150">
        <v>8.5</v>
      </c>
      <c r="AU29" s="188">
        <v>85</v>
      </c>
      <c r="AV29" s="140">
        <v>10</v>
      </c>
      <c r="AW29" s="151">
        <f t="shared" si="0"/>
        <v>8500</v>
      </c>
      <c r="BF29" s="64"/>
      <c r="BG29" s="64"/>
      <c r="BH29" s="64"/>
      <c r="BI29" s="64"/>
      <c r="BJ29" s="64"/>
      <c r="BK29" s="64"/>
      <c r="BL29" s="64"/>
      <c r="BM29" s="64"/>
      <c r="BN29" s="64"/>
    </row>
    <row r="30" spans="1:66" ht="23" customHeight="1" thickBot="1">
      <c r="B30" s="83"/>
      <c r="C30" s="111">
        <v>28</v>
      </c>
      <c r="D30" s="590" t="s">
        <v>272</v>
      </c>
      <c r="E30" s="596">
        <v>2000</v>
      </c>
      <c r="F30" s="594"/>
      <c r="H30" s="186">
        <v>0.375</v>
      </c>
      <c r="I30" s="76" t="s">
        <v>88</v>
      </c>
      <c r="J30" s="187">
        <v>0.41666666666666702</v>
      </c>
      <c r="K30" s="856">
        <v>20000</v>
      </c>
      <c r="L30" s="115">
        <f>K30/K47</f>
        <v>0.05</v>
      </c>
      <c r="M30" s="90"/>
      <c r="N30" s="857">
        <v>16000</v>
      </c>
      <c r="O30" s="115">
        <f>N30/N47</f>
        <v>0.04</v>
      </c>
      <c r="P30" s="90"/>
      <c r="Q30" s="116"/>
      <c r="R30" s="115" t="e">
        <f>Q30/Q47</f>
        <v>#DIV/0!</v>
      </c>
      <c r="S30" s="1402"/>
      <c r="U30" s="1413"/>
      <c r="V30" s="167" t="s">
        <v>132</v>
      </c>
      <c r="W30" s="159">
        <f>標準シフト⑥!J10</f>
        <v>0</v>
      </c>
      <c r="X30" s="189">
        <f>標準シフト⑥!N10</f>
        <v>0</v>
      </c>
      <c r="Y30" s="190">
        <f>標準シフト⑥!R10</f>
        <v>0</v>
      </c>
      <c r="Z30" s="190">
        <f>標準シフト⑥!V10</f>
        <v>0</v>
      </c>
      <c r="AA30" s="190">
        <f>標準シフト⑥!Z10</f>
        <v>0</v>
      </c>
      <c r="AB30" s="190">
        <f>標準シフト⑥!AD10</f>
        <v>0</v>
      </c>
      <c r="AC30" s="190">
        <f>標準シフト⑥!AH10</f>
        <v>0</v>
      </c>
      <c r="AD30" s="190">
        <f>標準シフト⑥!AL10</f>
        <v>0</v>
      </c>
      <c r="AE30" s="190">
        <f>標準シフト⑥!AP10</f>
        <v>0</v>
      </c>
      <c r="AF30" s="190">
        <f>標準シフト⑥!AT10</f>
        <v>0</v>
      </c>
      <c r="AG30" s="190">
        <f>標準シフト⑥!AX10</f>
        <v>0</v>
      </c>
      <c r="AH30" s="190">
        <f>標準シフト⑥!BB10</f>
        <v>0</v>
      </c>
      <c r="AI30" s="190">
        <f>標準シフト⑥!BF10</f>
        <v>0</v>
      </c>
      <c r="AJ30" s="190">
        <f>標準シフト⑥!BJ10</f>
        <v>0</v>
      </c>
      <c r="AK30" s="190">
        <f>標準シフト⑥!BN10</f>
        <v>0</v>
      </c>
      <c r="AL30" s="190">
        <f>標準シフト⑥!BR10</f>
        <v>0</v>
      </c>
      <c r="AM30" s="190">
        <f>標準シフト⑥!BV10</f>
        <v>0</v>
      </c>
      <c r="AN30" s="190">
        <f>標準シフト⑥!BZ10</f>
        <v>0</v>
      </c>
      <c r="AO30" s="190">
        <f>標準シフト⑥!CD10</f>
        <v>0</v>
      </c>
      <c r="AP30" s="191">
        <f>標準シフト⑥!CH10</f>
        <v>0</v>
      </c>
      <c r="AQ30" s="148"/>
      <c r="AR30" s="149">
        <v>10</v>
      </c>
      <c r="AS30" s="150">
        <v>9</v>
      </c>
      <c r="AU30" s="188">
        <v>90</v>
      </c>
      <c r="AV30" s="140">
        <v>10</v>
      </c>
      <c r="AW30" s="151">
        <f t="shared" si="0"/>
        <v>9000</v>
      </c>
      <c r="BF30" s="64"/>
      <c r="BG30" s="64"/>
      <c r="BH30" s="64"/>
      <c r="BI30" s="64"/>
      <c r="BJ30" s="64"/>
      <c r="BK30" s="64"/>
      <c r="BL30" s="64"/>
      <c r="BM30" s="64"/>
      <c r="BN30" s="64"/>
    </row>
    <row r="31" spans="1:66" ht="23" customHeight="1">
      <c r="B31" s="83"/>
      <c r="C31" s="111">
        <v>29</v>
      </c>
      <c r="D31" s="595" t="s">
        <v>273</v>
      </c>
      <c r="E31" s="599">
        <v>2000</v>
      </c>
      <c r="F31" s="594"/>
      <c r="H31" s="186">
        <v>0.41666666666666702</v>
      </c>
      <c r="I31" s="76" t="s">
        <v>88</v>
      </c>
      <c r="J31" s="187">
        <v>0.45833333333333298</v>
      </c>
      <c r="K31" s="856">
        <v>20000</v>
      </c>
      <c r="L31" s="115">
        <f>K31/K47</f>
        <v>0.05</v>
      </c>
      <c r="M31" s="90"/>
      <c r="N31" s="857">
        <v>21000</v>
      </c>
      <c r="O31" s="115">
        <f>N31/N47</f>
        <v>5.2499999999999998E-2</v>
      </c>
      <c r="P31" s="90"/>
      <c r="Q31" s="116"/>
      <c r="R31" s="115" t="e">
        <f>Q31/Q47</f>
        <v>#DIV/0!</v>
      </c>
      <c r="U31" s="192"/>
      <c r="V31" s="193"/>
      <c r="W31" s="193"/>
      <c r="X31" s="193"/>
      <c r="Y31" s="193"/>
      <c r="Z31" s="193"/>
      <c r="AA31" s="193"/>
      <c r="AB31" s="193"/>
      <c r="AC31" s="193"/>
      <c r="AD31" s="193"/>
      <c r="AE31" s="193"/>
      <c r="AF31" s="193"/>
      <c r="AG31" s="193"/>
      <c r="AH31" s="193"/>
      <c r="AI31" s="193"/>
      <c r="AJ31" s="193"/>
      <c r="AK31" s="193"/>
      <c r="AL31" s="193"/>
      <c r="AM31" s="193"/>
      <c r="AN31" s="193"/>
      <c r="AO31" s="193"/>
      <c r="AP31" s="194"/>
      <c r="AQ31" s="148"/>
      <c r="AR31" s="149">
        <v>10.5</v>
      </c>
      <c r="AS31" s="150">
        <v>9.5</v>
      </c>
      <c r="AU31" s="188">
        <v>95</v>
      </c>
      <c r="AV31" s="140">
        <v>10</v>
      </c>
      <c r="AW31" s="151">
        <f t="shared" si="0"/>
        <v>9500</v>
      </c>
      <c r="BF31" s="64"/>
      <c r="BG31" s="64"/>
      <c r="BH31" s="64"/>
      <c r="BI31" s="64"/>
      <c r="BJ31" s="64"/>
      <c r="BK31" s="64"/>
      <c r="BL31" s="64"/>
      <c r="BM31" s="64"/>
      <c r="BN31" s="64"/>
    </row>
    <row r="32" spans="1:66" ht="23" customHeight="1" thickBot="1">
      <c r="B32" s="83"/>
      <c r="C32" s="111">
        <v>30</v>
      </c>
      <c r="D32" s="595" t="s">
        <v>210</v>
      </c>
      <c r="E32" s="599">
        <v>1500</v>
      </c>
      <c r="F32" s="594"/>
      <c r="H32" s="186">
        <v>0.45833333333333298</v>
      </c>
      <c r="I32" s="76" t="s">
        <v>88</v>
      </c>
      <c r="J32" s="187">
        <v>0.5</v>
      </c>
      <c r="K32" s="856">
        <v>20000</v>
      </c>
      <c r="L32" s="115">
        <f>K32/K47</f>
        <v>0.05</v>
      </c>
      <c r="M32" s="90"/>
      <c r="N32" s="857">
        <v>25000</v>
      </c>
      <c r="O32" s="115">
        <f>N32/N47</f>
        <v>6.25E-2</v>
      </c>
      <c r="P32" s="90"/>
      <c r="Q32" s="116"/>
      <c r="R32" s="115" t="e">
        <f>Q32/Q47</f>
        <v>#DIV/0!</v>
      </c>
      <c r="V32" s="195"/>
      <c r="W32" s="195"/>
      <c r="X32" s="195"/>
      <c r="Y32" s="195"/>
      <c r="Z32" s="195"/>
      <c r="AA32" s="195"/>
      <c r="AB32" s="195"/>
      <c r="AC32" s="195"/>
      <c r="AD32" s="195"/>
      <c r="AE32" s="195"/>
      <c r="AF32" s="195"/>
      <c r="AG32" s="195"/>
      <c r="AH32" s="195"/>
      <c r="AI32" s="195"/>
      <c r="AJ32" s="195"/>
      <c r="AK32" s="195"/>
      <c r="AL32" s="195"/>
      <c r="AM32" s="195"/>
      <c r="AN32" s="195"/>
      <c r="AO32" s="195"/>
      <c r="AQ32" s="148"/>
      <c r="AR32" s="149">
        <v>11</v>
      </c>
      <c r="AS32" s="150">
        <v>10</v>
      </c>
      <c r="AU32" s="196">
        <v>100</v>
      </c>
      <c r="AV32" s="197">
        <v>10</v>
      </c>
      <c r="AW32" s="198">
        <f t="shared" si="0"/>
        <v>10000</v>
      </c>
      <c r="BF32" s="64"/>
      <c r="BG32" s="64"/>
      <c r="BH32" s="64"/>
      <c r="BI32" s="64"/>
      <c r="BJ32" s="64"/>
      <c r="BK32" s="64"/>
      <c r="BL32" s="64"/>
      <c r="BM32" s="64"/>
      <c r="BN32" s="64"/>
    </row>
    <row r="33" spans="2:66" ht="23" customHeight="1">
      <c r="B33" s="83"/>
      <c r="C33" s="111">
        <v>31</v>
      </c>
      <c r="D33" s="595" t="s">
        <v>211</v>
      </c>
      <c r="E33" s="599">
        <v>1500</v>
      </c>
      <c r="F33" s="594"/>
      <c r="H33" s="186">
        <v>0.5</v>
      </c>
      <c r="I33" s="76" t="s">
        <v>88</v>
      </c>
      <c r="J33" s="187">
        <v>0.54166666666666696</v>
      </c>
      <c r="K33" s="856">
        <v>32000</v>
      </c>
      <c r="L33" s="115">
        <f>K33/K47</f>
        <v>0.08</v>
      </c>
      <c r="M33" s="90"/>
      <c r="N33" s="857">
        <v>36000</v>
      </c>
      <c r="O33" s="115">
        <f>N33/N47</f>
        <v>0.09</v>
      </c>
      <c r="P33" s="90"/>
      <c r="Q33" s="116"/>
      <c r="R33" s="115" t="e">
        <f>Q33/Q47</f>
        <v>#DIV/0!</v>
      </c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5"/>
      <c r="AJ33" s="195"/>
      <c r="AK33" s="195"/>
      <c r="AL33" s="195"/>
      <c r="AM33" s="195"/>
      <c r="AN33" s="195"/>
      <c r="AO33" s="195"/>
      <c r="AQ33" s="148"/>
      <c r="AR33" s="149">
        <v>11.5</v>
      </c>
      <c r="AS33" s="199">
        <v>10.5</v>
      </c>
      <c r="AV33" s="65"/>
      <c r="BF33" s="64"/>
      <c r="BG33" s="64"/>
      <c r="BH33" s="64"/>
      <c r="BI33" s="64"/>
      <c r="BJ33" s="64"/>
      <c r="BK33" s="64"/>
      <c r="BL33" s="64"/>
      <c r="BM33" s="64"/>
      <c r="BN33" s="64"/>
    </row>
    <row r="34" spans="2:66" ht="23" customHeight="1" thickBot="1">
      <c r="B34" s="83"/>
      <c r="C34" s="111">
        <v>32</v>
      </c>
      <c r="D34" s="595" t="s">
        <v>220</v>
      </c>
      <c r="E34" s="599">
        <v>1500</v>
      </c>
      <c r="F34" s="594"/>
      <c r="H34" s="186">
        <v>0.54166666666666696</v>
      </c>
      <c r="I34" s="76" t="s">
        <v>88</v>
      </c>
      <c r="J34" s="187">
        <v>0.58333333333333304</v>
      </c>
      <c r="K34" s="856">
        <v>45000</v>
      </c>
      <c r="L34" s="115">
        <f>K34/K47</f>
        <v>0.1125</v>
      </c>
      <c r="M34" s="90"/>
      <c r="N34" s="857">
        <v>43000</v>
      </c>
      <c r="O34" s="115">
        <f>N34/N47</f>
        <v>0.1075</v>
      </c>
      <c r="P34" s="90"/>
      <c r="Q34" s="116"/>
      <c r="R34" s="115" t="e">
        <f>Q34/Q47</f>
        <v>#DIV/0!</v>
      </c>
      <c r="V34" s="195"/>
      <c r="W34" s="195"/>
      <c r="X34" s="195"/>
      <c r="Y34" s="195"/>
      <c r="Z34" s="195"/>
      <c r="AA34" s="195"/>
      <c r="AB34" s="195"/>
      <c r="AC34" s="195"/>
      <c r="AD34" s="195"/>
      <c r="AE34" s="195"/>
      <c r="AF34" s="195"/>
      <c r="AG34" s="195"/>
      <c r="AH34" s="195"/>
      <c r="AI34" s="195"/>
      <c r="AJ34" s="195"/>
      <c r="AK34" s="195"/>
      <c r="AL34" s="195"/>
      <c r="AM34" s="195"/>
      <c r="AN34" s="195"/>
      <c r="AO34" s="195"/>
      <c r="AR34" s="200">
        <v>12</v>
      </c>
      <c r="AS34" s="201">
        <v>11</v>
      </c>
      <c r="AV34" s="65"/>
      <c r="BF34" s="64"/>
      <c r="BG34" s="64"/>
      <c r="BH34" s="64"/>
      <c r="BI34" s="64"/>
      <c r="BJ34" s="64"/>
      <c r="BK34" s="64"/>
      <c r="BL34" s="64"/>
      <c r="BM34" s="64"/>
      <c r="BN34" s="64"/>
    </row>
    <row r="35" spans="2:66" ht="23" customHeight="1" thickTop="1">
      <c r="B35" s="83"/>
      <c r="C35" s="111">
        <v>33</v>
      </c>
      <c r="D35" s="595"/>
      <c r="E35" s="599"/>
      <c r="F35" s="594"/>
      <c r="H35" s="186">
        <v>0.58333333333333304</v>
      </c>
      <c r="I35" s="76" t="s">
        <v>88</v>
      </c>
      <c r="J35" s="187">
        <v>0.625</v>
      </c>
      <c r="K35" s="856">
        <v>47000</v>
      </c>
      <c r="L35" s="115">
        <f>K35/K47</f>
        <v>0.11749999999999999</v>
      </c>
      <c r="M35" s="90"/>
      <c r="N35" s="857">
        <v>54000</v>
      </c>
      <c r="O35" s="115">
        <f>N35/N47</f>
        <v>0.13500000000000001</v>
      </c>
      <c r="P35" s="90"/>
      <c r="Q35" s="116"/>
      <c r="R35" s="115" t="e">
        <f>Q35/Q47</f>
        <v>#DIV/0!</v>
      </c>
      <c r="BF35" s="64"/>
      <c r="BG35" s="64"/>
      <c r="BH35" s="64"/>
      <c r="BI35" s="64"/>
      <c r="BJ35" s="64"/>
    </row>
    <row r="36" spans="2:66" ht="23" customHeight="1">
      <c r="B36" s="83"/>
      <c r="C36" s="111">
        <v>34</v>
      </c>
      <c r="D36" s="595"/>
      <c r="E36" s="599"/>
      <c r="F36" s="594"/>
      <c r="H36" s="186">
        <v>0.625</v>
      </c>
      <c r="I36" s="76" t="s">
        <v>88</v>
      </c>
      <c r="J36" s="187">
        <v>0.66666666666666696</v>
      </c>
      <c r="K36" s="856">
        <v>50000</v>
      </c>
      <c r="L36" s="115">
        <f>K36/K47</f>
        <v>0.125</v>
      </c>
      <c r="M36" s="90"/>
      <c r="N36" s="857">
        <v>52000</v>
      </c>
      <c r="O36" s="115">
        <f>N36/N47</f>
        <v>0.13</v>
      </c>
      <c r="P36" s="90"/>
      <c r="Q36" s="116"/>
      <c r="R36" s="115" t="e">
        <f>Q36/Q47</f>
        <v>#DIV/0!</v>
      </c>
      <c r="AQ36" s="202"/>
      <c r="BF36" s="64"/>
    </row>
    <row r="37" spans="2:66" ht="23" customHeight="1">
      <c r="B37" s="83"/>
      <c r="C37" s="111">
        <v>35</v>
      </c>
      <c r="D37" s="595"/>
      <c r="E37" s="596"/>
      <c r="F37" s="594"/>
      <c r="H37" s="186">
        <v>0.66666666666666696</v>
      </c>
      <c r="I37" s="76" t="s">
        <v>88</v>
      </c>
      <c r="J37" s="187">
        <v>0.70833333333333304</v>
      </c>
      <c r="K37" s="856">
        <v>50000</v>
      </c>
      <c r="L37" s="115">
        <f>K37/K47</f>
        <v>0.125</v>
      </c>
      <c r="M37" s="90"/>
      <c r="N37" s="857">
        <v>52000</v>
      </c>
      <c r="O37" s="115">
        <f>N37/N47</f>
        <v>0.13</v>
      </c>
      <c r="P37" s="90"/>
      <c r="Q37" s="116"/>
      <c r="R37" s="115" t="e">
        <f>Q37/Q47</f>
        <v>#DIV/0!</v>
      </c>
      <c r="AX37" s="83"/>
      <c r="BF37" s="64"/>
    </row>
    <row r="38" spans="2:66" ht="23" customHeight="1">
      <c r="B38" s="83"/>
      <c r="C38" s="111">
        <v>36</v>
      </c>
      <c r="D38" s="600"/>
      <c r="E38" s="599"/>
      <c r="F38" s="594"/>
      <c r="H38" s="186">
        <v>0.70833333333333304</v>
      </c>
      <c r="I38" s="76" t="s">
        <v>88</v>
      </c>
      <c r="J38" s="187">
        <v>0.75</v>
      </c>
      <c r="K38" s="856">
        <v>36000</v>
      </c>
      <c r="L38" s="115">
        <f>K38/K47</f>
        <v>0.09</v>
      </c>
      <c r="M38" s="90"/>
      <c r="N38" s="857">
        <v>32000</v>
      </c>
      <c r="O38" s="115">
        <f>N38/N47</f>
        <v>0.08</v>
      </c>
      <c r="P38" s="90"/>
      <c r="Q38" s="116"/>
      <c r="R38" s="115" t="e">
        <f>Q38/Q47</f>
        <v>#DIV/0!</v>
      </c>
    </row>
    <row r="39" spans="2:66" ht="23" customHeight="1">
      <c r="C39" s="111">
        <v>37</v>
      </c>
      <c r="D39" s="600"/>
      <c r="E39" s="599"/>
      <c r="F39" s="594"/>
      <c r="H39" s="186">
        <v>0.75</v>
      </c>
      <c r="I39" s="76" t="s">
        <v>88</v>
      </c>
      <c r="J39" s="187">
        <v>0.79166666666666696</v>
      </c>
      <c r="K39" s="856">
        <v>26000</v>
      </c>
      <c r="L39" s="115">
        <f>K39/K47</f>
        <v>6.5000000000000002E-2</v>
      </c>
      <c r="M39" s="90"/>
      <c r="N39" s="857">
        <v>26000</v>
      </c>
      <c r="O39" s="115">
        <f>N39/N47</f>
        <v>6.5000000000000002E-2</v>
      </c>
      <c r="P39" s="90"/>
      <c r="Q39" s="116"/>
      <c r="R39" s="115" t="e">
        <f>Q39/Q47</f>
        <v>#DIV/0!</v>
      </c>
    </row>
    <row r="40" spans="2:66" ht="23" customHeight="1" thickBot="1">
      <c r="C40" s="203">
        <v>38</v>
      </c>
      <c r="D40" s="601"/>
      <c r="E40" s="602"/>
      <c r="F40" s="603"/>
      <c r="H40" s="186">
        <v>0.79166666666666696</v>
      </c>
      <c r="I40" s="76" t="s">
        <v>88</v>
      </c>
      <c r="J40" s="187">
        <v>0.83333333333333304</v>
      </c>
      <c r="K40" s="856">
        <v>21000</v>
      </c>
      <c r="L40" s="115">
        <f>K40/K47</f>
        <v>5.2499999999999998E-2</v>
      </c>
      <c r="M40" s="90"/>
      <c r="N40" s="857">
        <v>21000</v>
      </c>
      <c r="O40" s="115">
        <f>N40/N47</f>
        <v>5.2499999999999998E-2</v>
      </c>
      <c r="P40" s="90"/>
      <c r="Q40" s="116"/>
      <c r="R40" s="115" t="e">
        <f>Q40/Q47</f>
        <v>#DIV/0!</v>
      </c>
    </row>
    <row r="41" spans="2:66" ht="23" customHeight="1">
      <c r="C41" s="165"/>
      <c r="D41" s="165"/>
      <c r="E41" s="204"/>
      <c r="F41" s="204"/>
      <c r="H41" s="186">
        <v>0.83333333333333304</v>
      </c>
      <c r="I41" s="76" t="s">
        <v>88</v>
      </c>
      <c r="J41" s="187">
        <v>0.875</v>
      </c>
      <c r="K41" s="856">
        <v>24000</v>
      </c>
      <c r="L41" s="115">
        <f>K41/K47</f>
        <v>0.06</v>
      </c>
      <c r="M41" s="90"/>
      <c r="N41" s="857">
        <v>15000</v>
      </c>
      <c r="O41" s="115">
        <f>N41/N47</f>
        <v>3.7499999999999999E-2</v>
      </c>
      <c r="P41" s="90"/>
      <c r="Q41" s="116"/>
      <c r="R41" s="115" t="e">
        <f>Q41/Q47</f>
        <v>#DIV/0!</v>
      </c>
    </row>
    <row r="42" spans="2:66" ht="23" customHeight="1">
      <c r="C42" s="165"/>
      <c r="D42" s="165"/>
      <c r="E42" s="204"/>
      <c r="F42" s="204"/>
      <c r="H42" s="186">
        <v>0.875</v>
      </c>
      <c r="I42" s="76" t="s">
        <v>88</v>
      </c>
      <c r="J42" s="187">
        <v>0.91666666666666696</v>
      </c>
      <c r="K42" s="856">
        <v>9000</v>
      </c>
      <c r="L42" s="115">
        <f>K42/K47</f>
        <v>2.2499999999999999E-2</v>
      </c>
      <c r="M42" s="90"/>
      <c r="N42" s="857">
        <v>7000</v>
      </c>
      <c r="O42" s="115">
        <f>N42/N47</f>
        <v>1.7500000000000002E-2</v>
      </c>
      <c r="P42" s="90"/>
      <c r="Q42" s="116"/>
      <c r="R42" s="115" t="e">
        <f>Q42/Q47</f>
        <v>#DIV/0!</v>
      </c>
    </row>
    <row r="43" spans="2:66" ht="23" customHeight="1">
      <c r="C43" s="165"/>
      <c r="D43" s="165"/>
      <c r="E43" s="204"/>
      <c r="F43" s="204"/>
      <c r="H43" s="186">
        <v>0.91666666666666696</v>
      </c>
      <c r="I43" s="76" t="s">
        <v>88</v>
      </c>
      <c r="J43" s="187">
        <v>0.95833333333333304</v>
      </c>
      <c r="K43" s="856"/>
      <c r="L43" s="115">
        <f>K43/K47</f>
        <v>0</v>
      </c>
      <c r="M43" s="90"/>
      <c r="N43" s="857"/>
      <c r="O43" s="115">
        <f>N43/N47</f>
        <v>0</v>
      </c>
      <c r="P43" s="90"/>
      <c r="Q43" s="116"/>
      <c r="R43" s="115" t="e">
        <f>Q43/Q47</f>
        <v>#DIV/0!</v>
      </c>
    </row>
    <row r="44" spans="2:66" ht="23" customHeight="1">
      <c r="C44" s="165"/>
      <c r="D44" s="165"/>
      <c r="E44" s="204"/>
      <c r="F44" s="204"/>
      <c r="H44" s="186">
        <v>0.95833333333333304</v>
      </c>
      <c r="I44" s="76" t="s">
        <v>88</v>
      </c>
      <c r="J44" s="187">
        <v>1</v>
      </c>
      <c r="K44" s="856"/>
      <c r="L44" s="115">
        <f>K44/K47</f>
        <v>0</v>
      </c>
      <c r="M44" s="90"/>
      <c r="N44" s="857"/>
      <c r="O44" s="115">
        <f>N44/N47</f>
        <v>0</v>
      </c>
      <c r="P44" s="90"/>
      <c r="Q44" s="116"/>
      <c r="R44" s="115" t="e">
        <f>Q44/Q47</f>
        <v>#DIV/0!</v>
      </c>
    </row>
    <row r="45" spans="2:66" ht="23" customHeight="1">
      <c r="C45" s="165"/>
      <c r="D45" s="165"/>
      <c r="E45" s="204"/>
      <c r="F45" s="204"/>
      <c r="H45" s="205">
        <v>0</v>
      </c>
      <c r="I45" s="206" t="s">
        <v>88</v>
      </c>
      <c r="J45" s="207">
        <v>4.1666666666666664E-2</v>
      </c>
      <c r="K45" s="856"/>
      <c r="L45" s="115">
        <f>K45/K47</f>
        <v>0</v>
      </c>
      <c r="M45" s="90"/>
      <c r="N45" s="857"/>
      <c r="O45" s="115">
        <f>N45/N47</f>
        <v>0</v>
      </c>
      <c r="P45" s="90"/>
      <c r="Q45" s="116"/>
      <c r="R45" s="115" t="e">
        <f>Q45/Q47</f>
        <v>#DIV/0!</v>
      </c>
    </row>
    <row r="46" spans="2:66" ht="23" customHeight="1">
      <c r="C46" s="165"/>
      <c r="D46" s="165"/>
      <c r="E46" s="204"/>
      <c r="F46" s="204"/>
      <c r="H46" s="173"/>
      <c r="I46" s="173"/>
      <c r="J46" s="174"/>
      <c r="K46"/>
      <c r="L46" s="175"/>
      <c r="M46" s="176"/>
      <c r="N46"/>
      <c r="O46" s="175"/>
      <c r="P46" s="176"/>
      <c r="Q46" t="s">
        <v>133</v>
      </c>
      <c r="R46" s="175"/>
    </row>
    <row r="47" spans="2:66" ht="23" customHeight="1">
      <c r="C47" s="165"/>
      <c r="D47" s="165"/>
      <c r="E47" s="204"/>
      <c r="F47" s="204"/>
      <c r="H47" s="173" t="s">
        <v>134</v>
      </c>
      <c r="I47" s="173"/>
      <c r="J47" s="174"/>
      <c r="K47" s="1408">
        <f>SUM(K26:K45)</f>
        <v>400000</v>
      </c>
      <c r="L47" s="1409"/>
      <c r="M47" s="176"/>
      <c r="N47" s="1408">
        <f>SUM(N26:N45)</f>
        <v>400000</v>
      </c>
      <c r="O47" s="1409"/>
      <c r="P47" s="176"/>
      <c r="Q47" s="1408">
        <f>SUM(Q26:Q45)</f>
        <v>0</v>
      </c>
      <c r="R47" s="1409"/>
    </row>
    <row r="48" spans="2:66" ht="23" customHeight="1">
      <c r="C48" s="165"/>
      <c r="D48" s="165"/>
      <c r="E48" s="204"/>
      <c r="F48" s="204"/>
    </row>
    <row r="49" spans="3:6" ht="23" customHeight="1">
      <c r="C49" s="165"/>
      <c r="D49" s="165"/>
      <c r="E49" s="204"/>
      <c r="F49" s="204"/>
    </row>
    <row r="50" spans="3:6" ht="23" customHeight="1">
      <c r="C50" s="165"/>
      <c r="D50" s="165"/>
      <c r="E50" s="204"/>
      <c r="F50" s="204"/>
    </row>
    <row r="51" spans="3:6" ht="23" customHeight="1">
      <c r="C51" s="165"/>
      <c r="D51" s="165"/>
      <c r="E51" s="204"/>
      <c r="F51" s="204"/>
    </row>
    <row r="52" spans="3:6" ht="23" customHeight="1">
      <c r="C52" s="165"/>
    </row>
  </sheetData>
  <sheetProtection formatCells="0"/>
  <mergeCells count="26">
    <mergeCell ref="U28:U30"/>
    <mergeCell ref="U19:U21"/>
    <mergeCell ref="U22:U24"/>
    <mergeCell ref="S25:S27"/>
    <mergeCell ref="S28:S30"/>
    <mergeCell ref="U13:U15"/>
    <mergeCell ref="U16:U18"/>
    <mergeCell ref="S13:S15"/>
    <mergeCell ref="S16:S18"/>
    <mergeCell ref="U25:U27"/>
    <mergeCell ref="S22:S24"/>
    <mergeCell ref="K47:L47"/>
    <mergeCell ref="N47:O47"/>
    <mergeCell ref="Q47:R47"/>
    <mergeCell ref="K24:L24"/>
    <mergeCell ref="N24:O24"/>
    <mergeCell ref="Q24:R24"/>
    <mergeCell ref="A1:B1"/>
    <mergeCell ref="A7:B7"/>
    <mergeCell ref="A8:B8"/>
    <mergeCell ref="A6:B6"/>
    <mergeCell ref="S19:S21"/>
    <mergeCell ref="C1:F1"/>
    <mergeCell ref="H1:J2"/>
    <mergeCell ref="A9:B9"/>
    <mergeCell ref="A10:B10"/>
  </mergeCells>
  <phoneticPr fontId="41"/>
  <printOptions horizontalCentered="1"/>
  <pageMargins left="0.18" right="0" top="0.21" bottom="0.16" header="0.21" footer="0.19"/>
  <pageSetup paperSize="9" scale="56" orientation="landscape" useFirstPageNumber="1" errors="NA" r:id="rId1"/>
  <headerFooter alignWithMargins="0"/>
  <rowBreaks count="1" manualBreakCount="1">
    <brk id="47" max="65" man="1"/>
  </rowBreaks>
  <colBreaks count="2" manualBreakCount="2">
    <brk id="18" max="46" man="1"/>
    <brk id="50" max="46" man="1"/>
  </colBreaks>
  <ignoredErrors>
    <ignoredError sqref="U4:U9 W13:AM30 AP13:AP30 AN13:AO13 AN15:AO16 AN18:AO19 AN21:AO22 AN24:AO25 AN27:AO28 AN30:AO30" unlockedFormula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2:L34"/>
  <sheetViews>
    <sheetView showZeros="0" zoomScale="92" zoomScaleNormal="66" workbookViewId="0">
      <pane xSplit="2" ySplit="2" topLeftCell="C3" activePane="bottomRight" state="frozen"/>
      <selection pane="topRight"/>
      <selection pane="bottomLeft"/>
      <selection pane="bottomRight" activeCell="J12" sqref="J12"/>
    </sheetView>
  </sheetViews>
  <sheetFormatPr baseColWidth="10" defaultColWidth="9" defaultRowHeight="14"/>
  <cols>
    <col min="1" max="1" width="4.33203125" style="39" customWidth="1"/>
    <col min="2" max="2" width="15.83203125" style="39" customWidth="1"/>
    <col min="3" max="3" width="14.1640625" style="40" customWidth="1"/>
    <col min="4" max="6" width="14.1640625" style="39" customWidth="1"/>
    <col min="7" max="11" width="14" style="39" customWidth="1"/>
    <col min="12" max="12" width="15.83203125" style="39" customWidth="1"/>
    <col min="13" max="13" width="9" style="39" bestFit="1"/>
    <col min="14" max="16384" width="9" style="39"/>
  </cols>
  <sheetData>
    <row r="2" spans="1:12" ht="18" customHeight="1" thickBot="1">
      <c r="A2" s="1417" t="s">
        <v>61</v>
      </c>
      <c r="B2" s="1418"/>
      <c r="C2" s="41" t="s">
        <v>62</v>
      </c>
      <c r="D2" s="42" t="s">
        <v>63</v>
      </c>
      <c r="E2" s="42" t="s">
        <v>64</v>
      </c>
      <c r="F2" s="42" t="s">
        <v>65</v>
      </c>
      <c r="G2" s="42" t="s">
        <v>66</v>
      </c>
      <c r="H2" s="42" t="s">
        <v>67</v>
      </c>
      <c r="I2" s="42" t="s">
        <v>68</v>
      </c>
      <c r="J2" s="42" t="s">
        <v>69</v>
      </c>
      <c r="K2" s="43" t="s">
        <v>70</v>
      </c>
      <c r="L2" s="44" t="s">
        <v>71</v>
      </c>
    </row>
    <row r="3" spans="1:12" ht="18" customHeight="1" thickTop="1" thickBot="1">
      <c r="A3" s="45">
        <v>1</v>
      </c>
      <c r="B3" s="570" t="str">
        <f>ﾃﾞｰﾀ入力!D3</f>
        <v>K.M</v>
      </c>
      <c r="C3" s="420">
        <f ca="1">D3/ﾃﾞｰﾀ入力!E3</f>
        <v>182.1875</v>
      </c>
      <c r="D3" s="606">
        <f ca="1">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364375</v>
      </c>
      <c r="E3" s="46">
        <f ca="1">$F3/ﾃﾞｰﾀ入力!$F3</f>
        <v>24</v>
      </c>
      <c r="F3" s="46">
        <f ca="1">'1'!G14+'2'!G14+'3'!G14+'4'!G14+'5'!G14+'6'!G14+'7'!G14+'8'!G14+'9'!G14+'10'!G14+'11'!G14+'12'!G14+'13'!G14+'14'!G14+'15'!G14+'16'!G14+'17'!G14+'18'!G14+'19'!G14+'20'!G14+'21'!G14+'22'!G14+'23'!G14+'24'!G14+'25'!G14+'26'!G14+'27'!G14+'28'!G14+'29'!G14+'30'!G14+'31'!G14</f>
        <v>24</v>
      </c>
      <c r="G3" s="46" t="str">
        <f t="shared" ref="G3:G32" ca="1" si="0">IF(C3&gt;=120,"ENTRY","")</f>
        <v>ENTRY</v>
      </c>
      <c r="H3" s="46">
        <f t="shared" ref="H3:H32" ca="1" si="1">IF($G3="ENTRY",$D3*0.03,0)</f>
        <v>10931.25</v>
      </c>
      <c r="I3" s="46">
        <f t="shared" ref="I3:I32" ca="1" si="2">IF($G3="ENTRY",$D3*0.006,0)</f>
        <v>2186.25</v>
      </c>
      <c r="J3" s="46">
        <f t="shared" ref="J3:J32" ca="1" si="3">IF($G3="ENTRY",$D3*0.1735,0)</f>
        <v>63219.062499999993</v>
      </c>
      <c r="K3" s="47">
        <f t="shared" ref="K3:K32" ca="1" si="4">(D3-(H3+I3+J3))*0.1</f>
        <v>28803.84375</v>
      </c>
      <c r="L3" s="48">
        <f ca="1">(D3+F3)-(H3+I3+J3+K3)</f>
        <v>259258.59375</v>
      </c>
    </row>
    <row r="4" spans="1:12" ht="18" customHeight="1" thickTop="1">
      <c r="A4" s="52">
        <v>2</v>
      </c>
      <c r="B4" s="53" t="str">
        <f>ﾃﾞｰﾀ入力!D4</f>
        <v>S.S</v>
      </c>
      <c r="C4" s="569">
        <f ca="1">D4/ﾃﾞｰﾀ入力!E4</f>
        <v>188.1875</v>
      </c>
      <c r="D4" s="607">
        <f ca="1">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282281.25</v>
      </c>
      <c r="E4" s="564">
        <f ca="1">$F4/ﾃﾞｰﾀ入力!$F4</f>
        <v>22</v>
      </c>
      <c r="F4" s="655">
        <f ca="1">'1'!G15+'2'!G15+'3'!G15+'4'!G15+'5'!G15+'6'!G15+'7'!G15+'8'!G15+'9'!G15+'10'!G15+'11'!G15+'12'!G15+'13'!G15+'14'!G15+'15'!G15+'16'!G15+'17'!G15+'18'!G15+'19'!G15+'20'!G15+'21'!G15+'22'!G15+'23'!G15+'24'!G15+'25'!G15+'26'!G15+'27'!G15+'28'!G15+'29'!G15+'30'!G15+'31'!G15</f>
        <v>22</v>
      </c>
      <c r="G4" s="564"/>
      <c r="H4" s="564"/>
      <c r="I4" s="564"/>
      <c r="J4" s="564"/>
      <c r="K4" s="47">
        <f t="shared" ca="1" si="4"/>
        <v>28228.125</v>
      </c>
      <c r="L4" s="48">
        <f ca="1">(D4+F4)-(H4+I4+J4+K4)</f>
        <v>254075.125</v>
      </c>
    </row>
    <row r="5" spans="1:12" ht="19.5" customHeight="1">
      <c r="A5" s="52">
        <v>3</v>
      </c>
      <c r="B5" s="58" t="str">
        <f>ﾃﾞｰﾀ入力!D5</f>
        <v>Y.I</v>
      </c>
      <c r="C5" s="569">
        <f ca="1">D5/ﾃﾞｰﾀ入力!E5</f>
        <v>114.25</v>
      </c>
      <c r="D5" s="607">
        <f ca="1">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143383.75</v>
      </c>
      <c r="E5" s="564">
        <f ca="1">$F5/ﾃﾞｰﾀ入力!$F5</f>
        <v>15</v>
      </c>
      <c r="F5" s="655">
        <f ca="1">'1'!G16+'2'!G16+'3'!G16+'4'!G16+'5'!G16+'6'!G16+'7'!G16+'8'!G16+'9'!G16+'10'!G16+'11'!G16+'12'!G16+'13'!G16+'14'!G16+'15'!G16+'16'!G16+'17'!G16+'18'!G16+'19'!G16+'20'!G16+'21'!G16+'22'!G16+'23'!G16+'24'!G16+'25'!G16+'26'!G16+'27'!G16+'28'!G16+'29'!G16+'30'!G16+'31'!G16</f>
        <v>4080</v>
      </c>
      <c r="G5" s="54" t="str">
        <f t="shared" ca="1" si="0"/>
        <v/>
      </c>
      <c r="H5" s="55">
        <f t="shared" ca="1" si="1"/>
        <v>0</v>
      </c>
      <c r="I5" s="55">
        <f t="shared" ca="1" si="2"/>
        <v>0</v>
      </c>
      <c r="J5" s="55">
        <f t="shared" ca="1" si="3"/>
        <v>0</v>
      </c>
      <c r="K5" s="56">
        <f t="shared" ca="1" si="4"/>
        <v>14338.375</v>
      </c>
      <c r="L5" s="57">
        <f t="shared" ref="L5:L27" ca="1" si="5">(D5+F5)-(H5+I5+J5+K5)</f>
        <v>133125.375</v>
      </c>
    </row>
    <row r="6" spans="1:12" ht="19.5" customHeight="1">
      <c r="A6" s="49">
        <v>4</v>
      </c>
      <c r="B6" s="58" t="str">
        <f>ﾃﾞｰﾀ入力!D6</f>
        <v>I.Y</v>
      </c>
      <c r="C6" s="569">
        <f ca="1">D6/ﾃﾞｰﾀ入力!E6</f>
        <v>78.9375</v>
      </c>
      <c r="D6" s="607">
        <f ca="1">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103408.125</v>
      </c>
      <c r="E6" s="564">
        <f ca="1">$F6/ﾃﾞｰﾀ入力!$F6</f>
        <v>11</v>
      </c>
      <c r="F6" s="655">
        <f ca="1">'1'!G17+'2'!G17+'3'!G17+'4'!G17+'5'!G17+'6'!G17+'7'!G17+'8'!G17+'9'!G17+'10'!G17+'11'!G17+'12'!G17+'13'!G17+'14'!G17+'15'!G17+'16'!G17+'17'!G17+'18'!G17+'19'!G17+'20'!G17+'21'!G17+'22'!G17+'23'!G17+'24'!G17+'25'!G17+'26'!G17+'27'!G17+'28'!G17+'29'!G17+'30'!G17+'31'!G17</f>
        <v>10582</v>
      </c>
      <c r="G6" s="54" t="str">
        <f t="shared" ca="1" si="0"/>
        <v/>
      </c>
      <c r="H6" s="55">
        <f t="shared" ca="1" si="1"/>
        <v>0</v>
      </c>
      <c r="I6" s="55">
        <f t="shared" ca="1" si="2"/>
        <v>0</v>
      </c>
      <c r="J6" s="55">
        <f t="shared" ca="1" si="3"/>
        <v>0</v>
      </c>
      <c r="K6" s="59">
        <f t="shared" ca="1" si="4"/>
        <v>10340.8125</v>
      </c>
      <c r="L6" s="50">
        <f t="shared" ca="1" si="5"/>
        <v>103649.3125</v>
      </c>
    </row>
    <row r="7" spans="1:12" ht="19.5" customHeight="1">
      <c r="A7" s="52">
        <v>5</v>
      </c>
      <c r="B7" s="58" t="str">
        <f>ﾃﾞｰﾀ入力!D7</f>
        <v>S.S</v>
      </c>
      <c r="C7" s="569">
        <f ca="1">D7/ﾃﾞｰﾀ入力!E7</f>
        <v>68.375</v>
      </c>
      <c r="D7" s="607">
        <f ca="1">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84853.375</v>
      </c>
      <c r="E7" s="564">
        <f ca="1">$F7/ﾃﾞｰﾀ入力!$F7</f>
        <v>8</v>
      </c>
      <c r="F7" s="655">
        <f ca="1">'1'!G18+'2'!G18+'3'!G18+'4'!G18+'5'!G18+'6'!G18+'7'!G18+'8'!G18+'9'!G18+'10'!G18+'11'!G18+'12'!G18+'13'!G18+'14'!G18+'15'!G18+'16'!G18+'17'!G18+'18'!G18+'19'!G18+'20'!G18+'21'!G18+'22'!G18+'23'!G18+'24'!G18+'25'!G18+'26'!G18+'27'!G18+'28'!G18+'29'!G18+'30'!G18+'31'!G18</f>
        <v>5456</v>
      </c>
      <c r="G7" s="54" t="str">
        <f t="shared" ca="1" si="0"/>
        <v/>
      </c>
      <c r="H7" s="55">
        <f t="shared" ca="1" si="1"/>
        <v>0</v>
      </c>
      <c r="I7" s="55">
        <f t="shared" ca="1" si="2"/>
        <v>0</v>
      </c>
      <c r="J7" s="55">
        <f t="shared" ca="1" si="3"/>
        <v>0</v>
      </c>
      <c r="K7" s="59">
        <f t="shared" ca="1" si="4"/>
        <v>8485.3374999999996</v>
      </c>
      <c r="L7" s="50">
        <f t="shared" ca="1" si="5"/>
        <v>81824.037500000006</v>
      </c>
    </row>
    <row r="8" spans="1:12" ht="19.5" customHeight="1">
      <c r="A8" s="49">
        <v>6</v>
      </c>
      <c r="B8" s="58" t="str">
        <f>ﾃﾞｰﾀ入力!D8</f>
        <v>S.M</v>
      </c>
      <c r="C8" s="569">
        <f ca="1">D8/ﾃﾞｰﾀ入力!E8</f>
        <v>180.875</v>
      </c>
      <c r="D8" s="607">
        <f ca="1">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225008.5</v>
      </c>
      <c r="E8" s="564">
        <f ca="1">$F8/ﾃﾞｰﾀ入力!$F8</f>
        <v>21</v>
      </c>
      <c r="F8" s="655">
        <f ca="1">'1'!G19+'2'!G19+'3'!G19+'4'!G19+'5'!G19+'6'!G19+'7'!G19+'8'!G19+'9'!G19+'10'!G19+'11'!G19+'12'!G19+'13'!G19+'14'!G19+'15'!G19+'16'!G19+'17'!G19+'18'!G19+'19'!G19+'20'!G19+'21'!G19+'22'!G19+'23'!G19+'24'!G19+'25'!G19+'26'!G19+'27'!G19+'28'!G19+'29'!G19+'30'!G19+'31'!G19</f>
        <v>22050</v>
      </c>
      <c r="G8" s="54" t="str">
        <f t="shared" ca="1" si="0"/>
        <v>ENTRY</v>
      </c>
      <c r="H8" s="55">
        <f t="shared" ca="1" si="1"/>
        <v>6750.2550000000001</v>
      </c>
      <c r="I8" s="55">
        <f t="shared" ca="1" si="2"/>
        <v>1350.0509999999999</v>
      </c>
      <c r="J8" s="55">
        <f t="shared" ca="1" si="3"/>
        <v>39038.974749999994</v>
      </c>
      <c r="K8" s="59">
        <f t="shared" ca="1" si="4"/>
        <v>17786.921925000002</v>
      </c>
      <c r="L8" s="50">
        <f t="shared" ca="1" si="5"/>
        <v>182132.29732499999</v>
      </c>
    </row>
    <row r="9" spans="1:12" ht="19.5" customHeight="1">
      <c r="A9" s="52">
        <v>7</v>
      </c>
      <c r="B9" s="58" t="str">
        <f>ﾃﾞｰﾀ入力!D9</f>
        <v>N.D</v>
      </c>
      <c r="C9" s="569">
        <f ca="1">D9/ﾃﾞｰﾀ入力!E9</f>
        <v>50</v>
      </c>
      <c r="D9" s="607">
        <f ca="1">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61300</v>
      </c>
      <c r="E9" s="564">
        <f ca="1">$F9/ﾃﾞｰﾀ入力!$F9</f>
        <v>8</v>
      </c>
      <c r="F9" s="655">
        <f ca="1">'1'!G20+'2'!G20+'3'!G20+'4'!G20+'5'!G20+'6'!G20+'7'!G20+'8'!G20+'9'!G20+'10'!G20+'11'!G20+'12'!G20+'13'!G20+'14'!G20+'15'!G20+'16'!G20+'17'!G20+'18'!G20+'19'!G20+'20'!G20+'21'!G20+'22'!G20+'23'!G20+'24'!G20+'25'!G20+'26'!G20+'27'!G20+'28'!G20+'29'!G20+'30'!G20+'31'!G20</f>
        <v>3360</v>
      </c>
      <c r="G9" s="54" t="str">
        <f t="shared" ca="1" si="0"/>
        <v/>
      </c>
      <c r="H9" s="55">
        <f t="shared" ca="1" si="1"/>
        <v>0</v>
      </c>
      <c r="I9" s="55">
        <f t="shared" ca="1" si="2"/>
        <v>0</v>
      </c>
      <c r="J9" s="55">
        <f t="shared" ca="1" si="3"/>
        <v>0</v>
      </c>
      <c r="K9" s="59">
        <f t="shared" ca="1" si="4"/>
        <v>6130</v>
      </c>
      <c r="L9" s="50">
        <f t="shared" ca="1" si="5"/>
        <v>58530</v>
      </c>
    </row>
    <row r="10" spans="1:12" ht="19.5" customHeight="1">
      <c r="A10" s="49">
        <v>8</v>
      </c>
      <c r="B10" s="58" t="str">
        <f>ﾃﾞｰﾀ入力!D10</f>
        <v>M.K</v>
      </c>
      <c r="C10" s="569">
        <f ca="1">D10/ﾃﾞｰﾀ入力!E10</f>
        <v>86</v>
      </c>
      <c r="D10" s="607">
        <f ca="1">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105436</v>
      </c>
      <c r="E10" s="564">
        <f ca="1">$F10/ﾃﾞｰﾀ入力!$F10</f>
        <v>14</v>
      </c>
      <c r="F10" s="655">
        <f ca="1">'1'!G21+'2'!G21+'3'!G21+'4'!G21+'5'!G21+'6'!G21+'7'!G21+'8'!G21+'9'!G21+'10'!G21+'11'!G21+'12'!G21+'13'!G21+'14'!G21+'15'!G21+'16'!G21+'17'!G21+'18'!G21+'19'!G21+'20'!G21+'21'!G21+'22'!G21+'23'!G21+'24'!G21+'25'!G21+'26'!G21+'27'!G21+'28'!G21+'29'!G21+'30'!G21+'31'!G21</f>
        <v>20020</v>
      </c>
      <c r="G10" s="54" t="str">
        <f t="shared" ca="1" si="0"/>
        <v/>
      </c>
      <c r="H10" s="55">
        <f t="shared" ca="1" si="1"/>
        <v>0</v>
      </c>
      <c r="I10" s="55">
        <f t="shared" ca="1" si="2"/>
        <v>0</v>
      </c>
      <c r="J10" s="55">
        <f t="shared" ca="1" si="3"/>
        <v>0</v>
      </c>
      <c r="K10" s="59">
        <f t="shared" ca="1" si="4"/>
        <v>10543.6</v>
      </c>
      <c r="L10" s="50">
        <f t="shared" ca="1" si="5"/>
        <v>114912.4</v>
      </c>
    </row>
    <row r="11" spans="1:12" ht="19.5" customHeight="1">
      <c r="A11" s="52">
        <v>9</v>
      </c>
      <c r="B11" s="58" t="str">
        <f>ﾃﾞｰﾀ入力!D11</f>
        <v>H.S</v>
      </c>
      <c r="C11" s="569">
        <f ca="1">D11/ﾃﾞｰﾀ入力!E11</f>
        <v>194.3125</v>
      </c>
      <c r="D11" s="607">
        <f ca="1">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242502</v>
      </c>
      <c r="E11" s="564">
        <f ca="1">$F11/ﾃﾞｰﾀ入力!$F11</f>
        <v>21</v>
      </c>
      <c r="F11" s="655">
        <f ca="1">'1'!G22+'2'!G22+'3'!G22+'4'!G22+'5'!G22+'6'!G22+'7'!G22+'8'!G22+'9'!G22+'10'!G22+'11'!G22+'12'!G22+'13'!G22+'14'!G22+'15'!G22+'16'!G22+'17'!G22+'18'!G22+'19'!G22+'20'!G22+'21'!G22+'22'!G22+'23'!G22+'24'!G22+'25'!G22+'26'!G22+'27'!G22+'28'!G22+'29'!G22+'30'!G22+'31'!G22</f>
        <v>13608</v>
      </c>
      <c r="G11" s="54" t="str">
        <f t="shared" ca="1" si="0"/>
        <v>ENTRY</v>
      </c>
      <c r="H11" s="55">
        <f t="shared" ca="1" si="1"/>
        <v>7275.0599999999995</v>
      </c>
      <c r="I11" s="55">
        <f t="shared" ca="1" si="2"/>
        <v>1455.0119999999999</v>
      </c>
      <c r="J11" s="55">
        <f t="shared" ca="1" si="3"/>
        <v>42074.096999999994</v>
      </c>
      <c r="K11" s="59">
        <f ca="1">(D11-(H11+I11+J11))*0.1</f>
        <v>19169.783100000001</v>
      </c>
      <c r="L11" s="50">
        <f ca="1">(D11+F11)-(H11+I11+J11+K11)</f>
        <v>186136.04790000001</v>
      </c>
    </row>
    <row r="12" spans="1:12" ht="19.5" customHeight="1">
      <c r="A12" s="49">
        <v>10</v>
      </c>
      <c r="B12" s="58" t="str">
        <f>ﾃﾞｰﾀ入力!D12</f>
        <v>C.E</v>
      </c>
      <c r="C12" s="569">
        <f ca="1">D12/ﾃﾞｰﾀ入力!E12</f>
        <v>10.75</v>
      </c>
      <c r="D12" s="607">
        <f ca="1">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13179.5</v>
      </c>
      <c r="E12" s="564">
        <f ca="1">$F12/ﾃﾞｰﾀ入力!$F12</f>
        <v>2</v>
      </c>
      <c r="F12" s="655">
        <f ca="1">'1'!G23+'2'!G23+'3'!G23+'4'!G23+'5'!G23+'6'!G23+'7'!G23+'8'!G23+'9'!G23+'10'!G23+'11'!G23+'12'!G23+'13'!G23+'14'!G23+'15'!G23+'16'!G23+'17'!G23+'18'!G23+'19'!G23+'20'!G23+'21'!G23+'22'!G23+'23'!G23+'24'!G23+'25'!G23+'26'!G23+'27'!G23+'28'!G23+'29'!G23+'30'!G23+'31'!G23</f>
        <v>1424</v>
      </c>
      <c r="G12" s="54" t="str">
        <f t="shared" ca="1" si="0"/>
        <v/>
      </c>
      <c r="H12" s="55">
        <f t="shared" ca="1" si="1"/>
        <v>0</v>
      </c>
      <c r="I12" s="55">
        <f t="shared" ca="1" si="2"/>
        <v>0</v>
      </c>
      <c r="J12" s="55">
        <f t="shared" ca="1" si="3"/>
        <v>0</v>
      </c>
      <c r="K12" s="59">
        <f t="shared" ca="1" si="4"/>
        <v>1317.95</v>
      </c>
      <c r="L12" s="50">
        <f t="shared" ca="1" si="5"/>
        <v>13285.55</v>
      </c>
    </row>
    <row r="13" spans="1:12" ht="19.5" customHeight="1">
      <c r="A13" s="52">
        <v>11</v>
      </c>
      <c r="B13" s="58" t="str">
        <f>ﾃﾞｰﾀ入力!D13</f>
        <v>K.J</v>
      </c>
      <c r="C13" s="569">
        <f>D13/ﾃﾞｰﾀ入力!E13</f>
        <v>0</v>
      </c>
      <c r="D13" s="607">
        <f>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E13" s="564">
        <f>$F13/ﾃﾞｰﾀ入力!$F13</f>
        <v>0</v>
      </c>
      <c r="F13" s="655">
        <f>'1'!G24+'2'!G24+'3'!G24+'4'!G24+'5'!G24+'6'!G24+'7'!G24+'8'!G24+'9'!G24+'10'!G24+'11'!G24+'12'!G24+'13'!G24+'14'!G24+'15'!G24+'16'!G24+'17'!G24+'18'!G24+'19'!G24+'20'!G24+'21'!G24+'22'!G24+'23'!G24+'24'!G24+'25'!G24+'26'!G24+'27'!G24+'28'!G24+'29'!G24+'30'!G24+'31'!G24</f>
        <v>0</v>
      </c>
      <c r="G13" s="54" t="str">
        <f t="shared" si="0"/>
        <v/>
      </c>
      <c r="H13" s="55">
        <f t="shared" si="1"/>
        <v>0</v>
      </c>
      <c r="I13" s="55">
        <f t="shared" si="2"/>
        <v>0</v>
      </c>
      <c r="J13" s="55">
        <f t="shared" si="3"/>
        <v>0</v>
      </c>
      <c r="K13" s="59">
        <f t="shared" si="4"/>
        <v>0</v>
      </c>
      <c r="L13" s="50">
        <f t="shared" si="5"/>
        <v>0</v>
      </c>
    </row>
    <row r="14" spans="1:12" ht="19.5" customHeight="1">
      <c r="A14" s="49">
        <v>12</v>
      </c>
      <c r="B14" s="58" t="str">
        <f>ﾃﾞｰﾀ入力!D14</f>
        <v>Y.K</v>
      </c>
      <c r="C14" s="569">
        <f ca="1">D14/ﾃﾞｰﾀ入力!E14</f>
        <v>50.5</v>
      </c>
      <c r="D14" s="607">
        <f ca="1">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61913</v>
      </c>
      <c r="E14" s="564" t="e">
        <f ca="1">$F14/ﾃﾞｰﾀ入力!$F14</f>
        <v>#DIV/0!</v>
      </c>
      <c r="F14" s="655">
        <f ca="1">'1'!G25+'2'!G25+'3'!G25+'4'!G25+'5'!G25+'6'!G25+'7'!G25+'8'!G25+'9'!G25+'10'!G25+'11'!G25+'12'!G25+'13'!G25+'14'!G25+'15'!G25+'16'!G25+'17'!G25+'18'!G25+'19'!G25+'20'!G25+'21'!G25+'22'!G25+'23'!G25+'24'!G25+'25'!G25+'26'!G25+'27'!G25+'28'!G25+'29'!G25+'30'!G25+'31'!G25</f>
        <v>0</v>
      </c>
      <c r="G14" s="54" t="str">
        <f t="shared" ca="1" si="0"/>
        <v/>
      </c>
      <c r="H14" s="55">
        <f t="shared" ca="1" si="1"/>
        <v>0</v>
      </c>
      <c r="I14" s="55">
        <f t="shared" ca="1" si="2"/>
        <v>0</v>
      </c>
      <c r="J14" s="55">
        <f t="shared" ca="1" si="3"/>
        <v>0</v>
      </c>
      <c r="K14" s="59">
        <f t="shared" ca="1" si="4"/>
        <v>6191.3</v>
      </c>
      <c r="L14" s="50">
        <f t="shared" ca="1" si="5"/>
        <v>55721.7</v>
      </c>
    </row>
    <row r="15" spans="1:12" ht="19.5" customHeight="1">
      <c r="A15" s="52">
        <v>13</v>
      </c>
      <c r="B15" s="58" t="str">
        <f>ﾃﾞｰﾀ入力!D15</f>
        <v>T.R</v>
      </c>
      <c r="C15" s="569">
        <f ca="1">D15/ﾃﾞｰﾀ入力!E15</f>
        <v>63.125</v>
      </c>
      <c r="D15" s="607">
        <f ca="1">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77391.25</v>
      </c>
      <c r="E15" s="564">
        <f ca="1">$F15/ﾃﾞｰﾀ入力!$F15</f>
        <v>9</v>
      </c>
      <c r="F15" s="655">
        <f ca="1">'1'!G26+'2'!G26+'3'!G26+'4'!G26+'5'!G26+'6'!G26+'7'!G26+'8'!G26+'9'!G26+'10'!G26+'11'!G26+'12'!G26+'13'!G26+'14'!G26+'15'!G26+'16'!G26+'17'!G26+'18'!G26+'19'!G26+'20'!G26+'21'!G26+'22'!G26+'23'!G26+'24'!G26+'25'!G26+'26'!G26+'27'!G26+'28'!G26+'29'!G26+'30'!G26+'31'!G26</f>
        <v>8100</v>
      </c>
      <c r="G15" s="54" t="str">
        <f t="shared" ca="1" si="0"/>
        <v/>
      </c>
      <c r="H15" s="55">
        <f t="shared" ca="1" si="1"/>
        <v>0</v>
      </c>
      <c r="I15" s="55">
        <f t="shared" ca="1" si="2"/>
        <v>0</v>
      </c>
      <c r="J15" s="55">
        <f ca="1">IF($G15="ENTRY",$D15*0.1735,0)</f>
        <v>0</v>
      </c>
      <c r="K15" s="59">
        <f ca="1">(D15-(H15+I15+J15))*0.1</f>
        <v>7739.125</v>
      </c>
      <c r="L15" s="50">
        <f ca="1">(D15+F15)-(H15+I15+J15+K15)</f>
        <v>77752.125</v>
      </c>
    </row>
    <row r="16" spans="1:12" ht="19.5" customHeight="1">
      <c r="A16" s="49">
        <v>14</v>
      </c>
      <c r="B16" s="58" t="str">
        <f>ﾃﾞｰﾀ入力!D16</f>
        <v>I.N</v>
      </c>
      <c r="C16" s="569">
        <f ca="1">D16/ﾃﾞｰﾀ入力!E16</f>
        <v>79.125</v>
      </c>
      <c r="D16" s="607">
        <f ca="1">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97007.25</v>
      </c>
      <c r="E16" s="564">
        <f ca="1">$F16/ﾃﾞｰﾀ入力!$F16</f>
        <v>12</v>
      </c>
      <c r="F16" s="655">
        <f ca="1">'1'!G27+'2'!G27+'3'!G27+'4'!G27+'5'!G27+'6'!G27+'7'!G27+'8'!G27+'9'!G27+'10'!G27+'11'!G27+'12'!G27+'13'!G27+'14'!G27+'15'!G27+'16'!G27+'17'!G27+'18'!G27+'19'!G27+'20'!G27+'21'!G27+'22'!G27+'23'!G27+'24'!G27+'25'!G27+'26'!G27+'27'!G27+'28'!G27+'29'!G27+'30'!G27+'31'!G27</f>
        <v>29304</v>
      </c>
      <c r="G16" s="54" t="str">
        <f t="shared" ca="1" si="0"/>
        <v/>
      </c>
      <c r="H16" s="55">
        <f t="shared" ca="1" si="1"/>
        <v>0</v>
      </c>
      <c r="I16" s="55">
        <f t="shared" ca="1" si="2"/>
        <v>0</v>
      </c>
      <c r="J16" s="55">
        <f t="shared" ca="1" si="3"/>
        <v>0</v>
      </c>
      <c r="K16" s="59">
        <f t="shared" ca="1" si="4"/>
        <v>9700.7250000000004</v>
      </c>
      <c r="L16" s="50">
        <f t="shared" ca="1" si="5"/>
        <v>116610.52499999999</v>
      </c>
    </row>
    <row r="17" spans="1:12" ht="19.5" customHeight="1">
      <c r="A17" s="52">
        <v>15</v>
      </c>
      <c r="B17" s="58" t="str">
        <f>ﾃﾞｰﾀ入力!D17</f>
        <v>W.M</v>
      </c>
      <c r="C17" s="569">
        <f ca="1">D17/ﾃﾞｰﾀ入力!E17</f>
        <v>0</v>
      </c>
      <c r="D17" s="607">
        <f ca="1">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E17" s="564">
        <f ca="1">$F17/ﾃﾞｰﾀ入力!$F17</f>
        <v>1</v>
      </c>
      <c r="F17" s="655">
        <f ca="1">'1'!G28+'2'!G28+'3'!G28+'4'!G28+'5'!G28+'6'!G28+'7'!G28+'8'!G28+'9'!G28+'10'!G28+'11'!G28+'12'!G28+'13'!G28+'14'!G28+'15'!G28+'16'!G28+'17'!G28+'18'!G28+'19'!G28+'20'!G28+'21'!G28+'22'!G28+'23'!G28+'24'!G28+'25'!G28+'26'!G28+'27'!G28+'28'!G28+'29'!G28+'30'!G28+'31'!G28</f>
        <v>376</v>
      </c>
      <c r="G17" s="54" t="str">
        <f t="shared" ca="1" si="0"/>
        <v/>
      </c>
      <c r="H17" s="55">
        <f t="shared" ca="1" si="1"/>
        <v>0</v>
      </c>
      <c r="I17" s="55">
        <f t="shared" ca="1" si="2"/>
        <v>0</v>
      </c>
      <c r="J17" s="55">
        <f t="shared" ca="1" si="3"/>
        <v>0</v>
      </c>
      <c r="K17" s="59">
        <f t="shared" ca="1" si="4"/>
        <v>0</v>
      </c>
      <c r="L17" s="50">
        <f t="shared" ca="1" si="5"/>
        <v>376</v>
      </c>
    </row>
    <row r="18" spans="1:12" ht="19.5" customHeight="1">
      <c r="A18" s="49">
        <v>16</v>
      </c>
      <c r="B18" s="58" t="str">
        <f>ﾃﾞｰﾀ入力!D18</f>
        <v>Y.Y</v>
      </c>
      <c r="C18" s="569">
        <f ca="1">D18/ﾃﾞｰﾀ入力!E18</f>
        <v>46.6875</v>
      </c>
      <c r="D18" s="607">
        <f ca="1">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57238.875</v>
      </c>
      <c r="E18" s="564">
        <f ca="1">$F18/ﾃﾞｰﾀ入力!$F18</f>
        <v>9</v>
      </c>
      <c r="F18" s="655">
        <f ca="1">'1'!G29+'2'!G29+'3'!G29+'4'!G29+'5'!G29+'6'!G29+'7'!G29+'8'!G29+'9'!G29+'10'!G29+'11'!G29+'12'!G29+'13'!G29+'14'!G29+'15'!G29+'16'!G29+'17'!G29+'18'!G29+'19'!G29+'20'!G29+'21'!G29+'22'!G29+'23'!G29+'24'!G29+'25'!G29+'26'!G29+'27'!G29+'28'!G29+'29'!G29+'30'!G29+'31'!G29</f>
        <v>3204</v>
      </c>
      <c r="G18" s="54" t="str">
        <f t="shared" ca="1" si="0"/>
        <v/>
      </c>
      <c r="H18" s="55">
        <f t="shared" ca="1" si="1"/>
        <v>0</v>
      </c>
      <c r="I18" s="55">
        <f t="shared" ca="1" si="2"/>
        <v>0</v>
      </c>
      <c r="J18" s="55">
        <f t="shared" ca="1" si="3"/>
        <v>0</v>
      </c>
      <c r="K18" s="59">
        <f t="shared" ca="1" si="4"/>
        <v>5723.8875000000007</v>
      </c>
      <c r="L18" s="50">
        <f t="shared" ca="1" si="5"/>
        <v>54718.987500000003</v>
      </c>
    </row>
    <row r="19" spans="1:12" ht="19.5" customHeight="1">
      <c r="A19" s="52">
        <v>17</v>
      </c>
      <c r="B19" s="58" t="str">
        <f>ﾃﾞｰﾀ入力!D19</f>
        <v>S.U</v>
      </c>
      <c r="C19" s="569">
        <f ca="1">D19/ﾃﾞｰﾀ入力!E19</f>
        <v>75.4375</v>
      </c>
      <c r="D19" s="607">
        <f ca="1">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92486.375</v>
      </c>
      <c r="E19" s="564">
        <f ca="1">$F19/ﾃﾞｰﾀ入力!$F19</f>
        <v>15</v>
      </c>
      <c r="F19" s="655">
        <f ca="1">'1'!G30+'2'!G30+'3'!G30+'4'!G30+'5'!G30+'6'!G30+'7'!G30+'8'!G30+'9'!G30+'10'!G30+'11'!G30+'12'!G30+'13'!G30+'14'!G30+'15'!G30+'16'!G30+'17'!G30+'18'!G30+'19'!G30+'20'!G30+'21'!G30+'22'!G30+'23'!G30+'24'!G30+'25'!G30+'26'!G30+'27'!G30+'28'!G30+'29'!G30+'30'!G30+'31'!G30</f>
        <v>6270</v>
      </c>
      <c r="G19" s="54" t="str">
        <f t="shared" ca="1" si="0"/>
        <v/>
      </c>
      <c r="H19" s="55">
        <f t="shared" ca="1" si="1"/>
        <v>0</v>
      </c>
      <c r="I19" s="55">
        <f t="shared" ca="1" si="2"/>
        <v>0</v>
      </c>
      <c r="J19" s="55">
        <f t="shared" ca="1" si="3"/>
        <v>0</v>
      </c>
      <c r="K19" s="59">
        <f t="shared" ca="1" si="4"/>
        <v>9248.6375000000007</v>
      </c>
      <c r="L19" s="50">
        <f t="shared" ca="1" si="5"/>
        <v>89507.737500000003</v>
      </c>
    </row>
    <row r="20" spans="1:12" ht="19.5" customHeight="1">
      <c r="A20" s="49">
        <v>18</v>
      </c>
      <c r="B20" s="58" t="str">
        <f>ﾃﾞｰﾀ入力!D20</f>
        <v>A.A</v>
      </c>
      <c r="C20" s="569">
        <f>D20/ﾃﾞｰﾀ入力!E20</f>
        <v>0</v>
      </c>
      <c r="D20" s="607">
        <f>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E20" s="564">
        <f>$F20/ﾃﾞｰﾀ入力!$F20</f>
        <v>0</v>
      </c>
      <c r="F20" s="655">
        <f>'1'!G31+'2'!G31+'3'!G31+'4'!G31+'5'!G31+'6'!G31+'7'!G31+'8'!G31+'9'!G31+'10'!G31+'11'!G31+'12'!G31+'13'!G31+'14'!G31+'15'!G31+'16'!G31+'17'!G31+'18'!G31+'19'!G31+'20'!G31+'21'!G31+'22'!G31+'23'!G31+'24'!G31+'25'!G31+'26'!G31+'27'!G31+'28'!G31+'29'!G31+'30'!G31+'31'!G31</f>
        <v>0</v>
      </c>
      <c r="G20" s="54" t="str">
        <f t="shared" si="0"/>
        <v/>
      </c>
      <c r="H20" s="55">
        <f t="shared" si="1"/>
        <v>0</v>
      </c>
      <c r="I20" s="55">
        <f t="shared" si="2"/>
        <v>0</v>
      </c>
      <c r="J20" s="55">
        <f t="shared" si="3"/>
        <v>0</v>
      </c>
      <c r="K20" s="59">
        <f t="shared" si="4"/>
        <v>0</v>
      </c>
      <c r="L20" s="50">
        <f t="shared" si="5"/>
        <v>0</v>
      </c>
    </row>
    <row r="21" spans="1:12" ht="19.5" customHeight="1">
      <c r="A21" s="52">
        <v>19</v>
      </c>
      <c r="B21" s="58" t="str">
        <f>ﾃﾞｰﾀ入力!D21</f>
        <v>E.U</v>
      </c>
      <c r="C21" s="569">
        <f ca="1">D21/ﾃﾞｰﾀ入力!E21</f>
        <v>58.1875</v>
      </c>
      <c r="D21" s="607">
        <f ca="1">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71337.875</v>
      </c>
      <c r="E21" s="564">
        <f ca="1">$F21/ﾃﾞｰﾀ入力!$F21</f>
        <v>13</v>
      </c>
      <c r="F21" s="655">
        <f ca="1">'1'!G32+'2'!G32+'3'!G32+'4'!G32+'5'!G32+'6'!G32+'7'!G32+'8'!G32+'9'!G32+'10'!G32+'11'!G32+'12'!G32+'13'!G32+'14'!G32+'15'!G32+'16'!G32+'17'!G32+'18'!G32+'19'!G32+'20'!G32+'21'!G32+'22'!G32+'23'!G32+'24'!G32+'25'!G32+'26'!G32+'27'!G32+'28'!G32+'29'!G32+'30'!G32+'31'!G32</f>
        <v>10608</v>
      </c>
      <c r="G21" s="54" t="str">
        <f t="shared" ca="1" si="0"/>
        <v/>
      </c>
      <c r="H21" s="55">
        <f t="shared" ca="1" si="1"/>
        <v>0</v>
      </c>
      <c r="I21" s="55">
        <f t="shared" ca="1" si="2"/>
        <v>0</v>
      </c>
      <c r="J21" s="55">
        <f t="shared" ca="1" si="3"/>
        <v>0</v>
      </c>
      <c r="K21" s="59">
        <f t="shared" ca="1" si="4"/>
        <v>7133.7875000000004</v>
      </c>
      <c r="L21" s="50">
        <f t="shared" ca="1" si="5"/>
        <v>74812.087499999994</v>
      </c>
    </row>
    <row r="22" spans="1:12" ht="19.5" customHeight="1">
      <c r="A22" s="49">
        <v>20</v>
      </c>
      <c r="B22" s="58" t="str">
        <f>ﾃﾞｰﾀ入力!D22</f>
        <v>S.S</v>
      </c>
      <c r="C22" s="569">
        <f ca="1">D22/ﾃﾞｰﾀ入力!E22</f>
        <v>59.375</v>
      </c>
      <c r="D22" s="607">
        <f ca="1">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72793.75</v>
      </c>
      <c r="E22" s="564">
        <f ca="1">$F22/ﾃﾞｰﾀ入力!$F22</f>
        <v>11</v>
      </c>
      <c r="F22" s="655">
        <f ca="1">'1'!G33+'2'!G33+'3'!G33+'4'!G33+'5'!G33+'6'!G33+'7'!G33+'8'!G33+'9'!G33+'10'!G33+'11'!G33+'12'!G33+'13'!G33+'14'!G33+'15'!G33+'16'!G33+'17'!G33+'18'!G33+'19'!G33+'20'!G33+'21'!G33+'22'!G33+'23'!G33+'24'!G33+'25'!G33+'26'!G33+'27'!G33+'28'!G33+'29'!G33+'30'!G33+'31'!G33</f>
        <v>3520</v>
      </c>
      <c r="G22" s="54" t="str">
        <f t="shared" ca="1" si="0"/>
        <v/>
      </c>
      <c r="H22" s="55">
        <f t="shared" ca="1" si="1"/>
        <v>0</v>
      </c>
      <c r="I22" s="55">
        <f t="shared" ca="1" si="2"/>
        <v>0</v>
      </c>
      <c r="J22" s="55">
        <f t="shared" ca="1" si="3"/>
        <v>0</v>
      </c>
      <c r="K22" s="59">
        <f t="shared" ca="1" si="4"/>
        <v>7279.375</v>
      </c>
      <c r="L22" s="50">
        <f t="shared" ca="1" si="5"/>
        <v>69034.375</v>
      </c>
    </row>
    <row r="23" spans="1:12" ht="19.5" customHeight="1">
      <c r="A23" s="52">
        <v>21</v>
      </c>
      <c r="B23" s="58" t="str">
        <f>ﾃﾞｰﾀ入力!D23</f>
        <v>S.K</v>
      </c>
      <c r="C23" s="569">
        <f ca="1">D23/ﾃﾞｰﾀ入力!E23</f>
        <v>65.25</v>
      </c>
      <c r="D23" s="607">
        <f ca="1">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79996.5</v>
      </c>
      <c r="E23" s="564">
        <f ca="1">$F23/ﾃﾞｰﾀ入力!$F23</f>
        <v>11</v>
      </c>
      <c r="F23" s="655">
        <f ca="1">'1'!G34+'2'!G34+'3'!G34+'4'!G34+'5'!G34+'6'!G34+'7'!G34+'8'!G34+'9'!G34+'10'!G34+'11'!G34+'12'!G34+'13'!G34+'14'!G34+'15'!G34+'16'!G34+'17'!G34+'18'!G34+'19'!G34+'20'!G34+'21'!G34+'22'!G34+'23'!G34+'24'!G34+'25'!G34+'26'!G34+'27'!G34+'28'!G34+'29'!G34+'30'!G34+'31'!G34</f>
        <v>7502</v>
      </c>
      <c r="G23" s="54" t="str">
        <f t="shared" ca="1" si="0"/>
        <v/>
      </c>
      <c r="H23" s="55">
        <f t="shared" ca="1" si="1"/>
        <v>0</v>
      </c>
      <c r="I23" s="55">
        <f t="shared" ca="1" si="2"/>
        <v>0</v>
      </c>
      <c r="J23" s="55">
        <f t="shared" ca="1" si="3"/>
        <v>0</v>
      </c>
      <c r="K23" s="59">
        <f t="shared" ca="1" si="4"/>
        <v>7999.6500000000005</v>
      </c>
      <c r="L23" s="50">
        <f t="shared" ca="1" si="5"/>
        <v>79498.850000000006</v>
      </c>
    </row>
    <row r="24" spans="1:12" ht="19.5" customHeight="1">
      <c r="A24" s="49">
        <v>22</v>
      </c>
      <c r="B24" s="58">
        <f>ﾃﾞｰﾀ入力!D24</f>
        <v>0</v>
      </c>
      <c r="C24" s="569" t="e">
        <f>D24/ﾃﾞｰﾀ入力!E24</f>
        <v>#DIV/0!</v>
      </c>
      <c r="D24" s="607">
        <f>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E24" s="564" t="e">
        <f>$F24/ﾃﾞｰﾀ入力!$F24</f>
        <v>#DIV/0!</v>
      </c>
      <c r="F24" s="655">
        <f>'1'!G35+'2'!G35+'3'!G35+'4'!G35+'5'!G35+'6'!G35+'7'!G35+'8'!G35+'9'!G35+'10'!G35+'11'!G35+'12'!G35+'13'!G35+'14'!G35+'15'!G35+'16'!G35+'17'!G35+'18'!G35+'19'!G35+'20'!G35+'21'!G35+'22'!G35+'23'!G35+'24'!G35+'25'!G35+'26'!G35+'27'!G35+'28'!G35+'29'!G35+'30'!G35+'31'!G35</f>
        <v>0</v>
      </c>
      <c r="G24" s="54" t="e">
        <f t="shared" si="0"/>
        <v>#DIV/0!</v>
      </c>
      <c r="H24" s="55" t="e">
        <f t="shared" si="1"/>
        <v>#DIV/0!</v>
      </c>
      <c r="I24" s="55" t="e">
        <f t="shared" si="2"/>
        <v>#DIV/0!</v>
      </c>
      <c r="J24" s="55" t="e">
        <f t="shared" si="3"/>
        <v>#DIV/0!</v>
      </c>
      <c r="K24" s="59" t="e">
        <f t="shared" si="4"/>
        <v>#DIV/0!</v>
      </c>
      <c r="L24" s="50" t="e">
        <f t="shared" si="5"/>
        <v>#DIV/0!</v>
      </c>
    </row>
    <row r="25" spans="1:12" ht="19.5" customHeight="1">
      <c r="A25" s="52">
        <v>23</v>
      </c>
      <c r="B25" s="58">
        <f>ﾃﾞｰﾀ入力!D25</f>
        <v>0</v>
      </c>
      <c r="C25" s="569" t="e">
        <f>D25/ﾃﾞｰﾀ入力!E25</f>
        <v>#DIV/0!</v>
      </c>
      <c r="D25" s="607">
        <f>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E25" s="564" t="e">
        <f>$F25/ﾃﾞｰﾀ入力!$F25</f>
        <v>#DIV/0!</v>
      </c>
      <c r="F25" s="655">
        <f>'1'!G36+'2'!G36+'3'!G36+'4'!G36+'5'!G36+'6'!G36+'7'!G36+'8'!G36+'9'!G36+'10'!G36+'11'!G36+'12'!G36+'13'!G36+'14'!G36+'15'!G36+'16'!G36+'17'!G36+'18'!G36+'19'!G36+'20'!G36+'21'!G36+'22'!G36+'23'!G36+'24'!G36+'25'!G36+'26'!G36+'27'!G36+'28'!G36+'29'!G36+'30'!G36+'31'!G36</f>
        <v>0</v>
      </c>
      <c r="G25" s="54" t="e">
        <f t="shared" si="0"/>
        <v>#DIV/0!</v>
      </c>
      <c r="H25" s="55" t="e">
        <f t="shared" si="1"/>
        <v>#DIV/0!</v>
      </c>
      <c r="I25" s="55" t="e">
        <f t="shared" si="2"/>
        <v>#DIV/0!</v>
      </c>
      <c r="J25" s="55" t="e">
        <f t="shared" si="3"/>
        <v>#DIV/0!</v>
      </c>
      <c r="K25" s="59" t="e">
        <f t="shared" si="4"/>
        <v>#DIV/0!</v>
      </c>
      <c r="L25" s="50" t="e">
        <f t="shared" si="5"/>
        <v>#DIV/0!</v>
      </c>
    </row>
    <row r="26" spans="1:12" ht="19.5" customHeight="1">
      <c r="A26" s="49">
        <v>24</v>
      </c>
      <c r="B26" s="58">
        <f>ﾃﾞｰﾀ入力!D26</f>
        <v>0</v>
      </c>
      <c r="C26" s="569" t="e">
        <f>D26/ﾃﾞｰﾀ入力!E26</f>
        <v>#DIV/0!</v>
      </c>
      <c r="D26" s="607">
        <f>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0</v>
      </c>
      <c r="E26" s="564" t="e">
        <f>$F26/ﾃﾞｰﾀ入力!$F26</f>
        <v>#DIV/0!</v>
      </c>
      <c r="F26" s="655">
        <f>'1'!G37+'2'!G37+'3'!G37+'4'!G37+'5'!G37+'6'!G37+'7'!G37+'8'!G37+'9'!G37+'10'!G37+'11'!G37+'12'!G37+'13'!G37+'14'!G37+'15'!G37+'16'!G37+'17'!G37+'18'!G37+'19'!G37+'20'!G37+'21'!G37+'22'!G37+'23'!G37+'24'!G37+'25'!G37+'26'!G37+'27'!G37+'28'!G37+'29'!G37+'30'!G37+'31'!G37</f>
        <v>0</v>
      </c>
      <c r="G26" s="54" t="e">
        <f t="shared" si="0"/>
        <v>#DIV/0!</v>
      </c>
      <c r="H26" s="55" t="e">
        <f t="shared" si="1"/>
        <v>#DIV/0!</v>
      </c>
      <c r="I26" s="55" t="e">
        <f t="shared" si="2"/>
        <v>#DIV/0!</v>
      </c>
      <c r="J26" s="55" t="e">
        <f t="shared" si="3"/>
        <v>#DIV/0!</v>
      </c>
      <c r="K26" s="59" t="e">
        <f t="shared" si="4"/>
        <v>#DIV/0!</v>
      </c>
      <c r="L26" s="50"/>
    </row>
    <row r="27" spans="1:12" ht="19.5" customHeight="1">
      <c r="A27" s="52">
        <v>25</v>
      </c>
      <c r="B27" s="58">
        <f>ﾃﾞｰﾀ入力!D27</f>
        <v>0</v>
      </c>
      <c r="C27" s="569" t="e">
        <f>D27/ﾃﾞｰﾀ入力!E27</f>
        <v>#DIV/0!</v>
      </c>
      <c r="D27" s="607">
        <f>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E27" s="564" t="e">
        <f>$F27/ﾃﾞｰﾀ入力!$F27</f>
        <v>#DIV/0!</v>
      </c>
      <c r="F27" s="655">
        <f>'1'!G38+'2'!G38+'3'!G38+'4'!G38+'5'!G38+'6'!G38+'7'!G38+'8'!G38+'9'!G38+'10'!G38+'11'!G38+'12'!G38+'13'!G38+'14'!G38+'15'!G38+'16'!G38+'17'!G38+'18'!G38+'19'!G38+'20'!G38+'21'!G38+'22'!G38+'23'!G38+'24'!G38+'25'!G38+'26'!G38+'27'!G38+'28'!G38+'29'!G38+'30'!G38+'31'!G38</f>
        <v>0</v>
      </c>
      <c r="G27" s="54" t="e">
        <f t="shared" si="0"/>
        <v>#DIV/0!</v>
      </c>
      <c r="H27" s="55" t="e">
        <f t="shared" si="1"/>
        <v>#DIV/0!</v>
      </c>
      <c r="I27" s="55" t="e">
        <f t="shared" si="2"/>
        <v>#DIV/0!</v>
      </c>
      <c r="J27" s="55" t="e">
        <f t="shared" si="3"/>
        <v>#DIV/0!</v>
      </c>
      <c r="K27" s="59" t="e">
        <f t="shared" si="4"/>
        <v>#DIV/0!</v>
      </c>
      <c r="L27" s="50" t="e">
        <f t="shared" si="5"/>
        <v>#DIV/0!</v>
      </c>
    </row>
    <row r="28" spans="1:12" ht="19.5" customHeight="1">
      <c r="A28" s="49">
        <v>26</v>
      </c>
      <c r="B28" s="58">
        <f>ﾃﾞｰﾀ入力!D28</f>
        <v>0</v>
      </c>
      <c r="C28" s="569" t="e">
        <f>D28/ﾃﾞｰﾀ入力!E28</f>
        <v>#DIV/0!</v>
      </c>
      <c r="D28" s="607">
        <f>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0</v>
      </c>
      <c r="E28" s="564" t="e">
        <f>$F28/ﾃﾞｰﾀ入力!$F28</f>
        <v>#DIV/0!</v>
      </c>
      <c r="F28" s="655">
        <f>'1'!G39+'2'!G39+'3'!G39+'4'!G39+'5'!G39+'6'!G39+'7'!G39+'8'!G39+'9'!G39+'10'!G39+'11'!G39+'12'!G39+'13'!G39+'14'!G39+'15'!G39+'16'!G39+'17'!G39+'18'!G39+'19'!G39+'20'!G39+'21'!G39+'22'!G39+'23'!G39+'24'!G39+'25'!G39+'26'!G39+'27'!G39+'28'!G39+'29'!G39+'30'!G39+'31'!G39</f>
        <v>0</v>
      </c>
      <c r="G28" s="54" t="e">
        <f t="shared" si="0"/>
        <v>#DIV/0!</v>
      </c>
      <c r="H28" s="55" t="e">
        <f t="shared" si="1"/>
        <v>#DIV/0!</v>
      </c>
      <c r="I28" s="55" t="e">
        <f t="shared" si="2"/>
        <v>#DIV/0!</v>
      </c>
      <c r="J28" s="55" t="e">
        <f t="shared" si="3"/>
        <v>#DIV/0!</v>
      </c>
      <c r="K28" s="59" t="e">
        <f t="shared" si="4"/>
        <v>#DIV/0!</v>
      </c>
      <c r="L28" s="50"/>
    </row>
    <row r="29" spans="1:12" ht="19.5" customHeight="1">
      <c r="A29" s="52">
        <v>27</v>
      </c>
      <c r="B29" s="58">
        <f>ﾃﾞｰﾀ入力!D29</f>
        <v>0</v>
      </c>
      <c r="C29" s="569" t="e">
        <f>D29/ﾃﾞｰﾀ入力!E29</f>
        <v>#DIV/0!</v>
      </c>
      <c r="D29" s="607">
        <f>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0</v>
      </c>
      <c r="E29" s="564" t="e">
        <f>$F29/ﾃﾞｰﾀ入力!$F29</f>
        <v>#DIV/0!</v>
      </c>
      <c r="F29" s="655">
        <f>'1'!G40+'2'!G40+'3'!G40+'4'!G40+'5'!G40+'6'!G40+'7'!G40+'8'!G40+'9'!G40+'10'!G40+'11'!G40+'12'!G40+'13'!G40+'14'!G40+'15'!G40+'16'!G40+'17'!G40+'18'!G40+'19'!G40+'20'!G40+'21'!G40+'22'!G40+'23'!G40+'24'!G40+'25'!G40+'26'!G40+'27'!G40+'28'!G40+'29'!G40+'30'!G40+'31'!G40</f>
        <v>0</v>
      </c>
      <c r="G29" s="54" t="e">
        <f t="shared" si="0"/>
        <v>#DIV/0!</v>
      </c>
      <c r="H29" s="55" t="e">
        <f t="shared" si="1"/>
        <v>#DIV/0!</v>
      </c>
      <c r="I29" s="55" t="e">
        <f t="shared" si="2"/>
        <v>#DIV/0!</v>
      </c>
      <c r="J29" s="55" t="e">
        <f t="shared" si="3"/>
        <v>#DIV/0!</v>
      </c>
      <c r="K29" s="59" t="e">
        <f t="shared" si="4"/>
        <v>#DIV/0!</v>
      </c>
      <c r="L29" s="50"/>
    </row>
    <row r="30" spans="1:12" ht="19.5" customHeight="1">
      <c r="A30" s="49">
        <v>28</v>
      </c>
      <c r="B30" s="58" t="str">
        <f>ﾃﾞｰﾀ入力!D30</f>
        <v>A.M（本部）</v>
      </c>
      <c r="C30" s="569">
        <f>D30/ﾃﾞｰﾀ入力!E30</f>
        <v>0</v>
      </c>
      <c r="D30" s="607">
        <f>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E30" s="564" t="e">
        <f>$F30/ﾃﾞｰﾀ入力!$F30</f>
        <v>#DIV/0!</v>
      </c>
      <c r="F30" s="655">
        <f>'1'!G41+'2'!G41+'3'!G41+'4'!G41+'5'!G41+'6'!G41+'7'!G41+'8'!G41+'9'!G41+'10'!G41+'11'!G41+'12'!G41+'13'!G41+'14'!G41+'15'!G41+'16'!G41+'17'!G41+'18'!G41+'19'!G41+'20'!G41+'21'!G41+'22'!G41+'23'!G41+'24'!G41+'25'!G41+'26'!G41+'27'!G41+'28'!G41+'29'!G41+'30'!G41+'31'!G41</f>
        <v>0</v>
      </c>
      <c r="G30" s="54" t="str">
        <f t="shared" si="0"/>
        <v/>
      </c>
      <c r="H30" s="55">
        <f t="shared" si="1"/>
        <v>0</v>
      </c>
      <c r="I30" s="55">
        <f t="shared" si="2"/>
        <v>0</v>
      </c>
      <c r="J30" s="55">
        <f t="shared" si="3"/>
        <v>0</v>
      </c>
      <c r="K30" s="59">
        <f t="shared" si="4"/>
        <v>0</v>
      </c>
      <c r="L30" s="50"/>
    </row>
    <row r="31" spans="1:12" ht="19.5" customHeight="1">
      <c r="A31" s="52">
        <v>29</v>
      </c>
      <c r="B31" s="58" t="str">
        <f>ﾃﾞｰﾀ入力!D31</f>
        <v>S.I（本部</v>
      </c>
      <c r="C31" s="569">
        <f>D31/ﾃﾞｰﾀ入力!E31</f>
        <v>0</v>
      </c>
      <c r="D31" s="607">
        <f>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0</v>
      </c>
      <c r="E31" s="564" t="e">
        <f>$F31/ﾃﾞｰﾀ入力!$F31</f>
        <v>#DIV/0!</v>
      </c>
      <c r="F31" s="655">
        <f>'1'!G42+'2'!G42+'3'!G42+'4'!G42+'5'!G42+'6'!G42+'7'!G42+'8'!G42+'9'!G42+'10'!G42+'11'!G42+'12'!G42+'13'!G42+'14'!G42+'15'!G42+'16'!G42+'17'!G42+'18'!G42+'19'!G42+'20'!G42+'21'!G42+'22'!G42+'23'!G42+'24'!G42+'25'!G42+'26'!G42+'27'!G42+'28'!G42+'29'!G42+'30'!G42+'31'!G42</f>
        <v>0</v>
      </c>
      <c r="G31" s="54" t="str">
        <f t="shared" si="0"/>
        <v/>
      </c>
      <c r="H31" s="55">
        <f t="shared" si="1"/>
        <v>0</v>
      </c>
      <c r="I31" s="55">
        <f t="shared" si="2"/>
        <v>0</v>
      </c>
      <c r="J31" s="55">
        <f t="shared" si="3"/>
        <v>0</v>
      </c>
      <c r="K31" s="59">
        <f t="shared" si="4"/>
        <v>0</v>
      </c>
      <c r="L31" s="50"/>
    </row>
    <row r="32" spans="1:12" ht="19.5" customHeight="1" thickBot="1">
      <c r="A32" s="49">
        <v>30</v>
      </c>
      <c r="B32" s="58" t="str">
        <f>ﾃﾞｰﾀ入力!D32</f>
        <v>不足①</v>
      </c>
      <c r="C32" s="569">
        <f ca="1">D32/ﾃﾞｰﾀ入力!E32</f>
        <v>5.4375</v>
      </c>
      <c r="D32" s="607">
        <f ca="1">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8156.25</v>
      </c>
      <c r="E32" s="54" t="e">
        <f ca="1">$F32/ﾃﾞｰﾀ入力!$F39</f>
        <v>#DIV/0!</v>
      </c>
      <c r="F32" s="656">
        <f ca="1">'1'!G43+'2'!G43+'3'!G43+'4'!G43+'5'!G43+'6'!G43+'7'!G43+'8'!G43+'9'!G43+'10'!G43+'11'!G43+'12'!G43+'13'!G43+'14'!G43+'15'!G43+'16'!G43+'17'!G43+'18'!G43+'19'!G43+'20'!G43+'21'!G43+'22'!G43+'23'!G43+'24'!G43+'25'!G43+'26'!G43+'27'!G43+'28'!G43+'29'!G43+'30'!G43+'31'!G43</f>
        <v>0</v>
      </c>
      <c r="G32" s="54" t="str">
        <f t="shared" ca="1" si="0"/>
        <v/>
      </c>
      <c r="H32" s="55">
        <f t="shared" ca="1" si="1"/>
        <v>0</v>
      </c>
      <c r="I32" s="55">
        <f t="shared" ca="1" si="2"/>
        <v>0</v>
      </c>
      <c r="J32" s="55">
        <f t="shared" ca="1" si="3"/>
        <v>0</v>
      </c>
      <c r="K32" s="59">
        <f t="shared" ca="1" si="4"/>
        <v>815.625</v>
      </c>
      <c r="L32" s="51"/>
    </row>
    <row r="33" spans="1:12" ht="23.25" customHeight="1" thickTop="1" thickBot="1">
      <c r="A33" s="1419" t="s">
        <v>72</v>
      </c>
      <c r="B33" s="1420"/>
      <c r="C33" s="561">
        <f ca="1">'1'!K39+'2'!K39+'3'!K39+'4'!K39+'5'!K39+'6'!K39+'7'!K39+'8'!K39+'9'!K39+'10'!K39+'11'!K39+'12'!K39+'13'!K39+'14'!K39+'15'!K39+'16'!K39+'17'!K39+'18'!K39+'19'!K39+'20'!K39+'21'!K39+'22'!K39+'23'!K39+'24'!K39+'25'!K39+'26'!K39+'27'!K39+'28'!K39+'29'!K39+'30'!K39+'31'!K39</f>
        <v>1446.75</v>
      </c>
      <c r="D33" s="60">
        <f ca="1">SUM(D5:D32)</f>
        <v>1597392.375</v>
      </c>
      <c r="E33" s="421"/>
      <c r="F33" s="60">
        <f ca="1">SUM(F5:F32)</f>
        <v>149464</v>
      </c>
      <c r="G33" s="422"/>
      <c r="H33" s="60" t="e">
        <f ca="1">SUM(H5:H32)</f>
        <v>#DIV/0!</v>
      </c>
      <c r="I33" s="60" t="e">
        <f ca="1">SUM(I5:I32)</f>
        <v>#DIV/0!</v>
      </c>
      <c r="J33" s="60" t="e">
        <f ca="1">SUM(J5:J32)</f>
        <v>#DIV/0!</v>
      </c>
      <c r="K33" s="61" t="e">
        <f ca="1">SUM(K5:K32)</f>
        <v>#DIV/0!</v>
      </c>
      <c r="L33" s="62" t="e">
        <f ca="1">SUM(L5:L32)</f>
        <v>#DIV/0!</v>
      </c>
    </row>
    <row r="34" spans="1:12" ht="20.25" customHeight="1">
      <c r="J34" s="63"/>
    </row>
  </sheetData>
  <sheetProtection formatCells="0"/>
  <mergeCells count="2">
    <mergeCell ref="A2:B2"/>
    <mergeCell ref="A33:B33"/>
  </mergeCells>
  <phoneticPr fontId="41"/>
  <pageMargins left="0.20972222222222223" right="0.20972222222222223" top="0.20972222222222223" bottom="0.18958333333333335" header="0.2" footer="0.18958333333333335"/>
  <pageSetup paperSize="9" scale="70" orientation="landscape" useFirstPageNumber="1" errors="dash" horizontalDpi="4294967293" verticalDpi="4294967293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C88AA-E982-D04E-980E-51D73CC7BA8F}">
  <dimension ref="A1"/>
  <sheetViews>
    <sheetView workbookViewId="0"/>
  </sheetViews>
  <sheetFormatPr baseColWidth="10" defaultRowHeight="14"/>
  <sheetData/>
  <phoneticPr fontId="4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CFFCC"/>
  </sheetPr>
  <dimension ref="A1:AI34"/>
  <sheetViews>
    <sheetView showZeros="0" tabSelected="1" zoomScaleNormal="100" zoomScaleSheetLayoutView="100" workbookViewId="0">
      <pane xSplit="4" ySplit="4" topLeftCell="E5" activePane="bottomRight" state="frozen"/>
      <selection pane="topRight"/>
      <selection pane="bottomLeft"/>
      <selection pane="bottomRight" activeCell="L7" sqref="L7"/>
    </sheetView>
  </sheetViews>
  <sheetFormatPr baseColWidth="10" defaultColWidth="9" defaultRowHeight="14"/>
  <cols>
    <col min="1" max="1" width="0.33203125" style="64" hidden="1" customWidth="1"/>
    <col min="2" max="2" width="3.1640625" style="64" customWidth="1"/>
    <col min="3" max="3" width="18.6640625" style="208" customWidth="1"/>
    <col min="4" max="4" width="0.83203125" style="64" hidden="1" customWidth="1"/>
    <col min="5" max="35" width="8.83203125" style="64" customWidth="1"/>
    <col min="36" max="36" width="9" style="64" bestFit="1"/>
    <col min="37" max="16384" width="9" style="64"/>
  </cols>
  <sheetData>
    <row r="1" spans="1:35" s="209" customFormat="1" ht="22.5" customHeight="1">
      <c r="C1" s="1427" t="s">
        <v>279</v>
      </c>
      <c r="D1" s="1427"/>
      <c r="E1" s="210" t="str">
        <f>ﾃﾞｰﾀ入力!B4</f>
        <v>新宿三丁目</v>
      </c>
      <c r="F1" s="210" t="s">
        <v>139</v>
      </c>
      <c r="G1" s="211"/>
      <c r="H1" s="212">
        <f>ﾃﾞｰﾀ入力!B3</f>
        <v>2026</v>
      </c>
      <c r="I1" s="213">
        <f>ﾃﾞｰﾀ入力!B5</f>
        <v>4</v>
      </c>
      <c r="J1" s="68" t="s">
        <v>140</v>
      </c>
      <c r="M1" s="214"/>
      <c r="O1" s="215"/>
      <c r="P1" s="215"/>
      <c r="S1" s="215"/>
      <c r="T1" s="68" t="str">
        <f>E1</f>
        <v>新宿三丁目</v>
      </c>
      <c r="U1" s="210"/>
      <c r="V1" s="209" t="s">
        <v>139</v>
      </c>
      <c r="X1" s="216">
        <f>ﾃﾞｰﾀ入力!B5</f>
        <v>4</v>
      </c>
      <c r="Y1" s="209" t="s">
        <v>141</v>
      </c>
      <c r="AE1" s="215"/>
      <c r="AF1" s="215"/>
      <c r="AI1" s="215"/>
    </row>
    <row r="2" spans="1:35" ht="13.5" customHeight="1" thickBot="1">
      <c r="D2" s="217"/>
    </row>
    <row r="3" spans="1:35" ht="16.5" customHeight="1">
      <c r="A3" s="1421" t="s">
        <v>142</v>
      </c>
      <c r="B3" s="464"/>
      <c r="C3" s="1423"/>
      <c r="D3" s="1425" t="s">
        <v>143</v>
      </c>
      <c r="E3" s="1001">
        <v>1</v>
      </c>
      <c r="F3" s="1001">
        <f t="shared" ref="F3:AF3" si="0">E3+1</f>
        <v>2</v>
      </c>
      <c r="G3" s="1001">
        <f t="shared" si="0"/>
        <v>3</v>
      </c>
      <c r="H3" s="1001">
        <f t="shared" si="0"/>
        <v>4</v>
      </c>
      <c r="I3" s="1001">
        <f t="shared" si="0"/>
        <v>5</v>
      </c>
      <c r="J3" s="1001">
        <f t="shared" si="0"/>
        <v>6</v>
      </c>
      <c r="K3" s="1001">
        <f t="shared" si="0"/>
        <v>7</v>
      </c>
      <c r="L3" s="1001">
        <f t="shared" si="0"/>
        <v>8</v>
      </c>
      <c r="M3" s="1001">
        <f t="shared" si="0"/>
        <v>9</v>
      </c>
      <c r="N3" s="1001">
        <f t="shared" si="0"/>
        <v>10</v>
      </c>
      <c r="O3" s="1001">
        <f>N3+1</f>
        <v>11</v>
      </c>
      <c r="P3" s="1001">
        <f t="shared" si="0"/>
        <v>12</v>
      </c>
      <c r="Q3" s="1001">
        <f t="shared" si="0"/>
        <v>13</v>
      </c>
      <c r="R3" s="1001">
        <f t="shared" si="0"/>
        <v>14</v>
      </c>
      <c r="S3" s="1001">
        <f t="shared" si="0"/>
        <v>15</v>
      </c>
      <c r="T3" s="1002">
        <f t="shared" si="0"/>
        <v>16</v>
      </c>
      <c r="U3" s="1001">
        <f t="shared" si="0"/>
        <v>17</v>
      </c>
      <c r="V3" s="1001">
        <f t="shared" si="0"/>
        <v>18</v>
      </c>
      <c r="W3" s="1001">
        <f t="shared" si="0"/>
        <v>19</v>
      </c>
      <c r="X3" s="1001">
        <f t="shared" si="0"/>
        <v>20</v>
      </c>
      <c r="Y3" s="1001">
        <f t="shared" si="0"/>
        <v>21</v>
      </c>
      <c r="Z3" s="1001">
        <f t="shared" si="0"/>
        <v>22</v>
      </c>
      <c r="AA3" s="1001">
        <f t="shared" si="0"/>
        <v>23</v>
      </c>
      <c r="AB3" s="1001">
        <f t="shared" si="0"/>
        <v>24</v>
      </c>
      <c r="AC3" s="1001">
        <f t="shared" si="0"/>
        <v>25</v>
      </c>
      <c r="AD3" s="1001">
        <f t="shared" si="0"/>
        <v>26</v>
      </c>
      <c r="AE3" s="1001">
        <f t="shared" si="0"/>
        <v>27</v>
      </c>
      <c r="AF3" s="1001">
        <f t="shared" si="0"/>
        <v>28</v>
      </c>
      <c r="AG3" s="1001">
        <f>IF(MONTH(AF3+1)=MONTH(ﾃﾞｰﾀ入力!B5),AF3+1,"")</f>
        <v>29</v>
      </c>
      <c r="AH3" s="1001">
        <f>IF(MONTH(AF3+2)=MONTH(ﾃﾞｰﾀ入力!B5),AF3+2,"")</f>
        <v>30</v>
      </c>
      <c r="AI3" s="1003">
        <f>IF(MONTH(AF3+3)=MONTH(ﾃﾞｰﾀ入力!B5),AF3+3,"")</f>
        <v>31</v>
      </c>
    </row>
    <row r="4" spans="1:35" ht="16.5" customHeight="1">
      <c r="A4" s="1422"/>
      <c r="B4" s="465"/>
      <c r="C4" s="1424"/>
      <c r="D4" s="1426"/>
      <c r="E4" s="1004">
        <f t="shared" ref="E4:N4" si="1">DATE($H$1,$I$1,E3)</f>
        <v>46113</v>
      </c>
      <c r="F4" s="1004">
        <f t="shared" si="1"/>
        <v>46114</v>
      </c>
      <c r="G4" s="1004">
        <f t="shared" si="1"/>
        <v>46115</v>
      </c>
      <c r="H4" s="1004">
        <f t="shared" si="1"/>
        <v>46116</v>
      </c>
      <c r="I4" s="1004">
        <f t="shared" si="1"/>
        <v>46117</v>
      </c>
      <c r="J4" s="1004">
        <f t="shared" si="1"/>
        <v>46118</v>
      </c>
      <c r="K4" s="1004">
        <f t="shared" si="1"/>
        <v>46119</v>
      </c>
      <c r="L4" s="1004">
        <f t="shared" si="1"/>
        <v>46120</v>
      </c>
      <c r="M4" s="1004">
        <f t="shared" si="1"/>
        <v>46121</v>
      </c>
      <c r="N4" s="1004">
        <f t="shared" si="1"/>
        <v>46122</v>
      </c>
      <c r="O4" s="1004">
        <f t="shared" ref="O4:AI4" si="2">DATE($H$1,$I$1,O3)</f>
        <v>46123</v>
      </c>
      <c r="P4" s="1004">
        <f t="shared" si="2"/>
        <v>46124</v>
      </c>
      <c r="Q4" s="1004">
        <f t="shared" si="2"/>
        <v>46125</v>
      </c>
      <c r="R4" s="1004">
        <f t="shared" si="2"/>
        <v>46126</v>
      </c>
      <c r="S4" s="1004">
        <f t="shared" si="2"/>
        <v>46127</v>
      </c>
      <c r="T4" s="1005">
        <f t="shared" si="2"/>
        <v>46128</v>
      </c>
      <c r="U4" s="1004">
        <f t="shared" si="2"/>
        <v>46129</v>
      </c>
      <c r="V4" s="1004">
        <f t="shared" si="2"/>
        <v>46130</v>
      </c>
      <c r="W4" s="1004">
        <f t="shared" si="2"/>
        <v>46131</v>
      </c>
      <c r="X4" s="1004">
        <f t="shared" si="2"/>
        <v>46132</v>
      </c>
      <c r="Y4" s="1004">
        <f t="shared" si="2"/>
        <v>46133</v>
      </c>
      <c r="Z4" s="1004">
        <f t="shared" si="2"/>
        <v>46134</v>
      </c>
      <c r="AA4" s="1004">
        <f t="shared" si="2"/>
        <v>46135</v>
      </c>
      <c r="AB4" s="1004">
        <f t="shared" si="2"/>
        <v>46136</v>
      </c>
      <c r="AC4" s="1004">
        <f t="shared" si="2"/>
        <v>46137</v>
      </c>
      <c r="AD4" s="1004">
        <f t="shared" si="2"/>
        <v>46138</v>
      </c>
      <c r="AE4" s="1004">
        <f t="shared" si="2"/>
        <v>46139</v>
      </c>
      <c r="AF4" s="1004">
        <f t="shared" si="2"/>
        <v>46140</v>
      </c>
      <c r="AG4" s="1004">
        <f t="shared" si="2"/>
        <v>46141</v>
      </c>
      <c r="AH4" s="1004">
        <f t="shared" si="2"/>
        <v>46142</v>
      </c>
      <c r="AI4" s="1006">
        <f t="shared" si="2"/>
        <v>46143</v>
      </c>
    </row>
    <row r="5" spans="1:35" s="364" customFormat="1" ht="18" customHeight="1">
      <c r="A5" s="575">
        <v>1</v>
      </c>
      <c r="B5" s="571">
        <v>1</v>
      </c>
      <c r="C5" s="1007" t="str">
        <f>ﾃﾞｰﾀ入力!D3</f>
        <v>K.M</v>
      </c>
      <c r="D5" s="1008" t="e">
        <f>ﾃﾞｰﾀ入力!#REF!</f>
        <v>#REF!</v>
      </c>
      <c r="E5" s="1009" t="s">
        <v>221</v>
      </c>
      <c r="F5" s="1010" t="s">
        <v>221</v>
      </c>
      <c r="G5" s="1010" t="s">
        <v>221</v>
      </c>
      <c r="H5" s="1009" t="s">
        <v>221</v>
      </c>
      <c r="I5" s="1009" t="s">
        <v>221</v>
      </c>
      <c r="J5" s="1009" t="s">
        <v>221</v>
      </c>
      <c r="K5" s="1009" t="s">
        <v>221</v>
      </c>
      <c r="L5" s="1009" t="s">
        <v>221</v>
      </c>
      <c r="M5" s="1009" t="s">
        <v>221</v>
      </c>
      <c r="N5" s="1009" t="s">
        <v>221</v>
      </c>
      <c r="O5" s="1009" t="s">
        <v>221</v>
      </c>
      <c r="P5" s="1009" t="s">
        <v>221</v>
      </c>
      <c r="Q5" s="1009" t="s">
        <v>221</v>
      </c>
      <c r="R5" s="1009" t="s">
        <v>221</v>
      </c>
      <c r="S5" s="1009" t="s">
        <v>221</v>
      </c>
      <c r="T5" s="1010" t="s">
        <v>221</v>
      </c>
      <c r="U5" s="1009" t="s">
        <v>221</v>
      </c>
      <c r="V5" s="1009" t="s">
        <v>221</v>
      </c>
      <c r="W5" s="1009" t="s">
        <v>221</v>
      </c>
      <c r="X5" s="1009" t="s">
        <v>221</v>
      </c>
      <c r="Y5" s="1009" t="s">
        <v>221</v>
      </c>
      <c r="Z5" s="1009" t="s">
        <v>221</v>
      </c>
      <c r="AA5" s="1009" t="s">
        <v>221</v>
      </c>
      <c r="AB5" s="1009" t="s">
        <v>221</v>
      </c>
      <c r="AC5" s="1009" t="s">
        <v>221</v>
      </c>
      <c r="AD5" s="1009" t="s">
        <v>221</v>
      </c>
      <c r="AE5" s="1009" t="s">
        <v>221</v>
      </c>
      <c r="AF5" s="1009" t="s">
        <v>221</v>
      </c>
      <c r="AG5" s="1009" t="s">
        <v>221</v>
      </c>
      <c r="AH5" s="1009" t="s">
        <v>221</v>
      </c>
      <c r="AI5" s="1011"/>
    </row>
    <row r="6" spans="1:35" s="364" customFormat="1" ht="18" customHeight="1" thickBot="1">
      <c r="A6" s="578">
        <v>2</v>
      </c>
      <c r="B6" s="572">
        <v>2</v>
      </c>
      <c r="C6" s="1007" t="str">
        <f>ﾃﾞｰﾀ入力!D4</f>
        <v>S.S</v>
      </c>
      <c r="D6" s="1012" t="e">
        <f>ﾃﾞｰﾀ入力!#REF!</f>
        <v>#REF!</v>
      </c>
      <c r="E6" s="1009" t="s">
        <v>221</v>
      </c>
      <c r="F6" s="1009" t="s">
        <v>222</v>
      </c>
      <c r="G6" s="1009" t="s">
        <v>221</v>
      </c>
      <c r="H6" s="1009" t="s">
        <v>221</v>
      </c>
      <c r="I6" s="1009" t="s">
        <v>221</v>
      </c>
      <c r="J6" s="1009" t="s">
        <v>221</v>
      </c>
      <c r="K6" s="1009" t="s">
        <v>221</v>
      </c>
      <c r="L6" s="1009" t="s">
        <v>221</v>
      </c>
      <c r="M6" s="1009" t="s">
        <v>221</v>
      </c>
      <c r="N6" s="1009" t="s">
        <v>221</v>
      </c>
      <c r="O6" s="1009" t="s">
        <v>221</v>
      </c>
      <c r="P6" s="1009" t="s">
        <v>221</v>
      </c>
      <c r="Q6" s="1009" t="s">
        <v>221</v>
      </c>
      <c r="R6" s="1009" t="s">
        <v>221</v>
      </c>
      <c r="S6" s="1009" t="s">
        <v>221</v>
      </c>
      <c r="T6" s="1009" t="s">
        <v>223</v>
      </c>
      <c r="U6" s="1009" t="s">
        <v>221</v>
      </c>
      <c r="V6" s="1009" t="s">
        <v>221</v>
      </c>
      <c r="W6" s="1009" t="s">
        <v>221</v>
      </c>
      <c r="X6" s="1009" t="s">
        <v>221</v>
      </c>
      <c r="Y6" s="1009" t="s">
        <v>255</v>
      </c>
      <c r="Z6" s="1009" t="s">
        <v>221</v>
      </c>
      <c r="AA6" s="1009" t="s">
        <v>223</v>
      </c>
      <c r="AB6" s="1009" t="s">
        <v>222</v>
      </c>
      <c r="AC6" s="1009" t="s">
        <v>221</v>
      </c>
      <c r="AD6" s="1009" t="s">
        <v>221</v>
      </c>
      <c r="AE6" s="1009" t="s">
        <v>222</v>
      </c>
      <c r="AF6" s="1009" t="s">
        <v>221</v>
      </c>
      <c r="AG6" s="1009" t="s">
        <v>221</v>
      </c>
      <c r="AH6" s="1009" t="s">
        <v>221</v>
      </c>
      <c r="AI6" s="1009"/>
    </row>
    <row r="7" spans="1:35" s="364" customFormat="1" ht="18" customHeight="1" thickTop="1">
      <c r="A7" s="579">
        <v>3</v>
      </c>
      <c r="B7" s="571">
        <v>3</v>
      </c>
      <c r="C7" s="1013" t="str">
        <f>ﾃﾞｰﾀ入力!D5</f>
        <v>Y.I</v>
      </c>
      <c r="D7" s="1014" t="e">
        <f>ﾃﾞｰﾀ入力!#REF!</f>
        <v>#REF!</v>
      </c>
      <c r="E7" s="1009"/>
      <c r="F7" s="1009" t="s">
        <v>224</v>
      </c>
      <c r="G7" s="1009" t="s">
        <v>222</v>
      </c>
      <c r="H7" s="1009" t="s">
        <v>222</v>
      </c>
      <c r="I7" s="1009" t="s">
        <v>222</v>
      </c>
      <c r="J7" s="1009" t="s">
        <v>224</v>
      </c>
      <c r="K7" s="1009" t="s">
        <v>222</v>
      </c>
      <c r="L7" s="1009" t="s">
        <v>224</v>
      </c>
      <c r="M7" s="1009" t="s">
        <v>242</v>
      </c>
      <c r="N7" s="1009" t="s">
        <v>222</v>
      </c>
      <c r="O7" s="1009" t="s">
        <v>222</v>
      </c>
      <c r="P7" s="1009" t="s">
        <v>222</v>
      </c>
      <c r="Q7" s="1009" t="s">
        <v>224</v>
      </c>
      <c r="R7" s="1009" t="s">
        <v>224</v>
      </c>
      <c r="S7" s="1009" t="s">
        <v>224</v>
      </c>
      <c r="T7" s="1010" t="s">
        <v>224</v>
      </c>
      <c r="U7" s="1010" t="s">
        <v>222</v>
      </c>
      <c r="V7" s="1010" t="s">
        <v>222</v>
      </c>
      <c r="W7" s="1010" t="s">
        <v>222</v>
      </c>
      <c r="X7" s="1009" t="s">
        <v>224</v>
      </c>
      <c r="Y7" s="1009" t="s">
        <v>224</v>
      </c>
      <c r="Z7" s="1009" t="s">
        <v>224</v>
      </c>
      <c r="AA7" s="1009" t="s">
        <v>224</v>
      </c>
      <c r="AB7" s="1010" t="s">
        <v>222</v>
      </c>
      <c r="AC7" s="1010" t="s">
        <v>222</v>
      </c>
      <c r="AD7" s="1009" t="s">
        <v>222</v>
      </c>
      <c r="AE7" s="1009" t="s">
        <v>224</v>
      </c>
      <c r="AF7" s="1009" t="s">
        <v>224</v>
      </c>
      <c r="AG7" s="1009" t="s">
        <v>222</v>
      </c>
      <c r="AH7" s="1009" t="s">
        <v>224</v>
      </c>
      <c r="AI7" s="1010"/>
    </row>
    <row r="8" spans="1:35" s="364" customFormat="1" ht="18" customHeight="1">
      <c r="A8" s="575">
        <v>4</v>
      </c>
      <c r="B8" s="572">
        <v>4</v>
      </c>
      <c r="C8" s="1007" t="str">
        <f>ﾃﾞｰﾀ入力!D6</f>
        <v>I.Y</v>
      </c>
      <c r="D8" s="1012" t="e">
        <f>ﾃﾞｰﾀ入力!#REF!</f>
        <v>#REF!</v>
      </c>
      <c r="E8" s="1009" t="s">
        <v>222</v>
      </c>
      <c r="F8" s="1009" t="s">
        <v>222</v>
      </c>
      <c r="G8" s="1009" t="s">
        <v>222</v>
      </c>
      <c r="H8" s="1009" t="s">
        <v>222</v>
      </c>
      <c r="I8" s="1009" t="s">
        <v>222</v>
      </c>
      <c r="J8" s="1009" t="s">
        <v>222</v>
      </c>
      <c r="K8" s="1009" t="s">
        <v>222</v>
      </c>
      <c r="L8" s="1009" t="s">
        <v>222</v>
      </c>
      <c r="M8" s="1009" t="s">
        <v>222</v>
      </c>
      <c r="N8" s="1009" t="s">
        <v>222</v>
      </c>
      <c r="O8" s="1009" t="s">
        <v>222</v>
      </c>
      <c r="P8" s="1009" t="s">
        <v>222</v>
      </c>
      <c r="Q8" s="1009" t="s">
        <v>222</v>
      </c>
      <c r="R8" s="1009" t="s">
        <v>222</v>
      </c>
      <c r="S8" s="1009" t="s">
        <v>222</v>
      </c>
      <c r="T8" s="1010" t="s">
        <v>222</v>
      </c>
      <c r="U8" s="1010" t="s">
        <v>222</v>
      </c>
      <c r="V8" s="1010" t="s">
        <v>222</v>
      </c>
      <c r="W8" s="1009" t="s">
        <v>222</v>
      </c>
      <c r="X8" s="1009" t="s">
        <v>222</v>
      </c>
      <c r="Y8" s="1009" t="s">
        <v>222</v>
      </c>
      <c r="Z8" s="1009" t="s">
        <v>222</v>
      </c>
      <c r="AA8" s="1010" t="s">
        <v>222</v>
      </c>
      <c r="AB8" s="1010" t="s">
        <v>222</v>
      </c>
      <c r="AC8" s="1010" t="s">
        <v>222</v>
      </c>
      <c r="AD8" s="1009" t="s">
        <v>222</v>
      </c>
      <c r="AE8" s="1009" t="s">
        <v>222</v>
      </c>
      <c r="AF8" s="1009" t="s">
        <v>222</v>
      </c>
      <c r="AG8" s="1009" t="s">
        <v>222</v>
      </c>
      <c r="AH8" s="1010" t="s">
        <v>222</v>
      </c>
      <c r="AI8" s="1010"/>
    </row>
    <row r="9" spans="1:35" s="364" customFormat="1" ht="18" customHeight="1">
      <c r="A9" s="575">
        <v>5</v>
      </c>
      <c r="B9" s="571">
        <v>5</v>
      </c>
      <c r="C9" s="1013" t="str">
        <f>ﾃﾞｰﾀ入力!D7</f>
        <v>S.S</v>
      </c>
      <c r="D9" s="1015" t="e">
        <f>ﾃﾞｰﾀ入力!#REF!</f>
        <v>#REF!</v>
      </c>
      <c r="E9" s="1009" t="s">
        <v>222</v>
      </c>
      <c r="F9" s="1009" t="s">
        <v>222</v>
      </c>
      <c r="G9" s="1009" t="s">
        <v>232</v>
      </c>
      <c r="H9" s="1009" t="s">
        <v>232</v>
      </c>
      <c r="I9" s="1009" t="s">
        <v>222</v>
      </c>
      <c r="J9" s="1009" t="s">
        <v>222</v>
      </c>
      <c r="K9" s="1009" t="s">
        <v>222</v>
      </c>
      <c r="L9" s="1009" t="s">
        <v>222</v>
      </c>
      <c r="M9" s="1009" t="s">
        <v>222</v>
      </c>
      <c r="N9" s="1009" t="s">
        <v>232</v>
      </c>
      <c r="O9" s="1009" t="s">
        <v>232</v>
      </c>
      <c r="P9" s="1009" t="s">
        <v>222</v>
      </c>
      <c r="Q9" s="1009" t="s">
        <v>222</v>
      </c>
      <c r="R9" s="1009" t="s">
        <v>222</v>
      </c>
      <c r="S9" s="1009" t="s">
        <v>222</v>
      </c>
      <c r="T9" s="1009" t="s">
        <v>222</v>
      </c>
      <c r="U9" s="1009" t="s">
        <v>232</v>
      </c>
      <c r="V9" s="1009" t="s">
        <v>232</v>
      </c>
      <c r="W9" s="1009" t="s">
        <v>222</v>
      </c>
      <c r="X9" s="1009" t="s">
        <v>222</v>
      </c>
      <c r="Y9" s="1009" t="s">
        <v>222</v>
      </c>
      <c r="Z9" s="1009" t="s">
        <v>222</v>
      </c>
      <c r="AA9" s="1009" t="s">
        <v>222</v>
      </c>
      <c r="AB9" s="1009" t="s">
        <v>232</v>
      </c>
      <c r="AC9" s="1009" t="s">
        <v>232</v>
      </c>
      <c r="AD9" s="1009" t="s">
        <v>222</v>
      </c>
      <c r="AE9" s="1009" t="s">
        <v>222</v>
      </c>
      <c r="AF9" s="1009" t="s">
        <v>222</v>
      </c>
      <c r="AG9" s="1009" t="s">
        <v>222</v>
      </c>
      <c r="AH9" s="1009" t="s">
        <v>222</v>
      </c>
      <c r="AI9" s="1009"/>
    </row>
    <row r="10" spans="1:35" ht="18" customHeight="1">
      <c r="A10" s="576">
        <v>6</v>
      </c>
      <c r="B10" s="573">
        <v>6</v>
      </c>
      <c r="C10" s="1016" t="str">
        <f>ﾃﾞｰﾀ入力!D8</f>
        <v>S.M</v>
      </c>
      <c r="D10" s="1017" t="e">
        <f>ﾃﾞｰﾀ入力!#REF!</f>
        <v>#REF!</v>
      </c>
      <c r="E10" s="1009" t="s">
        <v>230</v>
      </c>
      <c r="F10" s="1009" t="s">
        <v>230</v>
      </c>
      <c r="G10" s="1009" t="s">
        <v>222</v>
      </c>
      <c r="H10" s="1009" t="s">
        <v>229</v>
      </c>
      <c r="I10" s="1009" t="s">
        <v>229</v>
      </c>
      <c r="J10" s="1009" t="s">
        <v>222</v>
      </c>
      <c r="K10" s="1009" t="s">
        <v>230</v>
      </c>
      <c r="L10" s="1009" t="s">
        <v>230</v>
      </c>
      <c r="M10" s="1009" t="s">
        <v>230</v>
      </c>
      <c r="N10" s="1009" t="s">
        <v>222</v>
      </c>
      <c r="O10" s="1009" t="s">
        <v>229</v>
      </c>
      <c r="P10" s="1009" t="s">
        <v>229</v>
      </c>
      <c r="Q10" s="1009" t="s">
        <v>222</v>
      </c>
      <c r="R10" s="1009" t="s">
        <v>230</v>
      </c>
      <c r="S10" s="1009" t="s">
        <v>222</v>
      </c>
      <c r="T10" s="1010" t="s">
        <v>230</v>
      </c>
      <c r="U10" s="1010" t="s">
        <v>222</v>
      </c>
      <c r="V10" s="1010" t="s">
        <v>229</v>
      </c>
      <c r="W10" s="1010" t="s">
        <v>229</v>
      </c>
      <c r="X10" s="1009" t="s">
        <v>222</v>
      </c>
      <c r="Y10" s="1010" t="s">
        <v>230</v>
      </c>
      <c r="Z10" s="1010" t="s">
        <v>230</v>
      </c>
      <c r="AA10" s="1010" t="s">
        <v>230</v>
      </c>
      <c r="AB10" s="1009" t="s">
        <v>222</v>
      </c>
      <c r="AC10" s="1010" t="s">
        <v>229</v>
      </c>
      <c r="AD10" s="1010" t="s">
        <v>229</v>
      </c>
      <c r="AE10" s="1009" t="s">
        <v>222</v>
      </c>
      <c r="AF10" s="1010" t="s">
        <v>230</v>
      </c>
      <c r="AG10" s="1010" t="s">
        <v>229</v>
      </c>
      <c r="AH10" s="1010" t="s">
        <v>230</v>
      </c>
      <c r="AI10" s="1009"/>
    </row>
    <row r="11" spans="1:35" ht="18" customHeight="1">
      <c r="A11" s="577">
        <v>7</v>
      </c>
      <c r="B11" s="574">
        <v>7</v>
      </c>
      <c r="C11" s="1016" t="str">
        <f>ﾃﾞｰﾀ入力!D9</f>
        <v>N.D</v>
      </c>
      <c r="D11" s="1018" t="e">
        <f>ﾃﾞｰﾀ入力!#REF!</f>
        <v>#REF!</v>
      </c>
      <c r="E11" s="1009" t="s">
        <v>222</v>
      </c>
      <c r="F11" s="1009" t="s">
        <v>222</v>
      </c>
      <c r="G11" s="1009" t="s">
        <v>222</v>
      </c>
      <c r="H11" s="1009" t="s">
        <v>235</v>
      </c>
      <c r="I11" s="1009" t="s">
        <v>227</v>
      </c>
      <c r="J11" s="1009" t="s">
        <v>227</v>
      </c>
      <c r="K11" s="1009" t="s">
        <v>222</v>
      </c>
      <c r="L11" s="1009" t="s">
        <v>222</v>
      </c>
      <c r="M11" s="1009" t="s">
        <v>222</v>
      </c>
      <c r="N11" s="1009" t="s">
        <v>222</v>
      </c>
      <c r="O11" s="1009" t="s">
        <v>235</v>
      </c>
      <c r="P11" s="1009" t="s">
        <v>227</v>
      </c>
      <c r="Q11" s="1009" t="s">
        <v>227</v>
      </c>
      <c r="R11" s="1009" t="s">
        <v>222</v>
      </c>
      <c r="S11" s="1009" t="s">
        <v>222</v>
      </c>
      <c r="T11" s="1010" t="s">
        <v>222</v>
      </c>
      <c r="U11" s="1010" t="s">
        <v>222</v>
      </c>
      <c r="V11" s="1009" t="s">
        <v>235</v>
      </c>
      <c r="W11" s="1010" t="s">
        <v>222</v>
      </c>
      <c r="X11" s="1010" t="s">
        <v>222</v>
      </c>
      <c r="Y11" s="1010" t="s">
        <v>222</v>
      </c>
      <c r="Z11" s="1009" t="s">
        <v>222</v>
      </c>
      <c r="AA11" s="1010" t="s">
        <v>222</v>
      </c>
      <c r="AB11" s="1010" t="s">
        <v>222</v>
      </c>
      <c r="AC11" s="1009" t="s">
        <v>235</v>
      </c>
      <c r="AD11" s="1010" t="s">
        <v>222</v>
      </c>
      <c r="AE11" s="1010" t="s">
        <v>222</v>
      </c>
      <c r="AF11" s="1009" t="s">
        <v>222</v>
      </c>
      <c r="AG11" s="1009" t="s">
        <v>222</v>
      </c>
      <c r="AH11" s="1009" t="s">
        <v>222</v>
      </c>
      <c r="AI11" s="1009"/>
    </row>
    <row r="12" spans="1:35" ht="18" customHeight="1">
      <c r="A12" s="577">
        <v>8</v>
      </c>
      <c r="B12" s="574">
        <v>8</v>
      </c>
      <c r="C12" s="1016" t="str">
        <f>ﾃﾞｰﾀ入力!D10</f>
        <v>M.K</v>
      </c>
      <c r="D12" s="1018" t="e">
        <f>ﾃﾞｰﾀ入力!#REF!</f>
        <v>#REF!</v>
      </c>
      <c r="E12" s="1009" t="s">
        <v>230</v>
      </c>
      <c r="F12" s="1009" t="s">
        <v>230</v>
      </c>
      <c r="G12" s="1009" t="s">
        <v>223</v>
      </c>
      <c r="H12" s="1009" t="s">
        <v>223</v>
      </c>
      <c r="I12" s="1009" t="s">
        <v>222</v>
      </c>
      <c r="J12" s="1009" t="s">
        <v>222</v>
      </c>
      <c r="K12" s="1009" t="s">
        <v>230</v>
      </c>
      <c r="L12" s="1009" t="s">
        <v>230</v>
      </c>
      <c r="M12" s="1009" t="s">
        <v>230</v>
      </c>
      <c r="N12" s="1009" t="s">
        <v>222</v>
      </c>
      <c r="O12" s="1009" t="s">
        <v>223</v>
      </c>
      <c r="P12" s="1009" t="s">
        <v>230</v>
      </c>
      <c r="Q12" s="1009" t="s">
        <v>230</v>
      </c>
      <c r="R12" s="1009" t="s">
        <v>230</v>
      </c>
      <c r="S12" s="1009" t="s">
        <v>230</v>
      </c>
      <c r="T12" s="1009" t="s">
        <v>230</v>
      </c>
      <c r="U12" s="1009" t="s">
        <v>223</v>
      </c>
      <c r="V12" s="1009" t="s">
        <v>235</v>
      </c>
      <c r="W12" s="1009" t="s">
        <v>230</v>
      </c>
      <c r="X12" s="1009" t="s">
        <v>230</v>
      </c>
      <c r="Y12" s="1009" t="s">
        <v>230</v>
      </c>
      <c r="Z12" s="1009" t="s">
        <v>230</v>
      </c>
      <c r="AA12" s="1009" t="s">
        <v>230</v>
      </c>
      <c r="AB12" s="1009" t="s">
        <v>223</v>
      </c>
      <c r="AC12" s="1009" t="s">
        <v>223</v>
      </c>
      <c r="AD12" s="1009" t="s">
        <v>230</v>
      </c>
      <c r="AE12" s="1009" t="s">
        <v>230</v>
      </c>
      <c r="AF12" s="1009" t="s">
        <v>230</v>
      </c>
      <c r="AG12" s="1009" t="s">
        <v>230</v>
      </c>
      <c r="AH12" s="1009" t="s">
        <v>230</v>
      </c>
      <c r="AI12" s="1009"/>
    </row>
    <row r="13" spans="1:35" ht="18" customHeight="1">
      <c r="A13" s="577">
        <v>9</v>
      </c>
      <c r="B13" s="574">
        <v>9</v>
      </c>
      <c r="C13" s="1016" t="str">
        <f>ﾃﾞｰﾀ入力!D11</f>
        <v>H.S</v>
      </c>
      <c r="D13" s="1018" t="e">
        <f>ﾃﾞｰﾀ入力!#REF!</f>
        <v>#REF!</v>
      </c>
      <c r="E13" s="1009" t="s">
        <v>222</v>
      </c>
      <c r="F13" s="1009" t="s">
        <v>232</v>
      </c>
      <c r="G13" s="1009" t="s">
        <v>232</v>
      </c>
      <c r="H13" s="1009" t="s">
        <v>241</v>
      </c>
      <c r="I13" s="1009" t="s">
        <v>228</v>
      </c>
      <c r="J13" s="1009" t="s">
        <v>222</v>
      </c>
      <c r="K13" s="1009" t="s">
        <v>222</v>
      </c>
      <c r="L13" s="1009" t="s">
        <v>232</v>
      </c>
      <c r="M13" s="1009" t="s">
        <v>232</v>
      </c>
      <c r="N13" s="1009" t="s">
        <v>232</v>
      </c>
      <c r="O13" s="1009" t="s">
        <v>241</v>
      </c>
      <c r="P13" s="1009" t="s">
        <v>241</v>
      </c>
      <c r="Q13" s="1009" t="s">
        <v>222</v>
      </c>
      <c r="R13" s="1009" t="s">
        <v>222</v>
      </c>
      <c r="S13" s="1009" t="s">
        <v>232</v>
      </c>
      <c r="T13" s="1010" t="s">
        <v>221</v>
      </c>
      <c r="U13" s="1010" t="s">
        <v>221</v>
      </c>
      <c r="V13" s="1010" t="s">
        <v>221</v>
      </c>
      <c r="W13" s="1009" t="s">
        <v>221</v>
      </c>
      <c r="X13" s="1009" t="s">
        <v>221</v>
      </c>
      <c r="Y13" s="1009" t="s">
        <v>221</v>
      </c>
      <c r="Z13" s="1009" t="s">
        <v>221</v>
      </c>
      <c r="AA13" s="1010" t="s">
        <v>221</v>
      </c>
      <c r="AB13" s="1010" t="s">
        <v>221</v>
      </c>
      <c r="AC13" s="1009" t="s">
        <v>221</v>
      </c>
      <c r="AD13" s="1010" t="s">
        <v>221</v>
      </c>
      <c r="AE13" s="1010" t="s">
        <v>221</v>
      </c>
      <c r="AF13" s="1009" t="s">
        <v>221</v>
      </c>
      <c r="AG13" s="1009" t="s">
        <v>222</v>
      </c>
      <c r="AH13" s="1010" t="s">
        <v>221</v>
      </c>
      <c r="AI13" s="1010"/>
    </row>
    <row r="14" spans="1:35" ht="18" customHeight="1">
      <c r="A14" s="577">
        <v>10</v>
      </c>
      <c r="B14" s="574">
        <v>10</v>
      </c>
      <c r="C14" s="1016" t="str">
        <f>ﾃﾞｰﾀ入力!D12</f>
        <v>C.E</v>
      </c>
      <c r="D14" s="1018" t="e">
        <f>ﾃﾞｰﾀ入力!#REF!</f>
        <v>#REF!</v>
      </c>
      <c r="E14" s="1009" t="s">
        <v>222</v>
      </c>
      <c r="F14" s="1009" t="s">
        <v>222</v>
      </c>
      <c r="G14" s="1009" t="s">
        <v>222</v>
      </c>
      <c r="H14" s="1009" t="s">
        <v>222</v>
      </c>
      <c r="I14" s="1009" t="s">
        <v>222</v>
      </c>
      <c r="J14" s="1009" t="s">
        <v>222</v>
      </c>
      <c r="K14" s="1009" t="s">
        <v>222</v>
      </c>
      <c r="L14" s="1009" t="s">
        <v>222</v>
      </c>
      <c r="M14" s="1009" t="s">
        <v>222</v>
      </c>
      <c r="N14" s="1009" t="s">
        <v>222</v>
      </c>
      <c r="O14" s="1009" t="s">
        <v>222</v>
      </c>
      <c r="P14" s="1009" t="s">
        <v>222</v>
      </c>
      <c r="Q14" s="1009" t="s">
        <v>222</v>
      </c>
      <c r="R14" s="1009" t="s">
        <v>222</v>
      </c>
      <c r="S14" s="1009" t="s">
        <v>222</v>
      </c>
      <c r="T14" s="1010" t="s">
        <v>222</v>
      </c>
      <c r="U14" s="1009" t="s">
        <v>222</v>
      </c>
      <c r="V14" s="1009" t="s">
        <v>222</v>
      </c>
      <c r="W14" s="1009" t="s">
        <v>222</v>
      </c>
      <c r="X14" s="1009" t="s">
        <v>222</v>
      </c>
      <c r="Y14" s="1009" t="s">
        <v>222</v>
      </c>
      <c r="Z14" s="1009" t="s">
        <v>222</v>
      </c>
      <c r="AA14" s="1009" t="s">
        <v>222</v>
      </c>
      <c r="AB14" s="1009" t="s">
        <v>222</v>
      </c>
      <c r="AC14" s="1009" t="s">
        <v>222</v>
      </c>
      <c r="AD14" s="1009" t="s">
        <v>222</v>
      </c>
      <c r="AE14" s="1009" t="s">
        <v>222</v>
      </c>
      <c r="AF14" s="1009" t="s">
        <v>227</v>
      </c>
      <c r="AG14" s="1009" t="s">
        <v>222</v>
      </c>
      <c r="AH14" s="1009" t="s">
        <v>227</v>
      </c>
      <c r="AI14" s="1009"/>
    </row>
    <row r="15" spans="1:35" ht="18" customHeight="1">
      <c r="A15" s="577">
        <v>11</v>
      </c>
      <c r="B15" s="574">
        <v>11</v>
      </c>
      <c r="C15" s="1016" t="str">
        <f>ﾃﾞｰﾀ入力!D13</f>
        <v>K.J</v>
      </c>
      <c r="D15" s="1018" t="e">
        <f>ﾃﾞｰﾀ入力!#REF!</f>
        <v>#REF!</v>
      </c>
      <c r="E15" s="1009" t="s">
        <v>222</v>
      </c>
      <c r="F15" s="1009" t="s">
        <v>222</v>
      </c>
      <c r="G15" s="1009" t="s">
        <v>222</v>
      </c>
      <c r="H15" s="1009" t="s">
        <v>222</v>
      </c>
      <c r="I15" s="1009" t="s">
        <v>222</v>
      </c>
      <c r="J15" s="1009" t="s">
        <v>222</v>
      </c>
      <c r="K15" s="1009" t="s">
        <v>222</v>
      </c>
      <c r="L15" s="1009" t="s">
        <v>222</v>
      </c>
      <c r="M15" s="1009" t="s">
        <v>222</v>
      </c>
      <c r="N15" s="1009" t="s">
        <v>222</v>
      </c>
      <c r="O15" s="1009" t="s">
        <v>222</v>
      </c>
      <c r="P15" s="1009" t="s">
        <v>222</v>
      </c>
      <c r="Q15" s="1009" t="s">
        <v>222</v>
      </c>
      <c r="R15" s="1009" t="s">
        <v>222</v>
      </c>
      <c r="S15" s="1009" t="s">
        <v>222</v>
      </c>
      <c r="T15" s="1010" t="s">
        <v>222</v>
      </c>
      <c r="U15" s="1009" t="s">
        <v>222</v>
      </c>
      <c r="V15" s="1010" t="s">
        <v>222</v>
      </c>
      <c r="W15" s="1009" t="s">
        <v>222</v>
      </c>
      <c r="X15" s="1009" t="s">
        <v>222</v>
      </c>
      <c r="Y15" s="1010" t="s">
        <v>222</v>
      </c>
      <c r="Z15" s="1010" t="s">
        <v>222</v>
      </c>
      <c r="AA15" s="1010" t="s">
        <v>222</v>
      </c>
      <c r="AB15" s="1010" t="s">
        <v>222</v>
      </c>
      <c r="AC15" s="1010" t="s">
        <v>222</v>
      </c>
      <c r="AD15" s="1009" t="s">
        <v>222</v>
      </c>
      <c r="AE15" s="1009" t="s">
        <v>222</v>
      </c>
      <c r="AF15" s="1010" t="s">
        <v>222</v>
      </c>
      <c r="AG15" s="1010" t="s">
        <v>222</v>
      </c>
      <c r="AH15" s="1010" t="s">
        <v>222</v>
      </c>
      <c r="AI15" s="1010"/>
    </row>
    <row r="16" spans="1:35" ht="18" customHeight="1">
      <c r="A16" s="577">
        <v>12</v>
      </c>
      <c r="B16" s="574">
        <v>12</v>
      </c>
      <c r="C16" s="1016" t="str">
        <f>ﾃﾞｰﾀ入力!D14</f>
        <v>Y.K</v>
      </c>
      <c r="D16" s="1018" t="e">
        <f>ﾃﾞｰﾀ入力!#REF!</f>
        <v>#REF!</v>
      </c>
      <c r="E16" s="1009" t="s">
        <v>222</v>
      </c>
      <c r="F16" s="1009" t="s">
        <v>222</v>
      </c>
      <c r="G16" s="1009" t="s">
        <v>222</v>
      </c>
      <c r="H16" s="1009" t="s">
        <v>234</v>
      </c>
      <c r="I16" s="1009" t="s">
        <v>223</v>
      </c>
      <c r="J16" s="1009" t="s">
        <v>222</v>
      </c>
      <c r="K16" s="1009" t="s">
        <v>248</v>
      </c>
      <c r="L16" s="1009" t="s">
        <v>226</v>
      </c>
      <c r="M16" s="1009" t="s">
        <v>223</v>
      </c>
      <c r="N16" s="1009" t="s">
        <v>222</v>
      </c>
      <c r="O16" s="1009" t="s">
        <v>249</v>
      </c>
      <c r="P16" s="1009" t="s">
        <v>222</v>
      </c>
      <c r="Q16" s="1009" t="s">
        <v>222</v>
      </c>
      <c r="R16" s="1009" t="s">
        <v>222</v>
      </c>
      <c r="S16" s="1009" t="s">
        <v>222</v>
      </c>
      <c r="T16" s="1009" t="s">
        <v>222</v>
      </c>
      <c r="U16" s="1009" t="s">
        <v>222</v>
      </c>
      <c r="V16" s="1009" t="s">
        <v>222</v>
      </c>
      <c r="W16" s="1009" t="s">
        <v>222</v>
      </c>
      <c r="X16" s="1009" t="s">
        <v>222</v>
      </c>
      <c r="Y16" s="1009" t="s">
        <v>252</v>
      </c>
      <c r="Z16" s="1009" t="s">
        <v>222</v>
      </c>
      <c r="AA16" s="1009" t="s">
        <v>222</v>
      </c>
      <c r="AB16" s="1009" t="s">
        <v>222</v>
      </c>
      <c r="AC16" s="1009" t="s">
        <v>222</v>
      </c>
      <c r="AD16" s="1009" t="s">
        <v>253</v>
      </c>
      <c r="AE16" s="1009" t="s">
        <v>222</v>
      </c>
      <c r="AF16" s="1009" t="s">
        <v>252</v>
      </c>
      <c r="AG16" s="1009" t="s">
        <v>222</v>
      </c>
      <c r="AH16" s="1009" t="s">
        <v>222</v>
      </c>
      <c r="AI16" s="1011"/>
    </row>
    <row r="17" spans="1:35" ht="18" customHeight="1">
      <c r="A17" s="577">
        <v>13</v>
      </c>
      <c r="B17" s="574">
        <v>13</v>
      </c>
      <c r="C17" s="1016" t="str">
        <f>ﾃﾞｰﾀ入力!D15</f>
        <v>T.R</v>
      </c>
      <c r="D17" s="1018" t="e">
        <f>ﾃﾞｰﾀ入力!#REF!</f>
        <v>#REF!</v>
      </c>
      <c r="E17" s="1009" t="s">
        <v>240</v>
      </c>
      <c r="F17" s="1009" t="s">
        <v>222</v>
      </c>
      <c r="G17" s="1009" t="s">
        <v>240</v>
      </c>
      <c r="H17" s="1009" t="s">
        <v>222</v>
      </c>
      <c r="I17" s="1009" t="s">
        <v>222</v>
      </c>
      <c r="J17" s="1009" t="s">
        <v>222</v>
      </c>
      <c r="K17" s="1009" t="s">
        <v>222</v>
      </c>
      <c r="L17" s="1009" t="s">
        <v>240</v>
      </c>
      <c r="M17" s="1009" t="s">
        <v>222</v>
      </c>
      <c r="N17" s="1009" t="s">
        <v>240</v>
      </c>
      <c r="O17" s="1009" t="s">
        <v>222</v>
      </c>
      <c r="P17" s="1009" t="s">
        <v>222</v>
      </c>
      <c r="Q17" s="1009" t="s">
        <v>222</v>
      </c>
      <c r="R17" s="1009" t="s">
        <v>245</v>
      </c>
      <c r="S17" s="1009" t="s">
        <v>240</v>
      </c>
      <c r="T17" s="1010" t="s">
        <v>222</v>
      </c>
      <c r="U17" s="1009" t="s">
        <v>222</v>
      </c>
      <c r="V17" s="1009" t="s">
        <v>222</v>
      </c>
      <c r="W17" s="1009" t="s">
        <v>222</v>
      </c>
      <c r="X17" s="1009" t="s">
        <v>222</v>
      </c>
      <c r="Y17" s="1009" t="s">
        <v>222</v>
      </c>
      <c r="Z17" s="1009" t="s">
        <v>222</v>
      </c>
      <c r="AA17" s="1009" t="s">
        <v>244</v>
      </c>
      <c r="AB17" s="1009" t="s">
        <v>222</v>
      </c>
      <c r="AC17" s="1009" t="s">
        <v>222</v>
      </c>
      <c r="AD17" s="1009" t="s">
        <v>242</v>
      </c>
      <c r="AE17" s="1009" t="s">
        <v>222</v>
      </c>
      <c r="AF17" s="1009" t="s">
        <v>222</v>
      </c>
      <c r="AG17" s="1009" t="s">
        <v>242</v>
      </c>
      <c r="AH17" s="1009" t="s">
        <v>222</v>
      </c>
      <c r="AI17" s="1011"/>
    </row>
    <row r="18" spans="1:35" ht="18" customHeight="1">
      <c r="A18" s="577">
        <v>14</v>
      </c>
      <c r="B18" s="574">
        <v>14</v>
      </c>
      <c r="C18" s="1016" t="str">
        <f>ﾃﾞｰﾀ入力!D16</f>
        <v>I.N</v>
      </c>
      <c r="D18" s="1019" t="e">
        <f>#REF!</f>
        <v>#REF!</v>
      </c>
      <c r="E18" s="1009" t="s">
        <v>222</v>
      </c>
      <c r="F18" s="1009" t="s">
        <v>222</v>
      </c>
      <c r="G18" s="1009" t="s">
        <v>222</v>
      </c>
      <c r="H18" s="1009" t="s">
        <v>236</v>
      </c>
      <c r="I18" s="1009" t="s">
        <v>225</v>
      </c>
      <c r="J18" s="1009" t="s">
        <v>222</v>
      </c>
      <c r="K18" s="1009" t="s">
        <v>244</v>
      </c>
      <c r="L18" s="1009" t="s">
        <v>222</v>
      </c>
      <c r="M18" s="1009" t="s">
        <v>236</v>
      </c>
      <c r="N18" s="1009" t="s">
        <v>244</v>
      </c>
      <c r="O18" s="1009" t="s">
        <v>250</v>
      </c>
      <c r="P18" s="1009" t="s">
        <v>236</v>
      </c>
      <c r="Q18" s="1009" t="s">
        <v>222</v>
      </c>
      <c r="R18" s="1009" t="s">
        <v>224</v>
      </c>
      <c r="S18" s="1009" t="s">
        <v>222</v>
      </c>
      <c r="T18" s="1010" t="s">
        <v>222</v>
      </c>
      <c r="U18" s="1009" t="s">
        <v>224</v>
      </c>
      <c r="V18" s="1009" t="s">
        <v>225</v>
      </c>
      <c r="W18" s="1009" t="s">
        <v>244</v>
      </c>
      <c r="X18" s="1009" t="s">
        <v>222</v>
      </c>
      <c r="Y18" s="1009" t="s">
        <v>254</v>
      </c>
      <c r="Z18" s="1009" t="s">
        <v>222</v>
      </c>
      <c r="AA18" s="1010" t="s">
        <v>222</v>
      </c>
      <c r="AB18" s="1009" t="s">
        <v>236</v>
      </c>
      <c r="AC18" s="1009" t="s">
        <v>254</v>
      </c>
      <c r="AD18" s="1009" t="s">
        <v>236</v>
      </c>
      <c r="AE18" s="1009" t="s">
        <v>222</v>
      </c>
      <c r="AF18" s="1009" t="s">
        <v>254</v>
      </c>
      <c r="AG18" s="1010" t="s">
        <v>222</v>
      </c>
      <c r="AH18" s="1009" t="s">
        <v>236</v>
      </c>
      <c r="AI18" s="1009"/>
    </row>
    <row r="19" spans="1:35" ht="18" customHeight="1">
      <c r="A19" s="577">
        <v>15</v>
      </c>
      <c r="B19" s="574">
        <v>15</v>
      </c>
      <c r="C19" s="1016" t="str">
        <f>ﾃﾞｰﾀ入力!D17</f>
        <v>W.M</v>
      </c>
      <c r="D19" s="1018" t="e">
        <f>ﾃﾞｰﾀ入力!#REF!</f>
        <v>#REF!</v>
      </c>
      <c r="E19" s="1009" t="s">
        <v>231</v>
      </c>
      <c r="F19" s="1009" t="s">
        <v>222</v>
      </c>
      <c r="G19" s="1009" t="s">
        <v>222</v>
      </c>
      <c r="H19" s="1009" t="s">
        <v>222</v>
      </c>
      <c r="I19" s="1009" t="s">
        <v>222</v>
      </c>
      <c r="J19" s="1009" t="s">
        <v>222</v>
      </c>
      <c r="K19" s="1009" t="s">
        <v>222</v>
      </c>
      <c r="L19" s="1009" t="s">
        <v>222</v>
      </c>
      <c r="M19" s="1009" t="s">
        <v>222</v>
      </c>
      <c r="N19" s="1009" t="s">
        <v>222</v>
      </c>
      <c r="O19" s="1009" t="s">
        <v>222</v>
      </c>
      <c r="P19" s="1009" t="s">
        <v>222</v>
      </c>
      <c r="Q19" s="1009" t="s">
        <v>231</v>
      </c>
      <c r="R19" s="1009" t="s">
        <v>222</v>
      </c>
      <c r="S19" s="1009" t="s">
        <v>222</v>
      </c>
      <c r="T19" s="1010" t="s">
        <v>222</v>
      </c>
      <c r="U19" s="1009" t="s">
        <v>222</v>
      </c>
      <c r="V19" s="1010" t="s">
        <v>222</v>
      </c>
      <c r="W19" s="1009" t="s">
        <v>222</v>
      </c>
      <c r="X19" s="1009" t="s">
        <v>222</v>
      </c>
      <c r="Y19" s="1010" t="s">
        <v>222</v>
      </c>
      <c r="Z19" s="1010" t="s">
        <v>222</v>
      </c>
      <c r="AA19" s="1010" t="s">
        <v>222</v>
      </c>
      <c r="AB19" s="1009" t="s">
        <v>222</v>
      </c>
      <c r="AC19" s="1010" t="s">
        <v>222</v>
      </c>
      <c r="AD19" s="1009" t="s">
        <v>222</v>
      </c>
      <c r="AE19" s="1009" t="s">
        <v>222</v>
      </c>
      <c r="AF19" s="1010" t="s">
        <v>222</v>
      </c>
      <c r="AG19" s="1010" t="s">
        <v>222</v>
      </c>
      <c r="AH19" s="1010" t="s">
        <v>222</v>
      </c>
      <c r="AI19" s="1011"/>
    </row>
    <row r="20" spans="1:35" ht="18" customHeight="1">
      <c r="A20" s="577">
        <v>16</v>
      </c>
      <c r="B20" s="574">
        <v>16</v>
      </c>
      <c r="C20" s="1016" t="str">
        <f>ﾃﾞｰﾀ入力!D18</f>
        <v>Y.Y</v>
      </c>
      <c r="D20" s="1018" t="e">
        <f>ﾃﾞｰﾀ入力!#REF!</f>
        <v>#REF!</v>
      </c>
      <c r="E20" s="1009" t="s">
        <v>222</v>
      </c>
      <c r="F20" s="1009" t="s">
        <v>237</v>
      </c>
      <c r="G20" s="1009" t="s">
        <v>222</v>
      </c>
      <c r="H20" s="1009" t="s">
        <v>237</v>
      </c>
      <c r="I20" s="1009" t="s">
        <v>222</v>
      </c>
      <c r="J20" s="1009" t="s">
        <v>237</v>
      </c>
      <c r="K20" s="1009" t="s">
        <v>222</v>
      </c>
      <c r="L20" s="1009" t="s">
        <v>237</v>
      </c>
      <c r="M20" s="1009" t="s">
        <v>222</v>
      </c>
      <c r="N20" s="1009" t="s">
        <v>222</v>
      </c>
      <c r="O20" s="1009" t="s">
        <v>222</v>
      </c>
      <c r="P20" s="1009" t="s">
        <v>222</v>
      </c>
      <c r="Q20" s="1009" t="s">
        <v>222</v>
      </c>
      <c r="R20" s="1009" t="s">
        <v>222</v>
      </c>
      <c r="S20" s="1009" t="s">
        <v>222</v>
      </c>
      <c r="T20" s="1009" t="s">
        <v>237</v>
      </c>
      <c r="U20" s="1009" t="s">
        <v>222</v>
      </c>
      <c r="V20" s="1009" t="s">
        <v>237</v>
      </c>
      <c r="W20" s="1009" t="s">
        <v>222</v>
      </c>
      <c r="X20" s="1009" t="s">
        <v>237</v>
      </c>
      <c r="Y20" s="1009" t="s">
        <v>222</v>
      </c>
      <c r="Z20" s="1009" t="s">
        <v>237</v>
      </c>
      <c r="AA20" s="1009" t="s">
        <v>222</v>
      </c>
      <c r="AB20" s="1009" t="s">
        <v>222</v>
      </c>
      <c r="AC20" s="1009" t="s">
        <v>222</v>
      </c>
      <c r="AD20" s="1009" t="s">
        <v>222</v>
      </c>
      <c r="AE20" s="1009" t="s">
        <v>222</v>
      </c>
      <c r="AF20" s="1009" t="s">
        <v>222</v>
      </c>
      <c r="AG20" s="1009" t="s">
        <v>222</v>
      </c>
      <c r="AH20" s="1009" t="s">
        <v>237</v>
      </c>
      <c r="AI20" s="1010"/>
    </row>
    <row r="21" spans="1:35" ht="21.75" customHeight="1">
      <c r="A21" s="577">
        <v>17</v>
      </c>
      <c r="B21" s="574">
        <v>17</v>
      </c>
      <c r="C21" s="1016" t="str">
        <f>ﾃﾞｰﾀ入力!D19</f>
        <v>S.U</v>
      </c>
      <c r="D21" s="1018" t="e">
        <f>ﾃﾞｰﾀ入力!#REF!</f>
        <v>#REF!</v>
      </c>
      <c r="E21" s="1009" t="s">
        <v>222</v>
      </c>
      <c r="F21" s="1009" t="s">
        <v>241</v>
      </c>
      <c r="G21" s="1009" t="s">
        <v>241</v>
      </c>
      <c r="H21" s="1009" t="s">
        <v>222</v>
      </c>
      <c r="I21" s="1009" t="s">
        <v>222</v>
      </c>
      <c r="J21" s="1009" t="s">
        <v>222</v>
      </c>
      <c r="K21" s="1009" t="s">
        <v>228</v>
      </c>
      <c r="L21" s="1009" t="s">
        <v>228</v>
      </c>
      <c r="M21" s="1009" t="s">
        <v>228</v>
      </c>
      <c r="N21" s="1009" t="s">
        <v>222</v>
      </c>
      <c r="O21" s="1009" t="s">
        <v>222</v>
      </c>
      <c r="P21" s="1009" t="s">
        <v>222</v>
      </c>
      <c r="Q21" s="1009" t="s">
        <v>228</v>
      </c>
      <c r="R21" s="1009" t="s">
        <v>228</v>
      </c>
      <c r="S21" s="1009" t="s">
        <v>228</v>
      </c>
      <c r="T21" s="1020" t="s">
        <v>228</v>
      </c>
      <c r="U21" s="1009" t="s">
        <v>228</v>
      </c>
      <c r="V21" s="1009" t="s">
        <v>222</v>
      </c>
      <c r="W21" s="1009" t="s">
        <v>222</v>
      </c>
      <c r="X21" s="1009" t="s">
        <v>228</v>
      </c>
      <c r="Y21" s="1009" t="s">
        <v>228</v>
      </c>
      <c r="Z21" s="1009" t="s">
        <v>228</v>
      </c>
      <c r="AA21" s="1009" t="s">
        <v>228</v>
      </c>
      <c r="AB21" s="1009" t="s">
        <v>222</v>
      </c>
      <c r="AC21" s="1009" t="s">
        <v>222</v>
      </c>
      <c r="AD21" s="1009" t="s">
        <v>241</v>
      </c>
      <c r="AE21" s="1020" t="s">
        <v>222</v>
      </c>
      <c r="AF21" s="1020" t="s">
        <v>222</v>
      </c>
      <c r="AG21" s="1009" t="s">
        <v>228</v>
      </c>
      <c r="AH21" s="1020" t="s">
        <v>222</v>
      </c>
      <c r="AI21" s="1009"/>
    </row>
    <row r="22" spans="1:35" ht="18" customHeight="1">
      <c r="A22" s="577">
        <v>18</v>
      </c>
      <c r="B22" s="574">
        <v>18</v>
      </c>
      <c r="C22" s="1016" t="str">
        <f>ﾃﾞｰﾀ入力!D20</f>
        <v>A.A</v>
      </c>
      <c r="D22" s="1018" t="e">
        <f>ﾃﾞｰﾀ入力!#REF!</f>
        <v>#REF!</v>
      </c>
      <c r="E22" s="1009" t="s">
        <v>222</v>
      </c>
      <c r="F22" s="1009" t="s">
        <v>222</v>
      </c>
      <c r="G22" s="1009" t="s">
        <v>222</v>
      </c>
      <c r="H22" s="1009" t="s">
        <v>222</v>
      </c>
      <c r="I22" s="1009" t="s">
        <v>222</v>
      </c>
      <c r="J22" s="1009" t="s">
        <v>222</v>
      </c>
      <c r="K22" s="1009" t="s">
        <v>222</v>
      </c>
      <c r="L22" s="1009" t="s">
        <v>222</v>
      </c>
      <c r="M22" s="1009" t="s">
        <v>222</v>
      </c>
      <c r="N22" s="1009" t="s">
        <v>222</v>
      </c>
      <c r="O22" s="1009" t="s">
        <v>222</v>
      </c>
      <c r="P22" s="1009" t="s">
        <v>222</v>
      </c>
      <c r="Q22" s="1009" t="s">
        <v>222</v>
      </c>
      <c r="R22" s="1009" t="s">
        <v>222</v>
      </c>
      <c r="S22" s="1009" t="s">
        <v>222</v>
      </c>
      <c r="T22" s="1009" t="s">
        <v>222</v>
      </c>
      <c r="U22" s="1009" t="s">
        <v>222</v>
      </c>
      <c r="V22" s="1009" t="s">
        <v>222</v>
      </c>
      <c r="W22" s="1009" t="s">
        <v>222</v>
      </c>
      <c r="X22" s="1009" t="s">
        <v>222</v>
      </c>
      <c r="Y22" s="1009" t="s">
        <v>222</v>
      </c>
      <c r="Z22" s="1009" t="s">
        <v>222</v>
      </c>
      <c r="AA22" s="1009" t="s">
        <v>222</v>
      </c>
      <c r="AB22" s="1009" t="s">
        <v>222</v>
      </c>
      <c r="AC22" s="1009" t="s">
        <v>222</v>
      </c>
      <c r="AD22" s="1009" t="s">
        <v>222</v>
      </c>
      <c r="AE22" s="1009" t="s">
        <v>222</v>
      </c>
      <c r="AF22" s="1009" t="s">
        <v>222</v>
      </c>
      <c r="AG22" s="1009" t="s">
        <v>222</v>
      </c>
      <c r="AH22" s="1009" t="s">
        <v>222</v>
      </c>
      <c r="AI22" s="1009"/>
    </row>
    <row r="23" spans="1:35" ht="18" customHeight="1">
      <c r="A23" s="577">
        <v>19</v>
      </c>
      <c r="B23" s="574">
        <v>19</v>
      </c>
      <c r="C23" s="1016" t="str">
        <f>ﾃﾞｰﾀ入力!D21</f>
        <v>E.U</v>
      </c>
      <c r="D23" s="1018" t="e">
        <f>ﾃﾞｰﾀ入力!#REF!</f>
        <v>#REF!</v>
      </c>
      <c r="E23" s="1009" t="s">
        <v>222</v>
      </c>
      <c r="F23" s="1009" t="s">
        <v>238</v>
      </c>
      <c r="G23" s="1009" t="s">
        <v>222</v>
      </c>
      <c r="H23" s="1009" t="s">
        <v>238</v>
      </c>
      <c r="I23" s="1009" t="s">
        <v>238</v>
      </c>
      <c r="J23" s="1009" t="s">
        <v>243</v>
      </c>
      <c r="K23" s="1009" t="s">
        <v>222</v>
      </c>
      <c r="L23" s="1009" t="s">
        <v>238</v>
      </c>
      <c r="M23" s="1009" t="s">
        <v>239</v>
      </c>
      <c r="N23" s="1009" t="s">
        <v>222</v>
      </c>
      <c r="O23" s="1009" t="s">
        <v>222</v>
      </c>
      <c r="P23" s="1009" t="s">
        <v>238</v>
      </c>
      <c r="Q23" s="1009" t="s">
        <v>222</v>
      </c>
      <c r="R23" s="1009" t="s">
        <v>239</v>
      </c>
      <c r="S23" s="1009" t="s">
        <v>222</v>
      </c>
      <c r="T23" s="1009" t="s">
        <v>222</v>
      </c>
      <c r="U23" s="1009" t="s">
        <v>222</v>
      </c>
      <c r="V23" s="1009" t="s">
        <v>222</v>
      </c>
      <c r="W23" s="1009" t="s">
        <v>221</v>
      </c>
      <c r="X23" s="1009" t="s">
        <v>238</v>
      </c>
      <c r="Y23" s="1010" t="s">
        <v>222</v>
      </c>
      <c r="Z23" s="1009" t="s">
        <v>222</v>
      </c>
      <c r="AA23" s="1009" t="s">
        <v>238</v>
      </c>
      <c r="AB23" s="1009" t="s">
        <v>238</v>
      </c>
      <c r="AC23" s="1009" t="s">
        <v>222</v>
      </c>
      <c r="AD23" s="1009" t="s">
        <v>238</v>
      </c>
      <c r="AE23" s="1010" t="s">
        <v>222</v>
      </c>
      <c r="AF23" s="1010" t="s">
        <v>243</v>
      </c>
      <c r="AG23" s="1009" t="s">
        <v>221</v>
      </c>
      <c r="AH23" s="1009" t="s">
        <v>222</v>
      </c>
      <c r="AI23" s="1011"/>
    </row>
    <row r="24" spans="1:35" ht="18" customHeight="1">
      <c r="A24" s="577">
        <v>20</v>
      </c>
      <c r="B24" s="574">
        <v>20</v>
      </c>
      <c r="C24" s="1016" t="str">
        <f>ﾃﾞｰﾀ入力!D22</f>
        <v>S.S</v>
      </c>
      <c r="D24" s="1018" t="e">
        <f>ﾃﾞｰﾀ入力!#REF!</f>
        <v>#REF!</v>
      </c>
      <c r="E24" s="1009" t="s">
        <v>222</v>
      </c>
      <c r="F24" s="1009" t="s">
        <v>233</v>
      </c>
      <c r="G24" s="1009" t="s">
        <v>222</v>
      </c>
      <c r="H24" s="1009" t="s">
        <v>222</v>
      </c>
      <c r="I24" s="1009" t="s">
        <v>233</v>
      </c>
      <c r="J24" s="1009" t="s">
        <v>222</v>
      </c>
      <c r="K24" s="1009" t="s">
        <v>222</v>
      </c>
      <c r="L24" s="1009" t="s">
        <v>222</v>
      </c>
      <c r="M24" s="1009" t="s">
        <v>233</v>
      </c>
      <c r="N24" s="1009" t="s">
        <v>233</v>
      </c>
      <c r="O24" s="1009" t="s">
        <v>222</v>
      </c>
      <c r="P24" s="1009" t="s">
        <v>222</v>
      </c>
      <c r="Q24" s="1009" t="s">
        <v>233</v>
      </c>
      <c r="R24" s="1009" t="s">
        <v>222</v>
      </c>
      <c r="S24" s="1009" t="s">
        <v>222</v>
      </c>
      <c r="T24" s="1010" t="s">
        <v>233</v>
      </c>
      <c r="U24" s="1010" t="s">
        <v>233</v>
      </c>
      <c r="V24" s="1009" t="s">
        <v>222</v>
      </c>
      <c r="W24" s="1010" t="s">
        <v>222</v>
      </c>
      <c r="X24" s="1010" t="s">
        <v>222</v>
      </c>
      <c r="Y24" s="1010" t="s">
        <v>233</v>
      </c>
      <c r="Z24" s="1010" t="s">
        <v>222</v>
      </c>
      <c r="AA24" s="1010" t="s">
        <v>222</v>
      </c>
      <c r="AB24" s="1010" t="s">
        <v>222</v>
      </c>
      <c r="AC24" s="1010" t="s">
        <v>233</v>
      </c>
      <c r="AD24" s="1009" t="s">
        <v>222</v>
      </c>
      <c r="AE24" s="1009" t="s">
        <v>222</v>
      </c>
      <c r="AF24" s="1010" t="s">
        <v>222</v>
      </c>
      <c r="AG24" s="1010" t="s">
        <v>233</v>
      </c>
      <c r="AH24" s="1010" t="s">
        <v>233</v>
      </c>
      <c r="AI24" s="1010"/>
    </row>
    <row r="25" spans="1:35" ht="18" customHeight="1">
      <c r="A25" s="577">
        <v>21</v>
      </c>
      <c r="B25" s="574">
        <v>21</v>
      </c>
      <c r="C25" s="1016" t="str">
        <f>ﾃﾞｰﾀ入力!D23</f>
        <v>S.K</v>
      </c>
      <c r="D25" s="1018" t="e">
        <f>ﾃﾞｰﾀ入力!#REF!</f>
        <v>#REF!</v>
      </c>
      <c r="E25" s="1009" t="s">
        <v>221</v>
      </c>
      <c r="F25" s="1009" t="s">
        <v>221</v>
      </c>
      <c r="G25" s="1009" t="s">
        <v>221</v>
      </c>
      <c r="H25" s="1009" t="s">
        <v>221</v>
      </c>
      <c r="I25" s="1009" t="s">
        <v>221</v>
      </c>
      <c r="J25" s="1009" t="s">
        <v>221</v>
      </c>
      <c r="K25" s="1009" t="s">
        <v>221</v>
      </c>
      <c r="L25" s="1009" t="s">
        <v>221</v>
      </c>
      <c r="M25" s="1009" t="s">
        <v>221</v>
      </c>
      <c r="N25" s="1009" t="s">
        <v>221</v>
      </c>
      <c r="O25" s="1009" t="s">
        <v>221</v>
      </c>
      <c r="P25" s="1009" t="s">
        <v>222</v>
      </c>
      <c r="Q25" s="1009" t="s">
        <v>221</v>
      </c>
      <c r="R25" s="1009" t="s">
        <v>221</v>
      </c>
      <c r="S25" s="1009" t="s">
        <v>221</v>
      </c>
      <c r="T25" s="1010" t="s">
        <v>221</v>
      </c>
      <c r="U25" s="1010" t="s">
        <v>221</v>
      </c>
      <c r="V25" s="1010" t="s">
        <v>221</v>
      </c>
      <c r="W25" s="1010" t="s">
        <v>221</v>
      </c>
      <c r="X25" s="1010" t="s">
        <v>221</v>
      </c>
      <c r="Y25" s="1009" t="s">
        <v>221</v>
      </c>
      <c r="Z25" s="1009" t="s">
        <v>222</v>
      </c>
      <c r="AA25" s="1010" t="s">
        <v>222</v>
      </c>
      <c r="AB25" s="1009" t="s">
        <v>221</v>
      </c>
      <c r="AC25" s="1009" t="s">
        <v>221</v>
      </c>
      <c r="AD25" s="1009" t="s">
        <v>222</v>
      </c>
      <c r="AE25" s="1010" t="s">
        <v>222</v>
      </c>
      <c r="AF25" s="1010" t="s">
        <v>222</v>
      </c>
      <c r="AG25" s="1009" t="s">
        <v>221</v>
      </c>
      <c r="AH25" s="1010" t="s">
        <v>222</v>
      </c>
      <c r="AI25" s="1010"/>
    </row>
    <row r="26" spans="1:35" ht="18" customHeight="1">
      <c r="A26" s="577">
        <v>22</v>
      </c>
      <c r="B26" s="574">
        <v>22</v>
      </c>
      <c r="C26" s="1016">
        <f>ﾃﾞｰﾀ入力!D24</f>
        <v>0</v>
      </c>
      <c r="D26" s="1018" t="e">
        <f>ﾃﾞｰﾀ入力!#REF!</f>
        <v>#REF!</v>
      </c>
      <c r="E26" s="1009"/>
      <c r="F26" s="1009"/>
      <c r="G26" s="1009"/>
      <c r="H26" s="1009"/>
      <c r="I26" s="1009"/>
      <c r="J26" s="1009"/>
      <c r="K26" s="1009"/>
      <c r="L26" s="1009"/>
      <c r="M26" s="1009"/>
      <c r="N26" s="1009"/>
      <c r="O26" s="1009"/>
      <c r="P26" s="1009"/>
      <c r="Q26" s="1009"/>
      <c r="R26" s="1009"/>
      <c r="S26" s="1009"/>
      <c r="T26" s="1010"/>
      <c r="U26" s="1010"/>
      <c r="V26" s="1010"/>
      <c r="W26" s="1010"/>
      <c r="X26" s="1010"/>
      <c r="Y26" s="1009"/>
      <c r="Z26" s="1009"/>
      <c r="AA26" s="1010"/>
      <c r="AB26" s="1010"/>
      <c r="AC26" s="1010"/>
      <c r="AD26" s="1010"/>
      <c r="AE26" s="1010"/>
      <c r="AF26" s="1009"/>
      <c r="AG26" s="1010"/>
      <c r="AH26" s="1010"/>
      <c r="AI26" s="1010"/>
    </row>
    <row r="27" spans="1:35" ht="18" customHeight="1">
      <c r="A27" s="577">
        <v>23</v>
      </c>
      <c r="B27" s="574">
        <v>23</v>
      </c>
      <c r="C27" s="1016">
        <f>ﾃﾞｰﾀ入力!D25</f>
        <v>0</v>
      </c>
      <c r="D27" s="1018" t="e">
        <f>[1]ﾃﾞｰﾀ入力!#REF!</f>
        <v>#REF!</v>
      </c>
      <c r="E27" s="1009"/>
      <c r="F27" s="1009"/>
      <c r="G27" s="1009"/>
      <c r="H27" s="1009"/>
      <c r="I27" s="1009"/>
      <c r="J27" s="1009"/>
      <c r="K27" s="1009"/>
      <c r="L27" s="1009"/>
      <c r="M27" s="1009"/>
      <c r="N27" s="1009"/>
      <c r="O27" s="1009"/>
      <c r="P27" s="1009"/>
      <c r="Q27" s="1009"/>
      <c r="R27" s="1009"/>
      <c r="S27" s="1009"/>
      <c r="T27" s="1010"/>
      <c r="U27" s="1009"/>
      <c r="V27" s="1009"/>
      <c r="W27" s="1009"/>
      <c r="X27" s="1009"/>
      <c r="Y27" s="1009"/>
      <c r="Z27" s="1009"/>
      <c r="AA27" s="1009"/>
      <c r="AB27" s="1009"/>
      <c r="AC27" s="1009"/>
      <c r="AD27" s="1009"/>
      <c r="AE27" s="1009"/>
      <c r="AF27" s="1009"/>
      <c r="AG27" s="1009"/>
      <c r="AH27" s="1009"/>
      <c r="AI27" s="1011"/>
    </row>
    <row r="28" spans="1:35" ht="18" customHeight="1">
      <c r="A28" s="577">
        <v>24</v>
      </c>
      <c r="B28" s="574">
        <v>24</v>
      </c>
      <c r="C28" s="1016">
        <f>ﾃﾞｰﾀ入力!D26</f>
        <v>0</v>
      </c>
      <c r="D28" s="1018" t="e">
        <f>[1]ﾃﾞｰﾀ入力!#REF!</f>
        <v>#REF!</v>
      </c>
      <c r="E28" s="1009"/>
      <c r="F28" s="1009"/>
      <c r="G28" s="1009"/>
      <c r="H28" s="1009"/>
      <c r="I28" s="1009"/>
      <c r="J28" s="1009"/>
      <c r="K28" s="1009"/>
      <c r="L28" s="1009"/>
      <c r="M28" s="1009"/>
      <c r="N28" s="1009"/>
      <c r="O28" s="1009"/>
      <c r="P28" s="1009"/>
      <c r="Q28" s="1009"/>
      <c r="R28" s="1009"/>
      <c r="S28" s="1009"/>
      <c r="T28" s="1010"/>
      <c r="U28" s="1010"/>
      <c r="V28" s="1010"/>
      <c r="W28" s="1010"/>
      <c r="X28" s="1010"/>
      <c r="Y28" s="1009"/>
      <c r="Z28" s="1009"/>
      <c r="AA28" s="1010"/>
      <c r="AB28" s="1010"/>
      <c r="AC28" s="1010"/>
      <c r="AD28" s="1010"/>
      <c r="AE28" s="1010"/>
      <c r="AF28" s="1009"/>
      <c r="AG28" s="1009"/>
      <c r="AH28" s="1009"/>
      <c r="AI28" s="1011"/>
    </row>
    <row r="29" spans="1:35" ht="18" customHeight="1">
      <c r="A29" s="577">
        <v>25</v>
      </c>
      <c r="B29" s="574">
        <v>25</v>
      </c>
      <c r="C29" s="1016">
        <f>ﾃﾞｰﾀ入力!D27</f>
        <v>0</v>
      </c>
      <c r="D29" s="1018" t="e">
        <f>[1]ﾃﾞｰﾀ入力!#REF!</f>
        <v>#REF!</v>
      </c>
      <c r="E29" s="1009"/>
      <c r="F29" s="1009"/>
      <c r="G29" s="1009"/>
      <c r="H29" s="1009"/>
      <c r="I29" s="1009"/>
      <c r="J29" s="1009"/>
      <c r="K29" s="1009"/>
      <c r="L29" s="1009"/>
      <c r="M29" s="1009"/>
      <c r="N29" s="1009"/>
      <c r="O29" s="1009"/>
      <c r="P29" s="1009"/>
      <c r="Q29" s="1009"/>
      <c r="R29" s="1009"/>
      <c r="S29" s="1009"/>
      <c r="T29" s="1010"/>
      <c r="U29" s="1009"/>
      <c r="V29" s="1009"/>
      <c r="W29" s="1009"/>
      <c r="X29" s="1009"/>
      <c r="Y29" s="1009"/>
      <c r="Z29" s="1009"/>
      <c r="AA29" s="1009"/>
      <c r="AB29" s="1009"/>
      <c r="AC29" s="1009"/>
      <c r="AD29" s="1009"/>
      <c r="AE29" s="1009"/>
      <c r="AF29" s="1009"/>
      <c r="AG29" s="1009"/>
      <c r="AH29" s="1009"/>
      <c r="AI29" s="1011"/>
    </row>
    <row r="30" spans="1:35" ht="18" customHeight="1">
      <c r="A30" s="577">
        <v>26</v>
      </c>
      <c r="B30" s="574">
        <v>26</v>
      </c>
      <c r="C30" s="535">
        <f>ﾃﾞｰﾀ入力!D28</f>
        <v>0</v>
      </c>
      <c r="D30" s="470" t="e">
        <f>[1]ﾃﾞｰﾀ入力!#REF!</f>
        <v>#REF!</v>
      </c>
      <c r="E30" s="580"/>
      <c r="F30" s="580"/>
      <c r="G30" s="580"/>
      <c r="H30" s="580"/>
      <c r="I30" s="580"/>
      <c r="J30" s="580"/>
      <c r="K30" s="580"/>
      <c r="L30" s="580"/>
      <c r="M30" s="580"/>
      <c r="N30" s="580"/>
      <c r="O30" s="580"/>
      <c r="P30" s="580"/>
      <c r="Q30" s="580"/>
      <c r="R30" s="580"/>
      <c r="S30" s="580"/>
      <c r="T30" s="581"/>
      <c r="U30" s="580"/>
      <c r="V30" s="580"/>
      <c r="W30" s="580"/>
      <c r="X30" s="580"/>
      <c r="Y30" s="580"/>
      <c r="Z30" s="582"/>
      <c r="AA30" s="580"/>
      <c r="AB30" s="580"/>
      <c r="AC30" s="580"/>
      <c r="AD30" s="580"/>
      <c r="AE30" s="580"/>
      <c r="AF30" s="580"/>
      <c r="AG30" s="580"/>
      <c r="AH30" s="581"/>
      <c r="AI30" s="954"/>
    </row>
    <row r="31" spans="1:35" ht="18" customHeight="1">
      <c r="A31" s="577">
        <v>27</v>
      </c>
      <c r="B31" s="574">
        <v>27</v>
      </c>
      <c r="C31" s="535">
        <f>ﾃﾞｰﾀ入力!D29</f>
        <v>0</v>
      </c>
      <c r="D31" s="470" t="e">
        <f>[1]ﾃﾞｰﾀ入力!#REF!</f>
        <v>#REF!</v>
      </c>
      <c r="E31" s="580"/>
      <c r="F31" s="580"/>
      <c r="G31" s="580"/>
      <c r="H31" s="580"/>
      <c r="I31" s="580"/>
      <c r="J31" s="580"/>
      <c r="K31" s="580"/>
      <c r="L31" s="580"/>
      <c r="M31" s="580"/>
      <c r="N31" s="580"/>
      <c r="O31" s="580"/>
      <c r="P31" s="580"/>
      <c r="Q31" s="580"/>
      <c r="R31" s="580"/>
      <c r="S31" s="580"/>
      <c r="T31" s="581"/>
      <c r="U31" s="580"/>
      <c r="V31" s="580"/>
      <c r="W31" s="580"/>
      <c r="X31" s="580"/>
      <c r="Y31" s="580"/>
      <c r="Z31" s="580"/>
      <c r="AA31" s="580"/>
      <c r="AB31" s="580"/>
      <c r="AC31" s="580"/>
      <c r="AD31" s="580"/>
      <c r="AE31" s="580"/>
      <c r="AF31" s="580"/>
      <c r="AG31" s="580"/>
      <c r="AH31" s="580"/>
      <c r="AI31" s="580"/>
    </row>
    <row r="32" spans="1:35" ht="18" customHeight="1">
      <c r="A32" s="577">
        <v>28</v>
      </c>
      <c r="B32" s="574">
        <v>28</v>
      </c>
      <c r="C32" s="535" t="str">
        <f>ﾃﾞｰﾀ入力!D30</f>
        <v>A.M（本部）</v>
      </c>
      <c r="D32" s="470" t="e">
        <f>[2]ﾃﾞｰﾀ入力!#REF!</f>
        <v>#REF!</v>
      </c>
      <c r="E32" s="580"/>
      <c r="F32" s="580"/>
      <c r="G32" s="580"/>
      <c r="H32" s="580"/>
      <c r="I32" s="580"/>
      <c r="J32" s="580"/>
      <c r="K32" s="580"/>
      <c r="L32" s="580"/>
      <c r="M32" s="580"/>
      <c r="N32" s="580"/>
      <c r="O32" s="580"/>
      <c r="P32" s="580"/>
      <c r="Q32" s="580"/>
      <c r="R32" s="580"/>
      <c r="S32" s="580"/>
      <c r="T32" s="581"/>
      <c r="U32" s="580"/>
      <c r="V32" s="580"/>
      <c r="W32" s="580"/>
      <c r="X32" s="580"/>
      <c r="Y32" s="580"/>
      <c r="Z32" s="580"/>
      <c r="AA32" s="580"/>
      <c r="AB32" s="580"/>
      <c r="AC32" s="580"/>
      <c r="AD32" s="580"/>
      <c r="AE32" s="580"/>
      <c r="AF32" s="580"/>
      <c r="AG32" s="580"/>
      <c r="AH32" s="580"/>
      <c r="AI32" s="954"/>
    </row>
    <row r="33" spans="1:35" ht="18" customHeight="1">
      <c r="A33" s="577">
        <v>29</v>
      </c>
      <c r="B33" s="574">
        <v>29</v>
      </c>
      <c r="C33" s="535" t="str">
        <f>ﾃﾞｰﾀ入力!D31</f>
        <v>S.I（本部</v>
      </c>
      <c r="D33" s="470" t="e">
        <f>[2]ﾃﾞｰﾀ入力!#REF!</f>
        <v>#REF!</v>
      </c>
      <c r="E33" s="580"/>
      <c r="F33" s="580"/>
      <c r="G33" s="580"/>
      <c r="H33" s="580"/>
      <c r="I33" s="580"/>
      <c r="J33" s="580"/>
      <c r="K33" s="580"/>
      <c r="L33" s="580"/>
      <c r="M33" s="580"/>
      <c r="N33" s="580"/>
      <c r="O33" s="580"/>
      <c r="P33" s="580"/>
      <c r="Q33" s="580"/>
      <c r="R33" s="580"/>
      <c r="S33" s="580"/>
      <c r="T33" s="581"/>
      <c r="U33" s="580"/>
      <c r="V33" s="580"/>
      <c r="W33" s="580"/>
      <c r="X33" s="580"/>
      <c r="Y33" s="580"/>
      <c r="Z33" s="580"/>
      <c r="AA33" s="580"/>
      <c r="AB33" s="580"/>
      <c r="AC33" s="580"/>
      <c r="AD33" s="580"/>
      <c r="AE33" s="580"/>
      <c r="AF33" s="580"/>
      <c r="AG33" s="580"/>
      <c r="AH33" s="580"/>
      <c r="AI33" s="954"/>
    </row>
    <row r="34" spans="1:35" ht="18" customHeight="1">
      <c r="A34" s="577">
        <v>30</v>
      </c>
      <c r="B34" s="574">
        <v>30</v>
      </c>
      <c r="C34" s="535" t="str">
        <f>ﾃﾞｰﾀ入力!D32</f>
        <v>不足①</v>
      </c>
      <c r="D34" s="470" t="e">
        <v>#REF!</v>
      </c>
      <c r="E34" s="580"/>
      <c r="F34" s="580"/>
      <c r="G34" s="580"/>
      <c r="H34" s="580"/>
      <c r="I34" s="580"/>
      <c r="J34" s="580"/>
      <c r="K34" s="580"/>
      <c r="L34" s="580"/>
      <c r="M34" s="580"/>
      <c r="N34" s="580"/>
      <c r="O34" s="580"/>
      <c r="P34" s="580"/>
      <c r="Q34" s="580"/>
      <c r="R34" s="580"/>
      <c r="S34" s="580"/>
      <c r="T34" s="581"/>
      <c r="U34" s="580"/>
      <c r="V34" s="580"/>
      <c r="W34" s="580"/>
      <c r="X34" s="580"/>
      <c r="Y34" s="580"/>
      <c r="Z34" s="580"/>
      <c r="AA34" s="580"/>
      <c r="AB34" s="580"/>
      <c r="AC34" s="580"/>
      <c r="AD34" s="580"/>
      <c r="AE34" s="580"/>
      <c r="AF34" s="580"/>
      <c r="AG34" s="580"/>
      <c r="AH34" s="580"/>
      <c r="AI34" s="954"/>
    </row>
  </sheetData>
  <sheetProtection formatCells="0"/>
  <mergeCells count="4">
    <mergeCell ref="A3:A4"/>
    <mergeCell ref="C3:C4"/>
    <mergeCell ref="D3:D4"/>
    <mergeCell ref="C1:D1"/>
  </mergeCells>
  <phoneticPr fontId="41"/>
  <conditionalFormatting sqref="E3:AI3">
    <cfRule type="cellIs" dxfId="452" priority="2" stopIfTrue="1" operator="equal">
      <formula>"="</formula>
    </cfRule>
    <cfRule type="cellIs" dxfId="451" priority="3" stopIfTrue="1" operator="equal">
      <formula>土</formula>
    </cfRule>
  </conditionalFormatting>
  <conditionalFormatting sqref="E4:AI4">
    <cfRule type="cellIs" dxfId="450" priority="1" stopIfTrue="1" operator="equal">
      <formula>"WEEKDAY(E4)=1"</formula>
    </cfRule>
  </conditionalFormatting>
  <pageMargins left="0.39305555555555555" right="0.19652777777777777" top="0.19652777777777777" bottom="0.11805555555555557" header="0.39305555555555555" footer="0.31458333333333333"/>
  <pageSetup paperSize="9" scale="86" fitToWidth="2" orientation="landscape" useFirstPageNumber="1" errors="NA" r:id="rId1"/>
  <headerFooter alignWithMargins="0"/>
  <colBreaks count="1" manualBreakCount="1">
    <brk id="19" max="40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1:CS44"/>
  <sheetViews>
    <sheetView showGridLines="0" showZeros="0" zoomScale="90" zoomScaleNormal="90" zoomScaleSheetLayoutView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J1" sqref="J1:L1"/>
    </sheetView>
  </sheetViews>
  <sheetFormatPr baseColWidth="10" defaultColWidth="8.83203125" defaultRowHeight="15" customHeight="1"/>
  <cols>
    <col min="1" max="1" width="3.1640625" customWidth="1"/>
    <col min="2" max="2" width="20.6640625" bestFit="1" customWidth="1"/>
    <col min="3" max="3" width="0.1640625" customWidth="1"/>
    <col min="4" max="4" width="3.83203125" style="727" customWidth="1"/>
    <col min="5" max="5" width="1.6640625" style="727" customWidth="1"/>
    <col min="6" max="6" width="3.83203125" style="727" customWidth="1"/>
    <col min="7" max="7" width="4" style="727" customWidth="1"/>
    <col min="8" max="8" width="1.6640625" style="727" customWidth="1"/>
    <col min="9" max="10" width="4" style="727" customWidth="1"/>
    <col min="11" max="11" width="1.6640625" style="727" customWidth="1"/>
    <col min="12" max="13" width="4" style="727" customWidth="1"/>
    <col min="14" max="14" width="1.6640625" style="727" customWidth="1"/>
    <col min="15" max="16" width="4" style="727" customWidth="1"/>
    <col min="17" max="17" width="1.6640625" style="727" customWidth="1"/>
    <col min="18" max="19" width="4" style="727" customWidth="1"/>
    <col min="20" max="20" width="1.6640625" style="727" customWidth="1"/>
    <col min="21" max="22" width="4" style="727" customWidth="1"/>
    <col min="23" max="23" width="1.6640625" style="727" customWidth="1"/>
    <col min="24" max="25" width="4" style="727" customWidth="1"/>
    <col min="26" max="26" width="1.6640625" style="727" customWidth="1"/>
    <col min="27" max="28" width="4" style="727" customWidth="1"/>
    <col min="29" max="29" width="1.6640625" style="727" customWidth="1"/>
    <col min="30" max="31" width="4" style="727" customWidth="1"/>
    <col min="32" max="32" width="1.6640625" style="727" customWidth="1"/>
    <col min="33" max="34" width="4" style="727" customWidth="1"/>
    <col min="35" max="35" width="1.6640625" style="727" customWidth="1"/>
    <col min="36" max="37" width="4" style="727" customWidth="1"/>
    <col min="38" max="38" width="1.6640625" style="727" customWidth="1"/>
    <col min="39" max="40" width="4" style="727" customWidth="1"/>
    <col min="41" max="41" width="1.6640625" style="727" customWidth="1"/>
    <col min="42" max="43" width="4" style="727" customWidth="1"/>
    <col min="44" max="44" width="1.6640625" style="727" customWidth="1"/>
    <col min="45" max="45" width="4" style="727" customWidth="1"/>
    <col min="46" max="46" width="3.83203125" style="727" customWidth="1"/>
    <col min="47" max="47" width="1.6640625" style="727" customWidth="1"/>
    <col min="48" max="48" width="3.83203125" style="727" customWidth="1"/>
    <col min="49" max="49" width="19.83203125" style="736" bestFit="1" customWidth="1"/>
    <col min="50" max="50" width="3.83203125" style="727" customWidth="1"/>
    <col min="51" max="51" width="1.6640625" style="727" customWidth="1"/>
    <col min="52" max="52" width="5" style="727" bestFit="1" customWidth="1"/>
    <col min="53" max="53" width="3.83203125" style="727" customWidth="1"/>
    <col min="54" max="54" width="1.6640625" style="727" customWidth="1"/>
    <col min="55" max="56" width="3.83203125" style="727" customWidth="1"/>
    <col min="57" max="57" width="1.6640625" style="727" customWidth="1"/>
    <col min="58" max="59" width="3.83203125" style="727" customWidth="1"/>
    <col min="60" max="60" width="1.6640625" style="727" customWidth="1"/>
    <col min="61" max="62" width="3.83203125" style="727" customWidth="1"/>
    <col min="63" max="63" width="1.6640625" style="727" customWidth="1"/>
    <col min="64" max="65" width="3.83203125" style="727" customWidth="1"/>
    <col min="66" max="66" width="1.6640625" style="727" customWidth="1"/>
    <col min="67" max="68" width="3.83203125" style="727" customWidth="1"/>
    <col min="69" max="69" width="1.6640625" style="727" customWidth="1"/>
    <col min="70" max="71" width="3.83203125" style="727" customWidth="1"/>
    <col min="72" max="72" width="1.6640625" style="727" customWidth="1"/>
    <col min="73" max="74" width="3.83203125" style="727" customWidth="1"/>
    <col min="75" max="75" width="1.6640625" style="727" customWidth="1"/>
    <col min="76" max="77" width="3.83203125" style="727" customWidth="1"/>
    <col min="78" max="78" width="1.6640625" style="727" customWidth="1"/>
    <col min="79" max="80" width="3.83203125" style="727" customWidth="1"/>
    <col min="81" max="81" width="1.6640625" style="727" customWidth="1"/>
    <col min="82" max="83" width="3.83203125" style="727" customWidth="1"/>
    <col min="84" max="84" width="1.6640625" style="727" customWidth="1"/>
    <col min="85" max="86" width="3.83203125" style="727" customWidth="1"/>
    <col min="87" max="87" width="1.6640625" style="727" customWidth="1"/>
    <col min="88" max="89" width="3.83203125" style="727" customWidth="1"/>
    <col min="90" max="90" width="1.6640625" style="727" customWidth="1"/>
    <col min="91" max="92" width="3.83203125" style="727" customWidth="1"/>
    <col min="93" max="93" width="1.6640625" style="727" customWidth="1"/>
    <col min="94" max="95" width="3.83203125" style="727" customWidth="1"/>
    <col min="96" max="96" width="1.6640625" style="727" customWidth="1"/>
    <col min="97" max="97" width="3.83203125" style="727" customWidth="1"/>
  </cols>
  <sheetData>
    <row r="1" spans="1:97" ht="15" customHeight="1">
      <c r="A1" s="725"/>
      <c r="B1" s="726">
        <f ca="1">TODAY()</f>
        <v>46141</v>
      </c>
      <c r="C1" s="725"/>
      <c r="E1" s="728"/>
      <c r="F1" s="728"/>
      <c r="G1" s="728"/>
      <c r="H1" s="728"/>
      <c r="I1" s="728"/>
      <c r="J1" s="1437" t="str">
        <f>ﾃﾞｰﾀ入力!B4</f>
        <v>新宿三丁目</v>
      </c>
      <c r="K1" s="1437"/>
      <c r="L1" s="1437"/>
      <c r="M1" s="729" t="s">
        <v>139</v>
      </c>
      <c r="N1" s="729"/>
      <c r="O1" s="729"/>
      <c r="P1" s="1462">
        <f>ﾃﾞｰﾀ入力!B5</f>
        <v>4</v>
      </c>
      <c r="Q1" s="1462"/>
      <c r="R1" s="1462"/>
      <c r="S1" s="1437" t="s">
        <v>140</v>
      </c>
      <c r="T1" s="1437"/>
      <c r="U1" s="1437"/>
      <c r="V1" s="1437"/>
      <c r="W1" s="1437"/>
      <c r="X1" s="1437"/>
      <c r="Y1" s="730"/>
      <c r="Z1" s="730"/>
      <c r="AA1" s="730"/>
      <c r="AB1" s="731"/>
      <c r="AC1" s="731"/>
      <c r="AD1" s="732"/>
      <c r="AE1" s="730"/>
      <c r="AF1" s="730"/>
      <c r="AG1" s="730"/>
      <c r="AH1" s="728"/>
      <c r="AI1" s="728"/>
      <c r="AJ1" s="728"/>
      <c r="AK1" s="733"/>
      <c r="AL1" s="728"/>
      <c r="AM1" s="728"/>
      <c r="AN1" s="728"/>
      <c r="AO1" s="730"/>
      <c r="AP1" s="730"/>
      <c r="AQ1" s="733"/>
      <c r="AR1" s="733"/>
      <c r="AS1" s="733"/>
      <c r="AW1" s="726">
        <f ca="1">TODAY()</f>
        <v>46141</v>
      </c>
      <c r="AY1" s="728"/>
      <c r="AZ1" s="728"/>
      <c r="BA1" s="728"/>
      <c r="BB1" s="728"/>
      <c r="BC1" s="728"/>
      <c r="BD1" s="1471" t="str">
        <f>ﾃﾞｰﾀ入力!B4</f>
        <v>新宿三丁目</v>
      </c>
      <c r="BE1" s="1471"/>
      <c r="BF1" s="1471"/>
      <c r="BG1" s="1473" t="s">
        <v>139</v>
      </c>
      <c r="BH1" s="1473"/>
      <c r="BI1" s="1473"/>
      <c r="BJ1" s="1462">
        <f>ﾃﾞｰﾀ入力!B5</f>
        <v>4</v>
      </c>
      <c r="BK1" s="1462"/>
      <c r="BL1" s="1462"/>
      <c r="BM1" s="1462" t="s">
        <v>141</v>
      </c>
      <c r="BN1" s="1462"/>
      <c r="BO1" s="1462"/>
      <c r="BP1" s="1462"/>
      <c r="BQ1" s="1462"/>
      <c r="BR1" s="1462"/>
      <c r="BS1" s="1472"/>
      <c r="BT1" s="1472"/>
      <c r="BU1" s="1472"/>
      <c r="BV1" s="1461"/>
      <c r="BW1" s="1461"/>
      <c r="BX1" s="1461"/>
      <c r="BY1" s="728"/>
      <c r="BZ1" s="1461"/>
      <c r="CA1" s="1461"/>
      <c r="CB1" s="1461"/>
      <c r="CC1" s="728"/>
      <c r="CD1" s="728"/>
      <c r="CF1" s="733"/>
      <c r="CP1" s="733"/>
    </row>
    <row r="2" spans="1:97" ht="15" customHeight="1" thickBot="1">
      <c r="C2" s="734">
        <v>2009</v>
      </c>
      <c r="J2" s="735"/>
      <c r="K2" s="735"/>
      <c r="L2" s="735"/>
      <c r="M2" s="735"/>
      <c r="N2" s="735"/>
      <c r="O2" s="735"/>
      <c r="P2" s="735"/>
      <c r="Q2" s="735"/>
      <c r="R2" s="735"/>
      <c r="S2" s="735"/>
      <c r="T2" s="735"/>
      <c r="U2" s="735"/>
      <c r="V2" s="735"/>
      <c r="W2" s="735"/>
      <c r="X2" s="735"/>
      <c r="AX2" s="737"/>
      <c r="AY2" s="737"/>
      <c r="AZ2" s="737"/>
      <c r="BD2" s="735"/>
      <c r="BE2" s="735"/>
      <c r="BF2" s="735"/>
      <c r="BG2" s="735"/>
      <c r="BH2" s="735"/>
      <c r="BI2" s="735"/>
      <c r="BJ2" s="735"/>
      <c r="BK2" s="735"/>
      <c r="BL2" s="735"/>
      <c r="BM2" s="735"/>
      <c r="BN2" s="735"/>
      <c r="BO2" s="735"/>
      <c r="BP2" s="735"/>
      <c r="BQ2" s="735"/>
      <c r="BR2" s="735"/>
    </row>
    <row r="3" spans="1:97" ht="32.25" customHeight="1" thickBot="1">
      <c r="B3" s="883"/>
      <c r="C3" s="881"/>
      <c r="D3" s="1428"/>
      <c r="E3" s="1429"/>
      <c r="F3" s="1430"/>
      <c r="G3" s="1428"/>
      <c r="H3" s="1429"/>
      <c r="I3" s="1430"/>
      <c r="J3" s="1428"/>
      <c r="K3" s="1429"/>
      <c r="L3" s="1430"/>
      <c r="M3" s="1428"/>
      <c r="N3" s="1429"/>
      <c r="O3" s="1430"/>
      <c r="P3" s="1428"/>
      <c r="Q3" s="1429"/>
      <c r="R3" s="1430"/>
      <c r="S3" s="1428"/>
      <c r="T3" s="1429"/>
      <c r="U3" s="1430"/>
      <c r="V3" s="1436"/>
      <c r="W3" s="1429"/>
      <c r="X3" s="1430"/>
      <c r="Y3" s="1428"/>
      <c r="Z3" s="1429"/>
      <c r="AA3" s="1430"/>
      <c r="AB3" s="1436"/>
      <c r="AC3" s="1429"/>
      <c r="AD3" s="1430"/>
      <c r="AE3" s="1436"/>
      <c r="AF3" s="1429"/>
      <c r="AG3" s="1430"/>
      <c r="AH3" s="1436"/>
      <c r="AI3" s="1429"/>
      <c r="AJ3" s="1430"/>
      <c r="AK3" s="1436"/>
      <c r="AL3" s="1429"/>
      <c r="AM3" s="1430"/>
      <c r="AN3" s="1428"/>
      <c r="AO3" s="1429"/>
      <c r="AP3" s="1430"/>
      <c r="AQ3" s="1436"/>
      <c r="AR3" s="1429"/>
      <c r="AS3" s="1430"/>
      <c r="AT3" s="1428" t="s">
        <v>217</v>
      </c>
      <c r="AU3" s="1429"/>
      <c r="AV3" s="1430"/>
      <c r="AW3" s="883"/>
      <c r="AX3" s="1466"/>
      <c r="AY3" s="1467"/>
      <c r="AZ3" s="1467"/>
      <c r="BA3" s="1467" t="s">
        <v>257</v>
      </c>
      <c r="BB3" s="1467"/>
      <c r="BC3" s="1467"/>
      <c r="BD3" s="1467"/>
      <c r="BE3" s="1467"/>
      <c r="BF3" s="1467"/>
      <c r="BG3" s="1467"/>
      <c r="BH3" s="1467"/>
      <c r="BI3" s="1467"/>
      <c r="BJ3" s="1467"/>
      <c r="BK3" s="1467"/>
      <c r="BL3" s="1467"/>
      <c r="BM3" s="1467"/>
      <c r="BN3" s="1467"/>
      <c r="BO3" s="1467"/>
      <c r="BP3" s="1466"/>
      <c r="BQ3" s="1467"/>
      <c r="BR3" s="1467"/>
      <c r="BS3" s="1466"/>
      <c r="BT3" s="1467"/>
      <c r="BU3" s="1467"/>
      <c r="BV3" s="1466" t="s">
        <v>257</v>
      </c>
      <c r="BW3" s="1467"/>
      <c r="BX3" s="1467"/>
      <c r="BY3" s="1466"/>
      <c r="BZ3" s="1467"/>
      <c r="CA3" s="1467"/>
      <c r="CB3" s="1467"/>
      <c r="CC3" s="1467"/>
      <c r="CD3" s="1467"/>
      <c r="CE3" s="1466"/>
      <c r="CF3" s="1467"/>
      <c r="CG3" s="1467"/>
      <c r="CH3" s="1467"/>
      <c r="CI3" s="1467"/>
      <c r="CJ3" s="1467"/>
      <c r="CK3" s="1467" t="s">
        <v>219</v>
      </c>
      <c r="CL3" s="1467"/>
      <c r="CM3" s="1467"/>
      <c r="CN3" s="1466" t="s">
        <v>256</v>
      </c>
      <c r="CO3" s="1467"/>
      <c r="CP3" s="1467"/>
      <c r="CQ3" s="1468"/>
      <c r="CR3" s="1469"/>
      <c r="CS3" s="1470"/>
    </row>
    <row r="4" spans="1:97" ht="24.75" customHeight="1" thickBot="1">
      <c r="A4" s="1454" t="s">
        <v>144</v>
      </c>
      <c r="B4" s="1456" t="s">
        <v>145</v>
      </c>
      <c r="C4" s="882" t="s">
        <v>146</v>
      </c>
      <c r="D4" s="1458">
        <v>1</v>
      </c>
      <c r="E4" s="1459"/>
      <c r="F4" s="1460"/>
      <c r="G4" s="1433">
        <v>2</v>
      </c>
      <c r="H4" s="1434"/>
      <c r="I4" s="1435"/>
      <c r="J4" s="1433">
        <v>3</v>
      </c>
      <c r="K4" s="1434"/>
      <c r="L4" s="1435"/>
      <c r="M4" s="1433">
        <v>4</v>
      </c>
      <c r="N4" s="1434"/>
      <c r="O4" s="1435"/>
      <c r="P4" s="1433">
        <v>5</v>
      </c>
      <c r="Q4" s="1434"/>
      <c r="R4" s="1435"/>
      <c r="S4" s="1433">
        <v>6</v>
      </c>
      <c r="T4" s="1434"/>
      <c r="U4" s="1435"/>
      <c r="V4" s="1433">
        <v>7</v>
      </c>
      <c r="W4" s="1434"/>
      <c r="X4" s="1435"/>
      <c r="Y4" s="1433">
        <v>8</v>
      </c>
      <c r="Z4" s="1434"/>
      <c r="AA4" s="1435"/>
      <c r="AB4" s="1433">
        <v>9</v>
      </c>
      <c r="AC4" s="1434"/>
      <c r="AD4" s="1435"/>
      <c r="AE4" s="1433">
        <v>10</v>
      </c>
      <c r="AF4" s="1434"/>
      <c r="AG4" s="1435"/>
      <c r="AH4" s="1433">
        <v>11</v>
      </c>
      <c r="AI4" s="1434"/>
      <c r="AJ4" s="1435"/>
      <c r="AK4" s="1433">
        <v>12</v>
      </c>
      <c r="AL4" s="1434"/>
      <c r="AM4" s="1435"/>
      <c r="AN4" s="1433">
        <v>13</v>
      </c>
      <c r="AO4" s="1434"/>
      <c r="AP4" s="1435"/>
      <c r="AQ4" s="1433">
        <v>14</v>
      </c>
      <c r="AR4" s="1434"/>
      <c r="AS4" s="1435"/>
      <c r="AT4" s="1433">
        <v>15</v>
      </c>
      <c r="AU4" s="1434"/>
      <c r="AV4" s="1435"/>
      <c r="AW4" s="1441" t="s">
        <v>145</v>
      </c>
      <c r="AX4" s="1432">
        <v>16</v>
      </c>
      <c r="AY4" s="1432"/>
      <c r="AZ4" s="1432"/>
      <c r="BA4" s="1432">
        <v>17</v>
      </c>
      <c r="BB4" s="1432"/>
      <c r="BC4" s="1432"/>
      <c r="BD4" s="1432">
        <v>18</v>
      </c>
      <c r="BE4" s="1432"/>
      <c r="BF4" s="1432"/>
      <c r="BG4" s="1432">
        <v>19</v>
      </c>
      <c r="BH4" s="1432"/>
      <c r="BI4" s="1432"/>
      <c r="BJ4" s="1432">
        <v>20</v>
      </c>
      <c r="BK4" s="1432"/>
      <c r="BL4" s="1432"/>
      <c r="BM4" s="1432">
        <v>21</v>
      </c>
      <c r="BN4" s="1432"/>
      <c r="BO4" s="1432"/>
      <c r="BP4" s="1432">
        <v>22</v>
      </c>
      <c r="BQ4" s="1432"/>
      <c r="BR4" s="1432"/>
      <c r="BS4" s="1432">
        <v>23</v>
      </c>
      <c r="BT4" s="1432"/>
      <c r="BU4" s="1432"/>
      <c r="BV4" s="1432">
        <v>24</v>
      </c>
      <c r="BW4" s="1432"/>
      <c r="BX4" s="1432"/>
      <c r="BY4" s="1432">
        <v>25</v>
      </c>
      <c r="BZ4" s="1432"/>
      <c r="CA4" s="1432"/>
      <c r="CB4" s="1432">
        <v>26</v>
      </c>
      <c r="CC4" s="1432"/>
      <c r="CD4" s="1432"/>
      <c r="CE4" s="1432">
        <v>27</v>
      </c>
      <c r="CF4" s="1432"/>
      <c r="CG4" s="1432"/>
      <c r="CH4" s="1432">
        <v>28</v>
      </c>
      <c r="CI4" s="1432"/>
      <c r="CJ4" s="1432"/>
      <c r="CK4" s="1432">
        <v>29</v>
      </c>
      <c r="CL4" s="1432"/>
      <c r="CM4" s="1432"/>
      <c r="CN4" s="1432">
        <v>30</v>
      </c>
      <c r="CO4" s="1432"/>
      <c r="CP4" s="1432"/>
      <c r="CQ4" s="1432">
        <v>31</v>
      </c>
      <c r="CR4" s="1432"/>
      <c r="CS4" s="1432"/>
    </row>
    <row r="5" spans="1:97" ht="24.75" customHeight="1" thickBot="1">
      <c r="A5" s="1455"/>
      <c r="B5" s="1457"/>
      <c r="C5" s="738"/>
      <c r="D5" s="1463">
        <f>ｼﾌﾄ原本!E4</f>
        <v>46113</v>
      </c>
      <c r="E5" s="1464"/>
      <c r="F5" s="1465"/>
      <c r="G5" s="1438">
        <f>D5+1</f>
        <v>46114</v>
      </c>
      <c r="H5" s="1439"/>
      <c r="I5" s="1440"/>
      <c r="J5" s="1438">
        <f>G5+1</f>
        <v>46115</v>
      </c>
      <c r="K5" s="1439"/>
      <c r="L5" s="1440"/>
      <c r="M5" s="1438">
        <f>J5+1</f>
        <v>46116</v>
      </c>
      <c r="N5" s="1439"/>
      <c r="O5" s="1440"/>
      <c r="P5" s="1438">
        <f>M5+1</f>
        <v>46117</v>
      </c>
      <c r="Q5" s="1439"/>
      <c r="R5" s="1440"/>
      <c r="S5" s="1438">
        <f>P5+1</f>
        <v>46118</v>
      </c>
      <c r="T5" s="1439"/>
      <c r="U5" s="1440"/>
      <c r="V5" s="1438">
        <f>S5+1</f>
        <v>46119</v>
      </c>
      <c r="W5" s="1439"/>
      <c r="X5" s="1440"/>
      <c r="Y5" s="1438">
        <f>V5+1</f>
        <v>46120</v>
      </c>
      <c r="Z5" s="1439"/>
      <c r="AA5" s="1440"/>
      <c r="AB5" s="1438">
        <f>Y5+1</f>
        <v>46121</v>
      </c>
      <c r="AC5" s="1439"/>
      <c r="AD5" s="1440"/>
      <c r="AE5" s="1438">
        <f>AB5+1</f>
        <v>46122</v>
      </c>
      <c r="AF5" s="1439"/>
      <c r="AG5" s="1440"/>
      <c r="AH5" s="1438">
        <f>AE5+1</f>
        <v>46123</v>
      </c>
      <c r="AI5" s="1439"/>
      <c r="AJ5" s="1440"/>
      <c r="AK5" s="1438">
        <f>AH5+1</f>
        <v>46124</v>
      </c>
      <c r="AL5" s="1439"/>
      <c r="AM5" s="1440"/>
      <c r="AN5" s="1438">
        <f>AK5+1</f>
        <v>46125</v>
      </c>
      <c r="AO5" s="1439"/>
      <c r="AP5" s="1440"/>
      <c r="AQ5" s="1438">
        <f>AN5+1</f>
        <v>46126</v>
      </c>
      <c r="AR5" s="1439"/>
      <c r="AS5" s="1440"/>
      <c r="AT5" s="1438">
        <f>AQ5+1</f>
        <v>46127</v>
      </c>
      <c r="AU5" s="1439"/>
      <c r="AV5" s="1440"/>
      <c r="AW5" s="1442"/>
      <c r="AX5" s="1431">
        <f>AT5+1</f>
        <v>46128</v>
      </c>
      <c r="AY5" s="1431"/>
      <c r="AZ5" s="1431"/>
      <c r="BA5" s="1431">
        <f>AX5+1</f>
        <v>46129</v>
      </c>
      <c r="BB5" s="1431"/>
      <c r="BC5" s="1431"/>
      <c r="BD5" s="1431">
        <f>BA5+1</f>
        <v>46130</v>
      </c>
      <c r="BE5" s="1431"/>
      <c r="BF5" s="1431"/>
      <c r="BG5" s="1431">
        <f>BD5+1</f>
        <v>46131</v>
      </c>
      <c r="BH5" s="1431"/>
      <c r="BI5" s="1431"/>
      <c r="BJ5" s="1431">
        <f>BG5+1</f>
        <v>46132</v>
      </c>
      <c r="BK5" s="1431"/>
      <c r="BL5" s="1431"/>
      <c r="BM5" s="1431">
        <f>BJ5+1</f>
        <v>46133</v>
      </c>
      <c r="BN5" s="1431"/>
      <c r="BO5" s="1431"/>
      <c r="BP5" s="1431">
        <f>BM5+1</f>
        <v>46134</v>
      </c>
      <c r="BQ5" s="1431"/>
      <c r="BR5" s="1431"/>
      <c r="BS5" s="1431">
        <f>BP5+1</f>
        <v>46135</v>
      </c>
      <c r="BT5" s="1431"/>
      <c r="BU5" s="1431"/>
      <c r="BV5" s="1431">
        <f>BS5+1</f>
        <v>46136</v>
      </c>
      <c r="BW5" s="1431"/>
      <c r="BX5" s="1431"/>
      <c r="BY5" s="1431">
        <f>BV5+1</f>
        <v>46137</v>
      </c>
      <c r="BZ5" s="1431"/>
      <c r="CA5" s="1431"/>
      <c r="CB5" s="1431">
        <f>BY5+1</f>
        <v>46138</v>
      </c>
      <c r="CC5" s="1431"/>
      <c r="CD5" s="1431"/>
      <c r="CE5" s="1431">
        <f>CB5+1</f>
        <v>46139</v>
      </c>
      <c r="CF5" s="1431"/>
      <c r="CG5" s="1431"/>
      <c r="CH5" s="1431">
        <f>CE5+1</f>
        <v>46140</v>
      </c>
      <c r="CI5" s="1431"/>
      <c r="CJ5" s="1431"/>
      <c r="CK5" s="1431">
        <f>CH5+1</f>
        <v>46141</v>
      </c>
      <c r="CL5" s="1431"/>
      <c r="CM5" s="1431"/>
      <c r="CN5" s="1431">
        <f>CK5+1</f>
        <v>46142</v>
      </c>
      <c r="CO5" s="1431"/>
      <c r="CP5" s="1431"/>
      <c r="CQ5" s="1431">
        <f>CN5+1</f>
        <v>46143</v>
      </c>
      <c r="CR5" s="1431"/>
      <c r="CS5" s="1431"/>
    </row>
    <row r="6" spans="1:97" ht="24.75" customHeight="1">
      <c r="A6" s="739">
        <v>1</v>
      </c>
      <c r="B6" s="740" t="str">
        <f>ﾃﾞｰﾀ入力!D3</f>
        <v>K.M</v>
      </c>
      <c r="C6" s="741">
        <v>0</v>
      </c>
      <c r="D6" s="742">
        <f>'1'!D14</f>
        <v>12</v>
      </c>
      <c r="E6" s="742" t="s">
        <v>88</v>
      </c>
      <c r="F6" s="743">
        <f>'1'!E14</f>
        <v>22.75</v>
      </c>
      <c r="G6" s="744">
        <f>'2'!D14</f>
        <v>0</v>
      </c>
      <c r="H6" s="742" t="s">
        <v>88</v>
      </c>
      <c r="I6" s="743">
        <f>'2'!E14</f>
        <v>0</v>
      </c>
      <c r="J6" s="744">
        <f>'3'!D14</f>
        <v>6.75</v>
      </c>
      <c r="K6" s="742" t="s">
        <v>88</v>
      </c>
      <c r="L6" s="743">
        <f>'3'!E14</f>
        <v>16</v>
      </c>
      <c r="M6" s="744">
        <f>'4'!D14</f>
        <v>11</v>
      </c>
      <c r="N6" s="742" t="s">
        <v>88</v>
      </c>
      <c r="O6" s="743">
        <f>'4'!E14</f>
        <v>19</v>
      </c>
      <c r="P6" s="744">
        <f>'5'!D14</f>
        <v>12</v>
      </c>
      <c r="Q6" s="742" t="s">
        <v>88</v>
      </c>
      <c r="R6" s="743">
        <f>'5'!E14</f>
        <v>19</v>
      </c>
      <c r="S6" s="744">
        <f>'6'!D14</f>
        <v>6.75</v>
      </c>
      <c r="T6" s="742" t="s">
        <v>88</v>
      </c>
      <c r="U6" s="743">
        <f>'6'!E14</f>
        <v>18</v>
      </c>
      <c r="V6" s="744">
        <f>'7'!D14</f>
        <v>12</v>
      </c>
      <c r="W6" s="742" t="s">
        <v>88</v>
      </c>
      <c r="X6" s="743">
        <f>'7'!E14</f>
        <v>22.75</v>
      </c>
      <c r="Y6" s="744">
        <f>'8'!D14</f>
        <v>0</v>
      </c>
      <c r="Z6" s="742" t="s">
        <v>88</v>
      </c>
      <c r="AA6" s="743">
        <f>'8'!E14</f>
        <v>0</v>
      </c>
      <c r="AB6" s="744">
        <f>'9'!D14</f>
        <v>0</v>
      </c>
      <c r="AC6" s="742" t="s">
        <v>88</v>
      </c>
      <c r="AD6" s="743">
        <f>'9'!E14</f>
        <v>0</v>
      </c>
      <c r="AE6" s="744">
        <f>'10'!D14</f>
        <v>6.75</v>
      </c>
      <c r="AF6" s="742" t="s">
        <v>88</v>
      </c>
      <c r="AG6" s="743">
        <f>'10'!E14</f>
        <v>13</v>
      </c>
      <c r="AH6" s="744">
        <f>'11'!D14</f>
        <v>14</v>
      </c>
      <c r="AI6" s="742" t="s">
        <v>88</v>
      </c>
      <c r="AJ6" s="743">
        <f>'11'!E14</f>
        <v>22.75</v>
      </c>
      <c r="AK6" s="744">
        <f>'12'!D14</f>
        <v>8</v>
      </c>
      <c r="AL6" s="742" t="s">
        <v>88</v>
      </c>
      <c r="AM6" s="743">
        <f>'12'!E14</f>
        <v>19</v>
      </c>
      <c r="AN6" s="744">
        <f>'13'!D14</f>
        <v>6.75</v>
      </c>
      <c r="AO6" s="742" t="s">
        <v>88</v>
      </c>
      <c r="AP6" s="743">
        <f>'13'!E14</f>
        <v>18</v>
      </c>
      <c r="AQ6" s="744">
        <f>'14'!D14</f>
        <v>12</v>
      </c>
      <c r="AR6" s="742" t="s">
        <v>88</v>
      </c>
      <c r="AS6" s="743">
        <f>'14'!E14</f>
        <v>22</v>
      </c>
      <c r="AT6" s="744">
        <f>'15'!D14</f>
        <v>13</v>
      </c>
      <c r="AU6" s="742" t="s">
        <v>88</v>
      </c>
      <c r="AV6" s="742">
        <f>'15'!E14</f>
        <v>22</v>
      </c>
      <c r="AW6" s="745" t="str">
        <f>B6</f>
        <v>K.M</v>
      </c>
      <c r="AX6" s="742">
        <f>'16'!D14</f>
        <v>0</v>
      </c>
      <c r="AY6" s="742" t="s">
        <v>88</v>
      </c>
      <c r="AZ6" s="743">
        <f>'16'!E14</f>
        <v>0</v>
      </c>
      <c r="BA6" s="1114">
        <f>'17'!D14</f>
        <v>0</v>
      </c>
      <c r="BB6" s="1113" t="s">
        <v>88</v>
      </c>
      <c r="BC6" s="1112">
        <f>'17'!E14</f>
        <v>0</v>
      </c>
      <c r="BD6" s="744">
        <f>'18'!D14</f>
        <v>15</v>
      </c>
      <c r="BE6" s="742" t="s">
        <v>88</v>
      </c>
      <c r="BF6" s="743">
        <f>'18'!E14</f>
        <v>21.5</v>
      </c>
      <c r="BG6" s="744">
        <f>'19'!D14</f>
        <v>14</v>
      </c>
      <c r="BH6" s="742" t="s">
        <v>88</v>
      </c>
      <c r="BI6" s="743">
        <f>'19'!E14</f>
        <v>20</v>
      </c>
      <c r="BJ6" s="744">
        <f>'20'!D14</f>
        <v>13</v>
      </c>
      <c r="BK6" s="742" t="s">
        <v>88</v>
      </c>
      <c r="BL6" s="743">
        <f>'20'!E14</f>
        <v>22.75</v>
      </c>
      <c r="BM6" s="744">
        <f>'21'!D14</f>
        <v>12</v>
      </c>
      <c r="BN6" s="742" t="s">
        <v>88</v>
      </c>
      <c r="BO6" s="743">
        <f>'21'!E14</f>
        <v>17</v>
      </c>
      <c r="BP6" s="744">
        <f>'22'!D14</f>
        <v>0</v>
      </c>
      <c r="BQ6" s="742" t="s">
        <v>88</v>
      </c>
      <c r="BR6" s="743">
        <f>'22'!E14</f>
        <v>0</v>
      </c>
      <c r="BS6" s="744">
        <f>'23'!D14</f>
        <v>14</v>
      </c>
      <c r="BT6" s="742" t="s">
        <v>88</v>
      </c>
      <c r="BU6" s="743">
        <f>'23'!E14</f>
        <v>22.75</v>
      </c>
      <c r="BV6" s="744">
        <f>'24'!D14</f>
        <v>10</v>
      </c>
      <c r="BW6" s="1113" t="s">
        <v>88</v>
      </c>
      <c r="BX6" s="743">
        <f>'24'!E14</f>
        <v>21.5</v>
      </c>
      <c r="BY6" s="744">
        <f>'25'!D14</f>
        <v>14</v>
      </c>
      <c r="BZ6" s="742" t="s">
        <v>88</v>
      </c>
      <c r="CA6" s="743">
        <f>'25'!E14</f>
        <v>21.5</v>
      </c>
      <c r="CB6" s="744">
        <f>'26'!D14</f>
        <v>14</v>
      </c>
      <c r="CC6" s="742" t="s">
        <v>88</v>
      </c>
      <c r="CD6" s="743">
        <f>'26'!E14</f>
        <v>20</v>
      </c>
      <c r="CE6" s="744">
        <f>'27'!D14</f>
        <v>15</v>
      </c>
      <c r="CF6" s="742" t="s">
        <v>88</v>
      </c>
      <c r="CG6" s="743">
        <f>'27'!E14</f>
        <v>21.5</v>
      </c>
      <c r="CH6" s="744">
        <f>'28'!D14</f>
        <v>16</v>
      </c>
      <c r="CI6" s="742" t="s">
        <v>88</v>
      </c>
      <c r="CJ6" s="743">
        <f>'28'!E14</f>
        <v>22.75</v>
      </c>
      <c r="CK6" s="744">
        <f>'29'!D14</f>
        <v>0</v>
      </c>
      <c r="CL6" s="742" t="s">
        <v>88</v>
      </c>
      <c r="CM6" s="743">
        <f>'29'!E14</f>
        <v>0</v>
      </c>
      <c r="CN6" s="744">
        <f>'30'!D14</f>
        <v>13</v>
      </c>
      <c r="CO6" s="1113" t="s">
        <v>88</v>
      </c>
      <c r="CP6" s="1112">
        <f>'30'!E14</f>
        <v>22.75</v>
      </c>
      <c r="CQ6" s="744">
        <f>'31'!D14</f>
        <v>0</v>
      </c>
      <c r="CR6" s="742" t="s">
        <v>88</v>
      </c>
      <c r="CS6" s="936">
        <f>'31'!E14</f>
        <v>0</v>
      </c>
    </row>
    <row r="7" spans="1:97" ht="24.75" customHeight="1">
      <c r="A7" s="746">
        <v>2</v>
      </c>
      <c r="B7" s="747" t="str">
        <f>ﾃﾞｰﾀ入力!D4</f>
        <v>S.S</v>
      </c>
      <c r="C7" s="748">
        <v>0</v>
      </c>
      <c r="D7" s="742">
        <f>'1'!D15</f>
        <v>11</v>
      </c>
      <c r="E7" s="742" t="s">
        <v>88</v>
      </c>
      <c r="F7" s="749">
        <f>'1'!E15</f>
        <v>22.75</v>
      </c>
      <c r="G7" s="750">
        <f>'2'!D15</f>
        <v>0</v>
      </c>
      <c r="H7" s="742" t="s">
        <v>88</v>
      </c>
      <c r="I7" s="749">
        <f>'2'!E15</f>
        <v>0</v>
      </c>
      <c r="J7" s="750">
        <f>'3'!D15</f>
        <v>12</v>
      </c>
      <c r="K7" s="742" t="s">
        <v>88</v>
      </c>
      <c r="L7" s="749">
        <f>'3'!E15</f>
        <v>21</v>
      </c>
      <c r="M7" s="750">
        <f>'4'!D15</f>
        <v>0</v>
      </c>
      <c r="N7" s="742" t="s">
        <v>88</v>
      </c>
      <c r="O7" s="749">
        <f>'4'!E15</f>
        <v>0</v>
      </c>
      <c r="P7" s="750">
        <f>'5'!D15</f>
        <v>11</v>
      </c>
      <c r="Q7" s="742" t="s">
        <v>88</v>
      </c>
      <c r="R7" s="749">
        <f>'5'!E15</f>
        <v>20</v>
      </c>
      <c r="S7" s="750">
        <f>'6'!D15</f>
        <v>12</v>
      </c>
      <c r="T7" s="742" t="s">
        <v>88</v>
      </c>
      <c r="U7" s="749">
        <f>'6'!E15</f>
        <v>22.75</v>
      </c>
      <c r="V7" s="750">
        <f>'7'!D15</f>
        <v>11</v>
      </c>
      <c r="W7" s="742" t="s">
        <v>88</v>
      </c>
      <c r="X7" s="749">
        <f>'7'!E15</f>
        <v>22.75</v>
      </c>
      <c r="Y7" s="750">
        <f>'8'!D15</f>
        <v>0</v>
      </c>
      <c r="Z7" s="742" t="s">
        <v>88</v>
      </c>
      <c r="AA7" s="749">
        <f>'8'!E15</f>
        <v>0</v>
      </c>
      <c r="AB7" s="750">
        <f>'9'!D15</f>
        <v>10</v>
      </c>
      <c r="AC7" s="742" t="s">
        <v>88</v>
      </c>
      <c r="AD7" s="749">
        <f>'9'!E15</f>
        <v>19</v>
      </c>
      <c r="AE7" s="750">
        <f>'10'!D15</f>
        <v>12.5</v>
      </c>
      <c r="AF7" s="742" t="s">
        <v>88</v>
      </c>
      <c r="AG7" s="749">
        <f>'10'!E15</f>
        <v>22</v>
      </c>
      <c r="AH7" s="750">
        <f>'11'!D15</f>
        <v>14</v>
      </c>
      <c r="AI7" s="742" t="s">
        <v>88</v>
      </c>
      <c r="AJ7" s="749">
        <f>'11'!E15</f>
        <v>22.75</v>
      </c>
      <c r="AK7" s="750">
        <f>'12'!D15</f>
        <v>12</v>
      </c>
      <c r="AL7" s="742" t="s">
        <v>88</v>
      </c>
      <c r="AM7" s="749">
        <f>'12'!E15</f>
        <v>22.75</v>
      </c>
      <c r="AN7" s="750">
        <f>'13'!D15</f>
        <v>14</v>
      </c>
      <c r="AO7" s="742" t="s">
        <v>88</v>
      </c>
      <c r="AP7" s="749">
        <f>'13'!E15</f>
        <v>22.75</v>
      </c>
      <c r="AQ7" s="750">
        <f>'14'!D15</f>
        <v>15</v>
      </c>
      <c r="AR7" s="742" t="s">
        <v>88</v>
      </c>
      <c r="AS7" s="749">
        <f>'14'!E15</f>
        <v>22.75</v>
      </c>
      <c r="AT7" s="750">
        <f>'15'!D15</f>
        <v>0</v>
      </c>
      <c r="AU7" s="742" t="s">
        <v>88</v>
      </c>
      <c r="AV7" s="751">
        <f>'15'!E15</f>
        <v>0</v>
      </c>
      <c r="AW7" s="752" t="str">
        <f>B7</f>
        <v>S.S</v>
      </c>
      <c r="AX7" s="751">
        <f>'16'!D15</f>
        <v>6.75</v>
      </c>
      <c r="AY7" s="751" t="s">
        <v>88</v>
      </c>
      <c r="AZ7" s="749">
        <f>'16'!E15</f>
        <v>14</v>
      </c>
      <c r="BA7" s="750">
        <f>'17'!D15</f>
        <v>6.75</v>
      </c>
      <c r="BB7" s="751" t="s">
        <v>88</v>
      </c>
      <c r="BC7" s="749">
        <f>'17'!E15</f>
        <v>17</v>
      </c>
      <c r="BD7" s="750">
        <f>'18'!D15</f>
        <v>9</v>
      </c>
      <c r="BE7" s="751" t="s">
        <v>88</v>
      </c>
      <c r="BF7" s="749">
        <f>'18'!E15</f>
        <v>19</v>
      </c>
      <c r="BG7" s="750">
        <f>'19'!D15</f>
        <v>11</v>
      </c>
      <c r="BH7" s="751" t="s">
        <v>88</v>
      </c>
      <c r="BI7" s="749">
        <f>'19'!E15</f>
        <v>22</v>
      </c>
      <c r="BJ7" s="750">
        <f>'20'!D15</f>
        <v>11</v>
      </c>
      <c r="BK7" s="751" t="s">
        <v>88</v>
      </c>
      <c r="BL7" s="749">
        <f>'20'!E15</f>
        <v>18</v>
      </c>
      <c r="BM7" s="750">
        <f>'21'!D15</f>
        <v>0</v>
      </c>
      <c r="BN7" s="751" t="s">
        <v>88</v>
      </c>
      <c r="BO7" s="749">
        <f>'21'!E15</f>
        <v>0</v>
      </c>
      <c r="BP7" s="750">
        <f>'22'!D15</f>
        <v>0</v>
      </c>
      <c r="BQ7" s="751" t="s">
        <v>88</v>
      </c>
      <c r="BR7" s="749">
        <f>'22'!E15</f>
        <v>0</v>
      </c>
      <c r="BS7" s="750">
        <f>'23'!D15</f>
        <v>6.75</v>
      </c>
      <c r="BT7" s="751" t="s">
        <v>88</v>
      </c>
      <c r="BU7" s="749">
        <f>'23'!E15</f>
        <v>15</v>
      </c>
      <c r="BV7" s="750">
        <f>'24'!D15</f>
        <v>0</v>
      </c>
      <c r="BW7" s="751" t="s">
        <v>88</v>
      </c>
      <c r="BX7" s="749">
        <f>'24'!E15</f>
        <v>0</v>
      </c>
      <c r="BY7" s="750">
        <f>'25'!D15</f>
        <v>9</v>
      </c>
      <c r="BZ7" s="751" t="s">
        <v>88</v>
      </c>
      <c r="CA7" s="749">
        <f>'25'!E15</f>
        <v>19.5</v>
      </c>
      <c r="CB7" s="750">
        <f>'26'!D15</f>
        <v>8</v>
      </c>
      <c r="CC7" s="751" t="s">
        <v>88</v>
      </c>
      <c r="CD7" s="749">
        <f>'26'!E15</f>
        <v>17.5</v>
      </c>
      <c r="CE7" s="750">
        <f>'27'!D15</f>
        <v>6.75</v>
      </c>
      <c r="CF7" s="751" t="s">
        <v>88</v>
      </c>
      <c r="CG7" s="749">
        <f>'27'!E15</f>
        <v>15</v>
      </c>
      <c r="CH7" s="750">
        <f>'28'!D15</f>
        <v>14</v>
      </c>
      <c r="CI7" s="751" t="s">
        <v>88</v>
      </c>
      <c r="CJ7" s="749">
        <f>'28'!E15</f>
        <v>22</v>
      </c>
      <c r="CK7" s="750">
        <f>'29'!D15</f>
        <v>10</v>
      </c>
      <c r="CL7" s="751" t="s">
        <v>88</v>
      </c>
      <c r="CM7" s="749">
        <f>'29'!E15</f>
        <v>18</v>
      </c>
      <c r="CN7" s="750">
        <f>'30'!D15</f>
        <v>0</v>
      </c>
      <c r="CO7" s="751" t="s">
        <v>88</v>
      </c>
      <c r="CP7" s="749">
        <f>'30'!E15</f>
        <v>0</v>
      </c>
      <c r="CQ7" s="750">
        <f>'31'!D15</f>
        <v>0</v>
      </c>
      <c r="CR7" s="751" t="s">
        <v>88</v>
      </c>
      <c r="CS7" s="753">
        <f>'31'!E15</f>
        <v>0</v>
      </c>
    </row>
    <row r="8" spans="1:97" ht="24.75" customHeight="1">
      <c r="A8" s="746">
        <v>3</v>
      </c>
      <c r="B8" s="747" t="str">
        <f>ﾃﾞｰﾀ入力!D5</f>
        <v>Y.I</v>
      </c>
      <c r="C8" s="748">
        <v>0</v>
      </c>
      <c r="D8" s="751">
        <f>'1'!D16</f>
        <v>0</v>
      </c>
      <c r="E8" s="742" t="s">
        <v>88</v>
      </c>
      <c r="F8" s="749">
        <f>'1'!E16</f>
        <v>0</v>
      </c>
      <c r="G8" s="750">
        <f>'2'!D16</f>
        <v>9</v>
      </c>
      <c r="H8" s="751" t="s">
        <v>88</v>
      </c>
      <c r="I8" s="749">
        <f>'2'!E16</f>
        <v>18</v>
      </c>
      <c r="J8" s="750">
        <f>'3'!D16</f>
        <v>0</v>
      </c>
      <c r="K8" s="751" t="s">
        <v>88</v>
      </c>
      <c r="L8" s="749">
        <f>'3'!E16</f>
        <v>0</v>
      </c>
      <c r="M8" s="750">
        <f>'4'!D16</f>
        <v>0</v>
      </c>
      <c r="N8" s="751" t="s">
        <v>88</v>
      </c>
      <c r="O8" s="749">
        <f>'4'!E16</f>
        <v>0</v>
      </c>
      <c r="P8" s="750">
        <f>'5'!D16</f>
        <v>0</v>
      </c>
      <c r="Q8" s="751" t="s">
        <v>88</v>
      </c>
      <c r="R8" s="749">
        <f>'5'!E16</f>
        <v>0</v>
      </c>
      <c r="S8" s="750">
        <f>'6'!D16</f>
        <v>9</v>
      </c>
      <c r="T8" s="751" t="s">
        <v>88</v>
      </c>
      <c r="U8" s="749">
        <f>'6'!E16</f>
        <v>18</v>
      </c>
      <c r="V8" s="750">
        <f>'7'!D16</f>
        <v>0</v>
      </c>
      <c r="W8" s="751" t="s">
        <v>88</v>
      </c>
      <c r="X8" s="749">
        <f>'7'!E16</f>
        <v>0</v>
      </c>
      <c r="Y8" s="750">
        <f>'8'!D16</f>
        <v>9</v>
      </c>
      <c r="Z8" s="751" t="s">
        <v>88</v>
      </c>
      <c r="AA8" s="749">
        <f>'8'!E16</f>
        <v>18</v>
      </c>
      <c r="AB8" s="750">
        <f>'9'!D16</f>
        <v>9</v>
      </c>
      <c r="AC8" s="751" t="s">
        <v>88</v>
      </c>
      <c r="AD8" s="749">
        <f>'9'!E16</f>
        <v>13</v>
      </c>
      <c r="AE8" s="750">
        <f>'10'!D16</f>
        <v>0</v>
      </c>
      <c r="AF8" s="751" t="s">
        <v>88</v>
      </c>
      <c r="AG8" s="749">
        <f>'10'!E16</f>
        <v>0</v>
      </c>
      <c r="AH8" s="750">
        <f>'11'!D16</f>
        <v>0</v>
      </c>
      <c r="AI8" s="751" t="s">
        <v>88</v>
      </c>
      <c r="AJ8" s="749">
        <f>'11'!E16</f>
        <v>0</v>
      </c>
      <c r="AK8" s="750">
        <f>'12'!D16</f>
        <v>0</v>
      </c>
      <c r="AL8" s="751" t="s">
        <v>88</v>
      </c>
      <c r="AM8" s="749">
        <f>'12'!E16</f>
        <v>0</v>
      </c>
      <c r="AN8" s="750">
        <f>'13'!D16</f>
        <v>9</v>
      </c>
      <c r="AO8" s="751" t="s">
        <v>88</v>
      </c>
      <c r="AP8" s="749">
        <f>'13'!E16</f>
        <v>18</v>
      </c>
      <c r="AQ8" s="750">
        <f>'14'!D16</f>
        <v>9</v>
      </c>
      <c r="AR8" s="751" t="s">
        <v>88</v>
      </c>
      <c r="AS8" s="749">
        <f>'14'!E16</f>
        <v>18</v>
      </c>
      <c r="AT8" s="750">
        <f>'15'!D16</f>
        <v>9</v>
      </c>
      <c r="AU8" s="751" t="s">
        <v>88</v>
      </c>
      <c r="AV8" s="751">
        <f>'15'!E16</f>
        <v>18</v>
      </c>
      <c r="AW8" s="752" t="str">
        <f>B8</f>
        <v>Y.I</v>
      </c>
      <c r="AX8" s="751">
        <f>'16'!D16</f>
        <v>9</v>
      </c>
      <c r="AY8" s="751" t="s">
        <v>88</v>
      </c>
      <c r="AZ8" s="749">
        <f>'16'!E16</f>
        <v>18</v>
      </c>
      <c r="BA8" s="750">
        <f>'17'!D16</f>
        <v>0</v>
      </c>
      <c r="BB8" s="751" t="s">
        <v>88</v>
      </c>
      <c r="BC8" s="749">
        <f>'17'!E16</f>
        <v>0</v>
      </c>
      <c r="BD8" s="750">
        <f>'18'!D16</f>
        <v>0</v>
      </c>
      <c r="BE8" s="751" t="s">
        <v>88</v>
      </c>
      <c r="BF8" s="749">
        <f>'18'!E16</f>
        <v>0</v>
      </c>
      <c r="BG8" s="750">
        <f>'19'!D16</f>
        <v>0</v>
      </c>
      <c r="BH8" s="751" t="s">
        <v>88</v>
      </c>
      <c r="BI8" s="749">
        <f>'19'!E16</f>
        <v>0</v>
      </c>
      <c r="BJ8" s="1118">
        <f>'20'!D16</f>
        <v>9</v>
      </c>
      <c r="BK8" s="751" t="s">
        <v>88</v>
      </c>
      <c r="BL8" s="749">
        <f>'20'!E16</f>
        <v>18</v>
      </c>
      <c r="BM8" s="750">
        <f>'21'!D16</f>
        <v>9</v>
      </c>
      <c r="BN8" s="751" t="s">
        <v>88</v>
      </c>
      <c r="BO8" s="749">
        <f>'21'!E16</f>
        <v>18</v>
      </c>
      <c r="BP8" s="750">
        <f>'22'!D16</f>
        <v>9</v>
      </c>
      <c r="BQ8" s="751" t="s">
        <v>88</v>
      </c>
      <c r="BR8" s="749">
        <f>'22'!E16</f>
        <v>18</v>
      </c>
      <c r="BS8" s="750">
        <f>'23'!D16</f>
        <v>11</v>
      </c>
      <c r="BT8" s="751" t="s">
        <v>88</v>
      </c>
      <c r="BU8" s="749">
        <f>'23'!E16</f>
        <v>18</v>
      </c>
      <c r="BV8" s="750">
        <f>'24'!D16</f>
        <v>0</v>
      </c>
      <c r="BW8" s="751" t="s">
        <v>88</v>
      </c>
      <c r="BX8" s="749">
        <f>'24'!E16</f>
        <v>0</v>
      </c>
      <c r="BY8" s="750">
        <f>'25'!D16</f>
        <v>0</v>
      </c>
      <c r="BZ8" s="751" t="s">
        <v>88</v>
      </c>
      <c r="CA8" s="749">
        <f>'25'!E16</f>
        <v>0</v>
      </c>
      <c r="CB8" s="750">
        <f>'26'!D16</f>
        <v>0</v>
      </c>
      <c r="CC8" s="751" t="s">
        <v>88</v>
      </c>
      <c r="CD8" s="749">
        <f>'26'!E16</f>
        <v>0</v>
      </c>
      <c r="CE8" s="750">
        <f>'27'!D16</f>
        <v>9</v>
      </c>
      <c r="CF8" s="751" t="s">
        <v>88</v>
      </c>
      <c r="CG8" s="749">
        <f>'27'!E16</f>
        <v>18</v>
      </c>
      <c r="CH8" s="750">
        <f>'28'!D16</f>
        <v>9</v>
      </c>
      <c r="CI8" s="751" t="s">
        <v>88</v>
      </c>
      <c r="CJ8" s="749">
        <f>'28'!E16</f>
        <v>18</v>
      </c>
      <c r="CK8" s="750">
        <f>'29'!D16</f>
        <v>0</v>
      </c>
      <c r="CL8" s="751" t="s">
        <v>88</v>
      </c>
      <c r="CM8" s="749">
        <f>'29'!E16</f>
        <v>0</v>
      </c>
      <c r="CN8" s="750">
        <f>'30'!D16</f>
        <v>9</v>
      </c>
      <c r="CO8" s="751" t="s">
        <v>88</v>
      </c>
      <c r="CP8" s="749">
        <f>'30'!E16</f>
        <v>18</v>
      </c>
      <c r="CQ8" s="750">
        <f>'31'!D16</f>
        <v>0</v>
      </c>
      <c r="CR8" s="751" t="s">
        <v>88</v>
      </c>
      <c r="CS8" s="753">
        <f>'31'!E16</f>
        <v>0</v>
      </c>
    </row>
    <row r="9" spans="1:97" ht="24.75" customHeight="1">
      <c r="A9" s="746">
        <v>4</v>
      </c>
      <c r="B9" s="747" t="str">
        <f>ﾃﾞｰﾀ入力!D6</f>
        <v>I.Y</v>
      </c>
      <c r="C9" s="748">
        <v>0</v>
      </c>
      <c r="D9" s="751">
        <f>'1'!D17</f>
        <v>18</v>
      </c>
      <c r="E9" s="742" t="s">
        <v>88</v>
      </c>
      <c r="F9" s="749">
        <f>'1'!E17</f>
        <v>22.75</v>
      </c>
      <c r="G9" s="750">
        <f>'2'!D17</f>
        <v>11</v>
      </c>
      <c r="H9" s="751" t="s">
        <v>88</v>
      </c>
      <c r="I9" s="749">
        <f>'2'!E17</f>
        <v>17</v>
      </c>
      <c r="J9" s="750">
        <f>'3'!D17</f>
        <v>0</v>
      </c>
      <c r="K9" s="751" t="s">
        <v>88</v>
      </c>
      <c r="L9" s="749">
        <f>'3'!E17</f>
        <v>0</v>
      </c>
      <c r="M9" s="750">
        <f>'4'!D17</f>
        <v>0</v>
      </c>
      <c r="N9" s="751" t="s">
        <v>88</v>
      </c>
      <c r="O9" s="749">
        <f>'4'!E17</f>
        <v>0</v>
      </c>
      <c r="P9" s="750">
        <f>'5'!D17</f>
        <v>0</v>
      </c>
      <c r="Q9" s="751" t="s">
        <v>88</v>
      </c>
      <c r="R9" s="749">
        <f>'5'!E17</f>
        <v>0</v>
      </c>
      <c r="S9" s="750">
        <f>'6'!D17</f>
        <v>0</v>
      </c>
      <c r="T9" s="751" t="s">
        <v>88</v>
      </c>
      <c r="U9" s="749">
        <f>'6'!E17</f>
        <v>0</v>
      </c>
      <c r="V9" s="750">
        <f>'7'!D17</f>
        <v>0</v>
      </c>
      <c r="W9" s="751" t="s">
        <v>88</v>
      </c>
      <c r="X9" s="749">
        <f>'7'!E17</f>
        <v>0</v>
      </c>
      <c r="Y9" s="750">
        <f>'8'!D17</f>
        <v>0</v>
      </c>
      <c r="Z9" s="751" t="s">
        <v>88</v>
      </c>
      <c r="AA9" s="749">
        <f>'8'!E17</f>
        <v>0</v>
      </c>
      <c r="AB9" s="750">
        <f>'9'!D17</f>
        <v>0</v>
      </c>
      <c r="AC9" s="751" t="s">
        <v>88</v>
      </c>
      <c r="AD9" s="749">
        <f>'9'!E17</f>
        <v>0</v>
      </c>
      <c r="AE9" s="750">
        <f>'10'!D17</f>
        <v>6.75</v>
      </c>
      <c r="AF9" s="751" t="s">
        <v>88</v>
      </c>
      <c r="AG9" s="749">
        <f>'10'!E17</f>
        <v>12.5</v>
      </c>
      <c r="AH9" s="750">
        <f>'11'!D17</f>
        <v>0</v>
      </c>
      <c r="AI9" s="751" t="s">
        <v>88</v>
      </c>
      <c r="AJ9" s="749">
        <f>'11'!E17</f>
        <v>0</v>
      </c>
      <c r="AK9" s="750">
        <f>'12'!D17</f>
        <v>0</v>
      </c>
      <c r="AL9" s="751" t="s">
        <v>88</v>
      </c>
      <c r="AM9" s="749">
        <f>'12'!E17</f>
        <v>0</v>
      </c>
      <c r="AN9" s="750">
        <f>'13'!D17</f>
        <v>0</v>
      </c>
      <c r="AO9" s="751" t="s">
        <v>88</v>
      </c>
      <c r="AP9" s="749">
        <f>'13'!E17</f>
        <v>0</v>
      </c>
      <c r="AQ9" s="750">
        <f>'14'!D17</f>
        <v>0</v>
      </c>
      <c r="AR9" s="751" t="s">
        <v>88</v>
      </c>
      <c r="AS9" s="749">
        <f>'14'!E17</f>
        <v>0</v>
      </c>
      <c r="AT9" s="750">
        <f>'15'!D17</f>
        <v>6.75</v>
      </c>
      <c r="AU9" s="751" t="s">
        <v>88</v>
      </c>
      <c r="AV9" s="751">
        <f>'15'!E17</f>
        <v>15</v>
      </c>
      <c r="AW9" s="752" t="str">
        <f>B9</f>
        <v>I.Y</v>
      </c>
      <c r="AX9" s="751">
        <f>'16'!D17</f>
        <v>0</v>
      </c>
      <c r="AY9" s="751" t="s">
        <v>88</v>
      </c>
      <c r="AZ9" s="749">
        <f>'16'!E17</f>
        <v>0</v>
      </c>
      <c r="BA9" s="1118">
        <f>'17'!D17</f>
        <v>8</v>
      </c>
      <c r="BB9" s="751" t="s">
        <v>88</v>
      </c>
      <c r="BC9" s="749">
        <f>'17'!E17</f>
        <v>13</v>
      </c>
      <c r="BD9" s="750">
        <f>'18'!D17</f>
        <v>0</v>
      </c>
      <c r="BE9" s="751" t="s">
        <v>88</v>
      </c>
      <c r="BF9" s="749">
        <f>'18'!E17</f>
        <v>0</v>
      </c>
      <c r="BG9" s="750">
        <f>'19'!D17</f>
        <v>0</v>
      </c>
      <c r="BH9" s="751" t="s">
        <v>88</v>
      </c>
      <c r="BI9" s="749">
        <f>'19'!E17</f>
        <v>0</v>
      </c>
      <c r="BJ9" s="750">
        <f>'20'!D17</f>
        <v>0</v>
      </c>
      <c r="BK9" s="751" t="s">
        <v>88</v>
      </c>
      <c r="BL9" s="749">
        <f>'20'!E17</f>
        <v>0</v>
      </c>
      <c r="BM9" s="750">
        <f>'21'!D17</f>
        <v>12</v>
      </c>
      <c r="BN9" s="751" t="s">
        <v>88</v>
      </c>
      <c r="BO9" s="749">
        <f>'21'!E17</f>
        <v>18</v>
      </c>
      <c r="BP9" s="750">
        <f>'22'!D17</f>
        <v>7</v>
      </c>
      <c r="BQ9" s="751" t="s">
        <v>88</v>
      </c>
      <c r="BR9" s="749">
        <f>'22'!E17</f>
        <v>16</v>
      </c>
      <c r="BS9" s="750">
        <f>'23'!D17</f>
        <v>0</v>
      </c>
      <c r="BT9" s="751" t="s">
        <v>88</v>
      </c>
      <c r="BU9" s="749">
        <f>'23'!E17</f>
        <v>0</v>
      </c>
      <c r="BV9" s="750">
        <f>'24'!D17</f>
        <v>0</v>
      </c>
      <c r="BW9" s="751" t="s">
        <v>88</v>
      </c>
      <c r="BX9" s="749">
        <f>'24'!E17</f>
        <v>0</v>
      </c>
      <c r="BY9" s="750">
        <f>'25'!D17</f>
        <v>0</v>
      </c>
      <c r="BZ9" s="751" t="s">
        <v>88</v>
      </c>
      <c r="CA9" s="749">
        <f>'25'!E17</f>
        <v>0</v>
      </c>
      <c r="CB9" s="750">
        <f>'26'!D17</f>
        <v>0</v>
      </c>
      <c r="CC9" s="751" t="s">
        <v>88</v>
      </c>
      <c r="CD9" s="749">
        <f>'26'!E17</f>
        <v>0</v>
      </c>
      <c r="CE9" s="750">
        <f>'27'!D17</f>
        <v>6.75</v>
      </c>
      <c r="CF9" s="751" t="s">
        <v>88</v>
      </c>
      <c r="CG9" s="749">
        <f>'27'!E17</f>
        <v>19</v>
      </c>
      <c r="CH9" s="750">
        <f>'28'!D17</f>
        <v>12</v>
      </c>
      <c r="CI9" s="751" t="s">
        <v>88</v>
      </c>
      <c r="CJ9" s="749">
        <f>'28'!E17</f>
        <v>18</v>
      </c>
      <c r="CK9" s="750">
        <f>'29'!D17</f>
        <v>8</v>
      </c>
      <c r="CL9" s="751" t="s">
        <v>88</v>
      </c>
      <c r="CM9" s="749">
        <f>'29'!E17</f>
        <v>18</v>
      </c>
      <c r="CN9" s="750">
        <f>'30'!D17</f>
        <v>6.75</v>
      </c>
      <c r="CO9" s="751" t="s">
        <v>88</v>
      </c>
      <c r="CP9" s="749">
        <f>'30'!E17</f>
        <v>18</v>
      </c>
      <c r="CQ9" s="750">
        <f>'31'!D17</f>
        <v>0</v>
      </c>
      <c r="CR9" s="751" t="s">
        <v>88</v>
      </c>
      <c r="CS9" s="753">
        <f>'31'!E17</f>
        <v>0</v>
      </c>
    </row>
    <row r="10" spans="1:97" ht="24.75" customHeight="1">
      <c r="A10" s="754">
        <v>5</v>
      </c>
      <c r="B10" s="747" t="str">
        <f>ﾃﾞｰﾀ入力!D7</f>
        <v>S.S</v>
      </c>
      <c r="C10" s="748">
        <v>0</v>
      </c>
      <c r="D10" s="751">
        <f>'1'!D18</f>
        <v>0</v>
      </c>
      <c r="E10" s="751" t="s">
        <v>88</v>
      </c>
      <c r="F10" s="749">
        <f>'1'!E18</f>
        <v>0</v>
      </c>
      <c r="G10" s="750">
        <f>'2'!D18</f>
        <v>0</v>
      </c>
      <c r="H10" s="751" t="s">
        <v>88</v>
      </c>
      <c r="I10" s="749">
        <f>'2'!E18</f>
        <v>0</v>
      </c>
      <c r="J10" s="750">
        <f>'3'!D18</f>
        <v>13</v>
      </c>
      <c r="K10" s="751" t="s">
        <v>88</v>
      </c>
      <c r="L10" s="749">
        <f>'3'!E18</f>
        <v>22.75</v>
      </c>
      <c r="M10" s="750">
        <f>'4'!D18</f>
        <v>14</v>
      </c>
      <c r="N10" s="751" t="s">
        <v>88</v>
      </c>
      <c r="O10" s="749">
        <f>'4'!E18</f>
        <v>22.75</v>
      </c>
      <c r="P10" s="750">
        <f>'5'!D18</f>
        <v>0</v>
      </c>
      <c r="Q10" s="751" t="s">
        <v>88</v>
      </c>
      <c r="R10" s="749">
        <f>'5'!E18</f>
        <v>0</v>
      </c>
      <c r="S10" s="750">
        <f>'6'!D18</f>
        <v>0</v>
      </c>
      <c r="T10" s="751" t="s">
        <v>88</v>
      </c>
      <c r="U10" s="749">
        <f>'6'!E18</f>
        <v>0</v>
      </c>
      <c r="V10" s="750">
        <f>'7'!D18</f>
        <v>0</v>
      </c>
      <c r="W10" s="751" t="s">
        <v>88</v>
      </c>
      <c r="X10" s="749">
        <f>'7'!E18</f>
        <v>0</v>
      </c>
      <c r="Y10" s="750">
        <f>'8'!D18</f>
        <v>0</v>
      </c>
      <c r="Z10" s="751" t="s">
        <v>88</v>
      </c>
      <c r="AA10" s="749">
        <f>'8'!E18</f>
        <v>0</v>
      </c>
      <c r="AB10" s="750">
        <f>'9'!D18</f>
        <v>0</v>
      </c>
      <c r="AC10" s="751" t="s">
        <v>88</v>
      </c>
      <c r="AD10" s="749">
        <f>'9'!E18</f>
        <v>0</v>
      </c>
      <c r="AE10" s="750">
        <f>'10'!D18</f>
        <v>14</v>
      </c>
      <c r="AF10" s="751" t="s">
        <v>88</v>
      </c>
      <c r="AG10" s="749">
        <f>'10'!E18</f>
        <v>22.75</v>
      </c>
      <c r="AH10" s="750">
        <f>'11'!D18</f>
        <v>14</v>
      </c>
      <c r="AI10" s="751" t="s">
        <v>88</v>
      </c>
      <c r="AJ10" s="749">
        <f>'11'!E18</f>
        <v>22.75</v>
      </c>
      <c r="AK10" s="750">
        <f>'12'!D18</f>
        <v>0</v>
      </c>
      <c r="AL10" s="751" t="s">
        <v>88</v>
      </c>
      <c r="AM10" s="749">
        <f>'12'!E18</f>
        <v>0</v>
      </c>
      <c r="AN10" s="750">
        <f>'13'!D18</f>
        <v>0</v>
      </c>
      <c r="AO10" s="751" t="s">
        <v>88</v>
      </c>
      <c r="AP10" s="749">
        <f>'13'!E18</f>
        <v>0</v>
      </c>
      <c r="AQ10" s="750">
        <f>'14'!D18</f>
        <v>0</v>
      </c>
      <c r="AR10" s="751" t="s">
        <v>88</v>
      </c>
      <c r="AS10" s="749">
        <f>'14'!E18</f>
        <v>0</v>
      </c>
      <c r="AT10" s="750">
        <f>'15'!D18</f>
        <v>0</v>
      </c>
      <c r="AU10" s="751" t="s">
        <v>88</v>
      </c>
      <c r="AV10" s="751">
        <f>'15'!E18</f>
        <v>0</v>
      </c>
      <c r="AW10" s="752" t="str">
        <f>B10</f>
        <v>S.S</v>
      </c>
      <c r="AX10" s="751">
        <f>'16'!D18</f>
        <v>0</v>
      </c>
      <c r="AY10" s="751" t="s">
        <v>88</v>
      </c>
      <c r="AZ10" s="749">
        <f>'16'!E18</f>
        <v>0</v>
      </c>
      <c r="BA10" s="1118">
        <f>'17'!D18</f>
        <v>13</v>
      </c>
      <c r="BB10" s="751" t="s">
        <v>88</v>
      </c>
      <c r="BC10" s="749">
        <f>'17'!E18</f>
        <v>22.75</v>
      </c>
      <c r="BD10" s="750">
        <f>'18'!D18</f>
        <v>13</v>
      </c>
      <c r="BE10" s="751" t="s">
        <v>88</v>
      </c>
      <c r="BF10" s="749">
        <f>'18'!E18</f>
        <v>22.75</v>
      </c>
      <c r="BG10" s="750">
        <f>'19'!D18</f>
        <v>0</v>
      </c>
      <c r="BH10" s="751" t="s">
        <v>88</v>
      </c>
      <c r="BI10" s="749">
        <f>'19'!E18</f>
        <v>0</v>
      </c>
      <c r="BJ10" s="750">
        <f>'20'!D18</f>
        <v>0</v>
      </c>
      <c r="BK10" s="751" t="s">
        <v>88</v>
      </c>
      <c r="BL10" s="749">
        <f>'20'!E18</f>
        <v>0</v>
      </c>
      <c r="BM10" s="750">
        <f>'21'!D18</f>
        <v>0</v>
      </c>
      <c r="BN10" s="751" t="s">
        <v>88</v>
      </c>
      <c r="BO10" s="749">
        <f>'21'!E18</f>
        <v>0</v>
      </c>
      <c r="BP10" s="750">
        <f>'22'!D18</f>
        <v>0</v>
      </c>
      <c r="BQ10" s="751" t="s">
        <v>88</v>
      </c>
      <c r="BR10" s="749">
        <f>'22'!E18</f>
        <v>0</v>
      </c>
      <c r="BS10" s="750">
        <f>'23'!D18</f>
        <v>0</v>
      </c>
      <c r="BT10" s="751" t="s">
        <v>88</v>
      </c>
      <c r="BU10" s="749">
        <f>'23'!E18</f>
        <v>0</v>
      </c>
      <c r="BV10" s="750">
        <f>'24'!D18</f>
        <v>13</v>
      </c>
      <c r="BW10" s="751" t="s">
        <v>88</v>
      </c>
      <c r="BX10" s="749">
        <f>'24'!E18</f>
        <v>22.75</v>
      </c>
      <c r="BY10" s="750">
        <f>'25'!D18</f>
        <v>13</v>
      </c>
      <c r="BZ10" s="751" t="s">
        <v>88</v>
      </c>
      <c r="CA10" s="749">
        <f>'25'!E18</f>
        <v>22.75</v>
      </c>
      <c r="CB10" s="750">
        <f>'26'!D18</f>
        <v>0</v>
      </c>
      <c r="CC10" s="751" t="s">
        <v>88</v>
      </c>
      <c r="CD10" s="749">
        <f>'26'!E18</f>
        <v>0</v>
      </c>
      <c r="CE10" s="750">
        <f>'27'!D18</f>
        <v>0</v>
      </c>
      <c r="CF10" s="751" t="s">
        <v>88</v>
      </c>
      <c r="CG10" s="749">
        <f>'27'!E18</f>
        <v>0</v>
      </c>
      <c r="CH10" s="750">
        <f>'28'!D18</f>
        <v>0</v>
      </c>
      <c r="CI10" s="751" t="s">
        <v>88</v>
      </c>
      <c r="CJ10" s="749">
        <f>'28'!E18</f>
        <v>0</v>
      </c>
      <c r="CK10" s="750">
        <f>'29'!D18</f>
        <v>0</v>
      </c>
      <c r="CL10" s="751" t="s">
        <v>88</v>
      </c>
      <c r="CM10" s="749">
        <f>'29'!E18</f>
        <v>0</v>
      </c>
      <c r="CN10" s="750">
        <f>'30'!D18</f>
        <v>0</v>
      </c>
      <c r="CO10" s="751" t="s">
        <v>88</v>
      </c>
      <c r="CP10" s="749">
        <f>'30'!E18</f>
        <v>0</v>
      </c>
      <c r="CQ10" s="750">
        <f>'31'!D18</f>
        <v>0</v>
      </c>
      <c r="CR10" s="751" t="s">
        <v>88</v>
      </c>
      <c r="CS10" s="753">
        <f>'31'!E18</f>
        <v>0</v>
      </c>
    </row>
    <row r="11" spans="1:97" ht="24.75" customHeight="1">
      <c r="A11" s="755">
        <v>6</v>
      </c>
      <c r="B11" s="756" t="str">
        <f>ﾃﾞｰﾀ入力!D8</f>
        <v>S.M</v>
      </c>
      <c r="C11" s="757">
        <v>0</v>
      </c>
      <c r="D11" s="742">
        <f>'1'!D19</f>
        <v>6.75</v>
      </c>
      <c r="E11" s="742" t="s">
        <v>88</v>
      </c>
      <c r="F11" s="743">
        <f>'1'!E19</f>
        <v>16</v>
      </c>
      <c r="G11" s="744">
        <f>'2'!D19</f>
        <v>6.75</v>
      </c>
      <c r="H11" s="742" t="s">
        <v>88</v>
      </c>
      <c r="I11" s="743">
        <f>'2'!E19</f>
        <v>16</v>
      </c>
      <c r="J11" s="744">
        <f>'3'!D19</f>
        <v>0</v>
      </c>
      <c r="K11" s="742" t="s">
        <v>88</v>
      </c>
      <c r="L11" s="743">
        <f>'3'!E19</f>
        <v>0</v>
      </c>
      <c r="M11" s="744">
        <f>'4'!D19</f>
        <v>7.75</v>
      </c>
      <c r="N11" s="742" t="s">
        <v>88</v>
      </c>
      <c r="O11" s="743">
        <f>'4'!E19</f>
        <v>18</v>
      </c>
      <c r="P11" s="744">
        <f>'5'!D19</f>
        <v>7.75</v>
      </c>
      <c r="Q11" s="742" t="s">
        <v>88</v>
      </c>
      <c r="R11" s="743">
        <f>'5'!E19</f>
        <v>17</v>
      </c>
      <c r="S11" s="744">
        <f>'6'!D19</f>
        <v>0</v>
      </c>
      <c r="T11" s="742" t="s">
        <v>88</v>
      </c>
      <c r="U11" s="743">
        <f>'6'!E19</f>
        <v>0</v>
      </c>
      <c r="V11" s="744">
        <f>'7'!D19</f>
        <v>6.75</v>
      </c>
      <c r="W11" s="742" t="s">
        <v>88</v>
      </c>
      <c r="X11" s="743">
        <f>'7'!E19</f>
        <v>17</v>
      </c>
      <c r="Y11" s="744">
        <f>'8'!D19</f>
        <v>6.75</v>
      </c>
      <c r="Z11" s="742" t="s">
        <v>88</v>
      </c>
      <c r="AA11" s="743">
        <f>'8'!E19</f>
        <v>17</v>
      </c>
      <c r="AB11" s="744">
        <f>'9'!D19</f>
        <v>6.75</v>
      </c>
      <c r="AC11" s="742" t="s">
        <v>88</v>
      </c>
      <c r="AD11" s="743">
        <f>'9'!E19</f>
        <v>17</v>
      </c>
      <c r="AE11" s="744">
        <f>'10'!D19</f>
        <v>0</v>
      </c>
      <c r="AF11" s="742" t="s">
        <v>88</v>
      </c>
      <c r="AG11" s="743">
        <f>'10'!E19</f>
        <v>0</v>
      </c>
      <c r="AH11" s="744">
        <f>'11'!D19</f>
        <v>7.75</v>
      </c>
      <c r="AI11" s="742" t="s">
        <v>88</v>
      </c>
      <c r="AJ11" s="743">
        <f>'11'!E19</f>
        <v>18</v>
      </c>
      <c r="AK11" s="744">
        <f>'12'!D19</f>
        <v>7.75</v>
      </c>
      <c r="AL11" s="742" t="s">
        <v>88</v>
      </c>
      <c r="AM11" s="743">
        <f>'12'!E19</f>
        <v>18</v>
      </c>
      <c r="AN11" s="744">
        <f>'13'!D19</f>
        <v>0</v>
      </c>
      <c r="AO11" s="742" t="s">
        <v>88</v>
      </c>
      <c r="AP11" s="743">
        <f>'13'!E19</f>
        <v>0</v>
      </c>
      <c r="AQ11" s="744">
        <f>'14'!D19</f>
        <v>6.75</v>
      </c>
      <c r="AR11" s="742" t="s">
        <v>88</v>
      </c>
      <c r="AS11" s="743">
        <f>'14'!E19</f>
        <v>15</v>
      </c>
      <c r="AT11" s="744">
        <f>'15'!D19</f>
        <v>0</v>
      </c>
      <c r="AU11" s="742" t="s">
        <v>88</v>
      </c>
      <c r="AV11" s="742">
        <f>'15'!E19</f>
        <v>0</v>
      </c>
      <c r="AW11" s="745" t="str">
        <f t="shared" ref="AW11:AW41" si="0">B11</f>
        <v>S.M</v>
      </c>
      <c r="AX11" s="751">
        <f>'16'!D19</f>
        <v>6.75</v>
      </c>
      <c r="AY11" s="751" t="s">
        <v>88</v>
      </c>
      <c r="AZ11" s="749">
        <f>'16'!E19</f>
        <v>17</v>
      </c>
      <c r="BA11" s="750">
        <f>'17'!D19</f>
        <v>0</v>
      </c>
      <c r="BB11" s="751" t="s">
        <v>88</v>
      </c>
      <c r="BC11" s="749">
        <f>'17'!E19</f>
        <v>0</v>
      </c>
      <c r="BD11" s="750">
        <f>'18'!D19</f>
        <v>7.75</v>
      </c>
      <c r="BE11" s="751" t="s">
        <v>88</v>
      </c>
      <c r="BF11" s="749">
        <f>'18'!E19</f>
        <v>18</v>
      </c>
      <c r="BG11" s="750">
        <f>'19'!D19</f>
        <v>7.75</v>
      </c>
      <c r="BH11" s="751" t="s">
        <v>88</v>
      </c>
      <c r="BI11" s="749">
        <f>'19'!E19</f>
        <v>18</v>
      </c>
      <c r="BJ11" s="750">
        <f>'20'!D19</f>
        <v>0</v>
      </c>
      <c r="BK11" s="751" t="s">
        <v>88</v>
      </c>
      <c r="BL11" s="749">
        <f>'20'!E19</f>
        <v>0</v>
      </c>
      <c r="BM11" s="1118">
        <f>'21'!D19</f>
        <v>6.75</v>
      </c>
      <c r="BN11" s="751" t="s">
        <v>88</v>
      </c>
      <c r="BO11" s="749">
        <f>'21'!E19</f>
        <v>16</v>
      </c>
      <c r="BP11" s="750">
        <f>'22'!D19</f>
        <v>6.75</v>
      </c>
      <c r="BQ11" s="751" t="s">
        <v>88</v>
      </c>
      <c r="BR11" s="749">
        <f>'22'!E19</f>
        <v>16.5</v>
      </c>
      <c r="BS11" s="750">
        <f>'23'!D19</f>
        <v>6.75</v>
      </c>
      <c r="BT11" s="751" t="s">
        <v>88</v>
      </c>
      <c r="BU11" s="749">
        <f>'23'!E19</f>
        <v>16</v>
      </c>
      <c r="BV11" s="750">
        <f>'24'!D19</f>
        <v>0</v>
      </c>
      <c r="BW11" s="751" t="s">
        <v>88</v>
      </c>
      <c r="BX11" s="749">
        <f>'24'!E19</f>
        <v>0</v>
      </c>
      <c r="BY11" s="750">
        <f>'25'!D19</f>
        <v>7.75</v>
      </c>
      <c r="BZ11" s="751" t="s">
        <v>88</v>
      </c>
      <c r="CA11" s="749">
        <f>'25'!E19</f>
        <v>18</v>
      </c>
      <c r="CB11" s="750">
        <f>'26'!D19</f>
        <v>7.75</v>
      </c>
      <c r="CC11" s="751" t="s">
        <v>88</v>
      </c>
      <c r="CD11" s="749">
        <f>'26'!E19</f>
        <v>18</v>
      </c>
      <c r="CE11" s="750">
        <f>'27'!D19</f>
        <v>0</v>
      </c>
      <c r="CF11" s="751" t="s">
        <v>88</v>
      </c>
      <c r="CG11" s="749">
        <f>'27'!E19</f>
        <v>0</v>
      </c>
      <c r="CH11" s="750">
        <f>'28'!D19</f>
        <v>6.75</v>
      </c>
      <c r="CI11" s="751" t="s">
        <v>88</v>
      </c>
      <c r="CJ11" s="749">
        <f>'28'!E19</f>
        <v>15</v>
      </c>
      <c r="CK11" s="750">
        <f>'29'!D19</f>
        <v>7.75</v>
      </c>
      <c r="CL11" s="751" t="s">
        <v>88</v>
      </c>
      <c r="CM11" s="749">
        <f>'29'!E19</f>
        <v>17</v>
      </c>
      <c r="CN11" s="750">
        <f>'30'!D19</f>
        <v>6.75</v>
      </c>
      <c r="CO11" s="751" t="s">
        <v>88</v>
      </c>
      <c r="CP11" s="749">
        <f>'30'!E19</f>
        <v>16</v>
      </c>
      <c r="CQ11" s="750">
        <f>'31'!D19</f>
        <v>0</v>
      </c>
      <c r="CR11" s="751" t="s">
        <v>88</v>
      </c>
      <c r="CS11" s="753">
        <f>'31'!E19</f>
        <v>0</v>
      </c>
    </row>
    <row r="12" spans="1:97" ht="24.75" customHeight="1">
      <c r="A12" s="746">
        <v>7</v>
      </c>
      <c r="B12" s="747" t="str">
        <f>ﾃﾞｰﾀ入力!D9</f>
        <v>N.D</v>
      </c>
      <c r="C12" s="748">
        <v>0</v>
      </c>
      <c r="D12" s="751">
        <f>'1'!D20</f>
        <v>0</v>
      </c>
      <c r="E12" s="751" t="s">
        <v>88</v>
      </c>
      <c r="F12" s="749">
        <f>'1'!E20</f>
        <v>0</v>
      </c>
      <c r="G12" s="750">
        <f>'2'!D20</f>
        <v>0</v>
      </c>
      <c r="H12" s="751" t="s">
        <v>88</v>
      </c>
      <c r="I12" s="749">
        <f>'2'!E20</f>
        <v>0</v>
      </c>
      <c r="J12" s="750">
        <f>'3'!D20</f>
        <v>0</v>
      </c>
      <c r="K12" s="751" t="s">
        <v>88</v>
      </c>
      <c r="L12" s="749">
        <f>'3'!E20</f>
        <v>0</v>
      </c>
      <c r="M12" s="750">
        <f>'4'!D20</f>
        <v>7.75</v>
      </c>
      <c r="N12" s="751" t="s">
        <v>88</v>
      </c>
      <c r="O12" s="749">
        <f>'4'!E20</f>
        <v>13</v>
      </c>
      <c r="P12" s="750">
        <f>'5'!D20</f>
        <v>8</v>
      </c>
      <c r="Q12" s="751" t="s">
        <v>88</v>
      </c>
      <c r="R12" s="749">
        <f>'5'!E20</f>
        <v>16.5</v>
      </c>
      <c r="S12" s="750">
        <f>'6'!D20</f>
        <v>6.75</v>
      </c>
      <c r="T12" s="751" t="s">
        <v>88</v>
      </c>
      <c r="U12" s="749">
        <f>'6'!E20</f>
        <v>17</v>
      </c>
      <c r="V12" s="750">
        <f>'7'!D20</f>
        <v>0</v>
      </c>
      <c r="W12" s="751" t="s">
        <v>88</v>
      </c>
      <c r="X12" s="749">
        <f>'7'!E20</f>
        <v>0</v>
      </c>
      <c r="Y12" s="750">
        <f>'8'!D20</f>
        <v>0</v>
      </c>
      <c r="Z12" s="751" t="s">
        <v>88</v>
      </c>
      <c r="AA12" s="749">
        <f>'8'!E20</f>
        <v>0</v>
      </c>
      <c r="AB12" s="750">
        <f>'9'!D20</f>
        <v>0</v>
      </c>
      <c r="AC12" s="751" t="s">
        <v>88</v>
      </c>
      <c r="AD12" s="749">
        <f>'9'!E20</f>
        <v>0</v>
      </c>
      <c r="AE12" s="750">
        <f>'10'!D20</f>
        <v>0</v>
      </c>
      <c r="AF12" s="751" t="s">
        <v>88</v>
      </c>
      <c r="AG12" s="749">
        <f>'10'!E20</f>
        <v>0</v>
      </c>
      <c r="AH12" s="750">
        <f>'11'!D20</f>
        <v>7.75</v>
      </c>
      <c r="AI12" s="751" t="s">
        <v>88</v>
      </c>
      <c r="AJ12" s="749">
        <f>'11'!E20</f>
        <v>12</v>
      </c>
      <c r="AK12" s="750">
        <f>'12'!D20</f>
        <v>8</v>
      </c>
      <c r="AL12" s="751" t="s">
        <v>88</v>
      </c>
      <c r="AM12" s="749">
        <f>'12'!E20</f>
        <v>17</v>
      </c>
      <c r="AN12" s="750">
        <f>'13'!D20</f>
        <v>6.75</v>
      </c>
      <c r="AO12" s="751" t="s">
        <v>88</v>
      </c>
      <c r="AP12" s="749">
        <f>'13'!E20</f>
        <v>14</v>
      </c>
      <c r="AQ12" s="750">
        <f>'14'!D20</f>
        <v>0</v>
      </c>
      <c r="AR12" s="751" t="s">
        <v>88</v>
      </c>
      <c r="AS12" s="749">
        <f>'14'!E20</f>
        <v>0</v>
      </c>
      <c r="AT12" s="750">
        <f>'15'!D20</f>
        <v>0</v>
      </c>
      <c r="AU12" s="751" t="s">
        <v>88</v>
      </c>
      <c r="AV12" s="751">
        <f>'15'!E20</f>
        <v>0</v>
      </c>
      <c r="AW12" s="752" t="str">
        <f t="shared" si="0"/>
        <v>N.D</v>
      </c>
      <c r="AX12" s="751">
        <f>'16'!D20</f>
        <v>0</v>
      </c>
      <c r="AY12" s="751" t="s">
        <v>88</v>
      </c>
      <c r="AZ12" s="749">
        <f>'16'!E20</f>
        <v>0</v>
      </c>
      <c r="BA12" s="750">
        <f>'17'!D20</f>
        <v>0</v>
      </c>
      <c r="BB12" s="751" t="s">
        <v>88</v>
      </c>
      <c r="BC12" s="749">
        <f>'17'!E20</f>
        <v>0</v>
      </c>
      <c r="BD12" s="1118">
        <f>'18'!D20</f>
        <v>7.75</v>
      </c>
      <c r="BE12" s="751" t="s">
        <v>88</v>
      </c>
      <c r="BF12" s="749">
        <f>'18'!E20</f>
        <v>13</v>
      </c>
      <c r="BG12" s="750">
        <f>'19'!D20</f>
        <v>0</v>
      </c>
      <c r="BH12" s="751" t="s">
        <v>88</v>
      </c>
      <c r="BI12" s="749">
        <f>'19'!E20</f>
        <v>0</v>
      </c>
      <c r="BJ12" s="750">
        <f>'20'!D20</f>
        <v>0</v>
      </c>
      <c r="BK12" s="751" t="s">
        <v>88</v>
      </c>
      <c r="BL12" s="749">
        <f>'20'!E20</f>
        <v>0</v>
      </c>
      <c r="BM12" s="750">
        <f>'21'!D20</f>
        <v>0</v>
      </c>
      <c r="BN12" s="751" t="s">
        <v>88</v>
      </c>
      <c r="BO12" s="749">
        <f>'21'!E20</f>
        <v>0</v>
      </c>
      <c r="BP12" s="750">
        <f>'22'!D20</f>
        <v>0</v>
      </c>
      <c r="BQ12" s="751" t="s">
        <v>88</v>
      </c>
      <c r="BR12" s="749">
        <f>'22'!E20</f>
        <v>0</v>
      </c>
      <c r="BS12" s="750">
        <f>'23'!D20</f>
        <v>0</v>
      </c>
      <c r="BT12" s="751" t="s">
        <v>88</v>
      </c>
      <c r="BU12" s="749">
        <f>'23'!E20</f>
        <v>0</v>
      </c>
      <c r="BV12" s="750">
        <f>'24'!D20</f>
        <v>0</v>
      </c>
      <c r="BW12" s="751" t="s">
        <v>88</v>
      </c>
      <c r="BX12" s="749">
        <f>'24'!E20</f>
        <v>0</v>
      </c>
      <c r="BY12" s="750">
        <f>'25'!D20</f>
        <v>7.75</v>
      </c>
      <c r="BZ12" s="751" t="s">
        <v>88</v>
      </c>
      <c r="CA12" s="749">
        <f>'25'!E20</f>
        <v>13</v>
      </c>
      <c r="CB12" s="750">
        <f>'26'!D20</f>
        <v>0</v>
      </c>
      <c r="CC12" s="751" t="s">
        <v>88</v>
      </c>
      <c r="CD12" s="749">
        <f>'26'!E20</f>
        <v>0</v>
      </c>
      <c r="CE12" s="750">
        <f>'27'!D20</f>
        <v>0</v>
      </c>
      <c r="CF12" s="751" t="s">
        <v>88</v>
      </c>
      <c r="CG12" s="749">
        <f>'27'!E20</f>
        <v>0</v>
      </c>
      <c r="CH12" s="750">
        <f>'28'!D20</f>
        <v>0</v>
      </c>
      <c r="CI12" s="751" t="s">
        <v>88</v>
      </c>
      <c r="CJ12" s="749">
        <f>'28'!E20</f>
        <v>0</v>
      </c>
      <c r="CK12" s="750">
        <f>'29'!D20</f>
        <v>0</v>
      </c>
      <c r="CL12" s="751" t="s">
        <v>88</v>
      </c>
      <c r="CM12" s="749">
        <f>'29'!E20</f>
        <v>0</v>
      </c>
      <c r="CN12" s="750">
        <f>'30'!D20</f>
        <v>0</v>
      </c>
      <c r="CO12" s="751" t="s">
        <v>88</v>
      </c>
      <c r="CP12" s="749">
        <f>'30'!E20</f>
        <v>0</v>
      </c>
      <c r="CQ12" s="750">
        <f>'31'!D20</f>
        <v>0</v>
      </c>
      <c r="CR12" s="751" t="s">
        <v>88</v>
      </c>
      <c r="CS12" s="753">
        <f>'31'!E20</f>
        <v>0</v>
      </c>
    </row>
    <row r="13" spans="1:97" ht="24.75" customHeight="1">
      <c r="A13" s="746">
        <v>8</v>
      </c>
      <c r="B13" s="747" t="str">
        <f>ﾃﾞｰﾀ入力!D10</f>
        <v>M.K</v>
      </c>
      <c r="C13" s="748">
        <v>0</v>
      </c>
      <c r="D13" s="751">
        <f>'1'!D21</f>
        <v>7</v>
      </c>
      <c r="E13" s="751" t="s">
        <v>88</v>
      </c>
      <c r="F13" s="749">
        <f>'1'!E21</f>
        <v>16</v>
      </c>
      <c r="G13" s="750">
        <f>'2'!D21</f>
        <v>6.75</v>
      </c>
      <c r="H13" s="751" t="s">
        <v>88</v>
      </c>
      <c r="I13" s="749">
        <f>'2'!E21</f>
        <v>13</v>
      </c>
      <c r="J13" s="750">
        <f>'3'!D21</f>
        <v>6.75</v>
      </c>
      <c r="K13" s="751" t="s">
        <v>88</v>
      </c>
      <c r="L13" s="749">
        <f>'3'!E21</f>
        <v>13</v>
      </c>
      <c r="M13" s="750">
        <f>'4'!D21</f>
        <v>7.75</v>
      </c>
      <c r="N13" s="751" t="s">
        <v>88</v>
      </c>
      <c r="O13" s="749">
        <f>'4'!E21</f>
        <v>14</v>
      </c>
      <c r="P13" s="750">
        <f>'5'!D21</f>
        <v>0</v>
      </c>
      <c r="Q13" s="751" t="s">
        <v>88</v>
      </c>
      <c r="R13" s="749">
        <f>'5'!E21</f>
        <v>0</v>
      </c>
      <c r="S13" s="750">
        <f>'6'!D21</f>
        <v>0</v>
      </c>
      <c r="T13" s="751" t="s">
        <v>88</v>
      </c>
      <c r="U13" s="749">
        <f>'6'!E21</f>
        <v>0</v>
      </c>
      <c r="V13" s="750">
        <f>'7'!D21</f>
        <v>6.75</v>
      </c>
      <c r="W13" s="751" t="s">
        <v>88</v>
      </c>
      <c r="X13" s="749">
        <f>'7'!E21</f>
        <v>14</v>
      </c>
      <c r="Y13" s="750">
        <f>'8'!D21</f>
        <v>0</v>
      </c>
      <c r="Z13" s="751" t="s">
        <v>88</v>
      </c>
      <c r="AA13" s="749">
        <f>'8'!E21</f>
        <v>0</v>
      </c>
      <c r="AB13" s="750">
        <f>'9'!D21</f>
        <v>0</v>
      </c>
      <c r="AC13" s="751" t="s">
        <v>88</v>
      </c>
      <c r="AD13" s="749">
        <f>'9'!E21</f>
        <v>0</v>
      </c>
      <c r="AE13" s="750">
        <f>'10'!D21</f>
        <v>0</v>
      </c>
      <c r="AF13" s="751" t="s">
        <v>88</v>
      </c>
      <c r="AG13" s="749">
        <f>'10'!E21</f>
        <v>0</v>
      </c>
      <c r="AH13" s="750">
        <f>'11'!D21</f>
        <v>7.75</v>
      </c>
      <c r="AI13" s="751" t="s">
        <v>88</v>
      </c>
      <c r="AJ13" s="749">
        <f>'11'!E21</f>
        <v>14</v>
      </c>
      <c r="AK13" s="750">
        <f>'12'!D21</f>
        <v>0</v>
      </c>
      <c r="AL13" s="751" t="s">
        <v>88</v>
      </c>
      <c r="AM13" s="749">
        <f>'12'!E21</f>
        <v>0</v>
      </c>
      <c r="AN13" s="750">
        <f>'13'!D21</f>
        <v>11</v>
      </c>
      <c r="AO13" s="751" t="s">
        <v>88</v>
      </c>
      <c r="AP13" s="749">
        <f>'13'!E21</f>
        <v>16</v>
      </c>
      <c r="AQ13" s="750">
        <f>'14'!D21</f>
        <v>6.75</v>
      </c>
      <c r="AR13" s="751" t="s">
        <v>88</v>
      </c>
      <c r="AS13" s="749">
        <f>'14'!E21</f>
        <v>13</v>
      </c>
      <c r="AT13" s="750">
        <f>'15'!D21</f>
        <v>6.75</v>
      </c>
      <c r="AU13" s="751" t="s">
        <v>88</v>
      </c>
      <c r="AV13" s="751">
        <f>'15'!E21</f>
        <v>14</v>
      </c>
      <c r="AW13" s="752" t="str">
        <f t="shared" si="0"/>
        <v>M.K</v>
      </c>
      <c r="AX13" s="751">
        <f>'16'!D21</f>
        <v>0</v>
      </c>
      <c r="AY13" s="751" t="s">
        <v>88</v>
      </c>
      <c r="AZ13" s="749">
        <f>'16'!E21</f>
        <v>0</v>
      </c>
      <c r="BA13" s="750">
        <f>'17'!D21</f>
        <v>0</v>
      </c>
      <c r="BB13" s="751" t="s">
        <v>88</v>
      </c>
      <c r="BC13" s="749">
        <f>'17'!E21</f>
        <v>0</v>
      </c>
      <c r="BD13" s="750">
        <f>'18'!D21</f>
        <v>0</v>
      </c>
      <c r="BE13" s="751" t="s">
        <v>88</v>
      </c>
      <c r="BF13" s="749">
        <f>'18'!E21</f>
        <v>0</v>
      </c>
      <c r="BG13" s="750">
        <f>'19'!D21</f>
        <v>8</v>
      </c>
      <c r="BH13" s="751" t="s">
        <v>88</v>
      </c>
      <c r="BI13" s="749">
        <f>'19'!E21</f>
        <v>16</v>
      </c>
      <c r="BJ13" s="1118">
        <f>'20'!D21</f>
        <v>6.75</v>
      </c>
      <c r="BK13" s="751" t="s">
        <v>88</v>
      </c>
      <c r="BL13" s="749">
        <f>'20'!E21</f>
        <v>14</v>
      </c>
      <c r="BM13" s="750">
        <f>'21'!D21</f>
        <v>0</v>
      </c>
      <c r="BN13" s="751" t="s">
        <v>88</v>
      </c>
      <c r="BO13" s="749">
        <f>'21'!E21</f>
        <v>0</v>
      </c>
      <c r="BP13" s="750">
        <f>'22'!D21</f>
        <v>0</v>
      </c>
      <c r="BQ13" s="751" t="s">
        <v>88</v>
      </c>
      <c r="BR13" s="749">
        <f>'22'!E21</f>
        <v>0</v>
      </c>
      <c r="BS13" s="750">
        <f>'23'!D21</f>
        <v>0</v>
      </c>
      <c r="BT13" s="751" t="s">
        <v>88</v>
      </c>
      <c r="BU13" s="749">
        <f>'23'!E21</f>
        <v>0</v>
      </c>
      <c r="BV13" s="750">
        <f>'24'!D21</f>
        <v>6.75</v>
      </c>
      <c r="BW13" s="751" t="s">
        <v>88</v>
      </c>
      <c r="BX13" s="749">
        <f>'24'!E21</f>
        <v>14</v>
      </c>
      <c r="BY13" s="750">
        <f>'25'!D21</f>
        <v>7.75</v>
      </c>
      <c r="BZ13" s="751" t="s">
        <v>88</v>
      </c>
      <c r="CA13" s="749">
        <f>'25'!E21</f>
        <v>14</v>
      </c>
      <c r="CB13" s="750">
        <f>'26'!D21</f>
        <v>8</v>
      </c>
      <c r="CC13" s="751" t="s">
        <v>88</v>
      </c>
      <c r="CD13" s="749">
        <f>'26'!E21</f>
        <v>15</v>
      </c>
      <c r="CE13" s="750">
        <f>'27'!D21</f>
        <v>0</v>
      </c>
      <c r="CF13" s="751" t="s">
        <v>88</v>
      </c>
      <c r="CG13" s="749">
        <f>'27'!E21</f>
        <v>0</v>
      </c>
      <c r="CH13" s="750">
        <f>'28'!D21</f>
        <v>0</v>
      </c>
      <c r="CI13" s="751" t="s">
        <v>88</v>
      </c>
      <c r="CJ13" s="749">
        <f>'28'!E21</f>
        <v>0</v>
      </c>
      <c r="CK13" s="750">
        <f>'29'!D21</f>
        <v>0</v>
      </c>
      <c r="CL13" s="751" t="s">
        <v>88</v>
      </c>
      <c r="CM13" s="749">
        <f>'29'!E21</f>
        <v>0</v>
      </c>
      <c r="CN13" s="750">
        <f>'30'!D21</f>
        <v>0</v>
      </c>
      <c r="CO13" s="751" t="s">
        <v>88</v>
      </c>
      <c r="CP13" s="749">
        <f>'30'!E21</f>
        <v>0</v>
      </c>
      <c r="CQ13" s="750">
        <f>'31'!D21</f>
        <v>0</v>
      </c>
      <c r="CR13" s="751" t="s">
        <v>88</v>
      </c>
      <c r="CS13" s="753">
        <f>'31'!E21</f>
        <v>0</v>
      </c>
    </row>
    <row r="14" spans="1:97" ht="24.75" customHeight="1">
      <c r="A14" s="746">
        <v>9</v>
      </c>
      <c r="B14" s="747" t="str">
        <f>ﾃﾞｰﾀ入力!D11</f>
        <v>H.S</v>
      </c>
      <c r="C14" s="748">
        <v>0</v>
      </c>
      <c r="D14" s="751">
        <f>'1'!D22</f>
        <v>0</v>
      </c>
      <c r="E14" s="751" t="s">
        <v>88</v>
      </c>
      <c r="F14" s="749">
        <f>'1'!E22</f>
        <v>0</v>
      </c>
      <c r="G14" s="750">
        <f>'2'!D22</f>
        <v>13</v>
      </c>
      <c r="H14" s="751" t="s">
        <v>88</v>
      </c>
      <c r="I14" s="749">
        <f>'2'!E22</f>
        <v>22.75</v>
      </c>
      <c r="J14" s="750">
        <f>'3'!D22</f>
        <v>13</v>
      </c>
      <c r="K14" s="751" t="s">
        <v>88</v>
      </c>
      <c r="L14" s="749">
        <f>'3'!E22</f>
        <v>22.75</v>
      </c>
      <c r="M14" s="750">
        <f>'4'!D22</f>
        <v>13</v>
      </c>
      <c r="N14" s="751" t="s">
        <v>88</v>
      </c>
      <c r="O14" s="749">
        <f>'4'!E22</f>
        <v>22.75</v>
      </c>
      <c r="P14" s="750">
        <f>'5'!D22</f>
        <v>14</v>
      </c>
      <c r="Q14" s="751" t="s">
        <v>88</v>
      </c>
      <c r="R14" s="749">
        <f>'5'!E22</f>
        <v>22.75</v>
      </c>
      <c r="S14" s="750">
        <f>'6'!D22</f>
        <v>0</v>
      </c>
      <c r="T14" s="751" t="s">
        <v>88</v>
      </c>
      <c r="U14" s="749">
        <f>'6'!E22</f>
        <v>0</v>
      </c>
      <c r="V14" s="750">
        <f>'7'!D22</f>
        <v>0</v>
      </c>
      <c r="W14" s="751" t="s">
        <v>88</v>
      </c>
      <c r="X14" s="749">
        <f>'7'!E22</f>
        <v>0</v>
      </c>
      <c r="Y14" s="750">
        <f>'8'!D22</f>
        <v>13</v>
      </c>
      <c r="Z14" s="751" t="s">
        <v>88</v>
      </c>
      <c r="AA14" s="749">
        <f>'8'!E22</f>
        <v>22.75</v>
      </c>
      <c r="AB14" s="750">
        <f>'9'!D22</f>
        <v>13</v>
      </c>
      <c r="AC14" s="751" t="s">
        <v>88</v>
      </c>
      <c r="AD14" s="749">
        <f>'9'!E22</f>
        <v>22.75</v>
      </c>
      <c r="AE14" s="750">
        <f>'10'!D22</f>
        <v>13</v>
      </c>
      <c r="AF14" s="751" t="s">
        <v>88</v>
      </c>
      <c r="AG14" s="749">
        <f>'10'!E22</f>
        <v>22.75</v>
      </c>
      <c r="AH14" s="750">
        <f>'11'!D22</f>
        <v>11</v>
      </c>
      <c r="AI14" s="751" t="s">
        <v>88</v>
      </c>
      <c r="AJ14" s="749">
        <f>'11'!E22</f>
        <v>22.75</v>
      </c>
      <c r="AK14" s="750">
        <f>'12'!D22</f>
        <v>11</v>
      </c>
      <c r="AL14" s="751" t="s">
        <v>88</v>
      </c>
      <c r="AM14" s="749">
        <f>'12'!E22</f>
        <v>22.75</v>
      </c>
      <c r="AN14" s="750">
        <f>'13'!D22</f>
        <v>0</v>
      </c>
      <c r="AO14" s="751" t="s">
        <v>88</v>
      </c>
      <c r="AP14" s="749">
        <f>'13'!E22</f>
        <v>0</v>
      </c>
      <c r="AQ14" s="750">
        <f>'14'!D22</f>
        <v>0</v>
      </c>
      <c r="AR14" s="751" t="s">
        <v>88</v>
      </c>
      <c r="AS14" s="749">
        <f>'14'!E22</f>
        <v>0</v>
      </c>
      <c r="AT14" s="750">
        <f>'15'!D22</f>
        <v>13</v>
      </c>
      <c r="AU14" s="751" t="s">
        <v>88</v>
      </c>
      <c r="AV14" s="751">
        <f>'15'!E22</f>
        <v>22.75</v>
      </c>
      <c r="AW14" s="752" t="str">
        <f t="shared" si="0"/>
        <v>H.S</v>
      </c>
      <c r="AX14" s="751">
        <f>'16'!D22</f>
        <v>13</v>
      </c>
      <c r="AY14" s="751" t="s">
        <v>88</v>
      </c>
      <c r="AZ14" s="749">
        <f>'16'!E22</f>
        <v>22.75</v>
      </c>
      <c r="BA14" s="750">
        <f>'17'!D22</f>
        <v>13</v>
      </c>
      <c r="BB14" s="751" t="s">
        <v>88</v>
      </c>
      <c r="BC14" s="749">
        <f>'17'!E22</f>
        <v>22.75</v>
      </c>
      <c r="BD14" s="750">
        <f>'18'!D22</f>
        <v>13</v>
      </c>
      <c r="BE14" s="751" t="s">
        <v>88</v>
      </c>
      <c r="BF14" s="749">
        <f>'18'!E22</f>
        <v>22.75</v>
      </c>
      <c r="BG14" s="750">
        <f>'19'!D22</f>
        <v>12</v>
      </c>
      <c r="BH14" s="751" t="s">
        <v>88</v>
      </c>
      <c r="BI14" s="749">
        <f>'19'!E22</f>
        <v>22.75</v>
      </c>
      <c r="BJ14" s="750">
        <f>'20'!D22</f>
        <v>0</v>
      </c>
      <c r="BK14" s="751" t="s">
        <v>88</v>
      </c>
      <c r="BL14" s="749">
        <f>'20'!E22</f>
        <v>0</v>
      </c>
      <c r="BM14" s="750">
        <f>'21'!D22</f>
        <v>15.5</v>
      </c>
      <c r="BN14" s="751" t="s">
        <v>88</v>
      </c>
      <c r="BO14" s="749">
        <f>'21'!E22</f>
        <v>22.75</v>
      </c>
      <c r="BP14" s="750">
        <f>'22'!D22</f>
        <v>12</v>
      </c>
      <c r="BQ14" s="751" t="s">
        <v>88</v>
      </c>
      <c r="BR14" s="749">
        <f>'22'!E22</f>
        <v>22.75</v>
      </c>
      <c r="BS14" s="750">
        <f>'23'!D22</f>
        <v>0</v>
      </c>
      <c r="BT14" s="751" t="s">
        <v>88</v>
      </c>
      <c r="BU14" s="749">
        <f>'23'!E22</f>
        <v>0</v>
      </c>
      <c r="BV14" s="750">
        <f>'24'!D22</f>
        <v>13</v>
      </c>
      <c r="BW14" s="751" t="s">
        <v>88</v>
      </c>
      <c r="BX14" s="749">
        <f>'24'!E22</f>
        <v>22.75</v>
      </c>
      <c r="BY14" s="750">
        <f>'25'!D22</f>
        <v>14</v>
      </c>
      <c r="BZ14" s="751" t="s">
        <v>88</v>
      </c>
      <c r="CA14" s="749">
        <f>'25'!E22</f>
        <v>22.75</v>
      </c>
      <c r="CB14" s="750">
        <f>'26'!D22</f>
        <v>13</v>
      </c>
      <c r="CC14" s="751" t="s">
        <v>88</v>
      </c>
      <c r="CD14" s="749">
        <f>'26'!E22</f>
        <v>22.75</v>
      </c>
      <c r="CE14" s="750">
        <f>'27'!D22</f>
        <v>12</v>
      </c>
      <c r="CF14" s="751" t="s">
        <v>88</v>
      </c>
      <c r="CG14" s="749">
        <f>'27'!E22</f>
        <v>22.75</v>
      </c>
      <c r="CH14" s="750">
        <f>'28'!D22</f>
        <v>0</v>
      </c>
      <c r="CI14" s="751" t="s">
        <v>88</v>
      </c>
      <c r="CJ14" s="749">
        <f>'28'!E22</f>
        <v>0</v>
      </c>
      <c r="CK14" s="750">
        <f>'29'!D22</f>
        <v>13</v>
      </c>
      <c r="CL14" s="751" t="s">
        <v>88</v>
      </c>
      <c r="CM14" s="749">
        <f>'29'!E22</f>
        <v>22.75</v>
      </c>
      <c r="CN14" s="750">
        <f>'30'!D22</f>
        <v>0</v>
      </c>
      <c r="CO14" s="751" t="s">
        <v>88</v>
      </c>
      <c r="CP14" s="749">
        <f>'30'!E22</f>
        <v>0</v>
      </c>
      <c r="CQ14" s="750">
        <f>'31'!D22</f>
        <v>0</v>
      </c>
      <c r="CR14" s="751" t="s">
        <v>88</v>
      </c>
      <c r="CS14" s="753">
        <f>'31'!E22</f>
        <v>0</v>
      </c>
    </row>
    <row r="15" spans="1:97" ht="24.75" customHeight="1">
      <c r="A15" s="746">
        <v>10</v>
      </c>
      <c r="B15" s="747" t="str">
        <f>ﾃﾞｰﾀ入力!D12</f>
        <v>C.E</v>
      </c>
      <c r="C15" s="748">
        <v>0</v>
      </c>
      <c r="D15" s="751">
        <f>'1'!D23</f>
        <v>0</v>
      </c>
      <c r="E15" s="751" t="s">
        <v>88</v>
      </c>
      <c r="F15" s="749">
        <f>'1'!E23</f>
        <v>0</v>
      </c>
      <c r="G15" s="750">
        <f>'2'!D23</f>
        <v>0</v>
      </c>
      <c r="H15" s="751" t="s">
        <v>88</v>
      </c>
      <c r="I15" s="749">
        <f>'2'!E23</f>
        <v>0</v>
      </c>
      <c r="J15" s="750">
        <f>'3'!D23</f>
        <v>0</v>
      </c>
      <c r="K15" s="751" t="s">
        <v>88</v>
      </c>
      <c r="L15" s="749">
        <f>'3'!E23</f>
        <v>0</v>
      </c>
      <c r="M15" s="750">
        <f>'4'!D23</f>
        <v>0</v>
      </c>
      <c r="N15" s="751" t="s">
        <v>88</v>
      </c>
      <c r="O15" s="749">
        <f>'4'!E23</f>
        <v>0</v>
      </c>
      <c r="P15" s="750">
        <f>'5'!D23</f>
        <v>0</v>
      </c>
      <c r="Q15" s="751" t="s">
        <v>88</v>
      </c>
      <c r="R15" s="749">
        <f>'5'!E23</f>
        <v>0</v>
      </c>
      <c r="S15" s="750">
        <f>'6'!D23</f>
        <v>0</v>
      </c>
      <c r="T15" s="751" t="s">
        <v>88</v>
      </c>
      <c r="U15" s="749">
        <f>'6'!E23</f>
        <v>0</v>
      </c>
      <c r="V15" s="750">
        <f>'7'!D23</f>
        <v>0</v>
      </c>
      <c r="W15" s="751" t="s">
        <v>88</v>
      </c>
      <c r="X15" s="749">
        <f>'7'!E23</f>
        <v>0</v>
      </c>
      <c r="Y15" s="750">
        <f>'8'!D23</f>
        <v>0</v>
      </c>
      <c r="Z15" s="751" t="s">
        <v>88</v>
      </c>
      <c r="AA15" s="749">
        <f>'8'!E23</f>
        <v>0</v>
      </c>
      <c r="AB15" s="750">
        <f>'9'!D23</f>
        <v>0</v>
      </c>
      <c r="AC15" s="751" t="s">
        <v>88</v>
      </c>
      <c r="AD15" s="749">
        <f>'9'!E23</f>
        <v>0</v>
      </c>
      <c r="AE15" s="750">
        <f>'10'!D23</f>
        <v>0</v>
      </c>
      <c r="AF15" s="751" t="s">
        <v>88</v>
      </c>
      <c r="AG15" s="749">
        <f>'10'!E23</f>
        <v>0</v>
      </c>
      <c r="AH15" s="750">
        <f>'11'!D23</f>
        <v>0</v>
      </c>
      <c r="AI15" s="751" t="s">
        <v>88</v>
      </c>
      <c r="AJ15" s="749">
        <f>'11'!E23</f>
        <v>0</v>
      </c>
      <c r="AK15" s="750">
        <f>'12'!D23</f>
        <v>0</v>
      </c>
      <c r="AL15" s="751" t="s">
        <v>88</v>
      </c>
      <c r="AM15" s="749">
        <f>'12'!E23</f>
        <v>0</v>
      </c>
      <c r="AN15" s="750">
        <f>'13'!D23</f>
        <v>0</v>
      </c>
      <c r="AO15" s="751" t="s">
        <v>88</v>
      </c>
      <c r="AP15" s="749">
        <f>'13'!E23</f>
        <v>0</v>
      </c>
      <c r="AQ15" s="750">
        <f>'14'!D23</f>
        <v>0</v>
      </c>
      <c r="AR15" s="751" t="s">
        <v>88</v>
      </c>
      <c r="AS15" s="749">
        <f>'14'!E23</f>
        <v>0</v>
      </c>
      <c r="AT15" s="750">
        <f>'15'!D23</f>
        <v>0</v>
      </c>
      <c r="AU15" s="751" t="s">
        <v>88</v>
      </c>
      <c r="AV15" s="751">
        <f>'15'!E23</f>
        <v>0</v>
      </c>
      <c r="AW15" s="752" t="str">
        <f t="shared" si="0"/>
        <v>C.E</v>
      </c>
      <c r="AX15" s="751">
        <f>'16'!D23</f>
        <v>0</v>
      </c>
      <c r="AY15" s="751" t="s">
        <v>88</v>
      </c>
      <c r="AZ15" s="749">
        <f>'16'!E23</f>
        <v>0</v>
      </c>
      <c r="BA15" s="750">
        <f>'17'!D23</f>
        <v>0</v>
      </c>
      <c r="BB15" s="751" t="s">
        <v>88</v>
      </c>
      <c r="BC15" s="749">
        <f>'17'!E23</f>
        <v>0</v>
      </c>
      <c r="BD15" s="750">
        <f>'18'!D23</f>
        <v>0</v>
      </c>
      <c r="BE15" s="751" t="s">
        <v>88</v>
      </c>
      <c r="BF15" s="749">
        <f>'18'!E23</f>
        <v>0</v>
      </c>
      <c r="BG15" s="750">
        <f>'19'!D23</f>
        <v>0</v>
      </c>
      <c r="BH15" s="751" t="s">
        <v>88</v>
      </c>
      <c r="BI15" s="749">
        <f>'19'!E23</f>
        <v>0</v>
      </c>
      <c r="BJ15" s="750">
        <f>'20'!D23</f>
        <v>0</v>
      </c>
      <c r="BK15" s="751" t="s">
        <v>88</v>
      </c>
      <c r="BL15" s="749">
        <f>'20'!E23</f>
        <v>0</v>
      </c>
      <c r="BM15" s="750">
        <f>'21'!D23</f>
        <v>0</v>
      </c>
      <c r="BN15" s="751" t="s">
        <v>88</v>
      </c>
      <c r="BO15" s="749">
        <f>'21'!E23</f>
        <v>0</v>
      </c>
      <c r="BP15" s="750">
        <f>'22'!D23</f>
        <v>0</v>
      </c>
      <c r="BQ15" s="751" t="s">
        <v>88</v>
      </c>
      <c r="BR15" s="749">
        <f>'22'!E23</f>
        <v>0</v>
      </c>
      <c r="BS15" s="750">
        <f>'23'!D23</f>
        <v>0</v>
      </c>
      <c r="BT15" s="751" t="s">
        <v>88</v>
      </c>
      <c r="BU15" s="749">
        <f>'23'!E23</f>
        <v>0</v>
      </c>
      <c r="BV15" s="750">
        <f>'24'!D23</f>
        <v>0</v>
      </c>
      <c r="BW15" s="751" t="s">
        <v>88</v>
      </c>
      <c r="BX15" s="749">
        <f>'24'!E23</f>
        <v>0</v>
      </c>
      <c r="BY15" s="750">
        <f>'25'!D23</f>
        <v>0</v>
      </c>
      <c r="BZ15" s="751" t="s">
        <v>88</v>
      </c>
      <c r="CA15" s="749">
        <f>'25'!E23</f>
        <v>0</v>
      </c>
      <c r="CB15" s="750">
        <f>'26'!D23</f>
        <v>0</v>
      </c>
      <c r="CC15" s="751" t="s">
        <v>88</v>
      </c>
      <c r="CD15" s="749">
        <f>'26'!E23</f>
        <v>0</v>
      </c>
      <c r="CE15" s="750">
        <f>'27'!D23</f>
        <v>0</v>
      </c>
      <c r="CF15" s="751" t="s">
        <v>88</v>
      </c>
      <c r="CG15" s="749">
        <f>'27'!E23</f>
        <v>0</v>
      </c>
      <c r="CH15" s="750">
        <f>'28'!D23</f>
        <v>12</v>
      </c>
      <c r="CI15" s="751" t="s">
        <v>88</v>
      </c>
      <c r="CJ15" s="749">
        <f>'28'!E23</f>
        <v>17</v>
      </c>
      <c r="CK15" s="750">
        <f>'29'!D23</f>
        <v>0</v>
      </c>
      <c r="CL15" s="751" t="s">
        <v>88</v>
      </c>
      <c r="CM15" s="749">
        <f>'29'!E23</f>
        <v>0</v>
      </c>
      <c r="CN15" s="750">
        <f>'30'!D23</f>
        <v>11</v>
      </c>
      <c r="CO15" s="751" t="s">
        <v>88</v>
      </c>
      <c r="CP15" s="749">
        <f>'30'!E23</f>
        <v>17</v>
      </c>
      <c r="CQ15" s="750">
        <f>'31'!D23</f>
        <v>0</v>
      </c>
      <c r="CR15" s="751" t="s">
        <v>88</v>
      </c>
      <c r="CS15" s="753">
        <f>'31'!E23</f>
        <v>0</v>
      </c>
    </row>
    <row r="16" spans="1:97" ht="24.75" customHeight="1">
      <c r="A16" s="746">
        <v>11</v>
      </c>
      <c r="B16" s="747" t="str">
        <f>ﾃﾞｰﾀ入力!D13</f>
        <v>K.J</v>
      </c>
      <c r="C16" s="748">
        <v>0</v>
      </c>
      <c r="D16" s="751">
        <f>'1'!D24</f>
        <v>0</v>
      </c>
      <c r="E16" s="751" t="s">
        <v>88</v>
      </c>
      <c r="F16" s="749">
        <f>'1'!E24</f>
        <v>0</v>
      </c>
      <c r="G16" s="750">
        <f>'2'!D24</f>
        <v>0</v>
      </c>
      <c r="H16" s="751" t="s">
        <v>88</v>
      </c>
      <c r="I16" s="749">
        <f>'2'!E24</f>
        <v>0</v>
      </c>
      <c r="J16" s="750">
        <f>'3'!D24</f>
        <v>0</v>
      </c>
      <c r="K16" s="751" t="s">
        <v>88</v>
      </c>
      <c r="L16" s="749">
        <f>'3'!E24</f>
        <v>0</v>
      </c>
      <c r="M16" s="750">
        <f>'4'!D24</f>
        <v>0</v>
      </c>
      <c r="N16" s="751" t="s">
        <v>88</v>
      </c>
      <c r="O16" s="749">
        <f>'4'!E24</f>
        <v>0</v>
      </c>
      <c r="P16" s="750">
        <f>'5'!D24</f>
        <v>0</v>
      </c>
      <c r="Q16" s="751" t="s">
        <v>88</v>
      </c>
      <c r="R16" s="749">
        <f>'5'!E24</f>
        <v>0</v>
      </c>
      <c r="S16" s="750">
        <f>'6'!D24</f>
        <v>0</v>
      </c>
      <c r="T16" s="751" t="s">
        <v>88</v>
      </c>
      <c r="U16" s="749">
        <f>'6'!E24</f>
        <v>0</v>
      </c>
      <c r="V16" s="750">
        <f>'7'!D24</f>
        <v>0</v>
      </c>
      <c r="W16" s="751" t="s">
        <v>88</v>
      </c>
      <c r="X16" s="749">
        <f>'7'!E24</f>
        <v>0</v>
      </c>
      <c r="Y16" s="750">
        <f>'8'!D24</f>
        <v>0</v>
      </c>
      <c r="Z16" s="751" t="s">
        <v>88</v>
      </c>
      <c r="AA16" s="749">
        <f>'8'!E24</f>
        <v>0</v>
      </c>
      <c r="AB16" s="750">
        <f>'9'!D24</f>
        <v>0</v>
      </c>
      <c r="AC16" s="751" t="s">
        <v>88</v>
      </c>
      <c r="AD16" s="749">
        <f>'9'!E24</f>
        <v>0</v>
      </c>
      <c r="AE16" s="750">
        <f>'10'!D24</f>
        <v>0</v>
      </c>
      <c r="AF16" s="751" t="s">
        <v>88</v>
      </c>
      <c r="AG16" s="749">
        <f>'10'!E24</f>
        <v>0</v>
      </c>
      <c r="AH16" s="750">
        <f>'11'!D24</f>
        <v>0</v>
      </c>
      <c r="AI16" s="751" t="s">
        <v>88</v>
      </c>
      <c r="AJ16" s="749">
        <f>'11'!E24</f>
        <v>0</v>
      </c>
      <c r="AK16" s="750">
        <f>'12'!D24</f>
        <v>0</v>
      </c>
      <c r="AL16" s="751" t="s">
        <v>88</v>
      </c>
      <c r="AM16" s="749">
        <f>'12'!E24</f>
        <v>0</v>
      </c>
      <c r="AN16" s="750">
        <f>'13'!D24</f>
        <v>0</v>
      </c>
      <c r="AO16" s="751" t="s">
        <v>88</v>
      </c>
      <c r="AP16" s="749">
        <f>'13'!E24</f>
        <v>0</v>
      </c>
      <c r="AQ16" s="750">
        <f>'14'!D24</f>
        <v>0</v>
      </c>
      <c r="AR16" s="751" t="s">
        <v>88</v>
      </c>
      <c r="AS16" s="749">
        <f>'14'!E24</f>
        <v>0</v>
      </c>
      <c r="AT16" s="750">
        <f>'15'!D24</f>
        <v>0</v>
      </c>
      <c r="AU16" s="751" t="s">
        <v>88</v>
      </c>
      <c r="AV16" s="751">
        <f>'15'!E24</f>
        <v>0</v>
      </c>
      <c r="AW16" s="752" t="str">
        <f t="shared" si="0"/>
        <v>K.J</v>
      </c>
      <c r="AX16" s="751">
        <f>'16'!D24</f>
        <v>0</v>
      </c>
      <c r="AY16" s="751" t="s">
        <v>88</v>
      </c>
      <c r="AZ16" s="749">
        <f>'16'!E24</f>
        <v>0</v>
      </c>
      <c r="BA16" s="750">
        <f>'17'!D24</f>
        <v>0</v>
      </c>
      <c r="BB16" s="751" t="s">
        <v>88</v>
      </c>
      <c r="BC16" s="749">
        <f>'17'!E24</f>
        <v>0</v>
      </c>
      <c r="BD16" s="750">
        <f>'18'!D24</f>
        <v>0</v>
      </c>
      <c r="BE16" s="751" t="s">
        <v>88</v>
      </c>
      <c r="BF16" s="749">
        <f>'18'!E24</f>
        <v>0</v>
      </c>
      <c r="BG16" s="750">
        <f>'19'!D24</f>
        <v>0</v>
      </c>
      <c r="BH16" s="751" t="s">
        <v>88</v>
      </c>
      <c r="BI16" s="749">
        <f>'19'!E24</f>
        <v>0</v>
      </c>
      <c r="BJ16" s="750">
        <f>'20'!D24</f>
        <v>0</v>
      </c>
      <c r="BK16" s="751" t="s">
        <v>88</v>
      </c>
      <c r="BL16" s="749">
        <f>'20'!E24</f>
        <v>0</v>
      </c>
      <c r="BM16" s="750">
        <f>'21'!D24</f>
        <v>0</v>
      </c>
      <c r="BN16" s="751" t="s">
        <v>88</v>
      </c>
      <c r="BO16" s="749">
        <f>'21'!E24</f>
        <v>0</v>
      </c>
      <c r="BP16" s="750">
        <f>'22'!D24</f>
        <v>0</v>
      </c>
      <c r="BQ16" s="751" t="s">
        <v>88</v>
      </c>
      <c r="BR16" s="749">
        <f>'22'!E24</f>
        <v>0</v>
      </c>
      <c r="BS16" s="750">
        <f>'23'!D24</f>
        <v>0</v>
      </c>
      <c r="BT16" s="751" t="s">
        <v>88</v>
      </c>
      <c r="BU16" s="749">
        <f>'23'!E24</f>
        <v>0</v>
      </c>
      <c r="BV16" s="750">
        <f>'24'!D24</f>
        <v>0</v>
      </c>
      <c r="BW16" s="751" t="s">
        <v>88</v>
      </c>
      <c r="BX16" s="749">
        <f>'24'!E24</f>
        <v>0</v>
      </c>
      <c r="BY16" s="750">
        <f>'25'!D24</f>
        <v>0</v>
      </c>
      <c r="BZ16" s="751" t="s">
        <v>88</v>
      </c>
      <c r="CA16" s="749">
        <f>'25'!E24</f>
        <v>0</v>
      </c>
      <c r="CB16" s="750">
        <f>'26'!D24</f>
        <v>0</v>
      </c>
      <c r="CC16" s="751" t="s">
        <v>88</v>
      </c>
      <c r="CD16" s="749">
        <f>'26'!E24</f>
        <v>0</v>
      </c>
      <c r="CE16" s="750">
        <f>'27'!D24</f>
        <v>0</v>
      </c>
      <c r="CF16" s="751" t="s">
        <v>88</v>
      </c>
      <c r="CG16" s="749">
        <f>'27'!E24</f>
        <v>0</v>
      </c>
      <c r="CH16" s="750">
        <f>'28'!D24</f>
        <v>0</v>
      </c>
      <c r="CI16" s="751" t="s">
        <v>88</v>
      </c>
      <c r="CJ16" s="749">
        <f>'28'!E24</f>
        <v>0</v>
      </c>
      <c r="CK16" s="750">
        <f>'29'!D24</f>
        <v>0</v>
      </c>
      <c r="CL16" s="751" t="s">
        <v>88</v>
      </c>
      <c r="CM16" s="749">
        <f>'29'!E24</f>
        <v>0</v>
      </c>
      <c r="CN16" s="750">
        <f>'30'!D24</f>
        <v>0</v>
      </c>
      <c r="CO16" s="751" t="s">
        <v>88</v>
      </c>
      <c r="CP16" s="749">
        <f>'30'!E24</f>
        <v>0</v>
      </c>
      <c r="CQ16" s="750">
        <f>'31'!D24</f>
        <v>0</v>
      </c>
      <c r="CR16" s="751" t="s">
        <v>88</v>
      </c>
      <c r="CS16" s="753">
        <f>'31'!E24</f>
        <v>0</v>
      </c>
    </row>
    <row r="17" spans="1:97" ht="24.75" customHeight="1">
      <c r="A17" s="746">
        <v>12</v>
      </c>
      <c r="B17" s="747" t="str">
        <f>ﾃﾞｰﾀ入力!D14</f>
        <v>Y.K</v>
      </c>
      <c r="C17" s="748">
        <v>0</v>
      </c>
      <c r="D17" s="751">
        <f>'1'!D25</f>
        <v>0</v>
      </c>
      <c r="E17" s="751" t="s">
        <v>88</v>
      </c>
      <c r="F17" s="749">
        <f>'1'!E25</f>
        <v>0</v>
      </c>
      <c r="G17" s="750">
        <f>'2'!D25</f>
        <v>0</v>
      </c>
      <c r="H17" s="751" t="s">
        <v>88</v>
      </c>
      <c r="I17" s="749">
        <f>'2'!E25</f>
        <v>0</v>
      </c>
      <c r="J17" s="750">
        <f>'3'!D25</f>
        <v>0</v>
      </c>
      <c r="K17" s="751" t="s">
        <v>88</v>
      </c>
      <c r="L17" s="749">
        <f>'3'!E25</f>
        <v>0</v>
      </c>
      <c r="M17" s="750">
        <f>'4'!D25</f>
        <v>10</v>
      </c>
      <c r="N17" s="751" t="s">
        <v>88</v>
      </c>
      <c r="O17" s="749">
        <f>'4'!E25</f>
        <v>16</v>
      </c>
      <c r="P17" s="750">
        <f>'5'!D25</f>
        <v>8</v>
      </c>
      <c r="Q17" s="751" t="s">
        <v>88</v>
      </c>
      <c r="R17" s="749">
        <f>'5'!E25</f>
        <v>14</v>
      </c>
      <c r="S17" s="750">
        <f>'6'!D25</f>
        <v>0</v>
      </c>
      <c r="T17" s="751" t="s">
        <v>88</v>
      </c>
      <c r="U17" s="749">
        <f>'6'!E25</f>
        <v>0</v>
      </c>
      <c r="V17" s="750">
        <f>'7'!D25</f>
        <v>15</v>
      </c>
      <c r="W17" s="751" t="s">
        <v>88</v>
      </c>
      <c r="X17" s="749">
        <f>'7'!E25</f>
        <v>19</v>
      </c>
      <c r="Y17" s="750">
        <f>'8'!D25</f>
        <v>7</v>
      </c>
      <c r="Z17" s="751" t="s">
        <v>88</v>
      </c>
      <c r="AA17" s="749">
        <f>'8'!E25</f>
        <v>15</v>
      </c>
      <c r="AB17" s="750">
        <f>'9'!D25</f>
        <v>6.75</v>
      </c>
      <c r="AC17" s="751" t="s">
        <v>88</v>
      </c>
      <c r="AD17" s="749">
        <f>'9'!E25</f>
        <v>14</v>
      </c>
      <c r="AE17" s="750">
        <f>'10'!D25</f>
        <v>0</v>
      </c>
      <c r="AF17" s="751" t="s">
        <v>88</v>
      </c>
      <c r="AG17" s="749">
        <f>'10'!E25</f>
        <v>0</v>
      </c>
      <c r="AH17" s="750">
        <f>'11'!D25</f>
        <v>12</v>
      </c>
      <c r="AI17" s="751" t="s">
        <v>88</v>
      </c>
      <c r="AJ17" s="749">
        <f>'11'!E25</f>
        <v>18</v>
      </c>
      <c r="AK17" s="750">
        <f>'12'!D25</f>
        <v>0</v>
      </c>
      <c r="AL17" s="751" t="s">
        <v>88</v>
      </c>
      <c r="AM17" s="749">
        <f>'12'!E25</f>
        <v>0</v>
      </c>
      <c r="AN17" s="750">
        <f>'13'!D25</f>
        <v>0</v>
      </c>
      <c r="AO17" s="751" t="s">
        <v>88</v>
      </c>
      <c r="AP17" s="749">
        <f>'13'!E25</f>
        <v>0</v>
      </c>
      <c r="AQ17" s="750">
        <f>'14'!D25</f>
        <v>0</v>
      </c>
      <c r="AR17" s="751" t="s">
        <v>88</v>
      </c>
      <c r="AS17" s="749">
        <f>'14'!E25</f>
        <v>0</v>
      </c>
      <c r="AT17" s="750">
        <f>'15'!D25</f>
        <v>0</v>
      </c>
      <c r="AU17" s="751" t="s">
        <v>88</v>
      </c>
      <c r="AV17" s="751">
        <f>'15'!E25</f>
        <v>0</v>
      </c>
      <c r="AW17" s="752" t="str">
        <f t="shared" si="0"/>
        <v>Y.K</v>
      </c>
      <c r="AX17" s="751">
        <f>'16'!D25</f>
        <v>0</v>
      </c>
      <c r="AY17" s="751" t="s">
        <v>88</v>
      </c>
      <c r="AZ17" s="749">
        <f>'16'!E25</f>
        <v>0</v>
      </c>
      <c r="BA17" s="750">
        <f>'17'!D25</f>
        <v>0</v>
      </c>
      <c r="BB17" s="751" t="s">
        <v>88</v>
      </c>
      <c r="BC17" s="749">
        <f>'17'!E25</f>
        <v>0</v>
      </c>
      <c r="BD17" s="750">
        <f>'18'!D25</f>
        <v>0</v>
      </c>
      <c r="BE17" s="751" t="s">
        <v>88</v>
      </c>
      <c r="BF17" s="749">
        <f>'18'!E25</f>
        <v>0</v>
      </c>
      <c r="BG17" s="750">
        <f>'19'!D25</f>
        <v>0</v>
      </c>
      <c r="BH17" s="751" t="s">
        <v>88</v>
      </c>
      <c r="BI17" s="749">
        <f>'19'!E25</f>
        <v>0</v>
      </c>
      <c r="BJ17" s="750">
        <f>'20'!D25</f>
        <v>0</v>
      </c>
      <c r="BK17" s="751" t="s">
        <v>88</v>
      </c>
      <c r="BL17" s="749">
        <f>'20'!E25</f>
        <v>0</v>
      </c>
      <c r="BM17" s="1118">
        <f>'21'!D25</f>
        <v>6.75</v>
      </c>
      <c r="BN17" s="751" t="s">
        <v>88</v>
      </c>
      <c r="BO17" s="749">
        <f>'21'!E25</f>
        <v>12</v>
      </c>
      <c r="BP17" s="750">
        <f>'22'!D25</f>
        <v>0</v>
      </c>
      <c r="BQ17" s="751" t="s">
        <v>88</v>
      </c>
      <c r="BR17" s="749">
        <f>'22'!E25</f>
        <v>0</v>
      </c>
      <c r="BS17" s="750">
        <f>'23'!D25</f>
        <v>0</v>
      </c>
      <c r="BT17" s="751" t="s">
        <v>88</v>
      </c>
      <c r="BU17" s="749">
        <f>'23'!E25</f>
        <v>0</v>
      </c>
      <c r="BV17" s="750">
        <f>'24'!D25</f>
        <v>0</v>
      </c>
      <c r="BW17" s="751" t="s">
        <v>88</v>
      </c>
      <c r="BX17" s="749">
        <f>'24'!E25</f>
        <v>0</v>
      </c>
      <c r="BY17" s="750">
        <f>'25'!D25</f>
        <v>0</v>
      </c>
      <c r="BZ17" s="751" t="s">
        <v>88</v>
      </c>
      <c r="CA17" s="749">
        <f>'25'!E25</f>
        <v>0</v>
      </c>
      <c r="CB17" s="750">
        <f>'26'!D25</f>
        <v>11</v>
      </c>
      <c r="CC17" s="751" t="s">
        <v>88</v>
      </c>
      <c r="CD17" s="749">
        <f>'26'!E25</f>
        <v>17</v>
      </c>
      <c r="CE17" s="750">
        <f>'27'!D25</f>
        <v>0</v>
      </c>
      <c r="CF17" s="751" t="s">
        <v>88</v>
      </c>
      <c r="CG17" s="749">
        <f>'27'!E25</f>
        <v>0</v>
      </c>
      <c r="CH17" s="750">
        <f>'28'!D25</f>
        <v>6.75</v>
      </c>
      <c r="CI17" s="751" t="s">
        <v>88</v>
      </c>
      <c r="CJ17" s="749">
        <f>'28'!E25</f>
        <v>12</v>
      </c>
      <c r="CK17" s="750">
        <f>'29'!D25</f>
        <v>0</v>
      </c>
      <c r="CL17" s="751" t="s">
        <v>88</v>
      </c>
      <c r="CM17" s="749">
        <f>'29'!E25</f>
        <v>0</v>
      </c>
      <c r="CN17" s="750">
        <f>'30'!D25</f>
        <v>0</v>
      </c>
      <c r="CO17" s="751" t="s">
        <v>88</v>
      </c>
      <c r="CP17" s="749">
        <f>'30'!E25</f>
        <v>0</v>
      </c>
      <c r="CQ17" s="750">
        <f>'31'!D25</f>
        <v>0</v>
      </c>
      <c r="CR17" s="751" t="s">
        <v>88</v>
      </c>
      <c r="CS17" s="753">
        <f>'31'!E25</f>
        <v>0</v>
      </c>
    </row>
    <row r="18" spans="1:97" ht="24.75" customHeight="1">
      <c r="A18" s="746">
        <v>13</v>
      </c>
      <c r="B18" s="747" t="str">
        <f>ﾃﾞｰﾀ入力!D15</f>
        <v>T.R</v>
      </c>
      <c r="C18" s="748">
        <v>0</v>
      </c>
      <c r="D18" s="751">
        <f>'1'!D26</f>
        <v>10</v>
      </c>
      <c r="E18" s="751" t="s">
        <v>88</v>
      </c>
      <c r="F18" s="749">
        <f>'1'!E26</f>
        <v>20</v>
      </c>
      <c r="G18" s="750">
        <f>'2'!D26</f>
        <v>0</v>
      </c>
      <c r="H18" s="751" t="s">
        <v>88</v>
      </c>
      <c r="I18" s="749">
        <f>'2'!E26</f>
        <v>0</v>
      </c>
      <c r="J18" s="750">
        <f>'3'!D26</f>
        <v>10</v>
      </c>
      <c r="K18" s="751" t="s">
        <v>88</v>
      </c>
      <c r="L18" s="749">
        <f>'3'!E26</f>
        <v>19</v>
      </c>
      <c r="M18" s="750">
        <f>'4'!D26</f>
        <v>0</v>
      </c>
      <c r="N18" s="751" t="s">
        <v>88</v>
      </c>
      <c r="O18" s="749">
        <f>'4'!E26</f>
        <v>0</v>
      </c>
      <c r="P18" s="750">
        <f>'5'!D26</f>
        <v>0</v>
      </c>
      <c r="Q18" s="751" t="s">
        <v>88</v>
      </c>
      <c r="R18" s="749">
        <f>'5'!E26</f>
        <v>0</v>
      </c>
      <c r="S18" s="750">
        <f>'6'!D26</f>
        <v>0</v>
      </c>
      <c r="T18" s="751" t="s">
        <v>88</v>
      </c>
      <c r="U18" s="749">
        <f>'6'!E26</f>
        <v>0</v>
      </c>
      <c r="V18" s="750">
        <f>'7'!D26</f>
        <v>0</v>
      </c>
      <c r="W18" s="751" t="s">
        <v>88</v>
      </c>
      <c r="X18" s="749">
        <f>'7'!E26</f>
        <v>0</v>
      </c>
      <c r="Y18" s="750">
        <f>'8'!D26</f>
        <v>10</v>
      </c>
      <c r="Z18" s="751" t="s">
        <v>88</v>
      </c>
      <c r="AA18" s="749">
        <f>'8'!E26</f>
        <v>19.5</v>
      </c>
      <c r="AB18" s="750">
        <f>'9'!D26</f>
        <v>0</v>
      </c>
      <c r="AC18" s="751" t="s">
        <v>88</v>
      </c>
      <c r="AD18" s="749">
        <f>'9'!E26</f>
        <v>0</v>
      </c>
      <c r="AE18" s="750">
        <f>'10'!D26</f>
        <v>11.5</v>
      </c>
      <c r="AF18" s="751" t="s">
        <v>88</v>
      </c>
      <c r="AG18" s="749">
        <f>'10'!E26</f>
        <v>20</v>
      </c>
      <c r="AH18" s="750">
        <f>'11'!D26</f>
        <v>0</v>
      </c>
      <c r="AI18" s="751" t="s">
        <v>88</v>
      </c>
      <c r="AJ18" s="749">
        <f>'11'!E26</f>
        <v>0</v>
      </c>
      <c r="AK18" s="750">
        <f>'12'!D26</f>
        <v>0</v>
      </c>
      <c r="AL18" s="751" t="s">
        <v>88</v>
      </c>
      <c r="AM18" s="749">
        <f>'12'!E26</f>
        <v>0</v>
      </c>
      <c r="AN18" s="750">
        <f>'13'!D26</f>
        <v>0</v>
      </c>
      <c r="AO18" s="751" t="s">
        <v>88</v>
      </c>
      <c r="AP18" s="749">
        <f>'13'!E26</f>
        <v>0</v>
      </c>
      <c r="AQ18" s="750">
        <f>'14'!D26</f>
        <v>10</v>
      </c>
      <c r="AR18" s="751" t="s">
        <v>88</v>
      </c>
      <c r="AS18" s="749">
        <f>'14'!E26</f>
        <v>17</v>
      </c>
      <c r="AT18" s="750">
        <f>'15'!D26</f>
        <v>10</v>
      </c>
      <c r="AU18" s="751" t="s">
        <v>88</v>
      </c>
      <c r="AV18" s="751">
        <f>'15'!E26</f>
        <v>20</v>
      </c>
      <c r="AW18" s="752" t="str">
        <f t="shared" si="0"/>
        <v>T.R</v>
      </c>
      <c r="AX18" s="751">
        <f>'16'!D26</f>
        <v>0</v>
      </c>
      <c r="AY18" s="751" t="s">
        <v>88</v>
      </c>
      <c r="AZ18" s="749">
        <f>'16'!E26</f>
        <v>0</v>
      </c>
      <c r="BA18" s="750">
        <f>'17'!D26</f>
        <v>0</v>
      </c>
      <c r="BB18" s="751" t="s">
        <v>88</v>
      </c>
      <c r="BC18" s="749">
        <f>'17'!E26</f>
        <v>0</v>
      </c>
      <c r="BD18" s="750">
        <f>'18'!D26</f>
        <v>0</v>
      </c>
      <c r="BE18" s="751" t="s">
        <v>88</v>
      </c>
      <c r="BF18" s="749">
        <f>'18'!E26</f>
        <v>0</v>
      </c>
      <c r="BG18" s="750">
        <f>'19'!D26</f>
        <v>0</v>
      </c>
      <c r="BH18" s="751" t="s">
        <v>88</v>
      </c>
      <c r="BI18" s="749">
        <f>'19'!E26</f>
        <v>0</v>
      </c>
      <c r="BJ18" s="750">
        <f>'20'!D26</f>
        <v>0</v>
      </c>
      <c r="BK18" s="751" t="s">
        <v>88</v>
      </c>
      <c r="BL18" s="749">
        <f>'20'!E26</f>
        <v>0</v>
      </c>
      <c r="BM18" s="750">
        <f>'21'!D26</f>
        <v>0</v>
      </c>
      <c r="BN18" s="751" t="s">
        <v>88</v>
      </c>
      <c r="BO18" s="749">
        <f>'21'!E26</f>
        <v>0</v>
      </c>
      <c r="BP18" s="750">
        <f>'22'!D26</f>
        <v>0</v>
      </c>
      <c r="BQ18" s="751" t="s">
        <v>88</v>
      </c>
      <c r="BR18" s="749">
        <f>'22'!E26</f>
        <v>0</v>
      </c>
      <c r="BS18" s="1118">
        <f>'23'!D26</f>
        <v>9</v>
      </c>
      <c r="BT18" s="751" t="s">
        <v>88</v>
      </c>
      <c r="BU18" s="749">
        <f>'23'!E26</f>
        <v>16</v>
      </c>
      <c r="BV18" s="750">
        <f>'24'!D26</f>
        <v>0</v>
      </c>
      <c r="BW18" s="751" t="s">
        <v>88</v>
      </c>
      <c r="BX18" s="749">
        <f>'24'!E26</f>
        <v>0</v>
      </c>
      <c r="BY18" s="750">
        <f>'25'!D26</f>
        <v>0</v>
      </c>
      <c r="BZ18" s="751" t="s">
        <v>88</v>
      </c>
      <c r="CA18" s="749">
        <f>'25'!E26</f>
        <v>0</v>
      </c>
      <c r="CB18" s="750">
        <f>'26'!D26</f>
        <v>9</v>
      </c>
      <c r="CC18" s="751" t="s">
        <v>88</v>
      </c>
      <c r="CD18" s="749">
        <f>'26'!E26</f>
        <v>13</v>
      </c>
      <c r="CE18" s="750">
        <f>'27'!D26</f>
        <v>0</v>
      </c>
      <c r="CF18" s="751" t="s">
        <v>88</v>
      </c>
      <c r="CG18" s="749">
        <f>'27'!E26</f>
        <v>0</v>
      </c>
      <c r="CH18" s="750">
        <f>'28'!D26</f>
        <v>0</v>
      </c>
      <c r="CI18" s="751" t="s">
        <v>88</v>
      </c>
      <c r="CJ18" s="749">
        <f>'28'!E26</f>
        <v>0</v>
      </c>
      <c r="CK18" s="750">
        <f>'29'!D26</f>
        <v>9</v>
      </c>
      <c r="CL18" s="751" t="s">
        <v>88</v>
      </c>
      <c r="CM18" s="749">
        <f>'29'!E26</f>
        <v>13</v>
      </c>
      <c r="CN18" s="750">
        <f>'30'!D26</f>
        <v>0</v>
      </c>
      <c r="CO18" s="751" t="s">
        <v>88</v>
      </c>
      <c r="CP18" s="749">
        <f>'30'!E26</f>
        <v>0</v>
      </c>
      <c r="CQ18" s="750">
        <f>'31'!D26</f>
        <v>0</v>
      </c>
      <c r="CR18" s="751" t="s">
        <v>88</v>
      </c>
      <c r="CS18" s="753">
        <f>'31'!E26</f>
        <v>0</v>
      </c>
    </row>
    <row r="19" spans="1:97" ht="24.75" customHeight="1">
      <c r="A19" s="746">
        <v>14</v>
      </c>
      <c r="B19" s="747" t="str">
        <f>ﾃﾞｰﾀ入力!D16</f>
        <v>I.N</v>
      </c>
      <c r="C19" s="748">
        <v>0</v>
      </c>
      <c r="D19" s="751">
        <f>'1'!D27</f>
        <v>0</v>
      </c>
      <c r="E19" s="751" t="s">
        <v>88</v>
      </c>
      <c r="F19" s="749">
        <f>'1'!E27</f>
        <v>0</v>
      </c>
      <c r="G19" s="750">
        <f>'2'!D27</f>
        <v>0</v>
      </c>
      <c r="H19" s="751" t="s">
        <v>88</v>
      </c>
      <c r="I19" s="749">
        <f>'2'!E27</f>
        <v>0</v>
      </c>
      <c r="J19" s="750">
        <f>'3'!D27</f>
        <v>0</v>
      </c>
      <c r="K19" s="751" t="s">
        <v>88</v>
      </c>
      <c r="L19" s="749">
        <f>'3'!E27</f>
        <v>0</v>
      </c>
      <c r="M19" s="750">
        <f>'4'!D27</f>
        <v>9</v>
      </c>
      <c r="N19" s="751" t="s">
        <v>88</v>
      </c>
      <c r="O19" s="749">
        <f>'4'!E27</f>
        <v>18</v>
      </c>
      <c r="P19" s="750">
        <f>'5'!D27</f>
        <v>9</v>
      </c>
      <c r="Q19" s="751" t="s">
        <v>88</v>
      </c>
      <c r="R19" s="749">
        <f>'5'!E27</f>
        <v>17</v>
      </c>
      <c r="S19" s="750">
        <f>'6'!D27</f>
        <v>0</v>
      </c>
      <c r="T19" s="751" t="s">
        <v>88</v>
      </c>
      <c r="U19" s="749">
        <f>'6'!E27</f>
        <v>0</v>
      </c>
      <c r="V19" s="750">
        <f>'7'!D27</f>
        <v>9</v>
      </c>
      <c r="W19" s="751" t="s">
        <v>88</v>
      </c>
      <c r="X19" s="749">
        <f>'7'!E27</f>
        <v>16</v>
      </c>
      <c r="Y19" s="750">
        <f>'8'!D27</f>
        <v>0</v>
      </c>
      <c r="Z19" s="751" t="s">
        <v>88</v>
      </c>
      <c r="AA19" s="749">
        <f>'8'!E27</f>
        <v>0</v>
      </c>
      <c r="AB19" s="750">
        <f>'9'!D27</f>
        <v>0</v>
      </c>
      <c r="AC19" s="751" t="s">
        <v>88</v>
      </c>
      <c r="AD19" s="749">
        <f>'9'!E27</f>
        <v>0</v>
      </c>
      <c r="AE19" s="750">
        <f>'10'!D27</f>
        <v>9</v>
      </c>
      <c r="AF19" s="751" t="s">
        <v>88</v>
      </c>
      <c r="AG19" s="749">
        <f>'10'!E27</f>
        <v>15</v>
      </c>
      <c r="AH19" s="750">
        <f>'11'!D27</f>
        <v>9</v>
      </c>
      <c r="AI19" s="751" t="s">
        <v>88</v>
      </c>
      <c r="AJ19" s="749">
        <f>'11'!E27</f>
        <v>14</v>
      </c>
      <c r="AK19" s="750">
        <f>'12'!D27</f>
        <v>9</v>
      </c>
      <c r="AL19" s="751" t="s">
        <v>88</v>
      </c>
      <c r="AM19" s="749">
        <f>'12'!E27</f>
        <v>18</v>
      </c>
      <c r="AN19" s="750">
        <f>'13'!D27</f>
        <v>0</v>
      </c>
      <c r="AO19" s="751" t="s">
        <v>88</v>
      </c>
      <c r="AP19" s="749">
        <f>'13'!E27</f>
        <v>0</v>
      </c>
      <c r="AQ19" s="750">
        <f>'14'!D27</f>
        <v>0</v>
      </c>
      <c r="AR19" s="751" t="s">
        <v>88</v>
      </c>
      <c r="AS19" s="749">
        <f>'14'!E27</f>
        <v>0</v>
      </c>
      <c r="AT19" s="750">
        <f>'15'!D27</f>
        <v>0</v>
      </c>
      <c r="AU19" s="751" t="s">
        <v>88</v>
      </c>
      <c r="AV19" s="751">
        <f>'15'!E27</f>
        <v>0</v>
      </c>
      <c r="AW19" s="752" t="str">
        <f t="shared" si="0"/>
        <v>I.N</v>
      </c>
      <c r="AX19" s="751">
        <f>'16'!D27</f>
        <v>0</v>
      </c>
      <c r="AY19" s="751" t="s">
        <v>88</v>
      </c>
      <c r="AZ19" s="749">
        <f>'16'!E27</f>
        <v>0</v>
      </c>
      <c r="BA19" s="1118">
        <f>'17'!D27</f>
        <v>11</v>
      </c>
      <c r="BB19" s="751" t="s">
        <v>88</v>
      </c>
      <c r="BC19" s="749">
        <f>'17'!E27</f>
        <v>17</v>
      </c>
      <c r="BD19" s="750">
        <f>'18'!D27</f>
        <v>12</v>
      </c>
      <c r="BE19" s="751" t="s">
        <v>88</v>
      </c>
      <c r="BF19" s="749">
        <f>'18'!E27</f>
        <v>17</v>
      </c>
      <c r="BG19" s="750">
        <f>'19'!D27</f>
        <v>9</v>
      </c>
      <c r="BH19" s="751" t="s">
        <v>88</v>
      </c>
      <c r="BI19" s="749">
        <f>'19'!E27</f>
        <v>16</v>
      </c>
      <c r="BJ19" s="750">
        <f>'20'!D27</f>
        <v>0</v>
      </c>
      <c r="BK19" s="751" t="s">
        <v>88</v>
      </c>
      <c r="BL19" s="749">
        <f>'20'!E27</f>
        <v>0</v>
      </c>
      <c r="BM19" s="750">
        <f>'21'!D27</f>
        <v>0</v>
      </c>
      <c r="BN19" s="751" t="s">
        <v>88</v>
      </c>
      <c r="BO19" s="749">
        <f>'21'!E27</f>
        <v>0</v>
      </c>
      <c r="BP19" s="750">
        <f>'22'!D27</f>
        <v>0</v>
      </c>
      <c r="BQ19" s="751" t="s">
        <v>88</v>
      </c>
      <c r="BR19" s="749">
        <f>'22'!E27</f>
        <v>0</v>
      </c>
      <c r="BS19" s="750">
        <f>'23'!D27</f>
        <v>0</v>
      </c>
      <c r="BT19" s="751" t="s">
        <v>88</v>
      </c>
      <c r="BU19" s="749">
        <f>'23'!E27</f>
        <v>0</v>
      </c>
      <c r="BV19" s="750">
        <f>'24'!D27</f>
        <v>8.5</v>
      </c>
      <c r="BW19" s="751" t="s">
        <v>88</v>
      </c>
      <c r="BX19" s="749">
        <f>'24'!E27</f>
        <v>20</v>
      </c>
      <c r="BY19" s="750">
        <f>'25'!D27</f>
        <v>10</v>
      </c>
      <c r="BZ19" s="751" t="s">
        <v>88</v>
      </c>
      <c r="CA19" s="749">
        <f>'25'!E27</f>
        <v>16.5</v>
      </c>
      <c r="CB19" s="750">
        <f>'26'!D27</f>
        <v>12</v>
      </c>
      <c r="CC19" s="751" t="s">
        <v>88</v>
      </c>
      <c r="CD19" s="749">
        <f>'26'!E27</f>
        <v>17</v>
      </c>
      <c r="CE19" s="750">
        <f>'27'!D27</f>
        <v>0</v>
      </c>
      <c r="CF19" s="751" t="s">
        <v>88</v>
      </c>
      <c r="CG19" s="749">
        <f>'27'!E27</f>
        <v>0</v>
      </c>
      <c r="CH19" s="750">
        <f>'28'!D27</f>
        <v>0</v>
      </c>
      <c r="CI19" s="751" t="s">
        <v>88</v>
      </c>
      <c r="CJ19" s="749">
        <f>'28'!E27</f>
        <v>0</v>
      </c>
      <c r="CK19" s="750">
        <f>'29'!D27</f>
        <v>0</v>
      </c>
      <c r="CL19" s="751" t="s">
        <v>88</v>
      </c>
      <c r="CM19" s="749">
        <f>'29'!E27</f>
        <v>0</v>
      </c>
      <c r="CN19" s="750">
        <f>'30'!D27</f>
        <v>0</v>
      </c>
      <c r="CO19" s="751" t="s">
        <v>88</v>
      </c>
      <c r="CP19" s="749">
        <f>'30'!E27</f>
        <v>0</v>
      </c>
      <c r="CQ19" s="750">
        <f>'31'!D27</f>
        <v>0</v>
      </c>
      <c r="CR19" s="751" t="s">
        <v>88</v>
      </c>
      <c r="CS19" s="753">
        <f>'31'!E27</f>
        <v>0</v>
      </c>
    </row>
    <row r="20" spans="1:97" ht="24.75" hidden="1" customHeight="1">
      <c r="A20" s="746">
        <v>15</v>
      </c>
      <c r="B20" s="747" t="str">
        <f>ﾃﾞｰﾀ入力!D17</f>
        <v>W.M</v>
      </c>
      <c r="C20" s="748">
        <v>0</v>
      </c>
      <c r="D20" s="751">
        <f>'1'!D28</f>
        <v>0</v>
      </c>
      <c r="E20" s="751" t="s">
        <v>88</v>
      </c>
      <c r="F20" s="749">
        <f>'1'!E28</f>
        <v>0</v>
      </c>
      <c r="G20" s="750">
        <f>'2'!D28</f>
        <v>0</v>
      </c>
      <c r="H20" s="751" t="s">
        <v>88</v>
      </c>
      <c r="I20" s="749">
        <f>'2'!E28</f>
        <v>0</v>
      </c>
      <c r="J20" s="750">
        <f>'3'!D28</f>
        <v>0</v>
      </c>
      <c r="K20" s="751" t="s">
        <v>88</v>
      </c>
      <c r="L20" s="749">
        <f>'3'!E28</f>
        <v>0</v>
      </c>
      <c r="M20" s="750">
        <f>'4'!D28</f>
        <v>0</v>
      </c>
      <c r="N20" s="751" t="s">
        <v>88</v>
      </c>
      <c r="O20" s="749">
        <f>'4'!E28</f>
        <v>0</v>
      </c>
      <c r="P20" s="750">
        <f>'5'!D28</f>
        <v>0</v>
      </c>
      <c r="Q20" s="751" t="s">
        <v>88</v>
      </c>
      <c r="R20" s="749">
        <f>'5'!E28</f>
        <v>0</v>
      </c>
      <c r="S20" s="750">
        <f>'6'!D28</f>
        <v>0</v>
      </c>
      <c r="T20" s="751" t="s">
        <v>88</v>
      </c>
      <c r="U20" s="749">
        <f>'6'!E28</f>
        <v>0</v>
      </c>
      <c r="V20" s="750">
        <f>'7'!D28</f>
        <v>0</v>
      </c>
      <c r="W20" s="751" t="s">
        <v>88</v>
      </c>
      <c r="X20" s="749">
        <f>'7'!E28</f>
        <v>0</v>
      </c>
      <c r="Y20" s="750">
        <f>'8'!D28</f>
        <v>0</v>
      </c>
      <c r="Z20" s="751" t="s">
        <v>88</v>
      </c>
      <c r="AA20" s="749">
        <f>'8'!E28</f>
        <v>0</v>
      </c>
      <c r="AB20" s="750">
        <f>'9'!D28</f>
        <v>0</v>
      </c>
      <c r="AC20" s="751" t="s">
        <v>88</v>
      </c>
      <c r="AD20" s="749">
        <f>'9'!E28</f>
        <v>0</v>
      </c>
      <c r="AE20" s="750">
        <f>'10'!D28</f>
        <v>0</v>
      </c>
      <c r="AF20" s="751" t="s">
        <v>88</v>
      </c>
      <c r="AG20" s="749">
        <f>'10'!E28</f>
        <v>0</v>
      </c>
      <c r="AH20" s="750">
        <f>'11'!D28</f>
        <v>0</v>
      </c>
      <c r="AI20" s="751" t="s">
        <v>88</v>
      </c>
      <c r="AJ20" s="749">
        <f>'11'!E28</f>
        <v>0</v>
      </c>
      <c r="AK20" s="750">
        <f>'12'!D28</f>
        <v>0</v>
      </c>
      <c r="AL20" s="751" t="s">
        <v>88</v>
      </c>
      <c r="AM20" s="749">
        <f>'12'!E28</f>
        <v>0</v>
      </c>
      <c r="AN20" s="750">
        <f>'13'!D28</f>
        <v>0</v>
      </c>
      <c r="AO20" s="751" t="s">
        <v>88</v>
      </c>
      <c r="AP20" s="749">
        <f>'13'!E28</f>
        <v>0</v>
      </c>
      <c r="AQ20" s="750">
        <f>'14'!D28</f>
        <v>0</v>
      </c>
      <c r="AR20" s="751" t="s">
        <v>88</v>
      </c>
      <c r="AS20" s="749">
        <f>'14'!E28</f>
        <v>0</v>
      </c>
      <c r="AT20" s="750">
        <f>'15'!D28</f>
        <v>0</v>
      </c>
      <c r="AU20" s="751" t="s">
        <v>88</v>
      </c>
      <c r="AV20" s="751">
        <f>'15'!E28</f>
        <v>0</v>
      </c>
      <c r="AW20" s="752" t="str">
        <f>B20</f>
        <v>W.M</v>
      </c>
      <c r="AX20" s="751">
        <f>'16'!D28</f>
        <v>0</v>
      </c>
      <c r="AY20" s="751" t="s">
        <v>88</v>
      </c>
      <c r="AZ20" s="749">
        <f>'16'!E28</f>
        <v>0</v>
      </c>
      <c r="BA20" s="750">
        <f>'17'!D28</f>
        <v>0</v>
      </c>
      <c r="BB20" s="751" t="s">
        <v>88</v>
      </c>
      <c r="BC20" s="749">
        <f>'17'!E28</f>
        <v>0</v>
      </c>
      <c r="BD20" s="750">
        <f>'18'!D28</f>
        <v>0</v>
      </c>
      <c r="BE20" s="751" t="s">
        <v>88</v>
      </c>
      <c r="BF20" s="749">
        <f>'18'!E28</f>
        <v>0</v>
      </c>
      <c r="BG20" s="750">
        <f>'19'!D28</f>
        <v>0</v>
      </c>
      <c r="BH20" s="751" t="s">
        <v>88</v>
      </c>
      <c r="BI20" s="749">
        <f>'19'!E28</f>
        <v>0</v>
      </c>
      <c r="BJ20" s="750">
        <f>'20'!D28</f>
        <v>0</v>
      </c>
      <c r="BK20" s="751" t="s">
        <v>88</v>
      </c>
      <c r="BL20" s="749">
        <f>'20'!E28</f>
        <v>0</v>
      </c>
      <c r="BM20" s="750">
        <f>'21'!D28</f>
        <v>0</v>
      </c>
      <c r="BN20" s="751" t="s">
        <v>88</v>
      </c>
      <c r="BO20" s="749">
        <f>'21'!E28</f>
        <v>0</v>
      </c>
      <c r="BP20" s="750">
        <f>'22'!D28</f>
        <v>0</v>
      </c>
      <c r="BQ20" s="751" t="s">
        <v>88</v>
      </c>
      <c r="BR20" s="749">
        <f>'22'!E28</f>
        <v>0</v>
      </c>
      <c r="BS20" s="750">
        <f>'23'!D28</f>
        <v>0</v>
      </c>
      <c r="BT20" s="751" t="s">
        <v>88</v>
      </c>
      <c r="BU20" s="749">
        <f>'23'!E28</f>
        <v>0</v>
      </c>
      <c r="BV20" s="750">
        <f>'24'!D28</f>
        <v>0</v>
      </c>
      <c r="BW20" s="751" t="s">
        <v>88</v>
      </c>
      <c r="BX20" s="749">
        <f>'24'!E28</f>
        <v>0</v>
      </c>
      <c r="BY20" s="750">
        <f>'25'!D28</f>
        <v>0</v>
      </c>
      <c r="BZ20" s="751" t="s">
        <v>88</v>
      </c>
      <c r="CA20" s="749">
        <f>'25'!E28</f>
        <v>0</v>
      </c>
      <c r="CB20" s="750">
        <f>'26'!D28</f>
        <v>0</v>
      </c>
      <c r="CC20" s="751" t="s">
        <v>88</v>
      </c>
      <c r="CD20" s="749">
        <f>'26'!E28</f>
        <v>0</v>
      </c>
      <c r="CE20" s="750">
        <f>'27'!D28</f>
        <v>0</v>
      </c>
      <c r="CF20" s="751" t="s">
        <v>88</v>
      </c>
      <c r="CG20" s="749">
        <f>'27'!E28</f>
        <v>0</v>
      </c>
      <c r="CH20" s="750">
        <f>'28'!D28</f>
        <v>0</v>
      </c>
      <c r="CI20" s="751" t="s">
        <v>88</v>
      </c>
      <c r="CJ20" s="749">
        <f>'28'!E28</f>
        <v>0</v>
      </c>
      <c r="CK20" s="750">
        <f>'29'!D28</f>
        <v>0</v>
      </c>
      <c r="CL20" s="751" t="s">
        <v>88</v>
      </c>
      <c r="CM20" s="749">
        <f>'29'!E28</f>
        <v>0</v>
      </c>
      <c r="CN20" s="750">
        <f>'30'!D28</f>
        <v>0</v>
      </c>
      <c r="CO20" s="751" t="s">
        <v>88</v>
      </c>
      <c r="CP20" s="749">
        <f>'30'!E28</f>
        <v>0</v>
      </c>
      <c r="CQ20" s="750">
        <f>'31'!D28</f>
        <v>0</v>
      </c>
      <c r="CR20" s="751" t="s">
        <v>88</v>
      </c>
      <c r="CS20" s="753">
        <f>'31'!E28</f>
        <v>0</v>
      </c>
    </row>
    <row r="21" spans="1:97" ht="24.75" customHeight="1">
      <c r="A21" s="746">
        <v>16</v>
      </c>
      <c r="B21" s="747" t="str">
        <f>ﾃﾞｰﾀ入力!D18</f>
        <v>Y.Y</v>
      </c>
      <c r="C21" s="748">
        <v>0</v>
      </c>
      <c r="D21" s="751">
        <f>'1'!D29</f>
        <v>0</v>
      </c>
      <c r="E21" s="751" t="s">
        <v>88</v>
      </c>
      <c r="F21" s="749">
        <f>'1'!E29</f>
        <v>0</v>
      </c>
      <c r="G21" s="750">
        <f>'2'!D29</f>
        <v>17.5</v>
      </c>
      <c r="H21" s="751" t="s">
        <v>88</v>
      </c>
      <c r="I21" s="749">
        <f>'2'!E29</f>
        <v>22.75</v>
      </c>
      <c r="J21" s="750">
        <f>'3'!D29</f>
        <v>0</v>
      </c>
      <c r="K21" s="751" t="s">
        <v>88</v>
      </c>
      <c r="L21" s="749">
        <f>'3'!E29</f>
        <v>0</v>
      </c>
      <c r="M21" s="750">
        <f>'4'!D29</f>
        <v>17.5</v>
      </c>
      <c r="N21" s="751" t="s">
        <v>88</v>
      </c>
      <c r="O21" s="749">
        <f>'4'!E29</f>
        <v>22.75</v>
      </c>
      <c r="P21" s="750">
        <f>'5'!D29</f>
        <v>0</v>
      </c>
      <c r="Q21" s="751" t="s">
        <v>88</v>
      </c>
      <c r="R21" s="749">
        <f>'5'!E29</f>
        <v>0</v>
      </c>
      <c r="S21" s="750">
        <f>'6'!D29</f>
        <v>17.5</v>
      </c>
      <c r="T21" s="751" t="s">
        <v>88</v>
      </c>
      <c r="U21" s="749">
        <f>'6'!E29</f>
        <v>22.75</v>
      </c>
      <c r="V21" s="750">
        <f>'7'!D29</f>
        <v>0</v>
      </c>
      <c r="W21" s="751" t="s">
        <v>88</v>
      </c>
      <c r="X21" s="749">
        <f>'7'!E29</f>
        <v>0</v>
      </c>
      <c r="Y21" s="750">
        <f>'8'!D29</f>
        <v>17.5</v>
      </c>
      <c r="Z21" s="751" t="s">
        <v>88</v>
      </c>
      <c r="AA21" s="749">
        <f>'8'!E29</f>
        <v>22.75</v>
      </c>
      <c r="AB21" s="750">
        <f>'9'!D29</f>
        <v>0</v>
      </c>
      <c r="AC21" s="751" t="s">
        <v>88</v>
      </c>
      <c r="AD21" s="749">
        <f>'9'!E29</f>
        <v>0</v>
      </c>
      <c r="AE21" s="750">
        <f>'10'!D29</f>
        <v>0</v>
      </c>
      <c r="AF21" s="751" t="s">
        <v>88</v>
      </c>
      <c r="AG21" s="749">
        <f>'10'!E29</f>
        <v>0</v>
      </c>
      <c r="AH21" s="750">
        <f>'11'!D29</f>
        <v>0</v>
      </c>
      <c r="AI21" s="751" t="s">
        <v>88</v>
      </c>
      <c r="AJ21" s="749">
        <f>'11'!E29</f>
        <v>0</v>
      </c>
      <c r="AK21" s="750">
        <f>'12'!D29</f>
        <v>0</v>
      </c>
      <c r="AL21" s="751" t="s">
        <v>88</v>
      </c>
      <c r="AM21" s="749">
        <f>'12'!E29</f>
        <v>0</v>
      </c>
      <c r="AN21" s="750">
        <f>'13'!D29</f>
        <v>0</v>
      </c>
      <c r="AO21" s="751" t="s">
        <v>88</v>
      </c>
      <c r="AP21" s="749">
        <f>'13'!E29</f>
        <v>0</v>
      </c>
      <c r="AQ21" s="750">
        <f>'14'!D29</f>
        <v>0</v>
      </c>
      <c r="AR21" s="751" t="s">
        <v>88</v>
      </c>
      <c r="AS21" s="749">
        <f>'14'!E29</f>
        <v>0</v>
      </c>
      <c r="AT21" s="750">
        <f>'15'!D29</f>
        <v>0</v>
      </c>
      <c r="AU21" s="751" t="s">
        <v>88</v>
      </c>
      <c r="AV21" s="751">
        <f>'15'!E29</f>
        <v>0</v>
      </c>
      <c r="AW21" s="752" t="str">
        <f t="shared" si="0"/>
        <v>Y.Y</v>
      </c>
      <c r="AX21" s="751">
        <f>'16'!D29</f>
        <v>17.5</v>
      </c>
      <c r="AY21" s="751" t="s">
        <v>88</v>
      </c>
      <c r="AZ21" s="749">
        <f>'16'!E29</f>
        <v>22.75</v>
      </c>
      <c r="BA21" s="750">
        <f>'17'!D29</f>
        <v>0</v>
      </c>
      <c r="BB21" s="751" t="s">
        <v>88</v>
      </c>
      <c r="BC21" s="749">
        <f>'17'!E29</f>
        <v>0</v>
      </c>
      <c r="BD21" s="750">
        <f>'18'!D29</f>
        <v>17.5</v>
      </c>
      <c r="BE21" s="751" t="s">
        <v>88</v>
      </c>
      <c r="BF21" s="749">
        <f>'18'!E29</f>
        <v>22.75</v>
      </c>
      <c r="BG21" s="750">
        <f>'19'!D29</f>
        <v>0</v>
      </c>
      <c r="BH21" s="751" t="s">
        <v>88</v>
      </c>
      <c r="BI21" s="749">
        <f>'19'!E29</f>
        <v>0</v>
      </c>
      <c r="BJ21" s="1118">
        <f>'20'!D29</f>
        <v>17.5</v>
      </c>
      <c r="BK21" s="751" t="s">
        <v>88</v>
      </c>
      <c r="BL21" s="749">
        <f>'20'!E29</f>
        <v>22.75</v>
      </c>
      <c r="BM21" s="750">
        <f>'21'!D29</f>
        <v>0</v>
      </c>
      <c r="BN21" s="751" t="s">
        <v>88</v>
      </c>
      <c r="BO21" s="749">
        <f>'21'!E29</f>
        <v>0</v>
      </c>
      <c r="BP21" s="750">
        <f>'22'!D29</f>
        <v>17.5</v>
      </c>
      <c r="BQ21" s="751" t="s">
        <v>88</v>
      </c>
      <c r="BR21" s="749">
        <f>'22'!E29</f>
        <v>22.75</v>
      </c>
      <c r="BS21" s="750">
        <f>'23'!D29</f>
        <v>0</v>
      </c>
      <c r="BT21" s="751" t="s">
        <v>88</v>
      </c>
      <c r="BU21" s="749">
        <f>'23'!E29</f>
        <v>0</v>
      </c>
      <c r="BV21" s="750">
        <f>'24'!D29</f>
        <v>0</v>
      </c>
      <c r="BW21" s="751" t="s">
        <v>88</v>
      </c>
      <c r="BX21" s="749">
        <f>'24'!E29</f>
        <v>0</v>
      </c>
      <c r="BY21" s="750">
        <f>'25'!D29</f>
        <v>0</v>
      </c>
      <c r="BZ21" s="751" t="s">
        <v>88</v>
      </c>
      <c r="CA21" s="749">
        <f>'25'!E29</f>
        <v>0</v>
      </c>
      <c r="CB21" s="750">
        <f>'26'!D29</f>
        <v>0</v>
      </c>
      <c r="CC21" s="751" t="s">
        <v>88</v>
      </c>
      <c r="CD21" s="749">
        <f>'26'!E29</f>
        <v>0</v>
      </c>
      <c r="CE21" s="750">
        <f>'27'!D29</f>
        <v>0</v>
      </c>
      <c r="CF21" s="751" t="s">
        <v>88</v>
      </c>
      <c r="CG21" s="749">
        <f>'27'!E29</f>
        <v>0</v>
      </c>
      <c r="CH21" s="750">
        <f>'28'!D29</f>
        <v>0</v>
      </c>
      <c r="CI21" s="751" t="s">
        <v>88</v>
      </c>
      <c r="CJ21" s="749">
        <f>'28'!E29</f>
        <v>0</v>
      </c>
      <c r="CK21" s="750">
        <f>'29'!D29</f>
        <v>0</v>
      </c>
      <c r="CL21" s="751" t="s">
        <v>88</v>
      </c>
      <c r="CM21" s="749">
        <f>'29'!E29</f>
        <v>0</v>
      </c>
      <c r="CN21" s="750">
        <f>'30'!D29</f>
        <v>17.5</v>
      </c>
      <c r="CO21" s="751" t="s">
        <v>88</v>
      </c>
      <c r="CP21" s="749">
        <f>'30'!E29</f>
        <v>22.75</v>
      </c>
      <c r="CQ21" s="750">
        <f>'31'!D29</f>
        <v>0</v>
      </c>
      <c r="CR21" s="751" t="s">
        <v>88</v>
      </c>
      <c r="CS21" s="753">
        <f>'31'!E29</f>
        <v>0</v>
      </c>
    </row>
    <row r="22" spans="1:97" ht="24.75" customHeight="1">
      <c r="A22" s="746">
        <v>17</v>
      </c>
      <c r="B22" s="747" t="str">
        <f>ﾃﾞｰﾀ入力!D19</f>
        <v>S.U</v>
      </c>
      <c r="C22" s="748">
        <v>0</v>
      </c>
      <c r="D22" s="751">
        <f>'1'!D30</f>
        <v>0</v>
      </c>
      <c r="E22" s="751" t="s">
        <v>88</v>
      </c>
      <c r="F22" s="749">
        <f>'1'!E30</f>
        <v>0</v>
      </c>
      <c r="G22" s="750">
        <f>'2'!D30</f>
        <v>12</v>
      </c>
      <c r="H22" s="751" t="s">
        <v>88</v>
      </c>
      <c r="I22" s="749">
        <f>'2'!E30</f>
        <v>17.5</v>
      </c>
      <c r="J22" s="750">
        <f>'3'!D30</f>
        <v>17</v>
      </c>
      <c r="K22" s="751" t="s">
        <v>88</v>
      </c>
      <c r="L22" s="749">
        <f>'3'!E30</f>
        <v>22.75</v>
      </c>
      <c r="M22" s="750">
        <f>'4'!D30</f>
        <v>0</v>
      </c>
      <c r="N22" s="751" t="s">
        <v>88</v>
      </c>
      <c r="O22" s="749">
        <f>'4'!E30</f>
        <v>0</v>
      </c>
      <c r="P22" s="750">
        <f>'5'!D30</f>
        <v>0</v>
      </c>
      <c r="Q22" s="751" t="s">
        <v>88</v>
      </c>
      <c r="R22" s="749">
        <f>'5'!E30</f>
        <v>0</v>
      </c>
      <c r="S22" s="750">
        <f>'6'!D30</f>
        <v>0</v>
      </c>
      <c r="T22" s="751" t="s">
        <v>88</v>
      </c>
      <c r="U22" s="749">
        <f>'6'!E30</f>
        <v>0</v>
      </c>
      <c r="V22" s="750">
        <f>'7'!D30</f>
        <v>17</v>
      </c>
      <c r="W22" s="751" t="s">
        <v>88</v>
      </c>
      <c r="X22" s="749">
        <f>'7'!E30</f>
        <v>22.75</v>
      </c>
      <c r="Y22" s="750">
        <f>'8'!D30</f>
        <v>17</v>
      </c>
      <c r="Z22" s="751" t="s">
        <v>88</v>
      </c>
      <c r="AA22" s="749">
        <f>'8'!E30</f>
        <v>22.75</v>
      </c>
      <c r="AB22" s="750">
        <f>'9'!D30</f>
        <v>18</v>
      </c>
      <c r="AC22" s="751" t="s">
        <v>88</v>
      </c>
      <c r="AD22" s="749">
        <f>'9'!E30</f>
        <v>22.75</v>
      </c>
      <c r="AE22" s="750">
        <f>'10'!D30</f>
        <v>0</v>
      </c>
      <c r="AF22" s="751" t="s">
        <v>88</v>
      </c>
      <c r="AG22" s="749">
        <f>'10'!E30</f>
        <v>0</v>
      </c>
      <c r="AH22" s="750">
        <f>'11'!D30</f>
        <v>0</v>
      </c>
      <c r="AI22" s="751" t="s">
        <v>88</v>
      </c>
      <c r="AJ22" s="749">
        <f>'11'!E30</f>
        <v>0</v>
      </c>
      <c r="AK22" s="750">
        <f>'12'!D30</f>
        <v>0</v>
      </c>
      <c r="AL22" s="751" t="s">
        <v>88</v>
      </c>
      <c r="AM22" s="749">
        <f>'12'!E30</f>
        <v>0</v>
      </c>
      <c r="AN22" s="750">
        <f>'13'!D30</f>
        <v>18</v>
      </c>
      <c r="AO22" s="751" t="s">
        <v>88</v>
      </c>
      <c r="AP22" s="749">
        <f>'13'!E30</f>
        <v>22.75</v>
      </c>
      <c r="AQ22" s="750">
        <f>'14'!D30</f>
        <v>19</v>
      </c>
      <c r="AR22" s="751" t="s">
        <v>88</v>
      </c>
      <c r="AS22" s="749">
        <f>'14'!E30</f>
        <v>22.75</v>
      </c>
      <c r="AT22" s="750">
        <f>'15'!D30</f>
        <v>18</v>
      </c>
      <c r="AU22" s="751" t="s">
        <v>88</v>
      </c>
      <c r="AV22" s="751">
        <f>'15'!E30</f>
        <v>22.75</v>
      </c>
      <c r="AW22" s="752" t="str">
        <f t="shared" si="0"/>
        <v>S.U</v>
      </c>
      <c r="AX22" s="751">
        <f>'16'!D30</f>
        <v>0</v>
      </c>
      <c r="AY22" s="751" t="s">
        <v>88</v>
      </c>
      <c r="AZ22" s="749">
        <f>'16'!E30</f>
        <v>0</v>
      </c>
      <c r="BA22" s="1118">
        <f>'17'!D30</f>
        <v>17</v>
      </c>
      <c r="BB22" s="751" t="s">
        <v>88</v>
      </c>
      <c r="BC22" s="749">
        <f>'17'!E30</f>
        <v>21.5</v>
      </c>
      <c r="BD22" s="750">
        <f>'18'!D30</f>
        <v>0</v>
      </c>
      <c r="BE22" s="751" t="s">
        <v>88</v>
      </c>
      <c r="BF22" s="749">
        <f>'18'!E30</f>
        <v>0</v>
      </c>
      <c r="BG22" s="750">
        <f>'19'!D30</f>
        <v>0</v>
      </c>
      <c r="BH22" s="751" t="s">
        <v>88</v>
      </c>
      <c r="BI22" s="749">
        <f>'19'!E30</f>
        <v>0</v>
      </c>
      <c r="BJ22" s="750">
        <f>'20'!D30</f>
        <v>14</v>
      </c>
      <c r="BK22" s="751" t="s">
        <v>88</v>
      </c>
      <c r="BL22" s="749">
        <f>'20'!E30</f>
        <v>17</v>
      </c>
      <c r="BM22" s="750">
        <f>'21'!D30</f>
        <v>17</v>
      </c>
      <c r="BN22" s="751" t="s">
        <v>88</v>
      </c>
      <c r="BO22" s="749">
        <f>'21'!E30</f>
        <v>22</v>
      </c>
      <c r="BP22" s="750">
        <f>'22'!D30</f>
        <v>14</v>
      </c>
      <c r="BQ22" s="751" t="s">
        <v>88</v>
      </c>
      <c r="BR22" s="749">
        <f>'22'!E30</f>
        <v>22</v>
      </c>
      <c r="BS22" s="750">
        <f>'23'!D30</f>
        <v>16</v>
      </c>
      <c r="BT22" s="751" t="s">
        <v>88</v>
      </c>
      <c r="BU22" s="749">
        <f>'23'!E30</f>
        <v>22.75</v>
      </c>
      <c r="BV22" s="750">
        <f>'24'!D30</f>
        <v>0</v>
      </c>
      <c r="BW22" s="751" t="s">
        <v>88</v>
      </c>
      <c r="BX22" s="749">
        <f>'24'!E30</f>
        <v>0</v>
      </c>
      <c r="BY22" s="750">
        <f>'25'!D30</f>
        <v>0</v>
      </c>
      <c r="BZ22" s="751" t="s">
        <v>88</v>
      </c>
      <c r="CA22" s="749">
        <f>'25'!E30</f>
        <v>0</v>
      </c>
      <c r="CB22" s="750">
        <f>'26'!D30</f>
        <v>17</v>
      </c>
      <c r="CC22" s="751" t="s">
        <v>88</v>
      </c>
      <c r="CD22" s="749">
        <f>'26'!E30</f>
        <v>22.75</v>
      </c>
      <c r="CE22" s="750">
        <f>'27'!D30</f>
        <v>0</v>
      </c>
      <c r="CF22" s="751" t="s">
        <v>88</v>
      </c>
      <c r="CG22" s="749">
        <f>'27'!E30</f>
        <v>0</v>
      </c>
      <c r="CH22" s="750">
        <f>'28'!D30</f>
        <v>0</v>
      </c>
      <c r="CI22" s="751" t="s">
        <v>88</v>
      </c>
      <c r="CJ22" s="749">
        <f>'28'!E30</f>
        <v>0</v>
      </c>
      <c r="CK22" s="750">
        <f>'29'!D30</f>
        <v>15</v>
      </c>
      <c r="CL22" s="751" t="s">
        <v>88</v>
      </c>
      <c r="CM22" s="749">
        <f>'29'!E30</f>
        <v>20</v>
      </c>
      <c r="CN22" s="750">
        <f>'30'!D30</f>
        <v>0</v>
      </c>
      <c r="CO22" s="751" t="s">
        <v>88</v>
      </c>
      <c r="CP22" s="749">
        <f>'30'!E30</f>
        <v>0</v>
      </c>
      <c r="CQ22" s="750">
        <f>'31'!D30</f>
        <v>0</v>
      </c>
      <c r="CR22" s="751" t="s">
        <v>88</v>
      </c>
      <c r="CS22" s="753">
        <f>'31'!E30</f>
        <v>0</v>
      </c>
    </row>
    <row r="23" spans="1:97" ht="24.75" hidden="1" customHeight="1">
      <c r="A23" s="746">
        <v>18</v>
      </c>
      <c r="B23" s="747" t="str">
        <f>ﾃﾞｰﾀ入力!D20</f>
        <v>A.A</v>
      </c>
      <c r="C23" s="748">
        <v>0</v>
      </c>
      <c r="D23" s="751">
        <f>'1'!D31</f>
        <v>0</v>
      </c>
      <c r="E23" s="751" t="s">
        <v>88</v>
      </c>
      <c r="F23" s="749">
        <f>'1'!E31</f>
        <v>0</v>
      </c>
      <c r="G23" s="750">
        <f>'2'!D31</f>
        <v>0</v>
      </c>
      <c r="H23" s="751" t="s">
        <v>88</v>
      </c>
      <c r="I23" s="749">
        <f>'2'!E31</f>
        <v>0</v>
      </c>
      <c r="J23" s="750">
        <f>'3'!D31</f>
        <v>0</v>
      </c>
      <c r="K23" s="751" t="s">
        <v>88</v>
      </c>
      <c r="L23" s="749">
        <f>'3'!E31</f>
        <v>0</v>
      </c>
      <c r="M23" s="750">
        <f>'4'!D31</f>
        <v>0</v>
      </c>
      <c r="N23" s="751" t="s">
        <v>88</v>
      </c>
      <c r="O23" s="749">
        <f>'4'!E31</f>
        <v>0</v>
      </c>
      <c r="P23" s="750">
        <f>'5'!D31</f>
        <v>0</v>
      </c>
      <c r="Q23" s="751" t="s">
        <v>88</v>
      </c>
      <c r="R23" s="749">
        <f>'5'!E31</f>
        <v>0</v>
      </c>
      <c r="S23" s="750">
        <f>'6'!D31</f>
        <v>0</v>
      </c>
      <c r="T23" s="751" t="s">
        <v>88</v>
      </c>
      <c r="U23" s="749">
        <f>'6'!E31</f>
        <v>0</v>
      </c>
      <c r="V23" s="750">
        <f>'7'!D31</f>
        <v>0</v>
      </c>
      <c r="W23" s="751" t="s">
        <v>88</v>
      </c>
      <c r="X23" s="749">
        <f>'7'!E31</f>
        <v>0</v>
      </c>
      <c r="Y23" s="750">
        <f>'8'!D31</f>
        <v>0</v>
      </c>
      <c r="Z23" s="751" t="s">
        <v>88</v>
      </c>
      <c r="AA23" s="749">
        <f>'8'!E31</f>
        <v>0</v>
      </c>
      <c r="AB23" s="750">
        <f>'9'!D31</f>
        <v>0</v>
      </c>
      <c r="AC23" s="751" t="s">
        <v>88</v>
      </c>
      <c r="AD23" s="749">
        <f>'9'!E31</f>
        <v>0</v>
      </c>
      <c r="AE23" s="750">
        <f>'10'!D31</f>
        <v>0</v>
      </c>
      <c r="AF23" s="751" t="s">
        <v>88</v>
      </c>
      <c r="AG23" s="749">
        <f>'10'!E31</f>
        <v>0</v>
      </c>
      <c r="AH23" s="750">
        <f>'11'!D31</f>
        <v>0</v>
      </c>
      <c r="AI23" s="751" t="s">
        <v>88</v>
      </c>
      <c r="AJ23" s="749">
        <f>'11'!E31</f>
        <v>0</v>
      </c>
      <c r="AK23" s="750">
        <f>'12'!D31</f>
        <v>0</v>
      </c>
      <c r="AL23" s="751" t="s">
        <v>88</v>
      </c>
      <c r="AM23" s="749">
        <f>'12'!E31</f>
        <v>0</v>
      </c>
      <c r="AN23" s="750">
        <f>'13'!D31</f>
        <v>0</v>
      </c>
      <c r="AO23" s="751" t="s">
        <v>88</v>
      </c>
      <c r="AP23" s="749">
        <f>'13'!E31</f>
        <v>0</v>
      </c>
      <c r="AQ23" s="750">
        <f>'14'!D31</f>
        <v>0</v>
      </c>
      <c r="AR23" s="751" t="s">
        <v>88</v>
      </c>
      <c r="AS23" s="749">
        <f>'14'!E31</f>
        <v>0</v>
      </c>
      <c r="AT23" s="750">
        <f>'15'!D31</f>
        <v>0</v>
      </c>
      <c r="AU23" s="751" t="s">
        <v>88</v>
      </c>
      <c r="AV23" s="751">
        <f>'15'!E31</f>
        <v>0</v>
      </c>
      <c r="AW23" s="752" t="str">
        <f t="shared" si="0"/>
        <v>A.A</v>
      </c>
      <c r="AX23" s="751">
        <f>'16'!D31</f>
        <v>0</v>
      </c>
      <c r="AY23" s="751" t="s">
        <v>88</v>
      </c>
      <c r="AZ23" s="749">
        <f>'16'!E31</f>
        <v>0</v>
      </c>
      <c r="BA23" s="750">
        <f>'17'!D31</f>
        <v>0</v>
      </c>
      <c r="BB23" s="751" t="s">
        <v>88</v>
      </c>
      <c r="BC23" s="749">
        <f>'17'!E31</f>
        <v>0</v>
      </c>
      <c r="BD23" s="750">
        <f>'18'!D31</f>
        <v>0</v>
      </c>
      <c r="BE23" s="751" t="s">
        <v>88</v>
      </c>
      <c r="BF23" s="749">
        <f>'18'!E31</f>
        <v>0</v>
      </c>
      <c r="BG23" s="750">
        <f>'19'!D31</f>
        <v>0</v>
      </c>
      <c r="BH23" s="751" t="s">
        <v>88</v>
      </c>
      <c r="BI23" s="749">
        <f>'19'!E31</f>
        <v>0</v>
      </c>
      <c r="BJ23" s="750">
        <f>'20'!D31</f>
        <v>0</v>
      </c>
      <c r="BK23" s="751" t="s">
        <v>88</v>
      </c>
      <c r="BL23" s="749">
        <f>'20'!E31</f>
        <v>0</v>
      </c>
      <c r="BM23" s="750">
        <f>'21'!D31</f>
        <v>0</v>
      </c>
      <c r="BN23" s="751" t="s">
        <v>88</v>
      </c>
      <c r="BO23" s="749">
        <f>'21'!E31</f>
        <v>0</v>
      </c>
      <c r="BP23" s="750">
        <f>'22'!D31</f>
        <v>0</v>
      </c>
      <c r="BQ23" s="751" t="s">
        <v>88</v>
      </c>
      <c r="BR23" s="749">
        <f>'22'!E31</f>
        <v>0</v>
      </c>
      <c r="BS23" s="750">
        <f>'23'!D31</f>
        <v>0</v>
      </c>
      <c r="BT23" s="751" t="s">
        <v>88</v>
      </c>
      <c r="BU23" s="749">
        <f>'23'!E31</f>
        <v>0</v>
      </c>
      <c r="BV23" s="750">
        <f>'24'!D31</f>
        <v>0</v>
      </c>
      <c r="BW23" s="751" t="s">
        <v>88</v>
      </c>
      <c r="BX23" s="749">
        <f>'24'!E31</f>
        <v>0</v>
      </c>
      <c r="BY23" s="750">
        <f>'25'!D31</f>
        <v>0</v>
      </c>
      <c r="BZ23" s="751" t="s">
        <v>88</v>
      </c>
      <c r="CA23" s="749">
        <f>'25'!E31</f>
        <v>0</v>
      </c>
      <c r="CB23" s="750">
        <f>'26'!D31</f>
        <v>0</v>
      </c>
      <c r="CC23" s="751" t="s">
        <v>88</v>
      </c>
      <c r="CD23" s="749">
        <f>'26'!E31</f>
        <v>0</v>
      </c>
      <c r="CE23" s="750">
        <f>'27'!D31</f>
        <v>0</v>
      </c>
      <c r="CF23" s="751" t="s">
        <v>88</v>
      </c>
      <c r="CG23" s="749">
        <f>'27'!E31</f>
        <v>0</v>
      </c>
      <c r="CH23" s="750">
        <f>'28'!D31</f>
        <v>0</v>
      </c>
      <c r="CI23" s="751" t="s">
        <v>88</v>
      </c>
      <c r="CJ23" s="749">
        <f>'28'!E31</f>
        <v>0</v>
      </c>
      <c r="CK23" s="750">
        <f>'29'!D31</f>
        <v>0</v>
      </c>
      <c r="CL23" s="751" t="s">
        <v>88</v>
      </c>
      <c r="CM23" s="749">
        <f>'29'!E31</f>
        <v>0</v>
      </c>
      <c r="CN23" s="750">
        <f>'30'!D31</f>
        <v>0</v>
      </c>
      <c r="CO23" s="751" t="s">
        <v>88</v>
      </c>
      <c r="CP23" s="749">
        <f>'30'!E31</f>
        <v>0</v>
      </c>
      <c r="CQ23" s="750">
        <f>'31'!D31</f>
        <v>0</v>
      </c>
      <c r="CR23" s="751" t="s">
        <v>88</v>
      </c>
      <c r="CS23" s="753">
        <f>'31'!E31</f>
        <v>0</v>
      </c>
    </row>
    <row r="24" spans="1:97" ht="24.75" customHeight="1">
      <c r="A24" s="746">
        <v>19</v>
      </c>
      <c r="B24" s="747" t="str">
        <f>ﾃﾞｰﾀ入力!D21</f>
        <v>E.U</v>
      </c>
      <c r="C24" s="748">
        <v>0</v>
      </c>
      <c r="D24" s="751">
        <f>'1'!D32</f>
        <v>0</v>
      </c>
      <c r="E24" s="751" t="s">
        <v>88</v>
      </c>
      <c r="F24" s="749">
        <f>'1'!E32</f>
        <v>0</v>
      </c>
      <c r="G24" s="750">
        <f>'2'!D32</f>
        <v>0</v>
      </c>
      <c r="H24" s="751" t="s">
        <v>88</v>
      </c>
      <c r="I24" s="749">
        <f>'2'!E32</f>
        <v>0</v>
      </c>
      <c r="J24" s="750">
        <f>'3'!D32</f>
        <v>0</v>
      </c>
      <c r="K24" s="751" t="s">
        <v>88</v>
      </c>
      <c r="L24" s="749">
        <f>'3'!E32</f>
        <v>0</v>
      </c>
      <c r="M24" s="750">
        <f>'4'!D32</f>
        <v>18</v>
      </c>
      <c r="N24" s="751" t="s">
        <v>88</v>
      </c>
      <c r="O24" s="749">
        <f>'4'!E32</f>
        <v>22.75</v>
      </c>
      <c r="P24" s="750">
        <f>'5'!D32</f>
        <v>18</v>
      </c>
      <c r="Q24" s="751" t="s">
        <v>88</v>
      </c>
      <c r="R24" s="749">
        <f>'5'!E32</f>
        <v>22.75</v>
      </c>
      <c r="S24" s="750">
        <f>'6'!D32</f>
        <v>18</v>
      </c>
      <c r="T24" s="751" t="s">
        <v>88</v>
      </c>
      <c r="U24" s="749">
        <f>'6'!E32</f>
        <v>22.75</v>
      </c>
      <c r="V24" s="750">
        <f>'7'!D32</f>
        <v>0</v>
      </c>
      <c r="W24" s="751" t="s">
        <v>88</v>
      </c>
      <c r="X24" s="749">
        <f>'7'!E32</f>
        <v>0</v>
      </c>
      <c r="Y24" s="750">
        <f>'8'!D32</f>
        <v>0</v>
      </c>
      <c r="Z24" s="751" t="s">
        <v>88</v>
      </c>
      <c r="AA24" s="749">
        <f>'8'!E32</f>
        <v>0</v>
      </c>
      <c r="AB24" s="750">
        <f>'9'!D32</f>
        <v>0</v>
      </c>
      <c r="AC24" s="751" t="s">
        <v>88</v>
      </c>
      <c r="AD24" s="749">
        <f>'9'!E32</f>
        <v>0</v>
      </c>
      <c r="AE24" s="750">
        <f>'10'!D32</f>
        <v>0</v>
      </c>
      <c r="AF24" s="751" t="s">
        <v>88</v>
      </c>
      <c r="AG24" s="749">
        <f>'10'!E32</f>
        <v>0</v>
      </c>
      <c r="AH24" s="750">
        <f>'11'!D32</f>
        <v>0</v>
      </c>
      <c r="AI24" s="751" t="s">
        <v>88</v>
      </c>
      <c r="AJ24" s="749">
        <f>'11'!E32</f>
        <v>0</v>
      </c>
      <c r="AK24" s="750">
        <f>'12'!D32</f>
        <v>18</v>
      </c>
      <c r="AL24" s="751" t="s">
        <v>88</v>
      </c>
      <c r="AM24" s="749">
        <f>'12'!E32</f>
        <v>22.75</v>
      </c>
      <c r="AN24" s="750">
        <f>'13'!D32</f>
        <v>0</v>
      </c>
      <c r="AO24" s="751" t="s">
        <v>88</v>
      </c>
      <c r="AP24" s="749">
        <f>'13'!E32</f>
        <v>0</v>
      </c>
      <c r="AQ24" s="750">
        <f>'14'!D32</f>
        <v>15</v>
      </c>
      <c r="AR24" s="751" t="s">
        <v>88</v>
      </c>
      <c r="AS24" s="749">
        <f>'14'!E32</f>
        <v>20</v>
      </c>
      <c r="AT24" s="750">
        <f>'15'!D32</f>
        <v>0</v>
      </c>
      <c r="AU24" s="751" t="s">
        <v>88</v>
      </c>
      <c r="AV24" s="751">
        <f>'15'!E32</f>
        <v>0</v>
      </c>
      <c r="AW24" s="752" t="str">
        <f t="shared" si="0"/>
        <v>E.U</v>
      </c>
      <c r="AX24" s="751">
        <f>'16'!D32</f>
        <v>0</v>
      </c>
      <c r="AY24" s="751" t="s">
        <v>88</v>
      </c>
      <c r="AZ24" s="749">
        <f>'16'!E32</f>
        <v>0</v>
      </c>
      <c r="BA24" s="750">
        <f>'17'!D32</f>
        <v>0</v>
      </c>
      <c r="BB24" s="751" t="s">
        <v>88</v>
      </c>
      <c r="BC24" s="749">
        <f>'17'!E32</f>
        <v>0</v>
      </c>
      <c r="BD24" s="750">
        <f>'18'!D32</f>
        <v>0</v>
      </c>
      <c r="BE24" s="751" t="s">
        <v>88</v>
      </c>
      <c r="BF24" s="749">
        <f>'18'!E32</f>
        <v>0</v>
      </c>
      <c r="BG24" s="1118">
        <f>'19'!D32</f>
        <v>16</v>
      </c>
      <c r="BH24" s="751" t="s">
        <v>88</v>
      </c>
      <c r="BI24" s="749">
        <f>'19'!E32</f>
        <v>22.75</v>
      </c>
      <c r="BJ24" s="750">
        <f>'20'!D32</f>
        <v>18</v>
      </c>
      <c r="BK24" s="751" t="s">
        <v>88</v>
      </c>
      <c r="BL24" s="749">
        <f>'20'!E32</f>
        <v>22</v>
      </c>
      <c r="BM24" s="750">
        <f>'21'!D32</f>
        <v>0</v>
      </c>
      <c r="BN24" s="751" t="s">
        <v>88</v>
      </c>
      <c r="BO24" s="749">
        <f>'21'!E32</f>
        <v>0</v>
      </c>
      <c r="BP24" s="750">
        <f>'22'!D32</f>
        <v>0</v>
      </c>
      <c r="BQ24" s="751" t="s">
        <v>88</v>
      </c>
      <c r="BR24" s="749">
        <f>'22'!E32</f>
        <v>0</v>
      </c>
      <c r="BS24" s="750">
        <f>'23'!D32</f>
        <v>18</v>
      </c>
      <c r="BT24" s="751" t="s">
        <v>88</v>
      </c>
      <c r="BU24" s="749">
        <f>'23'!E32</f>
        <v>22.75</v>
      </c>
      <c r="BV24" s="750">
        <f>'24'!D32</f>
        <v>18</v>
      </c>
      <c r="BW24" s="751" t="s">
        <v>88</v>
      </c>
      <c r="BX24" s="749">
        <f>'24'!E32</f>
        <v>22.75</v>
      </c>
      <c r="BY24" s="750">
        <f>'25'!D32</f>
        <v>0</v>
      </c>
      <c r="BZ24" s="751" t="s">
        <v>88</v>
      </c>
      <c r="CA24" s="749">
        <f>'25'!E32</f>
        <v>0</v>
      </c>
      <c r="CB24" s="750">
        <f>'26'!D32</f>
        <v>18</v>
      </c>
      <c r="CC24" s="751" t="s">
        <v>88</v>
      </c>
      <c r="CD24" s="749">
        <f>'26'!E32</f>
        <v>22.75</v>
      </c>
      <c r="CE24" s="750">
        <f>'27'!D32</f>
        <v>0</v>
      </c>
      <c r="CF24" s="751" t="s">
        <v>88</v>
      </c>
      <c r="CG24" s="749">
        <f>'27'!E32</f>
        <v>0</v>
      </c>
      <c r="CH24" s="750">
        <f>'28'!D32</f>
        <v>18</v>
      </c>
      <c r="CI24" s="751" t="s">
        <v>88</v>
      </c>
      <c r="CJ24" s="749">
        <f>'28'!E32</f>
        <v>22.75</v>
      </c>
      <c r="CK24" s="750">
        <f>'29'!D32</f>
        <v>16</v>
      </c>
      <c r="CL24" s="751" t="s">
        <v>88</v>
      </c>
      <c r="CM24" s="749">
        <f>'29'!E32</f>
        <v>22</v>
      </c>
      <c r="CN24" s="750">
        <f>'30'!D32</f>
        <v>0</v>
      </c>
      <c r="CO24" s="751" t="s">
        <v>88</v>
      </c>
      <c r="CP24" s="749">
        <f>'30'!E32</f>
        <v>0</v>
      </c>
      <c r="CQ24" s="750">
        <f>'31'!D32</f>
        <v>0</v>
      </c>
      <c r="CR24" s="751" t="s">
        <v>88</v>
      </c>
      <c r="CS24" s="753">
        <f>'31'!E32</f>
        <v>0</v>
      </c>
    </row>
    <row r="25" spans="1:97" ht="24.75" customHeight="1">
      <c r="A25" s="746">
        <v>20</v>
      </c>
      <c r="B25" s="747" t="str">
        <f>ﾃﾞｰﾀ入力!D22</f>
        <v>S.S</v>
      </c>
      <c r="C25" s="748">
        <v>0</v>
      </c>
      <c r="D25" s="751">
        <f>'1'!D33</f>
        <v>0</v>
      </c>
      <c r="E25" s="751" t="s">
        <v>88</v>
      </c>
      <c r="F25" s="749">
        <f>'1'!E33</f>
        <v>0</v>
      </c>
      <c r="G25" s="750">
        <f>'2'!D33</f>
        <v>17</v>
      </c>
      <c r="H25" s="751" t="s">
        <v>88</v>
      </c>
      <c r="I25" s="749">
        <f>'2'!E33</f>
        <v>22.75</v>
      </c>
      <c r="J25" s="750">
        <f>'3'!D33</f>
        <v>0</v>
      </c>
      <c r="K25" s="751" t="s">
        <v>88</v>
      </c>
      <c r="L25" s="749">
        <f>'3'!E33</f>
        <v>0</v>
      </c>
      <c r="M25" s="750">
        <f>'4'!D33</f>
        <v>0</v>
      </c>
      <c r="N25" s="751" t="s">
        <v>88</v>
      </c>
      <c r="O25" s="749">
        <f>'4'!E33</f>
        <v>0</v>
      </c>
      <c r="P25" s="750">
        <f>'5'!D33</f>
        <v>17</v>
      </c>
      <c r="Q25" s="751" t="s">
        <v>88</v>
      </c>
      <c r="R25" s="749">
        <f>'5'!E33</f>
        <v>22.75</v>
      </c>
      <c r="S25" s="750">
        <f>'6'!D33</f>
        <v>0</v>
      </c>
      <c r="T25" s="751" t="s">
        <v>88</v>
      </c>
      <c r="U25" s="749">
        <f>'6'!E33</f>
        <v>0</v>
      </c>
      <c r="V25" s="750">
        <f>'7'!D33</f>
        <v>0</v>
      </c>
      <c r="W25" s="751" t="s">
        <v>88</v>
      </c>
      <c r="X25" s="749">
        <f>'7'!E33</f>
        <v>0</v>
      </c>
      <c r="Y25" s="750">
        <f>'8'!D33</f>
        <v>0</v>
      </c>
      <c r="Z25" s="751" t="s">
        <v>88</v>
      </c>
      <c r="AA25" s="749">
        <f>'8'!E33</f>
        <v>0</v>
      </c>
      <c r="AB25" s="750">
        <f>'9'!D33</f>
        <v>17</v>
      </c>
      <c r="AC25" s="751" t="s">
        <v>88</v>
      </c>
      <c r="AD25" s="749">
        <f>'9'!E33</f>
        <v>22.75</v>
      </c>
      <c r="AE25" s="750">
        <f>'10'!D33</f>
        <v>17</v>
      </c>
      <c r="AF25" s="751" t="s">
        <v>88</v>
      </c>
      <c r="AG25" s="749">
        <f>'10'!E33</f>
        <v>22.75</v>
      </c>
      <c r="AH25" s="750">
        <f>'11'!D33</f>
        <v>0</v>
      </c>
      <c r="AI25" s="751" t="s">
        <v>88</v>
      </c>
      <c r="AJ25" s="749">
        <f>'11'!E33</f>
        <v>0</v>
      </c>
      <c r="AK25" s="750">
        <f>'12'!D33</f>
        <v>0</v>
      </c>
      <c r="AL25" s="751" t="s">
        <v>88</v>
      </c>
      <c r="AM25" s="749">
        <f>'12'!E33</f>
        <v>0</v>
      </c>
      <c r="AN25" s="750">
        <f>'13'!D33</f>
        <v>17</v>
      </c>
      <c r="AO25" s="751" t="s">
        <v>88</v>
      </c>
      <c r="AP25" s="749">
        <f>'13'!E33</f>
        <v>22.75</v>
      </c>
      <c r="AQ25" s="750">
        <f>'14'!D33</f>
        <v>0</v>
      </c>
      <c r="AR25" s="751" t="s">
        <v>88</v>
      </c>
      <c r="AS25" s="749">
        <f>'14'!E33</f>
        <v>0</v>
      </c>
      <c r="AT25" s="750">
        <f>'15'!D33</f>
        <v>0</v>
      </c>
      <c r="AU25" s="751" t="s">
        <v>88</v>
      </c>
      <c r="AV25" s="751">
        <f>'15'!E33</f>
        <v>0</v>
      </c>
      <c r="AW25" s="752" t="str">
        <f t="shared" si="0"/>
        <v>S.S</v>
      </c>
      <c r="AX25" s="751">
        <f>'16'!D33</f>
        <v>17</v>
      </c>
      <c r="AY25" s="751" t="s">
        <v>88</v>
      </c>
      <c r="AZ25" s="749">
        <f>'16'!E33</f>
        <v>22</v>
      </c>
      <c r="BA25" s="1118">
        <f>'17'!D33</f>
        <v>17</v>
      </c>
      <c r="BB25" s="751" t="s">
        <v>88</v>
      </c>
      <c r="BC25" s="749">
        <f>'17'!E33</f>
        <v>22.75</v>
      </c>
      <c r="BD25" s="750">
        <f>'18'!D33</f>
        <v>0</v>
      </c>
      <c r="BE25" s="751" t="s">
        <v>88</v>
      </c>
      <c r="BF25" s="749">
        <f>'18'!E33</f>
        <v>0</v>
      </c>
      <c r="BG25" s="750">
        <f>'19'!D33</f>
        <v>0</v>
      </c>
      <c r="BH25" s="751" t="s">
        <v>88</v>
      </c>
      <c r="BI25" s="749">
        <f>'19'!E33</f>
        <v>0</v>
      </c>
      <c r="BJ25" s="750">
        <f>'20'!D33</f>
        <v>0</v>
      </c>
      <c r="BK25" s="751" t="s">
        <v>88</v>
      </c>
      <c r="BL25" s="749">
        <f>'20'!E33</f>
        <v>0</v>
      </c>
      <c r="BM25" s="750">
        <f>'21'!D33</f>
        <v>17</v>
      </c>
      <c r="BN25" s="751" t="s">
        <v>88</v>
      </c>
      <c r="BO25" s="749">
        <f>'21'!E33</f>
        <v>22.75</v>
      </c>
      <c r="BP25" s="750">
        <f>'22'!D33</f>
        <v>0</v>
      </c>
      <c r="BQ25" s="751" t="s">
        <v>88</v>
      </c>
      <c r="BR25" s="749">
        <f>'22'!E33</f>
        <v>0</v>
      </c>
      <c r="BS25" s="750">
        <f>'23'!D33</f>
        <v>0</v>
      </c>
      <c r="BT25" s="751" t="s">
        <v>88</v>
      </c>
      <c r="BU25" s="749">
        <f>'23'!E33</f>
        <v>0</v>
      </c>
      <c r="BV25" s="750">
        <f>'24'!D33</f>
        <v>0</v>
      </c>
      <c r="BW25" s="751" t="s">
        <v>88</v>
      </c>
      <c r="BX25" s="749">
        <f>'24'!E33</f>
        <v>0</v>
      </c>
      <c r="BY25" s="750">
        <f>'25'!D33</f>
        <v>17</v>
      </c>
      <c r="BZ25" s="751" t="s">
        <v>88</v>
      </c>
      <c r="CA25" s="749">
        <f>'25'!E33</f>
        <v>22.75</v>
      </c>
      <c r="CB25" s="750">
        <f>'26'!D33</f>
        <v>0</v>
      </c>
      <c r="CC25" s="751" t="s">
        <v>88</v>
      </c>
      <c r="CD25" s="749">
        <f>'26'!E33</f>
        <v>0</v>
      </c>
      <c r="CE25" s="750">
        <f>'27'!D33</f>
        <v>0</v>
      </c>
      <c r="CF25" s="751" t="s">
        <v>88</v>
      </c>
      <c r="CG25" s="749">
        <f>'27'!E33</f>
        <v>0</v>
      </c>
      <c r="CH25" s="750">
        <f>'28'!D33</f>
        <v>0</v>
      </c>
      <c r="CI25" s="751" t="s">
        <v>88</v>
      </c>
      <c r="CJ25" s="749">
        <f>'28'!E33</f>
        <v>0</v>
      </c>
      <c r="CK25" s="750">
        <f>'29'!D33</f>
        <v>17</v>
      </c>
      <c r="CL25" s="751" t="s">
        <v>88</v>
      </c>
      <c r="CM25" s="749">
        <f>'29'!E33</f>
        <v>22.75</v>
      </c>
      <c r="CN25" s="750">
        <f>'30'!D33</f>
        <v>17</v>
      </c>
      <c r="CO25" s="751" t="s">
        <v>88</v>
      </c>
      <c r="CP25" s="749">
        <f>'30'!E33</f>
        <v>22.75</v>
      </c>
      <c r="CQ25" s="750">
        <f>'31'!D33</f>
        <v>0</v>
      </c>
      <c r="CR25" s="751" t="s">
        <v>88</v>
      </c>
      <c r="CS25" s="753">
        <f>'31'!E33</f>
        <v>0</v>
      </c>
    </row>
    <row r="26" spans="1:97" ht="24.75" customHeight="1">
      <c r="A26" s="746">
        <v>21</v>
      </c>
      <c r="B26" s="747" t="str">
        <f>ﾃﾞｰﾀ入力!D23</f>
        <v>S.K</v>
      </c>
      <c r="C26" s="748">
        <v>0</v>
      </c>
      <c r="D26" s="758">
        <f>'1'!D34</f>
        <v>12</v>
      </c>
      <c r="E26" s="758" t="s">
        <v>88</v>
      </c>
      <c r="F26" s="759">
        <f>'1'!E34</f>
        <v>17</v>
      </c>
      <c r="G26" s="760">
        <f>'2'!D34</f>
        <v>0</v>
      </c>
      <c r="H26" s="758" t="s">
        <v>88</v>
      </c>
      <c r="I26" s="759">
        <f>'2'!E34</f>
        <v>0</v>
      </c>
      <c r="J26" s="760">
        <f>'3'!D34</f>
        <v>6.75</v>
      </c>
      <c r="K26" s="758" t="s">
        <v>88</v>
      </c>
      <c r="L26" s="759">
        <f>'3'!E34</f>
        <v>12</v>
      </c>
      <c r="M26" s="760">
        <f>'4'!D34</f>
        <v>0</v>
      </c>
      <c r="N26" s="758" t="s">
        <v>88</v>
      </c>
      <c r="O26" s="759">
        <f>'4'!E34</f>
        <v>0</v>
      </c>
      <c r="P26" s="760">
        <f>'5'!D34</f>
        <v>0</v>
      </c>
      <c r="Q26" s="758" t="s">
        <v>88</v>
      </c>
      <c r="R26" s="759">
        <f>'5'!E34</f>
        <v>0</v>
      </c>
      <c r="S26" s="760">
        <f>'6'!D34</f>
        <v>6.75</v>
      </c>
      <c r="T26" s="758" t="s">
        <v>88</v>
      </c>
      <c r="U26" s="749">
        <f>'6'!E34</f>
        <v>14</v>
      </c>
      <c r="V26" s="760">
        <f>'7'!D34</f>
        <v>0</v>
      </c>
      <c r="W26" s="758" t="s">
        <v>88</v>
      </c>
      <c r="X26" s="759">
        <f>'7'!E34</f>
        <v>0</v>
      </c>
      <c r="Y26" s="760">
        <f>'8'!D34</f>
        <v>0</v>
      </c>
      <c r="Z26" s="758" t="s">
        <v>88</v>
      </c>
      <c r="AA26" s="759">
        <f>'8'!E34</f>
        <v>0</v>
      </c>
      <c r="AB26" s="750">
        <f>'9'!D34</f>
        <v>11</v>
      </c>
      <c r="AC26" s="758" t="s">
        <v>88</v>
      </c>
      <c r="AD26" s="759">
        <f>'9'!E34</f>
        <v>17</v>
      </c>
      <c r="AE26" s="760">
        <f>'10'!D34</f>
        <v>0</v>
      </c>
      <c r="AF26" s="758" t="s">
        <v>88</v>
      </c>
      <c r="AG26" s="759">
        <f>'10'!E34</f>
        <v>0</v>
      </c>
      <c r="AH26" s="760">
        <f>'11'!D34</f>
        <v>0</v>
      </c>
      <c r="AI26" s="758" t="s">
        <v>88</v>
      </c>
      <c r="AJ26" s="759">
        <f>'11'!E34</f>
        <v>0</v>
      </c>
      <c r="AK26" s="760">
        <f>'12'!D34</f>
        <v>0</v>
      </c>
      <c r="AL26" s="758" t="s">
        <v>88</v>
      </c>
      <c r="AM26" s="759">
        <f>'12'!E34</f>
        <v>0</v>
      </c>
      <c r="AN26" s="760">
        <f>'13'!D34</f>
        <v>6.75</v>
      </c>
      <c r="AO26" s="758" t="s">
        <v>88</v>
      </c>
      <c r="AP26" s="759">
        <f>'13'!E34</f>
        <v>13</v>
      </c>
      <c r="AQ26" s="760">
        <f>'14'!D34</f>
        <v>0</v>
      </c>
      <c r="AR26" s="758" t="s">
        <v>88</v>
      </c>
      <c r="AS26" s="759">
        <f>'14'!E34</f>
        <v>0</v>
      </c>
      <c r="AT26" s="750">
        <f>'15'!D34</f>
        <v>0</v>
      </c>
      <c r="AU26" s="758" t="s">
        <v>88</v>
      </c>
      <c r="AV26" s="751">
        <f>'15'!E34</f>
        <v>0</v>
      </c>
      <c r="AW26" s="752" t="str">
        <f t="shared" si="0"/>
        <v>S.K</v>
      </c>
      <c r="AX26" s="751">
        <f>'16'!D34</f>
        <v>0</v>
      </c>
      <c r="AY26" s="751" t="s">
        <v>88</v>
      </c>
      <c r="AZ26" s="749">
        <f>'16'!E34</f>
        <v>0</v>
      </c>
      <c r="BA26" s="1118">
        <f>'17'!D34</f>
        <v>6.75</v>
      </c>
      <c r="BB26" s="751" t="s">
        <v>88</v>
      </c>
      <c r="BC26" s="749">
        <f>'17'!E34</f>
        <v>13</v>
      </c>
      <c r="BD26" s="750">
        <f>'18'!D34</f>
        <v>7.75</v>
      </c>
      <c r="BE26" s="751" t="s">
        <v>88</v>
      </c>
      <c r="BF26" s="749">
        <f>'18'!E34</f>
        <v>14</v>
      </c>
      <c r="BG26" s="750">
        <f>'19'!D34</f>
        <v>8</v>
      </c>
      <c r="BH26" s="751" t="s">
        <v>88</v>
      </c>
      <c r="BI26" s="749">
        <f>'19'!E34</f>
        <v>14</v>
      </c>
      <c r="BJ26" s="750">
        <f>'20'!D34</f>
        <v>6.75</v>
      </c>
      <c r="BK26" s="751" t="s">
        <v>88</v>
      </c>
      <c r="BL26" s="749">
        <f>'20'!E34</f>
        <v>13</v>
      </c>
      <c r="BM26" s="750">
        <f>'21'!D34</f>
        <v>0</v>
      </c>
      <c r="BN26" s="751" t="s">
        <v>88</v>
      </c>
      <c r="BO26" s="749">
        <f>'21'!E34</f>
        <v>0</v>
      </c>
      <c r="BP26" s="750">
        <f>'22'!D34</f>
        <v>0</v>
      </c>
      <c r="BQ26" s="751" t="s">
        <v>88</v>
      </c>
      <c r="BR26" s="749">
        <f>'22'!E34</f>
        <v>0</v>
      </c>
      <c r="BS26" s="750">
        <f>'23'!D34</f>
        <v>0</v>
      </c>
      <c r="BT26" s="751" t="s">
        <v>88</v>
      </c>
      <c r="BU26" s="749">
        <f>'23'!E34</f>
        <v>0</v>
      </c>
      <c r="BV26" s="750">
        <f>'24'!D34</f>
        <v>6.75</v>
      </c>
      <c r="BW26" s="751" t="s">
        <v>88</v>
      </c>
      <c r="BX26" s="749">
        <f>'24'!E34</f>
        <v>15</v>
      </c>
      <c r="BY26" s="750">
        <f>'25'!D34</f>
        <v>0</v>
      </c>
      <c r="BZ26" s="751" t="s">
        <v>88</v>
      </c>
      <c r="CA26" s="749">
        <f>'25'!E34</f>
        <v>0</v>
      </c>
      <c r="CB26" s="750">
        <f>'26'!D34</f>
        <v>0</v>
      </c>
      <c r="CC26" s="751" t="s">
        <v>88</v>
      </c>
      <c r="CD26" s="749">
        <f>'26'!E34</f>
        <v>0</v>
      </c>
      <c r="CE26" s="750">
        <f>'27'!D34</f>
        <v>0</v>
      </c>
      <c r="CF26" s="751" t="s">
        <v>88</v>
      </c>
      <c r="CG26" s="749">
        <f>'27'!E34</f>
        <v>0</v>
      </c>
      <c r="CH26" s="750">
        <f>'28'!D34</f>
        <v>0</v>
      </c>
      <c r="CI26" s="751" t="s">
        <v>88</v>
      </c>
      <c r="CJ26" s="749">
        <f>'28'!E34</f>
        <v>0</v>
      </c>
      <c r="CK26" s="750">
        <f>'29'!D34</f>
        <v>8</v>
      </c>
      <c r="CL26" s="751" t="s">
        <v>88</v>
      </c>
      <c r="CM26" s="749">
        <f>'29'!E34</f>
        <v>16</v>
      </c>
      <c r="CN26" s="750">
        <f>'30'!D34</f>
        <v>0</v>
      </c>
      <c r="CO26" s="751" t="s">
        <v>88</v>
      </c>
      <c r="CP26" s="749">
        <f>'30'!E34</f>
        <v>0</v>
      </c>
      <c r="CQ26" s="750">
        <f>'31'!D34</f>
        <v>0</v>
      </c>
      <c r="CR26" s="751" t="s">
        <v>88</v>
      </c>
      <c r="CS26" s="753">
        <f>'31'!E34</f>
        <v>0</v>
      </c>
    </row>
    <row r="27" spans="1:97" ht="24.75" hidden="1" customHeight="1">
      <c r="A27" s="746">
        <v>22</v>
      </c>
      <c r="B27" s="747">
        <f>ﾃﾞｰﾀ入力!D24</f>
        <v>0</v>
      </c>
      <c r="C27" s="748">
        <v>0</v>
      </c>
      <c r="D27" s="758">
        <f>'1'!D35</f>
        <v>0</v>
      </c>
      <c r="E27" s="758" t="s">
        <v>88</v>
      </c>
      <c r="F27" s="759">
        <f>'1'!E35</f>
        <v>0</v>
      </c>
      <c r="G27" s="760">
        <f>'2'!D35</f>
        <v>0</v>
      </c>
      <c r="H27" s="758" t="s">
        <v>88</v>
      </c>
      <c r="I27" s="759">
        <f>'2'!E35</f>
        <v>0</v>
      </c>
      <c r="J27" s="760">
        <f>'3'!D35</f>
        <v>0</v>
      </c>
      <c r="K27" s="758" t="s">
        <v>88</v>
      </c>
      <c r="L27" s="759">
        <f>'3'!E35</f>
        <v>0</v>
      </c>
      <c r="M27" s="760">
        <f>'4'!D35</f>
        <v>0</v>
      </c>
      <c r="N27" s="758" t="s">
        <v>88</v>
      </c>
      <c r="O27" s="759">
        <f>'4'!E35</f>
        <v>0</v>
      </c>
      <c r="P27" s="760">
        <f>'5'!D35</f>
        <v>0</v>
      </c>
      <c r="Q27" s="758" t="s">
        <v>88</v>
      </c>
      <c r="R27" s="759">
        <f>'5'!E35</f>
        <v>0</v>
      </c>
      <c r="S27" s="760">
        <f>'6'!D35</f>
        <v>0</v>
      </c>
      <c r="T27" s="758" t="s">
        <v>88</v>
      </c>
      <c r="U27" s="759">
        <f>'6'!E35</f>
        <v>0</v>
      </c>
      <c r="V27" s="760">
        <f>'7'!D35</f>
        <v>0</v>
      </c>
      <c r="W27" s="758" t="s">
        <v>88</v>
      </c>
      <c r="X27" s="759">
        <f>'7'!E35</f>
        <v>0</v>
      </c>
      <c r="Y27" s="760">
        <f>'8'!D35</f>
        <v>0</v>
      </c>
      <c r="Z27" s="758" t="s">
        <v>88</v>
      </c>
      <c r="AA27" s="759">
        <f>'8'!E35</f>
        <v>0</v>
      </c>
      <c r="AB27" s="750">
        <f>'9'!D35</f>
        <v>0</v>
      </c>
      <c r="AC27" s="758" t="s">
        <v>88</v>
      </c>
      <c r="AD27" s="759">
        <f>'9'!E35</f>
        <v>0</v>
      </c>
      <c r="AE27" s="760">
        <f>'10'!D35</f>
        <v>0</v>
      </c>
      <c r="AF27" s="758" t="s">
        <v>88</v>
      </c>
      <c r="AG27" s="759">
        <f>'10'!E35</f>
        <v>0</v>
      </c>
      <c r="AH27" s="760">
        <f>'11'!D35</f>
        <v>0</v>
      </c>
      <c r="AI27" s="758" t="s">
        <v>88</v>
      </c>
      <c r="AJ27" s="759">
        <f>'11'!E35</f>
        <v>0</v>
      </c>
      <c r="AK27" s="760">
        <f>'12'!D35</f>
        <v>0</v>
      </c>
      <c r="AL27" s="758" t="s">
        <v>88</v>
      </c>
      <c r="AM27" s="759">
        <f>'12'!E35</f>
        <v>0</v>
      </c>
      <c r="AN27" s="760">
        <f>'13'!D35</f>
        <v>0</v>
      </c>
      <c r="AO27" s="758" t="s">
        <v>88</v>
      </c>
      <c r="AP27" s="759">
        <f>'13'!E35</f>
        <v>0</v>
      </c>
      <c r="AQ27" s="760">
        <f>'14'!D35</f>
        <v>0</v>
      </c>
      <c r="AR27" s="758" t="s">
        <v>88</v>
      </c>
      <c r="AS27" s="759">
        <f>'14'!E35</f>
        <v>0</v>
      </c>
      <c r="AT27" s="750">
        <f>'15'!D35</f>
        <v>0</v>
      </c>
      <c r="AU27" s="758" t="s">
        <v>88</v>
      </c>
      <c r="AV27" s="751">
        <f>'15'!E35</f>
        <v>0</v>
      </c>
      <c r="AW27" s="752">
        <f t="shared" si="0"/>
        <v>0</v>
      </c>
      <c r="AX27" s="751">
        <f>'16'!D35</f>
        <v>0</v>
      </c>
      <c r="AY27" s="751" t="s">
        <v>88</v>
      </c>
      <c r="AZ27" s="749">
        <f>'16'!E35</f>
        <v>0</v>
      </c>
      <c r="BA27" s="750">
        <f>'17'!D35</f>
        <v>0</v>
      </c>
      <c r="BB27" s="751" t="s">
        <v>88</v>
      </c>
      <c r="BC27" s="749">
        <f>'17'!E35</f>
        <v>0</v>
      </c>
      <c r="BD27" s="750">
        <f>'18'!D35</f>
        <v>0</v>
      </c>
      <c r="BE27" s="751" t="s">
        <v>88</v>
      </c>
      <c r="BF27" s="749">
        <f>'18'!E35</f>
        <v>0</v>
      </c>
      <c r="BG27" s="750">
        <f>'19'!D35</f>
        <v>0</v>
      </c>
      <c r="BH27" s="751" t="s">
        <v>88</v>
      </c>
      <c r="BI27" s="749">
        <f>'19'!E35</f>
        <v>0</v>
      </c>
      <c r="BJ27" s="750">
        <f>'20'!D35</f>
        <v>0</v>
      </c>
      <c r="BK27" s="751" t="s">
        <v>88</v>
      </c>
      <c r="BL27" s="749">
        <f>'20'!E35</f>
        <v>0</v>
      </c>
      <c r="BM27" s="750">
        <f>'21'!D35</f>
        <v>0</v>
      </c>
      <c r="BN27" s="751" t="s">
        <v>88</v>
      </c>
      <c r="BO27" s="749">
        <f>'21'!E35</f>
        <v>0</v>
      </c>
      <c r="BP27" s="750">
        <f>'22'!D35</f>
        <v>0</v>
      </c>
      <c r="BQ27" s="751" t="s">
        <v>88</v>
      </c>
      <c r="BR27" s="749">
        <f>'22'!E35</f>
        <v>0</v>
      </c>
      <c r="BS27" s="750">
        <f>'23'!D35</f>
        <v>0</v>
      </c>
      <c r="BT27" s="751" t="s">
        <v>88</v>
      </c>
      <c r="BU27" s="749">
        <f>'23'!E35</f>
        <v>0</v>
      </c>
      <c r="BV27" s="750">
        <f>'24'!D35</f>
        <v>0</v>
      </c>
      <c r="BW27" s="751" t="s">
        <v>88</v>
      </c>
      <c r="BX27" s="749">
        <f>'24'!E35</f>
        <v>0</v>
      </c>
      <c r="BY27" s="750">
        <f>'25'!D35</f>
        <v>0</v>
      </c>
      <c r="BZ27" s="751" t="s">
        <v>88</v>
      </c>
      <c r="CA27" s="749">
        <f>'25'!E35</f>
        <v>0</v>
      </c>
      <c r="CB27" s="750">
        <f>'26'!D35</f>
        <v>0</v>
      </c>
      <c r="CC27" s="751" t="s">
        <v>88</v>
      </c>
      <c r="CD27" s="749">
        <f>'26'!E35</f>
        <v>0</v>
      </c>
      <c r="CE27" s="750">
        <f>'27'!D35</f>
        <v>0</v>
      </c>
      <c r="CF27" s="751" t="s">
        <v>88</v>
      </c>
      <c r="CG27" s="749">
        <f>'27'!E35</f>
        <v>0</v>
      </c>
      <c r="CH27" s="750">
        <f>'28'!D35</f>
        <v>0</v>
      </c>
      <c r="CI27" s="751" t="s">
        <v>88</v>
      </c>
      <c r="CJ27" s="749">
        <f>'28'!E35</f>
        <v>0</v>
      </c>
      <c r="CK27" s="750">
        <f>'29'!D35</f>
        <v>0</v>
      </c>
      <c r="CL27" s="751" t="s">
        <v>88</v>
      </c>
      <c r="CM27" s="749">
        <f>'29'!E35</f>
        <v>0</v>
      </c>
      <c r="CN27" s="750">
        <f>'30'!D35</f>
        <v>0</v>
      </c>
      <c r="CO27" s="751" t="s">
        <v>88</v>
      </c>
      <c r="CP27" s="749">
        <f>'30'!E35</f>
        <v>0</v>
      </c>
      <c r="CQ27" s="750">
        <f>'31'!D35</f>
        <v>0</v>
      </c>
      <c r="CR27" s="751" t="s">
        <v>88</v>
      </c>
      <c r="CS27" s="753">
        <f>'31'!E35</f>
        <v>0</v>
      </c>
    </row>
    <row r="28" spans="1:97" ht="24" hidden="1" customHeight="1">
      <c r="A28" s="746">
        <v>23</v>
      </c>
      <c r="B28" s="747">
        <f>ﾃﾞｰﾀ入力!D25</f>
        <v>0</v>
      </c>
      <c r="C28" s="748">
        <v>0</v>
      </c>
      <c r="D28" s="758">
        <f>'1'!D36</f>
        <v>0</v>
      </c>
      <c r="E28" s="758" t="s">
        <v>88</v>
      </c>
      <c r="F28" s="759">
        <f>'1'!E36</f>
        <v>0</v>
      </c>
      <c r="G28" s="760">
        <f>'2'!D36</f>
        <v>0</v>
      </c>
      <c r="H28" s="758" t="s">
        <v>88</v>
      </c>
      <c r="I28" s="759">
        <f>'2'!E36</f>
        <v>0</v>
      </c>
      <c r="J28" s="760">
        <f>'3'!D36</f>
        <v>0</v>
      </c>
      <c r="K28" s="758" t="s">
        <v>88</v>
      </c>
      <c r="L28" s="759">
        <f>'3'!E36</f>
        <v>0</v>
      </c>
      <c r="M28" s="760">
        <f>'4'!D36</f>
        <v>0</v>
      </c>
      <c r="N28" s="758" t="s">
        <v>88</v>
      </c>
      <c r="O28" s="759">
        <f>'4'!E36</f>
        <v>0</v>
      </c>
      <c r="P28" s="760">
        <f>'5'!D36</f>
        <v>0</v>
      </c>
      <c r="Q28" s="758" t="s">
        <v>88</v>
      </c>
      <c r="R28" s="759">
        <f>'5'!E36</f>
        <v>0</v>
      </c>
      <c r="S28" s="760">
        <f>'6'!D36</f>
        <v>0</v>
      </c>
      <c r="T28" s="758" t="s">
        <v>88</v>
      </c>
      <c r="U28" s="759">
        <f>'6'!E36</f>
        <v>0</v>
      </c>
      <c r="V28" s="760">
        <f>'7'!D36</f>
        <v>0</v>
      </c>
      <c r="W28" s="758" t="s">
        <v>88</v>
      </c>
      <c r="X28" s="759">
        <f>'7'!E36</f>
        <v>0</v>
      </c>
      <c r="Y28" s="760">
        <f>'8'!D36</f>
        <v>0</v>
      </c>
      <c r="Z28" s="758" t="s">
        <v>88</v>
      </c>
      <c r="AA28" s="759">
        <f>'8'!E36</f>
        <v>0</v>
      </c>
      <c r="AB28" s="750">
        <f>'9'!D36</f>
        <v>0</v>
      </c>
      <c r="AC28" s="758" t="s">
        <v>88</v>
      </c>
      <c r="AD28" s="759">
        <f>'9'!E36</f>
        <v>0</v>
      </c>
      <c r="AE28" s="760">
        <f>'10'!D36</f>
        <v>0</v>
      </c>
      <c r="AF28" s="758" t="s">
        <v>88</v>
      </c>
      <c r="AG28" s="759">
        <f>'10'!E36</f>
        <v>0</v>
      </c>
      <c r="AH28" s="760">
        <f>'11'!D36</f>
        <v>0</v>
      </c>
      <c r="AI28" s="758" t="s">
        <v>88</v>
      </c>
      <c r="AJ28" s="759">
        <f>'11'!E36</f>
        <v>0</v>
      </c>
      <c r="AK28" s="760">
        <f>'12'!D36</f>
        <v>0</v>
      </c>
      <c r="AL28" s="758" t="s">
        <v>88</v>
      </c>
      <c r="AM28" s="759">
        <f>'12'!E36</f>
        <v>0</v>
      </c>
      <c r="AN28" s="760">
        <f>'13'!D36</f>
        <v>0</v>
      </c>
      <c r="AO28" s="758" t="s">
        <v>88</v>
      </c>
      <c r="AP28" s="759">
        <f>'13'!E36</f>
        <v>0</v>
      </c>
      <c r="AQ28" s="760">
        <f>'14'!D36</f>
        <v>0</v>
      </c>
      <c r="AR28" s="758" t="s">
        <v>88</v>
      </c>
      <c r="AS28" s="759">
        <f>'14'!E36</f>
        <v>0</v>
      </c>
      <c r="AT28" s="750">
        <f>'15'!D36</f>
        <v>0</v>
      </c>
      <c r="AU28" s="758" t="s">
        <v>88</v>
      </c>
      <c r="AV28" s="751">
        <f>'15'!E36</f>
        <v>0</v>
      </c>
      <c r="AW28" s="752">
        <f t="shared" si="0"/>
        <v>0</v>
      </c>
      <c r="AX28" s="751">
        <f>'16'!D36</f>
        <v>0</v>
      </c>
      <c r="AY28" s="751" t="s">
        <v>88</v>
      </c>
      <c r="AZ28" s="749">
        <f>'16'!E36</f>
        <v>0</v>
      </c>
      <c r="BA28" s="750">
        <f>'17'!D36</f>
        <v>0</v>
      </c>
      <c r="BB28" s="751" t="s">
        <v>88</v>
      </c>
      <c r="BC28" s="749">
        <f>'17'!E36</f>
        <v>0</v>
      </c>
      <c r="BD28" s="750">
        <f>'18'!D36</f>
        <v>0</v>
      </c>
      <c r="BE28" s="751" t="s">
        <v>88</v>
      </c>
      <c r="BF28" s="749">
        <f>'18'!E36</f>
        <v>0</v>
      </c>
      <c r="BG28" s="750">
        <f>'19'!D36</f>
        <v>0</v>
      </c>
      <c r="BH28" s="751" t="s">
        <v>88</v>
      </c>
      <c r="BI28" s="749">
        <f>'19'!E36</f>
        <v>0</v>
      </c>
      <c r="BJ28" s="750">
        <f>'20'!D36</f>
        <v>0</v>
      </c>
      <c r="BK28" s="751" t="s">
        <v>88</v>
      </c>
      <c r="BL28" s="749">
        <f>'20'!E36</f>
        <v>0</v>
      </c>
      <c r="BM28" s="750">
        <f>'21'!D36</f>
        <v>0</v>
      </c>
      <c r="BN28" s="751" t="s">
        <v>88</v>
      </c>
      <c r="BO28" s="749">
        <f>'21'!E36</f>
        <v>0</v>
      </c>
      <c r="BP28" s="750">
        <f>'22'!D36</f>
        <v>0</v>
      </c>
      <c r="BQ28" s="751" t="s">
        <v>88</v>
      </c>
      <c r="BR28" s="749">
        <f>'22'!E36</f>
        <v>0</v>
      </c>
      <c r="BS28" s="750">
        <f>'23'!D36</f>
        <v>0</v>
      </c>
      <c r="BT28" s="751" t="s">
        <v>88</v>
      </c>
      <c r="BU28" s="749">
        <f>'23'!E36</f>
        <v>0</v>
      </c>
      <c r="BV28" s="750">
        <f>'24'!D36</f>
        <v>0</v>
      </c>
      <c r="BW28" s="751" t="s">
        <v>88</v>
      </c>
      <c r="BX28" s="749">
        <f>'24'!E36</f>
        <v>0</v>
      </c>
      <c r="BY28" s="750">
        <f>'25'!D36</f>
        <v>0</v>
      </c>
      <c r="BZ28" s="751" t="s">
        <v>88</v>
      </c>
      <c r="CA28" s="749">
        <f>'25'!E36</f>
        <v>0</v>
      </c>
      <c r="CB28" s="750">
        <f>'26'!D36</f>
        <v>0</v>
      </c>
      <c r="CC28" s="751" t="s">
        <v>88</v>
      </c>
      <c r="CD28" s="749">
        <f>'26'!E36</f>
        <v>0</v>
      </c>
      <c r="CE28" s="750">
        <f>'27'!D36</f>
        <v>0</v>
      </c>
      <c r="CF28" s="751" t="s">
        <v>88</v>
      </c>
      <c r="CG28" s="749">
        <f>'27'!E36</f>
        <v>0</v>
      </c>
      <c r="CH28" s="750">
        <f>'28'!D36</f>
        <v>0</v>
      </c>
      <c r="CI28" s="751" t="s">
        <v>88</v>
      </c>
      <c r="CJ28" s="749">
        <f>'28'!E36</f>
        <v>0</v>
      </c>
      <c r="CK28" s="750">
        <f>'29'!D36</f>
        <v>0</v>
      </c>
      <c r="CL28" s="751" t="s">
        <v>88</v>
      </c>
      <c r="CM28" s="749">
        <f>'29'!E36</f>
        <v>0</v>
      </c>
      <c r="CN28" s="750">
        <f>'30'!D36</f>
        <v>0</v>
      </c>
      <c r="CO28" s="751" t="s">
        <v>88</v>
      </c>
      <c r="CP28" s="749">
        <f>'30'!E36</f>
        <v>0</v>
      </c>
      <c r="CQ28" s="750">
        <f>'31'!D36</f>
        <v>0</v>
      </c>
      <c r="CR28" s="751" t="s">
        <v>88</v>
      </c>
      <c r="CS28" s="753">
        <f>'31'!E36</f>
        <v>0</v>
      </c>
    </row>
    <row r="29" spans="1:97" ht="24.75" hidden="1" customHeight="1">
      <c r="A29" s="746">
        <v>24</v>
      </c>
      <c r="B29" s="747">
        <f>ﾃﾞｰﾀ入力!D26</f>
        <v>0</v>
      </c>
      <c r="C29" s="748">
        <v>0</v>
      </c>
      <c r="D29" s="758">
        <f>'1'!D37</f>
        <v>0</v>
      </c>
      <c r="E29" s="758" t="s">
        <v>88</v>
      </c>
      <c r="F29" s="759">
        <f>'1'!E37</f>
        <v>0</v>
      </c>
      <c r="G29" s="760">
        <f>'2'!D37</f>
        <v>0</v>
      </c>
      <c r="H29" s="758" t="s">
        <v>88</v>
      </c>
      <c r="I29" s="759">
        <f>'2'!E37</f>
        <v>0</v>
      </c>
      <c r="J29" s="760">
        <f>'3'!D37</f>
        <v>0</v>
      </c>
      <c r="K29" s="758" t="s">
        <v>88</v>
      </c>
      <c r="L29" s="759">
        <f>'3'!E37</f>
        <v>0</v>
      </c>
      <c r="M29" s="760">
        <f>'4'!D37</f>
        <v>0</v>
      </c>
      <c r="N29" s="758" t="s">
        <v>88</v>
      </c>
      <c r="O29" s="759">
        <f>'4'!E37</f>
        <v>0</v>
      </c>
      <c r="P29" s="760">
        <f>'5'!D37</f>
        <v>0</v>
      </c>
      <c r="Q29" s="758" t="s">
        <v>88</v>
      </c>
      <c r="R29" s="759">
        <f>'5'!E37</f>
        <v>0</v>
      </c>
      <c r="S29" s="760">
        <f>'6'!D37</f>
        <v>0</v>
      </c>
      <c r="T29" s="758" t="s">
        <v>88</v>
      </c>
      <c r="U29" s="759">
        <f>'6'!E37</f>
        <v>0</v>
      </c>
      <c r="V29" s="760">
        <f>'7'!D37</f>
        <v>0</v>
      </c>
      <c r="W29" s="758" t="s">
        <v>88</v>
      </c>
      <c r="X29" s="759">
        <f>'7'!E37</f>
        <v>0</v>
      </c>
      <c r="Y29" s="760">
        <f>'8'!D37</f>
        <v>0</v>
      </c>
      <c r="Z29" s="758" t="s">
        <v>88</v>
      </c>
      <c r="AA29" s="759">
        <f>'8'!E37</f>
        <v>0</v>
      </c>
      <c r="AB29" s="750">
        <f>'9'!D37</f>
        <v>0</v>
      </c>
      <c r="AC29" s="758" t="s">
        <v>88</v>
      </c>
      <c r="AD29" s="759">
        <f>'9'!E37</f>
        <v>0</v>
      </c>
      <c r="AE29" s="760">
        <f>'10'!D37</f>
        <v>0</v>
      </c>
      <c r="AF29" s="758" t="s">
        <v>88</v>
      </c>
      <c r="AG29" s="759">
        <f>'10'!E37</f>
        <v>0</v>
      </c>
      <c r="AH29" s="760">
        <f>'11'!D37</f>
        <v>0</v>
      </c>
      <c r="AI29" s="758" t="s">
        <v>88</v>
      </c>
      <c r="AJ29" s="759">
        <f>'11'!E37</f>
        <v>0</v>
      </c>
      <c r="AK29" s="760">
        <f>'12'!D37</f>
        <v>0</v>
      </c>
      <c r="AL29" s="758" t="s">
        <v>88</v>
      </c>
      <c r="AM29" s="759">
        <f>'12'!E37</f>
        <v>0</v>
      </c>
      <c r="AN29" s="760">
        <f>'13'!D37</f>
        <v>0</v>
      </c>
      <c r="AO29" s="758" t="s">
        <v>88</v>
      </c>
      <c r="AP29" s="759">
        <f>'13'!E37</f>
        <v>0</v>
      </c>
      <c r="AQ29" s="760">
        <f>'14'!D37</f>
        <v>0</v>
      </c>
      <c r="AR29" s="758" t="s">
        <v>88</v>
      </c>
      <c r="AS29" s="759">
        <f>'14'!E37</f>
        <v>0</v>
      </c>
      <c r="AT29" s="750">
        <f>'15'!D37</f>
        <v>0</v>
      </c>
      <c r="AU29" s="758" t="s">
        <v>88</v>
      </c>
      <c r="AV29" s="751">
        <f>'15'!E37</f>
        <v>0</v>
      </c>
      <c r="AW29" s="752">
        <f t="shared" si="0"/>
        <v>0</v>
      </c>
      <c r="AX29" s="751">
        <f>'16'!D37</f>
        <v>0</v>
      </c>
      <c r="AY29" s="751" t="s">
        <v>88</v>
      </c>
      <c r="AZ29" s="749">
        <f>'16'!E37</f>
        <v>0</v>
      </c>
      <c r="BA29" s="750">
        <f>'17'!D37</f>
        <v>0</v>
      </c>
      <c r="BB29" s="751" t="s">
        <v>88</v>
      </c>
      <c r="BC29" s="749">
        <f>'17'!E37</f>
        <v>0</v>
      </c>
      <c r="BD29" s="750">
        <f>'18'!D37</f>
        <v>0</v>
      </c>
      <c r="BE29" s="751" t="s">
        <v>88</v>
      </c>
      <c r="BF29" s="749">
        <f>'18'!E37</f>
        <v>0</v>
      </c>
      <c r="BG29" s="750">
        <f>'19'!D37</f>
        <v>0</v>
      </c>
      <c r="BH29" s="751" t="s">
        <v>88</v>
      </c>
      <c r="BI29" s="749">
        <f>'19'!E37</f>
        <v>0</v>
      </c>
      <c r="BJ29" s="750">
        <f>'20'!D37</f>
        <v>0</v>
      </c>
      <c r="BK29" s="751" t="s">
        <v>88</v>
      </c>
      <c r="BL29" s="749">
        <f>'20'!E37</f>
        <v>0</v>
      </c>
      <c r="BM29" s="750">
        <f>'21'!D37</f>
        <v>0</v>
      </c>
      <c r="BN29" s="751" t="s">
        <v>88</v>
      </c>
      <c r="BO29" s="749">
        <f>'21'!E37</f>
        <v>0</v>
      </c>
      <c r="BP29" s="750">
        <f>'22'!D37</f>
        <v>0</v>
      </c>
      <c r="BQ29" s="751" t="s">
        <v>88</v>
      </c>
      <c r="BR29" s="749">
        <f>'22'!E37</f>
        <v>0</v>
      </c>
      <c r="BS29" s="750">
        <f>'23'!D37</f>
        <v>0</v>
      </c>
      <c r="BT29" s="751" t="s">
        <v>88</v>
      </c>
      <c r="BU29" s="749">
        <f>'23'!E37</f>
        <v>0</v>
      </c>
      <c r="BV29" s="750">
        <f>'24'!D37</f>
        <v>0</v>
      </c>
      <c r="BW29" s="751" t="s">
        <v>88</v>
      </c>
      <c r="BX29" s="749">
        <f>'24'!E37</f>
        <v>0</v>
      </c>
      <c r="BY29" s="750">
        <f>'25'!D37</f>
        <v>0</v>
      </c>
      <c r="BZ29" s="751" t="s">
        <v>88</v>
      </c>
      <c r="CA29" s="749">
        <f>'25'!E37</f>
        <v>0</v>
      </c>
      <c r="CB29" s="750">
        <f>'26'!D37</f>
        <v>0</v>
      </c>
      <c r="CC29" s="751" t="s">
        <v>88</v>
      </c>
      <c r="CD29" s="749">
        <f>'26'!E37</f>
        <v>0</v>
      </c>
      <c r="CE29" s="750">
        <f>'27'!D37</f>
        <v>0</v>
      </c>
      <c r="CF29" s="751" t="s">
        <v>88</v>
      </c>
      <c r="CG29" s="749">
        <f>'27'!E37</f>
        <v>0</v>
      </c>
      <c r="CH29" s="750">
        <f>'28'!D37</f>
        <v>0</v>
      </c>
      <c r="CI29" s="751" t="s">
        <v>88</v>
      </c>
      <c r="CJ29" s="749">
        <f>'28'!E37</f>
        <v>0</v>
      </c>
      <c r="CK29" s="750">
        <f>'29'!D37</f>
        <v>0</v>
      </c>
      <c r="CL29" s="751" t="s">
        <v>88</v>
      </c>
      <c r="CM29" s="749">
        <f>'29'!E37</f>
        <v>0</v>
      </c>
      <c r="CN29" s="750">
        <f>'30'!D37</f>
        <v>0</v>
      </c>
      <c r="CO29" s="751" t="s">
        <v>88</v>
      </c>
      <c r="CP29" s="749">
        <f>'30'!E37</f>
        <v>0</v>
      </c>
      <c r="CQ29" s="750">
        <f>'31'!D37</f>
        <v>0</v>
      </c>
      <c r="CR29" s="751" t="s">
        <v>88</v>
      </c>
      <c r="CS29" s="753">
        <f>'31'!E37</f>
        <v>0</v>
      </c>
    </row>
    <row r="30" spans="1:97" ht="24.75" hidden="1" customHeight="1">
      <c r="A30" s="746">
        <v>25</v>
      </c>
      <c r="B30" s="747">
        <f>ﾃﾞｰﾀ入力!D27</f>
        <v>0</v>
      </c>
      <c r="C30" s="748">
        <v>0</v>
      </c>
      <c r="D30" s="758">
        <f>'1'!D38</f>
        <v>0</v>
      </c>
      <c r="E30" s="758" t="s">
        <v>88</v>
      </c>
      <c r="F30" s="759">
        <f>'1'!E38</f>
        <v>0</v>
      </c>
      <c r="G30" s="760">
        <f>'2'!D38</f>
        <v>0</v>
      </c>
      <c r="H30" s="758" t="s">
        <v>88</v>
      </c>
      <c r="I30" s="759">
        <f>'2'!E38</f>
        <v>0</v>
      </c>
      <c r="J30" s="760">
        <f>'3'!D38</f>
        <v>0</v>
      </c>
      <c r="K30" s="758" t="s">
        <v>88</v>
      </c>
      <c r="L30" s="759">
        <f>'3'!E38</f>
        <v>0</v>
      </c>
      <c r="M30" s="760">
        <f>'4'!D38</f>
        <v>0</v>
      </c>
      <c r="N30" s="758" t="s">
        <v>88</v>
      </c>
      <c r="O30" s="759">
        <f>'4'!E38</f>
        <v>0</v>
      </c>
      <c r="P30" s="760">
        <f>'5'!D38</f>
        <v>0</v>
      </c>
      <c r="Q30" s="758" t="s">
        <v>88</v>
      </c>
      <c r="R30" s="759">
        <f>'5'!E38</f>
        <v>0</v>
      </c>
      <c r="S30" s="760">
        <f>'6'!D38</f>
        <v>0</v>
      </c>
      <c r="T30" s="758" t="s">
        <v>88</v>
      </c>
      <c r="U30" s="759">
        <f>'6'!E38</f>
        <v>0</v>
      </c>
      <c r="V30" s="760">
        <f>'7'!D38</f>
        <v>0</v>
      </c>
      <c r="W30" s="758" t="s">
        <v>88</v>
      </c>
      <c r="X30" s="759">
        <f>'7'!E38</f>
        <v>0</v>
      </c>
      <c r="Y30" s="760">
        <f>'8'!D38</f>
        <v>0</v>
      </c>
      <c r="Z30" s="758" t="s">
        <v>88</v>
      </c>
      <c r="AA30" s="759">
        <f>'8'!E38</f>
        <v>0</v>
      </c>
      <c r="AB30" s="750">
        <f>'9'!D38</f>
        <v>0</v>
      </c>
      <c r="AC30" s="758" t="s">
        <v>88</v>
      </c>
      <c r="AD30" s="759">
        <f>'9'!E38</f>
        <v>0</v>
      </c>
      <c r="AE30" s="760">
        <f>'10'!D38</f>
        <v>0</v>
      </c>
      <c r="AF30" s="758" t="s">
        <v>88</v>
      </c>
      <c r="AG30" s="759">
        <f>'10'!E38</f>
        <v>0</v>
      </c>
      <c r="AH30" s="760">
        <f>'11'!D38</f>
        <v>0</v>
      </c>
      <c r="AI30" s="758" t="s">
        <v>88</v>
      </c>
      <c r="AJ30" s="759">
        <f>'11'!E38</f>
        <v>0</v>
      </c>
      <c r="AK30" s="760">
        <f>'12'!D38</f>
        <v>0</v>
      </c>
      <c r="AL30" s="758" t="s">
        <v>88</v>
      </c>
      <c r="AM30" s="759">
        <f>'12'!E38</f>
        <v>0</v>
      </c>
      <c r="AN30" s="760">
        <f>'13'!D38</f>
        <v>0</v>
      </c>
      <c r="AO30" s="758" t="s">
        <v>88</v>
      </c>
      <c r="AP30" s="759">
        <f>'13'!E38</f>
        <v>0</v>
      </c>
      <c r="AQ30" s="760">
        <f>'14'!D38</f>
        <v>0</v>
      </c>
      <c r="AR30" s="758" t="s">
        <v>88</v>
      </c>
      <c r="AS30" s="759">
        <f>'14'!E38</f>
        <v>0</v>
      </c>
      <c r="AT30" s="750">
        <f>'15'!D38</f>
        <v>0</v>
      </c>
      <c r="AU30" s="758" t="s">
        <v>88</v>
      </c>
      <c r="AV30" s="751">
        <f>'15'!E38</f>
        <v>0</v>
      </c>
      <c r="AW30" s="752">
        <f t="shared" si="0"/>
        <v>0</v>
      </c>
      <c r="AX30" s="751">
        <f>'16'!D38</f>
        <v>0</v>
      </c>
      <c r="AY30" s="751" t="s">
        <v>88</v>
      </c>
      <c r="AZ30" s="749">
        <f>'16'!E38</f>
        <v>0</v>
      </c>
      <c r="BA30" s="750">
        <f>'17'!D38</f>
        <v>0</v>
      </c>
      <c r="BB30" s="751" t="s">
        <v>88</v>
      </c>
      <c r="BC30" s="749">
        <f>'17'!E38</f>
        <v>0</v>
      </c>
      <c r="BD30" s="750">
        <f>'18'!D38</f>
        <v>0</v>
      </c>
      <c r="BE30" s="751" t="s">
        <v>88</v>
      </c>
      <c r="BF30" s="749">
        <f>'18'!E38</f>
        <v>0</v>
      </c>
      <c r="BG30" s="750">
        <f>'19'!D38</f>
        <v>0</v>
      </c>
      <c r="BH30" s="751" t="s">
        <v>88</v>
      </c>
      <c r="BI30" s="749">
        <f>'19'!E38</f>
        <v>0</v>
      </c>
      <c r="BJ30" s="750">
        <f>'20'!D38</f>
        <v>0</v>
      </c>
      <c r="BK30" s="751" t="s">
        <v>88</v>
      </c>
      <c r="BL30" s="749">
        <f>'20'!E38</f>
        <v>0</v>
      </c>
      <c r="BM30" s="750">
        <f>'21'!D38</f>
        <v>0</v>
      </c>
      <c r="BN30" s="751" t="s">
        <v>88</v>
      </c>
      <c r="BO30" s="749">
        <f>'21'!E38</f>
        <v>0</v>
      </c>
      <c r="BP30" s="750">
        <f>'22'!D38</f>
        <v>0</v>
      </c>
      <c r="BQ30" s="751" t="s">
        <v>88</v>
      </c>
      <c r="BR30" s="749">
        <f>'22'!E38</f>
        <v>0</v>
      </c>
      <c r="BS30" s="750">
        <f>'23'!D38</f>
        <v>0</v>
      </c>
      <c r="BT30" s="751" t="s">
        <v>88</v>
      </c>
      <c r="BU30" s="749">
        <f>'23'!E38</f>
        <v>0</v>
      </c>
      <c r="BV30" s="750">
        <f>'24'!D38</f>
        <v>0</v>
      </c>
      <c r="BW30" s="751" t="s">
        <v>88</v>
      </c>
      <c r="BX30" s="749">
        <f>'24'!E38</f>
        <v>0</v>
      </c>
      <c r="BY30" s="750">
        <f>'25'!D38</f>
        <v>0</v>
      </c>
      <c r="BZ30" s="751" t="s">
        <v>88</v>
      </c>
      <c r="CA30" s="749">
        <f>'25'!E38</f>
        <v>0</v>
      </c>
      <c r="CB30" s="750">
        <f>'26'!D38</f>
        <v>0</v>
      </c>
      <c r="CC30" s="751" t="s">
        <v>88</v>
      </c>
      <c r="CD30" s="749">
        <f>'26'!E38</f>
        <v>0</v>
      </c>
      <c r="CE30" s="750">
        <f>'27'!D38</f>
        <v>0</v>
      </c>
      <c r="CF30" s="751" t="s">
        <v>88</v>
      </c>
      <c r="CG30" s="749">
        <f>'27'!E38</f>
        <v>0</v>
      </c>
      <c r="CH30" s="750">
        <f>'28'!D38</f>
        <v>0</v>
      </c>
      <c r="CI30" s="751" t="s">
        <v>88</v>
      </c>
      <c r="CJ30" s="749">
        <f>'28'!E38</f>
        <v>0</v>
      </c>
      <c r="CK30" s="750">
        <f>'29'!D38</f>
        <v>0</v>
      </c>
      <c r="CL30" s="751" t="s">
        <v>88</v>
      </c>
      <c r="CM30" s="749">
        <f>'29'!E38</f>
        <v>0</v>
      </c>
      <c r="CN30" s="750">
        <f>'30'!D38</f>
        <v>0</v>
      </c>
      <c r="CO30" s="751" t="s">
        <v>88</v>
      </c>
      <c r="CP30" s="749">
        <f>'30'!E38</f>
        <v>0</v>
      </c>
      <c r="CQ30" s="750">
        <f>'31'!D38</f>
        <v>0</v>
      </c>
      <c r="CR30" s="751" t="s">
        <v>88</v>
      </c>
      <c r="CS30" s="753">
        <f>'31'!E38</f>
        <v>0</v>
      </c>
    </row>
    <row r="31" spans="1:97" ht="24.75" hidden="1" customHeight="1">
      <c r="A31" s="746">
        <v>26</v>
      </c>
      <c r="B31" s="747">
        <f>ﾃﾞｰﾀ入力!D28</f>
        <v>0</v>
      </c>
      <c r="C31" s="748">
        <v>0</v>
      </c>
      <c r="D31" s="758">
        <f>'1'!D39</f>
        <v>0</v>
      </c>
      <c r="E31" s="758" t="s">
        <v>88</v>
      </c>
      <c r="F31" s="759">
        <f>'1'!E39</f>
        <v>0</v>
      </c>
      <c r="G31" s="760">
        <f>'2'!D39</f>
        <v>0</v>
      </c>
      <c r="H31" s="758" t="s">
        <v>88</v>
      </c>
      <c r="I31" s="759">
        <f>'2'!E39</f>
        <v>0</v>
      </c>
      <c r="J31" s="760">
        <f>'3'!D39</f>
        <v>0</v>
      </c>
      <c r="K31" s="758" t="s">
        <v>88</v>
      </c>
      <c r="L31" s="759">
        <f>'3'!E39</f>
        <v>0</v>
      </c>
      <c r="M31" s="760">
        <f>'4'!D39</f>
        <v>0</v>
      </c>
      <c r="N31" s="758" t="s">
        <v>88</v>
      </c>
      <c r="O31" s="759">
        <f>'4'!E39</f>
        <v>0</v>
      </c>
      <c r="P31" s="760">
        <f>'5'!D39</f>
        <v>0</v>
      </c>
      <c r="Q31" s="758" t="s">
        <v>88</v>
      </c>
      <c r="R31" s="759">
        <f>'5'!E39</f>
        <v>0</v>
      </c>
      <c r="S31" s="760">
        <f>'6'!D39</f>
        <v>0</v>
      </c>
      <c r="T31" s="758" t="s">
        <v>88</v>
      </c>
      <c r="U31" s="759">
        <f>'6'!E39</f>
        <v>0</v>
      </c>
      <c r="V31" s="760">
        <f>'7'!D39</f>
        <v>0</v>
      </c>
      <c r="W31" s="758" t="s">
        <v>88</v>
      </c>
      <c r="X31" s="759">
        <f>'7'!E39</f>
        <v>0</v>
      </c>
      <c r="Y31" s="760">
        <f>'8'!D39</f>
        <v>0</v>
      </c>
      <c r="Z31" s="758" t="s">
        <v>88</v>
      </c>
      <c r="AA31" s="759">
        <f>'8'!E39</f>
        <v>0</v>
      </c>
      <c r="AB31" s="750">
        <f>'9'!D39</f>
        <v>0</v>
      </c>
      <c r="AC31" s="758" t="s">
        <v>88</v>
      </c>
      <c r="AD31" s="759">
        <f>'9'!E39</f>
        <v>0</v>
      </c>
      <c r="AE31" s="760">
        <f>'10'!D39</f>
        <v>0</v>
      </c>
      <c r="AF31" s="758" t="s">
        <v>88</v>
      </c>
      <c r="AG31" s="759">
        <f>'10'!E39</f>
        <v>0</v>
      </c>
      <c r="AH31" s="760">
        <f>'11'!D39</f>
        <v>0</v>
      </c>
      <c r="AI31" s="758" t="s">
        <v>88</v>
      </c>
      <c r="AJ31" s="759">
        <f>'11'!E39</f>
        <v>0</v>
      </c>
      <c r="AK31" s="760">
        <f>'12'!D39</f>
        <v>0</v>
      </c>
      <c r="AL31" s="758" t="s">
        <v>88</v>
      </c>
      <c r="AM31" s="759">
        <f>'12'!E39</f>
        <v>0</v>
      </c>
      <c r="AN31" s="760">
        <f>'13'!D39</f>
        <v>0</v>
      </c>
      <c r="AO31" s="758" t="s">
        <v>88</v>
      </c>
      <c r="AP31" s="759">
        <f>'13'!E39</f>
        <v>0</v>
      </c>
      <c r="AQ31" s="760">
        <f>'14'!D39</f>
        <v>0</v>
      </c>
      <c r="AR31" s="758" t="s">
        <v>88</v>
      </c>
      <c r="AS31" s="759">
        <f>'14'!E39</f>
        <v>0</v>
      </c>
      <c r="AT31" s="750">
        <f>'15'!D39</f>
        <v>0</v>
      </c>
      <c r="AU31" s="758" t="s">
        <v>88</v>
      </c>
      <c r="AV31" s="751">
        <f>'15'!E39</f>
        <v>0</v>
      </c>
      <c r="AW31" s="752">
        <f t="shared" si="0"/>
        <v>0</v>
      </c>
      <c r="AX31" s="751">
        <f>'16'!D39</f>
        <v>0</v>
      </c>
      <c r="AY31" s="751" t="s">
        <v>88</v>
      </c>
      <c r="AZ31" s="749">
        <f>'16'!E39</f>
        <v>0</v>
      </c>
      <c r="BA31" s="750">
        <f>'17'!D39</f>
        <v>0</v>
      </c>
      <c r="BB31" s="751" t="s">
        <v>88</v>
      </c>
      <c r="BC31" s="749">
        <f>'17'!E39</f>
        <v>0</v>
      </c>
      <c r="BD31" s="750">
        <f>'18'!D39</f>
        <v>0</v>
      </c>
      <c r="BE31" s="751" t="s">
        <v>88</v>
      </c>
      <c r="BF31" s="749">
        <f>'18'!E39</f>
        <v>0</v>
      </c>
      <c r="BG31" s="750">
        <f>'19'!D39</f>
        <v>0</v>
      </c>
      <c r="BH31" s="751" t="s">
        <v>88</v>
      </c>
      <c r="BI31" s="749">
        <f>'19'!E39</f>
        <v>0</v>
      </c>
      <c r="BJ31" s="750">
        <f>'20'!D39</f>
        <v>0</v>
      </c>
      <c r="BK31" s="751" t="s">
        <v>88</v>
      </c>
      <c r="BL31" s="749">
        <f>'20'!E39</f>
        <v>0</v>
      </c>
      <c r="BM31" s="750">
        <f>'21'!D39</f>
        <v>0</v>
      </c>
      <c r="BN31" s="751" t="s">
        <v>88</v>
      </c>
      <c r="BO31" s="749">
        <f>'21'!E39</f>
        <v>0</v>
      </c>
      <c r="BP31" s="750">
        <f>'22'!D39</f>
        <v>0</v>
      </c>
      <c r="BQ31" s="751" t="s">
        <v>88</v>
      </c>
      <c r="BR31" s="749">
        <f>'22'!E39</f>
        <v>0</v>
      </c>
      <c r="BS31" s="750">
        <f>'23'!D39</f>
        <v>0</v>
      </c>
      <c r="BT31" s="751" t="s">
        <v>88</v>
      </c>
      <c r="BU31" s="749">
        <f>'23'!E39</f>
        <v>0</v>
      </c>
      <c r="BV31" s="750">
        <f>'24'!D39</f>
        <v>0</v>
      </c>
      <c r="BW31" s="751" t="s">
        <v>88</v>
      </c>
      <c r="BX31" s="749">
        <f>'24'!E39</f>
        <v>0</v>
      </c>
      <c r="BY31" s="750">
        <f>'25'!D39</f>
        <v>0</v>
      </c>
      <c r="BZ31" s="751" t="s">
        <v>88</v>
      </c>
      <c r="CA31" s="749">
        <f>'25'!E39</f>
        <v>0</v>
      </c>
      <c r="CB31" s="750">
        <f>'26'!D39</f>
        <v>0</v>
      </c>
      <c r="CC31" s="751" t="s">
        <v>88</v>
      </c>
      <c r="CD31" s="749">
        <f>'26'!E39</f>
        <v>0</v>
      </c>
      <c r="CE31" s="750">
        <f>'27'!D39</f>
        <v>0</v>
      </c>
      <c r="CF31" s="751" t="s">
        <v>88</v>
      </c>
      <c r="CG31" s="749">
        <f>'27'!E39</f>
        <v>0</v>
      </c>
      <c r="CH31" s="750">
        <f>'28'!D39</f>
        <v>0</v>
      </c>
      <c r="CI31" s="751" t="s">
        <v>88</v>
      </c>
      <c r="CJ31" s="749">
        <f>'28'!E39</f>
        <v>0</v>
      </c>
      <c r="CK31" s="750">
        <f>'29'!D39</f>
        <v>0</v>
      </c>
      <c r="CL31" s="751" t="s">
        <v>88</v>
      </c>
      <c r="CM31" s="749">
        <f>'29'!E39</f>
        <v>0</v>
      </c>
      <c r="CN31" s="750">
        <f>'30'!D39</f>
        <v>0</v>
      </c>
      <c r="CO31" s="751" t="s">
        <v>88</v>
      </c>
      <c r="CP31" s="749">
        <f>'30'!E39</f>
        <v>0</v>
      </c>
      <c r="CQ31" s="750">
        <f>'31'!D39</f>
        <v>0</v>
      </c>
      <c r="CR31" s="751" t="s">
        <v>88</v>
      </c>
      <c r="CS31" s="753">
        <f>'31'!E39</f>
        <v>0</v>
      </c>
    </row>
    <row r="32" spans="1:97" ht="24.75" hidden="1" customHeight="1">
      <c r="A32" s="746">
        <v>27</v>
      </c>
      <c r="B32" s="747">
        <f>ﾃﾞｰﾀ入力!D29</f>
        <v>0</v>
      </c>
      <c r="C32" s="748">
        <v>0</v>
      </c>
      <c r="D32" s="758">
        <f>'1'!D40</f>
        <v>0</v>
      </c>
      <c r="E32" s="758" t="s">
        <v>88</v>
      </c>
      <c r="F32" s="759">
        <f>'1'!E40</f>
        <v>0</v>
      </c>
      <c r="G32" s="760">
        <f>'2'!D40</f>
        <v>0</v>
      </c>
      <c r="H32" s="758" t="s">
        <v>88</v>
      </c>
      <c r="I32" s="759">
        <f>'2'!E40</f>
        <v>0</v>
      </c>
      <c r="J32" s="760">
        <f>'3'!D40</f>
        <v>0</v>
      </c>
      <c r="K32" s="758" t="s">
        <v>88</v>
      </c>
      <c r="L32" s="759">
        <f>'3'!E40</f>
        <v>0</v>
      </c>
      <c r="M32" s="760">
        <f>'4'!D40</f>
        <v>0</v>
      </c>
      <c r="N32" s="758" t="s">
        <v>88</v>
      </c>
      <c r="O32" s="759">
        <f>'4'!E40</f>
        <v>0</v>
      </c>
      <c r="P32" s="760">
        <f>'5'!D40</f>
        <v>0</v>
      </c>
      <c r="Q32" s="758" t="s">
        <v>88</v>
      </c>
      <c r="R32" s="759">
        <f>'5'!E40</f>
        <v>0</v>
      </c>
      <c r="S32" s="760">
        <f>'6'!D40</f>
        <v>0</v>
      </c>
      <c r="T32" s="758" t="s">
        <v>88</v>
      </c>
      <c r="U32" s="759">
        <f>'6'!E40</f>
        <v>0</v>
      </c>
      <c r="V32" s="760">
        <f>'7'!D40</f>
        <v>0</v>
      </c>
      <c r="W32" s="758" t="s">
        <v>88</v>
      </c>
      <c r="X32" s="759">
        <f>'7'!E40</f>
        <v>0</v>
      </c>
      <c r="Y32" s="760">
        <f>'8'!D40</f>
        <v>0</v>
      </c>
      <c r="Z32" s="758" t="s">
        <v>88</v>
      </c>
      <c r="AA32" s="759">
        <f>'8'!E40</f>
        <v>0</v>
      </c>
      <c r="AB32" s="750">
        <f>'9'!D40</f>
        <v>0</v>
      </c>
      <c r="AC32" s="758" t="s">
        <v>88</v>
      </c>
      <c r="AD32" s="759">
        <f>'9'!E40</f>
        <v>0</v>
      </c>
      <c r="AE32" s="760">
        <f>'10'!D40</f>
        <v>0</v>
      </c>
      <c r="AF32" s="758" t="s">
        <v>88</v>
      </c>
      <c r="AG32" s="759">
        <f>'10'!E40</f>
        <v>0</v>
      </c>
      <c r="AH32" s="760">
        <f>'11'!D40</f>
        <v>0</v>
      </c>
      <c r="AI32" s="758" t="s">
        <v>88</v>
      </c>
      <c r="AJ32" s="759">
        <f>'11'!E40</f>
        <v>0</v>
      </c>
      <c r="AK32" s="760">
        <f>'12'!D40</f>
        <v>0</v>
      </c>
      <c r="AL32" s="758" t="s">
        <v>88</v>
      </c>
      <c r="AM32" s="759">
        <f>'12'!E40</f>
        <v>0</v>
      </c>
      <c r="AN32" s="760">
        <f>'13'!D40</f>
        <v>0</v>
      </c>
      <c r="AO32" s="758" t="s">
        <v>88</v>
      </c>
      <c r="AP32" s="759">
        <f>'13'!E40</f>
        <v>0</v>
      </c>
      <c r="AQ32" s="760">
        <f>'14'!D40</f>
        <v>0</v>
      </c>
      <c r="AR32" s="758" t="s">
        <v>88</v>
      </c>
      <c r="AS32" s="759">
        <f>'14'!E40</f>
        <v>0</v>
      </c>
      <c r="AT32" s="750">
        <f>'15'!D40</f>
        <v>0</v>
      </c>
      <c r="AU32" s="758" t="s">
        <v>88</v>
      </c>
      <c r="AV32" s="751">
        <f>'15'!E40</f>
        <v>0</v>
      </c>
      <c r="AW32" s="752">
        <f t="shared" si="0"/>
        <v>0</v>
      </c>
      <c r="AX32" s="751">
        <f>'16'!D40</f>
        <v>0</v>
      </c>
      <c r="AY32" s="751" t="s">
        <v>88</v>
      </c>
      <c r="AZ32" s="749">
        <f>'16'!E40</f>
        <v>0</v>
      </c>
      <c r="BA32" s="750">
        <f>'17'!D40</f>
        <v>0</v>
      </c>
      <c r="BB32" s="751" t="s">
        <v>88</v>
      </c>
      <c r="BC32" s="749">
        <f>'17'!E40</f>
        <v>0</v>
      </c>
      <c r="BD32" s="750">
        <f>'18'!D40</f>
        <v>0</v>
      </c>
      <c r="BE32" s="751" t="s">
        <v>88</v>
      </c>
      <c r="BF32" s="749">
        <f>'18'!E40</f>
        <v>0</v>
      </c>
      <c r="BG32" s="750">
        <f>'19'!D40</f>
        <v>0</v>
      </c>
      <c r="BH32" s="751" t="s">
        <v>88</v>
      </c>
      <c r="BI32" s="749">
        <f>'19'!E40</f>
        <v>0</v>
      </c>
      <c r="BJ32" s="750">
        <f>'20'!D40</f>
        <v>0</v>
      </c>
      <c r="BK32" s="751" t="s">
        <v>88</v>
      </c>
      <c r="BL32" s="749">
        <f>'20'!E40</f>
        <v>0</v>
      </c>
      <c r="BM32" s="750">
        <f>'21'!D40</f>
        <v>0</v>
      </c>
      <c r="BN32" s="751" t="s">
        <v>88</v>
      </c>
      <c r="BO32" s="749">
        <f>'21'!E40</f>
        <v>0</v>
      </c>
      <c r="BP32" s="750">
        <f>'22'!D40</f>
        <v>0</v>
      </c>
      <c r="BQ32" s="751" t="s">
        <v>88</v>
      </c>
      <c r="BR32" s="749">
        <f>'22'!E40</f>
        <v>0</v>
      </c>
      <c r="BS32" s="750">
        <f>'23'!D40</f>
        <v>0</v>
      </c>
      <c r="BT32" s="751" t="s">
        <v>88</v>
      </c>
      <c r="BU32" s="749">
        <f>'23'!E40</f>
        <v>0</v>
      </c>
      <c r="BV32" s="750">
        <f>'24'!D40</f>
        <v>0</v>
      </c>
      <c r="BW32" s="751" t="s">
        <v>88</v>
      </c>
      <c r="BX32" s="749">
        <f>'24'!E40</f>
        <v>0</v>
      </c>
      <c r="BY32" s="750">
        <f>'25'!D40</f>
        <v>0</v>
      </c>
      <c r="BZ32" s="751" t="s">
        <v>88</v>
      </c>
      <c r="CA32" s="749">
        <f>'25'!E40</f>
        <v>0</v>
      </c>
      <c r="CB32" s="750">
        <f>'26'!D40</f>
        <v>0</v>
      </c>
      <c r="CC32" s="751" t="s">
        <v>88</v>
      </c>
      <c r="CD32" s="749">
        <f>'26'!E40</f>
        <v>0</v>
      </c>
      <c r="CE32" s="750">
        <f>'27'!D40</f>
        <v>0</v>
      </c>
      <c r="CF32" s="751" t="s">
        <v>88</v>
      </c>
      <c r="CG32" s="749">
        <f>'27'!E40</f>
        <v>0</v>
      </c>
      <c r="CH32" s="750">
        <f>'28'!D40</f>
        <v>0</v>
      </c>
      <c r="CI32" s="751" t="s">
        <v>88</v>
      </c>
      <c r="CJ32" s="749">
        <f>'28'!E40</f>
        <v>0</v>
      </c>
      <c r="CK32" s="750">
        <f>'29'!D40</f>
        <v>0</v>
      </c>
      <c r="CL32" s="751" t="s">
        <v>88</v>
      </c>
      <c r="CM32" s="749">
        <f>'29'!E40</f>
        <v>0</v>
      </c>
      <c r="CN32" s="750">
        <f>'30'!D40</f>
        <v>0</v>
      </c>
      <c r="CO32" s="751" t="s">
        <v>88</v>
      </c>
      <c r="CP32" s="749">
        <f>'30'!E40</f>
        <v>0</v>
      </c>
      <c r="CQ32" s="750">
        <f>'31'!D40</f>
        <v>0</v>
      </c>
      <c r="CR32" s="751" t="s">
        <v>88</v>
      </c>
      <c r="CS32" s="753">
        <f>'31'!E40</f>
        <v>0</v>
      </c>
    </row>
    <row r="33" spans="1:97" ht="24.75" hidden="1" customHeight="1">
      <c r="A33" s="746">
        <v>28</v>
      </c>
      <c r="B33" s="747" t="str">
        <f>ﾃﾞｰﾀ入力!D30</f>
        <v>A.M（本部）</v>
      </c>
      <c r="C33" s="748">
        <v>0</v>
      </c>
      <c r="D33" s="758">
        <f>'1'!D41</f>
        <v>0</v>
      </c>
      <c r="E33" s="758" t="s">
        <v>88</v>
      </c>
      <c r="F33" s="759">
        <f>'1'!E41</f>
        <v>0</v>
      </c>
      <c r="G33" s="943">
        <f>'2'!D41</f>
        <v>0</v>
      </c>
      <c r="H33" s="761" t="s">
        <v>88</v>
      </c>
      <c r="I33" s="944">
        <f>'2'!E41</f>
        <v>0</v>
      </c>
      <c r="J33" s="943">
        <f>'3'!D41</f>
        <v>0</v>
      </c>
      <c r="K33" s="761" t="s">
        <v>88</v>
      </c>
      <c r="L33" s="944">
        <f>'3'!E41</f>
        <v>0</v>
      </c>
      <c r="M33" s="943">
        <f>'4'!D41</f>
        <v>0</v>
      </c>
      <c r="N33" s="761" t="s">
        <v>88</v>
      </c>
      <c r="O33" s="944">
        <f>'4'!E41</f>
        <v>0</v>
      </c>
      <c r="P33" s="943">
        <f>'5'!D41</f>
        <v>0</v>
      </c>
      <c r="Q33" s="761" t="s">
        <v>88</v>
      </c>
      <c r="R33" s="944">
        <f>'5'!E41</f>
        <v>0</v>
      </c>
      <c r="S33" s="943">
        <f>'6'!D41</f>
        <v>0</v>
      </c>
      <c r="T33" s="761" t="s">
        <v>88</v>
      </c>
      <c r="U33" s="944">
        <f>'6'!E41</f>
        <v>0</v>
      </c>
      <c r="V33" s="943">
        <f>'7'!D41</f>
        <v>0</v>
      </c>
      <c r="W33" s="761" t="s">
        <v>88</v>
      </c>
      <c r="X33" s="944">
        <f>'7'!E41</f>
        <v>0</v>
      </c>
      <c r="Y33" s="943">
        <f>'8'!D41</f>
        <v>0</v>
      </c>
      <c r="Z33" s="761" t="s">
        <v>88</v>
      </c>
      <c r="AA33" s="944">
        <f>'8'!E41</f>
        <v>0</v>
      </c>
      <c r="AB33" s="750">
        <f>'9'!D41</f>
        <v>0</v>
      </c>
      <c r="AC33" s="761" t="s">
        <v>88</v>
      </c>
      <c r="AD33" s="944">
        <f>'9'!E41</f>
        <v>0</v>
      </c>
      <c r="AE33" s="943">
        <f>'10'!D41</f>
        <v>0</v>
      </c>
      <c r="AF33" s="761" t="s">
        <v>88</v>
      </c>
      <c r="AG33" s="944">
        <f>'10'!E41</f>
        <v>0</v>
      </c>
      <c r="AH33" s="943">
        <f>'11'!D41</f>
        <v>0</v>
      </c>
      <c r="AI33" s="761" t="s">
        <v>88</v>
      </c>
      <c r="AJ33" s="944">
        <f>'11'!E41</f>
        <v>0</v>
      </c>
      <c r="AK33" s="943">
        <f>'12'!D41</f>
        <v>0</v>
      </c>
      <c r="AL33" s="761" t="s">
        <v>88</v>
      </c>
      <c r="AM33" s="944">
        <f>'12'!E41</f>
        <v>0</v>
      </c>
      <c r="AN33" s="943">
        <f>'13'!D41</f>
        <v>0</v>
      </c>
      <c r="AO33" s="761" t="s">
        <v>88</v>
      </c>
      <c r="AP33" s="944">
        <f>'13'!E41</f>
        <v>0</v>
      </c>
      <c r="AQ33" s="943">
        <f>'14'!D41</f>
        <v>0</v>
      </c>
      <c r="AR33" s="761" t="s">
        <v>88</v>
      </c>
      <c r="AS33" s="944">
        <f>'14'!E41</f>
        <v>0</v>
      </c>
      <c r="AT33" s="750">
        <f>'15'!D41</f>
        <v>0</v>
      </c>
      <c r="AU33" s="761" t="s">
        <v>88</v>
      </c>
      <c r="AV33" s="762">
        <f>'15'!E41</f>
        <v>0</v>
      </c>
      <c r="AW33" s="752" t="str">
        <f t="shared" si="0"/>
        <v>A.M（本部）</v>
      </c>
      <c r="AX33" s="762">
        <f>'16'!D41</f>
        <v>0</v>
      </c>
      <c r="AY33" s="762" t="s">
        <v>88</v>
      </c>
      <c r="AZ33" s="945">
        <f>'16'!E41</f>
        <v>0</v>
      </c>
      <c r="BA33" s="946">
        <f>'17'!D41</f>
        <v>0</v>
      </c>
      <c r="BB33" s="762" t="s">
        <v>88</v>
      </c>
      <c r="BC33" s="945">
        <f>'17'!E41</f>
        <v>0</v>
      </c>
      <c r="BD33" s="946">
        <f>'18'!D41</f>
        <v>0</v>
      </c>
      <c r="BE33" s="762" t="s">
        <v>88</v>
      </c>
      <c r="BF33" s="945">
        <f>'18'!E41</f>
        <v>0</v>
      </c>
      <c r="BG33" s="946">
        <f>'19'!D41</f>
        <v>0</v>
      </c>
      <c r="BH33" s="762" t="s">
        <v>88</v>
      </c>
      <c r="BI33" s="945">
        <f>'19'!E41</f>
        <v>0</v>
      </c>
      <c r="BJ33" s="946">
        <f>'20'!D41</f>
        <v>0</v>
      </c>
      <c r="BK33" s="762" t="s">
        <v>88</v>
      </c>
      <c r="BL33" s="945">
        <f>'20'!E41</f>
        <v>0</v>
      </c>
      <c r="BM33" s="946">
        <f>'21'!D41</f>
        <v>0</v>
      </c>
      <c r="BN33" s="762" t="s">
        <v>88</v>
      </c>
      <c r="BO33" s="945">
        <f>'21'!E41</f>
        <v>0</v>
      </c>
      <c r="BP33" s="946">
        <f>'22'!D41</f>
        <v>0</v>
      </c>
      <c r="BQ33" s="762" t="s">
        <v>88</v>
      </c>
      <c r="BR33" s="945">
        <f>'22'!E41</f>
        <v>0</v>
      </c>
      <c r="BS33" s="946">
        <f>'23'!D41</f>
        <v>0</v>
      </c>
      <c r="BT33" s="762" t="s">
        <v>88</v>
      </c>
      <c r="BU33" s="945">
        <f>'23'!E41</f>
        <v>0</v>
      </c>
      <c r="BV33" s="946">
        <f>'24'!D41</f>
        <v>0</v>
      </c>
      <c r="BW33" s="762" t="s">
        <v>88</v>
      </c>
      <c r="BX33" s="945">
        <f>'24'!E41</f>
        <v>0</v>
      </c>
      <c r="BY33" s="946">
        <f>'25'!D41</f>
        <v>0</v>
      </c>
      <c r="BZ33" s="762" t="s">
        <v>88</v>
      </c>
      <c r="CA33" s="945">
        <f>'25'!E41</f>
        <v>0</v>
      </c>
      <c r="CB33" s="946">
        <f>'26'!D41</f>
        <v>0</v>
      </c>
      <c r="CC33" s="762" t="s">
        <v>88</v>
      </c>
      <c r="CD33" s="945">
        <f>'26'!E41</f>
        <v>0</v>
      </c>
      <c r="CE33" s="946">
        <f>'27'!D41</f>
        <v>0</v>
      </c>
      <c r="CF33" s="762" t="s">
        <v>88</v>
      </c>
      <c r="CG33" s="945">
        <f>'27'!E41</f>
        <v>0</v>
      </c>
      <c r="CH33" s="946">
        <f>'28'!D41</f>
        <v>0</v>
      </c>
      <c r="CI33" s="762" t="s">
        <v>88</v>
      </c>
      <c r="CJ33" s="945">
        <f>'28'!E41</f>
        <v>0</v>
      </c>
      <c r="CK33" s="946">
        <f>'29'!D41</f>
        <v>0</v>
      </c>
      <c r="CL33" s="762" t="s">
        <v>88</v>
      </c>
      <c r="CM33" s="945">
        <f>'29'!E41</f>
        <v>0</v>
      </c>
      <c r="CN33" s="946">
        <f>'30'!D41</f>
        <v>0</v>
      </c>
      <c r="CO33" s="762" t="s">
        <v>88</v>
      </c>
      <c r="CP33" s="945">
        <f>'30'!E41</f>
        <v>0</v>
      </c>
      <c r="CQ33" s="750">
        <f>'31'!D41</f>
        <v>0</v>
      </c>
      <c r="CR33" s="751" t="s">
        <v>88</v>
      </c>
      <c r="CS33" s="753">
        <f>'31'!E41</f>
        <v>0</v>
      </c>
    </row>
    <row r="34" spans="1:97" ht="21.75" hidden="1" customHeight="1">
      <c r="A34" s="746">
        <v>29</v>
      </c>
      <c r="B34" s="747" t="str">
        <f>ﾃﾞｰﾀ入力!D31</f>
        <v>S.I（本部</v>
      </c>
      <c r="C34" s="748">
        <v>0</v>
      </c>
      <c r="D34" s="758">
        <f>'1'!D42</f>
        <v>0</v>
      </c>
      <c r="E34" s="758" t="s">
        <v>88</v>
      </c>
      <c r="F34" s="758">
        <f>'1'!E42</f>
        <v>0</v>
      </c>
      <c r="G34" s="760">
        <f>'2'!D42</f>
        <v>0</v>
      </c>
      <c r="H34" s="758" t="s">
        <v>88</v>
      </c>
      <c r="I34" s="759">
        <f>'2'!E42</f>
        <v>0</v>
      </c>
      <c r="J34" s="760">
        <f>'3'!D42</f>
        <v>0</v>
      </c>
      <c r="K34" s="758" t="s">
        <v>88</v>
      </c>
      <c r="L34" s="759">
        <f>'3'!E42</f>
        <v>0</v>
      </c>
      <c r="M34" s="760">
        <f>'4'!D42</f>
        <v>0</v>
      </c>
      <c r="N34" s="758" t="s">
        <v>88</v>
      </c>
      <c r="O34" s="759">
        <f>'4'!E42</f>
        <v>0</v>
      </c>
      <c r="P34" s="760">
        <f>'5'!D42</f>
        <v>0</v>
      </c>
      <c r="Q34" s="758" t="s">
        <v>88</v>
      </c>
      <c r="R34" s="759">
        <f>'5'!E42</f>
        <v>0</v>
      </c>
      <c r="S34" s="760">
        <f>'6'!D42</f>
        <v>0</v>
      </c>
      <c r="T34" s="758" t="s">
        <v>88</v>
      </c>
      <c r="U34" s="759">
        <f>'6'!E42</f>
        <v>0</v>
      </c>
      <c r="V34" s="760">
        <f>'7'!D42</f>
        <v>0</v>
      </c>
      <c r="W34" s="758" t="s">
        <v>88</v>
      </c>
      <c r="X34" s="759">
        <f>'7'!E42</f>
        <v>0</v>
      </c>
      <c r="Y34" s="760">
        <f>'8'!D42</f>
        <v>0</v>
      </c>
      <c r="Z34" s="758" t="s">
        <v>88</v>
      </c>
      <c r="AA34" s="759">
        <f>'8'!E42</f>
        <v>0</v>
      </c>
      <c r="AB34" s="750">
        <f>'9'!D42</f>
        <v>0</v>
      </c>
      <c r="AC34" s="758" t="s">
        <v>88</v>
      </c>
      <c r="AD34" s="758">
        <f>'9'!E42</f>
        <v>0</v>
      </c>
      <c r="AE34" s="760">
        <f>'10'!D42</f>
        <v>0</v>
      </c>
      <c r="AF34" s="758" t="s">
        <v>88</v>
      </c>
      <c r="AG34" s="759">
        <f>'10'!E42</f>
        <v>0</v>
      </c>
      <c r="AH34" s="760">
        <f>'11'!D42</f>
        <v>0</v>
      </c>
      <c r="AI34" s="758" t="s">
        <v>88</v>
      </c>
      <c r="AJ34" s="759">
        <f>'11'!E42</f>
        <v>0</v>
      </c>
      <c r="AK34" s="760">
        <f>'12'!D42</f>
        <v>0</v>
      </c>
      <c r="AL34" s="758" t="s">
        <v>88</v>
      </c>
      <c r="AM34" s="759">
        <f>'12'!E42</f>
        <v>0</v>
      </c>
      <c r="AN34" s="760">
        <f>'13'!D42</f>
        <v>0</v>
      </c>
      <c r="AO34" s="758" t="s">
        <v>88</v>
      </c>
      <c r="AP34" s="759">
        <f>'13'!E42</f>
        <v>0</v>
      </c>
      <c r="AQ34" s="760">
        <f>'14'!D42</f>
        <v>0</v>
      </c>
      <c r="AR34" s="758" t="s">
        <v>88</v>
      </c>
      <c r="AS34" s="759">
        <f>'14'!E42</f>
        <v>0</v>
      </c>
      <c r="AT34" s="750">
        <f>'15'!D42</f>
        <v>0</v>
      </c>
      <c r="AU34" s="758" t="s">
        <v>88</v>
      </c>
      <c r="AV34" s="753">
        <f>'15'!E42</f>
        <v>0</v>
      </c>
      <c r="AW34" s="752" t="str">
        <f t="shared" si="0"/>
        <v>S.I（本部</v>
      </c>
      <c r="AX34" s="947">
        <f>'16'!D42</f>
        <v>0</v>
      </c>
      <c r="AY34" s="751" t="s">
        <v>88</v>
      </c>
      <c r="AZ34" s="751">
        <f>'16'!E42</f>
        <v>0</v>
      </c>
      <c r="BA34" s="750">
        <f>'17'!D42</f>
        <v>0</v>
      </c>
      <c r="BB34" s="751" t="s">
        <v>88</v>
      </c>
      <c r="BC34" s="749">
        <f>'17'!E42</f>
        <v>0</v>
      </c>
      <c r="BD34" s="750">
        <f>'18'!D42</f>
        <v>0</v>
      </c>
      <c r="BE34" s="751" t="s">
        <v>88</v>
      </c>
      <c r="BF34" s="749">
        <f>'18'!E42</f>
        <v>0</v>
      </c>
      <c r="BG34" s="750">
        <f>'19'!D42</f>
        <v>0</v>
      </c>
      <c r="BH34" s="751" t="s">
        <v>88</v>
      </c>
      <c r="BI34" s="749">
        <f>'19'!E42</f>
        <v>0</v>
      </c>
      <c r="BJ34" s="750">
        <f>'20'!D42</f>
        <v>0</v>
      </c>
      <c r="BK34" s="751" t="s">
        <v>88</v>
      </c>
      <c r="BL34" s="749">
        <f>'20'!E42</f>
        <v>0</v>
      </c>
      <c r="BM34" s="750">
        <f>'21'!D42</f>
        <v>0</v>
      </c>
      <c r="BN34" s="751" t="s">
        <v>88</v>
      </c>
      <c r="BO34" s="749">
        <f>'21'!E42</f>
        <v>0</v>
      </c>
      <c r="BP34" s="750">
        <f>'22'!D42</f>
        <v>0</v>
      </c>
      <c r="BQ34" s="751" t="s">
        <v>88</v>
      </c>
      <c r="BR34" s="749">
        <f>'22'!E42</f>
        <v>0</v>
      </c>
      <c r="BS34" s="750">
        <f>'23'!D42</f>
        <v>0</v>
      </c>
      <c r="BT34" s="751" t="s">
        <v>88</v>
      </c>
      <c r="BU34" s="749">
        <f>'23'!E42</f>
        <v>0</v>
      </c>
      <c r="BV34" s="751">
        <f>'24'!D42</f>
        <v>0</v>
      </c>
      <c r="BW34" s="751" t="s">
        <v>88</v>
      </c>
      <c r="BX34" s="749">
        <f>'24'!E42</f>
        <v>0</v>
      </c>
      <c r="BY34" s="750">
        <f>'25'!D42</f>
        <v>0</v>
      </c>
      <c r="BZ34" s="751" t="s">
        <v>88</v>
      </c>
      <c r="CA34" s="749">
        <f>'25'!E42</f>
        <v>0</v>
      </c>
      <c r="CB34" s="750">
        <f>'26'!D42</f>
        <v>0</v>
      </c>
      <c r="CC34" s="751" t="s">
        <v>88</v>
      </c>
      <c r="CD34" s="749">
        <f>'26'!E42</f>
        <v>0</v>
      </c>
      <c r="CE34" s="750">
        <f>'27'!D42</f>
        <v>0</v>
      </c>
      <c r="CF34" s="751" t="s">
        <v>88</v>
      </c>
      <c r="CG34" s="749">
        <f>'27'!E42</f>
        <v>0</v>
      </c>
      <c r="CH34" s="750">
        <f>'28'!D42</f>
        <v>0</v>
      </c>
      <c r="CI34" s="751" t="s">
        <v>88</v>
      </c>
      <c r="CJ34" s="749">
        <f>'28'!E42</f>
        <v>0</v>
      </c>
      <c r="CK34" s="750">
        <f>'29'!D42</f>
        <v>0</v>
      </c>
      <c r="CL34" s="751" t="s">
        <v>88</v>
      </c>
      <c r="CM34" s="749">
        <f>'29'!E42</f>
        <v>0</v>
      </c>
      <c r="CN34" s="750">
        <f>'30'!D42</f>
        <v>0</v>
      </c>
      <c r="CO34" s="751" t="s">
        <v>88</v>
      </c>
      <c r="CP34" s="749">
        <f>'30'!E42</f>
        <v>0</v>
      </c>
      <c r="CQ34" s="751">
        <f>'31'!D42</f>
        <v>0</v>
      </c>
      <c r="CR34" s="751" t="s">
        <v>88</v>
      </c>
      <c r="CS34" s="753">
        <f>'31'!E42</f>
        <v>0</v>
      </c>
    </row>
    <row r="35" spans="1:97" ht="24.75" customHeight="1">
      <c r="A35" s="746">
        <v>30</v>
      </c>
      <c r="B35" s="747" t="str">
        <f>ﾃﾞｰﾀ入力!D32</f>
        <v>不足①</v>
      </c>
      <c r="C35" s="748">
        <v>0</v>
      </c>
      <c r="D35" s="758">
        <f>'1'!D43</f>
        <v>0</v>
      </c>
      <c r="E35" s="758" t="s">
        <v>88</v>
      </c>
      <c r="F35" s="759">
        <f>'1'!E43</f>
        <v>0</v>
      </c>
      <c r="G35" s="1055">
        <f>'2'!D43</f>
        <v>0</v>
      </c>
      <c r="H35" s="1056" t="s">
        <v>88</v>
      </c>
      <c r="I35" s="1057">
        <f>'2'!E43</f>
        <v>0</v>
      </c>
      <c r="J35" s="1055">
        <f>'3'!D43</f>
        <v>0</v>
      </c>
      <c r="K35" s="1056" t="s">
        <v>88</v>
      </c>
      <c r="L35" s="1057">
        <f>'3'!E43</f>
        <v>0</v>
      </c>
      <c r="M35" s="1055">
        <f>'4'!D43</f>
        <v>0</v>
      </c>
      <c r="N35" s="1056" t="s">
        <v>88</v>
      </c>
      <c r="O35" s="1057">
        <f>'4'!E43</f>
        <v>0</v>
      </c>
      <c r="P35" s="1055">
        <f>'5'!D43</f>
        <v>0</v>
      </c>
      <c r="Q35" s="1056" t="s">
        <v>88</v>
      </c>
      <c r="R35" s="1057">
        <f>'5'!E43</f>
        <v>0</v>
      </c>
      <c r="S35" s="1055">
        <f>'6'!D43</f>
        <v>0</v>
      </c>
      <c r="T35" s="1056" t="s">
        <v>88</v>
      </c>
      <c r="U35" s="1057">
        <f>'6'!E43</f>
        <v>0</v>
      </c>
      <c r="V35" s="1055">
        <f>'7'!D43</f>
        <v>0</v>
      </c>
      <c r="W35" s="1056" t="s">
        <v>88</v>
      </c>
      <c r="X35" s="1057">
        <f>'7'!E43</f>
        <v>0</v>
      </c>
      <c r="Y35" s="1055">
        <f>'8'!D43</f>
        <v>0</v>
      </c>
      <c r="Z35" s="1056" t="s">
        <v>88</v>
      </c>
      <c r="AA35" s="1057">
        <f>'8'!E43</f>
        <v>0</v>
      </c>
      <c r="AB35" s="750">
        <f>'9'!D43</f>
        <v>0</v>
      </c>
      <c r="AC35" s="1056" t="s">
        <v>88</v>
      </c>
      <c r="AD35" s="1057">
        <f>'9'!E43</f>
        <v>0</v>
      </c>
      <c r="AE35" s="1055">
        <f>'10'!D43</f>
        <v>0</v>
      </c>
      <c r="AF35" s="1056" t="s">
        <v>88</v>
      </c>
      <c r="AG35" s="1057">
        <f>'10'!E43</f>
        <v>0</v>
      </c>
      <c r="AH35" s="1055">
        <f>'11'!D43</f>
        <v>0</v>
      </c>
      <c r="AI35" s="1056" t="s">
        <v>88</v>
      </c>
      <c r="AJ35" s="1057">
        <f>'11'!E43</f>
        <v>0</v>
      </c>
      <c r="AK35" s="1055">
        <f>'12'!D43</f>
        <v>0</v>
      </c>
      <c r="AL35" s="1056" t="s">
        <v>88</v>
      </c>
      <c r="AM35" s="1057">
        <f>'12'!E43</f>
        <v>0</v>
      </c>
      <c r="AN35" s="1055">
        <f>'13'!D43</f>
        <v>0</v>
      </c>
      <c r="AO35" s="1056" t="s">
        <v>88</v>
      </c>
      <c r="AP35" s="1057">
        <f>'13'!E43</f>
        <v>0</v>
      </c>
      <c r="AQ35" s="1055">
        <f>'14'!D43</f>
        <v>0</v>
      </c>
      <c r="AR35" s="1056" t="s">
        <v>88</v>
      </c>
      <c r="AS35" s="1057">
        <f>'14'!E43</f>
        <v>0</v>
      </c>
      <c r="AT35" s="750">
        <f>'15'!D43</f>
        <v>0</v>
      </c>
      <c r="AU35" s="1056" t="s">
        <v>88</v>
      </c>
      <c r="AV35" s="742">
        <f>'15'!E43</f>
        <v>0</v>
      </c>
      <c r="AW35" s="752" t="str">
        <f t="shared" si="0"/>
        <v>不足①</v>
      </c>
      <c r="AX35" s="742">
        <f>'16'!D43</f>
        <v>0</v>
      </c>
      <c r="AY35" s="742" t="s">
        <v>88</v>
      </c>
      <c r="AZ35" s="743">
        <f>'16'!E43</f>
        <v>0</v>
      </c>
      <c r="BA35" s="744">
        <f>'17'!D43</f>
        <v>0</v>
      </c>
      <c r="BB35" s="742" t="s">
        <v>88</v>
      </c>
      <c r="BC35" s="743">
        <f>'17'!E43</f>
        <v>0</v>
      </c>
      <c r="BD35" s="744">
        <f>'18'!D43</f>
        <v>0</v>
      </c>
      <c r="BE35" s="742" t="s">
        <v>88</v>
      </c>
      <c r="BF35" s="743">
        <f>'18'!E43</f>
        <v>0</v>
      </c>
      <c r="BG35" s="744">
        <f>'19'!D43</f>
        <v>0</v>
      </c>
      <c r="BH35" s="742" t="s">
        <v>88</v>
      </c>
      <c r="BI35" s="743">
        <f>'19'!E43</f>
        <v>0</v>
      </c>
      <c r="BJ35" s="744">
        <f>'20'!D43</f>
        <v>0</v>
      </c>
      <c r="BK35" s="742" t="s">
        <v>88</v>
      </c>
      <c r="BL35" s="743">
        <f>'20'!E43</f>
        <v>0</v>
      </c>
      <c r="BM35" s="744">
        <f>'21'!D43</f>
        <v>0</v>
      </c>
      <c r="BN35" s="742" t="s">
        <v>88</v>
      </c>
      <c r="BO35" s="743">
        <f>'21'!E43</f>
        <v>0</v>
      </c>
      <c r="BP35" s="744">
        <f>'22'!D43</f>
        <v>0</v>
      </c>
      <c r="BQ35" s="742" t="s">
        <v>88</v>
      </c>
      <c r="BR35" s="743">
        <f>'22'!E43</f>
        <v>0</v>
      </c>
      <c r="BS35" s="744">
        <f>'23'!D43</f>
        <v>0</v>
      </c>
      <c r="BT35" s="742" t="s">
        <v>88</v>
      </c>
      <c r="BU35" s="743">
        <f>'23'!E43</f>
        <v>0</v>
      </c>
      <c r="BV35" s="744">
        <f>'24'!D43</f>
        <v>0</v>
      </c>
      <c r="BW35" s="742" t="s">
        <v>88</v>
      </c>
      <c r="BX35" s="743">
        <f>'24'!E43</f>
        <v>0</v>
      </c>
      <c r="BY35" s="744">
        <f>'25'!D43</f>
        <v>0</v>
      </c>
      <c r="BZ35" s="742" t="s">
        <v>88</v>
      </c>
      <c r="CA35" s="743">
        <f>'25'!E43</f>
        <v>0</v>
      </c>
      <c r="CB35" s="744">
        <f>'26'!D43</f>
        <v>0</v>
      </c>
      <c r="CC35" s="742" t="s">
        <v>88</v>
      </c>
      <c r="CD35" s="743">
        <f>'26'!E43</f>
        <v>0</v>
      </c>
      <c r="CE35" s="1115">
        <f>'27'!D43</f>
        <v>17</v>
      </c>
      <c r="CF35" s="1116" t="s">
        <v>88</v>
      </c>
      <c r="CG35" s="1117">
        <f>'27'!E43</f>
        <v>22.75</v>
      </c>
      <c r="CH35" s="744">
        <f>'28'!D43</f>
        <v>0</v>
      </c>
      <c r="CI35" s="742" t="s">
        <v>88</v>
      </c>
      <c r="CJ35" s="743">
        <f>'28'!E43</f>
        <v>0</v>
      </c>
      <c r="CK35" s="744">
        <f>'29'!D43</f>
        <v>0</v>
      </c>
      <c r="CL35" s="742" t="s">
        <v>88</v>
      </c>
      <c r="CM35" s="743">
        <f>'29'!E43</f>
        <v>0</v>
      </c>
      <c r="CN35" s="744">
        <f>'30'!D43</f>
        <v>0</v>
      </c>
      <c r="CO35" s="742" t="s">
        <v>88</v>
      </c>
      <c r="CP35" s="743">
        <f>'30'!E43</f>
        <v>0</v>
      </c>
      <c r="CQ35" s="750">
        <f>'31'!D43</f>
        <v>0</v>
      </c>
      <c r="CR35" s="751" t="s">
        <v>88</v>
      </c>
      <c r="CS35" s="753">
        <f>'31'!E43</f>
        <v>0</v>
      </c>
    </row>
    <row r="36" spans="1:97" ht="24.75" customHeight="1">
      <c r="A36" s="746">
        <v>31</v>
      </c>
      <c r="B36" s="747" t="str">
        <f>ﾃﾞｰﾀ入力!D33</f>
        <v>不足②</v>
      </c>
      <c r="C36" s="748">
        <v>0</v>
      </c>
      <c r="D36" s="758">
        <f>'1'!D44</f>
        <v>0</v>
      </c>
      <c r="E36" s="758" t="s">
        <v>88</v>
      </c>
      <c r="F36" s="759">
        <f>'1'!E44</f>
        <v>0</v>
      </c>
      <c r="G36" s="760">
        <f>'2'!D44</f>
        <v>0</v>
      </c>
      <c r="H36" s="758" t="s">
        <v>88</v>
      </c>
      <c r="I36" s="759">
        <f>'2'!E44</f>
        <v>0</v>
      </c>
      <c r="J36" s="760">
        <f>'3'!D44</f>
        <v>0</v>
      </c>
      <c r="K36" s="758" t="s">
        <v>88</v>
      </c>
      <c r="L36" s="759">
        <f>'3'!E44</f>
        <v>0</v>
      </c>
      <c r="M36" s="760">
        <f>'4'!D44</f>
        <v>0</v>
      </c>
      <c r="N36" s="758" t="s">
        <v>88</v>
      </c>
      <c r="O36" s="759">
        <f>'4'!E44</f>
        <v>0</v>
      </c>
      <c r="P36" s="760">
        <f>'5'!D44</f>
        <v>0</v>
      </c>
      <c r="Q36" s="758" t="s">
        <v>88</v>
      </c>
      <c r="R36" s="759">
        <f>'5'!E44</f>
        <v>0</v>
      </c>
      <c r="S36" s="760">
        <f>'6'!D44</f>
        <v>0</v>
      </c>
      <c r="T36" s="758" t="s">
        <v>88</v>
      </c>
      <c r="U36" s="759">
        <f>'6'!E44</f>
        <v>0</v>
      </c>
      <c r="V36" s="760">
        <f>'7'!D44</f>
        <v>0</v>
      </c>
      <c r="W36" s="758" t="s">
        <v>88</v>
      </c>
      <c r="X36" s="759">
        <f>'7'!E44</f>
        <v>0</v>
      </c>
      <c r="Y36" s="760">
        <f>'8'!D44</f>
        <v>0</v>
      </c>
      <c r="Z36" s="758" t="s">
        <v>88</v>
      </c>
      <c r="AA36" s="759">
        <f>'8'!E44</f>
        <v>0</v>
      </c>
      <c r="AB36" s="750">
        <f>'9'!D44</f>
        <v>0</v>
      </c>
      <c r="AC36" s="758" t="s">
        <v>88</v>
      </c>
      <c r="AD36" s="759">
        <f>'9'!E44</f>
        <v>0</v>
      </c>
      <c r="AE36" s="760">
        <f>'10'!D44</f>
        <v>0</v>
      </c>
      <c r="AF36" s="758" t="s">
        <v>88</v>
      </c>
      <c r="AG36" s="759">
        <f>'10'!E44</f>
        <v>0</v>
      </c>
      <c r="AH36" s="760">
        <f>'11'!D44</f>
        <v>0</v>
      </c>
      <c r="AI36" s="758" t="s">
        <v>88</v>
      </c>
      <c r="AJ36" s="759">
        <f>'11'!E44</f>
        <v>0</v>
      </c>
      <c r="AK36" s="760">
        <f>'12'!D44</f>
        <v>0</v>
      </c>
      <c r="AL36" s="758" t="s">
        <v>88</v>
      </c>
      <c r="AM36" s="759">
        <f>'12'!E44</f>
        <v>0</v>
      </c>
      <c r="AN36" s="760">
        <f>'13'!D44</f>
        <v>0</v>
      </c>
      <c r="AO36" s="758" t="s">
        <v>88</v>
      </c>
      <c r="AP36" s="759">
        <f>'13'!E44</f>
        <v>0</v>
      </c>
      <c r="AQ36" s="760">
        <f>'14'!D44</f>
        <v>0</v>
      </c>
      <c r="AR36" s="758" t="s">
        <v>88</v>
      </c>
      <c r="AS36" s="759">
        <f>'14'!E44</f>
        <v>0</v>
      </c>
      <c r="AT36" s="750">
        <f>'15'!D44</f>
        <v>0</v>
      </c>
      <c r="AU36" s="758" t="s">
        <v>88</v>
      </c>
      <c r="AV36" s="751">
        <f>'15'!E44</f>
        <v>0</v>
      </c>
      <c r="AW36" s="752" t="str">
        <f t="shared" si="0"/>
        <v>不足②</v>
      </c>
      <c r="AX36" s="751">
        <f>'16'!D44</f>
        <v>0</v>
      </c>
      <c r="AY36" s="751" t="s">
        <v>88</v>
      </c>
      <c r="AZ36" s="749">
        <f>'16'!E44</f>
        <v>0</v>
      </c>
      <c r="BA36" s="750">
        <f>'17'!D44</f>
        <v>0</v>
      </c>
      <c r="BB36" s="751" t="s">
        <v>88</v>
      </c>
      <c r="BC36" s="749">
        <f>'17'!E44</f>
        <v>0</v>
      </c>
      <c r="BD36" s="750">
        <f>'18'!D44</f>
        <v>0</v>
      </c>
      <c r="BE36" s="751" t="s">
        <v>88</v>
      </c>
      <c r="BF36" s="749">
        <f>'18'!E44</f>
        <v>0</v>
      </c>
      <c r="BG36" s="750">
        <f>'19'!D44</f>
        <v>0</v>
      </c>
      <c r="BH36" s="751" t="s">
        <v>88</v>
      </c>
      <c r="BI36" s="749">
        <f>'19'!E44</f>
        <v>0</v>
      </c>
      <c r="BJ36" s="750">
        <f>'20'!D44</f>
        <v>0</v>
      </c>
      <c r="BK36" s="751" t="s">
        <v>88</v>
      </c>
      <c r="BL36" s="749">
        <f>'20'!E44</f>
        <v>0</v>
      </c>
      <c r="BM36" s="750">
        <f>'21'!D44</f>
        <v>0</v>
      </c>
      <c r="BN36" s="751" t="s">
        <v>88</v>
      </c>
      <c r="BO36" s="749">
        <f>'21'!E44</f>
        <v>0</v>
      </c>
      <c r="BP36" s="750">
        <f>'22'!D44</f>
        <v>0</v>
      </c>
      <c r="BQ36" s="751" t="s">
        <v>88</v>
      </c>
      <c r="BR36" s="749">
        <f>'22'!E44</f>
        <v>0</v>
      </c>
      <c r="BS36" s="750">
        <f>'23'!D44</f>
        <v>0</v>
      </c>
      <c r="BT36" s="751" t="s">
        <v>88</v>
      </c>
      <c r="BU36" s="749">
        <f>'23'!E44</f>
        <v>0</v>
      </c>
      <c r="BV36" s="750">
        <f>'24'!D44</f>
        <v>0</v>
      </c>
      <c r="BW36" s="751" t="s">
        <v>88</v>
      </c>
      <c r="BX36" s="749">
        <f>'24'!E44</f>
        <v>0</v>
      </c>
      <c r="BY36" s="750">
        <f>'25'!D44</f>
        <v>0</v>
      </c>
      <c r="BZ36" s="751" t="s">
        <v>88</v>
      </c>
      <c r="CA36" s="749">
        <f>'25'!E44</f>
        <v>0</v>
      </c>
      <c r="CB36" s="750">
        <f>'26'!D44</f>
        <v>0</v>
      </c>
      <c r="CC36" s="751" t="s">
        <v>88</v>
      </c>
      <c r="CD36" s="749">
        <f>'26'!E44</f>
        <v>0</v>
      </c>
      <c r="CE36" s="750">
        <f>'27'!D44</f>
        <v>0</v>
      </c>
      <c r="CF36" s="751" t="s">
        <v>88</v>
      </c>
      <c r="CG36" s="749">
        <f>'27'!E44</f>
        <v>0</v>
      </c>
      <c r="CH36" s="750">
        <f>'28'!D44</f>
        <v>0</v>
      </c>
      <c r="CI36" s="751" t="s">
        <v>88</v>
      </c>
      <c r="CJ36" s="749">
        <f>'28'!E44</f>
        <v>0</v>
      </c>
      <c r="CK36" s="750">
        <f>'29'!D44</f>
        <v>0</v>
      </c>
      <c r="CL36" s="751" t="s">
        <v>88</v>
      </c>
      <c r="CM36" s="749">
        <f>'29'!E44</f>
        <v>0</v>
      </c>
      <c r="CN36" s="750">
        <f>'30'!D44</f>
        <v>0</v>
      </c>
      <c r="CO36" s="751" t="s">
        <v>88</v>
      </c>
      <c r="CP36" s="749">
        <f>'30'!E44</f>
        <v>0</v>
      </c>
      <c r="CQ36" s="750">
        <f>'31'!D44</f>
        <v>0</v>
      </c>
      <c r="CR36" s="751" t="s">
        <v>88</v>
      </c>
      <c r="CS36" s="753">
        <f>'31'!E44</f>
        <v>0</v>
      </c>
    </row>
    <row r="37" spans="1:97" ht="24.75" customHeight="1">
      <c r="A37" s="746">
        <v>32</v>
      </c>
      <c r="B37" s="747" t="str">
        <f>ﾃﾞｰﾀ入力!D34</f>
        <v>スポットバイトル</v>
      </c>
      <c r="C37" s="748">
        <v>0</v>
      </c>
      <c r="D37" s="758">
        <f>'1'!D45</f>
        <v>0</v>
      </c>
      <c r="E37" s="758" t="s">
        <v>88</v>
      </c>
      <c r="F37" s="759">
        <f>'1'!E45</f>
        <v>0</v>
      </c>
      <c r="G37" s="760">
        <f>'2'!D45</f>
        <v>0</v>
      </c>
      <c r="H37" s="758" t="s">
        <v>88</v>
      </c>
      <c r="I37" s="759">
        <f>'2'!E45</f>
        <v>0</v>
      </c>
      <c r="J37" s="760">
        <f>'3'!D45</f>
        <v>0</v>
      </c>
      <c r="K37" s="758" t="s">
        <v>88</v>
      </c>
      <c r="L37" s="759">
        <f>'3'!E45</f>
        <v>0</v>
      </c>
      <c r="M37" s="760">
        <f>'4'!D45</f>
        <v>0</v>
      </c>
      <c r="N37" s="758" t="s">
        <v>88</v>
      </c>
      <c r="O37" s="759">
        <f>'4'!E45</f>
        <v>0</v>
      </c>
      <c r="P37" s="760">
        <f>'5'!D45</f>
        <v>0</v>
      </c>
      <c r="Q37" s="758" t="s">
        <v>88</v>
      </c>
      <c r="R37" s="759">
        <f>'5'!E45</f>
        <v>0</v>
      </c>
      <c r="S37" s="760">
        <f>'6'!D45</f>
        <v>0</v>
      </c>
      <c r="T37" s="758" t="s">
        <v>88</v>
      </c>
      <c r="U37" s="759">
        <f>'6'!E45</f>
        <v>0</v>
      </c>
      <c r="V37" s="760">
        <f>'7'!D45</f>
        <v>0</v>
      </c>
      <c r="W37" s="758" t="s">
        <v>88</v>
      </c>
      <c r="X37" s="759">
        <f>'7'!E45</f>
        <v>0</v>
      </c>
      <c r="Y37" s="760">
        <f>'8'!D45</f>
        <v>0</v>
      </c>
      <c r="Z37" s="758" t="s">
        <v>88</v>
      </c>
      <c r="AA37" s="759">
        <f>'8'!E45</f>
        <v>0</v>
      </c>
      <c r="AB37" s="750">
        <f>'9'!D45</f>
        <v>0</v>
      </c>
      <c r="AC37" s="758" t="s">
        <v>88</v>
      </c>
      <c r="AD37" s="759">
        <f>'9'!E45</f>
        <v>0</v>
      </c>
      <c r="AE37" s="760">
        <f>'10'!D45</f>
        <v>0</v>
      </c>
      <c r="AF37" s="758" t="s">
        <v>88</v>
      </c>
      <c r="AG37" s="759">
        <f>'10'!E45</f>
        <v>0</v>
      </c>
      <c r="AH37" s="760">
        <f>'11'!D45</f>
        <v>0</v>
      </c>
      <c r="AI37" s="758" t="s">
        <v>88</v>
      </c>
      <c r="AJ37" s="759">
        <f>'11'!E45</f>
        <v>0</v>
      </c>
      <c r="AK37" s="760">
        <f>'12'!D45</f>
        <v>0</v>
      </c>
      <c r="AL37" s="758" t="s">
        <v>88</v>
      </c>
      <c r="AM37" s="759">
        <f>'12'!E45</f>
        <v>0</v>
      </c>
      <c r="AN37" s="760">
        <f>'13'!D45</f>
        <v>0</v>
      </c>
      <c r="AO37" s="758" t="s">
        <v>88</v>
      </c>
      <c r="AP37" s="759">
        <f>'13'!E45</f>
        <v>0</v>
      </c>
      <c r="AQ37" s="760">
        <f>'14'!D45</f>
        <v>0</v>
      </c>
      <c r="AR37" s="758" t="s">
        <v>88</v>
      </c>
      <c r="AS37" s="759">
        <f>'14'!E45</f>
        <v>0</v>
      </c>
      <c r="AT37" s="750">
        <f>'15'!D45</f>
        <v>0</v>
      </c>
      <c r="AU37" s="758" t="s">
        <v>88</v>
      </c>
      <c r="AV37" s="751">
        <f>'15'!E45</f>
        <v>0</v>
      </c>
      <c r="AW37" s="752" t="str">
        <f t="shared" si="0"/>
        <v>スポットバイトル</v>
      </c>
      <c r="AX37" s="751">
        <f>'16'!D45</f>
        <v>0</v>
      </c>
      <c r="AY37" s="751" t="s">
        <v>88</v>
      </c>
      <c r="AZ37" s="749">
        <f>'16'!E45</f>
        <v>0</v>
      </c>
      <c r="BA37" s="750">
        <f>'17'!D45</f>
        <v>0</v>
      </c>
      <c r="BB37" s="751" t="s">
        <v>88</v>
      </c>
      <c r="BC37" s="749">
        <f>'17'!E45</f>
        <v>0</v>
      </c>
      <c r="BD37" s="750">
        <f>'18'!D45</f>
        <v>0</v>
      </c>
      <c r="BE37" s="751" t="s">
        <v>88</v>
      </c>
      <c r="BF37" s="749">
        <f>'18'!E45</f>
        <v>0</v>
      </c>
      <c r="BG37" s="750">
        <f>'19'!D45</f>
        <v>0</v>
      </c>
      <c r="BH37" s="751" t="s">
        <v>88</v>
      </c>
      <c r="BI37" s="749">
        <f>'19'!E45</f>
        <v>0</v>
      </c>
      <c r="BJ37" s="750">
        <f>'20'!D45</f>
        <v>0</v>
      </c>
      <c r="BK37" s="751" t="s">
        <v>88</v>
      </c>
      <c r="BL37" s="749">
        <f>'20'!E45</f>
        <v>0</v>
      </c>
      <c r="BM37" s="750">
        <f>'21'!D45</f>
        <v>0</v>
      </c>
      <c r="BN37" s="751" t="s">
        <v>88</v>
      </c>
      <c r="BO37" s="749">
        <f>'21'!E45</f>
        <v>0</v>
      </c>
      <c r="BP37" s="750">
        <f>'22'!D45</f>
        <v>0</v>
      </c>
      <c r="BQ37" s="751" t="s">
        <v>88</v>
      </c>
      <c r="BR37" s="749">
        <f>'22'!E45</f>
        <v>0</v>
      </c>
      <c r="BS37" s="750">
        <f>'23'!D45</f>
        <v>0</v>
      </c>
      <c r="BT37" s="751" t="s">
        <v>88</v>
      </c>
      <c r="BU37" s="749">
        <f>'23'!E45</f>
        <v>0</v>
      </c>
      <c r="BV37" s="750">
        <f>'24'!D45</f>
        <v>0</v>
      </c>
      <c r="BW37" s="751" t="s">
        <v>88</v>
      </c>
      <c r="BX37" s="749">
        <f>'24'!E45</f>
        <v>0</v>
      </c>
      <c r="BY37" s="750">
        <f>'25'!D45</f>
        <v>0</v>
      </c>
      <c r="BZ37" s="751" t="s">
        <v>88</v>
      </c>
      <c r="CA37" s="749">
        <f>'25'!E45</f>
        <v>0</v>
      </c>
      <c r="CB37" s="750">
        <f>'26'!D45</f>
        <v>0</v>
      </c>
      <c r="CC37" s="751" t="s">
        <v>88</v>
      </c>
      <c r="CD37" s="749">
        <f>'26'!E45</f>
        <v>0</v>
      </c>
      <c r="CE37" s="750">
        <f>'27'!D45</f>
        <v>0</v>
      </c>
      <c r="CF37" s="751" t="s">
        <v>88</v>
      </c>
      <c r="CG37" s="749">
        <f>'27'!E45</f>
        <v>0</v>
      </c>
      <c r="CH37" s="750">
        <f>'28'!D45</f>
        <v>0</v>
      </c>
      <c r="CI37" s="751" t="s">
        <v>88</v>
      </c>
      <c r="CJ37" s="749">
        <f>'28'!E45</f>
        <v>0</v>
      </c>
      <c r="CK37" s="750">
        <f>'29'!D45</f>
        <v>0</v>
      </c>
      <c r="CL37" s="751" t="s">
        <v>88</v>
      </c>
      <c r="CM37" s="749">
        <f>'29'!E45</f>
        <v>0</v>
      </c>
      <c r="CN37" s="750">
        <f>'30'!D45</f>
        <v>0</v>
      </c>
      <c r="CO37" s="751" t="s">
        <v>88</v>
      </c>
      <c r="CP37" s="749">
        <f>'30'!E45</f>
        <v>0</v>
      </c>
      <c r="CQ37" s="750">
        <f>'31'!D45</f>
        <v>0</v>
      </c>
      <c r="CR37" s="751" t="s">
        <v>88</v>
      </c>
      <c r="CS37" s="753">
        <f>'31'!E45</f>
        <v>0</v>
      </c>
    </row>
    <row r="38" spans="1:97" ht="24.75" customHeight="1">
      <c r="A38" s="746">
        <v>33</v>
      </c>
      <c r="B38" s="747">
        <f>ﾃﾞｰﾀ入力!D35</f>
        <v>0</v>
      </c>
      <c r="C38" s="748">
        <v>0</v>
      </c>
      <c r="D38" s="758">
        <f>'1'!D46</f>
        <v>0</v>
      </c>
      <c r="E38" s="758" t="s">
        <v>88</v>
      </c>
      <c r="F38" s="759">
        <f>'1'!E46</f>
        <v>0</v>
      </c>
      <c r="G38" s="760">
        <f>'2'!D46</f>
        <v>0</v>
      </c>
      <c r="H38" s="758" t="s">
        <v>88</v>
      </c>
      <c r="I38" s="759">
        <f>'2'!E46</f>
        <v>0</v>
      </c>
      <c r="J38" s="760">
        <f>'3'!D46</f>
        <v>0</v>
      </c>
      <c r="K38" s="758" t="s">
        <v>88</v>
      </c>
      <c r="L38" s="759">
        <f>'3'!E46</f>
        <v>0</v>
      </c>
      <c r="M38" s="760">
        <f>'4'!D46</f>
        <v>0</v>
      </c>
      <c r="N38" s="758" t="s">
        <v>88</v>
      </c>
      <c r="O38" s="759">
        <f>'4'!E46</f>
        <v>0</v>
      </c>
      <c r="P38" s="760">
        <f>'5'!D46</f>
        <v>0</v>
      </c>
      <c r="Q38" s="758" t="s">
        <v>88</v>
      </c>
      <c r="R38" s="759">
        <f>'5'!E46</f>
        <v>0</v>
      </c>
      <c r="S38" s="760">
        <f>'6'!D46</f>
        <v>0</v>
      </c>
      <c r="T38" s="758" t="s">
        <v>88</v>
      </c>
      <c r="U38" s="759">
        <f>'6'!E46</f>
        <v>0</v>
      </c>
      <c r="V38" s="760">
        <f>'7'!D46</f>
        <v>0</v>
      </c>
      <c r="W38" s="758" t="s">
        <v>88</v>
      </c>
      <c r="X38" s="759">
        <f>'7'!E46</f>
        <v>0</v>
      </c>
      <c r="Y38" s="760">
        <f>'8'!D46</f>
        <v>0</v>
      </c>
      <c r="Z38" s="758" t="s">
        <v>88</v>
      </c>
      <c r="AA38" s="759">
        <f>'8'!E46</f>
        <v>0</v>
      </c>
      <c r="AB38" s="750">
        <f>'9'!D46</f>
        <v>0</v>
      </c>
      <c r="AC38" s="758" t="s">
        <v>88</v>
      </c>
      <c r="AD38" s="759">
        <f>'9'!E46</f>
        <v>0</v>
      </c>
      <c r="AE38" s="760">
        <f>'10'!D46</f>
        <v>0</v>
      </c>
      <c r="AF38" s="758" t="s">
        <v>88</v>
      </c>
      <c r="AG38" s="759">
        <f>'10'!E46</f>
        <v>0</v>
      </c>
      <c r="AH38" s="760">
        <f>'11'!D46</f>
        <v>0</v>
      </c>
      <c r="AI38" s="758" t="s">
        <v>88</v>
      </c>
      <c r="AJ38" s="759">
        <f>'11'!E46</f>
        <v>0</v>
      </c>
      <c r="AK38" s="760">
        <f>'12'!D46</f>
        <v>0</v>
      </c>
      <c r="AL38" s="758" t="s">
        <v>88</v>
      </c>
      <c r="AM38" s="759">
        <f>'12'!E46</f>
        <v>0</v>
      </c>
      <c r="AN38" s="760">
        <f>'13'!D46</f>
        <v>0</v>
      </c>
      <c r="AO38" s="758" t="s">
        <v>88</v>
      </c>
      <c r="AP38" s="759">
        <f>'13'!E46</f>
        <v>0</v>
      </c>
      <c r="AQ38" s="760">
        <f>'14'!D46</f>
        <v>0</v>
      </c>
      <c r="AR38" s="758" t="s">
        <v>88</v>
      </c>
      <c r="AS38" s="759">
        <f>'14'!E46</f>
        <v>0</v>
      </c>
      <c r="AT38" s="750">
        <f>'15'!D46</f>
        <v>0</v>
      </c>
      <c r="AU38" s="758" t="s">
        <v>88</v>
      </c>
      <c r="AV38" s="751">
        <f>'15'!E46</f>
        <v>0</v>
      </c>
      <c r="AW38" s="752">
        <f t="shared" si="0"/>
        <v>0</v>
      </c>
      <c r="AX38" s="751">
        <f>'16'!D46</f>
        <v>0</v>
      </c>
      <c r="AY38" s="751" t="s">
        <v>88</v>
      </c>
      <c r="AZ38" s="749">
        <f>'16'!E46</f>
        <v>0</v>
      </c>
      <c r="BA38" s="750">
        <f>'17'!D46</f>
        <v>0</v>
      </c>
      <c r="BB38" s="751" t="s">
        <v>88</v>
      </c>
      <c r="BC38" s="749">
        <f>'17'!E46</f>
        <v>0</v>
      </c>
      <c r="BD38" s="750">
        <f>'18'!D46</f>
        <v>0</v>
      </c>
      <c r="BE38" s="751" t="s">
        <v>88</v>
      </c>
      <c r="BF38" s="749">
        <f>'18'!E46</f>
        <v>0</v>
      </c>
      <c r="BG38" s="750">
        <f>'19'!D46</f>
        <v>0</v>
      </c>
      <c r="BH38" s="751" t="s">
        <v>88</v>
      </c>
      <c r="BI38" s="749">
        <f>'19'!E46</f>
        <v>0</v>
      </c>
      <c r="BJ38" s="750">
        <f>'20'!D46</f>
        <v>0</v>
      </c>
      <c r="BK38" s="751" t="s">
        <v>88</v>
      </c>
      <c r="BL38" s="749">
        <f>'20'!E46</f>
        <v>0</v>
      </c>
      <c r="BM38" s="750">
        <f>'21'!D46</f>
        <v>0</v>
      </c>
      <c r="BN38" s="751" t="s">
        <v>88</v>
      </c>
      <c r="BO38" s="749">
        <f>'21'!E46</f>
        <v>0</v>
      </c>
      <c r="BP38" s="750">
        <f>'22'!D46</f>
        <v>0</v>
      </c>
      <c r="BQ38" s="751" t="s">
        <v>88</v>
      </c>
      <c r="BR38" s="749">
        <f>'22'!E46</f>
        <v>0</v>
      </c>
      <c r="BS38" s="750">
        <f>'23'!D46</f>
        <v>0</v>
      </c>
      <c r="BT38" s="751" t="s">
        <v>88</v>
      </c>
      <c r="BU38" s="749">
        <f>'23'!E46</f>
        <v>0</v>
      </c>
      <c r="BV38" s="750">
        <f>'24'!D46</f>
        <v>0</v>
      </c>
      <c r="BW38" s="751" t="s">
        <v>88</v>
      </c>
      <c r="BX38" s="749">
        <f>'24'!E46</f>
        <v>0</v>
      </c>
      <c r="BY38" s="750">
        <f>'25'!D46</f>
        <v>0</v>
      </c>
      <c r="BZ38" s="751" t="s">
        <v>88</v>
      </c>
      <c r="CA38" s="749">
        <f>'25'!E46</f>
        <v>0</v>
      </c>
      <c r="CB38" s="750">
        <f>'26'!D46</f>
        <v>0</v>
      </c>
      <c r="CC38" s="751" t="s">
        <v>88</v>
      </c>
      <c r="CD38" s="749">
        <f>'26'!E46</f>
        <v>0</v>
      </c>
      <c r="CE38" s="750">
        <f>'27'!D46</f>
        <v>0</v>
      </c>
      <c r="CF38" s="751" t="s">
        <v>88</v>
      </c>
      <c r="CG38" s="749">
        <f>'27'!E46</f>
        <v>0</v>
      </c>
      <c r="CH38" s="750">
        <f>'28'!D46</f>
        <v>0</v>
      </c>
      <c r="CI38" s="751" t="s">
        <v>88</v>
      </c>
      <c r="CJ38" s="749">
        <f>'28'!E46</f>
        <v>0</v>
      </c>
      <c r="CK38" s="750">
        <f>'29'!D46</f>
        <v>0</v>
      </c>
      <c r="CL38" s="751" t="s">
        <v>88</v>
      </c>
      <c r="CM38" s="749">
        <f>'29'!E46</f>
        <v>0</v>
      </c>
      <c r="CN38" s="750">
        <f>'30'!D46</f>
        <v>0</v>
      </c>
      <c r="CO38" s="751" t="s">
        <v>88</v>
      </c>
      <c r="CP38" s="749">
        <f>'30'!E46</f>
        <v>0</v>
      </c>
      <c r="CQ38" s="750">
        <f>'31'!D46</f>
        <v>0</v>
      </c>
      <c r="CR38" s="751" t="s">
        <v>88</v>
      </c>
      <c r="CS38" s="753">
        <f>'31'!E46</f>
        <v>0</v>
      </c>
    </row>
    <row r="39" spans="1:97" ht="24.75" customHeight="1">
      <c r="A39" s="746">
        <v>34</v>
      </c>
      <c r="B39" s="747">
        <f>ﾃﾞｰﾀ入力!D36</f>
        <v>0</v>
      </c>
      <c r="C39" s="748">
        <v>0</v>
      </c>
      <c r="D39" s="758">
        <f>'1'!D47</f>
        <v>0</v>
      </c>
      <c r="E39" s="758" t="s">
        <v>88</v>
      </c>
      <c r="F39" s="759">
        <f>'1'!E47</f>
        <v>0</v>
      </c>
      <c r="G39" s="760">
        <f>'2'!D47</f>
        <v>0</v>
      </c>
      <c r="H39" s="758" t="s">
        <v>88</v>
      </c>
      <c r="I39" s="759">
        <f>'2'!E47</f>
        <v>0</v>
      </c>
      <c r="J39" s="760">
        <f>'3'!D47</f>
        <v>0</v>
      </c>
      <c r="K39" s="758" t="s">
        <v>88</v>
      </c>
      <c r="L39" s="759">
        <f>'3'!E47</f>
        <v>0</v>
      </c>
      <c r="M39" s="760">
        <f>'4'!D47</f>
        <v>0</v>
      </c>
      <c r="N39" s="758" t="s">
        <v>88</v>
      </c>
      <c r="O39" s="759">
        <f>'4'!E47</f>
        <v>0</v>
      </c>
      <c r="P39" s="760">
        <f>'5'!D47</f>
        <v>0</v>
      </c>
      <c r="Q39" s="758" t="s">
        <v>88</v>
      </c>
      <c r="R39" s="759">
        <f>'5'!E47</f>
        <v>0</v>
      </c>
      <c r="S39" s="760">
        <f>'6'!D47</f>
        <v>0</v>
      </c>
      <c r="T39" s="758" t="s">
        <v>88</v>
      </c>
      <c r="U39" s="759">
        <f>'6'!E47</f>
        <v>0</v>
      </c>
      <c r="V39" s="760">
        <f>'7'!D47</f>
        <v>0</v>
      </c>
      <c r="W39" s="758" t="s">
        <v>88</v>
      </c>
      <c r="X39" s="759">
        <f>'7'!E47</f>
        <v>0</v>
      </c>
      <c r="Y39" s="760">
        <f>'8'!D47</f>
        <v>0</v>
      </c>
      <c r="Z39" s="758" t="s">
        <v>88</v>
      </c>
      <c r="AA39" s="759">
        <f>'8'!E47</f>
        <v>0</v>
      </c>
      <c r="AB39" s="750">
        <f>'9'!D47</f>
        <v>0</v>
      </c>
      <c r="AC39" s="758" t="s">
        <v>88</v>
      </c>
      <c r="AD39" s="759">
        <f>'9'!E47</f>
        <v>0</v>
      </c>
      <c r="AE39" s="760">
        <f>'10'!D47</f>
        <v>0</v>
      </c>
      <c r="AF39" s="758" t="s">
        <v>88</v>
      </c>
      <c r="AG39" s="759">
        <f>'10'!E47</f>
        <v>0</v>
      </c>
      <c r="AH39" s="760">
        <f>'11'!D47</f>
        <v>0</v>
      </c>
      <c r="AI39" s="758" t="s">
        <v>88</v>
      </c>
      <c r="AJ39" s="759">
        <f>'11'!E47</f>
        <v>0</v>
      </c>
      <c r="AK39" s="760">
        <f>'12'!D47</f>
        <v>0</v>
      </c>
      <c r="AL39" s="758" t="s">
        <v>88</v>
      </c>
      <c r="AM39" s="759">
        <f>'12'!E47</f>
        <v>0</v>
      </c>
      <c r="AN39" s="760">
        <f>'13'!D47</f>
        <v>0</v>
      </c>
      <c r="AO39" s="758" t="s">
        <v>88</v>
      </c>
      <c r="AP39" s="759">
        <f>'13'!E47</f>
        <v>0</v>
      </c>
      <c r="AQ39" s="760">
        <f>'14'!D47</f>
        <v>0</v>
      </c>
      <c r="AR39" s="758" t="s">
        <v>88</v>
      </c>
      <c r="AS39" s="759">
        <f>'14'!E47</f>
        <v>0</v>
      </c>
      <c r="AT39" s="750">
        <f>'15'!D47</f>
        <v>0</v>
      </c>
      <c r="AU39" s="758" t="s">
        <v>88</v>
      </c>
      <c r="AV39" s="751">
        <f>'15'!E47</f>
        <v>0</v>
      </c>
      <c r="AW39" s="752">
        <f t="shared" si="0"/>
        <v>0</v>
      </c>
      <c r="AX39" s="751">
        <f>'16'!D47</f>
        <v>0</v>
      </c>
      <c r="AY39" s="751" t="s">
        <v>88</v>
      </c>
      <c r="AZ39" s="749">
        <f>'16'!E47</f>
        <v>0</v>
      </c>
      <c r="BA39" s="750">
        <f>'17'!D47</f>
        <v>0</v>
      </c>
      <c r="BB39" s="751" t="s">
        <v>88</v>
      </c>
      <c r="BC39" s="749">
        <f>'17'!E47</f>
        <v>0</v>
      </c>
      <c r="BD39" s="750">
        <f>'18'!D47</f>
        <v>0</v>
      </c>
      <c r="BE39" s="751" t="s">
        <v>88</v>
      </c>
      <c r="BF39" s="749">
        <f>'18'!E47</f>
        <v>0</v>
      </c>
      <c r="BG39" s="750">
        <f>'19'!D47</f>
        <v>0</v>
      </c>
      <c r="BH39" s="751" t="s">
        <v>88</v>
      </c>
      <c r="BI39" s="749">
        <f>'19'!E47</f>
        <v>0</v>
      </c>
      <c r="BJ39" s="750">
        <f>'20'!D47</f>
        <v>0</v>
      </c>
      <c r="BK39" s="751" t="s">
        <v>88</v>
      </c>
      <c r="BL39" s="749">
        <f>'20'!E47</f>
        <v>0</v>
      </c>
      <c r="BM39" s="750">
        <f>'21'!D47</f>
        <v>0</v>
      </c>
      <c r="BN39" s="751" t="s">
        <v>88</v>
      </c>
      <c r="BO39" s="749">
        <f>'21'!E47</f>
        <v>0</v>
      </c>
      <c r="BP39" s="750"/>
      <c r="BQ39" s="751" t="s">
        <v>88</v>
      </c>
      <c r="BR39" s="749"/>
      <c r="BS39" s="750">
        <f>'23'!D47</f>
        <v>0</v>
      </c>
      <c r="BT39" s="751" t="s">
        <v>88</v>
      </c>
      <c r="BU39" s="749">
        <f>'23'!E47</f>
        <v>0</v>
      </c>
      <c r="BV39" s="750">
        <f>'24'!D47</f>
        <v>0</v>
      </c>
      <c r="BW39" s="751" t="s">
        <v>88</v>
      </c>
      <c r="BX39" s="749">
        <f>'24'!E47</f>
        <v>0</v>
      </c>
      <c r="BY39" s="750">
        <f>'25'!D47</f>
        <v>0</v>
      </c>
      <c r="BZ39" s="751" t="s">
        <v>88</v>
      </c>
      <c r="CA39" s="749">
        <f>'25'!E47</f>
        <v>0</v>
      </c>
      <c r="CB39" s="750">
        <f>'26'!D47</f>
        <v>0</v>
      </c>
      <c r="CC39" s="751" t="s">
        <v>88</v>
      </c>
      <c r="CD39" s="749">
        <f>'26'!E47</f>
        <v>0</v>
      </c>
      <c r="CE39" s="750">
        <f>'27'!D47</f>
        <v>0</v>
      </c>
      <c r="CF39" s="751" t="s">
        <v>88</v>
      </c>
      <c r="CG39" s="749">
        <f>'27'!E47</f>
        <v>0</v>
      </c>
      <c r="CH39" s="750">
        <f>'28'!D47</f>
        <v>0</v>
      </c>
      <c r="CI39" s="751" t="s">
        <v>88</v>
      </c>
      <c r="CJ39" s="749">
        <f>'28'!E47</f>
        <v>0</v>
      </c>
      <c r="CK39" s="750">
        <f>'29'!D47</f>
        <v>0</v>
      </c>
      <c r="CL39" s="751" t="s">
        <v>88</v>
      </c>
      <c r="CM39" s="749">
        <f>'29'!E47</f>
        <v>0</v>
      </c>
      <c r="CN39" s="750"/>
      <c r="CO39" s="751" t="s">
        <v>88</v>
      </c>
      <c r="CP39" s="749"/>
      <c r="CQ39" s="750">
        <f>'31'!D47</f>
        <v>0</v>
      </c>
      <c r="CR39" s="751" t="s">
        <v>88</v>
      </c>
      <c r="CS39" s="753">
        <f>'31'!E47</f>
        <v>0</v>
      </c>
    </row>
    <row r="40" spans="1:97" ht="15" customHeight="1">
      <c r="A40" s="746">
        <v>35</v>
      </c>
      <c r="B40" s="747">
        <f>ﾃﾞｰﾀ入力!D37</f>
        <v>0</v>
      </c>
      <c r="C40" s="748">
        <v>0</v>
      </c>
      <c r="D40" s="758">
        <f>'1'!D48</f>
        <v>0</v>
      </c>
      <c r="E40" s="758" t="s">
        <v>88</v>
      </c>
      <c r="F40" s="759">
        <f>'1'!E48</f>
        <v>0</v>
      </c>
      <c r="G40" s="760">
        <f>'2'!D48</f>
        <v>0</v>
      </c>
      <c r="H40" s="758" t="s">
        <v>88</v>
      </c>
      <c r="I40" s="759">
        <f>'2'!E48</f>
        <v>0</v>
      </c>
      <c r="J40" s="760">
        <f>'3'!D48</f>
        <v>0</v>
      </c>
      <c r="K40" s="758" t="s">
        <v>88</v>
      </c>
      <c r="L40" s="759">
        <f>'3'!E48</f>
        <v>0</v>
      </c>
      <c r="M40" s="760">
        <f>'4'!D48</f>
        <v>0</v>
      </c>
      <c r="N40" s="758" t="s">
        <v>88</v>
      </c>
      <c r="O40" s="759">
        <f>'4'!E48</f>
        <v>0</v>
      </c>
      <c r="P40" s="760">
        <f>'5'!D48</f>
        <v>0</v>
      </c>
      <c r="Q40" s="758" t="s">
        <v>88</v>
      </c>
      <c r="R40" s="759">
        <f>'5'!E48</f>
        <v>0</v>
      </c>
      <c r="S40" s="760">
        <f>'6'!D48</f>
        <v>0</v>
      </c>
      <c r="T40" s="758" t="s">
        <v>88</v>
      </c>
      <c r="U40" s="759">
        <f>'6'!E48</f>
        <v>0</v>
      </c>
      <c r="V40" s="760">
        <f>'7'!D48</f>
        <v>0</v>
      </c>
      <c r="W40" s="758" t="s">
        <v>88</v>
      </c>
      <c r="X40" s="759">
        <f>'7'!E48</f>
        <v>0</v>
      </c>
      <c r="Y40" s="760">
        <f>'8'!D48</f>
        <v>0</v>
      </c>
      <c r="Z40" s="758" t="s">
        <v>88</v>
      </c>
      <c r="AA40" s="759">
        <f>'8'!E48</f>
        <v>0</v>
      </c>
      <c r="AB40" s="750">
        <f>'9'!D48</f>
        <v>0</v>
      </c>
      <c r="AC40" s="758" t="s">
        <v>88</v>
      </c>
      <c r="AD40" s="759">
        <f>'9'!E48</f>
        <v>0</v>
      </c>
      <c r="AE40" s="760">
        <f>'10'!D48</f>
        <v>0</v>
      </c>
      <c r="AF40" s="758" t="s">
        <v>88</v>
      </c>
      <c r="AG40" s="759">
        <f>'10'!E48</f>
        <v>0</v>
      </c>
      <c r="AH40" s="760">
        <f>'11'!D48</f>
        <v>0</v>
      </c>
      <c r="AI40" s="758" t="s">
        <v>88</v>
      </c>
      <c r="AJ40" s="759">
        <f>'11'!E48</f>
        <v>0</v>
      </c>
      <c r="AK40" s="760">
        <f>'12'!D48</f>
        <v>0</v>
      </c>
      <c r="AL40" s="758" t="s">
        <v>88</v>
      </c>
      <c r="AM40" s="759">
        <f>'12'!E48</f>
        <v>0</v>
      </c>
      <c r="AN40" s="760">
        <f>'13'!D48</f>
        <v>0</v>
      </c>
      <c r="AO40" s="758" t="s">
        <v>88</v>
      </c>
      <c r="AP40" s="759">
        <f>'13'!E48</f>
        <v>0</v>
      </c>
      <c r="AQ40" s="760">
        <f>'14'!D48</f>
        <v>0</v>
      </c>
      <c r="AR40" s="758" t="s">
        <v>88</v>
      </c>
      <c r="AS40" s="759">
        <f>'14'!E48</f>
        <v>0</v>
      </c>
      <c r="AT40" s="750">
        <f>'15'!D48</f>
        <v>0</v>
      </c>
      <c r="AU40" s="758" t="s">
        <v>88</v>
      </c>
      <c r="AV40" s="751">
        <f>'15'!E48</f>
        <v>0</v>
      </c>
      <c r="AW40" s="752">
        <f t="shared" si="0"/>
        <v>0</v>
      </c>
      <c r="AX40" s="751">
        <f>'16'!D48</f>
        <v>0</v>
      </c>
      <c r="AY40" s="751" t="s">
        <v>88</v>
      </c>
      <c r="AZ40" s="749">
        <f>'16'!E48</f>
        <v>0</v>
      </c>
      <c r="BA40" s="750">
        <f>'17'!D48</f>
        <v>0</v>
      </c>
      <c r="BB40" s="751" t="s">
        <v>88</v>
      </c>
      <c r="BC40" s="749">
        <f>'17'!E48</f>
        <v>0</v>
      </c>
      <c r="BD40" s="750">
        <f>'18'!D48</f>
        <v>0</v>
      </c>
      <c r="BE40" s="751" t="s">
        <v>88</v>
      </c>
      <c r="BF40" s="749">
        <f>'18'!E48</f>
        <v>0</v>
      </c>
      <c r="BG40" s="750">
        <f>'19'!D48</f>
        <v>0</v>
      </c>
      <c r="BH40" s="751" t="s">
        <v>88</v>
      </c>
      <c r="BI40" s="749">
        <f>'19'!E48</f>
        <v>0</v>
      </c>
      <c r="BJ40" s="750">
        <f>'20'!D48</f>
        <v>0</v>
      </c>
      <c r="BK40" s="751" t="s">
        <v>88</v>
      </c>
      <c r="BL40" s="749">
        <f>'20'!E48</f>
        <v>0</v>
      </c>
      <c r="BM40" s="750">
        <f>'21'!D48</f>
        <v>0</v>
      </c>
      <c r="BN40" s="751" t="s">
        <v>88</v>
      </c>
      <c r="BO40" s="749">
        <f>'21'!E48</f>
        <v>0</v>
      </c>
      <c r="BP40" s="750">
        <f>'22'!D48</f>
        <v>0</v>
      </c>
      <c r="BQ40" s="751" t="s">
        <v>88</v>
      </c>
      <c r="BR40" s="749">
        <f>'22'!E48</f>
        <v>0</v>
      </c>
      <c r="BS40" s="750">
        <f>'23'!D48</f>
        <v>0</v>
      </c>
      <c r="BT40" s="751" t="s">
        <v>88</v>
      </c>
      <c r="BU40" s="749">
        <f>'23'!E48</f>
        <v>0</v>
      </c>
      <c r="BV40" s="750">
        <f>'24'!D48</f>
        <v>0</v>
      </c>
      <c r="BW40" s="751" t="s">
        <v>88</v>
      </c>
      <c r="BX40" s="749">
        <f>'24'!E48</f>
        <v>0</v>
      </c>
      <c r="BY40" s="750">
        <f>'25'!D48</f>
        <v>0</v>
      </c>
      <c r="BZ40" s="751" t="s">
        <v>88</v>
      </c>
      <c r="CA40" s="749">
        <f>'25'!E48</f>
        <v>0</v>
      </c>
      <c r="CB40" s="750">
        <f>'26'!D48</f>
        <v>0</v>
      </c>
      <c r="CC40" s="751" t="s">
        <v>88</v>
      </c>
      <c r="CD40" s="749">
        <f>'26'!E48</f>
        <v>0</v>
      </c>
      <c r="CE40" s="750">
        <f>'27'!D48</f>
        <v>0</v>
      </c>
      <c r="CF40" s="751" t="s">
        <v>88</v>
      </c>
      <c r="CG40" s="749">
        <f>'27'!E48</f>
        <v>0</v>
      </c>
      <c r="CH40" s="750">
        <f>'28'!D48</f>
        <v>0</v>
      </c>
      <c r="CI40" s="751" t="s">
        <v>88</v>
      </c>
      <c r="CJ40" s="749">
        <f>'28'!E48</f>
        <v>0</v>
      </c>
      <c r="CK40" s="750">
        <f>'29'!D48</f>
        <v>0</v>
      </c>
      <c r="CL40" s="751" t="s">
        <v>88</v>
      </c>
      <c r="CM40" s="749">
        <f>'29'!E48</f>
        <v>0</v>
      </c>
      <c r="CN40" s="750">
        <f>'30'!D48</f>
        <v>0</v>
      </c>
      <c r="CO40" s="751" t="s">
        <v>88</v>
      </c>
      <c r="CP40" s="749">
        <f>'30'!E48</f>
        <v>0</v>
      </c>
      <c r="CQ40" s="750">
        <f>'31'!D48</f>
        <v>0</v>
      </c>
      <c r="CR40" s="751" t="s">
        <v>88</v>
      </c>
      <c r="CS40" s="753">
        <f>'31'!E48</f>
        <v>0</v>
      </c>
    </row>
    <row r="41" spans="1:97" s="176" customFormat="1" ht="15" customHeight="1" thickBot="1">
      <c r="A41" s="763">
        <v>36</v>
      </c>
      <c r="B41" s="764">
        <f>ﾃﾞｰﾀ入力!D40</f>
        <v>0</v>
      </c>
      <c r="C41" s="765">
        <v>0</v>
      </c>
      <c r="D41" s="766">
        <f>'1'!D49</f>
        <v>0</v>
      </c>
      <c r="E41" s="766" t="s">
        <v>88</v>
      </c>
      <c r="F41" s="767">
        <f>'1'!E49</f>
        <v>0</v>
      </c>
      <c r="G41" s="768">
        <f>'2'!D49</f>
        <v>0</v>
      </c>
      <c r="H41" s="766" t="s">
        <v>88</v>
      </c>
      <c r="I41" s="767">
        <f>'2'!E49</f>
        <v>0</v>
      </c>
      <c r="J41" s="768">
        <f>'3'!D49</f>
        <v>0</v>
      </c>
      <c r="K41" s="766" t="s">
        <v>88</v>
      </c>
      <c r="L41" s="767">
        <f>'3'!E49</f>
        <v>0</v>
      </c>
      <c r="M41" s="768">
        <f>'4'!D49</f>
        <v>0</v>
      </c>
      <c r="N41" s="766" t="s">
        <v>88</v>
      </c>
      <c r="O41" s="767">
        <f>'4'!E49</f>
        <v>0</v>
      </c>
      <c r="P41" s="768">
        <f>'5'!D49</f>
        <v>0</v>
      </c>
      <c r="Q41" s="766" t="s">
        <v>88</v>
      </c>
      <c r="R41" s="767">
        <f>'5'!E49</f>
        <v>0</v>
      </c>
      <c r="S41" s="768">
        <f>'6'!D49</f>
        <v>0</v>
      </c>
      <c r="T41" s="766" t="s">
        <v>88</v>
      </c>
      <c r="U41" s="767">
        <f>'6'!E49</f>
        <v>0</v>
      </c>
      <c r="V41" s="768">
        <f>'7'!D49</f>
        <v>0</v>
      </c>
      <c r="W41" s="766" t="s">
        <v>88</v>
      </c>
      <c r="X41" s="767">
        <f>'7'!E49</f>
        <v>0</v>
      </c>
      <c r="Y41" s="768">
        <f>'8'!D49</f>
        <v>0</v>
      </c>
      <c r="Z41" s="766" t="s">
        <v>88</v>
      </c>
      <c r="AA41" s="767">
        <f>'8'!E49</f>
        <v>0</v>
      </c>
      <c r="AB41" s="750">
        <f>'9'!D49</f>
        <v>0</v>
      </c>
      <c r="AC41" s="766" t="s">
        <v>88</v>
      </c>
      <c r="AD41" s="767">
        <f>'9'!E49</f>
        <v>0</v>
      </c>
      <c r="AE41" s="768">
        <f>'10'!D49</f>
        <v>0</v>
      </c>
      <c r="AF41" s="766" t="s">
        <v>88</v>
      </c>
      <c r="AG41" s="767">
        <f>'10'!E49</f>
        <v>0</v>
      </c>
      <c r="AH41" s="768">
        <f>'11'!D49</f>
        <v>0</v>
      </c>
      <c r="AI41" s="766" t="s">
        <v>88</v>
      </c>
      <c r="AJ41" s="767">
        <f>'11'!E49</f>
        <v>0</v>
      </c>
      <c r="AK41" s="768">
        <f>'12'!D49</f>
        <v>0</v>
      </c>
      <c r="AL41" s="766" t="s">
        <v>88</v>
      </c>
      <c r="AM41" s="767">
        <f>'12'!E49</f>
        <v>0</v>
      </c>
      <c r="AN41" s="768">
        <f>'13'!D49</f>
        <v>0</v>
      </c>
      <c r="AO41" s="766" t="s">
        <v>88</v>
      </c>
      <c r="AP41" s="767">
        <f>'13'!E49</f>
        <v>0</v>
      </c>
      <c r="AQ41" s="768">
        <f>'14'!D49</f>
        <v>0</v>
      </c>
      <c r="AR41" s="766" t="s">
        <v>88</v>
      </c>
      <c r="AS41" s="767">
        <f>'14'!E49</f>
        <v>0</v>
      </c>
      <c r="AT41" s="768">
        <f>'15'!D49</f>
        <v>0</v>
      </c>
      <c r="AU41" s="766" t="s">
        <v>88</v>
      </c>
      <c r="AV41" s="766">
        <f>'15'!E49</f>
        <v>0</v>
      </c>
      <c r="AW41" s="769">
        <f t="shared" si="0"/>
        <v>0</v>
      </c>
      <c r="AX41" s="766">
        <f>'16'!D49</f>
        <v>0</v>
      </c>
      <c r="AY41" s="766" t="s">
        <v>88</v>
      </c>
      <c r="AZ41" s="767">
        <f>'16'!E49</f>
        <v>0</v>
      </c>
      <c r="BA41" s="768">
        <f>'17'!D49</f>
        <v>0</v>
      </c>
      <c r="BB41" s="766" t="s">
        <v>88</v>
      </c>
      <c r="BC41" s="767">
        <f>'17'!E49</f>
        <v>0</v>
      </c>
      <c r="BD41" s="768">
        <f>'18'!D49</f>
        <v>0</v>
      </c>
      <c r="BE41" s="766" t="s">
        <v>88</v>
      </c>
      <c r="BF41" s="767">
        <f>'18'!E49</f>
        <v>0</v>
      </c>
      <c r="BG41" s="768">
        <f>'19'!D49</f>
        <v>0</v>
      </c>
      <c r="BH41" s="766" t="s">
        <v>88</v>
      </c>
      <c r="BI41" s="767">
        <f>'19'!E49</f>
        <v>0</v>
      </c>
      <c r="BJ41" s="768">
        <f>'20'!D49</f>
        <v>0</v>
      </c>
      <c r="BK41" s="766" t="s">
        <v>88</v>
      </c>
      <c r="BL41" s="767">
        <f>'20'!E49</f>
        <v>0</v>
      </c>
      <c r="BM41" s="768">
        <f>'21'!D49</f>
        <v>0</v>
      </c>
      <c r="BN41" s="766" t="s">
        <v>88</v>
      </c>
      <c r="BO41" s="767">
        <f>'21'!E49</f>
        <v>0</v>
      </c>
      <c r="BP41" s="768">
        <f>'22'!D49</f>
        <v>0</v>
      </c>
      <c r="BQ41" s="766" t="s">
        <v>88</v>
      </c>
      <c r="BR41" s="767">
        <f>'22'!E49</f>
        <v>0</v>
      </c>
      <c r="BS41" s="768">
        <f>'23'!D49</f>
        <v>0</v>
      </c>
      <c r="BT41" s="766" t="s">
        <v>88</v>
      </c>
      <c r="BU41" s="767">
        <f>'23'!E49</f>
        <v>0</v>
      </c>
      <c r="BV41" s="768">
        <f>'24'!D49</f>
        <v>0</v>
      </c>
      <c r="BW41" s="766" t="s">
        <v>88</v>
      </c>
      <c r="BX41" s="767">
        <f>'24'!E49</f>
        <v>0</v>
      </c>
      <c r="BY41" s="768">
        <f>'25'!D49</f>
        <v>0</v>
      </c>
      <c r="BZ41" s="766" t="s">
        <v>88</v>
      </c>
      <c r="CA41" s="767">
        <f>'25'!E49</f>
        <v>0</v>
      </c>
      <c r="CB41" s="768">
        <f>'26'!D49</f>
        <v>0</v>
      </c>
      <c r="CC41" s="766" t="s">
        <v>88</v>
      </c>
      <c r="CD41" s="767">
        <f>'26'!E49</f>
        <v>0</v>
      </c>
      <c r="CE41" s="768">
        <f>'27'!D49</f>
        <v>0</v>
      </c>
      <c r="CF41" s="766" t="s">
        <v>88</v>
      </c>
      <c r="CG41" s="767">
        <f>'27'!E49</f>
        <v>0</v>
      </c>
      <c r="CH41" s="768">
        <f>'28'!D49</f>
        <v>0</v>
      </c>
      <c r="CI41" s="766" t="s">
        <v>88</v>
      </c>
      <c r="CJ41" s="767">
        <f>'28'!E49</f>
        <v>0</v>
      </c>
      <c r="CK41" s="768">
        <f>'29'!D49</f>
        <v>0</v>
      </c>
      <c r="CL41" s="766" t="s">
        <v>88</v>
      </c>
      <c r="CM41" s="767">
        <f>'29'!E49</f>
        <v>0</v>
      </c>
      <c r="CN41" s="768">
        <f>'30'!D49</f>
        <v>0</v>
      </c>
      <c r="CO41" s="766" t="s">
        <v>88</v>
      </c>
      <c r="CP41" s="767">
        <f>'30'!E49</f>
        <v>0</v>
      </c>
      <c r="CQ41" s="768">
        <f>'31'!D49</f>
        <v>0</v>
      </c>
      <c r="CR41" s="766" t="s">
        <v>88</v>
      </c>
      <c r="CS41" s="770">
        <f>'31'!E49</f>
        <v>0</v>
      </c>
    </row>
    <row r="42" spans="1:97" ht="15" customHeight="1">
      <c r="A42" s="1443" t="s">
        <v>147</v>
      </c>
      <c r="B42" s="1444"/>
      <c r="C42" s="1445"/>
      <c r="D42" s="771"/>
      <c r="E42" s="771"/>
      <c r="F42" s="772"/>
      <c r="G42" s="773"/>
      <c r="H42" s="771"/>
      <c r="I42" s="772"/>
      <c r="J42" s="773"/>
      <c r="K42" s="771"/>
      <c r="L42" s="772"/>
      <c r="M42" s="773"/>
      <c r="N42" s="771"/>
      <c r="O42" s="772"/>
      <c r="P42" s="773"/>
      <c r="Q42" s="771"/>
      <c r="R42" s="772"/>
      <c r="S42" s="773"/>
      <c r="T42" s="771"/>
      <c r="U42" s="772"/>
      <c r="V42" s="773"/>
      <c r="W42" s="771"/>
      <c r="X42" s="772"/>
      <c r="Y42" s="773"/>
      <c r="Z42" s="771"/>
      <c r="AA42" s="772"/>
      <c r="AB42" s="773"/>
      <c r="AC42" s="771"/>
      <c r="AD42" s="772"/>
      <c r="AE42" s="773"/>
      <c r="AF42" s="771"/>
      <c r="AG42" s="772"/>
      <c r="AH42" s="773"/>
      <c r="AI42" s="771"/>
      <c r="AJ42" s="772"/>
      <c r="AK42" s="773"/>
      <c r="AL42" s="771"/>
      <c r="AM42" s="772"/>
      <c r="AN42" s="773"/>
      <c r="AO42" s="771"/>
      <c r="AP42" s="772"/>
      <c r="AQ42" s="773"/>
      <c r="AR42" s="771"/>
      <c r="AS42" s="772"/>
      <c r="AT42" s="773"/>
      <c r="AU42" s="771"/>
      <c r="AV42" s="774"/>
      <c r="AW42" s="1452" t="str">
        <f>A42</f>
        <v>不足時間帯</v>
      </c>
      <c r="AX42" s="758"/>
      <c r="AY42" s="758"/>
      <c r="AZ42" s="759"/>
      <c r="BA42" s="760"/>
      <c r="BB42" s="758"/>
      <c r="BC42" s="759"/>
      <c r="BD42" s="760"/>
      <c r="BE42" s="758"/>
      <c r="BF42" s="759"/>
      <c r="BG42" s="760"/>
      <c r="BH42" s="758"/>
      <c r="BI42" s="759"/>
      <c r="BJ42" s="760"/>
      <c r="BK42" s="758"/>
      <c r="BL42" s="759"/>
      <c r="BM42" s="760"/>
      <c r="BN42" s="758"/>
      <c r="BO42" s="759"/>
      <c r="BP42" s="760"/>
      <c r="BQ42" s="758"/>
      <c r="BR42" s="759"/>
      <c r="BS42" s="760"/>
      <c r="BT42" s="758"/>
      <c r="BU42" s="759"/>
      <c r="BV42" s="760"/>
      <c r="BW42" s="758"/>
      <c r="BX42" s="759"/>
      <c r="BY42" s="760"/>
      <c r="BZ42" s="758"/>
      <c r="CA42" s="759"/>
      <c r="CB42" s="760"/>
      <c r="CC42" s="758"/>
      <c r="CD42" s="759"/>
      <c r="CE42" s="760"/>
      <c r="CF42" s="758"/>
      <c r="CG42" s="759"/>
      <c r="CH42" s="760"/>
      <c r="CI42" s="758"/>
      <c r="CJ42" s="759"/>
      <c r="CK42" s="760"/>
      <c r="CL42" s="758"/>
      <c r="CM42" s="759"/>
      <c r="CN42" s="760"/>
      <c r="CO42" s="758"/>
      <c r="CP42" s="759"/>
      <c r="CQ42" s="760"/>
      <c r="CR42" s="758"/>
      <c r="CS42" s="775"/>
    </row>
    <row r="43" spans="1:97" ht="15" customHeight="1">
      <c r="A43" s="1446"/>
      <c r="B43" s="1447"/>
      <c r="C43" s="1448"/>
      <c r="D43" s="758"/>
      <c r="E43" s="758"/>
      <c r="F43" s="759"/>
      <c r="G43" s="760"/>
      <c r="H43" s="758"/>
      <c r="I43" s="759"/>
      <c r="J43" s="760"/>
      <c r="K43" s="758"/>
      <c r="L43" s="759"/>
      <c r="M43" s="760"/>
      <c r="N43" s="758"/>
      <c r="O43" s="759"/>
      <c r="P43" s="760"/>
      <c r="Q43" s="758"/>
      <c r="R43" s="759"/>
      <c r="S43" s="760"/>
      <c r="T43" s="758"/>
      <c r="U43" s="759"/>
      <c r="V43" s="760"/>
      <c r="W43" s="758"/>
      <c r="X43" s="759"/>
      <c r="Y43" s="760"/>
      <c r="Z43" s="758"/>
      <c r="AA43" s="759"/>
      <c r="AB43" s="760"/>
      <c r="AC43" s="758"/>
      <c r="AD43" s="759"/>
      <c r="AE43" s="760"/>
      <c r="AF43" s="758"/>
      <c r="AG43" s="759"/>
      <c r="AH43" s="760"/>
      <c r="AI43" s="758"/>
      <c r="AJ43" s="759"/>
      <c r="AK43" s="760"/>
      <c r="AL43" s="758"/>
      <c r="AM43" s="759"/>
      <c r="AN43" s="760"/>
      <c r="AO43" s="758"/>
      <c r="AP43" s="759"/>
      <c r="AQ43" s="760"/>
      <c r="AR43" s="758"/>
      <c r="AS43" s="759"/>
      <c r="AT43" s="760"/>
      <c r="AU43" s="758"/>
      <c r="AV43" s="775"/>
      <c r="AW43" s="1452"/>
      <c r="AX43" s="758"/>
      <c r="AY43" s="758"/>
      <c r="AZ43" s="759"/>
      <c r="BA43" s="760"/>
      <c r="BB43" s="758"/>
      <c r="BC43" s="759"/>
      <c r="BD43" s="760"/>
      <c r="BE43" s="758"/>
      <c r="BF43" s="759"/>
      <c r="BG43" s="760"/>
      <c r="BH43" s="758"/>
      <c r="BI43" s="759"/>
      <c r="BJ43" s="760"/>
      <c r="BK43" s="758"/>
      <c r="BL43" s="759"/>
      <c r="BM43" s="760"/>
      <c r="BN43" s="758"/>
      <c r="BO43" s="759"/>
      <c r="BP43" s="760"/>
      <c r="BQ43" s="758"/>
      <c r="BR43" s="759"/>
      <c r="BS43" s="760"/>
      <c r="BT43" s="758"/>
      <c r="BU43" s="759"/>
      <c r="BV43" s="760"/>
      <c r="BW43" s="758"/>
      <c r="BX43" s="759"/>
      <c r="BY43" s="760"/>
      <c r="BZ43" s="758"/>
      <c r="CA43" s="759"/>
      <c r="CB43" s="760"/>
      <c r="CC43" s="758"/>
      <c r="CD43" s="759"/>
      <c r="CE43" s="760"/>
      <c r="CF43" s="758"/>
      <c r="CG43" s="759"/>
      <c r="CH43" s="760"/>
      <c r="CI43" s="758"/>
      <c r="CJ43" s="759"/>
      <c r="CK43" s="760"/>
      <c r="CL43" s="758"/>
      <c r="CM43" s="759"/>
      <c r="CN43" s="760"/>
      <c r="CO43" s="758"/>
      <c r="CP43" s="759"/>
      <c r="CQ43" s="760"/>
      <c r="CR43" s="758"/>
      <c r="CS43" s="775"/>
    </row>
    <row r="44" spans="1:97" ht="15" customHeight="1">
      <c r="A44" s="1449"/>
      <c r="B44" s="1450"/>
      <c r="C44" s="1451"/>
      <c r="D44" s="776"/>
      <c r="E44" s="776"/>
      <c r="F44" s="777"/>
      <c r="G44" s="778"/>
      <c r="H44" s="776"/>
      <c r="I44" s="777"/>
      <c r="J44" s="778"/>
      <c r="K44" s="776"/>
      <c r="L44" s="777"/>
      <c r="M44" s="778"/>
      <c r="N44" s="776"/>
      <c r="O44" s="777"/>
      <c r="P44" s="778"/>
      <c r="Q44" s="776"/>
      <c r="R44" s="777"/>
      <c r="S44" s="778"/>
      <c r="T44" s="776"/>
      <c r="U44" s="777"/>
      <c r="V44" s="778"/>
      <c r="W44" s="776"/>
      <c r="X44" s="777"/>
      <c r="Y44" s="778"/>
      <c r="Z44" s="776"/>
      <c r="AA44" s="777"/>
      <c r="AB44" s="778"/>
      <c r="AC44" s="776"/>
      <c r="AD44" s="777"/>
      <c r="AE44" s="778"/>
      <c r="AF44" s="776"/>
      <c r="AG44" s="777"/>
      <c r="AH44" s="778"/>
      <c r="AI44" s="776"/>
      <c r="AJ44" s="777"/>
      <c r="AK44" s="778"/>
      <c r="AL44" s="776"/>
      <c r="AM44" s="777"/>
      <c r="AN44" s="778"/>
      <c r="AO44" s="776"/>
      <c r="AP44" s="777"/>
      <c r="AQ44" s="778"/>
      <c r="AR44" s="776"/>
      <c r="AS44" s="777"/>
      <c r="AT44" s="778"/>
      <c r="AU44" s="776"/>
      <c r="AV44" s="779"/>
      <c r="AW44" s="1453"/>
      <c r="AX44" s="776"/>
      <c r="AY44" s="776"/>
      <c r="AZ44" s="777"/>
      <c r="BA44" s="778"/>
      <c r="BB44" s="776"/>
      <c r="BC44" s="777"/>
      <c r="BD44" s="778"/>
      <c r="BE44" s="776"/>
      <c r="BF44" s="777"/>
      <c r="BG44" s="778"/>
      <c r="BH44" s="776"/>
      <c r="BI44" s="777"/>
      <c r="BJ44" s="778"/>
      <c r="BK44" s="776"/>
      <c r="BL44" s="777"/>
      <c r="BM44" s="778"/>
      <c r="BN44" s="776"/>
      <c r="BO44" s="777"/>
      <c r="BP44" s="778"/>
      <c r="BQ44" s="776"/>
      <c r="BR44" s="777"/>
      <c r="BS44" s="778"/>
      <c r="BT44" s="776"/>
      <c r="BU44" s="777"/>
      <c r="BV44" s="778"/>
      <c r="BW44" s="776"/>
      <c r="BX44" s="777"/>
      <c r="BY44" s="778"/>
      <c r="BZ44" s="776"/>
      <c r="CA44" s="777"/>
      <c r="CB44" s="778"/>
      <c r="CC44" s="776"/>
      <c r="CD44" s="777"/>
      <c r="CE44" s="778"/>
      <c r="CF44" s="776"/>
      <c r="CG44" s="777"/>
      <c r="CH44" s="778"/>
      <c r="CI44" s="776"/>
      <c r="CJ44" s="777"/>
      <c r="CK44" s="778"/>
      <c r="CL44" s="776"/>
      <c r="CM44" s="777"/>
      <c r="CN44" s="778"/>
      <c r="CO44" s="776"/>
      <c r="CP44" s="777"/>
      <c r="CQ44" s="778"/>
      <c r="CR44" s="776"/>
      <c r="CS44" s="779"/>
    </row>
  </sheetData>
  <sheetProtection formatCells="0"/>
  <mergeCells count="108">
    <mergeCell ref="BV1:BX1"/>
    <mergeCell ref="AX3:AZ3"/>
    <mergeCell ref="BS3:BU3"/>
    <mergeCell ref="BS4:BU4"/>
    <mergeCell ref="BJ1:BL1"/>
    <mergeCell ref="BM4:BO4"/>
    <mergeCell ref="AX4:AZ4"/>
    <mergeCell ref="BA4:BC4"/>
    <mergeCell ref="BD4:BF4"/>
    <mergeCell ref="BJ4:BL4"/>
    <mergeCell ref="BG3:BI3"/>
    <mergeCell ref="BD3:BF3"/>
    <mergeCell ref="BA3:BC3"/>
    <mergeCell ref="BD1:BF1"/>
    <mergeCell ref="BP3:BR3"/>
    <mergeCell ref="BJ3:BL3"/>
    <mergeCell ref="BM3:BO3"/>
    <mergeCell ref="BS1:BU1"/>
    <mergeCell ref="BG1:BI1"/>
    <mergeCell ref="CE4:CG4"/>
    <mergeCell ref="CB4:CD4"/>
    <mergeCell ref="BP4:BR4"/>
    <mergeCell ref="BY3:CA3"/>
    <mergeCell ref="BV3:BX3"/>
    <mergeCell ref="CN3:CP3"/>
    <mergeCell ref="CK3:CM3"/>
    <mergeCell ref="CQ5:CS5"/>
    <mergeCell ref="CK5:CM5"/>
    <mergeCell ref="CN5:CP5"/>
    <mergeCell ref="CQ4:CS4"/>
    <mergeCell ref="CK4:CM4"/>
    <mergeCell ref="CN4:CP4"/>
    <mergeCell ref="CH5:CJ5"/>
    <mergeCell ref="CH4:CJ4"/>
    <mergeCell ref="CH3:CJ3"/>
    <mergeCell ref="CE3:CG3"/>
    <mergeCell ref="CB3:CD3"/>
    <mergeCell ref="CQ3:CS3"/>
    <mergeCell ref="BZ1:CB1"/>
    <mergeCell ref="BM1:BR1"/>
    <mergeCell ref="D5:F5"/>
    <mergeCell ref="G5:I5"/>
    <mergeCell ref="J5:L5"/>
    <mergeCell ref="M5:O5"/>
    <mergeCell ref="CE5:CG5"/>
    <mergeCell ref="Y5:AA5"/>
    <mergeCell ref="AB5:AD5"/>
    <mergeCell ref="AE5:AG5"/>
    <mergeCell ref="AT5:AV5"/>
    <mergeCell ref="AH5:AJ5"/>
    <mergeCell ref="AK5:AM5"/>
    <mergeCell ref="BP5:BR5"/>
    <mergeCell ref="AN5:AP5"/>
    <mergeCell ref="AQ5:AS5"/>
    <mergeCell ref="BS5:BU5"/>
    <mergeCell ref="BD5:BF5"/>
    <mergeCell ref="AX5:AZ5"/>
    <mergeCell ref="BA5:BC5"/>
    <mergeCell ref="J1:L1"/>
    <mergeCell ref="P1:R1"/>
    <mergeCell ref="D3:F3"/>
    <mergeCell ref="AT3:AV3"/>
    <mergeCell ref="A42:C44"/>
    <mergeCell ref="AW42:AW44"/>
    <mergeCell ref="A4:A5"/>
    <mergeCell ref="B4:B5"/>
    <mergeCell ref="D4:F4"/>
    <mergeCell ref="G4:I4"/>
    <mergeCell ref="M4:O4"/>
    <mergeCell ref="AT4:AV4"/>
    <mergeCell ref="P4:R4"/>
    <mergeCell ref="S4:U4"/>
    <mergeCell ref="V4:X4"/>
    <mergeCell ref="AQ4:AS4"/>
    <mergeCell ref="AK4:AM4"/>
    <mergeCell ref="AN4:AP4"/>
    <mergeCell ref="S1:X1"/>
    <mergeCell ref="P5:R5"/>
    <mergeCell ref="S5:U5"/>
    <mergeCell ref="V5:X5"/>
    <mergeCell ref="AW4:AW5"/>
    <mergeCell ref="AK3:AM3"/>
    <mergeCell ref="P3:R3"/>
    <mergeCell ref="M3:O3"/>
    <mergeCell ref="AN3:AP3"/>
    <mergeCell ref="AQ3:AS3"/>
    <mergeCell ref="J3:L3"/>
    <mergeCell ref="G3:I3"/>
    <mergeCell ref="CB5:CD5"/>
    <mergeCell ref="BV5:BX5"/>
    <mergeCell ref="BV4:BX4"/>
    <mergeCell ref="BY5:CA5"/>
    <mergeCell ref="BY4:CA4"/>
    <mergeCell ref="J4:L4"/>
    <mergeCell ref="BG5:BI5"/>
    <mergeCell ref="BJ5:BL5"/>
    <mergeCell ref="BM5:BO5"/>
    <mergeCell ref="AH3:AJ3"/>
    <mergeCell ref="AE3:AG3"/>
    <mergeCell ref="AB3:AD3"/>
    <mergeCell ref="Y3:AA3"/>
    <mergeCell ref="V3:X3"/>
    <mergeCell ref="S3:U3"/>
    <mergeCell ref="Y4:AA4"/>
    <mergeCell ref="AB4:AD4"/>
    <mergeCell ref="AE4:AG4"/>
    <mergeCell ref="AH4:AJ4"/>
    <mergeCell ref="BG4:BI4"/>
  </mergeCells>
  <phoneticPr fontId="41"/>
  <pageMargins left="0.19685039370078741" right="0.19685039370078741" top="0.35433070866141736" bottom="0.11811023622047245" header="0.39370078740157483" footer="0.31496062992125984"/>
  <pageSetup paperSize="9" scale="89" orientation="landscape" useFirstPageNumber="1" errors="dash" horizontalDpi="360" verticalDpi="360" r:id="rId1"/>
  <headerFooter alignWithMargins="0"/>
  <colBreaks count="1" manualBreakCount="1">
    <brk id="48" max="1048575" man="1"/>
  </colBreaks>
  <ignoredErrors>
    <ignoredError sqref="D27:AA40 D26:T26 V26:AA26 AC27:AS40 AC26:AS26" unlockedFormula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V52"/>
  <sheetViews>
    <sheetView showZeros="0" zoomScale="66" zoomScaleNormal="66" zoomScaleSheetLayoutView="50" workbookViewId="0">
      <selection activeCell="AV24" sqref="AV24"/>
    </sheetView>
  </sheetViews>
  <sheetFormatPr baseColWidth="10" defaultColWidth="3.83203125" defaultRowHeight="20.25" customHeight="1"/>
  <cols>
    <col min="1" max="1" width="3.5" style="64" customWidth="1"/>
    <col min="2" max="2" width="10.6640625" style="65" customWidth="1"/>
    <col min="3" max="3" width="6.6640625" style="65" customWidth="1"/>
    <col min="4" max="7" width="6.6640625" style="65" hidden="1" customWidth="1"/>
    <col min="8" max="8" width="6.6640625" style="64" customWidth="1"/>
    <col min="9" max="9" width="15" style="64" bestFit="1" customWidth="1"/>
    <col min="10" max="10" width="10.6640625" style="64" customWidth="1"/>
    <col min="11" max="11" width="11.33203125" style="65" customWidth="1"/>
    <col min="12" max="19" width="1.83203125" style="65" customWidth="1"/>
    <col min="20" max="78" width="1.83203125" style="64" customWidth="1"/>
    <col min="79" max="79" width="2.33203125" style="64" customWidth="1"/>
    <col min="80" max="91" width="1.83203125" style="64" customWidth="1"/>
    <col min="92" max="93" width="4.83203125" style="64" customWidth="1"/>
    <col min="94" max="94" width="4.83203125" style="221" customWidth="1"/>
    <col min="95" max="95" width="4.83203125" style="64" customWidth="1"/>
    <col min="96" max="97" width="8.6640625" style="64" customWidth="1"/>
    <col min="98" max="98" width="8.6640625" style="69" customWidth="1"/>
    <col min="99" max="99" width="12.33203125" style="69" customWidth="1"/>
    <col min="100" max="100" width="7.6640625" style="69" hidden="1" customWidth="1"/>
    <col min="101" max="101" width="6.6640625" style="64" customWidth="1"/>
    <col min="102" max="102" width="5.5" style="64" customWidth="1"/>
    <col min="103" max="16384" width="3.83203125" style="64"/>
  </cols>
  <sheetData>
    <row r="1" spans="1:105" ht="36" customHeight="1">
      <c r="K1" s="1248" t="str">
        <f>ﾃﾞｰﾀ入力!B4</f>
        <v>新宿三丁目</v>
      </c>
      <c r="L1" s="1248"/>
      <c r="M1" s="1248"/>
      <c r="N1" s="1248"/>
      <c r="O1" s="1248"/>
      <c r="P1" s="1248"/>
      <c r="Q1" s="1248"/>
      <c r="R1" s="1248"/>
      <c r="S1" s="1248"/>
      <c r="T1" s="1248"/>
      <c r="U1" s="1248"/>
      <c r="V1" s="1343" t="s">
        <v>139</v>
      </c>
      <c r="W1" s="1343"/>
      <c r="X1" s="1343"/>
      <c r="Y1" s="1343"/>
      <c r="Z1" s="222"/>
      <c r="AC1" s="1340">
        <f>ﾃﾞｰﾀ入力!B5</f>
        <v>4</v>
      </c>
      <c r="AD1" s="1340"/>
      <c r="AE1" s="1340"/>
      <c r="AF1" s="1340"/>
      <c r="AG1" s="1340"/>
      <c r="AH1" s="1340"/>
      <c r="AI1" s="1340"/>
      <c r="AJ1" s="1340" t="s">
        <v>8</v>
      </c>
      <c r="AK1" s="1340"/>
      <c r="AL1" s="1340"/>
      <c r="AM1" s="1340"/>
      <c r="AN1" s="1340">
        <v>16</v>
      </c>
      <c r="AO1" s="1340"/>
      <c r="AP1" s="1340"/>
      <c r="AQ1" s="1340"/>
      <c r="AR1" s="1340" t="s">
        <v>120</v>
      </c>
      <c r="AS1" s="1340"/>
      <c r="AT1" s="1340"/>
      <c r="AU1" s="1340"/>
      <c r="AV1" s="605"/>
      <c r="AW1" s="605"/>
      <c r="AX1" s="605"/>
      <c r="AY1" s="605"/>
      <c r="AZ1" s="1342">
        <f>DATE(ﾃﾞｰﾀ入力!B3,ﾃﾞｰﾀ入力!B5,AN1)</f>
        <v>46128</v>
      </c>
      <c r="BA1" s="1342"/>
      <c r="BB1" s="1342"/>
      <c r="BC1" s="1342"/>
      <c r="BD1" s="1341" t="s">
        <v>148</v>
      </c>
      <c r="BE1" s="1341"/>
      <c r="BF1" s="1341"/>
      <c r="BG1" s="1341"/>
      <c r="BH1" s="1341"/>
      <c r="BI1" s="1341"/>
      <c r="BJ1" s="1341"/>
      <c r="BK1" s="1341"/>
      <c r="BL1" s="223"/>
      <c r="BM1" s="223"/>
      <c r="BN1" s="223"/>
      <c r="BO1" s="223"/>
      <c r="BP1" s="223"/>
      <c r="BQ1" s="223"/>
      <c r="BR1" s="223"/>
      <c r="BS1" s="223"/>
      <c r="BT1" s="1294" t="s">
        <v>200</v>
      </c>
      <c r="BU1" s="1294"/>
      <c r="BV1" s="1294"/>
      <c r="BW1" s="1294"/>
      <c r="BX1" s="1294"/>
      <c r="BY1" s="1294"/>
      <c r="BZ1" s="1294"/>
      <c r="CA1" s="1293">
        <v>1</v>
      </c>
      <c r="CB1" s="1293"/>
      <c r="CC1" s="1293"/>
      <c r="CD1" s="1293"/>
      <c r="CE1" s="1293"/>
      <c r="CH1" s="69"/>
      <c r="CI1" s="69"/>
      <c r="CJ1" s="69"/>
      <c r="CP1" s="64"/>
      <c r="CT1" s="64"/>
      <c r="CU1" s="64"/>
      <c r="CV1" s="64"/>
    </row>
    <row r="2" spans="1:105" ht="20.25" customHeight="1">
      <c r="B2" s="224"/>
      <c r="I2" s="225"/>
      <c r="J2" s="226"/>
      <c r="K2" s="318"/>
      <c r="L2" s="351">
        <v>0.20833333333333334</v>
      </c>
      <c r="M2" s="352"/>
      <c r="N2" s="352"/>
      <c r="O2" s="353"/>
      <c r="P2" s="354">
        <v>0.25</v>
      </c>
      <c r="Q2" s="355"/>
      <c r="R2" s="355"/>
      <c r="S2" s="355"/>
      <c r="T2" s="355" t="s">
        <v>149</v>
      </c>
      <c r="U2" s="355"/>
      <c r="V2" s="356"/>
      <c r="W2" s="356"/>
      <c r="X2" s="355" t="s">
        <v>150</v>
      </c>
      <c r="Y2" s="355"/>
      <c r="Z2" s="355"/>
      <c r="AA2" s="355"/>
      <c r="AB2" s="355" t="s">
        <v>151</v>
      </c>
      <c r="AC2" s="355"/>
      <c r="AD2" s="355"/>
      <c r="AE2" s="355"/>
      <c r="AF2" s="355" t="s">
        <v>152</v>
      </c>
      <c r="AG2" s="355"/>
      <c r="AH2" s="355"/>
      <c r="AI2" s="355"/>
      <c r="AJ2" s="355" t="s">
        <v>153</v>
      </c>
      <c r="AK2" s="355"/>
      <c r="AL2" s="355"/>
      <c r="AM2" s="355"/>
      <c r="AN2" s="355" t="s">
        <v>154</v>
      </c>
      <c r="AO2" s="355"/>
      <c r="AP2" s="355"/>
      <c r="AQ2" s="355"/>
      <c r="AR2" s="355" t="s">
        <v>155</v>
      </c>
      <c r="AS2" s="355"/>
      <c r="AT2" s="355"/>
      <c r="AU2" s="355"/>
      <c r="AV2" s="355" t="s">
        <v>156</v>
      </c>
      <c r="AW2" s="355"/>
      <c r="AX2" s="355"/>
      <c r="AY2" s="355"/>
      <c r="AZ2" s="355" t="s">
        <v>157</v>
      </c>
      <c r="BA2" s="355"/>
      <c r="BB2" s="355"/>
      <c r="BC2" s="355"/>
      <c r="BD2" s="355" t="s">
        <v>158</v>
      </c>
      <c r="BE2" s="355"/>
      <c r="BF2" s="355"/>
      <c r="BG2" s="355"/>
      <c r="BH2" s="355" t="s">
        <v>159</v>
      </c>
      <c r="BI2" s="355"/>
      <c r="BJ2" s="355"/>
      <c r="BK2" s="355"/>
      <c r="BL2" s="355" t="s">
        <v>160</v>
      </c>
      <c r="BM2" s="355"/>
      <c r="BN2" s="355"/>
      <c r="BO2" s="355"/>
      <c r="BP2" s="355" t="s">
        <v>161</v>
      </c>
      <c r="BQ2" s="355"/>
      <c r="BR2" s="355"/>
      <c r="BS2" s="355"/>
      <c r="BT2" s="355" t="s">
        <v>162</v>
      </c>
      <c r="BU2" s="355"/>
      <c r="BV2" s="355"/>
      <c r="BW2" s="355"/>
      <c r="BX2" s="355" t="s">
        <v>163</v>
      </c>
      <c r="BY2" s="355"/>
      <c r="BZ2" s="355"/>
      <c r="CA2" s="355"/>
      <c r="CB2" s="355" t="s">
        <v>164</v>
      </c>
      <c r="CC2" s="355"/>
      <c r="CD2" s="355"/>
      <c r="CE2" s="355"/>
      <c r="CF2" s="355" t="s">
        <v>165</v>
      </c>
      <c r="CG2" s="355"/>
      <c r="CH2" s="355"/>
      <c r="CI2" s="355"/>
      <c r="CJ2" s="355" t="s">
        <v>166</v>
      </c>
      <c r="CK2" s="355"/>
      <c r="CL2" s="355"/>
      <c r="CM2" s="355"/>
      <c r="CN2" s="1214"/>
      <c r="CO2" s="1214"/>
      <c r="CP2" s="64"/>
      <c r="CT2" s="221"/>
      <c r="CU2" s="64"/>
      <c r="CV2" s="64"/>
      <c r="CX2" s="69"/>
      <c r="CY2" s="69"/>
      <c r="CZ2" s="69"/>
    </row>
    <row r="3" spans="1:105" ht="20.25" customHeight="1">
      <c r="I3" s="1311" t="s">
        <v>167</v>
      </c>
      <c r="J3" s="1311"/>
      <c r="K3" s="357" t="s">
        <v>168</v>
      </c>
      <c r="L3" s="1210">
        <f>CHOOSE(CA1,ﾃﾞｰﾀ入力!X4,ﾃﾞｰﾀ入力!X5,ﾃﾞｰﾀ入力!X6,ﾃﾞｰﾀ入力!X7,ﾃﾞｰﾀ入力!X8,ﾃﾞｰﾀ入力!X9)</f>
        <v>0</v>
      </c>
      <c r="M3" s="1210"/>
      <c r="N3" s="1210"/>
      <c r="O3" s="1210"/>
      <c r="P3" s="1217">
        <f>CHOOSE($CA$1,ﾃﾞｰﾀ入力!Y$4,ﾃﾞｰﾀ入力!Y$5,ﾃﾞｰﾀ入力!Y$6,ﾃﾞｰﾀ入力!Y$7,ﾃﾞｰﾀ入力!Y$8,ﾃﾞｰﾀ入力!Y$9)</f>
        <v>0</v>
      </c>
      <c r="Q3" s="1217"/>
      <c r="R3" s="1217"/>
      <c r="S3" s="1217"/>
      <c r="T3" s="1217">
        <f>CHOOSE($CA$1,ﾃﾞｰﾀ入力!Z$4,ﾃﾞｰﾀ入力!Z$5,ﾃﾞｰﾀ入力!Z$6,ﾃﾞｰﾀ入力!Z$7,ﾃﾞｰﾀ入力!Z$8,ﾃﾞｰﾀ入力!Z$9)</f>
        <v>0</v>
      </c>
      <c r="U3" s="1217"/>
      <c r="V3" s="1217"/>
      <c r="W3" s="1217"/>
      <c r="X3" s="1217">
        <f>CHOOSE($CA$1,ﾃﾞｰﾀ入力!AA$4,ﾃﾞｰﾀ入力!AA$5,ﾃﾞｰﾀ入力!AA$6,ﾃﾞｰﾀ入力!AA$7,ﾃﾞｰﾀ入力!AA$8,ﾃﾞｰﾀ入力!AA$9)</f>
        <v>7</v>
      </c>
      <c r="Y3" s="1217"/>
      <c r="Z3" s="1217"/>
      <c r="AA3" s="1217"/>
      <c r="AB3" s="1217">
        <f>CHOOSE($CA$1,ﾃﾞｰﾀ入力!AB$4,ﾃﾞｰﾀ入力!AB$5,ﾃﾞｰﾀ入力!AB$6,ﾃﾞｰﾀ入力!AB$7,ﾃﾞｰﾀ入力!AB$8,ﾃﾞｰﾀ入力!AB$9)</f>
        <v>13</v>
      </c>
      <c r="AC3" s="1217"/>
      <c r="AD3" s="1217"/>
      <c r="AE3" s="1217"/>
      <c r="AF3" s="1217">
        <f>CHOOSE($CA$1,ﾃﾞｰﾀ入力!AC$4,ﾃﾞｰﾀ入力!AC$5,ﾃﾞｰﾀ入力!AC$6,ﾃﾞｰﾀ入力!AC$7,ﾃﾞｰﾀ入力!AC$8,ﾃﾞｰﾀ入力!AC$9)</f>
        <v>13</v>
      </c>
      <c r="AG3" s="1217"/>
      <c r="AH3" s="1217"/>
      <c r="AI3" s="1217"/>
      <c r="AJ3" s="1217">
        <f>CHOOSE($CA$1,ﾃﾞｰﾀ入力!AD$4,ﾃﾞｰﾀ入力!AD$5,ﾃﾞｰﾀ入力!AD$6,ﾃﾞｰﾀ入力!AD$7,ﾃﾞｰﾀ入力!AD$8,ﾃﾞｰﾀ入力!AD$9)</f>
        <v>18</v>
      </c>
      <c r="AK3" s="1217"/>
      <c r="AL3" s="1217"/>
      <c r="AM3" s="1217"/>
      <c r="AN3" s="1217">
        <f>CHOOSE($CA$1,ﾃﾞｰﾀ入力!AE$4,ﾃﾞｰﾀ入力!AE$5,ﾃﾞｰﾀ入力!AE$6,ﾃﾞｰﾀ入力!AE$7,ﾃﾞｰﾀ入力!AE$8,ﾃﾞｰﾀ入力!AE$9)</f>
        <v>28</v>
      </c>
      <c r="AO3" s="1217"/>
      <c r="AP3" s="1217"/>
      <c r="AQ3" s="1217"/>
      <c r="AR3" s="1217">
        <f>CHOOSE($CA$1,ﾃﾞｰﾀ入力!AF$4,ﾃﾞｰﾀ入力!AF$5,ﾃﾞｰﾀ入力!AF$6,ﾃﾞｰﾀ入力!AF$7,ﾃﾞｰﾀ入力!AF$8,ﾃﾞｰﾀ入力!AF$9)</f>
        <v>31</v>
      </c>
      <c r="AS3" s="1217"/>
      <c r="AT3" s="1217"/>
      <c r="AU3" s="1217"/>
      <c r="AV3" s="1217">
        <f>CHOOSE($CA$1,ﾃﾞｰﾀ入力!AG$4,ﾃﾞｰﾀ入力!AG$5,ﾃﾞｰﾀ入力!AG$6,ﾃﾞｰﾀ入力!AG$7,ﾃﾞｰﾀ入力!AG$8,ﾃﾞｰﾀ入力!AG$9)</f>
        <v>30</v>
      </c>
      <c r="AW3" s="1217"/>
      <c r="AX3" s="1217"/>
      <c r="AY3" s="1217"/>
      <c r="AZ3" s="1217">
        <f>CHOOSE($CA$1,ﾃﾞｰﾀ入力!AH$4,ﾃﾞｰﾀ入力!AH$5,ﾃﾞｰﾀ入力!AH$6,ﾃﾞｰﾀ入力!AH$7,ﾃﾞｰﾀ入力!AH$8,ﾃﾞｰﾀ入力!AH$9)</f>
        <v>32</v>
      </c>
      <c r="BA3" s="1217"/>
      <c r="BB3" s="1217"/>
      <c r="BC3" s="1217"/>
      <c r="BD3" s="1217">
        <f>CHOOSE($CA$1,ﾃﾞｰﾀ入力!AI$4,ﾃﾞｰﾀ入力!AI$5,ﾃﾞｰﾀ入力!AI$6,ﾃﾞｰﾀ入力!AI$7,ﾃﾞｰﾀ入力!AI$8,ﾃﾞｰﾀ入力!AI$9)</f>
        <v>30</v>
      </c>
      <c r="BE3" s="1217"/>
      <c r="BF3" s="1217"/>
      <c r="BG3" s="1217"/>
      <c r="BH3" s="1217">
        <f>CHOOSE($CA$1,ﾃﾞｰﾀ入力!AJ$4,ﾃﾞｰﾀ入力!AJ$5,ﾃﾞｰﾀ入力!AJ$6,ﾃﾞｰﾀ入力!AJ$7,ﾃﾞｰﾀ入力!AJ$8,ﾃﾞｰﾀ入力!AJ$9)</f>
        <v>21</v>
      </c>
      <c r="BI3" s="1217"/>
      <c r="BJ3" s="1217"/>
      <c r="BK3" s="1217"/>
      <c r="BL3" s="1217">
        <f>CHOOSE($CA$1,ﾃﾞｰﾀ入力!AK$4,ﾃﾞｰﾀ入力!AK$5,ﾃﾞｰﾀ入力!AK$6,ﾃﾞｰﾀ入力!AK$7,ﾃﾞｰﾀ入力!AK$8,ﾃﾞｰﾀ入力!AK$9)</f>
        <v>15</v>
      </c>
      <c r="BM3" s="1217"/>
      <c r="BN3" s="1217"/>
      <c r="BO3" s="1217"/>
      <c r="BP3" s="1217">
        <f>CHOOSE($CA$1,ﾃﾞｰﾀ入力!AL$4,ﾃﾞｰﾀ入力!AL$5,ﾃﾞｰﾀ入力!AL$6,ﾃﾞｰﾀ入力!AL$7,ﾃﾞｰﾀ入力!AL$8,ﾃﾞｰﾀ入力!AL$9)</f>
        <v>16</v>
      </c>
      <c r="BQ3" s="1217"/>
      <c r="BR3" s="1217"/>
      <c r="BS3" s="1217"/>
      <c r="BT3" s="1217">
        <f>CHOOSE($CA$1,ﾃﾞｰﾀ入力!AM$4,ﾃﾞｰﾀ入力!AM$5,ﾃﾞｰﾀ入力!AM$6,ﾃﾞｰﾀ入力!AM$7,ﾃﾞｰﾀ入力!AM$8,ﾃﾞｰﾀ入力!AM$9)</f>
        <v>12</v>
      </c>
      <c r="BU3" s="1217"/>
      <c r="BV3" s="1217"/>
      <c r="BW3" s="1217"/>
      <c r="BX3" s="1217">
        <f>CHOOSE($CA$1,ﾃﾞｰﾀ入力!AN4,ﾃﾞｰﾀ入力!AN$5,ﾃﾞｰﾀ入力!AN$6,ﾃﾞｰﾀ入力!AN$7,ﾃﾞｰﾀ入力!AN$8,ﾃﾞｰﾀ入力!AN$9)</f>
        <v>4</v>
      </c>
      <c r="BY3" s="1217"/>
      <c r="BZ3" s="1217"/>
      <c r="CA3" s="1217"/>
      <c r="CB3" s="1217">
        <f>CHOOSE($CA$1,ﾃﾞｰﾀ入力!AO$4,ﾃﾞｰﾀ入力!AO$5,ﾃﾞｰﾀ入力!AO$6,ﾃﾞｰﾀ入力!AO$7,ﾃﾞｰﾀ入力!AO$8,ﾃﾞｰﾀ入力!AO$9)</f>
        <v>0</v>
      </c>
      <c r="CC3" s="1217"/>
      <c r="CD3" s="1217"/>
      <c r="CE3" s="1217"/>
      <c r="CF3" s="1217">
        <f>CHOOSE($CA$1,ﾃﾞｰﾀ入力!AP$4,ﾃﾞｰﾀ入力!AP$5,ﾃﾞｰﾀ入力!AP$6,ﾃﾞｰﾀ入力!AP$7,ﾃﾞｰﾀ入力!AP$8,ﾃﾞｰﾀ入力!AP$9)</f>
        <v>0</v>
      </c>
      <c r="CG3" s="1217"/>
      <c r="CH3" s="1217"/>
      <c r="CI3" s="1217"/>
      <c r="CJ3" s="1217">
        <f>CHOOSE($CA$1,ﾃﾞｰﾀ入力!AQ$4,ﾃﾞｰﾀ入力!AQ$5,ﾃﾞｰﾀ入力!AQ$6,ﾃﾞｰﾀ入力!AQ$7,ﾃﾞｰﾀ入力!AQ$8,ﾃﾞｰﾀ入力!AQ$9)</f>
        <v>0</v>
      </c>
      <c r="CK3" s="1217"/>
      <c r="CL3" s="1217"/>
      <c r="CM3" s="1295"/>
      <c r="CN3" s="1215">
        <f>CHOOSE(CA1,ﾃﾞｰﾀ入力!V4,ﾃﾞｰﾀ入力!V5,ﾃﾞｰﾀ入力!V6,ﾃﾞｰﾀ入力!V7,ﾃﾞｰﾀ入力!V8,ﾃﾞｰﾀ入力!V9)</f>
        <v>270</v>
      </c>
      <c r="CO3" s="1216"/>
      <c r="CP3" s="64"/>
      <c r="CT3" s="221"/>
      <c r="CU3" s="64"/>
      <c r="CV3" s="64"/>
      <c r="CX3" s="69"/>
      <c r="CY3" s="69"/>
      <c r="CZ3" s="69"/>
    </row>
    <row r="4" spans="1:105" ht="20.25" customHeight="1">
      <c r="I4" s="1311"/>
      <c r="J4" s="1311"/>
      <c r="K4" s="358" t="s">
        <v>169</v>
      </c>
      <c r="L4" s="1344">
        <f>L3</f>
        <v>0</v>
      </c>
      <c r="M4" s="1345"/>
      <c r="N4" s="1345"/>
      <c r="O4" s="1346"/>
      <c r="P4" s="1333">
        <f>L4+P3</f>
        <v>0</v>
      </c>
      <c r="Q4" s="1333"/>
      <c r="R4" s="1333"/>
      <c r="S4" s="1333"/>
      <c r="T4" s="1126">
        <f>P4+T3</f>
        <v>0</v>
      </c>
      <c r="U4" s="1127"/>
      <c r="V4" s="1127"/>
      <c r="W4" s="1127"/>
      <c r="X4" s="1333">
        <f>T4+X3</f>
        <v>7</v>
      </c>
      <c r="Y4" s="1333"/>
      <c r="Z4" s="1333"/>
      <c r="AA4" s="1333"/>
      <c r="AB4" s="1333">
        <f>X4+AB3</f>
        <v>20</v>
      </c>
      <c r="AC4" s="1333"/>
      <c r="AD4" s="1333"/>
      <c r="AE4" s="1333"/>
      <c r="AF4" s="1333">
        <f>AB4+AF3</f>
        <v>33</v>
      </c>
      <c r="AG4" s="1333"/>
      <c r="AH4" s="1333"/>
      <c r="AI4" s="1333"/>
      <c r="AJ4" s="1333">
        <f>AF4+AJ3</f>
        <v>51</v>
      </c>
      <c r="AK4" s="1333"/>
      <c r="AL4" s="1333"/>
      <c r="AM4" s="1333"/>
      <c r="AN4" s="1333">
        <f>AJ4+AN3</f>
        <v>79</v>
      </c>
      <c r="AO4" s="1333"/>
      <c r="AP4" s="1333"/>
      <c r="AQ4" s="1333"/>
      <c r="AR4" s="1333">
        <f>AN4+AR3</f>
        <v>110</v>
      </c>
      <c r="AS4" s="1333"/>
      <c r="AT4" s="1333"/>
      <c r="AU4" s="1333"/>
      <c r="AV4" s="1333">
        <f>AR4+AV3</f>
        <v>140</v>
      </c>
      <c r="AW4" s="1333"/>
      <c r="AX4" s="1333"/>
      <c r="AY4" s="1333"/>
      <c r="AZ4" s="1333">
        <f>AV4+AZ3</f>
        <v>172</v>
      </c>
      <c r="BA4" s="1333"/>
      <c r="BB4" s="1333"/>
      <c r="BC4" s="1333"/>
      <c r="BD4" s="1333">
        <f>AZ4+BD3</f>
        <v>202</v>
      </c>
      <c r="BE4" s="1333"/>
      <c r="BF4" s="1333"/>
      <c r="BG4" s="1333"/>
      <c r="BH4" s="1333">
        <f>BD4+BH3</f>
        <v>223</v>
      </c>
      <c r="BI4" s="1333"/>
      <c r="BJ4" s="1333"/>
      <c r="BK4" s="1333"/>
      <c r="BL4" s="1333">
        <f>BH4+BL3</f>
        <v>238</v>
      </c>
      <c r="BM4" s="1333"/>
      <c r="BN4" s="1333"/>
      <c r="BO4" s="1333"/>
      <c r="BP4" s="1333">
        <f>BL4+BP3</f>
        <v>254</v>
      </c>
      <c r="BQ4" s="1333"/>
      <c r="BR4" s="1333"/>
      <c r="BS4" s="1333"/>
      <c r="BT4" s="1333">
        <f>BP4+BT3</f>
        <v>266</v>
      </c>
      <c r="BU4" s="1333"/>
      <c r="BV4" s="1333"/>
      <c r="BW4" s="1333"/>
      <c r="BX4" s="1333">
        <f>BT4+BX3</f>
        <v>270</v>
      </c>
      <c r="BY4" s="1333"/>
      <c r="BZ4" s="1333"/>
      <c r="CA4" s="1333"/>
      <c r="CB4" s="1333">
        <f>BX4+CB3</f>
        <v>270</v>
      </c>
      <c r="CC4" s="1333"/>
      <c r="CD4" s="1333"/>
      <c r="CE4" s="1333"/>
      <c r="CF4" s="1333">
        <f>CB4+CF3</f>
        <v>270</v>
      </c>
      <c r="CG4" s="1333"/>
      <c r="CH4" s="1333"/>
      <c r="CI4" s="1333"/>
      <c r="CJ4" s="1333">
        <f>CF4+CJ3</f>
        <v>270</v>
      </c>
      <c r="CK4" s="1333"/>
      <c r="CL4" s="1333"/>
      <c r="CM4" s="1353"/>
      <c r="CN4" s="1210">
        <f t="shared" ref="CN4:CN11" si="0">SUM(P4:CM4)</f>
        <v>2875</v>
      </c>
      <c r="CO4" s="1211"/>
      <c r="CP4" s="64"/>
      <c r="CT4" s="221"/>
      <c r="CU4" s="64"/>
      <c r="CV4" s="64"/>
      <c r="CX4" s="69"/>
      <c r="CY4" s="69"/>
      <c r="CZ4" s="69"/>
    </row>
    <row r="5" spans="1:105" ht="20.25" customHeight="1">
      <c r="I5" s="1311" t="s">
        <v>170</v>
      </c>
      <c r="J5" s="1311"/>
      <c r="K5" s="359" t="s">
        <v>171</v>
      </c>
      <c r="L5" s="1239"/>
      <c r="M5" s="1240"/>
      <c r="N5" s="1240"/>
      <c r="O5" s="1241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126"/>
      <c r="AK5" s="1126"/>
      <c r="AL5" s="1126"/>
      <c r="AM5" s="1126"/>
      <c r="AN5" s="1126"/>
      <c r="AO5" s="1126"/>
      <c r="AP5" s="1126"/>
      <c r="AQ5" s="1126"/>
      <c r="AR5" s="1126"/>
      <c r="AS5" s="1126"/>
      <c r="AT5" s="1126"/>
      <c r="AU5" s="1126"/>
      <c r="AV5" s="1126"/>
      <c r="AW5" s="1126"/>
      <c r="AX5" s="1126"/>
      <c r="AY5" s="1126"/>
      <c r="AZ5" s="1126"/>
      <c r="BA5" s="1126"/>
      <c r="BB5" s="1126"/>
      <c r="BC5" s="1126"/>
      <c r="BD5" s="1126"/>
      <c r="BE5" s="1126"/>
      <c r="BF5" s="1126"/>
      <c r="BG5" s="1126"/>
      <c r="BH5" s="1126"/>
      <c r="BI5" s="1126"/>
      <c r="BJ5" s="1126"/>
      <c r="BK5" s="1126"/>
      <c r="BL5" s="1126"/>
      <c r="BM5" s="1126"/>
      <c r="BN5" s="1126"/>
      <c r="BO5" s="1126"/>
      <c r="BP5" s="1126"/>
      <c r="BQ5" s="1126"/>
      <c r="BR5" s="1126"/>
      <c r="BS5" s="1126"/>
      <c r="BT5" s="1126"/>
      <c r="BU5" s="1126"/>
      <c r="BV5" s="1126"/>
      <c r="BW5" s="1126"/>
      <c r="BX5" s="1126"/>
      <c r="BY5" s="1126"/>
      <c r="BZ5" s="1126"/>
      <c r="CA5" s="1126"/>
      <c r="CB5" s="1126"/>
      <c r="CC5" s="1126"/>
      <c r="CD5" s="1126"/>
      <c r="CE5" s="1126"/>
      <c r="CF5" s="1297"/>
      <c r="CG5" s="1297"/>
      <c r="CH5" s="1297"/>
      <c r="CI5" s="1297"/>
      <c r="CJ5" s="1297"/>
      <c r="CK5" s="1297"/>
      <c r="CL5" s="1297"/>
      <c r="CM5" s="1354"/>
      <c r="CN5" s="1210">
        <f t="shared" si="0"/>
        <v>0</v>
      </c>
      <c r="CO5" s="1211"/>
      <c r="CP5" s="64"/>
      <c r="CT5" s="221"/>
      <c r="CU5" s="64"/>
      <c r="CV5" s="64"/>
      <c r="CX5" s="69"/>
      <c r="CY5" s="69"/>
      <c r="CZ5" s="69"/>
    </row>
    <row r="6" spans="1:105" ht="20.25" customHeight="1">
      <c r="I6" s="1339"/>
      <c r="J6" s="1339"/>
      <c r="K6" s="360" t="s">
        <v>169</v>
      </c>
      <c r="L6" s="1242"/>
      <c r="M6" s="1243"/>
      <c r="N6" s="1243"/>
      <c r="O6" s="1244"/>
      <c r="P6" s="1131"/>
      <c r="Q6" s="1131"/>
      <c r="R6" s="1131"/>
      <c r="S6" s="1131"/>
      <c r="T6" s="1131"/>
      <c r="U6" s="1131"/>
      <c r="V6" s="1131"/>
      <c r="W6" s="1131"/>
      <c r="X6" s="1131"/>
      <c r="Y6" s="1131"/>
      <c r="Z6" s="1131"/>
      <c r="AA6" s="1131"/>
      <c r="AB6" s="1131"/>
      <c r="AC6" s="1131"/>
      <c r="AD6" s="1131"/>
      <c r="AE6" s="1131"/>
      <c r="AF6" s="1131"/>
      <c r="AG6" s="1131"/>
      <c r="AH6" s="1131"/>
      <c r="AI6" s="1131"/>
      <c r="AJ6" s="1131"/>
      <c r="AK6" s="1131"/>
      <c r="AL6" s="1131"/>
      <c r="AM6" s="1131"/>
      <c r="AN6" s="1131"/>
      <c r="AO6" s="1131"/>
      <c r="AP6" s="1131"/>
      <c r="AQ6" s="1131"/>
      <c r="AR6" s="1131"/>
      <c r="AS6" s="1131"/>
      <c r="AT6" s="1131"/>
      <c r="AU6" s="1131"/>
      <c r="AV6" s="1131"/>
      <c r="AW6" s="1131"/>
      <c r="AX6" s="1131"/>
      <c r="AY6" s="1131"/>
      <c r="AZ6" s="1131"/>
      <c r="BA6" s="1131"/>
      <c r="BB6" s="1131"/>
      <c r="BC6" s="1131"/>
      <c r="BD6" s="1131"/>
      <c r="BE6" s="1131"/>
      <c r="BF6" s="1131"/>
      <c r="BG6" s="1131"/>
      <c r="BH6" s="1131"/>
      <c r="BI6" s="1131"/>
      <c r="BJ6" s="1131"/>
      <c r="BK6" s="1131"/>
      <c r="BL6" s="1131"/>
      <c r="BM6" s="1131"/>
      <c r="BN6" s="1131"/>
      <c r="BO6" s="1131"/>
      <c r="BP6" s="1131"/>
      <c r="BQ6" s="1131"/>
      <c r="BR6" s="1131"/>
      <c r="BS6" s="1131"/>
      <c r="BT6" s="1131"/>
      <c r="BU6" s="1131"/>
      <c r="BV6" s="1131"/>
      <c r="BW6" s="1131"/>
      <c r="BX6" s="1131"/>
      <c r="BY6" s="1131"/>
      <c r="BZ6" s="1131"/>
      <c r="CA6" s="1131"/>
      <c r="CB6" s="1131"/>
      <c r="CC6" s="1131"/>
      <c r="CD6" s="1131"/>
      <c r="CE6" s="1131"/>
      <c r="CF6" s="1298"/>
      <c r="CG6" s="1298"/>
      <c r="CH6" s="1298"/>
      <c r="CI6" s="1298"/>
      <c r="CJ6" s="1298"/>
      <c r="CK6" s="1298"/>
      <c r="CL6" s="1298"/>
      <c r="CM6" s="1299"/>
      <c r="CN6" s="1256">
        <f t="shared" si="0"/>
        <v>0</v>
      </c>
      <c r="CO6" s="1257"/>
      <c r="CP6" s="64"/>
      <c r="CT6" s="221"/>
      <c r="CU6" s="64"/>
      <c r="CV6" s="64"/>
      <c r="CX6" s="69"/>
      <c r="CY6" s="69"/>
      <c r="CZ6" s="69"/>
    </row>
    <row r="7" spans="1:105" ht="20.25" customHeight="1">
      <c r="I7" s="1338" t="s">
        <v>172</v>
      </c>
      <c r="J7" s="1338"/>
      <c r="K7" s="361" t="s">
        <v>168</v>
      </c>
      <c r="L7" s="1250">
        <f>IF(L3=0,0,LOOKUP(L3,ﾃﾞｰﾀ入力!$AU$12:$AU$32,ﾃﾞｰﾀ入力!$AV$12:$AV$32))</f>
        <v>0</v>
      </c>
      <c r="M7" s="1251"/>
      <c r="N7" s="1251"/>
      <c r="O7" s="1252"/>
      <c r="P7" s="1130">
        <f>IF(P3=0,0,LOOKUP(P3,ﾃﾞｰﾀ入力!$AU$12:$AU$32,ﾃﾞｰﾀ入力!$AV$12:$AV$32))</f>
        <v>0</v>
      </c>
      <c r="Q7" s="1130"/>
      <c r="R7" s="1130"/>
      <c r="S7" s="1130"/>
      <c r="T7" s="1130">
        <f>IF(T3=0,0,LOOKUP(T3,ﾃﾞｰﾀ入力!$AU$12:$AU$32,ﾃﾞｰﾀ入力!$AV$12:$AV$32))</f>
        <v>0</v>
      </c>
      <c r="U7" s="1130"/>
      <c r="V7" s="1130"/>
      <c r="W7" s="1130"/>
      <c r="X7" s="1130">
        <f>IF(X3=0,0,LOOKUP(X3,ﾃﾞｰﾀ入力!$AU$12:$AU$32,ﾃﾞｰﾀ入力!$AV$12:$AV$32))</f>
        <v>2</v>
      </c>
      <c r="Y7" s="1130"/>
      <c r="Z7" s="1130"/>
      <c r="AA7" s="1130"/>
      <c r="AB7" s="1130">
        <f>IF(AB3=0,0,LOOKUP(AB3,ﾃﾞｰﾀ入力!$AU$12:$AU$32,ﾃﾞｰﾀ入力!$AV$12:$AV$32))</f>
        <v>2</v>
      </c>
      <c r="AC7" s="1130"/>
      <c r="AD7" s="1130"/>
      <c r="AE7" s="1130"/>
      <c r="AF7" s="1130">
        <f>IF(AF3=0,0,LOOKUP(AF3,ﾃﾞｰﾀ入力!$AU$12:$AU$32,ﾃﾞｰﾀ入力!$AV$12:$AV$32))</f>
        <v>2</v>
      </c>
      <c r="AG7" s="1130"/>
      <c r="AH7" s="1130"/>
      <c r="AI7" s="1130"/>
      <c r="AJ7" s="1130">
        <f>IF(AJ3=0,0,LOOKUP(AJ3,ﾃﾞｰﾀ入力!$AU$12:$AU$32,ﾃﾞｰﾀ入力!$AV$12:$AV$32))</f>
        <v>2</v>
      </c>
      <c r="AK7" s="1130"/>
      <c r="AL7" s="1130"/>
      <c r="AM7" s="1130"/>
      <c r="AN7" s="1130">
        <f>IF(AN3=0,0,LOOKUP(AN3,ﾃﾞｰﾀ入力!$AU$12:$AU$32,ﾃﾞｰﾀ入力!$AV$12:$AV$32))</f>
        <v>4</v>
      </c>
      <c r="AO7" s="1130"/>
      <c r="AP7" s="1130"/>
      <c r="AQ7" s="1130"/>
      <c r="AR7" s="1130">
        <f>IF(AR3=0,0,LOOKUP(AR3,ﾃﾞｰﾀ入力!$AU$12:$AU$32,ﾃﾞｰﾀ入力!$AV$12:$AV$32))</f>
        <v>4</v>
      </c>
      <c r="AS7" s="1130"/>
      <c r="AT7" s="1130"/>
      <c r="AU7" s="1130"/>
      <c r="AV7" s="1130">
        <f>IF(AV3=0,0,LOOKUP(AV3,ﾃﾞｰﾀ入力!$AU$12:$AU$32,ﾃﾞｰﾀ入力!$AV$12:$AV$32))</f>
        <v>4</v>
      </c>
      <c r="AW7" s="1130"/>
      <c r="AX7" s="1130"/>
      <c r="AY7" s="1130"/>
      <c r="AZ7" s="1130">
        <f>IF(AZ3=0,0,LOOKUP(AZ3,ﾃﾞｰﾀ入力!$AU$12:$AU$32,ﾃﾞｰﾀ入力!$AV$12:$AV$32))</f>
        <v>4</v>
      </c>
      <c r="BA7" s="1130"/>
      <c r="BB7" s="1130"/>
      <c r="BC7" s="1130"/>
      <c r="BD7" s="1130">
        <f>IF(BD3=0,0,LOOKUP(BD3,ﾃﾞｰﾀ入力!$AU$12:$AU$32,ﾃﾞｰﾀ入力!$AV$12:$AV$32))</f>
        <v>4</v>
      </c>
      <c r="BE7" s="1130"/>
      <c r="BF7" s="1130"/>
      <c r="BG7" s="1130"/>
      <c r="BH7" s="1130">
        <f>IF(BH3=0,0,LOOKUP(BH3,ﾃﾞｰﾀ入力!$AU$12:$AU$32,ﾃﾞｰﾀ入力!$AV$12:$AV$32))</f>
        <v>3</v>
      </c>
      <c r="BI7" s="1130"/>
      <c r="BJ7" s="1130"/>
      <c r="BK7" s="1130"/>
      <c r="BL7" s="1130">
        <f>IF(BL3=0,0,LOOKUP(BL3,ﾃﾞｰﾀ入力!$AU$12:$AU$32,ﾃﾞｰﾀ入力!$AV$12:$AV$32))</f>
        <v>2</v>
      </c>
      <c r="BM7" s="1130"/>
      <c r="BN7" s="1130"/>
      <c r="BO7" s="1130"/>
      <c r="BP7" s="1130">
        <f>IF(BP3=0,0,LOOKUP(BP3,ﾃﾞｰﾀ入力!$AU$12:$AU$32,ﾃﾞｰﾀ入力!$AV$12:$AV$32))</f>
        <v>2</v>
      </c>
      <c r="BQ7" s="1130"/>
      <c r="BR7" s="1130"/>
      <c r="BS7" s="1130"/>
      <c r="BT7" s="1130">
        <f>IF(BT3=0,0,LOOKUP(BT3,ﾃﾞｰﾀ入力!$AU$12:$AU$32,ﾃﾞｰﾀ入力!$AV$12:$AV$32))</f>
        <v>2</v>
      </c>
      <c r="BU7" s="1130"/>
      <c r="BV7" s="1130"/>
      <c r="BW7" s="1130"/>
      <c r="BX7" s="1130">
        <f>IF(BX3=0,0,LOOKUP(BX3,ﾃﾞｰﾀ入力!$AU$12:$AU$32,ﾃﾞｰﾀ入力!$AV$12:$AV$32))</f>
        <v>2</v>
      </c>
      <c r="BY7" s="1130"/>
      <c r="BZ7" s="1130"/>
      <c r="CA7" s="1130"/>
      <c r="CB7" s="1130">
        <f>IF(CB3=0,0,LOOKUP(CB3,ﾃﾞｰﾀ入力!$AU$12:$AU$32,ﾃﾞｰﾀ入力!$AV$12:$AV$32))</f>
        <v>0</v>
      </c>
      <c r="CC7" s="1130"/>
      <c r="CD7" s="1130"/>
      <c r="CE7" s="1130"/>
      <c r="CF7" s="1201">
        <f>IF(CF3=0,0,LOOKUP(CF3,ﾃﾞｰﾀ入力!$AU$12:$AU$32,ﾃﾞｰﾀ入力!$AV$12:$AV$32))</f>
        <v>0</v>
      </c>
      <c r="CG7" s="1201"/>
      <c r="CH7" s="1201"/>
      <c r="CI7" s="1201"/>
      <c r="CJ7" s="1201">
        <f>IF(CJ3=0,0,LOOKUP(CJ3,ﾃﾞｰﾀ入力!$AU$12:$AU$32,ﾃﾞｰﾀ入力!$AV$12:$AV$32))</f>
        <v>0</v>
      </c>
      <c r="CK7" s="1201"/>
      <c r="CL7" s="1201"/>
      <c r="CM7" s="1202"/>
      <c r="CN7" s="1134">
        <f t="shared" si="0"/>
        <v>39</v>
      </c>
      <c r="CO7" s="1135"/>
      <c r="CP7" s="64"/>
      <c r="CT7" s="221"/>
      <c r="CU7" s="64"/>
      <c r="CV7" s="64"/>
      <c r="CX7" s="69"/>
      <c r="CY7" s="69"/>
      <c r="CZ7" s="69"/>
    </row>
    <row r="8" spans="1:105" ht="20.25" customHeight="1">
      <c r="I8" s="1311" t="s">
        <v>173</v>
      </c>
      <c r="J8" s="1311"/>
      <c r="K8" s="357" t="s">
        <v>168</v>
      </c>
      <c r="L8" s="1233">
        <f>CHOOSE($CA$1,ﾃﾞｰﾀ入力!W13,ﾃﾞｰﾀ入力!W16,ﾃﾞｰﾀ入力!W19,ﾃﾞｰﾀ入力!W22,ﾃﾞｰﾀ入力!W25,ﾃﾞｰﾀ入力!W28)</f>
        <v>0</v>
      </c>
      <c r="M8" s="1234"/>
      <c r="N8" s="1234"/>
      <c r="O8" s="1235"/>
      <c r="P8" s="1156">
        <f>CHOOSE($CA$1,ﾃﾞｰﾀ入力!$X13,ﾃﾞｰﾀ入力!$X16,ﾃﾞｰﾀ入力!$X19,ﾃﾞｰﾀ入力!$X22,ﾃﾞｰﾀ入力!$X25,ﾃﾞｰﾀ入力!$X28)</f>
        <v>0</v>
      </c>
      <c r="Q8" s="1156"/>
      <c r="R8" s="1156"/>
      <c r="S8" s="1156"/>
      <c r="T8" s="1156">
        <f>CHOOSE($CA$1,ﾃﾞｰﾀ入力!$Y13,ﾃﾞｰﾀ入力!$Y16,ﾃﾞｰﾀ入力!$Y19,ﾃﾞｰﾀ入力!$Y22,ﾃﾞｰﾀ入力!$Y25,ﾃﾞｰﾀ入力!$Y28)</f>
        <v>0</v>
      </c>
      <c r="U8" s="1156"/>
      <c r="V8" s="1156"/>
      <c r="W8" s="1156"/>
      <c r="X8" s="1156">
        <f>CHOOSE($CA$1,ﾃﾞｰﾀ入力!$Z13,ﾃﾞｰﾀ入力!$Z16,ﾃﾞｰﾀ入力!$Z19,ﾃﾞｰﾀ入力!$Z22,ﾃﾞｰﾀ入力!$Z25,ﾃﾞｰﾀ入力!$Z28)</f>
        <v>0</v>
      </c>
      <c r="Y8" s="1156"/>
      <c r="Z8" s="1156"/>
      <c r="AA8" s="1156"/>
      <c r="AB8" s="1156">
        <f>CHOOSE($CA$1,ﾃﾞｰﾀ入力!$AA13,ﾃﾞｰﾀ入力!$AA16,ﾃﾞｰﾀ入力!$AA19,ﾃﾞｰﾀ入力!$AA22,ﾃﾞｰﾀ入力!$AA25,ﾃﾞｰﾀ入力!$AA28)</f>
        <v>0</v>
      </c>
      <c r="AC8" s="1156"/>
      <c r="AD8" s="1156"/>
      <c r="AE8" s="1156"/>
      <c r="AF8" s="1156">
        <f>CHOOSE($CA$1,ﾃﾞｰﾀ入力!$AB13,ﾃﾞｰﾀ入力!$AB16,ﾃﾞｰﾀ入力!$AB19,ﾃﾞｰﾀ入力!$AB22,ﾃﾞｰﾀ入力!$AB25,ﾃﾞｰﾀ入力!$AB28)</f>
        <v>0</v>
      </c>
      <c r="AG8" s="1156"/>
      <c r="AH8" s="1156"/>
      <c r="AI8" s="1156"/>
      <c r="AJ8" s="1156">
        <f>CHOOSE($CA$1,ﾃﾞｰﾀ入力!$AC13,ﾃﾞｰﾀ入力!$AC16,ﾃﾞｰﾀ入力!$AC19,ﾃﾞｰﾀ入力!$AC22,ﾃﾞｰﾀ入力!$AC25,ﾃﾞｰﾀ入力!$AC28)</f>
        <v>0</v>
      </c>
      <c r="AK8" s="1156"/>
      <c r="AL8" s="1156"/>
      <c r="AM8" s="1156"/>
      <c r="AN8" s="1156">
        <f>CHOOSE($CA$1,ﾃﾞｰﾀ入力!$AD13,ﾃﾞｰﾀ入力!$AD16,ﾃﾞｰﾀ入力!$AD19,ﾃﾞｰﾀ入力!$AD22,ﾃﾞｰﾀ入力!$AD25,ﾃﾞｰﾀ入力!$AD28)</f>
        <v>0</v>
      </c>
      <c r="AO8" s="1156"/>
      <c r="AP8" s="1156"/>
      <c r="AQ8" s="1156"/>
      <c r="AR8" s="1156">
        <f>CHOOSE($CA$1,ﾃﾞｰﾀ入力!$AE13,ﾃﾞｰﾀ入力!$AE16,ﾃﾞｰﾀ入力!$AE19,ﾃﾞｰﾀ入力!$AE22,ﾃﾞｰﾀ入力!$AE25,ﾃﾞｰﾀ入力!$AE28)</f>
        <v>0</v>
      </c>
      <c r="AS8" s="1156"/>
      <c r="AT8" s="1156"/>
      <c r="AU8" s="1156"/>
      <c r="AV8" s="1156">
        <f>CHOOSE($CA$1,ﾃﾞｰﾀ入力!$AF13,ﾃﾞｰﾀ入力!$AF16,ﾃﾞｰﾀ入力!$AF19,ﾃﾞｰﾀ入力!$AF22,ﾃﾞｰﾀ入力!$AF25,ﾃﾞｰﾀ入力!$AF28)</f>
        <v>0</v>
      </c>
      <c r="AW8" s="1156"/>
      <c r="AX8" s="1156"/>
      <c r="AY8" s="1156"/>
      <c r="AZ8" s="1156">
        <f>CHOOSE($CA$1,ﾃﾞｰﾀ入力!$AG13,ﾃﾞｰﾀ入力!$AG16,ﾃﾞｰﾀ入力!$AG19,ﾃﾞｰﾀ入力!$AG22,ﾃﾞｰﾀ入力!$AG25,ﾃﾞｰﾀ入力!$AG28)</f>
        <v>0</v>
      </c>
      <c r="BA8" s="1156"/>
      <c r="BB8" s="1156"/>
      <c r="BC8" s="1156"/>
      <c r="BD8" s="1156">
        <f>CHOOSE($CA$1,ﾃﾞｰﾀ入力!$AH13,ﾃﾞｰﾀ入力!$AH16,ﾃﾞｰﾀ入力!$AH19,ﾃﾞｰﾀ入力!$AH22,ﾃﾞｰﾀ入力!$AH25,ﾃﾞｰﾀ入力!$AH28)</f>
        <v>0</v>
      </c>
      <c r="BE8" s="1156"/>
      <c r="BF8" s="1156"/>
      <c r="BG8" s="1156"/>
      <c r="BH8" s="1156">
        <f>CHOOSE($CA$1,ﾃﾞｰﾀ入力!$AI13,ﾃﾞｰﾀ入力!$AI16,ﾃﾞｰﾀ入力!$AI19,ﾃﾞｰﾀ入力!$AI22,ﾃﾞｰﾀ入力!$AI25,ﾃﾞｰﾀ入力!$AI28)</f>
        <v>0</v>
      </c>
      <c r="BI8" s="1156"/>
      <c r="BJ8" s="1156"/>
      <c r="BK8" s="1156"/>
      <c r="BL8" s="1156">
        <f>CHOOSE($CA$1,ﾃﾞｰﾀ入力!$AJ13,ﾃﾞｰﾀ入力!$AJ16,ﾃﾞｰﾀ入力!$AJ19,ﾃﾞｰﾀ入力!$AJ22,ﾃﾞｰﾀ入力!$AJ25,ﾃﾞｰﾀ入力!$AJ28)</f>
        <v>0</v>
      </c>
      <c r="BM8" s="1156"/>
      <c r="BN8" s="1156"/>
      <c r="BO8" s="1156"/>
      <c r="BP8" s="1156">
        <f>CHOOSE($CA$1,ﾃﾞｰﾀ入力!$AK13,ﾃﾞｰﾀ入力!$AK16,ﾃﾞｰﾀ入力!$AK19,ﾃﾞｰﾀ入力!$AK22,ﾃﾞｰﾀ入力!$AK25,ﾃﾞｰﾀ入力!$AK28)</f>
        <v>0</v>
      </c>
      <c r="BQ8" s="1156"/>
      <c r="BR8" s="1156"/>
      <c r="BS8" s="1156"/>
      <c r="BT8" s="1156">
        <f>CHOOSE($CA$1,ﾃﾞｰﾀ入力!$AL13,ﾃﾞｰﾀ入力!$AL16,ﾃﾞｰﾀ入力!$AL19,ﾃﾞｰﾀ入力!$AL22,ﾃﾞｰﾀ入力!$AL25,ﾃﾞｰﾀ入力!$AL28)</f>
        <v>0</v>
      </c>
      <c r="BU8" s="1156"/>
      <c r="BV8" s="1156"/>
      <c r="BW8" s="1156"/>
      <c r="BX8" s="1156">
        <f>CHOOSE($CA$1,ﾃﾞｰﾀ入力!$AM13,ﾃﾞｰﾀ入力!$AM16,ﾃﾞｰﾀ入力!$AM19,ﾃﾞｰﾀ入力!$AM22,ﾃﾞｰﾀ入力!$AM25,ﾃﾞｰﾀ入力!$AM28)</f>
        <v>0</v>
      </c>
      <c r="BY8" s="1156"/>
      <c r="BZ8" s="1156"/>
      <c r="CA8" s="1156"/>
      <c r="CB8" s="1156">
        <f>CHOOSE($CA$1,ﾃﾞｰﾀ入力!$AN13,ﾃﾞｰﾀ入力!$AN16,ﾃﾞｰﾀ入力!$AN19,ﾃﾞｰﾀ入力!$AN22,ﾃﾞｰﾀ入力!$AN25,ﾃﾞｰﾀ入力!$AN28)</f>
        <v>0</v>
      </c>
      <c r="CC8" s="1156"/>
      <c r="CD8" s="1156"/>
      <c r="CE8" s="1156"/>
      <c r="CF8" s="1156">
        <f>CHOOSE($CA$1,ﾃﾞｰﾀ入力!$AO13,ﾃﾞｰﾀ入力!$AO16,ﾃﾞｰﾀ入力!$AO19,ﾃﾞｰﾀ入力!$AO22,ﾃﾞｰﾀ入力!$AO25,ﾃﾞｰﾀ入力!$AO28)</f>
        <v>0</v>
      </c>
      <c r="CG8" s="1156"/>
      <c r="CH8" s="1156"/>
      <c r="CI8" s="1156"/>
      <c r="CJ8" s="1156">
        <f>CHOOSE($CA$1,ﾃﾞｰﾀ入力!$AP13,ﾃﾞｰﾀ入力!$AP16,ﾃﾞｰﾀ入力!$AP19,ﾃﾞｰﾀ入力!$AP22,ﾃﾞｰﾀ入力!$AP25,ﾃﾞｰﾀ入力!$AP28)</f>
        <v>0</v>
      </c>
      <c r="CK8" s="1156"/>
      <c r="CL8" s="1156"/>
      <c r="CM8" s="1203"/>
      <c r="CN8" s="1136">
        <f t="shared" si="0"/>
        <v>0</v>
      </c>
      <c r="CO8" s="1137"/>
      <c r="CP8" s="64"/>
      <c r="CT8" s="221"/>
      <c r="CU8" s="64"/>
      <c r="CV8" s="64"/>
      <c r="CX8" s="69"/>
      <c r="CY8" s="69"/>
      <c r="CZ8" s="69"/>
    </row>
    <row r="9" spans="1:105" ht="20.25" customHeight="1">
      <c r="I9" s="1304" t="s">
        <v>174</v>
      </c>
      <c r="J9" s="1305"/>
      <c r="K9" s="357" t="s">
        <v>168</v>
      </c>
      <c r="L9" s="1233">
        <f>CHOOSE($CA$1,ﾃﾞｰﾀ入力!W14,ﾃﾞｰﾀ入力!W17,ﾃﾞｰﾀ入力!W20,ﾃﾞｰﾀ入力!W23,ﾃﾞｰﾀ入力!W26,ﾃﾞｰﾀ入力!W29)</f>
        <v>0</v>
      </c>
      <c r="M9" s="1234"/>
      <c r="N9" s="1234"/>
      <c r="O9" s="1235"/>
      <c r="P9" s="1138">
        <f>CHOOSE($CA$1,ﾃﾞｰﾀ入力!$X14,ﾃﾞｰﾀ入力!$X17,ﾃﾞｰﾀ入力!$X20,ﾃﾞｰﾀ入力!$X23,ﾃﾞｰﾀ入力!$X26,ﾃﾞｰﾀ入力!$X29)</f>
        <v>0</v>
      </c>
      <c r="Q9" s="1164"/>
      <c r="R9" s="1164"/>
      <c r="S9" s="1165"/>
      <c r="T9" s="1138">
        <f>CHOOSE($CA$1,ﾃﾞｰﾀ入力!$Y14,ﾃﾞｰﾀ入力!$Y17,ﾃﾞｰﾀ入力!$Y20,ﾃﾞｰﾀ入力!$Y23,ﾃﾞｰﾀ入力!$Y26,ﾃﾞｰﾀ入力!$Y29)</f>
        <v>0</v>
      </c>
      <c r="U9" s="1164"/>
      <c r="V9" s="1164"/>
      <c r="W9" s="1165"/>
      <c r="X9" s="1138">
        <f>CHOOSE($CA$1,ﾃﾞｰﾀ入力!$Z14,ﾃﾞｰﾀ入力!$Z17,ﾃﾞｰﾀ入力!$Z20,ﾃﾞｰﾀ入力!$Z23,ﾃﾞｰﾀ入力!$Z26,ﾃﾞｰﾀ入力!$Z29)</f>
        <v>0</v>
      </c>
      <c r="Y9" s="1164"/>
      <c r="Z9" s="1164"/>
      <c r="AA9" s="1165"/>
      <c r="AB9" s="1138">
        <f>CHOOSE($CA$1,ﾃﾞｰﾀ入力!$AA14,ﾃﾞｰﾀ入力!$AA17,ﾃﾞｰﾀ入力!$AA20,ﾃﾞｰﾀ入力!$AA23,ﾃﾞｰﾀ入力!$AA26,ﾃﾞｰﾀ入力!$AA29)</f>
        <v>0</v>
      </c>
      <c r="AC9" s="1164"/>
      <c r="AD9" s="1164"/>
      <c r="AE9" s="1165"/>
      <c r="AF9" s="1138">
        <f>CHOOSE($CA$1,ﾃﾞｰﾀ入力!$AB14,ﾃﾞｰﾀ入力!$AB17,ﾃﾞｰﾀ入力!$AB20,ﾃﾞｰﾀ入力!$AB23,ﾃﾞｰﾀ入力!$AB26,ﾃﾞｰﾀ入力!$AB29)</f>
        <v>0</v>
      </c>
      <c r="AG9" s="1164"/>
      <c r="AH9" s="1164"/>
      <c r="AI9" s="1165"/>
      <c r="AJ9" s="1138">
        <f>CHOOSE($CA$1,ﾃﾞｰﾀ入力!$AC14,ﾃﾞｰﾀ入力!$AC17,ﾃﾞｰﾀ入力!$AC20,ﾃﾞｰﾀ入力!$AC23,ﾃﾞｰﾀ入力!$AC26,ﾃﾞｰﾀ入力!$AC29)</f>
        <v>0</v>
      </c>
      <c r="AK9" s="1164"/>
      <c r="AL9" s="1164"/>
      <c r="AM9" s="1165"/>
      <c r="AN9" s="1138">
        <f>CHOOSE($CA$1,ﾃﾞｰﾀ入力!$AD14,ﾃﾞｰﾀ入力!$AD17,ﾃﾞｰﾀ入力!$AD20,ﾃﾞｰﾀ入力!$AD23,ﾃﾞｰﾀ入力!$AD26,ﾃﾞｰﾀ入力!$AD29)</f>
        <v>0</v>
      </c>
      <c r="AO9" s="1164"/>
      <c r="AP9" s="1164"/>
      <c r="AQ9" s="1165"/>
      <c r="AR9" s="1138">
        <f>CHOOSE($CA$1,ﾃﾞｰﾀ入力!$AE14,ﾃﾞｰﾀ入力!$AE17,ﾃﾞｰﾀ入力!$AE20,ﾃﾞｰﾀ入力!$AE23,ﾃﾞｰﾀ入力!$AE26,ﾃﾞｰﾀ入力!$AE29)</f>
        <v>0</v>
      </c>
      <c r="AS9" s="1164"/>
      <c r="AT9" s="1164"/>
      <c r="AU9" s="1165"/>
      <c r="AV9" s="1138">
        <f>CHOOSE($CA$1,ﾃﾞｰﾀ入力!$AF14,ﾃﾞｰﾀ入力!$AF17,ﾃﾞｰﾀ入力!$AF20,ﾃﾞｰﾀ入力!$AF23,ﾃﾞｰﾀ入力!$AF26,ﾃﾞｰﾀ入力!$AF29)</f>
        <v>0</v>
      </c>
      <c r="AW9" s="1164"/>
      <c r="AX9" s="1164"/>
      <c r="AY9" s="1165"/>
      <c r="AZ9" s="1138">
        <f>CHOOSE($CA$1,ﾃﾞｰﾀ入力!$AG14,ﾃﾞｰﾀ入力!$AG17,ﾃﾞｰﾀ入力!$AG20,ﾃﾞｰﾀ入力!$AG23,ﾃﾞｰﾀ入力!$AG26,ﾃﾞｰﾀ入力!$AG29)</f>
        <v>0</v>
      </c>
      <c r="BA9" s="1164"/>
      <c r="BB9" s="1164"/>
      <c r="BC9" s="1165"/>
      <c r="BD9" s="1138">
        <f>CHOOSE($CA$1,ﾃﾞｰﾀ入力!$AH14,ﾃﾞｰﾀ入力!$AH17,ﾃﾞｰﾀ入力!$AH20,ﾃﾞｰﾀ入力!$AH23,ﾃﾞｰﾀ入力!$AH26,ﾃﾞｰﾀ入力!$AH29)</f>
        <v>0</v>
      </c>
      <c r="BE9" s="1164"/>
      <c r="BF9" s="1164"/>
      <c r="BG9" s="1165"/>
      <c r="BH9" s="1138">
        <f>CHOOSE($CA$1,ﾃﾞｰﾀ入力!$AI14,ﾃﾞｰﾀ入力!$AI17,ﾃﾞｰﾀ入力!$AI20,ﾃﾞｰﾀ入力!$AI23,ﾃﾞｰﾀ入力!$AI26,ﾃﾞｰﾀ入力!$AI29)</f>
        <v>0</v>
      </c>
      <c r="BI9" s="1164"/>
      <c r="BJ9" s="1164"/>
      <c r="BK9" s="1165"/>
      <c r="BL9" s="1138">
        <f>CHOOSE($CA$1,ﾃﾞｰﾀ入力!$AJ14,ﾃﾞｰﾀ入力!$AJ17,ﾃﾞｰﾀ入力!$AJ20,ﾃﾞｰﾀ入力!$AJ23,ﾃﾞｰﾀ入力!$AJ26,ﾃﾞｰﾀ入力!$AJ29)</f>
        <v>0</v>
      </c>
      <c r="BM9" s="1164"/>
      <c r="BN9" s="1164"/>
      <c r="BO9" s="1165"/>
      <c r="BP9" s="1138">
        <f>CHOOSE($CA$1,ﾃﾞｰﾀ入力!$AK14,ﾃﾞｰﾀ入力!$AK17,ﾃﾞｰﾀ入力!$AK20,ﾃﾞｰﾀ入力!$AK23,ﾃﾞｰﾀ入力!$AK26,ﾃﾞｰﾀ入力!$AK29)</f>
        <v>0</v>
      </c>
      <c r="BQ9" s="1164"/>
      <c r="BR9" s="1164"/>
      <c r="BS9" s="1165"/>
      <c r="BT9" s="1138">
        <f>CHOOSE($CA$1,ﾃﾞｰﾀ入力!$AL14,ﾃﾞｰﾀ入力!$AL17,ﾃﾞｰﾀ入力!$AL20,ﾃﾞｰﾀ入力!$AL23,ﾃﾞｰﾀ入力!$AL26,ﾃﾞｰﾀ入力!$AL29)</f>
        <v>0</v>
      </c>
      <c r="BU9" s="1164"/>
      <c r="BV9" s="1164"/>
      <c r="BW9" s="1165"/>
      <c r="BX9" s="1138">
        <f>CHOOSE($CA$1,ﾃﾞｰﾀ入力!$AM14,ﾃﾞｰﾀ入力!$AM17,ﾃﾞｰﾀ入力!$AM20,ﾃﾞｰﾀ入力!$AM23,ﾃﾞｰﾀ入力!$AM26,ﾃﾞｰﾀ入力!$AM29)</f>
        <v>0</v>
      </c>
      <c r="BY9" s="1164"/>
      <c r="BZ9" s="1164"/>
      <c r="CA9" s="1165"/>
      <c r="CB9" s="1138">
        <f>CHOOSE($CA$1,ﾃﾞｰﾀ入力!$AN14,ﾃﾞｰﾀ入力!$AN17,ﾃﾞｰﾀ入力!$AN20,ﾃﾞｰﾀ入力!$AN23,ﾃﾞｰﾀ入力!$AN26,ﾃﾞｰﾀ入力!$AN29)</f>
        <v>0</v>
      </c>
      <c r="CC9" s="1164"/>
      <c r="CD9" s="1164"/>
      <c r="CE9" s="1165"/>
      <c r="CF9" s="1138">
        <f>CHOOSE($CA$1,ﾃﾞｰﾀ入力!$AO14,ﾃﾞｰﾀ入力!$AO17,ﾃﾞｰﾀ入力!$AO20,ﾃﾞｰﾀ入力!$AO23,ﾃﾞｰﾀ入力!$AO26,ﾃﾞｰﾀ入力!$AO29)</f>
        <v>0</v>
      </c>
      <c r="CG9" s="1164"/>
      <c r="CH9" s="1164"/>
      <c r="CI9" s="1165"/>
      <c r="CJ9" s="1138">
        <f>CHOOSE($CA$1,ﾃﾞｰﾀ入力!$AP14,ﾃﾞｰﾀ入力!$AP17,ﾃﾞｰﾀ入力!$AP20,ﾃﾞｰﾀ入力!$AP23,ﾃﾞｰﾀ入力!$AP26,ﾃﾞｰﾀ入力!$AP29)</f>
        <v>0</v>
      </c>
      <c r="CK9" s="1164"/>
      <c r="CL9" s="1164"/>
      <c r="CM9" s="1164"/>
      <c r="CN9" s="1136">
        <f t="shared" si="0"/>
        <v>0</v>
      </c>
      <c r="CO9" s="1137"/>
      <c r="CP9" s="64"/>
      <c r="CT9" s="221"/>
      <c r="CU9" s="64"/>
      <c r="CV9" s="64"/>
      <c r="CX9" s="69"/>
      <c r="CY9" s="69"/>
      <c r="CZ9" s="69"/>
    </row>
    <row r="10" spans="1:105" ht="20.25" customHeight="1">
      <c r="I10" s="1308" t="s">
        <v>175</v>
      </c>
      <c r="J10" s="1309"/>
      <c r="K10" s="362" t="s">
        <v>168</v>
      </c>
      <c r="L10" s="1325">
        <f>CHOOSE($CA$1,ﾃﾞｰﾀ入力!W15,ﾃﾞｰﾀ入力!W18,ﾃﾞｰﾀ入力!W21,ﾃﾞｰﾀ入力!W24,ﾃﾞｰﾀ入力!W27,ﾃﾞｰﾀ入力!W30)</f>
        <v>0</v>
      </c>
      <c r="M10" s="1326"/>
      <c r="N10" s="1326"/>
      <c r="O10" s="1327"/>
      <c r="P10" s="1163">
        <f>CHOOSE($CA$1,ﾃﾞｰﾀ入力!$X15,ﾃﾞｰﾀ入力!$X18,ﾃﾞｰﾀ入力!$X21,ﾃﾞｰﾀ入力!$X24,ﾃﾞｰﾀ入力!$X27,ﾃﾞｰﾀ入力!$X30)</f>
        <v>0</v>
      </c>
      <c r="Q10" s="1163"/>
      <c r="R10" s="1163"/>
      <c r="S10" s="1163"/>
      <c r="T10" s="1163">
        <f>CHOOSE($CA$1,ﾃﾞｰﾀ入力!$Y15,ﾃﾞｰﾀ入力!$Y18,ﾃﾞｰﾀ入力!$Y21,ﾃﾞｰﾀ入力!$Y24,ﾃﾞｰﾀ入力!$Y27,ﾃﾞｰﾀ入力!$Y30)</f>
        <v>0</v>
      </c>
      <c r="U10" s="1163"/>
      <c r="V10" s="1163"/>
      <c r="W10" s="1163"/>
      <c r="X10" s="1163">
        <f>CHOOSE($CA$1,ﾃﾞｰﾀ入力!$Z15,ﾃﾞｰﾀ入力!$Z18,ﾃﾞｰﾀ入力!$Z21,ﾃﾞｰﾀ入力!$Z24,ﾃﾞｰﾀ入力!$Z27,ﾃﾞｰﾀ入力!$Z30)</f>
        <v>0</v>
      </c>
      <c r="Y10" s="1163"/>
      <c r="Z10" s="1163"/>
      <c r="AA10" s="1163"/>
      <c r="AB10" s="1163">
        <f>CHOOSE($CA$1,ﾃﾞｰﾀ入力!$AA15,ﾃﾞｰﾀ入力!$AA18,ﾃﾞｰﾀ入力!$AA21,ﾃﾞｰﾀ入力!$AA24,ﾃﾞｰﾀ入力!$AA27,ﾃﾞｰﾀ入力!$AA30)</f>
        <v>0</v>
      </c>
      <c r="AC10" s="1163"/>
      <c r="AD10" s="1163"/>
      <c r="AE10" s="1163"/>
      <c r="AF10" s="1163">
        <f>CHOOSE($CA$1,ﾃﾞｰﾀ入力!$AB15,ﾃﾞｰﾀ入力!$AB18,ﾃﾞｰﾀ入力!$AB21,ﾃﾞｰﾀ入力!$AB24,ﾃﾞｰﾀ入力!$AB27,ﾃﾞｰﾀ入力!$AB30)</f>
        <v>0</v>
      </c>
      <c r="AG10" s="1163"/>
      <c r="AH10" s="1163"/>
      <c r="AI10" s="1163"/>
      <c r="AJ10" s="1163">
        <f>CHOOSE($CA$1,ﾃﾞｰﾀ入力!$AC15,ﾃﾞｰﾀ入力!$AC18,ﾃﾞｰﾀ入力!$AC21,ﾃﾞｰﾀ入力!$AC24,ﾃﾞｰﾀ入力!$AC27,ﾃﾞｰﾀ入力!$AC30)</f>
        <v>0</v>
      </c>
      <c r="AK10" s="1163"/>
      <c r="AL10" s="1163"/>
      <c r="AM10" s="1163"/>
      <c r="AN10" s="1163">
        <f>CHOOSE($CA$1,ﾃﾞｰﾀ入力!$AD15,ﾃﾞｰﾀ入力!$AD18,ﾃﾞｰﾀ入力!$AD21,ﾃﾞｰﾀ入力!$AD24,ﾃﾞｰﾀ入力!$AD27,ﾃﾞｰﾀ入力!$AD30)</f>
        <v>0</v>
      </c>
      <c r="AO10" s="1163"/>
      <c r="AP10" s="1163"/>
      <c r="AQ10" s="1163"/>
      <c r="AR10" s="1163">
        <f>CHOOSE($CA$1,ﾃﾞｰﾀ入力!$AE15,ﾃﾞｰﾀ入力!$AE18,ﾃﾞｰﾀ入力!$AE21,ﾃﾞｰﾀ入力!$AE24,ﾃﾞｰﾀ入力!$AE27,ﾃﾞｰﾀ入力!$AE30)</f>
        <v>0</v>
      </c>
      <c r="AS10" s="1163"/>
      <c r="AT10" s="1163"/>
      <c r="AU10" s="1163"/>
      <c r="AV10" s="1163">
        <f>CHOOSE($CA$1,ﾃﾞｰﾀ入力!$AF15,ﾃﾞｰﾀ入力!$AF18,ﾃﾞｰﾀ入力!$AF21,ﾃﾞｰﾀ入力!$AF24,ﾃﾞｰﾀ入力!$AF27,ﾃﾞｰﾀ入力!$AF30)</f>
        <v>0</v>
      </c>
      <c r="AW10" s="1163"/>
      <c r="AX10" s="1163"/>
      <c r="AY10" s="1163"/>
      <c r="AZ10" s="1163">
        <f>CHOOSE($CA$1,ﾃﾞｰﾀ入力!$AG15,ﾃﾞｰﾀ入力!$AG18,ﾃﾞｰﾀ入力!$AG21,ﾃﾞｰﾀ入力!$AG24,ﾃﾞｰﾀ入力!$AG27,ﾃﾞｰﾀ入力!$AG30)</f>
        <v>0</v>
      </c>
      <c r="BA10" s="1163"/>
      <c r="BB10" s="1163"/>
      <c r="BC10" s="1163"/>
      <c r="BD10" s="1163">
        <f>CHOOSE($CA$1,ﾃﾞｰﾀ入力!$AH15,ﾃﾞｰﾀ入力!$AH18,ﾃﾞｰﾀ入力!$AH21,ﾃﾞｰﾀ入力!$AH24,ﾃﾞｰﾀ入力!$AH27,ﾃﾞｰﾀ入力!$AH30)</f>
        <v>0</v>
      </c>
      <c r="BE10" s="1163"/>
      <c r="BF10" s="1163"/>
      <c r="BG10" s="1163"/>
      <c r="BH10" s="1163">
        <f>CHOOSE($CA$1,ﾃﾞｰﾀ入力!$AI15,ﾃﾞｰﾀ入力!$AI18,ﾃﾞｰﾀ入力!$AI21,ﾃﾞｰﾀ入力!$AI24,ﾃﾞｰﾀ入力!$AI27,ﾃﾞｰﾀ入力!$AI30)</f>
        <v>0</v>
      </c>
      <c r="BI10" s="1163"/>
      <c r="BJ10" s="1163"/>
      <c r="BK10" s="1163"/>
      <c r="BL10" s="1163">
        <f>CHOOSE($CA$1,ﾃﾞｰﾀ入力!$AJ15,ﾃﾞｰﾀ入力!$AJ18,ﾃﾞｰﾀ入力!$AJ21,ﾃﾞｰﾀ入力!$AJ24,ﾃﾞｰﾀ入力!$AJ27,ﾃﾞｰﾀ入力!$AJ30)</f>
        <v>0</v>
      </c>
      <c r="BM10" s="1163"/>
      <c r="BN10" s="1163"/>
      <c r="BO10" s="1163"/>
      <c r="BP10" s="1163">
        <f>CHOOSE($CA$1,ﾃﾞｰﾀ入力!$AK15,ﾃﾞｰﾀ入力!$AK18,ﾃﾞｰﾀ入力!$AK21,ﾃﾞｰﾀ入力!$AK24,ﾃﾞｰﾀ入力!$AK27,ﾃﾞｰﾀ入力!$AK30)</f>
        <v>0</v>
      </c>
      <c r="BQ10" s="1163"/>
      <c r="BR10" s="1163"/>
      <c r="BS10" s="1163"/>
      <c r="BT10" s="1163">
        <f>CHOOSE($CA$1,ﾃﾞｰﾀ入力!$AL15,ﾃﾞｰﾀ入力!$AL18,ﾃﾞｰﾀ入力!$AL21,ﾃﾞｰﾀ入力!$AL24,ﾃﾞｰﾀ入力!$AL27,ﾃﾞｰﾀ入力!$AL30)</f>
        <v>0</v>
      </c>
      <c r="BU10" s="1163"/>
      <c r="BV10" s="1163"/>
      <c r="BW10" s="1163"/>
      <c r="BX10" s="1163">
        <f>CHOOSE($CA$1,ﾃﾞｰﾀ入力!$AM15,ﾃﾞｰﾀ入力!$AM18,ﾃﾞｰﾀ入力!$AM21,ﾃﾞｰﾀ入力!$AM24,ﾃﾞｰﾀ入力!$AM27,ﾃﾞｰﾀ入力!$AM30)</f>
        <v>0</v>
      </c>
      <c r="BY10" s="1163"/>
      <c r="BZ10" s="1163"/>
      <c r="CA10" s="1163"/>
      <c r="CB10" s="1163">
        <f>CHOOSE($CA$1,ﾃﾞｰﾀ入力!$AN15,ﾃﾞｰﾀ入力!$AN18,ﾃﾞｰﾀ入力!$AN21,ﾃﾞｰﾀ入力!$AN24,ﾃﾞｰﾀ入力!$AN27,ﾃﾞｰﾀ入力!$AN30)</f>
        <v>0</v>
      </c>
      <c r="CC10" s="1163"/>
      <c r="CD10" s="1163"/>
      <c r="CE10" s="1163"/>
      <c r="CF10" s="1334">
        <f>CHOOSE($CA$1,ﾃﾞｰﾀ入力!$AO15,ﾃﾞｰﾀ入力!$AO18,ﾃﾞｰﾀ入力!$AO21,ﾃﾞｰﾀ入力!$AO24,ﾃﾞｰﾀ入力!$AO27,ﾃﾞｰﾀ入力!$AO30)</f>
        <v>0</v>
      </c>
      <c r="CG10" s="1334"/>
      <c r="CH10" s="1334"/>
      <c r="CI10" s="1334"/>
      <c r="CJ10" s="1334">
        <f>CHOOSE($CA$1,ﾃﾞｰﾀ入力!$AP15,ﾃﾞｰﾀ入力!$AP18,ﾃﾞｰﾀ入力!$AP21,ﾃﾞｰﾀ入力!$AP24,ﾃﾞｰﾀ入力!$AP27,ﾃﾞｰﾀ入力!$AP30)</f>
        <v>0</v>
      </c>
      <c r="CK10" s="1334"/>
      <c r="CL10" s="1334"/>
      <c r="CM10" s="1335"/>
      <c r="CN10" s="1223">
        <f t="shared" si="0"/>
        <v>0</v>
      </c>
      <c r="CO10" s="1224"/>
      <c r="CP10" s="64"/>
      <c r="CT10" s="221"/>
      <c r="CU10" s="64"/>
      <c r="CV10" s="64"/>
      <c r="CX10" s="69"/>
      <c r="CY10" s="69"/>
      <c r="CZ10" s="69"/>
    </row>
    <row r="11" spans="1:105" ht="15.75" customHeight="1">
      <c r="I11" s="1310" t="s">
        <v>176</v>
      </c>
      <c r="J11" s="1310"/>
      <c r="K11" s="363" t="s">
        <v>168</v>
      </c>
      <c r="L11" s="1250">
        <f>SUM(L7:O10)</f>
        <v>0</v>
      </c>
      <c r="M11" s="1251"/>
      <c r="N11" s="1251"/>
      <c r="O11" s="1252"/>
      <c r="P11" s="1292">
        <f>SUM(P7:S10)</f>
        <v>0</v>
      </c>
      <c r="Q11" s="1292"/>
      <c r="R11" s="1292"/>
      <c r="S11" s="1292"/>
      <c r="T11" s="1292">
        <f>SUM(T7:W10)</f>
        <v>0</v>
      </c>
      <c r="U11" s="1292"/>
      <c r="V11" s="1292"/>
      <c r="W11" s="1292"/>
      <c r="X11" s="1292">
        <f>SUM(X7:AA10)</f>
        <v>2</v>
      </c>
      <c r="Y11" s="1292"/>
      <c r="Z11" s="1292"/>
      <c r="AA11" s="1292"/>
      <c r="AB11" s="1292">
        <f>SUM(AB7:AE10)</f>
        <v>2</v>
      </c>
      <c r="AC11" s="1292"/>
      <c r="AD11" s="1292"/>
      <c r="AE11" s="1292"/>
      <c r="AF11" s="1292">
        <f>SUM(AF7:AI10)</f>
        <v>2</v>
      </c>
      <c r="AG11" s="1292"/>
      <c r="AH11" s="1292"/>
      <c r="AI11" s="1292"/>
      <c r="AJ11" s="1292">
        <f>SUM(AJ7:AM10)</f>
        <v>2</v>
      </c>
      <c r="AK11" s="1292"/>
      <c r="AL11" s="1292"/>
      <c r="AM11" s="1292"/>
      <c r="AN11" s="1292">
        <f>SUM(AN7:AQ10)</f>
        <v>4</v>
      </c>
      <c r="AO11" s="1292"/>
      <c r="AP11" s="1292"/>
      <c r="AQ11" s="1292"/>
      <c r="AR11" s="1292">
        <f>SUM(AR7:AU10)</f>
        <v>4</v>
      </c>
      <c r="AS11" s="1292"/>
      <c r="AT11" s="1292"/>
      <c r="AU11" s="1292"/>
      <c r="AV11" s="1292">
        <f>SUM(AV7:AY10)</f>
        <v>4</v>
      </c>
      <c r="AW11" s="1292"/>
      <c r="AX11" s="1292"/>
      <c r="AY11" s="1292"/>
      <c r="AZ11" s="1292">
        <f>SUM(AZ7:BC10)</f>
        <v>4</v>
      </c>
      <c r="BA11" s="1292"/>
      <c r="BB11" s="1292"/>
      <c r="BC11" s="1292"/>
      <c r="BD11" s="1292">
        <f>SUM(BD7:BG10)</f>
        <v>4</v>
      </c>
      <c r="BE11" s="1292"/>
      <c r="BF11" s="1292"/>
      <c r="BG11" s="1292"/>
      <c r="BH11" s="1292">
        <f>SUM(BH7:BK10)</f>
        <v>3</v>
      </c>
      <c r="BI11" s="1292"/>
      <c r="BJ11" s="1292"/>
      <c r="BK11" s="1292"/>
      <c r="BL11" s="1292">
        <f>SUM(BL7:BO10)</f>
        <v>2</v>
      </c>
      <c r="BM11" s="1292"/>
      <c r="BN11" s="1292"/>
      <c r="BO11" s="1292"/>
      <c r="BP11" s="1292">
        <f>SUM(BP7:BS10)</f>
        <v>2</v>
      </c>
      <c r="BQ11" s="1292"/>
      <c r="BR11" s="1292"/>
      <c r="BS11" s="1292"/>
      <c r="BT11" s="1292">
        <f>SUM(BT7:BW10)</f>
        <v>2</v>
      </c>
      <c r="BU11" s="1292"/>
      <c r="BV11" s="1292"/>
      <c r="BW11" s="1292"/>
      <c r="BX11" s="1292">
        <f>SUM(BX7:CA10)</f>
        <v>2</v>
      </c>
      <c r="BY11" s="1292"/>
      <c r="BZ11" s="1292"/>
      <c r="CA11" s="1292"/>
      <c r="CB11" s="1292">
        <f>SUM(CB7:CE10)</f>
        <v>0</v>
      </c>
      <c r="CC11" s="1292"/>
      <c r="CD11" s="1292"/>
      <c r="CE11" s="1292"/>
      <c r="CF11" s="1292">
        <f>SUM(CF7:CI10)</f>
        <v>0</v>
      </c>
      <c r="CG11" s="1292"/>
      <c r="CH11" s="1292"/>
      <c r="CI11" s="1292"/>
      <c r="CJ11" s="1336">
        <f>SUM(CJ7:CM10)</f>
        <v>0</v>
      </c>
      <c r="CK11" s="1336"/>
      <c r="CL11" s="1336"/>
      <c r="CM11" s="1337"/>
      <c r="CN11" s="1259">
        <f t="shared" si="0"/>
        <v>39</v>
      </c>
      <c r="CO11" s="1260"/>
      <c r="CP11" s="64"/>
      <c r="CT11" s="221"/>
      <c r="CU11" s="64"/>
      <c r="CV11" s="64"/>
      <c r="CX11" s="69"/>
      <c r="CY11" s="69"/>
      <c r="CZ11" s="69"/>
    </row>
    <row r="12" spans="1:105" ht="17.25" customHeight="1">
      <c r="C12" s="64"/>
      <c r="D12" s="64"/>
      <c r="E12" s="64"/>
      <c r="F12" s="64"/>
      <c r="G12" s="64"/>
      <c r="I12" s="248"/>
      <c r="J12" s="1313"/>
      <c r="K12" s="1313"/>
      <c r="L12" s="365">
        <v>5</v>
      </c>
      <c r="M12" s="365">
        <v>5.25</v>
      </c>
      <c r="N12" s="365">
        <v>5.5</v>
      </c>
      <c r="O12" s="365">
        <v>5.75</v>
      </c>
      <c r="P12" s="249">
        <v>6</v>
      </c>
      <c r="Q12" s="249">
        <v>6.25</v>
      </c>
      <c r="R12" s="249">
        <v>6.5</v>
      </c>
      <c r="S12" s="250">
        <v>6.75</v>
      </c>
      <c r="T12" s="250">
        <v>7</v>
      </c>
      <c r="U12" s="250">
        <v>7.25</v>
      </c>
      <c r="V12" s="250">
        <v>7.5</v>
      </c>
      <c r="W12" s="250">
        <v>7.75</v>
      </c>
      <c r="X12" s="250">
        <v>8</v>
      </c>
      <c r="Y12" s="250">
        <v>8.25</v>
      </c>
      <c r="Z12" s="250">
        <v>8.5</v>
      </c>
      <c r="AA12" s="250">
        <v>8.75</v>
      </c>
      <c r="AB12" s="251">
        <v>9</v>
      </c>
      <c r="AC12" s="251">
        <v>9.25</v>
      </c>
      <c r="AD12" s="251">
        <v>9.5</v>
      </c>
      <c r="AE12" s="251">
        <v>9.75</v>
      </c>
      <c r="AF12" s="251">
        <v>10</v>
      </c>
      <c r="AG12" s="251">
        <v>10.25</v>
      </c>
      <c r="AH12" s="251">
        <v>10.5</v>
      </c>
      <c r="AI12" s="251">
        <v>10.75</v>
      </c>
      <c r="AJ12" s="251">
        <v>11</v>
      </c>
      <c r="AK12" s="251">
        <v>11.25</v>
      </c>
      <c r="AL12" s="251">
        <v>11.5</v>
      </c>
      <c r="AM12" s="251">
        <v>11.75</v>
      </c>
      <c r="AN12" s="250">
        <v>12</v>
      </c>
      <c r="AO12" s="250">
        <v>12.25</v>
      </c>
      <c r="AP12" s="250">
        <v>12.5</v>
      </c>
      <c r="AQ12" s="250">
        <v>12.75</v>
      </c>
      <c r="AR12" s="251">
        <v>13</v>
      </c>
      <c r="AS12" s="251">
        <v>13.25</v>
      </c>
      <c r="AT12" s="251">
        <v>13.5</v>
      </c>
      <c r="AU12" s="251">
        <v>13.75</v>
      </c>
      <c r="AV12" s="251">
        <v>14</v>
      </c>
      <c r="AW12" s="251">
        <v>14.25</v>
      </c>
      <c r="AX12" s="251">
        <v>14.5</v>
      </c>
      <c r="AY12" s="251">
        <v>14.75</v>
      </c>
      <c r="AZ12" s="251">
        <v>15</v>
      </c>
      <c r="BA12" s="251">
        <v>15.25</v>
      </c>
      <c r="BB12" s="251">
        <v>15.5</v>
      </c>
      <c r="BC12" s="251">
        <v>15.75</v>
      </c>
      <c r="BD12" s="251">
        <v>16</v>
      </c>
      <c r="BE12" s="251">
        <v>16.25</v>
      </c>
      <c r="BF12" s="251">
        <v>16.5</v>
      </c>
      <c r="BG12" s="251">
        <v>16.75</v>
      </c>
      <c r="BH12" s="251">
        <v>17</v>
      </c>
      <c r="BI12" s="251">
        <v>17.25</v>
      </c>
      <c r="BJ12" s="251">
        <v>17.5</v>
      </c>
      <c r="BK12" s="251">
        <v>17.75</v>
      </c>
      <c r="BL12" s="251">
        <v>18</v>
      </c>
      <c r="BM12" s="251">
        <v>18.25</v>
      </c>
      <c r="BN12" s="251">
        <v>18.5</v>
      </c>
      <c r="BO12" s="251">
        <v>18.75</v>
      </c>
      <c r="BP12" s="251">
        <v>19</v>
      </c>
      <c r="BQ12" s="251">
        <v>19.25</v>
      </c>
      <c r="BR12" s="251">
        <v>19.5</v>
      </c>
      <c r="BS12" s="251">
        <v>19.75</v>
      </c>
      <c r="BT12" s="251">
        <v>20</v>
      </c>
      <c r="BU12" s="251">
        <v>20.25</v>
      </c>
      <c r="BV12" s="251">
        <v>20.5</v>
      </c>
      <c r="BW12" s="251">
        <v>20.75</v>
      </c>
      <c r="BX12" s="251">
        <v>21</v>
      </c>
      <c r="BY12" s="251">
        <v>21.25</v>
      </c>
      <c r="BZ12" s="251">
        <v>21.5</v>
      </c>
      <c r="CA12" s="251">
        <v>21.75</v>
      </c>
      <c r="CB12" s="251">
        <v>22</v>
      </c>
      <c r="CC12" s="251">
        <v>22.25</v>
      </c>
      <c r="CD12" s="251">
        <v>22.5</v>
      </c>
      <c r="CE12" s="251">
        <v>22.75</v>
      </c>
      <c r="CF12" s="251">
        <v>23</v>
      </c>
      <c r="CG12" s="251">
        <v>23.25</v>
      </c>
      <c r="CH12" s="251">
        <v>23.5</v>
      </c>
      <c r="CI12" s="251">
        <v>23.75</v>
      </c>
      <c r="CJ12" s="251">
        <v>24</v>
      </c>
      <c r="CK12" s="251">
        <v>24.25</v>
      </c>
      <c r="CL12" s="251">
        <v>24.5</v>
      </c>
      <c r="CM12" s="251">
        <v>24.75</v>
      </c>
      <c r="CN12" s="251"/>
      <c r="CO12" s="251"/>
      <c r="CP12" s="251"/>
      <c r="CR12" s="65"/>
      <c r="CS12" s="65"/>
      <c r="CT12" s="66"/>
      <c r="CU12" s="65"/>
      <c r="CV12" s="65"/>
      <c r="CX12" s="69"/>
      <c r="CY12" s="69"/>
      <c r="CZ12" s="69"/>
    </row>
    <row r="13" spans="1:105" ht="22.5" customHeight="1" thickBot="1">
      <c r="C13" s="65" t="s">
        <v>177</v>
      </c>
      <c r="D13" s="253" t="s">
        <v>203</v>
      </c>
      <c r="E13" s="253" t="s">
        <v>204</v>
      </c>
      <c r="F13" s="253" t="s">
        <v>178</v>
      </c>
      <c r="G13" s="253" t="s">
        <v>179</v>
      </c>
      <c r="H13" s="65" t="s">
        <v>79</v>
      </c>
      <c r="I13" s="872" t="s">
        <v>61</v>
      </c>
      <c r="J13" s="1476" t="s">
        <v>180</v>
      </c>
      <c r="K13" s="1477"/>
      <c r="L13" s="366">
        <v>0.20833333333333334</v>
      </c>
      <c r="M13" s="256"/>
      <c r="N13" s="256"/>
      <c r="O13" s="261"/>
      <c r="P13" s="257">
        <v>0.25</v>
      </c>
      <c r="Q13" s="258"/>
      <c r="R13" s="258"/>
      <c r="S13" s="259"/>
      <c r="T13" s="260" t="s">
        <v>149</v>
      </c>
      <c r="U13" s="258"/>
      <c r="V13" s="261"/>
      <c r="W13" s="256"/>
      <c r="X13" s="260" t="s">
        <v>150</v>
      </c>
      <c r="Y13" s="258"/>
      <c r="Z13" s="259"/>
      <c r="AA13" s="258"/>
      <c r="AB13" s="260" t="s">
        <v>151</v>
      </c>
      <c r="AC13" s="258"/>
      <c r="AD13" s="259"/>
      <c r="AE13" s="258"/>
      <c r="AF13" s="260" t="s">
        <v>152</v>
      </c>
      <c r="AG13" s="258"/>
      <c r="AH13" s="259"/>
      <c r="AI13" s="258"/>
      <c r="AJ13" s="260" t="s">
        <v>153</v>
      </c>
      <c r="AK13" s="258"/>
      <c r="AL13" s="259"/>
      <c r="AM13" s="258"/>
      <c r="AN13" s="260" t="s">
        <v>154</v>
      </c>
      <c r="AO13" s="258"/>
      <c r="AP13" s="259"/>
      <c r="AQ13" s="258"/>
      <c r="AR13" s="260" t="s">
        <v>155</v>
      </c>
      <c r="AS13" s="258"/>
      <c r="AT13" s="259"/>
      <c r="AU13" s="258"/>
      <c r="AV13" s="260" t="s">
        <v>156</v>
      </c>
      <c r="AW13" s="258"/>
      <c r="AX13" s="259"/>
      <c r="AY13" s="258"/>
      <c r="AZ13" s="260" t="s">
        <v>157</v>
      </c>
      <c r="BA13" s="258"/>
      <c r="BB13" s="259"/>
      <c r="BC13" s="258"/>
      <c r="BD13" s="260" t="s">
        <v>158</v>
      </c>
      <c r="BE13" s="258"/>
      <c r="BF13" s="259"/>
      <c r="BG13" s="258"/>
      <c r="BH13" s="260" t="s">
        <v>159</v>
      </c>
      <c r="BI13" s="258"/>
      <c r="BJ13" s="259"/>
      <c r="BK13" s="258"/>
      <c r="BL13" s="260" t="s">
        <v>160</v>
      </c>
      <c r="BM13" s="258"/>
      <c r="BN13" s="259"/>
      <c r="BO13" s="258"/>
      <c r="BP13" s="260" t="s">
        <v>161</v>
      </c>
      <c r="BQ13" s="258"/>
      <c r="BR13" s="259"/>
      <c r="BS13" s="258"/>
      <c r="BT13" s="260" t="s">
        <v>162</v>
      </c>
      <c r="BU13" s="258"/>
      <c r="BV13" s="259"/>
      <c r="BW13" s="258"/>
      <c r="BX13" s="260" t="s">
        <v>163</v>
      </c>
      <c r="BY13" s="258"/>
      <c r="BZ13" s="259"/>
      <c r="CA13" s="258"/>
      <c r="CB13" s="260" t="s">
        <v>164</v>
      </c>
      <c r="CC13" s="258"/>
      <c r="CD13" s="259"/>
      <c r="CE13" s="258"/>
      <c r="CF13" s="260" t="s">
        <v>165</v>
      </c>
      <c r="CG13" s="258"/>
      <c r="CH13" s="259"/>
      <c r="CI13" s="259"/>
      <c r="CJ13" s="258" t="s">
        <v>166</v>
      </c>
      <c r="CK13" s="258"/>
      <c r="CL13" s="258"/>
      <c r="CM13" s="262"/>
      <c r="CN13" s="1332" t="s">
        <v>181</v>
      </c>
      <c r="CO13" s="1331"/>
      <c r="CP13" s="1331" t="s">
        <v>182</v>
      </c>
      <c r="CQ13" s="1331"/>
      <c r="CR13" s="367" t="s">
        <v>183</v>
      </c>
      <c r="CS13" s="367" t="s">
        <v>184</v>
      </c>
      <c r="CT13" s="368" t="s">
        <v>185</v>
      </c>
      <c r="CU13" s="369" t="s">
        <v>186</v>
      </c>
      <c r="CV13" s="370" t="s">
        <v>81</v>
      </c>
      <c r="CW13" s="371" t="s">
        <v>82</v>
      </c>
      <c r="CY13" s="69"/>
      <c r="CZ13" s="267"/>
      <c r="DA13" s="268"/>
    </row>
    <row r="14" spans="1:105" ht="22.5" customHeight="1" thickTop="1">
      <c r="A14" s="441">
        <v>1</v>
      </c>
      <c r="B14" s="442" t="str">
        <f>ｼﾌﾄ原本!C5</f>
        <v>K.M</v>
      </c>
      <c r="C14" s="781" t="str">
        <f>ｼﾌﾄ原本!T5</f>
        <v>F</v>
      </c>
      <c r="D14" s="433">
        <f>IF(COUNTIF($H$14:$H$30,1),VLOOKUP(1,$H$14:$CU$30,3,FALSE),0)</f>
        <v>0</v>
      </c>
      <c r="E14" s="427">
        <f>IF(COUNTIF($H$14:$H$30,1),VLOOKUP(1,$H$14:$CU$30,4,FALSE),0)</f>
        <v>0</v>
      </c>
      <c r="F14" s="428">
        <f>IF(COUNTIF($H$14:$H$30,1),VLOOKUP(1,$H$14:$CU$30,92,FALSE),0)</f>
        <v>0</v>
      </c>
      <c r="G14" s="434">
        <f>IF(COUNTIF($H$14:$H$30,1),VLOOKUP(1,$H$14:$CW$30,94,FALSE),0)</f>
        <v>0</v>
      </c>
      <c r="H14" s="787">
        <v>2</v>
      </c>
      <c r="I14" s="873" t="str">
        <f>IF(H14=0,0,LOOKUP(H14,ﾃﾞｰﾀ入力!$C$3:'ﾃﾞｰﾀ入力'!$C$40,ﾃﾞｰﾀ入力!$D$3:'ﾃﾞｰﾀ入力'!$D$40))</f>
        <v>S.S</v>
      </c>
      <c r="J14" s="788">
        <v>6.75</v>
      </c>
      <c r="K14" s="789">
        <v>14</v>
      </c>
      <c r="L14" s="633">
        <f t="shared" ref="L14:AQ14" si="1">IF(AND(L12&gt;=$J$14,L12&lt;$K$14),"*",0)</f>
        <v>0</v>
      </c>
      <c r="M14" s="618">
        <f t="shared" si="1"/>
        <v>0</v>
      </c>
      <c r="N14" s="619">
        <f t="shared" si="1"/>
        <v>0</v>
      </c>
      <c r="O14" s="620">
        <f t="shared" si="1"/>
        <v>0</v>
      </c>
      <c r="P14" s="825">
        <f t="shared" si="1"/>
        <v>0</v>
      </c>
      <c r="Q14" s="823">
        <f t="shared" si="1"/>
        <v>0</v>
      </c>
      <c r="R14" s="824">
        <f t="shared" si="1"/>
        <v>0</v>
      </c>
      <c r="S14" s="823" t="str">
        <f t="shared" si="1"/>
        <v>*</v>
      </c>
      <c r="T14" s="825" t="str">
        <f t="shared" si="1"/>
        <v>*</v>
      </c>
      <c r="U14" s="826" t="str">
        <f t="shared" si="1"/>
        <v>*</v>
      </c>
      <c r="V14" s="823" t="str">
        <f t="shared" si="1"/>
        <v>*</v>
      </c>
      <c r="W14" s="583" t="str">
        <f t="shared" si="1"/>
        <v>*</v>
      </c>
      <c r="X14" s="823" t="str">
        <f t="shared" si="1"/>
        <v>*</v>
      </c>
      <c r="Y14" s="823" t="str">
        <f t="shared" si="1"/>
        <v>*</v>
      </c>
      <c r="Z14" s="824" t="str">
        <f t="shared" si="1"/>
        <v>*</v>
      </c>
      <c r="AA14" s="823" t="str">
        <f t="shared" si="1"/>
        <v>*</v>
      </c>
      <c r="AB14" s="1085" t="str">
        <f t="shared" si="1"/>
        <v>*</v>
      </c>
      <c r="AC14" s="985" t="str">
        <f t="shared" si="1"/>
        <v>*</v>
      </c>
      <c r="AD14" s="977" t="str">
        <f t="shared" si="1"/>
        <v>*</v>
      </c>
      <c r="AE14" s="986" t="str">
        <f t="shared" si="1"/>
        <v>*</v>
      </c>
      <c r="AF14" s="823" t="str">
        <f t="shared" si="1"/>
        <v>*</v>
      </c>
      <c r="AG14" s="823" t="str">
        <f t="shared" si="1"/>
        <v>*</v>
      </c>
      <c r="AH14" s="824" t="str">
        <f t="shared" si="1"/>
        <v>*</v>
      </c>
      <c r="AI14" s="823" t="str">
        <f t="shared" si="1"/>
        <v>*</v>
      </c>
      <c r="AJ14" s="1041" t="str">
        <f>IF(AND(AJ12&gt;=$J$14,AJ12&lt;$K$14),"*",0)</f>
        <v>*</v>
      </c>
      <c r="AK14" s="826" t="str">
        <f t="shared" si="1"/>
        <v>*</v>
      </c>
      <c r="AL14" s="823" t="str">
        <f t="shared" si="1"/>
        <v>*</v>
      </c>
      <c r="AM14" s="583" t="str">
        <f t="shared" si="1"/>
        <v>*</v>
      </c>
      <c r="AN14" s="823" t="str">
        <f t="shared" si="1"/>
        <v>*</v>
      </c>
      <c r="AO14" s="823" t="str">
        <f t="shared" si="1"/>
        <v>*</v>
      </c>
      <c r="AP14" s="824" t="str">
        <f t="shared" si="1"/>
        <v>*</v>
      </c>
      <c r="AQ14" s="823" t="str">
        <f t="shared" si="1"/>
        <v>*</v>
      </c>
      <c r="AR14" s="825" t="str">
        <f t="shared" ref="AR14:BW14" si="2">IF(AND(AR12&gt;=$J$14,AR12&lt;$K$14),"*",0)</f>
        <v>*</v>
      </c>
      <c r="AS14" s="826" t="str">
        <f t="shared" si="2"/>
        <v>*</v>
      </c>
      <c r="AT14" s="823" t="str">
        <f t="shared" si="2"/>
        <v>*</v>
      </c>
      <c r="AU14" s="583" t="str">
        <f t="shared" si="2"/>
        <v>*</v>
      </c>
      <c r="AV14" s="823">
        <f t="shared" si="2"/>
        <v>0</v>
      </c>
      <c r="AW14" s="823">
        <f t="shared" si="2"/>
        <v>0</v>
      </c>
      <c r="AX14" s="824">
        <f t="shared" si="2"/>
        <v>0</v>
      </c>
      <c r="AY14" s="823">
        <f t="shared" si="2"/>
        <v>0</v>
      </c>
      <c r="AZ14" s="825">
        <f t="shared" si="2"/>
        <v>0</v>
      </c>
      <c r="BA14" s="826">
        <f t="shared" si="2"/>
        <v>0</v>
      </c>
      <c r="BB14" s="823">
        <f t="shared" si="2"/>
        <v>0</v>
      </c>
      <c r="BC14" s="583">
        <f t="shared" si="2"/>
        <v>0</v>
      </c>
      <c r="BD14" s="823">
        <f t="shared" si="2"/>
        <v>0</v>
      </c>
      <c r="BE14" s="823">
        <f t="shared" si="2"/>
        <v>0</v>
      </c>
      <c r="BF14" s="824">
        <f t="shared" si="2"/>
        <v>0</v>
      </c>
      <c r="BG14" s="823">
        <f t="shared" si="2"/>
        <v>0</v>
      </c>
      <c r="BH14" s="825">
        <f t="shared" si="2"/>
        <v>0</v>
      </c>
      <c r="BI14" s="826">
        <f t="shared" si="2"/>
        <v>0</v>
      </c>
      <c r="BJ14" s="823">
        <f t="shared" si="2"/>
        <v>0</v>
      </c>
      <c r="BK14" s="583">
        <f t="shared" si="2"/>
        <v>0</v>
      </c>
      <c r="BL14" s="823">
        <f t="shared" si="2"/>
        <v>0</v>
      </c>
      <c r="BM14" s="823">
        <f t="shared" si="2"/>
        <v>0</v>
      </c>
      <c r="BN14" s="824">
        <f t="shared" si="2"/>
        <v>0</v>
      </c>
      <c r="BO14" s="823">
        <f t="shared" si="2"/>
        <v>0</v>
      </c>
      <c r="BP14" s="825">
        <f t="shared" si="2"/>
        <v>0</v>
      </c>
      <c r="BQ14" s="826">
        <f t="shared" si="2"/>
        <v>0</v>
      </c>
      <c r="BR14" s="823">
        <f t="shared" si="2"/>
        <v>0</v>
      </c>
      <c r="BS14" s="583">
        <f t="shared" si="2"/>
        <v>0</v>
      </c>
      <c r="BT14" s="823">
        <f t="shared" si="2"/>
        <v>0</v>
      </c>
      <c r="BU14" s="823">
        <f t="shared" si="2"/>
        <v>0</v>
      </c>
      <c r="BV14" s="824">
        <f t="shared" si="2"/>
        <v>0</v>
      </c>
      <c r="BW14" s="823">
        <f t="shared" si="2"/>
        <v>0</v>
      </c>
      <c r="BX14" s="825">
        <f t="shared" ref="BX14:CM14" si="3">IF(AND(BX12&gt;=$J$14,BX12&lt;$K$14),"*",0)</f>
        <v>0</v>
      </c>
      <c r="BY14" s="826">
        <f t="shared" si="3"/>
        <v>0</v>
      </c>
      <c r="BZ14" s="823">
        <f t="shared" si="3"/>
        <v>0</v>
      </c>
      <c r="CA14" s="583">
        <f t="shared" si="3"/>
        <v>0</v>
      </c>
      <c r="CB14" s="823">
        <f t="shared" si="3"/>
        <v>0</v>
      </c>
      <c r="CC14" s="823">
        <f t="shared" si="3"/>
        <v>0</v>
      </c>
      <c r="CD14" s="824">
        <f t="shared" si="3"/>
        <v>0</v>
      </c>
      <c r="CE14" s="823">
        <f t="shared" si="3"/>
        <v>0</v>
      </c>
      <c r="CF14" s="825">
        <f t="shared" si="3"/>
        <v>0</v>
      </c>
      <c r="CG14" s="826">
        <f t="shared" si="3"/>
        <v>0</v>
      </c>
      <c r="CH14" s="622">
        <f t="shared" si="3"/>
        <v>0</v>
      </c>
      <c r="CI14" s="625">
        <f t="shared" si="3"/>
        <v>0</v>
      </c>
      <c r="CJ14" s="622">
        <f t="shared" si="3"/>
        <v>0</v>
      </c>
      <c r="CK14" s="622">
        <f t="shared" si="3"/>
        <v>0</v>
      </c>
      <c r="CL14" s="623">
        <f t="shared" si="3"/>
        <v>0</v>
      </c>
      <c r="CM14" s="277">
        <f t="shared" si="3"/>
        <v>0</v>
      </c>
      <c r="CN14" s="1328">
        <f t="shared" ref="CN14:CN30" si="4">(80-COUNT(L14:CM14))/4</f>
        <v>7.25</v>
      </c>
      <c r="CO14" s="1329"/>
      <c r="CP14" s="1330">
        <f>IF(CN14=0,0,LOOKUP(CN14,ﾃﾞｰﾀ入力!$AR$13:'ﾃﾞｰﾀ入力'!$AR$34,ﾃﾞｰﾀ入力!$AS$13:'ﾃﾞｰﾀ入力'!$AS$34))</f>
        <v>6.25</v>
      </c>
      <c r="CQ14" s="1330"/>
      <c r="CR14" s="373">
        <f t="shared" ref="CR14:CR30" si="5">IF(CP14&gt;8,CP14-8,0)</f>
        <v>0</v>
      </c>
      <c r="CS14" s="373">
        <f t="shared" ref="CS14:CS30" si="6">IF(CB14="*",(12-COUNT(CB14:CM14))/4,0)</f>
        <v>0</v>
      </c>
      <c r="CT14" s="373">
        <f t="shared" ref="CT14:CT30" si="7">IF(CR14&gt;CS14,CS14,CR14)</f>
        <v>0</v>
      </c>
      <c r="CU14" s="374">
        <f ca="1">CV14*CP14+(CV14*0.25*CR14)+(CV14*0.25*CS14)+(CV14*CT14*0.5)</f>
        <v>9375</v>
      </c>
      <c r="CV14" s="375">
        <f ca="1">IF(H14=0,0,LOOKUP(H14,ﾃﾞｰﾀ入力!$C$3:'ﾃﾞｰﾀ入力'!$C$52,ﾃﾞｰﾀ入力!$E$3:'ﾃﾞｰﾀ入力'!$E$51))</f>
        <v>1500</v>
      </c>
      <c r="CW14" s="376">
        <f ca="1">IF(H14=0,0,LOOKUP(H14,ﾃﾞｰﾀ入力!$C$3:'ﾃﾞｰﾀ入力'!$C$52,ﾃﾞｰﾀ入力!$F$3:'ﾃﾞｰﾀ入力'!$F$51))</f>
        <v>1</v>
      </c>
      <c r="CY14" s="69"/>
      <c r="CZ14" s="69"/>
      <c r="DA14" s="69"/>
    </row>
    <row r="15" spans="1:105" ht="22.5" customHeight="1">
      <c r="A15" s="443">
        <f t="shared" ref="A15:A46" si="8">A14+1</f>
        <v>2</v>
      </c>
      <c r="B15" s="269" t="str">
        <f>ｼﾌﾄ原本!C6</f>
        <v>S.S</v>
      </c>
      <c r="C15" s="780" t="str">
        <f>ｼﾌﾄ原本!T6</f>
        <v>O-14</v>
      </c>
      <c r="D15" s="435">
        <f>IF(COUNTIF($H$14:$H$30,2),VLOOKUP(2,$H$14:$CU$30,3,FALSE),0)</f>
        <v>6.75</v>
      </c>
      <c r="E15" s="423">
        <f>IF(COUNTIF($H$14:$H$30,2),VLOOKUP(2,$H$14:$CU$30,4,FALSE),0)</f>
        <v>14</v>
      </c>
      <c r="F15" s="430">
        <f ca="1">IF(COUNTIF($H$14:$H$30,2),VLOOKUP(2,$H$14:$CU$30,92,FALSE),0)</f>
        <v>9375</v>
      </c>
      <c r="G15" s="431">
        <f ca="1">IF(COUNTIF($H$14:$H$30,2),VLOOKUP(2,$H$14:$CW$30,94,FALSE),0)</f>
        <v>1</v>
      </c>
      <c r="H15" s="787">
        <v>6</v>
      </c>
      <c r="I15" s="935" t="str">
        <f>IF(H15=0,0,LOOKUP(H15,ﾃﾞｰﾀ入力!$C$3:'ﾃﾞｰﾀ入力'!$C$40,ﾃﾞｰﾀ入力!$D$3:'ﾃﾞｰﾀ入力'!$D$40))</f>
        <v>S.M</v>
      </c>
      <c r="J15" s="790">
        <v>6.75</v>
      </c>
      <c r="K15" s="791">
        <v>17</v>
      </c>
      <c r="L15" s="632">
        <f t="shared" ref="L15:AQ15" si="9">IF(AND(L12&gt;=$J$15,L12&lt;$K$15),"*",0)</f>
        <v>0</v>
      </c>
      <c r="M15" s="626">
        <f t="shared" si="9"/>
        <v>0</v>
      </c>
      <c r="N15" s="627">
        <f t="shared" si="9"/>
        <v>0</v>
      </c>
      <c r="O15" s="628">
        <f t="shared" si="9"/>
        <v>0</v>
      </c>
      <c r="P15" s="721">
        <f t="shared" si="9"/>
        <v>0</v>
      </c>
      <c r="Q15" s="723">
        <f t="shared" si="9"/>
        <v>0</v>
      </c>
      <c r="R15" s="724">
        <f t="shared" si="9"/>
        <v>0</v>
      </c>
      <c r="S15" s="723" t="str">
        <f t="shared" si="9"/>
        <v>*</v>
      </c>
      <c r="T15" s="721" t="str">
        <f t="shared" si="9"/>
        <v>*</v>
      </c>
      <c r="U15" s="722" t="str">
        <f t="shared" si="9"/>
        <v>*</v>
      </c>
      <c r="V15" s="723" t="str">
        <f t="shared" si="9"/>
        <v>*</v>
      </c>
      <c r="W15" s="562" t="str">
        <f t="shared" si="9"/>
        <v>*</v>
      </c>
      <c r="X15" s="723" t="str">
        <f t="shared" si="9"/>
        <v>*</v>
      </c>
      <c r="Y15" s="723" t="str">
        <f t="shared" si="9"/>
        <v>*</v>
      </c>
      <c r="Z15" s="724" t="str">
        <f t="shared" si="9"/>
        <v>*</v>
      </c>
      <c r="AA15" s="723" t="str">
        <f t="shared" si="9"/>
        <v>*</v>
      </c>
      <c r="AB15" s="721" t="str">
        <f t="shared" si="9"/>
        <v>*</v>
      </c>
      <c r="AC15" s="722" t="str">
        <f t="shared" si="9"/>
        <v>*</v>
      </c>
      <c r="AD15" s="723" t="str">
        <f t="shared" si="9"/>
        <v>*</v>
      </c>
      <c r="AE15" s="562" t="str">
        <f t="shared" si="9"/>
        <v>*</v>
      </c>
      <c r="AF15" s="976" t="str">
        <f t="shared" si="9"/>
        <v>*</v>
      </c>
      <c r="AG15" s="976" t="str">
        <f t="shared" si="9"/>
        <v>*</v>
      </c>
      <c r="AH15" s="1086" t="str">
        <f t="shared" si="9"/>
        <v>*</v>
      </c>
      <c r="AI15" s="979" t="str">
        <f t="shared" si="9"/>
        <v>*</v>
      </c>
      <c r="AJ15" s="980" t="str">
        <f t="shared" si="9"/>
        <v>*</v>
      </c>
      <c r="AK15" s="722" t="str">
        <f t="shared" si="9"/>
        <v>*</v>
      </c>
      <c r="AL15" s="723" t="str">
        <f t="shared" si="9"/>
        <v>*</v>
      </c>
      <c r="AM15" s="562" t="str">
        <f t="shared" si="9"/>
        <v>*</v>
      </c>
      <c r="AN15" s="723" t="str">
        <f t="shared" si="9"/>
        <v>*</v>
      </c>
      <c r="AO15" s="723" t="str">
        <f t="shared" si="9"/>
        <v>*</v>
      </c>
      <c r="AP15" s="724" t="str">
        <f t="shared" si="9"/>
        <v>*</v>
      </c>
      <c r="AQ15" s="723" t="str">
        <f t="shared" si="9"/>
        <v>*</v>
      </c>
      <c r="AR15" s="721" t="str">
        <f t="shared" ref="AR15:BW15" si="10">IF(AND(AR12&gt;=$J$15,AR12&lt;$K$15),"*",0)</f>
        <v>*</v>
      </c>
      <c r="AS15" s="722" t="str">
        <f t="shared" si="10"/>
        <v>*</v>
      </c>
      <c r="AT15" s="723" t="str">
        <f t="shared" si="10"/>
        <v>*</v>
      </c>
      <c r="AU15" s="562" t="str">
        <f t="shared" si="10"/>
        <v>*</v>
      </c>
      <c r="AV15" s="723" t="str">
        <f t="shared" si="10"/>
        <v>*</v>
      </c>
      <c r="AW15" s="723" t="str">
        <f t="shared" si="10"/>
        <v>*</v>
      </c>
      <c r="AX15" s="983" t="str">
        <f t="shared" si="10"/>
        <v>*</v>
      </c>
      <c r="AY15" s="979" t="str">
        <f t="shared" si="10"/>
        <v>*</v>
      </c>
      <c r="AZ15" s="721" t="str">
        <f t="shared" si="10"/>
        <v>*</v>
      </c>
      <c r="BA15" s="722" t="str">
        <f t="shared" si="10"/>
        <v>*</v>
      </c>
      <c r="BB15" s="723" t="str">
        <f t="shared" si="10"/>
        <v>*</v>
      </c>
      <c r="BC15" s="562" t="str">
        <f t="shared" si="10"/>
        <v>*</v>
      </c>
      <c r="BD15" s="723" t="str">
        <f t="shared" si="10"/>
        <v>*</v>
      </c>
      <c r="BE15" s="723" t="str">
        <f t="shared" si="10"/>
        <v>*</v>
      </c>
      <c r="BF15" s="724" t="str">
        <f t="shared" si="10"/>
        <v>*</v>
      </c>
      <c r="BG15" s="723" t="str">
        <f t="shared" si="10"/>
        <v>*</v>
      </c>
      <c r="BH15" s="721">
        <f t="shared" si="10"/>
        <v>0</v>
      </c>
      <c r="BI15" s="722">
        <f t="shared" si="10"/>
        <v>0</v>
      </c>
      <c r="BJ15" s="723">
        <f t="shared" si="10"/>
        <v>0</v>
      </c>
      <c r="BK15" s="562">
        <f t="shared" si="10"/>
        <v>0</v>
      </c>
      <c r="BL15" s="723">
        <f t="shared" si="10"/>
        <v>0</v>
      </c>
      <c r="BM15" s="723">
        <f t="shared" si="10"/>
        <v>0</v>
      </c>
      <c r="BN15" s="724">
        <f t="shared" si="10"/>
        <v>0</v>
      </c>
      <c r="BO15" s="723">
        <f t="shared" si="10"/>
        <v>0</v>
      </c>
      <c r="BP15" s="721">
        <f t="shared" si="10"/>
        <v>0</v>
      </c>
      <c r="BQ15" s="722">
        <f t="shared" si="10"/>
        <v>0</v>
      </c>
      <c r="BR15" s="723">
        <f t="shared" si="10"/>
        <v>0</v>
      </c>
      <c r="BS15" s="562">
        <f t="shared" si="10"/>
        <v>0</v>
      </c>
      <c r="BT15" s="723">
        <f t="shared" si="10"/>
        <v>0</v>
      </c>
      <c r="BU15" s="723">
        <f t="shared" si="10"/>
        <v>0</v>
      </c>
      <c r="BV15" s="724">
        <f t="shared" si="10"/>
        <v>0</v>
      </c>
      <c r="BW15" s="723">
        <f t="shared" si="10"/>
        <v>0</v>
      </c>
      <c r="BX15" s="721">
        <f t="shared" ref="BX15:CM15" si="11">IF(AND(BX12&gt;=$J$15,BX12&lt;$K$15),"*",0)</f>
        <v>0</v>
      </c>
      <c r="BY15" s="722">
        <f t="shared" si="11"/>
        <v>0</v>
      </c>
      <c r="BZ15" s="723">
        <f t="shared" si="11"/>
        <v>0</v>
      </c>
      <c r="CA15" s="562">
        <f t="shared" si="11"/>
        <v>0</v>
      </c>
      <c r="CB15" s="723">
        <f t="shared" si="11"/>
        <v>0</v>
      </c>
      <c r="CC15" s="723">
        <f t="shared" si="11"/>
        <v>0</v>
      </c>
      <c r="CD15" s="724">
        <f t="shared" si="11"/>
        <v>0</v>
      </c>
      <c r="CE15" s="723">
        <f t="shared" si="11"/>
        <v>0</v>
      </c>
      <c r="CF15" s="721">
        <f t="shared" si="11"/>
        <v>0</v>
      </c>
      <c r="CG15" s="722">
        <f t="shared" si="11"/>
        <v>0</v>
      </c>
      <c r="CH15" s="539">
        <f t="shared" si="11"/>
        <v>0</v>
      </c>
      <c r="CI15" s="540">
        <f t="shared" si="11"/>
        <v>0</v>
      </c>
      <c r="CJ15" s="539">
        <f t="shared" si="11"/>
        <v>0</v>
      </c>
      <c r="CK15" s="539">
        <f t="shared" si="11"/>
        <v>0</v>
      </c>
      <c r="CL15" s="541">
        <f t="shared" si="11"/>
        <v>0</v>
      </c>
      <c r="CM15" s="289">
        <f t="shared" si="11"/>
        <v>0</v>
      </c>
      <c r="CN15" s="1128">
        <f t="shared" si="4"/>
        <v>10.25</v>
      </c>
      <c r="CO15" s="1129"/>
      <c r="CP15" s="1123">
        <f>IF(CN15=0,0,LOOKUP(CN15,ﾃﾞｰﾀ入力!$AR$13:'ﾃﾞｰﾀ入力'!$AR$34,ﾃﾞｰﾀ入力!$AS$13:'ﾃﾞｰﾀ入力'!$AS$34))</f>
        <v>9</v>
      </c>
      <c r="CQ15" s="1123"/>
      <c r="CR15" s="294">
        <f t="shared" si="5"/>
        <v>1</v>
      </c>
      <c r="CS15" s="294">
        <f t="shared" si="6"/>
        <v>0</v>
      </c>
      <c r="CT15" s="294">
        <f t="shared" si="7"/>
        <v>0</v>
      </c>
      <c r="CU15" s="295">
        <f t="shared" ref="CU15:CU30" ca="1" si="12">CV15*CP15+(CV15*0.25*CR15)+(CV15*0.25*CS15)+(CV15*CT15*0.5)</f>
        <v>11507</v>
      </c>
      <c r="CV15" s="296">
        <f ca="1">IF(H15=0,0,LOOKUP(H15,ﾃﾞｰﾀ入力!$C$3:'ﾃﾞｰﾀ入力'!$C$52,ﾃﾞｰﾀ入力!$E$3:'ﾃﾞｰﾀ入力'!$E$51))</f>
        <v>1244</v>
      </c>
      <c r="CW15" s="297">
        <f ca="1">IF(H15=0,0,LOOKUP(H15,ﾃﾞｰﾀ入力!$C$3:'ﾃﾞｰﾀ入力'!$C$52,ﾃﾞｰﾀ入力!$F$3:'ﾃﾞｰﾀ入力'!$F$51))</f>
        <v>1050</v>
      </c>
      <c r="CY15" s="69"/>
      <c r="CZ15" s="69"/>
      <c r="DA15" s="69"/>
    </row>
    <row r="16" spans="1:105" ht="22.5" customHeight="1">
      <c r="A16" s="443">
        <f t="shared" si="8"/>
        <v>3</v>
      </c>
      <c r="B16" s="269" t="str">
        <f>ｼﾌﾄ原本!C7</f>
        <v>Y.I</v>
      </c>
      <c r="C16" s="780" t="str">
        <f>ｼﾌﾄ原本!T7</f>
        <v>9-18</v>
      </c>
      <c r="D16" s="435">
        <f>IF(COUNTIF($H$14:$H$30,3),VLOOKUP(3,$H$14:$CU$30,3,FALSE),0)</f>
        <v>9</v>
      </c>
      <c r="E16" s="423">
        <f>IF(COUNTIF($H$14:$H$30,3),VLOOKUP(3,$H$14:$CU$30,4,FALSE),0)</f>
        <v>18</v>
      </c>
      <c r="F16" s="430">
        <f ca="1">IF(COUNTIF($H$14:$H$30,3),VLOOKUP(3,$H$14:$CU$30,92,FALSE),0)</f>
        <v>10040</v>
      </c>
      <c r="G16" s="431">
        <f ca="1">IF(COUNTIF($H$14:$H$30,3),VLOOKUP(3,$H$14:$CW$30,94,FALSE),0)</f>
        <v>272</v>
      </c>
      <c r="H16" s="787">
        <v>3</v>
      </c>
      <c r="I16" s="874" t="str">
        <f>IF(H16=0,0,LOOKUP(H16,ﾃﾞｰﾀ入力!$C$3:'ﾃﾞｰﾀ入力'!$C$40,ﾃﾞｰﾀ入力!$D$3:'ﾃﾞｰﾀ入力'!$D$40))</f>
        <v>Y.I</v>
      </c>
      <c r="J16" s="790">
        <v>9</v>
      </c>
      <c r="K16" s="791">
        <v>18</v>
      </c>
      <c r="L16" s="632">
        <f t="shared" ref="L16:AQ16" si="13">IF(AND(L12&gt;=$J$16,L12&lt;$K$16),"*",0)</f>
        <v>0</v>
      </c>
      <c r="M16" s="626">
        <f t="shared" si="13"/>
        <v>0</v>
      </c>
      <c r="N16" s="627">
        <f t="shared" si="13"/>
        <v>0</v>
      </c>
      <c r="O16" s="628">
        <f t="shared" si="13"/>
        <v>0</v>
      </c>
      <c r="P16" s="721">
        <f t="shared" si="13"/>
        <v>0</v>
      </c>
      <c r="Q16" s="723">
        <f t="shared" si="13"/>
        <v>0</v>
      </c>
      <c r="R16" s="724">
        <f t="shared" si="13"/>
        <v>0</v>
      </c>
      <c r="S16" s="723">
        <f t="shared" si="13"/>
        <v>0</v>
      </c>
      <c r="T16" s="721">
        <f t="shared" si="13"/>
        <v>0</v>
      </c>
      <c r="U16" s="722">
        <f t="shared" si="13"/>
        <v>0</v>
      </c>
      <c r="V16" s="723">
        <f t="shared" si="13"/>
        <v>0</v>
      </c>
      <c r="W16" s="562">
        <f t="shared" si="13"/>
        <v>0</v>
      </c>
      <c r="X16" s="723">
        <f t="shared" si="13"/>
        <v>0</v>
      </c>
      <c r="Y16" s="723">
        <f t="shared" si="13"/>
        <v>0</v>
      </c>
      <c r="Z16" s="724">
        <f t="shared" si="13"/>
        <v>0</v>
      </c>
      <c r="AA16" s="723">
        <f t="shared" si="13"/>
        <v>0</v>
      </c>
      <c r="AB16" s="721" t="str">
        <f t="shared" si="13"/>
        <v>*</v>
      </c>
      <c r="AC16" s="722" t="str">
        <f t="shared" si="13"/>
        <v>*</v>
      </c>
      <c r="AD16" s="723" t="str">
        <f t="shared" si="13"/>
        <v>*</v>
      </c>
      <c r="AE16" s="562" t="str">
        <f t="shared" si="13"/>
        <v>*</v>
      </c>
      <c r="AF16" s="723" t="str">
        <f t="shared" si="13"/>
        <v>*</v>
      </c>
      <c r="AG16" s="723" t="str">
        <f t="shared" si="13"/>
        <v>*</v>
      </c>
      <c r="AH16" s="724" t="str">
        <f t="shared" si="13"/>
        <v>*</v>
      </c>
      <c r="AI16" s="723" t="str">
        <f t="shared" si="13"/>
        <v>*</v>
      </c>
      <c r="AJ16" s="721" t="str">
        <f t="shared" si="13"/>
        <v>*</v>
      </c>
      <c r="AK16" s="722" t="str">
        <f t="shared" si="13"/>
        <v>*</v>
      </c>
      <c r="AL16" s="723" t="str">
        <f t="shared" si="13"/>
        <v>*</v>
      </c>
      <c r="AM16" s="562" t="str">
        <f t="shared" si="13"/>
        <v>*</v>
      </c>
      <c r="AN16" s="723" t="str">
        <f t="shared" si="13"/>
        <v>*</v>
      </c>
      <c r="AO16" s="723" t="str">
        <f t="shared" si="13"/>
        <v>*</v>
      </c>
      <c r="AP16" s="724" t="str">
        <f t="shared" si="13"/>
        <v>*</v>
      </c>
      <c r="AQ16" s="723" t="str">
        <f t="shared" si="13"/>
        <v>*</v>
      </c>
      <c r="AR16" s="721" t="str">
        <f t="shared" ref="AR16:BW16" si="14">IF(AND(AR12&gt;=$J$16,AR12&lt;$K$16),"*",0)</f>
        <v>*</v>
      </c>
      <c r="AS16" s="722" t="str">
        <f t="shared" si="14"/>
        <v>*</v>
      </c>
      <c r="AT16" s="723" t="str">
        <f t="shared" si="14"/>
        <v>*</v>
      </c>
      <c r="AU16" s="562" t="str">
        <f t="shared" si="14"/>
        <v>*</v>
      </c>
      <c r="AV16" s="723" t="str">
        <f t="shared" si="14"/>
        <v>*</v>
      </c>
      <c r="AW16" s="723" t="str">
        <f t="shared" si="14"/>
        <v>*</v>
      </c>
      <c r="AX16" s="724" t="str">
        <f t="shared" si="14"/>
        <v>*</v>
      </c>
      <c r="AY16" s="723" t="str">
        <f t="shared" si="14"/>
        <v>*</v>
      </c>
      <c r="AZ16" s="721" t="str">
        <f t="shared" si="14"/>
        <v>*</v>
      </c>
      <c r="BA16" s="722" t="str">
        <f t="shared" si="14"/>
        <v>*</v>
      </c>
      <c r="BB16" s="723" t="str">
        <f t="shared" si="14"/>
        <v>*</v>
      </c>
      <c r="BC16" s="562" t="str">
        <f t="shared" si="14"/>
        <v>*</v>
      </c>
      <c r="BD16" s="723" t="str">
        <f t="shared" si="14"/>
        <v>*</v>
      </c>
      <c r="BE16" s="723" t="str">
        <f t="shared" si="14"/>
        <v>*</v>
      </c>
      <c r="BF16" s="724" t="str">
        <f t="shared" si="14"/>
        <v>*</v>
      </c>
      <c r="BG16" s="723" t="str">
        <f t="shared" si="14"/>
        <v>*</v>
      </c>
      <c r="BH16" s="721" t="str">
        <f t="shared" si="14"/>
        <v>*</v>
      </c>
      <c r="BI16" s="722" t="str">
        <f t="shared" si="14"/>
        <v>*</v>
      </c>
      <c r="BJ16" s="723" t="str">
        <f t="shared" si="14"/>
        <v>*</v>
      </c>
      <c r="BK16" s="562" t="str">
        <f t="shared" si="14"/>
        <v>*</v>
      </c>
      <c r="BL16" s="723">
        <f t="shared" si="14"/>
        <v>0</v>
      </c>
      <c r="BM16" s="723">
        <f t="shared" si="14"/>
        <v>0</v>
      </c>
      <c r="BN16" s="724">
        <f t="shared" si="14"/>
        <v>0</v>
      </c>
      <c r="BO16" s="723">
        <f t="shared" si="14"/>
        <v>0</v>
      </c>
      <c r="BP16" s="721">
        <f t="shared" si="14"/>
        <v>0</v>
      </c>
      <c r="BQ16" s="722">
        <f t="shared" si="14"/>
        <v>0</v>
      </c>
      <c r="BR16" s="723">
        <f t="shared" si="14"/>
        <v>0</v>
      </c>
      <c r="BS16" s="562">
        <f t="shared" si="14"/>
        <v>0</v>
      </c>
      <c r="BT16" s="723">
        <f t="shared" si="14"/>
        <v>0</v>
      </c>
      <c r="BU16" s="723">
        <f t="shared" si="14"/>
        <v>0</v>
      </c>
      <c r="BV16" s="724">
        <f t="shared" si="14"/>
        <v>0</v>
      </c>
      <c r="BW16" s="723">
        <f t="shared" si="14"/>
        <v>0</v>
      </c>
      <c r="BX16" s="721">
        <f t="shared" ref="BX16:CM16" si="15">IF(AND(BX12&gt;=$J$16,BX12&lt;$K$16),"*",0)</f>
        <v>0</v>
      </c>
      <c r="BY16" s="722">
        <f t="shared" si="15"/>
        <v>0</v>
      </c>
      <c r="BZ16" s="723">
        <f t="shared" si="15"/>
        <v>0</v>
      </c>
      <c r="CA16" s="562">
        <f t="shared" si="15"/>
        <v>0</v>
      </c>
      <c r="CB16" s="723">
        <f t="shared" si="15"/>
        <v>0</v>
      </c>
      <c r="CC16" s="723">
        <f t="shared" si="15"/>
        <v>0</v>
      </c>
      <c r="CD16" s="724">
        <f t="shared" si="15"/>
        <v>0</v>
      </c>
      <c r="CE16" s="723">
        <f t="shared" si="15"/>
        <v>0</v>
      </c>
      <c r="CF16" s="721">
        <f t="shared" si="15"/>
        <v>0</v>
      </c>
      <c r="CG16" s="722">
        <f t="shared" si="15"/>
        <v>0</v>
      </c>
      <c r="CH16" s="539">
        <f t="shared" si="15"/>
        <v>0</v>
      </c>
      <c r="CI16" s="540">
        <f t="shared" si="15"/>
        <v>0</v>
      </c>
      <c r="CJ16" s="539">
        <f t="shared" si="15"/>
        <v>0</v>
      </c>
      <c r="CK16" s="539">
        <f t="shared" si="15"/>
        <v>0</v>
      </c>
      <c r="CL16" s="541">
        <f t="shared" si="15"/>
        <v>0</v>
      </c>
      <c r="CM16" s="289">
        <f t="shared" si="15"/>
        <v>0</v>
      </c>
      <c r="CN16" s="1128">
        <f t="shared" si="4"/>
        <v>9</v>
      </c>
      <c r="CO16" s="1129"/>
      <c r="CP16" s="1123">
        <f>IF(CN16=0,0,LOOKUP(CN16,ﾃﾞｰﾀ入力!$AR$13:'ﾃﾞｰﾀ入力'!$AR$34,ﾃﾞｰﾀ入力!$AS$13:'ﾃﾞｰﾀ入力'!$AS$34))</f>
        <v>8</v>
      </c>
      <c r="CQ16" s="1123"/>
      <c r="CR16" s="294">
        <f t="shared" si="5"/>
        <v>0</v>
      </c>
      <c r="CS16" s="294">
        <f t="shared" si="6"/>
        <v>0</v>
      </c>
      <c r="CT16" s="294">
        <f t="shared" si="7"/>
        <v>0</v>
      </c>
      <c r="CU16" s="295">
        <f t="shared" ca="1" si="12"/>
        <v>10040</v>
      </c>
      <c r="CV16" s="296">
        <f ca="1">IF(H16=0,0,LOOKUP(H16,ﾃﾞｰﾀ入力!$C$3:'ﾃﾞｰﾀ入力'!$C$52,ﾃﾞｰﾀ入力!$E$3:'ﾃﾞｰﾀ入力'!$E$51))</f>
        <v>1255</v>
      </c>
      <c r="CW16" s="297">
        <f ca="1">IF(H16=0,0,LOOKUP(H16,ﾃﾞｰﾀ入力!$C$3:'ﾃﾞｰﾀ入力'!$C$52,ﾃﾞｰﾀ入力!$F$3:'ﾃﾞｰﾀ入力'!$F$51))</f>
        <v>272</v>
      </c>
      <c r="CY16" s="69"/>
      <c r="CZ16" s="69"/>
      <c r="DA16" s="69"/>
    </row>
    <row r="17" spans="1:105" ht="22.5" customHeight="1">
      <c r="A17" s="443">
        <f t="shared" si="8"/>
        <v>4</v>
      </c>
      <c r="B17" s="269" t="str">
        <f>ｼﾌﾄ原本!C8</f>
        <v>I.Y</v>
      </c>
      <c r="C17" s="780" t="str">
        <f>ｼﾌﾄ原本!T8</f>
        <v>X</v>
      </c>
      <c r="D17" s="435">
        <f>IF(COUNTIF($H$14:$H$30,4),VLOOKUP(4,$H$14:$CU$30,3,FALSE),0)</f>
        <v>0</v>
      </c>
      <c r="E17" s="423">
        <f>IF(COUNTIF($H$14:$H$30,4),VLOOKUP(4,$H$14:$CU$30,4,FALSE),0)</f>
        <v>0</v>
      </c>
      <c r="F17" s="430">
        <f>IF(COUNTIF($H$14:$H$30,4),VLOOKUP(4,$H$14:$CU$30,92,FALSE),0)</f>
        <v>0</v>
      </c>
      <c r="G17" s="431">
        <f>IF(COUNTIF($H$14:$H$30,4),VLOOKUP(4,$H$14:$CW$30,94,FALSE),0)</f>
        <v>0</v>
      </c>
      <c r="H17" s="787">
        <v>6</v>
      </c>
      <c r="I17" s="874" t="str">
        <f>IF(H17=0,0,LOOKUP(H17,ﾃﾞｰﾀ入力!$C$3:'ﾃﾞｰﾀ入力'!$C$40,ﾃﾞｰﾀ入力!$D$3:'ﾃﾞｰﾀ入力'!$D$40))</f>
        <v>S.M</v>
      </c>
      <c r="J17" s="790">
        <v>9</v>
      </c>
      <c r="K17" s="791">
        <v>18</v>
      </c>
      <c r="L17" s="632">
        <f t="shared" ref="L17:AQ17" si="16">IF(AND(L12&gt;=$J$17,L12&lt;$K$17),"*",0)</f>
        <v>0</v>
      </c>
      <c r="M17" s="626">
        <f t="shared" si="16"/>
        <v>0</v>
      </c>
      <c r="N17" s="627">
        <f t="shared" si="16"/>
        <v>0</v>
      </c>
      <c r="O17" s="628">
        <f t="shared" si="16"/>
        <v>0</v>
      </c>
      <c r="P17" s="721">
        <f t="shared" si="16"/>
        <v>0</v>
      </c>
      <c r="Q17" s="723">
        <f t="shared" si="16"/>
        <v>0</v>
      </c>
      <c r="R17" s="724">
        <f t="shared" si="16"/>
        <v>0</v>
      </c>
      <c r="S17" s="723">
        <f t="shared" si="16"/>
        <v>0</v>
      </c>
      <c r="T17" s="721">
        <f t="shared" si="16"/>
        <v>0</v>
      </c>
      <c r="U17" s="722">
        <f t="shared" si="16"/>
        <v>0</v>
      </c>
      <c r="V17" s="723">
        <f t="shared" si="16"/>
        <v>0</v>
      </c>
      <c r="W17" s="562">
        <f t="shared" si="16"/>
        <v>0</v>
      </c>
      <c r="X17" s="723">
        <f t="shared" si="16"/>
        <v>0</v>
      </c>
      <c r="Y17" s="723">
        <f t="shared" si="16"/>
        <v>0</v>
      </c>
      <c r="Z17" s="724">
        <f t="shared" si="16"/>
        <v>0</v>
      </c>
      <c r="AA17" s="723">
        <f t="shared" si="16"/>
        <v>0</v>
      </c>
      <c r="AB17" s="721" t="str">
        <f t="shared" si="16"/>
        <v>*</v>
      </c>
      <c r="AC17" s="722" t="str">
        <f t="shared" si="16"/>
        <v>*</v>
      </c>
      <c r="AD17" s="723" t="str">
        <f t="shared" si="16"/>
        <v>*</v>
      </c>
      <c r="AE17" s="562" t="str">
        <f t="shared" si="16"/>
        <v>*</v>
      </c>
      <c r="AF17" s="723" t="str">
        <f t="shared" si="16"/>
        <v>*</v>
      </c>
      <c r="AG17" s="723" t="str">
        <f t="shared" si="16"/>
        <v>*</v>
      </c>
      <c r="AH17" s="724" t="str">
        <f t="shared" si="16"/>
        <v>*</v>
      </c>
      <c r="AI17" s="723" t="str">
        <f t="shared" si="16"/>
        <v>*</v>
      </c>
      <c r="AJ17" s="721" t="str">
        <f t="shared" si="16"/>
        <v>*</v>
      </c>
      <c r="AK17" s="722" t="str">
        <f t="shared" si="16"/>
        <v>*</v>
      </c>
      <c r="AL17" s="723" t="str">
        <f t="shared" si="16"/>
        <v>*</v>
      </c>
      <c r="AM17" s="562" t="str">
        <f t="shared" si="16"/>
        <v>*</v>
      </c>
      <c r="AN17" s="723" t="str">
        <f t="shared" si="16"/>
        <v>*</v>
      </c>
      <c r="AO17" s="723" t="str">
        <f t="shared" si="16"/>
        <v>*</v>
      </c>
      <c r="AP17" s="724" t="str">
        <f t="shared" si="16"/>
        <v>*</v>
      </c>
      <c r="AQ17" s="723" t="str">
        <f t="shared" si="16"/>
        <v>*</v>
      </c>
      <c r="AR17" s="980" t="str">
        <f t="shared" ref="AR17:BW17" si="17">IF(AND(AR12&gt;=$J$17,AR12&lt;$K$17),"*",0)</f>
        <v>*</v>
      </c>
      <c r="AS17" s="981" t="str">
        <f t="shared" si="17"/>
        <v>*</v>
      </c>
      <c r="AT17" s="979" t="str">
        <f t="shared" si="17"/>
        <v>*</v>
      </c>
      <c r="AU17" s="982" t="str">
        <f t="shared" si="17"/>
        <v>*</v>
      </c>
      <c r="AV17" s="723" t="str">
        <f t="shared" si="17"/>
        <v>*</v>
      </c>
      <c r="AW17" s="723" t="str">
        <f t="shared" si="17"/>
        <v>*</v>
      </c>
      <c r="AX17" s="724" t="str">
        <f t="shared" si="17"/>
        <v>*</v>
      </c>
      <c r="AY17" s="723" t="str">
        <f t="shared" si="17"/>
        <v>*</v>
      </c>
      <c r="AZ17" s="721" t="str">
        <f t="shared" si="17"/>
        <v>*</v>
      </c>
      <c r="BA17" s="722" t="str">
        <f t="shared" si="17"/>
        <v>*</v>
      </c>
      <c r="BB17" s="723" t="str">
        <f t="shared" si="17"/>
        <v>*</v>
      </c>
      <c r="BC17" s="562" t="str">
        <f t="shared" si="17"/>
        <v>*</v>
      </c>
      <c r="BD17" s="723" t="str">
        <f t="shared" si="17"/>
        <v>*</v>
      </c>
      <c r="BE17" s="723" t="str">
        <f t="shared" si="17"/>
        <v>*</v>
      </c>
      <c r="BF17" s="724" t="str">
        <f t="shared" si="17"/>
        <v>*</v>
      </c>
      <c r="BG17" s="723" t="str">
        <f t="shared" si="17"/>
        <v>*</v>
      </c>
      <c r="BH17" s="721" t="str">
        <f t="shared" si="17"/>
        <v>*</v>
      </c>
      <c r="BI17" s="722" t="str">
        <f t="shared" si="17"/>
        <v>*</v>
      </c>
      <c r="BJ17" s="723" t="str">
        <f t="shared" si="17"/>
        <v>*</v>
      </c>
      <c r="BK17" s="562" t="str">
        <f t="shared" si="17"/>
        <v>*</v>
      </c>
      <c r="BL17" s="723">
        <f t="shared" si="17"/>
        <v>0</v>
      </c>
      <c r="BM17" s="723">
        <f t="shared" si="17"/>
        <v>0</v>
      </c>
      <c r="BN17" s="724">
        <f t="shared" si="17"/>
        <v>0</v>
      </c>
      <c r="BO17" s="723">
        <f t="shared" si="17"/>
        <v>0</v>
      </c>
      <c r="BP17" s="721">
        <f t="shared" si="17"/>
        <v>0</v>
      </c>
      <c r="BQ17" s="722">
        <f t="shared" si="17"/>
        <v>0</v>
      </c>
      <c r="BR17" s="723">
        <f t="shared" si="17"/>
        <v>0</v>
      </c>
      <c r="BS17" s="562">
        <f t="shared" si="17"/>
        <v>0</v>
      </c>
      <c r="BT17" s="723">
        <f t="shared" si="17"/>
        <v>0</v>
      </c>
      <c r="BU17" s="723">
        <f t="shared" si="17"/>
        <v>0</v>
      </c>
      <c r="BV17" s="724">
        <f t="shared" si="17"/>
        <v>0</v>
      </c>
      <c r="BW17" s="723">
        <f t="shared" si="17"/>
        <v>0</v>
      </c>
      <c r="BX17" s="721">
        <f t="shared" ref="BX17:CM17" si="18">IF(AND(BX12&gt;=$J$17,BX12&lt;$K$17),"*",0)</f>
        <v>0</v>
      </c>
      <c r="BY17" s="722">
        <f t="shared" si="18"/>
        <v>0</v>
      </c>
      <c r="BZ17" s="723">
        <f t="shared" si="18"/>
        <v>0</v>
      </c>
      <c r="CA17" s="562">
        <f t="shared" si="18"/>
        <v>0</v>
      </c>
      <c r="CB17" s="723">
        <f t="shared" si="18"/>
        <v>0</v>
      </c>
      <c r="CC17" s="723">
        <f t="shared" si="18"/>
        <v>0</v>
      </c>
      <c r="CD17" s="724">
        <f t="shared" si="18"/>
        <v>0</v>
      </c>
      <c r="CE17" s="723">
        <f t="shared" si="18"/>
        <v>0</v>
      </c>
      <c r="CF17" s="721">
        <f t="shared" si="18"/>
        <v>0</v>
      </c>
      <c r="CG17" s="722">
        <f t="shared" si="18"/>
        <v>0</v>
      </c>
      <c r="CH17" s="539">
        <f t="shared" si="18"/>
        <v>0</v>
      </c>
      <c r="CI17" s="540">
        <f t="shared" si="18"/>
        <v>0</v>
      </c>
      <c r="CJ17" s="539">
        <f t="shared" si="18"/>
        <v>0</v>
      </c>
      <c r="CK17" s="539">
        <f t="shared" si="18"/>
        <v>0</v>
      </c>
      <c r="CL17" s="541">
        <f t="shared" si="18"/>
        <v>0</v>
      </c>
      <c r="CM17" s="289">
        <f t="shared" si="18"/>
        <v>0</v>
      </c>
      <c r="CN17" s="1128">
        <f t="shared" si="4"/>
        <v>9</v>
      </c>
      <c r="CO17" s="1129"/>
      <c r="CP17" s="1123">
        <f>IF(CN17=0,0,LOOKUP(CN17,ﾃﾞｰﾀ入力!$AR$13:'ﾃﾞｰﾀ入力'!$AR$34,ﾃﾞｰﾀ入力!$AS$13:'ﾃﾞｰﾀ入力'!$AS$34))</f>
        <v>8</v>
      </c>
      <c r="CQ17" s="1123"/>
      <c r="CR17" s="294">
        <f t="shared" si="5"/>
        <v>0</v>
      </c>
      <c r="CS17" s="294">
        <f t="shared" si="6"/>
        <v>0</v>
      </c>
      <c r="CT17" s="294">
        <f t="shared" si="7"/>
        <v>0</v>
      </c>
      <c r="CU17" s="295">
        <f t="shared" ca="1" si="12"/>
        <v>9952</v>
      </c>
      <c r="CV17" s="296">
        <f ca="1">IF(H17=0,0,LOOKUP(H17,ﾃﾞｰﾀ入力!$C$3:'ﾃﾞｰﾀ入力'!$C$52,ﾃﾞｰﾀ入力!$E$3:'ﾃﾞｰﾀ入力'!$E$51))</f>
        <v>1244</v>
      </c>
      <c r="CW17" s="297">
        <f ca="1">IF(H17=0,0,LOOKUP(H17,ﾃﾞｰﾀ入力!$C$3:'ﾃﾞｰﾀ入力'!$C$52,ﾃﾞｰﾀ入力!$F$3:'ﾃﾞｰﾀ入力'!$F$51))</f>
        <v>1050</v>
      </c>
      <c r="CY17" s="69"/>
      <c r="CZ17" s="69"/>
      <c r="DA17" s="69"/>
    </row>
    <row r="18" spans="1:105" ht="22.5" customHeight="1">
      <c r="A18" s="443">
        <f t="shared" si="8"/>
        <v>5</v>
      </c>
      <c r="B18" s="269" t="str">
        <f>ｼﾌﾄ原本!C9</f>
        <v>S.S</v>
      </c>
      <c r="C18" s="780" t="str">
        <f>ｼﾌﾄ原本!T9</f>
        <v>X</v>
      </c>
      <c r="D18" s="435">
        <f>IF(COUNTIF($H$14:$H$30,5),VLOOKUP(5,$H$14:$CU$30,3,FALSE),0)</f>
        <v>0</v>
      </c>
      <c r="E18" s="423">
        <f>IF(COUNTIF($H$14:$H$30,5),VLOOKUP(5,$H$14:$CU$30,4,FALSE),0)</f>
        <v>0</v>
      </c>
      <c r="F18" s="430">
        <f>IF(COUNTIF($H$14:$H$30,5),VLOOKUP(5,$H$14:$CU$30,92,FALSE),0)</f>
        <v>0</v>
      </c>
      <c r="G18" s="431">
        <f>IF(COUNTIF($H$14:$H$30,5),VLOOKUP(5,$H$14:$CW$30,94,FALSE),0)</f>
        <v>0</v>
      </c>
      <c r="H18" s="787">
        <v>9</v>
      </c>
      <c r="I18" s="874" t="str">
        <f>IF(H18=0,0,LOOKUP(H18,ﾃﾞｰﾀ入力!$C$3:'ﾃﾞｰﾀ入力'!$C$40,ﾃﾞｰﾀ入力!$D$3:'ﾃﾞｰﾀ入力'!$D$40))</f>
        <v>H.S</v>
      </c>
      <c r="J18" s="790">
        <v>13</v>
      </c>
      <c r="K18" s="791">
        <v>22.75</v>
      </c>
      <c r="L18" s="632">
        <f t="shared" ref="L18:AQ18" si="19">IF(AND(L12&gt;=$J$18,L12&lt;$K$18),"*",0)</f>
        <v>0</v>
      </c>
      <c r="M18" s="626">
        <f t="shared" si="19"/>
        <v>0</v>
      </c>
      <c r="N18" s="627">
        <f t="shared" si="19"/>
        <v>0</v>
      </c>
      <c r="O18" s="628">
        <f t="shared" si="19"/>
        <v>0</v>
      </c>
      <c r="P18" s="721">
        <f t="shared" si="19"/>
        <v>0</v>
      </c>
      <c r="Q18" s="723">
        <f t="shared" si="19"/>
        <v>0</v>
      </c>
      <c r="R18" s="724">
        <f t="shared" si="19"/>
        <v>0</v>
      </c>
      <c r="S18" s="723">
        <f t="shared" si="19"/>
        <v>0</v>
      </c>
      <c r="T18" s="721">
        <f t="shared" si="19"/>
        <v>0</v>
      </c>
      <c r="U18" s="722">
        <f t="shared" si="19"/>
        <v>0</v>
      </c>
      <c r="V18" s="723">
        <f t="shared" si="19"/>
        <v>0</v>
      </c>
      <c r="W18" s="562">
        <f t="shared" si="19"/>
        <v>0</v>
      </c>
      <c r="X18" s="723">
        <f t="shared" si="19"/>
        <v>0</v>
      </c>
      <c r="Y18" s="723">
        <f t="shared" si="19"/>
        <v>0</v>
      </c>
      <c r="Z18" s="724">
        <f t="shared" si="19"/>
        <v>0</v>
      </c>
      <c r="AA18" s="723">
        <f t="shared" si="19"/>
        <v>0</v>
      </c>
      <c r="AB18" s="721">
        <f t="shared" si="19"/>
        <v>0</v>
      </c>
      <c r="AC18" s="722">
        <f t="shared" si="19"/>
        <v>0</v>
      </c>
      <c r="AD18" s="723">
        <f t="shared" si="19"/>
        <v>0</v>
      </c>
      <c r="AE18" s="562">
        <f t="shared" si="19"/>
        <v>0</v>
      </c>
      <c r="AF18" s="723">
        <f t="shared" si="19"/>
        <v>0</v>
      </c>
      <c r="AG18" s="723">
        <f t="shared" si="19"/>
        <v>0</v>
      </c>
      <c r="AH18" s="724">
        <f t="shared" si="19"/>
        <v>0</v>
      </c>
      <c r="AI18" s="723">
        <f t="shared" si="19"/>
        <v>0</v>
      </c>
      <c r="AJ18" s="721">
        <f t="shared" si="19"/>
        <v>0</v>
      </c>
      <c r="AK18" s="722">
        <f t="shared" si="19"/>
        <v>0</v>
      </c>
      <c r="AL18" s="723">
        <f t="shared" si="19"/>
        <v>0</v>
      </c>
      <c r="AM18" s="562">
        <f t="shared" si="19"/>
        <v>0</v>
      </c>
      <c r="AN18" s="723">
        <f t="shared" si="19"/>
        <v>0</v>
      </c>
      <c r="AO18" s="723">
        <f t="shared" si="19"/>
        <v>0</v>
      </c>
      <c r="AP18" s="724">
        <f t="shared" si="19"/>
        <v>0</v>
      </c>
      <c r="AQ18" s="723">
        <f t="shared" si="19"/>
        <v>0</v>
      </c>
      <c r="AR18" s="721" t="str">
        <f t="shared" ref="AR18:BW18" si="20">IF(AND(AR12&gt;=$J$18,AR12&lt;$K$18),"*",0)</f>
        <v>*</v>
      </c>
      <c r="AS18" s="722" t="str">
        <f t="shared" si="20"/>
        <v>*</v>
      </c>
      <c r="AT18" s="723" t="str">
        <f t="shared" si="20"/>
        <v>*</v>
      </c>
      <c r="AU18" s="562" t="str">
        <f t="shared" si="20"/>
        <v>*</v>
      </c>
      <c r="AV18" s="723" t="str">
        <f t="shared" si="20"/>
        <v>*</v>
      </c>
      <c r="AW18" s="723" t="str">
        <f t="shared" si="20"/>
        <v>*</v>
      </c>
      <c r="AX18" s="724" t="str">
        <f t="shared" si="20"/>
        <v>*</v>
      </c>
      <c r="AY18" s="723" t="str">
        <f t="shared" si="20"/>
        <v>*</v>
      </c>
      <c r="AZ18" s="721" t="str">
        <f t="shared" si="20"/>
        <v>*</v>
      </c>
      <c r="BA18" s="722" t="str">
        <f t="shared" si="20"/>
        <v>*</v>
      </c>
      <c r="BB18" s="723" t="str">
        <f t="shared" si="20"/>
        <v>*</v>
      </c>
      <c r="BC18" s="562" t="str">
        <f t="shared" si="20"/>
        <v>*</v>
      </c>
      <c r="BD18" s="723" t="str">
        <f t="shared" si="20"/>
        <v>*</v>
      </c>
      <c r="BE18" s="723" t="str">
        <f t="shared" si="20"/>
        <v>*</v>
      </c>
      <c r="BF18" s="724" t="str">
        <f t="shared" si="20"/>
        <v>*</v>
      </c>
      <c r="BG18" s="723" t="str">
        <f t="shared" si="20"/>
        <v>*</v>
      </c>
      <c r="BH18" s="721" t="str">
        <f t="shared" si="20"/>
        <v>*</v>
      </c>
      <c r="BI18" s="722" t="str">
        <f t="shared" si="20"/>
        <v>*</v>
      </c>
      <c r="BJ18" s="979" t="str">
        <f t="shared" si="20"/>
        <v>*</v>
      </c>
      <c r="BK18" s="982" t="str">
        <f t="shared" si="20"/>
        <v>*</v>
      </c>
      <c r="BL18" s="723" t="str">
        <f t="shared" si="20"/>
        <v>*</v>
      </c>
      <c r="BM18" s="723" t="str">
        <f t="shared" si="20"/>
        <v>*</v>
      </c>
      <c r="BN18" s="724" t="str">
        <f t="shared" si="20"/>
        <v>*</v>
      </c>
      <c r="BO18" s="723" t="str">
        <f t="shared" si="20"/>
        <v>*</v>
      </c>
      <c r="BP18" s="721" t="str">
        <f t="shared" si="20"/>
        <v>*</v>
      </c>
      <c r="BQ18" s="722" t="str">
        <f t="shared" si="20"/>
        <v>*</v>
      </c>
      <c r="BR18" s="979" t="str">
        <f t="shared" si="20"/>
        <v>*</v>
      </c>
      <c r="BS18" s="982" t="str">
        <f t="shared" si="20"/>
        <v>*</v>
      </c>
      <c r="BT18" s="723" t="str">
        <f t="shared" si="20"/>
        <v>*</v>
      </c>
      <c r="BU18" s="723" t="str">
        <f t="shared" si="20"/>
        <v>*</v>
      </c>
      <c r="BV18" s="724" t="str">
        <f t="shared" si="20"/>
        <v>*</v>
      </c>
      <c r="BW18" s="723" t="str">
        <f t="shared" si="20"/>
        <v>*</v>
      </c>
      <c r="BX18" s="721" t="str">
        <f t="shared" ref="BX18:CM18" si="21">IF(AND(BX12&gt;=$J$18,BX12&lt;$K$18),"*",0)</f>
        <v>*</v>
      </c>
      <c r="BY18" s="722" t="str">
        <f t="shared" si="21"/>
        <v>*</v>
      </c>
      <c r="BZ18" s="723" t="str">
        <f t="shared" si="21"/>
        <v>*</v>
      </c>
      <c r="CA18" s="562" t="str">
        <f t="shared" si="21"/>
        <v>*</v>
      </c>
      <c r="CB18" s="723" t="str">
        <f t="shared" si="21"/>
        <v>*</v>
      </c>
      <c r="CC18" s="723" t="str">
        <f t="shared" si="21"/>
        <v>*</v>
      </c>
      <c r="CD18" s="724" t="str">
        <f t="shared" si="21"/>
        <v>*</v>
      </c>
      <c r="CE18" s="723">
        <f t="shared" si="21"/>
        <v>0</v>
      </c>
      <c r="CF18" s="721">
        <f t="shared" si="21"/>
        <v>0</v>
      </c>
      <c r="CG18" s="722">
        <f t="shared" si="21"/>
        <v>0</v>
      </c>
      <c r="CH18" s="539">
        <f t="shared" si="21"/>
        <v>0</v>
      </c>
      <c r="CI18" s="540">
        <f t="shared" si="21"/>
        <v>0</v>
      </c>
      <c r="CJ18" s="539">
        <f t="shared" si="21"/>
        <v>0</v>
      </c>
      <c r="CK18" s="539">
        <f t="shared" si="21"/>
        <v>0</v>
      </c>
      <c r="CL18" s="541">
        <f t="shared" si="21"/>
        <v>0</v>
      </c>
      <c r="CM18" s="289">
        <f t="shared" si="21"/>
        <v>0</v>
      </c>
      <c r="CN18" s="1128">
        <f t="shared" si="4"/>
        <v>9.75</v>
      </c>
      <c r="CO18" s="1129"/>
      <c r="CP18" s="1123">
        <f>IF(CN18=0,0,LOOKUP(CN18,ﾃﾞｰﾀ入力!$AR$13:'ﾃﾞｰﾀ入力'!$AR$34,ﾃﾞｰﾀ入力!$AS$13:'ﾃﾞｰﾀ入力'!$AS$34))</f>
        <v>8.5</v>
      </c>
      <c r="CQ18" s="1123"/>
      <c r="CR18" s="294">
        <f t="shared" si="5"/>
        <v>0.5</v>
      </c>
      <c r="CS18" s="294">
        <f t="shared" si="6"/>
        <v>0.75</v>
      </c>
      <c r="CT18" s="294">
        <f t="shared" si="7"/>
        <v>0.5</v>
      </c>
      <c r="CU18" s="295">
        <f t="shared" ca="1" si="12"/>
        <v>11310</v>
      </c>
      <c r="CV18" s="296">
        <f ca="1">IF(H18=0,0,LOOKUP(H18,ﾃﾞｰﾀ入力!$C$3:'ﾃﾞｰﾀ入力'!$C$52,ﾃﾞｰﾀ入力!$E$3:'ﾃﾞｰﾀ入力'!$E$51))</f>
        <v>1248</v>
      </c>
      <c r="CW18" s="297">
        <f ca="1">IF(H18=0,0,LOOKUP(H18,ﾃﾞｰﾀ入力!$C$3:'ﾃﾞｰﾀ入力'!$C$52,ﾃﾞｰﾀ入力!$F$3:'ﾃﾞｰﾀ入力'!$F$51))</f>
        <v>648</v>
      </c>
      <c r="CY18" s="69"/>
      <c r="CZ18" s="69"/>
      <c r="DA18" s="69"/>
    </row>
    <row r="19" spans="1:105" ht="22.5" customHeight="1">
      <c r="A19" s="443">
        <f t="shared" si="8"/>
        <v>6</v>
      </c>
      <c r="B19" s="269" t="str">
        <f>ｼﾌﾄ原本!C10</f>
        <v>S.M</v>
      </c>
      <c r="C19" s="780" t="str">
        <f>ｼﾌﾄ原本!T10</f>
        <v>O-16</v>
      </c>
      <c r="D19" s="435">
        <f>IF(COUNTIF($H$14:$H$30,6),VLOOKUP(6,$H$14:$CU$30,3,FALSE),0)</f>
        <v>6.75</v>
      </c>
      <c r="E19" s="429">
        <f>IF(COUNTIF($H$14:$H$30,6),VLOOKUP(6,$H$14:$CU$30,4,FALSE),0)</f>
        <v>17</v>
      </c>
      <c r="F19" s="430">
        <f ca="1">IF(COUNTIF($H$14:$H$30,6),VLOOKUP(6,$H$14:$CU$30,92,FALSE),0)</f>
        <v>11507</v>
      </c>
      <c r="G19" s="431">
        <f ca="1">IF(COUNTIF($H$14:$H$30,6),VLOOKUP(6,$H$14:$CW$30,94,FALSE),0)</f>
        <v>1050</v>
      </c>
      <c r="H19" s="787">
        <v>20</v>
      </c>
      <c r="I19" s="874" t="str">
        <f>IF(H19=0,0,LOOKUP(H19,ﾃﾞｰﾀ入力!$C$3:'ﾃﾞｰﾀ入力'!$C$40,ﾃﾞｰﾀ入力!$D$3:'ﾃﾞｰﾀ入力'!$D$40))</f>
        <v>S.S</v>
      </c>
      <c r="J19" s="790">
        <v>17</v>
      </c>
      <c r="K19" s="791">
        <v>22</v>
      </c>
      <c r="L19" s="632">
        <f t="shared" ref="L19:AQ19" si="22">IF(AND(L12&gt;=$J$19,L12&lt;$K$19),"*",0)</f>
        <v>0</v>
      </c>
      <c r="M19" s="626">
        <f t="shared" si="22"/>
        <v>0</v>
      </c>
      <c r="N19" s="627">
        <f t="shared" si="22"/>
        <v>0</v>
      </c>
      <c r="O19" s="628">
        <f t="shared" si="22"/>
        <v>0</v>
      </c>
      <c r="P19" s="721">
        <f t="shared" si="22"/>
        <v>0</v>
      </c>
      <c r="Q19" s="723">
        <f t="shared" si="22"/>
        <v>0</v>
      </c>
      <c r="R19" s="724">
        <f t="shared" si="22"/>
        <v>0</v>
      </c>
      <c r="S19" s="723">
        <f t="shared" si="22"/>
        <v>0</v>
      </c>
      <c r="T19" s="721">
        <f t="shared" si="22"/>
        <v>0</v>
      </c>
      <c r="U19" s="722">
        <f t="shared" si="22"/>
        <v>0</v>
      </c>
      <c r="V19" s="723">
        <f t="shared" si="22"/>
        <v>0</v>
      </c>
      <c r="W19" s="562">
        <f t="shared" si="22"/>
        <v>0</v>
      </c>
      <c r="X19" s="723">
        <f t="shared" si="22"/>
        <v>0</v>
      </c>
      <c r="Y19" s="723">
        <f t="shared" si="22"/>
        <v>0</v>
      </c>
      <c r="Z19" s="724">
        <f t="shared" si="22"/>
        <v>0</v>
      </c>
      <c r="AA19" s="723">
        <f t="shared" si="22"/>
        <v>0</v>
      </c>
      <c r="AB19" s="721">
        <f t="shared" si="22"/>
        <v>0</v>
      </c>
      <c r="AC19" s="722">
        <f t="shared" si="22"/>
        <v>0</v>
      </c>
      <c r="AD19" s="723">
        <f t="shared" si="22"/>
        <v>0</v>
      </c>
      <c r="AE19" s="562">
        <f t="shared" si="22"/>
        <v>0</v>
      </c>
      <c r="AF19" s="723">
        <f t="shared" si="22"/>
        <v>0</v>
      </c>
      <c r="AG19" s="723">
        <f t="shared" si="22"/>
        <v>0</v>
      </c>
      <c r="AH19" s="724">
        <f t="shared" si="22"/>
        <v>0</v>
      </c>
      <c r="AI19" s="723">
        <f t="shared" si="22"/>
        <v>0</v>
      </c>
      <c r="AJ19" s="721">
        <f t="shared" si="22"/>
        <v>0</v>
      </c>
      <c r="AK19" s="722">
        <f t="shared" si="22"/>
        <v>0</v>
      </c>
      <c r="AL19" s="723">
        <f t="shared" si="22"/>
        <v>0</v>
      </c>
      <c r="AM19" s="562">
        <f t="shared" si="22"/>
        <v>0</v>
      </c>
      <c r="AN19" s="723">
        <f t="shared" si="22"/>
        <v>0</v>
      </c>
      <c r="AO19" s="723">
        <f t="shared" si="22"/>
        <v>0</v>
      </c>
      <c r="AP19" s="724">
        <f t="shared" si="22"/>
        <v>0</v>
      </c>
      <c r="AQ19" s="723">
        <f t="shared" si="22"/>
        <v>0</v>
      </c>
      <c r="AR19" s="721">
        <f t="shared" ref="AR19:BW19" si="23">IF(AND(AR12&gt;=$J$19,AR12&lt;$K$19),"*",0)</f>
        <v>0</v>
      </c>
      <c r="AS19" s="722">
        <f t="shared" si="23"/>
        <v>0</v>
      </c>
      <c r="AT19" s="723">
        <f t="shared" si="23"/>
        <v>0</v>
      </c>
      <c r="AU19" s="562">
        <f t="shared" si="23"/>
        <v>0</v>
      </c>
      <c r="AV19" s="723">
        <f t="shared" si="23"/>
        <v>0</v>
      </c>
      <c r="AW19" s="723">
        <f t="shared" si="23"/>
        <v>0</v>
      </c>
      <c r="AX19" s="724">
        <f t="shared" si="23"/>
        <v>0</v>
      </c>
      <c r="AY19" s="723">
        <f t="shared" si="23"/>
        <v>0</v>
      </c>
      <c r="AZ19" s="721">
        <f t="shared" si="23"/>
        <v>0</v>
      </c>
      <c r="BA19" s="722">
        <f t="shared" si="23"/>
        <v>0</v>
      </c>
      <c r="BB19" s="723">
        <f t="shared" si="23"/>
        <v>0</v>
      </c>
      <c r="BC19" s="562">
        <f t="shared" si="23"/>
        <v>0</v>
      </c>
      <c r="BD19" s="723">
        <f t="shared" si="23"/>
        <v>0</v>
      </c>
      <c r="BE19" s="723">
        <f t="shared" si="23"/>
        <v>0</v>
      </c>
      <c r="BF19" s="724">
        <f t="shared" si="23"/>
        <v>0</v>
      </c>
      <c r="BG19" s="723">
        <f t="shared" si="23"/>
        <v>0</v>
      </c>
      <c r="BH19" s="721" t="str">
        <f t="shared" si="23"/>
        <v>*</v>
      </c>
      <c r="BI19" s="722" t="str">
        <f t="shared" si="23"/>
        <v>*</v>
      </c>
      <c r="BJ19" s="723" t="str">
        <f t="shared" si="23"/>
        <v>*</v>
      </c>
      <c r="BK19" s="562" t="str">
        <f t="shared" si="23"/>
        <v>*</v>
      </c>
      <c r="BL19" s="723" t="str">
        <f t="shared" si="23"/>
        <v>*</v>
      </c>
      <c r="BM19" s="723" t="str">
        <f t="shared" si="23"/>
        <v>*</v>
      </c>
      <c r="BN19" s="724" t="str">
        <f t="shared" si="23"/>
        <v>*</v>
      </c>
      <c r="BO19" s="723" t="str">
        <f t="shared" si="23"/>
        <v>*</v>
      </c>
      <c r="BP19" s="721" t="str">
        <f t="shared" si="23"/>
        <v>*</v>
      </c>
      <c r="BQ19" s="722" t="str">
        <f t="shared" si="23"/>
        <v>*</v>
      </c>
      <c r="BR19" s="723" t="str">
        <f t="shared" si="23"/>
        <v>*</v>
      </c>
      <c r="BS19" s="562" t="str">
        <f t="shared" si="23"/>
        <v>*</v>
      </c>
      <c r="BT19" s="723" t="str">
        <f t="shared" si="23"/>
        <v>*</v>
      </c>
      <c r="BU19" s="723" t="str">
        <f t="shared" si="23"/>
        <v>*</v>
      </c>
      <c r="BV19" s="724" t="str">
        <f t="shared" si="23"/>
        <v>*</v>
      </c>
      <c r="BW19" s="723" t="str">
        <f t="shared" si="23"/>
        <v>*</v>
      </c>
      <c r="BX19" s="721" t="str">
        <f t="shared" ref="BX19:CM19" si="24">IF(AND(BX12&gt;=$J$19,BX12&lt;$K$19),"*",0)</f>
        <v>*</v>
      </c>
      <c r="BY19" s="722" t="str">
        <f t="shared" si="24"/>
        <v>*</v>
      </c>
      <c r="BZ19" s="723" t="str">
        <f t="shared" si="24"/>
        <v>*</v>
      </c>
      <c r="CA19" s="562" t="str">
        <f t="shared" si="24"/>
        <v>*</v>
      </c>
      <c r="CB19" s="723">
        <f t="shared" si="24"/>
        <v>0</v>
      </c>
      <c r="CC19" s="723">
        <f t="shared" si="24"/>
        <v>0</v>
      </c>
      <c r="CD19" s="724">
        <f t="shared" si="24"/>
        <v>0</v>
      </c>
      <c r="CE19" s="723">
        <f t="shared" si="24"/>
        <v>0</v>
      </c>
      <c r="CF19" s="721">
        <f t="shared" si="24"/>
        <v>0</v>
      </c>
      <c r="CG19" s="722">
        <f t="shared" si="24"/>
        <v>0</v>
      </c>
      <c r="CH19" s="539">
        <f t="shared" si="24"/>
        <v>0</v>
      </c>
      <c r="CI19" s="540">
        <f t="shared" si="24"/>
        <v>0</v>
      </c>
      <c r="CJ19" s="539">
        <f t="shared" si="24"/>
        <v>0</v>
      </c>
      <c r="CK19" s="539">
        <f t="shared" si="24"/>
        <v>0</v>
      </c>
      <c r="CL19" s="541">
        <f t="shared" si="24"/>
        <v>0</v>
      </c>
      <c r="CM19" s="289">
        <f t="shared" si="24"/>
        <v>0</v>
      </c>
      <c r="CN19" s="1128">
        <f t="shared" si="4"/>
        <v>5</v>
      </c>
      <c r="CO19" s="1129"/>
      <c r="CP19" s="1123">
        <f>IF(CN19=0,0,LOOKUP(CN19,ﾃﾞｰﾀ入力!$AR$13:'ﾃﾞｰﾀ入力'!$AR$34,ﾃﾞｰﾀ入力!$AS$13:'ﾃﾞｰﾀ入力'!$AS$34))</f>
        <v>5</v>
      </c>
      <c r="CQ19" s="1123"/>
      <c r="CR19" s="294">
        <f t="shared" si="5"/>
        <v>0</v>
      </c>
      <c r="CS19" s="294">
        <f t="shared" si="6"/>
        <v>0</v>
      </c>
      <c r="CT19" s="294">
        <f t="shared" si="7"/>
        <v>0</v>
      </c>
      <c r="CU19" s="295">
        <f t="shared" ca="1" si="12"/>
        <v>6130</v>
      </c>
      <c r="CV19" s="296">
        <f ca="1">IF(H19=0,0,LOOKUP(H19,ﾃﾞｰﾀ入力!$C$3:'ﾃﾞｰﾀ入力'!$C$52,ﾃﾞｰﾀ入力!$E$3:'ﾃﾞｰﾀ入力'!$E$51))</f>
        <v>1226</v>
      </c>
      <c r="CW19" s="297">
        <f ca="1">IF(H19=0,0,LOOKUP(H19,ﾃﾞｰﾀ入力!$C$3:'ﾃﾞｰﾀ入力'!$C$52,ﾃﾞｰﾀ入力!$F$3:'ﾃﾞｰﾀ入力'!$F$51))</f>
        <v>320</v>
      </c>
      <c r="CY19" s="69"/>
      <c r="CZ19" s="69"/>
      <c r="DA19" s="69"/>
    </row>
    <row r="20" spans="1:105" ht="22.5" customHeight="1">
      <c r="A20" s="443">
        <f t="shared" si="8"/>
        <v>7</v>
      </c>
      <c r="B20" s="269" t="str">
        <f>ｼﾌﾄ原本!C11</f>
        <v>N.D</v>
      </c>
      <c r="C20" s="782" t="str">
        <f>ｼﾌﾄ原本!T11</f>
        <v>X</v>
      </c>
      <c r="D20" s="435">
        <f>IF(COUNTIF($H$14:$H$30,7),VLOOKUP(7,$H$14:$CU$30,3,FALSE),0)</f>
        <v>0</v>
      </c>
      <c r="E20" s="423">
        <f>IF(COUNTIF($H$14:$H$30,7),VLOOKUP(7,$H$14:$CU$30,4,FALSE),0)</f>
        <v>0</v>
      </c>
      <c r="F20" s="430">
        <f>IF(COUNTIF($H$14:$H$30,7),VLOOKUP(7,$H$14:$CU$30,92,FALSE),0)</f>
        <v>0</v>
      </c>
      <c r="G20" s="431">
        <f>IF(COUNTIF($H$14:$H$30,7),VLOOKUP(7,$H$14:$CW$30,94,FALSE),0)</f>
        <v>0</v>
      </c>
      <c r="H20" s="787">
        <v>16</v>
      </c>
      <c r="I20" s="874" t="str">
        <f>IF(H20=0,0,LOOKUP(H20,ﾃﾞｰﾀ入力!$C$3:'ﾃﾞｰﾀ入力'!$C$40,ﾃﾞｰﾀ入力!$D$3:'ﾃﾞｰﾀ入力'!$D$40))</f>
        <v>Y.Y</v>
      </c>
      <c r="J20" s="790">
        <v>17.5</v>
      </c>
      <c r="K20" s="791">
        <v>22.75</v>
      </c>
      <c r="L20" s="632">
        <f t="shared" ref="L20:AQ20" si="25">IF(AND(L12&gt;=$J$20,L12&lt;$K$20),"*",0)</f>
        <v>0</v>
      </c>
      <c r="M20" s="626">
        <f t="shared" si="25"/>
        <v>0</v>
      </c>
      <c r="N20" s="627">
        <f t="shared" si="25"/>
        <v>0</v>
      </c>
      <c r="O20" s="628">
        <f t="shared" si="25"/>
        <v>0</v>
      </c>
      <c r="P20" s="721">
        <f t="shared" si="25"/>
        <v>0</v>
      </c>
      <c r="Q20" s="723">
        <f t="shared" si="25"/>
        <v>0</v>
      </c>
      <c r="R20" s="724">
        <f t="shared" si="25"/>
        <v>0</v>
      </c>
      <c r="S20" s="723">
        <f t="shared" si="25"/>
        <v>0</v>
      </c>
      <c r="T20" s="721">
        <f t="shared" si="25"/>
        <v>0</v>
      </c>
      <c r="U20" s="722">
        <f t="shared" si="25"/>
        <v>0</v>
      </c>
      <c r="V20" s="723">
        <f t="shared" si="25"/>
        <v>0</v>
      </c>
      <c r="W20" s="562">
        <f t="shared" si="25"/>
        <v>0</v>
      </c>
      <c r="X20" s="723">
        <f t="shared" si="25"/>
        <v>0</v>
      </c>
      <c r="Y20" s="723">
        <f t="shared" si="25"/>
        <v>0</v>
      </c>
      <c r="Z20" s="724">
        <f t="shared" si="25"/>
        <v>0</v>
      </c>
      <c r="AA20" s="723">
        <f t="shared" si="25"/>
        <v>0</v>
      </c>
      <c r="AB20" s="721">
        <f t="shared" si="25"/>
        <v>0</v>
      </c>
      <c r="AC20" s="722">
        <f t="shared" si="25"/>
        <v>0</v>
      </c>
      <c r="AD20" s="723">
        <f t="shared" si="25"/>
        <v>0</v>
      </c>
      <c r="AE20" s="562">
        <f t="shared" si="25"/>
        <v>0</v>
      </c>
      <c r="AF20" s="723">
        <f t="shared" si="25"/>
        <v>0</v>
      </c>
      <c r="AG20" s="723">
        <f t="shared" si="25"/>
        <v>0</v>
      </c>
      <c r="AH20" s="724">
        <f t="shared" si="25"/>
        <v>0</v>
      </c>
      <c r="AI20" s="723">
        <f t="shared" si="25"/>
        <v>0</v>
      </c>
      <c r="AJ20" s="721">
        <f t="shared" si="25"/>
        <v>0</v>
      </c>
      <c r="AK20" s="722">
        <f t="shared" si="25"/>
        <v>0</v>
      </c>
      <c r="AL20" s="723">
        <f t="shared" si="25"/>
        <v>0</v>
      </c>
      <c r="AM20" s="562">
        <f t="shared" si="25"/>
        <v>0</v>
      </c>
      <c r="AN20" s="723">
        <f t="shared" si="25"/>
        <v>0</v>
      </c>
      <c r="AO20" s="723">
        <f t="shared" si="25"/>
        <v>0</v>
      </c>
      <c r="AP20" s="724">
        <f t="shared" si="25"/>
        <v>0</v>
      </c>
      <c r="AQ20" s="723">
        <f t="shared" si="25"/>
        <v>0</v>
      </c>
      <c r="AR20" s="721">
        <f t="shared" ref="AR20:BW20" si="26">IF(AND(AR12&gt;=$J$20,AR12&lt;$K$20),"*",0)</f>
        <v>0</v>
      </c>
      <c r="AS20" s="722">
        <f t="shared" si="26"/>
        <v>0</v>
      </c>
      <c r="AT20" s="723">
        <f t="shared" si="26"/>
        <v>0</v>
      </c>
      <c r="AU20" s="562">
        <f t="shared" si="26"/>
        <v>0</v>
      </c>
      <c r="AV20" s="723">
        <f t="shared" si="26"/>
        <v>0</v>
      </c>
      <c r="AW20" s="723">
        <f t="shared" si="26"/>
        <v>0</v>
      </c>
      <c r="AX20" s="724">
        <f t="shared" si="26"/>
        <v>0</v>
      </c>
      <c r="AY20" s="723">
        <f t="shared" si="26"/>
        <v>0</v>
      </c>
      <c r="AZ20" s="721">
        <f t="shared" si="26"/>
        <v>0</v>
      </c>
      <c r="BA20" s="722">
        <f t="shared" si="26"/>
        <v>0</v>
      </c>
      <c r="BB20" s="723">
        <f t="shared" si="26"/>
        <v>0</v>
      </c>
      <c r="BC20" s="562">
        <f t="shared" si="26"/>
        <v>0</v>
      </c>
      <c r="BD20" s="723">
        <f t="shared" si="26"/>
        <v>0</v>
      </c>
      <c r="BE20" s="723">
        <f t="shared" si="26"/>
        <v>0</v>
      </c>
      <c r="BF20" s="724">
        <f t="shared" si="26"/>
        <v>0</v>
      </c>
      <c r="BG20" s="723">
        <f t="shared" si="26"/>
        <v>0</v>
      </c>
      <c r="BH20" s="721">
        <f t="shared" si="26"/>
        <v>0</v>
      </c>
      <c r="BI20" s="722">
        <f t="shared" si="26"/>
        <v>0</v>
      </c>
      <c r="BJ20" s="723" t="str">
        <f t="shared" si="26"/>
        <v>*</v>
      </c>
      <c r="BK20" s="562" t="str">
        <f t="shared" si="26"/>
        <v>*</v>
      </c>
      <c r="BL20" s="723" t="str">
        <f t="shared" si="26"/>
        <v>*</v>
      </c>
      <c r="BM20" s="723" t="str">
        <f t="shared" si="26"/>
        <v>*</v>
      </c>
      <c r="BN20" s="724" t="str">
        <f t="shared" si="26"/>
        <v>*</v>
      </c>
      <c r="BO20" s="723" t="str">
        <f t="shared" si="26"/>
        <v>*</v>
      </c>
      <c r="BP20" s="980" t="str">
        <f t="shared" si="26"/>
        <v>*</v>
      </c>
      <c r="BQ20" s="722" t="str">
        <f t="shared" si="26"/>
        <v>*</v>
      </c>
      <c r="BR20" s="723" t="str">
        <f t="shared" si="26"/>
        <v>*</v>
      </c>
      <c r="BS20" s="562" t="str">
        <f t="shared" si="26"/>
        <v>*</v>
      </c>
      <c r="BT20" s="723" t="str">
        <f t="shared" si="26"/>
        <v>*</v>
      </c>
      <c r="BU20" s="723" t="str">
        <f t="shared" si="26"/>
        <v>*</v>
      </c>
      <c r="BV20" s="724" t="str">
        <f t="shared" si="26"/>
        <v>*</v>
      </c>
      <c r="BW20" s="723" t="str">
        <f t="shared" si="26"/>
        <v>*</v>
      </c>
      <c r="BX20" s="721" t="str">
        <f t="shared" ref="BX20:CM20" si="27">IF(AND(BX12&gt;=$J$20,BX12&lt;$K$20),"*",0)</f>
        <v>*</v>
      </c>
      <c r="BY20" s="722" t="str">
        <f t="shared" si="27"/>
        <v>*</v>
      </c>
      <c r="BZ20" s="723" t="str">
        <f t="shared" si="27"/>
        <v>*</v>
      </c>
      <c r="CA20" s="562" t="str">
        <f t="shared" si="27"/>
        <v>*</v>
      </c>
      <c r="CB20" s="723" t="str">
        <f t="shared" si="27"/>
        <v>*</v>
      </c>
      <c r="CC20" s="723" t="str">
        <f t="shared" si="27"/>
        <v>*</v>
      </c>
      <c r="CD20" s="724" t="str">
        <f t="shared" si="27"/>
        <v>*</v>
      </c>
      <c r="CE20" s="723">
        <f t="shared" si="27"/>
        <v>0</v>
      </c>
      <c r="CF20" s="721">
        <f t="shared" si="27"/>
        <v>0</v>
      </c>
      <c r="CG20" s="722">
        <f t="shared" si="27"/>
        <v>0</v>
      </c>
      <c r="CH20" s="539">
        <f t="shared" si="27"/>
        <v>0</v>
      </c>
      <c r="CI20" s="540">
        <f t="shared" si="27"/>
        <v>0</v>
      </c>
      <c r="CJ20" s="539">
        <f t="shared" si="27"/>
        <v>0</v>
      </c>
      <c r="CK20" s="539">
        <f t="shared" si="27"/>
        <v>0</v>
      </c>
      <c r="CL20" s="541">
        <f t="shared" si="27"/>
        <v>0</v>
      </c>
      <c r="CM20" s="289">
        <f t="shared" si="27"/>
        <v>0</v>
      </c>
      <c r="CN20" s="1128">
        <f t="shared" si="4"/>
        <v>5.25</v>
      </c>
      <c r="CO20" s="1129"/>
      <c r="CP20" s="1123">
        <f>IF(CN20=0,0,LOOKUP(CN20,ﾃﾞｰﾀ入力!$AR$13:'ﾃﾞｰﾀ入力'!$AR$34,ﾃﾞｰﾀ入力!$AS$13:'ﾃﾞｰﾀ入力'!$AS$34))</f>
        <v>5</v>
      </c>
      <c r="CQ20" s="1123"/>
      <c r="CR20" s="294">
        <f t="shared" si="5"/>
        <v>0</v>
      </c>
      <c r="CS20" s="294">
        <f t="shared" si="6"/>
        <v>0.75</v>
      </c>
      <c r="CT20" s="294">
        <f t="shared" si="7"/>
        <v>0</v>
      </c>
      <c r="CU20" s="295">
        <f t="shared" ca="1" si="12"/>
        <v>6359.875</v>
      </c>
      <c r="CV20" s="296">
        <f ca="1">IF(H20=0,0,LOOKUP(H20,ﾃﾞｰﾀ入力!$C$3:'ﾃﾞｰﾀ入力'!$C$52,ﾃﾞｰﾀ入力!$E$3:'ﾃﾞｰﾀ入力'!$E$51))</f>
        <v>1226</v>
      </c>
      <c r="CW20" s="297">
        <f ca="1">IF(H20=0,0,LOOKUP(H20,ﾃﾞｰﾀ入力!$C$3:'ﾃﾞｰﾀ入力'!$C$52,ﾃﾞｰﾀ入力!$F$3:'ﾃﾞｰﾀ入力'!$F$51))</f>
        <v>356</v>
      </c>
      <c r="CY20" s="69"/>
      <c r="CZ20" s="69"/>
      <c r="DA20" s="69"/>
    </row>
    <row r="21" spans="1:105" ht="22.5" customHeight="1">
      <c r="A21" s="443">
        <f t="shared" si="8"/>
        <v>8</v>
      </c>
      <c r="B21" s="269" t="str">
        <f>ｼﾌﾄ原本!C12</f>
        <v>M.K</v>
      </c>
      <c r="C21" s="780" t="str">
        <f>ｼﾌﾄ原本!T12</f>
        <v>O-16</v>
      </c>
      <c r="D21" s="435">
        <f>IF(COUNTIF($H$14:$H$30,8),VLOOKUP(8,$H$14:$CU$30,3,FALSE),0)</f>
        <v>0</v>
      </c>
      <c r="E21" s="423">
        <f>IF(COUNTIF($H$14:$H$30,8),VLOOKUP(8,$H$14:$CU$30,4,FALSE),0)</f>
        <v>0</v>
      </c>
      <c r="F21" s="430">
        <f>IF(COUNTIF($H$14:$H$30,8),VLOOKUP(8,$H$14:$CU$30,92,FALSE),0)</f>
        <v>0</v>
      </c>
      <c r="G21" s="431">
        <f>IF(COUNTIF($H$14:$H$30,8),VLOOKUP(8,$H$14:$CW$30,94,FALSE),0)</f>
        <v>0</v>
      </c>
      <c r="H21" s="787"/>
      <c r="I21" s="874">
        <f>IF(H21=0,0,LOOKUP(H21,ﾃﾞｰﾀ入力!$C$3:'ﾃﾞｰﾀ入力'!$C$40,ﾃﾞｰﾀ入力!$D$3:'ﾃﾞｰﾀ入力'!$D$40))</f>
        <v>0</v>
      </c>
      <c r="J21" s="790"/>
      <c r="K21" s="791"/>
      <c r="L21" s="632">
        <f t="shared" ref="L21:AQ21" si="28">IF(AND(L12&gt;=$J$21,L12&lt;$K$21),"*",0)</f>
        <v>0</v>
      </c>
      <c r="M21" s="626">
        <f t="shared" si="28"/>
        <v>0</v>
      </c>
      <c r="N21" s="627">
        <f t="shared" si="28"/>
        <v>0</v>
      </c>
      <c r="O21" s="628">
        <f t="shared" si="28"/>
        <v>0</v>
      </c>
      <c r="P21" s="721">
        <f t="shared" si="28"/>
        <v>0</v>
      </c>
      <c r="Q21" s="723">
        <f t="shared" si="28"/>
        <v>0</v>
      </c>
      <c r="R21" s="724">
        <f t="shared" si="28"/>
        <v>0</v>
      </c>
      <c r="S21" s="723">
        <f t="shared" si="28"/>
        <v>0</v>
      </c>
      <c r="T21" s="721">
        <f t="shared" si="28"/>
        <v>0</v>
      </c>
      <c r="U21" s="722">
        <f t="shared" si="28"/>
        <v>0</v>
      </c>
      <c r="V21" s="723">
        <f t="shared" si="28"/>
        <v>0</v>
      </c>
      <c r="W21" s="562">
        <f t="shared" si="28"/>
        <v>0</v>
      </c>
      <c r="X21" s="723">
        <f t="shared" si="28"/>
        <v>0</v>
      </c>
      <c r="Y21" s="723">
        <f t="shared" si="28"/>
        <v>0</v>
      </c>
      <c r="Z21" s="724">
        <f t="shared" si="28"/>
        <v>0</v>
      </c>
      <c r="AA21" s="723">
        <f t="shared" si="28"/>
        <v>0</v>
      </c>
      <c r="AB21" s="721">
        <f t="shared" si="28"/>
        <v>0</v>
      </c>
      <c r="AC21" s="722">
        <f t="shared" si="28"/>
        <v>0</v>
      </c>
      <c r="AD21" s="723">
        <f t="shared" si="28"/>
        <v>0</v>
      </c>
      <c r="AE21" s="562">
        <f t="shared" si="28"/>
        <v>0</v>
      </c>
      <c r="AF21" s="723">
        <f t="shared" si="28"/>
        <v>0</v>
      </c>
      <c r="AG21" s="723">
        <f t="shared" si="28"/>
        <v>0</v>
      </c>
      <c r="AH21" s="724">
        <f t="shared" si="28"/>
        <v>0</v>
      </c>
      <c r="AI21" s="723">
        <f t="shared" si="28"/>
        <v>0</v>
      </c>
      <c r="AJ21" s="721">
        <f t="shared" si="28"/>
        <v>0</v>
      </c>
      <c r="AK21" s="722">
        <f t="shared" si="28"/>
        <v>0</v>
      </c>
      <c r="AL21" s="723">
        <f t="shared" si="28"/>
        <v>0</v>
      </c>
      <c r="AM21" s="562">
        <f t="shared" si="28"/>
        <v>0</v>
      </c>
      <c r="AN21" s="723">
        <f t="shared" si="28"/>
        <v>0</v>
      </c>
      <c r="AO21" s="723">
        <f t="shared" si="28"/>
        <v>0</v>
      </c>
      <c r="AP21" s="724">
        <f t="shared" si="28"/>
        <v>0</v>
      </c>
      <c r="AQ21" s="723">
        <f t="shared" si="28"/>
        <v>0</v>
      </c>
      <c r="AR21" s="721">
        <f t="shared" ref="AR21:BW21" si="29">IF(AND(AR12&gt;=$J$21,AR12&lt;$K$21),"*",0)</f>
        <v>0</v>
      </c>
      <c r="AS21" s="722">
        <f t="shared" si="29"/>
        <v>0</v>
      </c>
      <c r="AT21" s="723">
        <f t="shared" si="29"/>
        <v>0</v>
      </c>
      <c r="AU21" s="562">
        <f t="shared" si="29"/>
        <v>0</v>
      </c>
      <c r="AV21" s="723">
        <f t="shared" si="29"/>
        <v>0</v>
      </c>
      <c r="AW21" s="723">
        <f t="shared" si="29"/>
        <v>0</v>
      </c>
      <c r="AX21" s="724">
        <f t="shared" si="29"/>
        <v>0</v>
      </c>
      <c r="AY21" s="723">
        <f t="shared" si="29"/>
        <v>0</v>
      </c>
      <c r="AZ21" s="721">
        <f t="shared" si="29"/>
        <v>0</v>
      </c>
      <c r="BA21" s="722">
        <f t="shared" si="29"/>
        <v>0</v>
      </c>
      <c r="BB21" s="723">
        <f t="shared" si="29"/>
        <v>0</v>
      </c>
      <c r="BC21" s="562">
        <f t="shared" si="29"/>
        <v>0</v>
      </c>
      <c r="BD21" s="723">
        <f t="shared" si="29"/>
        <v>0</v>
      </c>
      <c r="BE21" s="723">
        <f t="shared" si="29"/>
        <v>0</v>
      </c>
      <c r="BF21" s="724">
        <f t="shared" si="29"/>
        <v>0</v>
      </c>
      <c r="BG21" s="723">
        <f t="shared" si="29"/>
        <v>0</v>
      </c>
      <c r="BH21" s="721">
        <f t="shared" si="29"/>
        <v>0</v>
      </c>
      <c r="BI21" s="722">
        <f t="shared" si="29"/>
        <v>0</v>
      </c>
      <c r="BJ21" s="723">
        <f t="shared" si="29"/>
        <v>0</v>
      </c>
      <c r="BK21" s="562">
        <f t="shared" si="29"/>
        <v>0</v>
      </c>
      <c r="BL21" s="723">
        <f t="shared" si="29"/>
        <v>0</v>
      </c>
      <c r="BM21" s="723">
        <f t="shared" si="29"/>
        <v>0</v>
      </c>
      <c r="BN21" s="724">
        <f t="shared" si="29"/>
        <v>0</v>
      </c>
      <c r="BO21" s="723">
        <f t="shared" si="29"/>
        <v>0</v>
      </c>
      <c r="BP21" s="721">
        <f t="shared" si="29"/>
        <v>0</v>
      </c>
      <c r="BQ21" s="722">
        <f t="shared" si="29"/>
        <v>0</v>
      </c>
      <c r="BR21" s="723">
        <f t="shared" si="29"/>
        <v>0</v>
      </c>
      <c r="BS21" s="562">
        <f t="shared" si="29"/>
        <v>0</v>
      </c>
      <c r="BT21" s="723">
        <f t="shared" si="29"/>
        <v>0</v>
      </c>
      <c r="BU21" s="723">
        <f t="shared" si="29"/>
        <v>0</v>
      </c>
      <c r="BV21" s="724">
        <f t="shared" si="29"/>
        <v>0</v>
      </c>
      <c r="BW21" s="723">
        <f t="shared" si="29"/>
        <v>0</v>
      </c>
      <c r="BX21" s="721">
        <f t="shared" ref="BX21:CM21" si="30">IF(AND(BX12&gt;=$J$21,BX12&lt;$K$21),"*",0)</f>
        <v>0</v>
      </c>
      <c r="BY21" s="722">
        <f t="shared" si="30"/>
        <v>0</v>
      </c>
      <c r="BZ21" s="723">
        <f t="shared" si="30"/>
        <v>0</v>
      </c>
      <c r="CA21" s="562">
        <f t="shared" si="30"/>
        <v>0</v>
      </c>
      <c r="CB21" s="723">
        <f t="shared" si="30"/>
        <v>0</v>
      </c>
      <c r="CC21" s="723">
        <f t="shared" si="30"/>
        <v>0</v>
      </c>
      <c r="CD21" s="724">
        <f t="shared" si="30"/>
        <v>0</v>
      </c>
      <c r="CE21" s="723">
        <f t="shared" si="30"/>
        <v>0</v>
      </c>
      <c r="CF21" s="721">
        <f t="shared" si="30"/>
        <v>0</v>
      </c>
      <c r="CG21" s="722">
        <f t="shared" si="30"/>
        <v>0</v>
      </c>
      <c r="CH21" s="539">
        <f t="shared" si="30"/>
        <v>0</v>
      </c>
      <c r="CI21" s="540">
        <f t="shared" si="30"/>
        <v>0</v>
      </c>
      <c r="CJ21" s="539">
        <f t="shared" si="30"/>
        <v>0</v>
      </c>
      <c r="CK21" s="539">
        <f t="shared" si="30"/>
        <v>0</v>
      </c>
      <c r="CL21" s="541">
        <f t="shared" si="30"/>
        <v>0</v>
      </c>
      <c r="CM21" s="289">
        <f t="shared" si="30"/>
        <v>0</v>
      </c>
      <c r="CN21" s="1128">
        <f t="shared" si="4"/>
        <v>0</v>
      </c>
      <c r="CO21" s="1129"/>
      <c r="CP21" s="1123">
        <f>IF(CN21=0,0,LOOKUP(CN21,ﾃﾞｰﾀ入力!$AR$13:'ﾃﾞｰﾀ入力'!$AR$34,ﾃﾞｰﾀ入力!$AS$13:'ﾃﾞｰﾀ入力'!$AS$34))</f>
        <v>0</v>
      </c>
      <c r="CQ21" s="1123"/>
      <c r="CR21" s="294">
        <f t="shared" si="5"/>
        <v>0</v>
      </c>
      <c r="CS21" s="294">
        <f t="shared" si="6"/>
        <v>0</v>
      </c>
      <c r="CT21" s="294">
        <f t="shared" si="7"/>
        <v>0</v>
      </c>
      <c r="CU21" s="295">
        <f t="shared" si="12"/>
        <v>0</v>
      </c>
      <c r="CV21" s="296">
        <f>IF(H21=0,0,LOOKUP(H21,ﾃﾞｰﾀ入力!$C$3:'ﾃﾞｰﾀ入力'!$C$52,ﾃﾞｰﾀ入力!$E$3:'ﾃﾞｰﾀ入力'!$E$51))</f>
        <v>0</v>
      </c>
      <c r="CW21" s="297">
        <f>IF(H21=0,0,LOOKUP(H21,ﾃﾞｰﾀ入力!$C$3:'ﾃﾞｰﾀ入力'!$C$52,ﾃﾞｰﾀ入力!$F$3:'ﾃﾞｰﾀ入力'!$F$51))</f>
        <v>0</v>
      </c>
      <c r="CY21" s="69"/>
      <c r="CZ21" s="69"/>
      <c r="DA21" s="69"/>
    </row>
    <row r="22" spans="1:105" ht="22.5" customHeight="1">
      <c r="A22" s="443">
        <f t="shared" si="8"/>
        <v>9</v>
      </c>
      <c r="B22" s="269" t="str">
        <f>ｼﾌﾄ原本!C13</f>
        <v>H.S</v>
      </c>
      <c r="C22" s="782" t="str">
        <f>ｼﾌﾄ原本!T13</f>
        <v>F</v>
      </c>
      <c r="D22" s="435">
        <f>IF(COUNTIF($H$14:$H$30,9),VLOOKUP(9,$H$14:$CU$30,3,FALSE),0)</f>
        <v>13</v>
      </c>
      <c r="E22" s="423">
        <f>IF(COUNTIF($H$14:$H$30,9),VLOOKUP(9,$H$14:$CU$30,4,FALSE),0)</f>
        <v>22.75</v>
      </c>
      <c r="F22" s="430">
        <f ca="1">IF(COUNTIF($H$14:$H$30,9),VLOOKUP(9,$H$14:$CU$30,92,FALSE),0)</f>
        <v>11310</v>
      </c>
      <c r="G22" s="431">
        <f ca="1">IF(COUNTIF($H$14:$H$30,9),VLOOKUP(9,$H$14:$CW$30,94,FALSE),0)</f>
        <v>648</v>
      </c>
      <c r="H22" s="787"/>
      <c r="I22" s="874">
        <f>IF(H22=0,0,LOOKUP(H22,ﾃﾞｰﾀ入力!$C$3:'ﾃﾞｰﾀ入力'!$C$40,ﾃﾞｰﾀ入力!$D$3:'ﾃﾞｰﾀ入力'!$D$40))</f>
        <v>0</v>
      </c>
      <c r="J22" s="790"/>
      <c r="K22" s="791"/>
      <c r="L22" s="632">
        <f t="shared" ref="L22:AQ22" si="31">IF(AND(L12&gt;=$J$22,L12&lt;$K$22),"*",0)</f>
        <v>0</v>
      </c>
      <c r="M22" s="626">
        <f t="shared" si="31"/>
        <v>0</v>
      </c>
      <c r="N22" s="627">
        <f t="shared" si="31"/>
        <v>0</v>
      </c>
      <c r="O22" s="628">
        <f t="shared" si="31"/>
        <v>0</v>
      </c>
      <c r="P22" s="721">
        <f t="shared" si="31"/>
        <v>0</v>
      </c>
      <c r="Q22" s="723">
        <f t="shared" si="31"/>
        <v>0</v>
      </c>
      <c r="R22" s="724">
        <f t="shared" si="31"/>
        <v>0</v>
      </c>
      <c r="S22" s="723">
        <f t="shared" si="31"/>
        <v>0</v>
      </c>
      <c r="T22" s="721">
        <f t="shared" si="31"/>
        <v>0</v>
      </c>
      <c r="U22" s="722">
        <f t="shared" si="31"/>
        <v>0</v>
      </c>
      <c r="V22" s="723">
        <f t="shared" si="31"/>
        <v>0</v>
      </c>
      <c r="W22" s="562">
        <f t="shared" si="31"/>
        <v>0</v>
      </c>
      <c r="X22" s="723">
        <f t="shared" si="31"/>
        <v>0</v>
      </c>
      <c r="Y22" s="723">
        <f t="shared" si="31"/>
        <v>0</v>
      </c>
      <c r="Z22" s="724">
        <f t="shared" si="31"/>
        <v>0</v>
      </c>
      <c r="AA22" s="723">
        <f t="shared" si="31"/>
        <v>0</v>
      </c>
      <c r="AB22" s="721">
        <f t="shared" si="31"/>
        <v>0</v>
      </c>
      <c r="AC22" s="722">
        <f t="shared" si="31"/>
        <v>0</v>
      </c>
      <c r="AD22" s="723">
        <f t="shared" si="31"/>
        <v>0</v>
      </c>
      <c r="AE22" s="562">
        <f t="shared" si="31"/>
        <v>0</v>
      </c>
      <c r="AF22" s="723">
        <f t="shared" si="31"/>
        <v>0</v>
      </c>
      <c r="AG22" s="723">
        <f t="shared" si="31"/>
        <v>0</v>
      </c>
      <c r="AH22" s="724">
        <f t="shared" si="31"/>
        <v>0</v>
      </c>
      <c r="AI22" s="723">
        <f t="shared" si="31"/>
        <v>0</v>
      </c>
      <c r="AJ22" s="721">
        <f t="shared" si="31"/>
        <v>0</v>
      </c>
      <c r="AK22" s="722">
        <f t="shared" si="31"/>
        <v>0</v>
      </c>
      <c r="AL22" s="723">
        <f t="shared" si="31"/>
        <v>0</v>
      </c>
      <c r="AM22" s="562">
        <f t="shared" si="31"/>
        <v>0</v>
      </c>
      <c r="AN22" s="723">
        <f t="shared" si="31"/>
        <v>0</v>
      </c>
      <c r="AO22" s="723">
        <f t="shared" si="31"/>
        <v>0</v>
      </c>
      <c r="AP22" s="724">
        <f t="shared" si="31"/>
        <v>0</v>
      </c>
      <c r="AQ22" s="723">
        <f t="shared" si="31"/>
        <v>0</v>
      </c>
      <c r="AR22" s="721">
        <f t="shared" ref="AR22:BW22" si="32">IF(AND(AR12&gt;=$J$22,AR12&lt;$K$22),"*",0)</f>
        <v>0</v>
      </c>
      <c r="AS22" s="722">
        <f t="shared" si="32"/>
        <v>0</v>
      </c>
      <c r="AT22" s="723">
        <f t="shared" si="32"/>
        <v>0</v>
      </c>
      <c r="AU22" s="562">
        <f t="shared" si="32"/>
        <v>0</v>
      </c>
      <c r="AV22" s="723">
        <f t="shared" si="32"/>
        <v>0</v>
      </c>
      <c r="AW22" s="723">
        <f t="shared" si="32"/>
        <v>0</v>
      </c>
      <c r="AX22" s="724">
        <f t="shared" si="32"/>
        <v>0</v>
      </c>
      <c r="AY22" s="723">
        <f t="shared" si="32"/>
        <v>0</v>
      </c>
      <c r="AZ22" s="721">
        <f t="shared" si="32"/>
        <v>0</v>
      </c>
      <c r="BA22" s="722">
        <f t="shared" si="32"/>
        <v>0</v>
      </c>
      <c r="BB22" s="723">
        <f t="shared" si="32"/>
        <v>0</v>
      </c>
      <c r="BC22" s="562">
        <f t="shared" si="32"/>
        <v>0</v>
      </c>
      <c r="BD22" s="723">
        <f t="shared" si="32"/>
        <v>0</v>
      </c>
      <c r="BE22" s="723">
        <f t="shared" si="32"/>
        <v>0</v>
      </c>
      <c r="BF22" s="724">
        <f t="shared" si="32"/>
        <v>0</v>
      </c>
      <c r="BG22" s="723">
        <f t="shared" si="32"/>
        <v>0</v>
      </c>
      <c r="BH22" s="721">
        <f t="shared" si="32"/>
        <v>0</v>
      </c>
      <c r="BI22" s="722">
        <f t="shared" si="32"/>
        <v>0</v>
      </c>
      <c r="BJ22" s="723">
        <f t="shared" si="32"/>
        <v>0</v>
      </c>
      <c r="BK22" s="562">
        <f t="shared" si="32"/>
        <v>0</v>
      </c>
      <c r="BL22" s="723">
        <f t="shared" si="32"/>
        <v>0</v>
      </c>
      <c r="BM22" s="723">
        <f t="shared" si="32"/>
        <v>0</v>
      </c>
      <c r="BN22" s="724">
        <f t="shared" si="32"/>
        <v>0</v>
      </c>
      <c r="BO22" s="723">
        <f t="shared" si="32"/>
        <v>0</v>
      </c>
      <c r="BP22" s="721">
        <f t="shared" si="32"/>
        <v>0</v>
      </c>
      <c r="BQ22" s="722">
        <f t="shared" si="32"/>
        <v>0</v>
      </c>
      <c r="BR22" s="723">
        <f t="shared" si="32"/>
        <v>0</v>
      </c>
      <c r="BS22" s="562">
        <f t="shared" si="32"/>
        <v>0</v>
      </c>
      <c r="BT22" s="723">
        <f t="shared" si="32"/>
        <v>0</v>
      </c>
      <c r="BU22" s="723">
        <f t="shared" si="32"/>
        <v>0</v>
      </c>
      <c r="BV22" s="724">
        <f t="shared" si="32"/>
        <v>0</v>
      </c>
      <c r="BW22" s="723">
        <f t="shared" si="32"/>
        <v>0</v>
      </c>
      <c r="BX22" s="721">
        <f t="shared" ref="BX22:CM22" si="33">IF(AND(BX12&gt;=$J$22,BX12&lt;$K$22),"*",0)</f>
        <v>0</v>
      </c>
      <c r="BY22" s="722">
        <f t="shared" si="33"/>
        <v>0</v>
      </c>
      <c r="BZ22" s="723">
        <f t="shared" si="33"/>
        <v>0</v>
      </c>
      <c r="CA22" s="562">
        <f t="shared" si="33"/>
        <v>0</v>
      </c>
      <c r="CB22" s="723">
        <f t="shared" si="33"/>
        <v>0</v>
      </c>
      <c r="CC22" s="723">
        <f t="shared" si="33"/>
        <v>0</v>
      </c>
      <c r="CD22" s="724">
        <f t="shared" si="33"/>
        <v>0</v>
      </c>
      <c r="CE22" s="723">
        <f t="shared" si="33"/>
        <v>0</v>
      </c>
      <c r="CF22" s="721">
        <f t="shared" si="33"/>
        <v>0</v>
      </c>
      <c r="CG22" s="722">
        <f t="shared" si="33"/>
        <v>0</v>
      </c>
      <c r="CH22" s="539">
        <f t="shared" si="33"/>
        <v>0</v>
      </c>
      <c r="CI22" s="540">
        <f t="shared" si="33"/>
        <v>0</v>
      </c>
      <c r="CJ22" s="539">
        <f t="shared" si="33"/>
        <v>0</v>
      </c>
      <c r="CK22" s="539">
        <f t="shared" si="33"/>
        <v>0</v>
      </c>
      <c r="CL22" s="541">
        <f t="shared" si="33"/>
        <v>0</v>
      </c>
      <c r="CM22" s="289">
        <f t="shared" si="33"/>
        <v>0</v>
      </c>
      <c r="CN22" s="1128">
        <f t="shared" si="4"/>
        <v>0</v>
      </c>
      <c r="CO22" s="1129"/>
      <c r="CP22" s="1123">
        <f>IF(CN22=0,0,LOOKUP(CN22,ﾃﾞｰﾀ入力!$AR$13:'ﾃﾞｰﾀ入力'!$AR$34,ﾃﾞｰﾀ入力!$AS$13:'ﾃﾞｰﾀ入力'!$AS$34))</f>
        <v>0</v>
      </c>
      <c r="CQ22" s="1123"/>
      <c r="CR22" s="294">
        <f t="shared" si="5"/>
        <v>0</v>
      </c>
      <c r="CS22" s="294">
        <f t="shared" si="6"/>
        <v>0</v>
      </c>
      <c r="CT22" s="294">
        <f t="shared" si="7"/>
        <v>0</v>
      </c>
      <c r="CU22" s="295">
        <f t="shared" si="12"/>
        <v>0</v>
      </c>
      <c r="CV22" s="296">
        <f>IF(H22=0,0,LOOKUP(H22,ﾃﾞｰﾀ入力!$C$3:'ﾃﾞｰﾀ入力'!$C$52,ﾃﾞｰﾀ入力!$E$3:'ﾃﾞｰﾀ入力'!$E$51))</f>
        <v>0</v>
      </c>
      <c r="CW22" s="297">
        <f>IF(H22=0,0,LOOKUP(H22,ﾃﾞｰﾀ入力!$C$3:'ﾃﾞｰﾀ入力'!$C$52,ﾃﾞｰﾀ入力!$F$3:'ﾃﾞｰﾀ入力'!$F$51))</f>
        <v>0</v>
      </c>
      <c r="CY22" s="69"/>
      <c r="CZ22" s="69"/>
      <c r="DA22" s="69"/>
    </row>
    <row r="23" spans="1:105" ht="22.5" customHeight="1">
      <c r="A23" s="443">
        <f t="shared" si="8"/>
        <v>10</v>
      </c>
      <c r="B23" s="269" t="str">
        <f>ｼﾌﾄ原本!C14</f>
        <v>C.E</v>
      </c>
      <c r="C23" s="783" t="str">
        <f>ｼﾌﾄ原本!T14</f>
        <v>X</v>
      </c>
      <c r="D23" s="435">
        <f>IF(COUNTIF($H$14:$H$30,10),VLOOKUP(10,$H$14:$CU$30,3,FALSE),0)</f>
        <v>0</v>
      </c>
      <c r="E23" s="423">
        <f>IF(COUNTIF($H$14:$H$30,10),VLOOKUP(10,$H$14:$CU$30,4,FALSE),0)</f>
        <v>0</v>
      </c>
      <c r="F23" s="430">
        <f>IF(COUNTIF($H$14:$H$30,10),VLOOKUP(10,$H$14:$CU$30,92,FALSE),0)</f>
        <v>0</v>
      </c>
      <c r="G23" s="431">
        <f>IF(COUNTIF($H$14:$H$30,10),VLOOKUP(10,$H$14:$CW$30,94,FALSE),0)</f>
        <v>0</v>
      </c>
      <c r="H23" s="787"/>
      <c r="I23" s="874">
        <f>IF(H23=0,0,LOOKUP(H23,ﾃﾞｰﾀ入力!$C$3:'ﾃﾞｰﾀ入力'!$C$40,ﾃﾞｰﾀ入力!$D$3:'ﾃﾞｰﾀ入力'!$D$40))</f>
        <v>0</v>
      </c>
      <c r="J23" s="790"/>
      <c r="K23" s="791"/>
      <c r="L23" s="632">
        <f t="shared" ref="L23:AQ23" si="34">IF(AND(L12&gt;=$J$23,L12&lt;$K$23),"*",0)</f>
        <v>0</v>
      </c>
      <c r="M23" s="626">
        <f t="shared" si="34"/>
        <v>0</v>
      </c>
      <c r="N23" s="627">
        <f t="shared" si="34"/>
        <v>0</v>
      </c>
      <c r="O23" s="628">
        <f t="shared" si="34"/>
        <v>0</v>
      </c>
      <c r="P23" s="537">
        <f t="shared" si="34"/>
        <v>0</v>
      </c>
      <c r="Q23" s="539">
        <f t="shared" si="34"/>
        <v>0</v>
      </c>
      <c r="R23" s="541">
        <f t="shared" si="34"/>
        <v>0</v>
      </c>
      <c r="S23" s="539">
        <f t="shared" si="34"/>
        <v>0</v>
      </c>
      <c r="T23" s="537">
        <f t="shared" si="34"/>
        <v>0</v>
      </c>
      <c r="U23" s="722">
        <f t="shared" si="34"/>
        <v>0</v>
      </c>
      <c r="V23" s="723">
        <f t="shared" si="34"/>
        <v>0</v>
      </c>
      <c r="W23" s="562">
        <f t="shared" si="34"/>
        <v>0</v>
      </c>
      <c r="X23" s="723">
        <f t="shared" si="34"/>
        <v>0</v>
      </c>
      <c r="Y23" s="723">
        <f t="shared" si="34"/>
        <v>0</v>
      </c>
      <c r="Z23" s="724">
        <f t="shared" si="34"/>
        <v>0</v>
      </c>
      <c r="AA23" s="723">
        <f t="shared" si="34"/>
        <v>0</v>
      </c>
      <c r="AB23" s="721">
        <f t="shared" si="34"/>
        <v>0</v>
      </c>
      <c r="AC23" s="722">
        <f t="shared" si="34"/>
        <v>0</v>
      </c>
      <c r="AD23" s="723">
        <f t="shared" si="34"/>
        <v>0</v>
      </c>
      <c r="AE23" s="562">
        <f t="shared" si="34"/>
        <v>0</v>
      </c>
      <c r="AF23" s="723">
        <f t="shared" si="34"/>
        <v>0</v>
      </c>
      <c r="AG23" s="723">
        <f t="shared" si="34"/>
        <v>0</v>
      </c>
      <c r="AH23" s="724">
        <f t="shared" si="34"/>
        <v>0</v>
      </c>
      <c r="AI23" s="723">
        <f t="shared" si="34"/>
        <v>0</v>
      </c>
      <c r="AJ23" s="721">
        <f t="shared" si="34"/>
        <v>0</v>
      </c>
      <c r="AK23" s="722">
        <f t="shared" si="34"/>
        <v>0</v>
      </c>
      <c r="AL23" s="723">
        <f t="shared" si="34"/>
        <v>0</v>
      </c>
      <c r="AM23" s="562">
        <f t="shared" si="34"/>
        <v>0</v>
      </c>
      <c r="AN23" s="723">
        <f t="shared" si="34"/>
        <v>0</v>
      </c>
      <c r="AO23" s="723">
        <f t="shared" si="34"/>
        <v>0</v>
      </c>
      <c r="AP23" s="724">
        <f t="shared" si="34"/>
        <v>0</v>
      </c>
      <c r="AQ23" s="723">
        <f t="shared" si="34"/>
        <v>0</v>
      </c>
      <c r="AR23" s="721">
        <f t="shared" ref="AR23:BW23" si="35">IF(AND(AR12&gt;=$J$23,AR12&lt;$K$23),"*",0)</f>
        <v>0</v>
      </c>
      <c r="AS23" s="722">
        <f t="shared" si="35"/>
        <v>0</v>
      </c>
      <c r="AT23" s="723">
        <f t="shared" si="35"/>
        <v>0</v>
      </c>
      <c r="AU23" s="562">
        <f t="shared" si="35"/>
        <v>0</v>
      </c>
      <c r="AV23" s="723">
        <f t="shared" si="35"/>
        <v>0</v>
      </c>
      <c r="AW23" s="723">
        <f t="shared" si="35"/>
        <v>0</v>
      </c>
      <c r="AX23" s="724">
        <f t="shared" si="35"/>
        <v>0</v>
      </c>
      <c r="AY23" s="723">
        <f t="shared" si="35"/>
        <v>0</v>
      </c>
      <c r="AZ23" s="721">
        <f t="shared" si="35"/>
        <v>0</v>
      </c>
      <c r="BA23" s="722">
        <f t="shared" si="35"/>
        <v>0</v>
      </c>
      <c r="BB23" s="723">
        <f t="shared" si="35"/>
        <v>0</v>
      </c>
      <c r="BC23" s="562">
        <f t="shared" si="35"/>
        <v>0</v>
      </c>
      <c r="BD23" s="723">
        <f t="shared" si="35"/>
        <v>0</v>
      </c>
      <c r="BE23" s="723">
        <f t="shared" si="35"/>
        <v>0</v>
      </c>
      <c r="BF23" s="724">
        <f t="shared" si="35"/>
        <v>0</v>
      </c>
      <c r="BG23" s="723">
        <f t="shared" si="35"/>
        <v>0</v>
      </c>
      <c r="BH23" s="721">
        <f t="shared" si="35"/>
        <v>0</v>
      </c>
      <c r="BI23" s="722">
        <f t="shared" si="35"/>
        <v>0</v>
      </c>
      <c r="BJ23" s="723">
        <f t="shared" si="35"/>
        <v>0</v>
      </c>
      <c r="BK23" s="562">
        <f t="shared" si="35"/>
        <v>0</v>
      </c>
      <c r="BL23" s="723">
        <f t="shared" si="35"/>
        <v>0</v>
      </c>
      <c r="BM23" s="723">
        <f t="shared" si="35"/>
        <v>0</v>
      </c>
      <c r="BN23" s="724">
        <f t="shared" si="35"/>
        <v>0</v>
      </c>
      <c r="BO23" s="723">
        <f t="shared" si="35"/>
        <v>0</v>
      </c>
      <c r="BP23" s="721">
        <f t="shared" si="35"/>
        <v>0</v>
      </c>
      <c r="BQ23" s="722">
        <f t="shared" si="35"/>
        <v>0</v>
      </c>
      <c r="BR23" s="723">
        <f t="shared" si="35"/>
        <v>0</v>
      </c>
      <c r="BS23" s="562">
        <f t="shared" si="35"/>
        <v>0</v>
      </c>
      <c r="BT23" s="723">
        <f t="shared" si="35"/>
        <v>0</v>
      </c>
      <c r="BU23" s="723">
        <f t="shared" si="35"/>
        <v>0</v>
      </c>
      <c r="BV23" s="724">
        <f t="shared" si="35"/>
        <v>0</v>
      </c>
      <c r="BW23" s="723">
        <f t="shared" si="35"/>
        <v>0</v>
      </c>
      <c r="BX23" s="721">
        <f t="shared" ref="BX23:CM23" si="36">IF(AND(BX12&gt;=$J$23,BX12&lt;$K$23),"*",0)</f>
        <v>0</v>
      </c>
      <c r="BY23" s="722">
        <f t="shared" si="36"/>
        <v>0</v>
      </c>
      <c r="BZ23" s="723">
        <f t="shared" si="36"/>
        <v>0</v>
      </c>
      <c r="CA23" s="562">
        <f t="shared" si="36"/>
        <v>0</v>
      </c>
      <c r="CB23" s="723">
        <f t="shared" si="36"/>
        <v>0</v>
      </c>
      <c r="CC23" s="723">
        <f t="shared" si="36"/>
        <v>0</v>
      </c>
      <c r="CD23" s="724">
        <f t="shared" si="36"/>
        <v>0</v>
      </c>
      <c r="CE23" s="723">
        <f t="shared" si="36"/>
        <v>0</v>
      </c>
      <c r="CF23" s="721">
        <f t="shared" si="36"/>
        <v>0</v>
      </c>
      <c r="CG23" s="722">
        <f t="shared" si="36"/>
        <v>0</v>
      </c>
      <c r="CH23" s="539">
        <f t="shared" si="36"/>
        <v>0</v>
      </c>
      <c r="CI23" s="540">
        <f t="shared" si="36"/>
        <v>0</v>
      </c>
      <c r="CJ23" s="539">
        <f t="shared" si="36"/>
        <v>0</v>
      </c>
      <c r="CK23" s="539">
        <f t="shared" si="36"/>
        <v>0</v>
      </c>
      <c r="CL23" s="541">
        <f t="shared" si="36"/>
        <v>0</v>
      </c>
      <c r="CM23" s="289">
        <f t="shared" si="36"/>
        <v>0</v>
      </c>
      <c r="CN23" s="1128">
        <f t="shared" si="4"/>
        <v>0</v>
      </c>
      <c r="CO23" s="1129"/>
      <c r="CP23" s="1123">
        <f>IF(CN23=0,0,LOOKUP(CN23,ﾃﾞｰﾀ入力!$AR$13:'ﾃﾞｰﾀ入力'!$AR$34,ﾃﾞｰﾀ入力!$AS$13:'ﾃﾞｰﾀ入力'!$AS$34))</f>
        <v>0</v>
      </c>
      <c r="CQ23" s="1123"/>
      <c r="CR23" s="294">
        <f t="shared" si="5"/>
        <v>0</v>
      </c>
      <c r="CS23" s="294">
        <f t="shared" si="6"/>
        <v>0</v>
      </c>
      <c r="CT23" s="294">
        <f t="shared" si="7"/>
        <v>0</v>
      </c>
      <c r="CU23" s="295">
        <f t="shared" si="12"/>
        <v>0</v>
      </c>
      <c r="CV23" s="296">
        <f>IF(H23=0,0,LOOKUP(H23,ﾃﾞｰﾀ入力!$C$3:'ﾃﾞｰﾀ入力'!$C$52,ﾃﾞｰﾀ入力!$E$3:'ﾃﾞｰﾀ入力'!$E$51))</f>
        <v>0</v>
      </c>
      <c r="CW23" s="297">
        <f>IF(H23=0,0,LOOKUP(H23,ﾃﾞｰﾀ入力!$C$3:'ﾃﾞｰﾀ入力'!$C$52,ﾃﾞｰﾀ入力!$F$3:'ﾃﾞｰﾀ入力'!$F$51))</f>
        <v>0</v>
      </c>
      <c r="CY23" s="69"/>
      <c r="CZ23" s="69"/>
      <c r="DA23" s="69"/>
    </row>
    <row r="24" spans="1:105" ht="22.5" customHeight="1">
      <c r="A24" s="443">
        <f t="shared" si="8"/>
        <v>11</v>
      </c>
      <c r="B24" s="269" t="str">
        <f>ｼﾌﾄ原本!C15</f>
        <v>K.J</v>
      </c>
      <c r="C24" s="782" t="str">
        <f>ｼﾌﾄ原本!T15</f>
        <v>X</v>
      </c>
      <c r="D24" s="435">
        <f>IF(COUNTIF($H$14:$H$30,11),VLOOKUP(11,$H$14:$CU$30,3,FALSE),0)</f>
        <v>0</v>
      </c>
      <c r="E24" s="423">
        <f>IF(COUNTIF($H$14:$H$30,11),VLOOKUP(11,$H$14:$CU$30,4,FALSE),0)</f>
        <v>0</v>
      </c>
      <c r="F24" s="430">
        <f>IF(COUNTIF($H$14:$H$30,11),VLOOKUP(11,$H$14:$CU$30,92,FALSE),0)</f>
        <v>0</v>
      </c>
      <c r="G24" s="431">
        <f>IF(COUNTIF($H$14:$H$30,11),VLOOKUP(11,$H$14:$CW$30,94,FALSE),0)</f>
        <v>0</v>
      </c>
      <c r="H24" s="787"/>
      <c r="I24" s="874">
        <f>IF(H24=0,0,LOOKUP(H24,ﾃﾞｰﾀ入力!$C$3:'ﾃﾞｰﾀ入力'!$C$40,ﾃﾞｰﾀ入力!$D$3:'ﾃﾞｰﾀ入力'!$D$40))</f>
        <v>0</v>
      </c>
      <c r="J24" s="790"/>
      <c r="K24" s="791"/>
      <c r="L24" s="632">
        <f t="shared" ref="L24:AQ24" si="37">IF(AND(L12&gt;=$J$24,L12&lt;$K$24),"*",0)</f>
        <v>0</v>
      </c>
      <c r="M24" s="626">
        <f t="shared" si="37"/>
        <v>0</v>
      </c>
      <c r="N24" s="627">
        <f t="shared" si="37"/>
        <v>0</v>
      </c>
      <c r="O24" s="628">
        <f t="shared" si="37"/>
        <v>0</v>
      </c>
      <c r="P24" s="537">
        <f t="shared" si="37"/>
        <v>0</v>
      </c>
      <c r="Q24" s="539">
        <f t="shared" si="37"/>
        <v>0</v>
      </c>
      <c r="R24" s="541">
        <f t="shared" si="37"/>
        <v>0</v>
      </c>
      <c r="S24" s="539">
        <f t="shared" si="37"/>
        <v>0</v>
      </c>
      <c r="T24" s="537">
        <f t="shared" si="37"/>
        <v>0</v>
      </c>
      <c r="U24" s="722">
        <f t="shared" si="37"/>
        <v>0</v>
      </c>
      <c r="V24" s="723">
        <f t="shared" si="37"/>
        <v>0</v>
      </c>
      <c r="W24" s="562">
        <f t="shared" si="37"/>
        <v>0</v>
      </c>
      <c r="X24" s="723">
        <f t="shared" si="37"/>
        <v>0</v>
      </c>
      <c r="Y24" s="723">
        <f t="shared" si="37"/>
        <v>0</v>
      </c>
      <c r="Z24" s="724">
        <f t="shared" si="37"/>
        <v>0</v>
      </c>
      <c r="AA24" s="723">
        <f t="shared" si="37"/>
        <v>0</v>
      </c>
      <c r="AB24" s="721">
        <f t="shared" si="37"/>
        <v>0</v>
      </c>
      <c r="AC24" s="722">
        <f t="shared" si="37"/>
        <v>0</v>
      </c>
      <c r="AD24" s="723">
        <f t="shared" si="37"/>
        <v>0</v>
      </c>
      <c r="AE24" s="562">
        <f t="shared" si="37"/>
        <v>0</v>
      </c>
      <c r="AF24" s="723">
        <f t="shared" si="37"/>
        <v>0</v>
      </c>
      <c r="AG24" s="723">
        <f t="shared" si="37"/>
        <v>0</v>
      </c>
      <c r="AH24" s="724">
        <f t="shared" si="37"/>
        <v>0</v>
      </c>
      <c r="AI24" s="723">
        <f t="shared" si="37"/>
        <v>0</v>
      </c>
      <c r="AJ24" s="721">
        <f t="shared" si="37"/>
        <v>0</v>
      </c>
      <c r="AK24" s="722">
        <f t="shared" si="37"/>
        <v>0</v>
      </c>
      <c r="AL24" s="723">
        <f t="shared" si="37"/>
        <v>0</v>
      </c>
      <c r="AM24" s="562">
        <f t="shared" si="37"/>
        <v>0</v>
      </c>
      <c r="AN24" s="723">
        <f t="shared" si="37"/>
        <v>0</v>
      </c>
      <c r="AO24" s="723">
        <f t="shared" si="37"/>
        <v>0</v>
      </c>
      <c r="AP24" s="724">
        <f t="shared" si="37"/>
        <v>0</v>
      </c>
      <c r="AQ24" s="723">
        <f t="shared" si="37"/>
        <v>0</v>
      </c>
      <c r="AR24" s="721">
        <f t="shared" ref="AR24:BW24" si="38">IF(AND(AR12&gt;=$J$24,AR12&lt;$K$24),"*",0)</f>
        <v>0</v>
      </c>
      <c r="AS24" s="722">
        <f t="shared" si="38"/>
        <v>0</v>
      </c>
      <c r="AT24" s="723">
        <f t="shared" si="38"/>
        <v>0</v>
      </c>
      <c r="AU24" s="562">
        <f t="shared" si="38"/>
        <v>0</v>
      </c>
      <c r="AV24" s="723">
        <f t="shared" si="38"/>
        <v>0</v>
      </c>
      <c r="AW24" s="723">
        <f t="shared" si="38"/>
        <v>0</v>
      </c>
      <c r="AX24" s="724">
        <f t="shared" si="38"/>
        <v>0</v>
      </c>
      <c r="AY24" s="723">
        <f t="shared" si="38"/>
        <v>0</v>
      </c>
      <c r="AZ24" s="721">
        <f t="shared" si="38"/>
        <v>0</v>
      </c>
      <c r="BA24" s="722">
        <f t="shared" si="38"/>
        <v>0</v>
      </c>
      <c r="BB24" s="723">
        <f t="shared" si="38"/>
        <v>0</v>
      </c>
      <c r="BC24" s="562">
        <f t="shared" si="38"/>
        <v>0</v>
      </c>
      <c r="BD24" s="723">
        <f t="shared" si="38"/>
        <v>0</v>
      </c>
      <c r="BE24" s="723">
        <f t="shared" si="38"/>
        <v>0</v>
      </c>
      <c r="BF24" s="724">
        <f t="shared" si="38"/>
        <v>0</v>
      </c>
      <c r="BG24" s="723">
        <f t="shared" si="38"/>
        <v>0</v>
      </c>
      <c r="BH24" s="721">
        <f t="shared" si="38"/>
        <v>0</v>
      </c>
      <c r="BI24" s="722">
        <f t="shared" si="38"/>
        <v>0</v>
      </c>
      <c r="BJ24" s="723">
        <f t="shared" si="38"/>
        <v>0</v>
      </c>
      <c r="BK24" s="562">
        <f t="shared" si="38"/>
        <v>0</v>
      </c>
      <c r="BL24" s="723">
        <f t="shared" si="38"/>
        <v>0</v>
      </c>
      <c r="BM24" s="723">
        <f t="shared" si="38"/>
        <v>0</v>
      </c>
      <c r="BN24" s="724">
        <f t="shared" si="38"/>
        <v>0</v>
      </c>
      <c r="BO24" s="723">
        <f t="shared" si="38"/>
        <v>0</v>
      </c>
      <c r="BP24" s="721">
        <f t="shared" si="38"/>
        <v>0</v>
      </c>
      <c r="BQ24" s="722">
        <f t="shared" si="38"/>
        <v>0</v>
      </c>
      <c r="BR24" s="723">
        <f t="shared" si="38"/>
        <v>0</v>
      </c>
      <c r="BS24" s="562">
        <f t="shared" si="38"/>
        <v>0</v>
      </c>
      <c r="BT24" s="723">
        <f t="shared" si="38"/>
        <v>0</v>
      </c>
      <c r="BU24" s="723">
        <f t="shared" si="38"/>
        <v>0</v>
      </c>
      <c r="BV24" s="724">
        <f t="shared" si="38"/>
        <v>0</v>
      </c>
      <c r="BW24" s="723">
        <f t="shared" si="38"/>
        <v>0</v>
      </c>
      <c r="BX24" s="721">
        <f t="shared" ref="BX24:CM24" si="39">IF(AND(BX12&gt;=$J$24,BX12&lt;$K$24),"*",0)</f>
        <v>0</v>
      </c>
      <c r="BY24" s="722">
        <f t="shared" si="39"/>
        <v>0</v>
      </c>
      <c r="BZ24" s="723">
        <f t="shared" si="39"/>
        <v>0</v>
      </c>
      <c r="CA24" s="562">
        <f t="shared" si="39"/>
        <v>0</v>
      </c>
      <c r="CB24" s="723">
        <f t="shared" si="39"/>
        <v>0</v>
      </c>
      <c r="CC24" s="723">
        <f t="shared" si="39"/>
        <v>0</v>
      </c>
      <c r="CD24" s="724">
        <f t="shared" si="39"/>
        <v>0</v>
      </c>
      <c r="CE24" s="723">
        <f t="shared" si="39"/>
        <v>0</v>
      </c>
      <c r="CF24" s="721">
        <f t="shared" si="39"/>
        <v>0</v>
      </c>
      <c r="CG24" s="722">
        <f t="shared" si="39"/>
        <v>0</v>
      </c>
      <c r="CH24" s="539">
        <f t="shared" si="39"/>
        <v>0</v>
      </c>
      <c r="CI24" s="540">
        <f t="shared" si="39"/>
        <v>0</v>
      </c>
      <c r="CJ24" s="539">
        <f t="shared" si="39"/>
        <v>0</v>
      </c>
      <c r="CK24" s="539">
        <f t="shared" si="39"/>
        <v>0</v>
      </c>
      <c r="CL24" s="541">
        <f t="shared" si="39"/>
        <v>0</v>
      </c>
      <c r="CM24" s="289">
        <f t="shared" si="39"/>
        <v>0</v>
      </c>
      <c r="CN24" s="1128">
        <f t="shared" si="4"/>
        <v>0</v>
      </c>
      <c r="CO24" s="1129"/>
      <c r="CP24" s="1123">
        <f>IF(CN24=0,0,LOOKUP(CN24,ﾃﾞｰﾀ入力!$AR$13:'ﾃﾞｰﾀ入力'!$AR$34,ﾃﾞｰﾀ入力!$AS$13:'ﾃﾞｰﾀ入力'!$AS$34))</f>
        <v>0</v>
      </c>
      <c r="CQ24" s="1123"/>
      <c r="CR24" s="294">
        <f t="shared" si="5"/>
        <v>0</v>
      </c>
      <c r="CS24" s="294">
        <f t="shared" si="6"/>
        <v>0</v>
      </c>
      <c r="CT24" s="294">
        <f t="shared" si="7"/>
        <v>0</v>
      </c>
      <c r="CU24" s="295">
        <f t="shared" si="12"/>
        <v>0</v>
      </c>
      <c r="CV24" s="296">
        <f>IF(H24=0,0,LOOKUP(H24,ﾃﾞｰﾀ入力!$C$3:'ﾃﾞｰﾀ入力'!$C$52,ﾃﾞｰﾀ入力!$E$3:'ﾃﾞｰﾀ入力'!$E$51))</f>
        <v>0</v>
      </c>
      <c r="CW24" s="297">
        <f>IF(H24=0,0,LOOKUP(H24,ﾃﾞｰﾀ入力!$C$3:'ﾃﾞｰﾀ入力'!$C$52,ﾃﾞｰﾀ入力!$F$3:'ﾃﾞｰﾀ入力'!$F$51))</f>
        <v>0</v>
      </c>
      <c r="CY24" s="69"/>
      <c r="CZ24" s="69"/>
      <c r="DA24" s="69"/>
    </row>
    <row r="25" spans="1:105" ht="22.5" customHeight="1">
      <c r="A25" s="443">
        <f t="shared" si="8"/>
        <v>12</v>
      </c>
      <c r="B25" s="269" t="str">
        <f>ｼﾌﾄ原本!C16</f>
        <v>Y.K</v>
      </c>
      <c r="C25" s="784" t="str">
        <f>ｼﾌﾄ原本!T16</f>
        <v>X</v>
      </c>
      <c r="D25" s="435">
        <f>IF(COUNTIF($H$14:$H$30,12),VLOOKUP(12,$H$14:$CU$30,3,FALSE),0)</f>
        <v>0</v>
      </c>
      <c r="E25" s="423">
        <f>IF(COUNTIF($H$14:$H$30,12),VLOOKUP(12,$H$14:$CU$30,4,FALSE),0)</f>
        <v>0</v>
      </c>
      <c r="F25" s="430">
        <f>IF(COUNTIF($H$14:$H$30,12),VLOOKUP(12,$H$14:$CU$30,92,FALSE),0)</f>
        <v>0</v>
      </c>
      <c r="G25" s="431">
        <f>IF(COUNTIF($H$14:$H$30,12),VLOOKUP(12,$H$14:$CW$30,94,FALSE),0)</f>
        <v>0</v>
      </c>
      <c r="H25" s="787"/>
      <c r="I25" s="880">
        <f>IF(H25=0,0,LOOKUP(H25,ﾃﾞｰﾀ入力!$C$3:'ﾃﾞｰﾀ入力'!$C$40,ﾃﾞｰﾀ入力!$D$3:'ﾃﾞｰﾀ入力'!$D$40))</f>
        <v>0</v>
      </c>
      <c r="J25" s="792"/>
      <c r="K25" s="793"/>
      <c r="L25" s="632">
        <f t="shared" ref="L25:AQ25" si="40">IF(AND(L12&gt;=$J$25,L12&lt;$K$25),"*",0)</f>
        <v>0</v>
      </c>
      <c r="M25" s="626">
        <f t="shared" si="40"/>
        <v>0</v>
      </c>
      <c r="N25" s="627">
        <f t="shared" si="40"/>
        <v>0</v>
      </c>
      <c r="O25" s="628">
        <f t="shared" si="40"/>
        <v>0</v>
      </c>
      <c r="P25" s="537">
        <f t="shared" si="40"/>
        <v>0</v>
      </c>
      <c r="Q25" s="539">
        <f t="shared" si="40"/>
        <v>0</v>
      </c>
      <c r="R25" s="541">
        <f t="shared" si="40"/>
        <v>0</v>
      </c>
      <c r="S25" s="539">
        <f t="shared" si="40"/>
        <v>0</v>
      </c>
      <c r="T25" s="537">
        <f t="shared" si="40"/>
        <v>0</v>
      </c>
      <c r="U25" s="722">
        <f t="shared" si="40"/>
        <v>0</v>
      </c>
      <c r="V25" s="723">
        <f t="shared" si="40"/>
        <v>0</v>
      </c>
      <c r="W25" s="562">
        <f t="shared" si="40"/>
        <v>0</v>
      </c>
      <c r="X25" s="723">
        <f t="shared" si="40"/>
        <v>0</v>
      </c>
      <c r="Y25" s="723">
        <f t="shared" si="40"/>
        <v>0</v>
      </c>
      <c r="Z25" s="724">
        <f t="shared" si="40"/>
        <v>0</v>
      </c>
      <c r="AA25" s="723">
        <f t="shared" si="40"/>
        <v>0</v>
      </c>
      <c r="AB25" s="721">
        <f t="shared" si="40"/>
        <v>0</v>
      </c>
      <c r="AC25" s="722">
        <f t="shared" si="40"/>
        <v>0</v>
      </c>
      <c r="AD25" s="723">
        <f t="shared" si="40"/>
        <v>0</v>
      </c>
      <c r="AE25" s="562">
        <f t="shared" si="40"/>
        <v>0</v>
      </c>
      <c r="AF25" s="723">
        <f t="shared" si="40"/>
        <v>0</v>
      </c>
      <c r="AG25" s="723">
        <f t="shared" si="40"/>
        <v>0</v>
      </c>
      <c r="AH25" s="724">
        <f t="shared" si="40"/>
        <v>0</v>
      </c>
      <c r="AI25" s="723">
        <f t="shared" si="40"/>
        <v>0</v>
      </c>
      <c r="AJ25" s="721">
        <f t="shared" si="40"/>
        <v>0</v>
      </c>
      <c r="AK25" s="722">
        <f t="shared" si="40"/>
        <v>0</v>
      </c>
      <c r="AL25" s="723">
        <f t="shared" si="40"/>
        <v>0</v>
      </c>
      <c r="AM25" s="562">
        <f t="shared" si="40"/>
        <v>0</v>
      </c>
      <c r="AN25" s="723">
        <f t="shared" si="40"/>
        <v>0</v>
      </c>
      <c r="AO25" s="723">
        <f t="shared" si="40"/>
        <v>0</v>
      </c>
      <c r="AP25" s="724">
        <f t="shared" si="40"/>
        <v>0</v>
      </c>
      <c r="AQ25" s="723">
        <f t="shared" si="40"/>
        <v>0</v>
      </c>
      <c r="AR25" s="721">
        <f t="shared" ref="AR25:BW25" si="41">IF(AND(AR12&gt;=$J$25,AR12&lt;$K$25),"*",0)</f>
        <v>0</v>
      </c>
      <c r="AS25" s="722">
        <f t="shared" si="41"/>
        <v>0</v>
      </c>
      <c r="AT25" s="723">
        <f t="shared" si="41"/>
        <v>0</v>
      </c>
      <c r="AU25" s="562">
        <f t="shared" si="41"/>
        <v>0</v>
      </c>
      <c r="AV25" s="723">
        <f t="shared" si="41"/>
        <v>0</v>
      </c>
      <c r="AW25" s="723">
        <f t="shared" si="41"/>
        <v>0</v>
      </c>
      <c r="AX25" s="724">
        <f t="shared" si="41"/>
        <v>0</v>
      </c>
      <c r="AY25" s="723">
        <f t="shared" si="41"/>
        <v>0</v>
      </c>
      <c r="AZ25" s="721">
        <f t="shared" si="41"/>
        <v>0</v>
      </c>
      <c r="BA25" s="722">
        <f t="shared" si="41"/>
        <v>0</v>
      </c>
      <c r="BB25" s="723">
        <f t="shared" si="41"/>
        <v>0</v>
      </c>
      <c r="BC25" s="562">
        <f t="shared" si="41"/>
        <v>0</v>
      </c>
      <c r="BD25" s="723">
        <f t="shared" si="41"/>
        <v>0</v>
      </c>
      <c r="BE25" s="723">
        <f t="shared" si="41"/>
        <v>0</v>
      </c>
      <c r="BF25" s="724">
        <f t="shared" si="41"/>
        <v>0</v>
      </c>
      <c r="BG25" s="723">
        <f t="shared" si="41"/>
        <v>0</v>
      </c>
      <c r="BH25" s="721">
        <f t="shared" si="41"/>
        <v>0</v>
      </c>
      <c r="BI25" s="722">
        <f t="shared" si="41"/>
        <v>0</v>
      </c>
      <c r="BJ25" s="723">
        <f t="shared" si="41"/>
        <v>0</v>
      </c>
      <c r="BK25" s="562">
        <f t="shared" si="41"/>
        <v>0</v>
      </c>
      <c r="BL25" s="723">
        <f t="shared" si="41"/>
        <v>0</v>
      </c>
      <c r="BM25" s="723">
        <f t="shared" si="41"/>
        <v>0</v>
      </c>
      <c r="BN25" s="724">
        <f t="shared" si="41"/>
        <v>0</v>
      </c>
      <c r="BO25" s="723">
        <f t="shared" si="41"/>
        <v>0</v>
      </c>
      <c r="BP25" s="721">
        <f t="shared" si="41"/>
        <v>0</v>
      </c>
      <c r="BQ25" s="722">
        <f t="shared" si="41"/>
        <v>0</v>
      </c>
      <c r="BR25" s="723">
        <f t="shared" si="41"/>
        <v>0</v>
      </c>
      <c r="BS25" s="562">
        <f t="shared" si="41"/>
        <v>0</v>
      </c>
      <c r="BT25" s="723">
        <f t="shared" si="41"/>
        <v>0</v>
      </c>
      <c r="BU25" s="723">
        <f t="shared" si="41"/>
        <v>0</v>
      </c>
      <c r="BV25" s="724">
        <f t="shared" si="41"/>
        <v>0</v>
      </c>
      <c r="BW25" s="723">
        <f t="shared" si="41"/>
        <v>0</v>
      </c>
      <c r="BX25" s="721">
        <f t="shared" ref="BX25:CM25" si="42">IF(AND(BX12&gt;=$J$25,BX12&lt;$K$25),"*",0)</f>
        <v>0</v>
      </c>
      <c r="BY25" s="722">
        <f t="shared" si="42"/>
        <v>0</v>
      </c>
      <c r="BZ25" s="723">
        <f t="shared" si="42"/>
        <v>0</v>
      </c>
      <c r="CA25" s="562">
        <f t="shared" si="42"/>
        <v>0</v>
      </c>
      <c r="CB25" s="723">
        <f t="shared" si="42"/>
        <v>0</v>
      </c>
      <c r="CC25" s="723">
        <f t="shared" si="42"/>
        <v>0</v>
      </c>
      <c r="CD25" s="724">
        <f t="shared" si="42"/>
        <v>0</v>
      </c>
      <c r="CE25" s="539">
        <f t="shared" si="42"/>
        <v>0</v>
      </c>
      <c r="CF25" s="537">
        <f t="shared" si="42"/>
        <v>0</v>
      </c>
      <c r="CG25" s="538">
        <f t="shared" si="42"/>
        <v>0</v>
      </c>
      <c r="CH25" s="539">
        <f t="shared" si="42"/>
        <v>0</v>
      </c>
      <c r="CI25" s="540">
        <f t="shared" si="42"/>
        <v>0</v>
      </c>
      <c r="CJ25" s="539">
        <f t="shared" si="42"/>
        <v>0</v>
      </c>
      <c r="CK25" s="539">
        <f t="shared" si="42"/>
        <v>0</v>
      </c>
      <c r="CL25" s="541">
        <f t="shared" si="42"/>
        <v>0</v>
      </c>
      <c r="CM25" s="289">
        <f t="shared" si="42"/>
        <v>0</v>
      </c>
      <c r="CN25" s="1128">
        <f t="shared" si="4"/>
        <v>0</v>
      </c>
      <c r="CO25" s="1129"/>
      <c r="CP25" s="1123">
        <f>IF(CN25=0,0,LOOKUP(CN25,ﾃﾞｰﾀ入力!$AR$13:'ﾃﾞｰﾀ入力'!$AR$34,ﾃﾞｰﾀ入力!$AS$13:'ﾃﾞｰﾀ入力'!$AS$34))</f>
        <v>0</v>
      </c>
      <c r="CQ25" s="1123"/>
      <c r="CR25" s="294">
        <f t="shared" si="5"/>
        <v>0</v>
      </c>
      <c r="CS25" s="294">
        <f t="shared" si="6"/>
        <v>0</v>
      </c>
      <c r="CT25" s="294">
        <f t="shared" si="7"/>
        <v>0</v>
      </c>
      <c r="CU25" s="295">
        <f t="shared" si="12"/>
        <v>0</v>
      </c>
      <c r="CV25" s="296">
        <f>IF(H25=0,0,LOOKUP(H25,ﾃﾞｰﾀ入力!$C$3:'ﾃﾞｰﾀ入力'!$C$52,ﾃﾞｰﾀ入力!$E$3:'ﾃﾞｰﾀ入力'!$E$51))</f>
        <v>0</v>
      </c>
      <c r="CW25" s="297">
        <f>IF(H25=0,0,LOOKUP(H25,ﾃﾞｰﾀ入力!$C$3:'ﾃﾞｰﾀ入力'!$C$52,ﾃﾞｰﾀ入力!$F$3:'ﾃﾞｰﾀ入力'!$F$51))</f>
        <v>0</v>
      </c>
      <c r="CY25" s="69"/>
      <c r="CZ25" s="69"/>
      <c r="DA25" s="69"/>
    </row>
    <row r="26" spans="1:105" ht="22.5" customHeight="1">
      <c r="A26" s="443">
        <f t="shared" si="8"/>
        <v>13</v>
      </c>
      <c r="B26" s="269" t="str">
        <f>ｼﾌﾄ原本!C17</f>
        <v>T.R</v>
      </c>
      <c r="C26" s="782" t="str">
        <f>ｼﾌﾄ原本!T17</f>
        <v>X</v>
      </c>
      <c r="D26" s="435">
        <f>IF(COUNTIF($H$14:$H$30,13),VLOOKUP(13,$H$14:$CU$30,3,FALSE),0)</f>
        <v>0</v>
      </c>
      <c r="E26" s="423">
        <f>IF(COUNTIF($H$14:$H$30,13),VLOOKUP(13,$H$14:$CU$30,4,FALSE),0)</f>
        <v>0</v>
      </c>
      <c r="F26" s="430">
        <f>IF(COUNTIF($H$14:$H$30,13),VLOOKUP(13,$H$14:$CU$30,92,FALSE),0)</f>
        <v>0</v>
      </c>
      <c r="G26" s="431">
        <f>IF(COUNTIF($H$14:$H$30,13),VLOOKUP(13,$H$14:$CW$30,94,FALSE),0)</f>
        <v>0</v>
      </c>
      <c r="H26" s="787"/>
      <c r="I26" s="874">
        <f>IF(H26=0,0,LOOKUP(H26,ﾃﾞｰﾀ入力!$C$3:'ﾃﾞｰﾀ入力'!$C$40,ﾃﾞｰﾀ入力!$D$3:'ﾃﾞｰﾀ入力'!$D$40))</f>
        <v>0</v>
      </c>
      <c r="J26" s="790"/>
      <c r="K26" s="791"/>
      <c r="L26" s="632">
        <f t="shared" ref="L26:AQ26" si="43">IF(AND(L12&gt;=$J$26,L12&lt;$K$26),"*",0)</f>
        <v>0</v>
      </c>
      <c r="M26" s="626">
        <f t="shared" si="43"/>
        <v>0</v>
      </c>
      <c r="N26" s="627">
        <f t="shared" si="43"/>
        <v>0</v>
      </c>
      <c r="O26" s="628">
        <f t="shared" si="43"/>
        <v>0</v>
      </c>
      <c r="P26" s="537">
        <f t="shared" si="43"/>
        <v>0</v>
      </c>
      <c r="Q26" s="539">
        <f t="shared" si="43"/>
        <v>0</v>
      </c>
      <c r="R26" s="541">
        <f t="shared" si="43"/>
        <v>0</v>
      </c>
      <c r="S26" s="539">
        <f t="shared" si="43"/>
        <v>0</v>
      </c>
      <c r="T26" s="537">
        <f t="shared" si="43"/>
        <v>0</v>
      </c>
      <c r="U26" s="722">
        <f t="shared" si="43"/>
        <v>0</v>
      </c>
      <c r="V26" s="723">
        <f t="shared" si="43"/>
        <v>0</v>
      </c>
      <c r="W26" s="562">
        <f t="shared" si="43"/>
        <v>0</v>
      </c>
      <c r="X26" s="723">
        <f t="shared" si="43"/>
        <v>0</v>
      </c>
      <c r="Y26" s="723">
        <f t="shared" si="43"/>
        <v>0</v>
      </c>
      <c r="Z26" s="724">
        <f t="shared" si="43"/>
        <v>0</v>
      </c>
      <c r="AA26" s="723">
        <f t="shared" si="43"/>
        <v>0</v>
      </c>
      <c r="AB26" s="721">
        <f t="shared" si="43"/>
        <v>0</v>
      </c>
      <c r="AC26" s="722">
        <f t="shared" si="43"/>
        <v>0</v>
      </c>
      <c r="AD26" s="723">
        <f t="shared" si="43"/>
        <v>0</v>
      </c>
      <c r="AE26" s="562">
        <f t="shared" si="43"/>
        <v>0</v>
      </c>
      <c r="AF26" s="723">
        <f t="shared" si="43"/>
        <v>0</v>
      </c>
      <c r="AG26" s="723">
        <f t="shared" si="43"/>
        <v>0</v>
      </c>
      <c r="AH26" s="724">
        <f t="shared" si="43"/>
        <v>0</v>
      </c>
      <c r="AI26" s="723">
        <f t="shared" si="43"/>
        <v>0</v>
      </c>
      <c r="AJ26" s="721">
        <f t="shared" si="43"/>
        <v>0</v>
      </c>
      <c r="AK26" s="722">
        <f t="shared" si="43"/>
        <v>0</v>
      </c>
      <c r="AL26" s="723">
        <f t="shared" si="43"/>
        <v>0</v>
      </c>
      <c r="AM26" s="562">
        <f t="shared" si="43"/>
        <v>0</v>
      </c>
      <c r="AN26" s="723">
        <f t="shared" si="43"/>
        <v>0</v>
      </c>
      <c r="AO26" s="723">
        <f t="shared" si="43"/>
        <v>0</v>
      </c>
      <c r="AP26" s="724">
        <f t="shared" si="43"/>
        <v>0</v>
      </c>
      <c r="AQ26" s="723">
        <f t="shared" si="43"/>
        <v>0</v>
      </c>
      <c r="AR26" s="721">
        <f t="shared" ref="AR26:BW26" si="44">IF(AND(AR12&gt;=$J$26,AR12&lt;$K$26),"*",0)</f>
        <v>0</v>
      </c>
      <c r="AS26" s="722">
        <f t="shared" si="44"/>
        <v>0</v>
      </c>
      <c r="AT26" s="723">
        <f t="shared" si="44"/>
        <v>0</v>
      </c>
      <c r="AU26" s="562">
        <f t="shared" si="44"/>
        <v>0</v>
      </c>
      <c r="AV26" s="723">
        <f t="shared" si="44"/>
        <v>0</v>
      </c>
      <c r="AW26" s="723">
        <f t="shared" si="44"/>
        <v>0</v>
      </c>
      <c r="AX26" s="724">
        <f t="shared" si="44"/>
        <v>0</v>
      </c>
      <c r="AY26" s="723">
        <f t="shared" si="44"/>
        <v>0</v>
      </c>
      <c r="AZ26" s="721">
        <f t="shared" si="44"/>
        <v>0</v>
      </c>
      <c r="BA26" s="722">
        <f t="shared" si="44"/>
        <v>0</v>
      </c>
      <c r="BB26" s="723">
        <f t="shared" si="44"/>
        <v>0</v>
      </c>
      <c r="BC26" s="562">
        <f t="shared" si="44"/>
        <v>0</v>
      </c>
      <c r="BD26" s="723">
        <f t="shared" si="44"/>
        <v>0</v>
      </c>
      <c r="BE26" s="723">
        <f t="shared" si="44"/>
        <v>0</v>
      </c>
      <c r="BF26" s="724">
        <f t="shared" si="44"/>
        <v>0</v>
      </c>
      <c r="BG26" s="723">
        <f t="shared" si="44"/>
        <v>0</v>
      </c>
      <c r="BH26" s="721">
        <f t="shared" si="44"/>
        <v>0</v>
      </c>
      <c r="BI26" s="722">
        <f t="shared" si="44"/>
        <v>0</v>
      </c>
      <c r="BJ26" s="723">
        <f t="shared" si="44"/>
        <v>0</v>
      </c>
      <c r="BK26" s="562">
        <f t="shared" si="44"/>
        <v>0</v>
      </c>
      <c r="BL26" s="723">
        <f t="shared" si="44"/>
        <v>0</v>
      </c>
      <c r="BM26" s="723">
        <f t="shared" si="44"/>
        <v>0</v>
      </c>
      <c r="BN26" s="724">
        <f t="shared" si="44"/>
        <v>0</v>
      </c>
      <c r="BO26" s="723">
        <f t="shared" si="44"/>
        <v>0</v>
      </c>
      <c r="BP26" s="721">
        <f t="shared" si="44"/>
        <v>0</v>
      </c>
      <c r="BQ26" s="722">
        <f t="shared" si="44"/>
        <v>0</v>
      </c>
      <c r="BR26" s="723">
        <f t="shared" si="44"/>
        <v>0</v>
      </c>
      <c r="BS26" s="562">
        <f t="shared" si="44"/>
        <v>0</v>
      </c>
      <c r="BT26" s="723">
        <f t="shared" si="44"/>
        <v>0</v>
      </c>
      <c r="BU26" s="723">
        <f t="shared" si="44"/>
        <v>0</v>
      </c>
      <c r="BV26" s="724">
        <f t="shared" si="44"/>
        <v>0</v>
      </c>
      <c r="BW26" s="723">
        <f t="shared" si="44"/>
        <v>0</v>
      </c>
      <c r="BX26" s="721">
        <f t="shared" ref="BX26:CM26" si="45">IF(AND(BX12&gt;=$J$26,BX12&lt;$K$26),"*",0)</f>
        <v>0</v>
      </c>
      <c r="BY26" s="722">
        <f t="shared" si="45"/>
        <v>0</v>
      </c>
      <c r="BZ26" s="723">
        <f t="shared" si="45"/>
        <v>0</v>
      </c>
      <c r="CA26" s="562">
        <f t="shared" si="45"/>
        <v>0</v>
      </c>
      <c r="CB26" s="723">
        <f t="shared" si="45"/>
        <v>0</v>
      </c>
      <c r="CC26" s="723">
        <f t="shared" si="45"/>
        <v>0</v>
      </c>
      <c r="CD26" s="724">
        <f t="shared" si="45"/>
        <v>0</v>
      </c>
      <c r="CE26" s="539">
        <f t="shared" si="45"/>
        <v>0</v>
      </c>
      <c r="CF26" s="537">
        <f t="shared" si="45"/>
        <v>0</v>
      </c>
      <c r="CG26" s="538">
        <f t="shared" si="45"/>
        <v>0</v>
      </c>
      <c r="CH26" s="539">
        <f t="shared" si="45"/>
        <v>0</v>
      </c>
      <c r="CI26" s="540">
        <f t="shared" si="45"/>
        <v>0</v>
      </c>
      <c r="CJ26" s="539">
        <f t="shared" si="45"/>
        <v>0</v>
      </c>
      <c r="CK26" s="539">
        <f t="shared" si="45"/>
        <v>0</v>
      </c>
      <c r="CL26" s="541">
        <f t="shared" si="45"/>
        <v>0</v>
      </c>
      <c r="CM26" s="289">
        <f t="shared" si="45"/>
        <v>0</v>
      </c>
      <c r="CN26" s="1128">
        <f t="shared" si="4"/>
        <v>0</v>
      </c>
      <c r="CO26" s="1129"/>
      <c r="CP26" s="1123">
        <f>IF(CN26=0,0,LOOKUP(CN26,ﾃﾞｰﾀ入力!$AR$13:'ﾃﾞｰﾀ入力'!$AR$34,ﾃﾞｰﾀ入力!$AS$13:'ﾃﾞｰﾀ入力'!$AS$34))</f>
        <v>0</v>
      </c>
      <c r="CQ26" s="1123"/>
      <c r="CR26" s="294">
        <f t="shared" si="5"/>
        <v>0</v>
      </c>
      <c r="CS26" s="294">
        <f t="shared" si="6"/>
        <v>0</v>
      </c>
      <c r="CT26" s="294">
        <f t="shared" si="7"/>
        <v>0</v>
      </c>
      <c r="CU26" s="295">
        <f t="shared" si="12"/>
        <v>0</v>
      </c>
      <c r="CV26" s="296">
        <f>IF(H26=0,0,LOOKUP(H26,ﾃﾞｰﾀ入力!$C$3:'ﾃﾞｰﾀ入力'!$C$52,ﾃﾞｰﾀ入力!$E$3:'ﾃﾞｰﾀ入力'!$E$51))</f>
        <v>0</v>
      </c>
      <c r="CW26" s="297">
        <f>IF(H26=0,0,LOOKUP(H26,ﾃﾞｰﾀ入力!$C$3:'ﾃﾞｰﾀ入力'!$C$52,ﾃﾞｰﾀ入力!$F$3:'ﾃﾞｰﾀ入力'!$F$51))</f>
        <v>0</v>
      </c>
      <c r="CY26" s="69"/>
      <c r="CZ26" s="69"/>
      <c r="DA26" s="69"/>
    </row>
    <row r="27" spans="1:105" ht="22.5" customHeight="1">
      <c r="A27" s="443">
        <f t="shared" si="8"/>
        <v>14</v>
      </c>
      <c r="B27" s="269" t="str">
        <f>ｼﾌﾄ原本!C18</f>
        <v>I.N</v>
      </c>
      <c r="C27" s="784" t="str">
        <f>ｼﾌﾄ原本!T18</f>
        <v>X</v>
      </c>
      <c r="D27" s="435">
        <f>IF(COUNTIF($H$14:$H$30,14),VLOOKUP(14,$H$14:$CU$30,3,FALSE),0)</f>
        <v>0</v>
      </c>
      <c r="E27" s="423">
        <f>IF(COUNTIF($H$14:$H$30,14),VLOOKUP(14,$H$14:$CU$30,4,FALSE),0)</f>
        <v>0</v>
      </c>
      <c r="F27" s="430">
        <f>IF(COUNTIF($H$14:$H$30,14),VLOOKUP(14,$H$14:$CU$30,92,FALSE),0)</f>
        <v>0</v>
      </c>
      <c r="G27" s="431">
        <f>IF(COUNTIF($H$14:$H$30,14),VLOOKUP(14,$H$14:$CW$30,94,FALSE),0)</f>
        <v>0</v>
      </c>
      <c r="H27" s="787"/>
      <c r="I27" s="874">
        <f>IF(H27=0,0,LOOKUP(H27,ﾃﾞｰﾀ入力!$C$3:'ﾃﾞｰﾀ入力'!$C$40,ﾃﾞｰﾀ入力!$D$3:'ﾃﾞｰﾀ入力'!$D$40))</f>
        <v>0</v>
      </c>
      <c r="J27" s="790"/>
      <c r="K27" s="791"/>
      <c r="L27" s="632">
        <f>IF(AND(L$12&gt;=$J$27,L$12&lt;$K$27),"*",0)</f>
        <v>0</v>
      </c>
      <c r="M27" s="626">
        <f>IF(AND(M$12&gt;=$J$27,M$12&lt;$K$27),"*",0)</f>
        <v>0</v>
      </c>
      <c r="N27" s="627">
        <f>IF(AND(N$12&gt;=$J$27,N$12&lt;$K$27),"*",0)</f>
        <v>0</v>
      </c>
      <c r="O27" s="628">
        <f>IF(AND(O$12&gt;=$J$27,O$12&lt;$K$27),"*",0)</f>
        <v>0</v>
      </c>
      <c r="P27" s="537">
        <f>IF(AND(P$12&gt;=$J$27,P$12&lt;$K$27),"*",0)</f>
        <v>0</v>
      </c>
      <c r="Q27" s="539">
        <f t="shared" ref="Q27:AV27" si="46">IF(AND(Q12&gt;=$J$27,Q12&lt;$K$27),"*",0)</f>
        <v>0</v>
      </c>
      <c r="R27" s="541">
        <f t="shared" si="46"/>
        <v>0</v>
      </c>
      <c r="S27" s="539">
        <f t="shared" si="46"/>
        <v>0</v>
      </c>
      <c r="T27" s="537">
        <f t="shared" si="46"/>
        <v>0</v>
      </c>
      <c r="U27" s="722">
        <f t="shared" si="46"/>
        <v>0</v>
      </c>
      <c r="V27" s="723">
        <f t="shared" si="46"/>
        <v>0</v>
      </c>
      <c r="W27" s="562">
        <f t="shared" si="46"/>
        <v>0</v>
      </c>
      <c r="X27" s="723">
        <f t="shared" si="46"/>
        <v>0</v>
      </c>
      <c r="Y27" s="723">
        <f t="shared" si="46"/>
        <v>0</v>
      </c>
      <c r="Z27" s="724">
        <f t="shared" si="46"/>
        <v>0</v>
      </c>
      <c r="AA27" s="723">
        <f t="shared" si="46"/>
        <v>0</v>
      </c>
      <c r="AB27" s="721">
        <f t="shared" si="46"/>
        <v>0</v>
      </c>
      <c r="AC27" s="722">
        <f t="shared" si="46"/>
        <v>0</v>
      </c>
      <c r="AD27" s="723">
        <f t="shared" si="46"/>
        <v>0</v>
      </c>
      <c r="AE27" s="562">
        <f t="shared" si="46"/>
        <v>0</v>
      </c>
      <c r="AF27" s="723">
        <f t="shared" si="46"/>
        <v>0</v>
      </c>
      <c r="AG27" s="723">
        <f t="shared" si="46"/>
        <v>0</v>
      </c>
      <c r="AH27" s="724">
        <f t="shared" si="46"/>
        <v>0</v>
      </c>
      <c r="AI27" s="723">
        <f t="shared" si="46"/>
        <v>0</v>
      </c>
      <c r="AJ27" s="721">
        <f t="shared" si="46"/>
        <v>0</v>
      </c>
      <c r="AK27" s="722">
        <f t="shared" si="46"/>
        <v>0</v>
      </c>
      <c r="AL27" s="723">
        <f t="shared" si="46"/>
        <v>0</v>
      </c>
      <c r="AM27" s="562">
        <f t="shared" si="46"/>
        <v>0</v>
      </c>
      <c r="AN27" s="723">
        <f t="shared" si="46"/>
        <v>0</v>
      </c>
      <c r="AO27" s="723">
        <f t="shared" si="46"/>
        <v>0</v>
      </c>
      <c r="AP27" s="724">
        <f t="shared" si="46"/>
        <v>0</v>
      </c>
      <c r="AQ27" s="723">
        <f t="shared" si="46"/>
        <v>0</v>
      </c>
      <c r="AR27" s="721">
        <f t="shared" si="46"/>
        <v>0</v>
      </c>
      <c r="AS27" s="722">
        <f t="shared" si="46"/>
        <v>0</v>
      </c>
      <c r="AT27" s="723">
        <f t="shared" si="46"/>
        <v>0</v>
      </c>
      <c r="AU27" s="562">
        <f t="shared" si="46"/>
        <v>0</v>
      </c>
      <c r="AV27" s="723">
        <f t="shared" si="46"/>
        <v>0</v>
      </c>
      <c r="AW27" s="723">
        <f t="shared" ref="AW27:CB27" si="47">IF(AND(AW12&gt;=$J$27,AW12&lt;$K$27),"*",0)</f>
        <v>0</v>
      </c>
      <c r="AX27" s="724">
        <f t="shared" si="47"/>
        <v>0</v>
      </c>
      <c r="AY27" s="723">
        <f t="shared" si="47"/>
        <v>0</v>
      </c>
      <c r="AZ27" s="721">
        <f t="shared" si="47"/>
        <v>0</v>
      </c>
      <c r="BA27" s="722">
        <f t="shared" si="47"/>
        <v>0</v>
      </c>
      <c r="BB27" s="723">
        <f t="shared" si="47"/>
        <v>0</v>
      </c>
      <c r="BC27" s="562">
        <f t="shared" si="47"/>
        <v>0</v>
      </c>
      <c r="BD27" s="723">
        <f t="shared" si="47"/>
        <v>0</v>
      </c>
      <c r="BE27" s="723">
        <f t="shared" si="47"/>
        <v>0</v>
      </c>
      <c r="BF27" s="724">
        <f t="shared" si="47"/>
        <v>0</v>
      </c>
      <c r="BG27" s="723">
        <f t="shared" si="47"/>
        <v>0</v>
      </c>
      <c r="BH27" s="721">
        <f t="shared" si="47"/>
        <v>0</v>
      </c>
      <c r="BI27" s="722">
        <f t="shared" si="47"/>
        <v>0</v>
      </c>
      <c r="BJ27" s="723">
        <f t="shared" si="47"/>
        <v>0</v>
      </c>
      <c r="BK27" s="562">
        <f t="shared" si="47"/>
        <v>0</v>
      </c>
      <c r="BL27" s="723">
        <f t="shared" si="47"/>
        <v>0</v>
      </c>
      <c r="BM27" s="723">
        <f t="shared" si="47"/>
        <v>0</v>
      </c>
      <c r="BN27" s="724">
        <f t="shared" si="47"/>
        <v>0</v>
      </c>
      <c r="BO27" s="723">
        <f t="shared" si="47"/>
        <v>0</v>
      </c>
      <c r="BP27" s="721">
        <f t="shared" si="47"/>
        <v>0</v>
      </c>
      <c r="BQ27" s="722">
        <f t="shared" si="47"/>
        <v>0</v>
      </c>
      <c r="BR27" s="723">
        <f t="shared" si="47"/>
        <v>0</v>
      </c>
      <c r="BS27" s="562">
        <f t="shared" si="47"/>
        <v>0</v>
      </c>
      <c r="BT27" s="723">
        <f t="shared" si="47"/>
        <v>0</v>
      </c>
      <c r="BU27" s="723">
        <f t="shared" si="47"/>
        <v>0</v>
      </c>
      <c r="BV27" s="724">
        <f t="shared" si="47"/>
        <v>0</v>
      </c>
      <c r="BW27" s="723">
        <f t="shared" si="47"/>
        <v>0</v>
      </c>
      <c r="BX27" s="721">
        <f t="shared" si="47"/>
        <v>0</v>
      </c>
      <c r="BY27" s="722">
        <f t="shared" si="47"/>
        <v>0</v>
      </c>
      <c r="BZ27" s="723">
        <f t="shared" si="47"/>
        <v>0</v>
      </c>
      <c r="CA27" s="562">
        <f t="shared" si="47"/>
        <v>0</v>
      </c>
      <c r="CB27" s="723">
        <f t="shared" si="47"/>
        <v>0</v>
      </c>
      <c r="CC27" s="723">
        <f t="shared" ref="CC27:CM27" si="48">IF(AND(CC12&gt;=$J$27,CC12&lt;$K$27),"*",0)</f>
        <v>0</v>
      </c>
      <c r="CD27" s="724">
        <f t="shared" si="48"/>
        <v>0</v>
      </c>
      <c r="CE27" s="539">
        <f t="shared" si="48"/>
        <v>0</v>
      </c>
      <c r="CF27" s="537">
        <f t="shared" si="48"/>
        <v>0</v>
      </c>
      <c r="CG27" s="538">
        <f t="shared" si="48"/>
        <v>0</v>
      </c>
      <c r="CH27" s="539">
        <f t="shared" si="48"/>
        <v>0</v>
      </c>
      <c r="CI27" s="540">
        <f t="shared" si="48"/>
        <v>0</v>
      </c>
      <c r="CJ27" s="539">
        <f t="shared" si="48"/>
        <v>0</v>
      </c>
      <c r="CK27" s="539">
        <f t="shared" si="48"/>
        <v>0</v>
      </c>
      <c r="CL27" s="541">
        <f t="shared" si="48"/>
        <v>0</v>
      </c>
      <c r="CM27" s="289">
        <f t="shared" si="48"/>
        <v>0</v>
      </c>
      <c r="CN27" s="1128">
        <f t="shared" si="4"/>
        <v>0</v>
      </c>
      <c r="CO27" s="1129"/>
      <c r="CP27" s="1123">
        <f>IF(CN27=0,0,LOOKUP(CN27,ﾃﾞｰﾀ入力!$AR$13:'ﾃﾞｰﾀ入力'!$AR$34,ﾃﾞｰﾀ入力!$AS$13:'ﾃﾞｰﾀ入力'!$AS$34))</f>
        <v>0</v>
      </c>
      <c r="CQ27" s="1123"/>
      <c r="CR27" s="294">
        <f t="shared" si="5"/>
        <v>0</v>
      </c>
      <c r="CS27" s="294">
        <f t="shared" si="6"/>
        <v>0</v>
      </c>
      <c r="CT27" s="294">
        <f t="shared" si="7"/>
        <v>0</v>
      </c>
      <c r="CU27" s="295">
        <f t="shared" si="12"/>
        <v>0</v>
      </c>
      <c r="CV27" s="296">
        <f>IF(H27=0,0,LOOKUP(H27,ﾃﾞｰﾀ入力!$C$3:'ﾃﾞｰﾀ入力'!$C$52,ﾃﾞｰﾀ入力!$E$3:'ﾃﾞｰﾀ入力'!$E$51))</f>
        <v>0</v>
      </c>
      <c r="CW27" s="297">
        <f>IF(H27=0,0,LOOKUP(H27,ﾃﾞｰﾀ入力!$C$3:'ﾃﾞｰﾀ入力'!$C$52,ﾃﾞｰﾀ入力!$F$3:'ﾃﾞｰﾀ入力'!$F$51))</f>
        <v>0</v>
      </c>
      <c r="CY27" s="69"/>
      <c r="CZ27" s="69"/>
      <c r="DA27" s="69"/>
    </row>
    <row r="28" spans="1:105" ht="22.5" customHeight="1">
      <c r="A28" s="443">
        <f t="shared" si="8"/>
        <v>15</v>
      </c>
      <c r="B28" s="269" t="str">
        <f>ｼﾌﾄ原本!C19</f>
        <v>W.M</v>
      </c>
      <c r="C28" s="784" t="str">
        <f>ｼﾌﾄ原本!T19</f>
        <v>X</v>
      </c>
      <c r="D28" s="435">
        <f>IF(COUNTIF($H$14:$H$30,15),VLOOKUP(15,$H$14:$CU$30,3,FALSE),0)</f>
        <v>0</v>
      </c>
      <c r="E28" s="423">
        <f>IF(COUNTIF($H$14:$H$30,15),VLOOKUP(15,$H$14:$CU$30,4,FALSE),0)</f>
        <v>0</v>
      </c>
      <c r="F28" s="426">
        <f>IF(COUNTIF($H$14:$H$30,15),VLOOKUP(15,$H$14:$CU$30,92,FALSE),0)</f>
        <v>0</v>
      </c>
      <c r="G28" s="436">
        <f>IF(COUNTIF($H$14:$H$30,15),VLOOKUP(15,$H$14:$CW$30,94,FALSE),0)</f>
        <v>0</v>
      </c>
      <c r="H28" s="787"/>
      <c r="I28" s="874">
        <f>IF(H28=0,0,LOOKUP(H28,ﾃﾞｰﾀ入力!$C$3:'ﾃﾞｰﾀ入力'!$C$40,ﾃﾞｰﾀ入力!$D$3:'ﾃﾞｰﾀ入力'!$D$40))</f>
        <v>0</v>
      </c>
      <c r="J28" s="794"/>
      <c r="K28" s="795"/>
      <c r="L28" s="632">
        <f t="shared" ref="L28:AQ28" si="49">IF(AND(L$12&gt;=$J$28,L$12&lt;$K$28),"*",0)</f>
        <v>0</v>
      </c>
      <c r="M28" s="626">
        <f t="shared" si="49"/>
        <v>0</v>
      </c>
      <c r="N28" s="627">
        <f t="shared" si="49"/>
        <v>0</v>
      </c>
      <c r="O28" s="628">
        <f t="shared" si="49"/>
        <v>0</v>
      </c>
      <c r="P28" s="537">
        <f t="shared" si="49"/>
        <v>0</v>
      </c>
      <c r="Q28" s="539">
        <f t="shared" si="49"/>
        <v>0</v>
      </c>
      <c r="R28" s="541">
        <f t="shared" si="49"/>
        <v>0</v>
      </c>
      <c r="S28" s="539">
        <f t="shared" si="49"/>
        <v>0</v>
      </c>
      <c r="T28" s="537">
        <f t="shared" si="49"/>
        <v>0</v>
      </c>
      <c r="U28" s="538">
        <f t="shared" si="49"/>
        <v>0</v>
      </c>
      <c r="V28" s="539">
        <f t="shared" si="49"/>
        <v>0</v>
      </c>
      <c r="W28" s="540">
        <f t="shared" si="49"/>
        <v>0</v>
      </c>
      <c r="X28" s="539">
        <f t="shared" si="49"/>
        <v>0</v>
      </c>
      <c r="Y28" s="539">
        <f t="shared" si="49"/>
        <v>0</v>
      </c>
      <c r="Z28" s="541">
        <f t="shared" si="49"/>
        <v>0</v>
      </c>
      <c r="AA28" s="539">
        <f t="shared" si="49"/>
        <v>0</v>
      </c>
      <c r="AB28" s="537">
        <f t="shared" si="49"/>
        <v>0</v>
      </c>
      <c r="AC28" s="538">
        <f t="shared" si="49"/>
        <v>0</v>
      </c>
      <c r="AD28" s="539">
        <f t="shared" si="49"/>
        <v>0</v>
      </c>
      <c r="AE28" s="540">
        <f t="shared" si="49"/>
        <v>0</v>
      </c>
      <c r="AF28" s="539">
        <f t="shared" si="49"/>
        <v>0</v>
      </c>
      <c r="AG28" s="539">
        <f t="shared" si="49"/>
        <v>0</v>
      </c>
      <c r="AH28" s="541">
        <f t="shared" si="49"/>
        <v>0</v>
      </c>
      <c r="AI28" s="539">
        <f t="shared" si="49"/>
        <v>0</v>
      </c>
      <c r="AJ28" s="537">
        <f t="shared" si="49"/>
        <v>0</v>
      </c>
      <c r="AK28" s="538">
        <f t="shared" si="49"/>
        <v>0</v>
      </c>
      <c r="AL28" s="539">
        <f t="shared" si="49"/>
        <v>0</v>
      </c>
      <c r="AM28" s="540">
        <f t="shared" si="49"/>
        <v>0</v>
      </c>
      <c r="AN28" s="539">
        <f t="shared" si="49"/>
        <v>0</v>
      </c>
      <c r="AO28" s="539">
        <f t="shared" si="49"/>
        <v>0</v>
      </c>
      <c r="AP28" s="541">
        <f t="shared" si="49"/>
        <v>0</v>
      </c>
      <c r="AQ28" s="539">
        <f t="shared" si="49"/>
        <v>0</v>
      </c>
      <c r="AR28" s="537">
        <f t="shared" ref="AR28:BW28" si="50">IF(AND(AR$12&gt;=$J$28,AR$12&lt;$K$28),"*",0)</f>
        <v>0</v>
      </c>
      <c r="AS28" s="538">
        <f t="shared" si="50"/>
        <v>0</v>
      </c>
      <c r="AT28" s="539">
        <f t="shared" si="50"/>
        <v>0</v>
      </c>
      <c r="AU28" s="540">
        <f t="shared" si="50"/>
        <v>0</v>
      </c>
      <c r="AV28" s="539">
        <f t="shared" si="50"/>
        <v>0</v>
      </c>
      <c r="AW28" s="539">
        <f t="shared" si="50"/>
        <v>0</v>
      </c>
      <c r="AX28" s="541">
        <f t="shared" si="50"/>
        <v>0</v>
      </c>
      <c r="AY28" s="539">
        <f t="shared" si="50"/>
        <v>0</v>
      </c>
      <c r="AZ28" s="537">
        <f t="shared" si="50"/>
        <v>0</v>
      </c>
      <c r="BA28" s="538">
        <f t="shared" si="50"/>
        <v>0</v>
      </c>
      <c r="BB28" s="539">
        <f t="shared" si="50"/>
        <v>0</v>
      </c>
      <c r="BC28" s="540">
        <f t="shared" si="50"/>
        <v>0</v>
      </c>
      <c r="BD28" s="539">
        <f t="shared" si="50"/>
        <v>0</v>
      </c>
      <c r="BE28" s="539">
        <f t="shared" si="50"/>
        <v>0</v>
      </c>
      <c r="BF28" s="541">
        <f t="shared" si="50"/>
        <v>0</v>
      </c>
      <c r="BG28" s="539">
        <f t="shared" si="50"/>
        <v>0</v>
      </c>
      <c r="BH28" s="537">
        <f t="shared" si="50"/>
        <v>0</v>
      </c>
      <c r="BI28" s="538">
        <f t="shared" si="50"/>
        <v>0</v>
      </c>
      <c r="BJ28" s="539">
        <f t="shared" si="50"/>
        <v>0</v>
      </c>
      <c r="BK28" s="540">
        <f t="shared" si="50"/>
        <v>0</v>
      </c>
      <c r="BL28" s="539">
        <f t="shared" si="50"/>
        <v>0</v>
      </c>
      <c r="BM28" s="539">
        <f t="shared" si="50"/>
        <v>0</v>
      </c>
      <c r="BN28" s="541">
        <f t="shared" si="50"/>
        <v>0</v>
      </c>
      <c r="BO28" s="539">
        <f t="shared" si="50"/>
        <v>0</v>
      </c>
      <c r="BP28" s="537">
        <f t="shared" si="50"/>
        <v>0</v>
      </c>
      <c r="BQ28" s="538">
        <f t="shared" si="50"/>
        <v>0</v>
      </c>
      <c r="BR28" s="539">
        <f t="shared" si="50"/>
        <v>0</v>
      </c>
      <c r="BS28" s="540">
        <f t="shared" si="50"/>
        <v>0</v>
      </c>
      <c r="BT28" s="539">
        <f t="shared" si="50"/>
        <v>0</v>
      </c>
      <c r="BU28" s="539">
        <f t="shared" si="50"/>
        <v>0</v>
      </c>
      <c r="BV28" s="541">
        <f t="shared" si="50"/>
        <v>0</v>
      </c>
      <c r="BW28" s="539">
        <f t="shared" si="50"/>
        <v>0</v>
      </c>
      <c r="BX28" s="537">
        <f t="shared" ref="BX28:CM28" si="51">IF(AND(BX$12&gt;=$J$28,BX$12&lt;$K$28),"*",0)</f>
        <v>0</v>
      </c>
      <c r="BY28" s="538">
        <f t="shared" si="51"/>
        <v>0</v>
      </c>
      <c r="BZ28" s="539">
        <f t="shared" si="51"/>
        <v>0</v>
      </c>
      <c r="CA28" s="540">
        <f t="shared" si="51"/>
        <v>0</v>
      </c>
      <c r="CB28" s="539">
        <f t="shared" si="51"/>
        <v>0</v>
      </c>
      <c r="CC28" s="539">
        <f t="shared" si="51"/>
        <v>0</v>
      </c>
      <c r="CD28" s="541">
        <f t="shared" si="51"/>
        <v>0</v>
      </c>
      <c r="CE28" s="539">
        <f t="shared" si="51"/>
        <v>0</v>
      </c>
      <c r="CF28" s="537">
        <f t="shared" si="51"/>
        <v>0</v>
      </c>
      <c r="CG28" s="538">
        <f t="shared" si="51"/>
        <v>0</v>
      </c>
      <c r="CH28" s="539">
        <f t="shared" si="51"/>
        <v>0</v>
      </c>
      <c r="CI28" s="540">
        <f t="shared" si="51"/>
        <v>0</v>
      </c>
      <c r="CJ28" s="539">
        <f t="shared" si="51"/>
        <v>0</v>
      </c>
      <c r="CK28" s="539">
        <f t="shared" si="51"/>
        <v>0</v>
      </c>
      <c r="CL28" s="541">
        <f t="shared" si="51"/>
        <v>0</v>
      </c>
      <c r="CM28" s="289">
        <f t="shared" si="51"/>
        <v>0</v>
      </c>
      <c r="CN28" s="1128">
        <f t="shared" si="4"/>
        <v>0</v>
      </c>
      <c r="CO28" s="1129"/>
      <c r="CP28" s="1123">
        <f>IF(CN28=0,0,LOOKUP(CN28,ﾃﾞｰﾀ入力!$AR$13:'ﾃﾞｰﾀ入力'!$AR$34,ﾃﾞｰﾀ入力!$AS$13:'ﾃﾞｰﾀ入力'!$AS$34))</f>
        <v>0</v>
      </c>
      <c r="CQ28" s="1123"/>
      <c r="CR28" s="294">
        <f t="shared" si="5"/>
        <v>0</v>
      </c>
      <c r="CS28" s="294">
        <f t="shared" si="6"/>
        <v>0</v>
      </c>
      <c r="CT28" s="294">
        <f t="shared" si="7"/>
        <v>0</v>
      </c>
      <c r="CU28" s="295">
        <f t="shared" si="12"/>
        <v>0</v>
      </c>
      <c r="CV28" s="296">
        <f>IF(H28=0,0,LOOKUP(H28,ﾃﾞｰﾀ入力!$C$3:'ﾃﾞｰﾀ入力'!$C$52,ﾃﾞｰﾀ入力!$E$3:'ﾃﾞｰﾀ入力'!$E$51))</f>
        <v>0</v>
      </c>
      <c r="CW28" s="297">
        <f>IF(H28=0,0,LOOKUP(H28,ﾃﾞｰﾀ入力!$C$3:'ﾃﾞｰﾀ入力'!$C$52,ﾃﾞｰﾀ入力!$F$3:'ﾃﾞｰﾀ入力'!$F$51))</f>
        <v>0</v>
      </c>
      <c r="CY28" s="69"/>
      <c r="CZ28" s="69"/>
      <c r="DA28" s="69"/>
    </row>
    <row r="29" spans="1:105" ht="22.5" customHeight="1">
      <c r="A29" s="443">
        <f t="shared" si="8"/>
        <v>16</v>
      </c>
      <c r="B29" s="269" t="str">
        <f>ｼﾌﾄ原本!C20</f>
        <v>Y.Y</v>
      </c>
      <c r="C29" s="784" t="str">
        <f>ｼﾌﾄ原本!T20</f>
        <v>17.5-L</v>
      </c>
      <c r="D29" s="435">
        <f>IF(COUNTIF($H$14:$H$30,16),VLOOKUP(16,$H$14:$CU$30,3,FALSE),0)</f>
        <v>17.5</v>
      </c>
      <c r="E29" s="423">
        <f>IF(COUNTIF($H$14:$H$30,16),VLOOKUP(16,$H$14:$CU$30,4,FALSE),0)</f>
        <v>22.75</v>
      </c>
      <c r="F29" s="426">
        <f ca="1">IF(COUNTIF($H$14:$H$30,16),VLOOKUP(16,$H$14:$CU$30,92,FALSE),0)</f>
        <v>6359.875</v>
      </c>
      <c r="G29" s="436">
        <f ca="1">IF(COUNTIF($H$14:$H$30,16),VLOOKUP(16,$H$14:$CW$30,94,FALSE),0)</f>
        <v>356</v>
      </c>
      <c r="H29" s="787"/>
      <c r="I29" s="874">
        <f>IF(H29=0,0,LOOKUP(H29,ﾃﾞｰﾀ入力!$C$3:'ﾃﾞｰﾀ入力'!$C$40,ﾃﾞｰﾀ入力!$D$3:'ﾃﾞｰﾀ入力'!$D$40))</f>
        <v>0</v>
      </c>
      <c r="J29" s="794"/>
      <c r="K29" s="795"/>
      <c r="L29" s="632">
        <f t="shared" ref="L29:AQ29" si="52">IF(AND(L$12&gt;=$J$29,L$12&lt;$K$29),"*",0)</f>
        <v>0</v>
      </c>
      <c r="M29" s="626">
        <f t="shared" si="52"/>
        <v>0</v>
      </c>
      <c r="N29" s="627">
        <f t="shared" si="52"/>
        <v>0</v>
      </c>
      <c r="O29" s="628">
        <f t="shared" si="52"/>
        <v>0</v>
      </c>
      <c r="P29" s="537">
        <f t="shared" si="52"/>
        <v>0</v>
      </c>
      <c r="Q29" s="539">
        <f t="shared" si="52"/>
        <v>0</v>
      </c>
      <c r="R29" s="541">
        <f t="shared" si="52"/>
        <v>0</v>
      </c>
      <c r="S29" s="539">
        <f t="shared" si="52"/>
        <v>0</v>
      </c>
      <c r="T29" s="537">
        <f t="shared" si="52"/>
        <v>0</v>
      </c>
      <c r="U29" s="538">
        <f t="shared" si="52"/>
        <v>0</v>
      </c>
      <c r="V29" s="539">
        <f t="shared" si="52"/>
        <v>0</v>
      </c>
      <c r="W29" s="540">
        <f t="shared" si="52"/>
        <v>0</v>
      </c>
      <c r="X29" s="539">
        <f t="shared" si="52"/>
        <v>0</v>
      </c>
      <c r="Y29" s="539">
        <f t="shared" si="52"/>
        <v>0</v>
      </c>
      <c r="Z29" s="541">
        <f t="shared" si="52"/>
        <v>0</v>
      </c>
      <c r="AA29" s="539">
        <f t="shared" si="52"/>
        <v>0</v>
      </c>
      <c r="AB29" s="537">
        <f t="shared" si="52"/>
        <v>0</v>
      </c>
      <c r="AC29" s="538">
        <f t="shared" si="52"/>
        <v>0</v>
      </c>
      <c r="AD29" s="539">
        <f t="shared" si="52"/>
        <v>0</v>
      </c>
      <c r="AE29" s="540">
        <f t="shared" si="52"/>
        <v>0</v>
      </c>
      <c r="AF29" s="539">
        <f t="shared" si="52"/>
        <v>0</v>
      </c>
      <c r="AG29" s="539">
        <f t="shared" si="52"/>
        <v>0</v>
      </c>
      <c r="AH29" s="541">
        <f t="shared" si="52"/>
        <v>0</v>
      </c>
      <c r="AI29" s="539">
        <f t="shared" si="52"/>
        <v>0</v>
      </c>
      <c r="AJ29" s="537">
        <f t="shared" si="52"/>
        <v>0</v>
      </c>
      <c r="AK29" s="538">
        <f t="shared" si="52"/>
        <v>0</v>
      </c>
      <c r="AL29" s="539">
        <f t="shared" si="52"/>
        <v>0</v>
      </c>
      <c r="AM29" s="540">
        <f t="shared" si="52"/>
        <v>0</v>
      </c>
      <c r="AN29" s="539">
        <f t="shared" si="52"/>
        <v>0</v>
      </c>
      <c r="AO29" s="539">
        <f t="shared" si="52"/>
        <v>0</v>
      </c>
      <c r="AP29" s="541">
        <f t="shared" si="52"/>
        <v>0</v>
      </c>
      <c r="AQ29" s="539">
        <f t="shared" si="52"/>
        <v>0</v>
      </c>
      <c r="AR29" s="537">
        <f t="shared" ref="AR29:BW29" si="53">IF(AND(AR$12&gt;=$J$29,AR$12&lt;$K$29),"*",0)</f>
        <v>0</v>
      </c>
      <c r="AS29" s="538">
        <f t="shared" si="53"/>
        <v>0</v>
      </c>
      <c r="AT29" s="539">
        <f t="shared" si="53"/>
        <v>0</v>
      </c>
      <c r="AU29" s="540">
        <f t="shared" si="53"/>
        <v>0</v>
      </c>
      <c r="AV29" s="539">
        <f t="shared" si="53"/>
        <v>0</v>
      </c>
      <c r="AW29" s="539">
        <f t="shared" si="53"/>
        <v>0</v>
      </c>
      <c r="AX29" s="541">
        <f t="shared" si="53"/>
        <v>0</v>
      </c>
      <c r="AY29" s="539">
        <f t="shared" si="53"/>
        <v>0</v>
      </c>
      <c r="AZ29" s="537">
        <f t="shared" si="53"/>
        <v>0</v>
      </c>
      <c r="BA29" s="538">
        <f t="shared" si="53"/>
        <v>0</v>
      </c>
      <c r="BB29" s="539">
        <f t="shared" si="53"/>
        <v>0</v>
      </c>
      <c r="BC29" s="540">
        <f t="shared" si="53"/>
        <v>0</v>
      </c>
      <c r="BD29" s="539">
        <f t="shared" si="53"/>
        <v>0</v>
      </c>
      <c r="BE29" s="539">
        <f t="shared" si="53"/>
        <v>0</v>
      </c>
      <c r="BF29" s="541">
        <f t="shared" si="53"/>
        <v>0</v>
      </c>
      <c r="BG29" s="539">
        <f t="shared" si="53"/>
        <v>0</v>
      </c>
      <c r="BH29" s="537">
        <f t="shared" si="53"/>
        <v>0</v>
      </c>
      <c r="BI29" s="538">
        <f t="shared" si="53"/>
        <v>0</v>
      </c>
      <c r="BJ29" s="539">
        <f t="shared" si="53"/>
        <v>0</v>
      </c>
      <c r="BK29" s="540">
        <f t="shared" si="53"/>
        <v>0</v>
      </c>
      <c r="BL29" s="539">
        <f t="shared" si="53"/>
        <v>0</v>
      </c>
      <c r="BM29" s="539">
        <f t="shared" si="53"/>
        <v>0</v>
      </c>
      <c r="BN29" s="541">
        <f t="shared" si="53"/>
        <v>0</v>
      </c>
      <c r="BO29" s="539">
        <f t="shared" si="53"/>
        <v>0</v>
      </c>
      <c r="BP29" s="537">
        <f t="shared" si="53"/>
        <v>0</v>
      </c>
      <c r="BQ29" s="538">
        <f t="shared" si="53"/>
        <v>0</v>
      </c>
      <c r="BR29" s="539">
        <f t="shared" si="53"/>
        <v>0</v>
      </c>
      <c r="BS29" s="540">
        <f t="shared" si="53"/>
        <v>0</v>
      </c>
      <c r="BT29" s="539">
        <f t="shared" si="53"/>
        <v>0</v>
      </c>
      <c r="BU29" s="539">
        <f t="shared" si="53"/>
        <v>0</v>
      </c>
      <c r="BV29" s="541">
        <f t="shared" si="53"/>
        <v>0</v>
      </c>
      <c r="BW29" s="539">
        <f t="shared" si="53"/>
        <v>0</v>
      </c>
      <c r="BX29" s="537">
        <f t="shared" ref="BX29:CM29" si="54">IF(AND(BX$12&gt;=$J$29,BX$12&lt;$K$29),"*",0)</f>
        <v>0</v>
      </c>
      <c r="BY29" s="538">
        <f t="shared" si="54"/>
        <v>0</v>
      </c>
      <c r="BZ29" s="539">
        <f t="shared" si="54"/>
        <v>0</v>
      </c>
      <c r="CA29" s="540">
        <f t="shared" si="54"/>
        <v>0</v>
      </c>
      <c r="CB29" s="539">
        <f t="shared" si="54"/>
        <v>0</v>
      </c>
      <c r="CC29" s="539">
        <f t="shared" si="54"/>
        <v>0</v>
      </c>
      <c r="CD29" s="541">
        <f t="shared" si="54"/>
        <v>0</v>
      </c>
      <c r="CE29" s="539">
        <f t="shared" si="54"/>
        <v>0</v>
      </c>
      <c r="CF29" s="537">
        <f t="shared" si="54"/>
        <v>0</v>
      </c>
      <c r="CG29" s="538">
        <f t="shared" si="54"/>
        <v>0</v>
      </c>
      <c r="CH29" s="539">
        <f t="shared" si="54"/>
        <v>0</v>
      </c>
      <c r="CI29" s="540">
        <f t="shared" si="54"/>
        <v>0</v>
      </c>
      <c r="CJ29" s="539">
        <f t="shared" si="54"/>
        <v>0</v>
      </c>
      <c r="CK29" s="539">
        <f t="shared" si="54"/>
        <v>0</v>
      </c>
      <c r="CL29" s="541">
        <f t="shared" si="54"/>
        <v>0</v>
      </c>
      <c r="CM29" s="289">
        <f t="shared" si="54"/>
        <v>0</v>
      </c>
      <c r="CN29" s="1128">
        <f t="shared" si="4"/>
        <v>0</v>
      </c>
      <c r="CO29" s="1129"/>
      <c r="CP29" s="1123">
        <f>IF(CN29=0,0,LOOKUP(CN29,ﾃﾞｰﾀ入力!$AR$13:'ﾃﾞｰﾀ入力'!$AR$34,ﾃﾞｰﾀ入力!$AS$13:'ﾃﾞｰﾀ入力'!$AS$34))</f>
        <v>0</v>
      </c>
      <c r="CQ29" s="1123"/>
      <c r="CR29" s="294">
        <f t="shared" si="5"/>
        <v>0</v>
      </c>
      <c r="CS29" s="294">
        <f t="shared" si="6"/>
        <v>0</v>
      </c>
      <c r="CT29" s="294">
        <f t="shared" si="7"/>
        <v>0</v>
      </c>
      <c r="CU29" s="295">
        <f t="shared" si="12"/>
        <v>0</v>
      </c>
      <c r="CV29" s="296">
        <f>IF(H29=0,0,LOOKUP(H29,ﾃﾞｰﾀ入力!$C$3:'ﾃﾞｰﾀ入力'!$C$52,ﾃﾞｰﾀ入力!$E$3:'ﾃﾞｰﾀ入力'!$E$51))</f>
        <v>0</v>
      </c>
      <c r="CW29" s="297">
        <f>IF(H29=0,0,LOOKUP(H29,ﾃﾞｰﾀ入力!$C$3:'ﾃﾞｰﾀ入力'!$C$52,ﾃﾞｰﾀ入力!$F$3:'ﾃﾞｰﾀ入力'!$F$51))</f>
        <v>0</v>
      </c>
      <c r="CY29" s="69"/>
      <c r="CZ29" s="69"/>
      <c r="DA29" s="69"/>
    </row>
    <row r="30" spans="1:105" ht="22.5" customHeight="1" thickBot="1">
      <c r="A30" s="443">
        <f t="shared" si="8"/>
        <v>17</v>
      </c>
      <c r="B30" s="269" t="str">
        <f>ｼﾌﾄ原本!C21</f>
        <v>S.U</v>
      </c>
      <c r="C30" s="784" t="str">
        <f>ｼﾌﾄ原本!T21</f>
        <v>14-L</v>
      </c>
      <c r="D30" s="435">
        <f>IF(COUNTIF($H$14:$H$30,17),VLOOKUP(17,$H$14:$CU$30,3,FALSE),0)</f>
        <v>0</v>
      </c>
      <c r="E30" s="423">
        <f>IF(COUNTIF($H$14:$H$30,17),VLOOKUP(17,$H$14:$CU$30,4,FALSE),0)</f>
        <v>0</v>
      </c>
      <c r="F30" s="426">
        <f>IF(COUNTIF($H$14:$H$30,17),VLOOKUP(17,$H$14:$CU$30,92,FALSE),0)</f>
        <v>0</v>
      </c>
      <c r="G30" s="436">
        <f>IF(COUNTIF($H$14:$H$30,17),VLOOKUP(17,$H$14:$CW$30,94,FALSE),0)</f>
        <v>0</v>
      </c>
      <c r="H30" s="787"/>
      <c r="I30" s="875">
        <f>IF(H30=0,0,LOOKUP(H30,ﾃﾞｰﾀ入力!$C$3:'ﾃﾞｰﾀ入力'!$C$40,ﾃﾞｰﾀ入力!$D$3:'ﾃﾞｰﾀ入力'!$D$40))</f>
        <v>0</v>
      </c>
      <c r="J30" s="796"/>
      <c r="K30" s="797"/>
      <c r="L30" s="657">
        <f t="shared" ref="L30:AQ30" si="55">IF(AND(L12&gt;=$J$30,L12&lt;$K$30),"*",0)</f>
        <v>0</v>
      </c>
      <c r="M30" s="658">
        <f t="shared" si="55"/>
        <v>0</v>
      </c>
      <c r="N30" s="659">
        <f t="shared" si="55"/>
        <v>0</v>
      </c>
      <c r="O30" s="660">
        <f t="shared" si="55"/>
        <v>0</v>
      </c>
      <c r="P30" s="552">
        <f t="shared" si="55"/>
        <v>0</v>
      </c>
      <c r="Q30" s="651">
        <f t="shared" si="55"/>
        <v>0</v>
      </c>
      <c r="R30" s="652">
        <f t="shared" si="55"/>
        <v>0</v>
      </c>
      <c r="S30" s="651">
        <f t="shared" si="55"/>
        <v>0</v>
      </c>
      <c r="T30" s="653">
        <f t="shared" si="55"/>
        <v>0</v>
      </c>
      <c r="U30" s="654">
        <f t="shared" si="55"/>
        <v>0</v>
      </c>
      <c r="V30" s="651">
        <f t="shared" si="55"/>
        <v>0</v>
      </c>
      <c r="W30" s="650">
        <f t="shared" si="55"/>
        <v>0</v>
      </c>
      <c r="X30" s="651">
        <f t="shared" si="55"/>
        <v>0</v>
      </c>
      <c r="Y30" s="651">
        <f t="shared" si="55"/>
        <v>0</v>
      </c>
      <c r="Z30" s="652">
        <f t="shared" si="55"/>
        <v>0</v>
      </c>
      <c r="AA30" s="651">
        <f t="shared" si="55"/>
        <v>0</v>
      </c>
      <c r="AB30" s="653">
        <f t="shared" si="55"/>
        <v>0</v>
      </c>
      <c r="AC30" s="654">
        <f t="shared" si="55"/>
        <v>0</v>
      </c>
      <c r="AD30" s="651">
        <f t="shared" si="55"/>
        <v>0</v>
      </c>
      <c r="AE30" s="650">
        <f t="shared" si="55"/>
        <v>0</v>
      </c>
      <c r="AF30" s="651">
        <f t="shared" si="55"/>
        <v>0</v>
      </c>
      <c r="AG30" s="651">
        <f t="shared" si="55"/>
        <v>0</v>
      </c>
      <c r="AH30" s="652">
        <f t="shared" si="55"/>
        <v>0</v>
      </c>
      <c r="AI30" s="651">
        <f t="shared" si="55"/>
        <v>0</v>
      </c>
      <c r="AJ30" s="653">
        <f t="shared" si="55"/>
        <v>0</v>
      </c>
      <c r="AK30" s="654">
        <f t="shared" si="55"/>
        <v>0</v>
      </c>
      <c r="AL30" s="651">
        <f t="shared" si="55"/>
        <v>0</v>
      </c>
      <c r="AM30" s="650">
        <f t="shared" si="55"/>
        <v>0</v>
      </c>
      <c r="AN30" s="651">
        <f t="shared" si="55"/>
        <v>0</v>
      </c>
      <c r="AO30" s="651">
        <f t="shared" si="55"/>
        <v>0</v>
      </c>
      <c r="AP30" s="652">
        <f t="shared" si="55"/>
        <v>0</v>
      </c>
      <c r="AQ30" s="651">
        <f t="shared" si="55"/>
        <v>0</v>
      </c>
      <c r="AR30" s="653">
        <f t="shared" ref="AR30:BW30" si="56">IF(AND(AR12&gt;=$J$30,AR12&lt;$K$30),"*",0)</f>
        <v>0</v>
      </c>
      <c r="AS30" s="654">
        <f t="shared" si="56"/>
        <v>0</v>
      </c>
      <c r="AT30" s="651">
        <f t="shared" si="56"/>
        <v>0</v>
      </c>
      <c r="AU30" s="650">
        <f t="shared" si="56"/>
        <v>0</v>
      </c>
      <c r="AV30" s="651">
        <f t="shared" si="56"/>
        <v>0</v>
      </c>
      <c r="AW30" s="651">
        <f t="shared" si="56"/>
        <v>0</v>
      </c>
      <c r="AX30" s="652">
        <f t="shared" si="56"/>
        <v>0</v>
      </c>
      <c r="AY30" s="651">
        <f t="shared" si="56"/>
        <v>0</v>
      </c>
      <c r="AZ30" s="653">
        <f t="shared" si="56"/>
        <v>0</v>
      </c>
      <c r="BA30" s="654">
        <f t="shared" si="56"/>
        <v>0</v>
      </c>
      <c r="BB30" s="651">
        <f t="shared" si="56"/>
        <v>0</v>
      </c>
      <c r="BC30" s="650">
        <f t="shared" si="56"/>
        <v>0</v>
      </c>
      <c r="BD30" s="651">
        <f t="shared" si="56"/>
        <v>0</v>
      </c>
      <c r="BE30" s="651">
        <f t="shared" si="56"/>
        <v>0</v>
      </c>
      <c r="BF30" s="652">
        <f t="shared" si="56"/>
        <v>0</v>
      </c>
      <c r="BG30" s="651">
        <f t="shared" si="56"/>
        <v>0</v>
      </c>
      <c r="BH30" s="653">
        <f t="shared" si="56"/>
        <v>0</v>
      </c>
      <c r="BI30" s="654">
        <f t="shared" si="56"/>
        <v>0</v>
      </c>
      <c r="BJ30" s="651">
        <f t="shared" si="56"/>
        <v>0</v>
      </c>
      <c r="BK30" s="650">
        <f t="shared" si="56"/>
        <v>0</v>
      </c>
      <c r="BL30" s="651">
        <f t="shared" si="56"/>
        <v>0</v>
      </c>
      <c r="BM30" s="651">
        <f t="shared" si="56"/>
        <v>0</v>
      </c>
      <c r="BN30" s="652">
        <f t="shared" si="56"/>
        <v>0</v>
      </c>
      <c r="BO30" s="651">
        <f t="shared" si="56"/>
        <v>0</v>
      </c>
      <c r="BP30" s="653">
        <f t="shared" si="56"/>
        <v>0</v>
      </c>
      <c r="BQ30" s="654">
        <f t="shared" si="56"/>
        <v>0</v>
      </c>
      <c r="BR30" s="651">
        <f t="shared" si="56"/>
        <v>0</v>
      </c>
      <c r="BS30" s="650">
        <f t="shared" si="56"/>
        <v>0</v>
      </c>
      <c r="BT30" s="651">
        <f t="shared" si="56"/>
        <v>0</v>
      </c>
      <c r="BU30" s="651">
        <f t="shared" si="56"/>
        <v>0</v>
      </c>
      <c r="BV30" s="652">
        <f t="shared" si="56"/>
        <v>0</v>
      </c>
      <c r="BW30" s="651">
        <f t="shared" si="56"/>
        <v>0</v>
      </c>
      <c r="BX30" s="653">
        <f t="shared" ref="BX30:CM30" si="57">IF(AND(BX12&gt;=$J$30,BX12&lt;$K$30),"*",0)</f>
        <v>0</v>
      </c>
      <c r="BY30" s="654">
        <f t="shared" si="57"/>
        <v>0</v>
      </c>
      <c r="BZ30" s="651">
        <f t="shared" si="57"/>
        <v>0</v>
      </c>
      <c r="CA30" s="650">
        <f t="shared" si="57"/>
        <v>0</v>
      </c>
      <c r="CB30" s="651">
        <f t="shared" si="57"/>
        <v>0</v>
      </c>
      <c r="CC30" s="651">
        <f t="shared" si="57"/>
        <v>0</v>
      </c>
      <c r="CD30" s="652">
        <f t="shared" si="57"/>
        <v>0</v>
      </c>
      <c r="CE30" s="651">
        <f t="shared" si="57"/>
        <v>0</v>
      </c>
      <c r="CF30" s="653">
        <f t="shared" si="57"/>
        <v>0</v>
      </c>
      <c r="CG30" s="654">
        <f t="shared" si="57"/>
        <v>0</v>
      </c>
      <c r="CH30" s="651">
        <f t="shared" si="57"/>
        <v>0</v>
      </c>
      <c r="CI30" s="650">
        <f t="shared" si="57"/>
        <v>0</v>
      </c>
      <c r="CJ30" s="651">
        <f t="shared" si="57"/>
        <v>0</v>
      </c>
      <c r="CK30" s="651">
        <f t="shared" si="57"/>
        <v>0</v>
      </c>
      <c r="CL30" s="652">
        <f t="shared" si="57"/>
        <v>0</v>
      </c>
      <c r="CM30" s="302">
        <f t="shared" si="57"/>
        <v>0</v>
      </c>
      <c r="CN30" s="1393">
        <f t="shared" si="4"/>
        <v>0</v>
      </c>
      <c r="CO30" s="1394"/>
      <c r="CP30" s="1392">
        <f>IF(CN30=0,0,LOOKUP(CN30,ﾃﾞｰﾀ入力!$AR$13:'ﾃﾞｰﾀ入力'!$AR$34,ﾃﾞｰﾀ入力!$AS$13:'ﾃﾞｰﾀ入力'!$AS$34))</f>
        <v>0</v>
      </c>
      <c r="CQ30" s="1392"/>
      <c r="CR30" s="307">
        <f t="shared" si="5"/>
        <v>0</v>
      </c>
      <c r="CS30" s="307">
        <f t="shared" si="6"/>
        <v>0</v>
      </c>
      <c r="CT30" s="307">
        <f t="shared" si="7"/>
        <v>0</v>
      </c>
      <c r="CU30" s="308">
        <f t="shared" si="12"/>
        <v>0</v>
      </c>
      <c r="CV30" s="309">
        <f>IF(H30=0,0,LOOKUP(H30,ﾃﾞｰﾀ入力!$C$3:'ﾃﾞｰﾀ入力'!$C$52,ﾃﾞｰﾀ入力!$E$3:'ﾃﾞｰﾀ入力'!$E$51))</f>
        <v>0</v>
      </c>
      <c r="CW30" s="310">
        <f>IF(H30=0,0,LOOKUP(H30,ﾃﾞｰﾀ入力!$C$3:'ﾃﾞｰﾀ入力'!$C$52,ﾃﾞｰﾀ入力!$F$3:'ﾃﾞｰﾀ入力'!$F$51))</f>
        <v>0</v>
      </c>
      <c r="CY30" s="69"/>
      <c r="CZ30" s="69"/>
      <c r="DA30" s="69"/>
    </row>
    <row r="31" spans="1:105" ht="22.5" customHeight="1" thickBot="1">
      <c r="A31" s="443">
        <f t="shared" si="8"/>
        <v>18</v>
      </c>
      <c r="B31" s="269" t="str">
        <f>ｼﾌﾄ原本!C22</f>
        <v>A.A</v>
      </c>
      <c r="C31" s="784" t="str">
        <f>ｼﾌﾄ原本!T22</f>
        <v>X</v>
      </c>
      <c r="D31" s="435">
        <f>IF(COUNTIF($H$14:$H$30,18),VLOOKUP(18,$H$14:$CU$30,3,FALSE),0)</f>
        <v>0</v>
      </c>
      <c r="E31" s="429">
        <f>IF(COUNTIF($H$14:$H$30,18),VLOOKUP(18,$H$14:$CU$30,4,FALSE),0)</f>
        <v>0</v>
      </c>
      <c r="F31" s="430">
        <f>IF(COUNTIF($H$14:$H$30,18),VLOOKUP(18,$H$14:$CU$30,92,FALSE),0)</f>
        <v>0</v>
      </c>
      <c r="G31" s="431">
        <f>IF(COUNTIF($H$14:$H$30,18),VLOOKUP(18,$H$14:$CW$30,94,FALSE),0)</f>
        <v>0</v>
      </c>
      <c r="I31" s="311">
        <f>COUNT(H14:H30)</f>
        <v>7</v>
      </c>
      <c r="J31" s="382" t="s">
        <v>187</v>
      </c>
      <c r="K31" s="383"/>
      <c r="L31" s="1391">
        <f>(68-COUNT(L$14:O$30))/4</f>
        <v>0</v>
      </c>
      <c r="M31" s="1391"/>
      <c r="N31" s="1391"/>
      <c r="O31" s="1391"/>
      <c r="P31" s="1391">
        <f>(68-COUNT(P$14:S$30))/4</f>
        <v>0.5</v>
      </c>
      <c r="Q31" s="1391"/>
      <c r="R31" s="1391"/>
      <c r="S31" s="1391"/>
      <c r="T31" s="1391">
        <f>(68-COUNT(T$14:W$30))/4</f>
        <v>2</v>
      </c>
      <c r="U31" s="1391"/>
      <c r="V31" s="1391"/>
      <c r="W31" s="1391"/>
      <c r="X31" s="1391">
        <f>(68-COUNT(X$14:AA$30))/4</f>
        <v>2</v>
      </c>
      <c r="Y31" s="1391"/>
      <c r="Z31" s="1391"/>
      <c r="AA31" s="1391"/>
      <c r="AB31" s="1391">
        <f>(68-COUNT(AB$14:AE$30))/4</f>
        <v>4</v>
      </c>
      <c r="AC31" s="1391"/>
      <c r="AD31" s="1391"/>
      <c r="AE31" s="1391"/>
      <c r="AF31" s="1391">
        <f>(68-COUNT(AF$14:AI$30))/4</f>
        <v>4</v>
      </c>
      <c r="AG31" s="1391"/>
      <c r="AH31" s="1391"/>
      <c r="AI31" s="1391"/>
      <c r="AJ31" s="1391">
        <f>(68-COUNT(AJ$14:AM$30))/4</f>
        <v>4</v>
      </c>
      <c r="AK31" s="1391"/>
      <c r="AL31" s="1391"/>
      <c r="AM31" s="1391"/>
      <c r="AN31" s="1391">
        <f>(68-COUNT(AN$14:AQ$30))/4</f>
        <v>4</v>
      </c>
      <c r="AO31" s="1391"/>
      <c r="AP31" s="1391"/>
      <c r="AQ31" s="1391"/>
      <c r="AR31" s="1391">
        <f>(68-COUNT(AR$14:AU$30))/4</f>
        <v>5</v>
      </c>
      <c r="AS31" s="1391"/>
      <c r="AT31" s="1391"/>
      <c r="AU31" s="1391"/>
      <c r="AV31" s="1391">
        <f>(68-COUNT(AV$14:AY$30))/4</f>
        <v>4</v>
      </c>
      <c r="AW31" s="1391"/>
      <c r="AX31" s="1391"/>
      <c r="AY31" s="1391"/>
      <c r="AZ31" s="1391">
        <f>(68-COUNT(AZ$14:BC$30))/4</f>
        <v>4</v>
      </c>
      <c r="BA31" s="1391"/>
      <c r="BB31" s="1391"/>
      <c r="BC31" s="1391"/>
      <c r="BD31" s="1391">
        <f>(68-COUNT(BD$14:BG$30))/4</f>
        <v>4</v>
      </c>
      <c r="BE31" s="1391"/>
      <c r="BF31" s="1391"/>
      <c r="BG31" s="1391"/>
      <c r="BH31" s="1391">
        <f>(68-COUNT(BH$14:BK$30))/4</f>
        <v>4.5</v>
      </c>
      <c r="BI31" s="1391"/>
      <c r="BJ31" s="1391"/>
      <c r="BK31" s="1391"/>
      <c r="BL31" s="1391">
        <f>(68-COUNT(BL$14:BO$30))/4</f>
        <v>3</v>
      </c>
      <c r="BM31" s="1391"/>
      <c r="BN31" s="1391"/>
      <c r="BO31" s="1391"/>
      <c r="BP31" s="1391">
        <f>(68-COUNT(BP$14:BS$30))/4</f>
        <v>3</v>
      </c>
      <c r="BQ31" s="1391"/>
      <c r="BR31" s="1391"/>
      <c r="BS31" s="1391"/>
      <c r="BT31" s="1391">
        <f>(68-COUNT(BT$14:BW$30))/4</f>
        <v>3</v>
      </c>
      <c r="BU31" s="1391"/>
      <c r="BV31" s="1391"/>
      <c r="BW31" s="1391"/>
      <c r="BX31" s="1391">
        <f>(68-COUNT(BX$14:CA$30))/4</f>
        <v>3</v>
      </c>
      <c r="BY31" s="1391"/>
      <c r="BZ31" s="1391"/>
      <c r="CA31" s="1391"/>
      <c r="CB31" s="1391">
        <f>(68-COUNT(CB$14:CE$30))/4</f>
        <v>1.5</v>
      </c>
      <c r="CC31" s="1391"/>
      <c r="CD31" s="1391"/>
      <c r="CE31" s="1391"/>
      <c r="CF31" s="1391">
        <f>(68-COUNT(CF$14:CI$30))/4</f>
        <v>0</v>
      </c>
      <c r="CG31" s="1391"/>
      <c r="CH31" s="1391"/>
      <c r="CI31" s="1391"/>
      <c r="CJ31" s="1391">
        <f>(68-COUNT(CJ$14:CM$30))/4</f>
        <v>0</v>
      </c>
      <c r="CK31" s="1391"/>
      <c r="CL31" s="1391"/>
      <c r="CM31" s="1395"/>
      <c r="CN31" s="1159">
        <f>SUM(CN14:CN30)</f>
        <v>55.5</v>
      </c>
      <c r="CO31" s="1160"/>
      <c r="CP31" s="1141">
        <f>SUM(CP14:CP30)</f>
        <v>49.75</v>
      </c>
      <c r="CQ31" s="1141"/>
      <c r="CR31" s="312">
        <f>SUM(CR14:CR30)</f>
        <v>1.5</v>
      </c>
      <c r="CS31" s="312">
        <f>SUM(CS14:CS30)</f>
        <v>1.5</v>
      </c>
      <c r="CT31" s="312">
        <f>SUM(CT14:CT30)</f>
        <v>0.5</v>
      </c>
      <c r="CU31" s="313">
        <f ca="1">SUM(CU14:CU30)</f>
        <v>64673.875</v>
      </c>
      <c r="CV31" s="314"/>
      <c r="CW31" s="315">
        <f ca="1">SUM(CW14:CW30)</f>
        <v>3697</v>
      </c>
      <c r="CY31" s="69"/>
      <c r="CZ31" s="69"/>
      <c r="DA31" s="69"/>
    </row>
    <row r="32" spans="1:105" ht="22.5" customHeight="1" thickBot="1">
      <c r="A32" s="443">
        <f t="shared" si="8"/>
        <v>19</v>
      </c>
      <c r="B32" s="269" t="str">
        <f>ｼﾌﾄ原本!C23</f>
        <v>E.U</v>
      </c>
      <c r="C32" s="782" t="str">
        <f>ｼﾌﾄ原本!T23</f>
        <v>X</v>
      </c>
      <c r="D32" s="435">
        <f>IF(COUNTIF($H$14:$H$30,19),VLOOKUP(19,$H$14:$CU$30,3,FALSE),0)</f>
        <v>0</v>
      </c>
      <c r="E32" s="429">
        <f>IF(COUNTIF($H$14:$H$30,19),VLOOKUP(19,$H$14:$CU$30,4,FALSE),0)</f>
        <v>0</v>
      </c>
      <c r="F32" s="430">
        <f>IF(COUNTIF($H$14:$H$30,19),VLOOKUP(19,$H$14:$CU$30,92,FALSE),0)</f>
        <v>0</v>
      </c>
      <c r="G32" s="431">
        <f>IF(COUNTIF($H$14:$H$30,19),VLOOKUP(19,$H$14:$CW$30,94,FALSE),0)</f>
        <v>0</v>
      </c>
      <c r="I32" s="316"/>
      <c r="J32" s="1474" t="s">
        <v>188</v>
      </c>
      <c r="K32" s="1475"/>
      <c r="L32" s="1300" t="str">
        <f>IF(ISERROR(L3*1000/(L31-L8-L10)),"",(L3*1000/(L31-L8-L10)))</f>
        <v/>
      </c>
      <c r="M32" s="1300"/>
      <c r="N32" s="1300"/>
      <c r="O32" s="1300"/>
      <c r="P32" s="1300">
        <f>IF(ISERROR(P3*1000/(P31-P8-P10)),"",(P3*1000/(P31-P8-P10)))</f>
        <v>0</v>
      </c>
      <c r="Q32" s="1300"/>
      <c r="R32" s="1300"/>
      <c r="S32" s="1300"/>
      <c r="T32" s="1300">
        <f>IF(ISERROR(T3*1000/(T31-T8-T10)),"",(T3*1000/(T31-T8-T10)))</f>
        <v>0</v>
      </c>
      <c r="U32" s="1300"/>
      <c r="V32" s="1300"/>
      <c r="W32" s="1300"/>
      <c r="X32" s="1300">
        <f>IF(ISERROR(X3*1000/(X31-X8-X10)),"",X3*1000/(X31-X8-X10))</f>
        <v>3500</v>
      </c>
      <c r="Y32" s="1300"/>
      <c r="Z32" s="1300"/>
      <c r="AA32" s="1300"/>
      <c r="AB32" s="1300">
        <f>IF(ISERROR(AB3*1000/(AB31-AB8-AB10)),"",AB3*1000/(AB31-AB8-AB10))</f>
        <v>3250</v>
      </c>
      <c r="AC32" s="1300"/>
      <c r="AD32" s="1300"/>
      <c r="AE32" s="1300"/>
      <c r="AF32" s="1300">
        <f>IF(ISERROR(AF3*1000/(AF31-AF8-AF10)),"",AF3*1000/(AF31-AF8-AF10))</f>
        <v>3250</v>
      </c>
      <c r="AG32" s="1300"/>
      <c r="AH32" s="1300"/>
      <c r="AI32" s="1300"/>
      <c r="AJ32" s="1300">
        <f>IF(ISERROR(AJ3*1000/(AJ31-AJ8-AJ10)),"",AJ3*1000/(AJ31-AJ8-AJ10))</f>
        <v>4500</v>
      </c>
      <c r="AK32" s="1300"/>
      <c r="AL32" s="1300"/>
      <c r="AM32" s="1300"/>
      <c r="AN32" s="1300">
        <f>IF(ISERROR(AN3*1000/(AN31-AN8-AN10)),"",AN3*1000/(AN31-AN8-AN10))</f>
        <v>7000</v>
      </c>
      <c r="AO32" s="1300"/>
      <c r="AP32" s="1300"/>
      <c r="AQ32" s="1300"/>
      <c r="AR32" s="1300">
        <f>IF(ISERROR(AR3*1000/(AR31-AR8-AR10)),"",AR3*1000/(AR31-AR8-AR10))</f>
        <v>6200</v>
      </c>
      <c r="AS32" s="1300"/>
      <c r="AT32" s="1300"/>
      <c r="AU32" s="1300"/>
      <c r="AV32" s="1300">
        <f>IF(ISERROR(AV3*1000/(AV31-AV8-AV10)),"",AV3*1000/(AV31-AV8-AV10))</f>
        <v>7500</v>
      </c>
      <c r="AW32" s="1300"/>
      <c r="AX32" s="1300"/>
      <c r="AY32" s="1300"/>
      <c r="AZ32" s="1300">
        <f>IF(ISERROR(AZ3*1000/(AZ31-AZ8-AZ10)),"",AZ3*1000/(AZ31-AZ8-AZ10))</f>
        <v>8000</v>
      </c>
      <c r="BA32" s="1300"/>
      <c r="BB32" s="1300"/>
      <c r="BC32" s="1300"/>
      <c r="BD32" s="1300">
        <f>IF(ISERROR(BD3*1000/(BD31-BD8-BD10)),"",BD3*1000/(BD31-BD8-BD10))</f>
        <v>7500</v>
      </c>
      <c r="BE32" s="1300"/>
      <c r="BF32" s="1300"/>
      <c r="BG32" s="1300"/>
      <c r="BH32" s="1300">
        <f>IF(ISERROR(BH3*1000/(BH31-BH8-BH10)),"",BH3*1000/(BH31-BH8-BH10))</f>
        <v>4666.666666666667</v>
      </c>
      <c r="BI32" s="1300"/>
      <c r="BJ32" s="1300"/>
      <c r="BK32" s="1300"/>
      <c r="BL32" s="1300">
        <f>IF(ISERROR(BL3*1000/(BL31-BL8-BL10)),"",BL3*1000/(BL31-BL8-BL10))</f>
        <v>5000</v>
      </c>
      <c r="BM32" s="1300"/>
      <c r="BN32" s="1300"/>
      <c r="BO32" s="1300"/>
      <c r="BP32" s="1300">
        <f>IF(ISERROR(BP3*1000/(BP31-BP8-BP10)),"",BP3*1000/(BP31-BP8-BP10))</f>
        <v>5333.333333333333</v>
      </c>
      <c r="BQ32" s="1300"/>
      <c r="BR32" s="1300"/>
      <c r="BS32" s="1300"/>
      <c r="BT32" s="1300">
        <f>IF(ISERROR(BT3*1000/(BT31-BT8-BT10)),"",BT3*1000/(BT31-BT8-BT10))</f>
        <v>4000</v>
      </c>
      <c r="BU32" s="1300"/>
      <c r="BV32" s="1300"/>
      <c r="BW32" s="1300"/>
      <c r="BX32" s="1300">
        <f>IF(ISERROR(BX3*1000/(BX31-BX8-BX10)),"",BX3*1000/(BX31-BX8-BX10))</f>
        <v>1333.3333333333333</v>
      </c>
      <c r="BY32" s="1300"/>
      <c r="BZ32" s="1300"/>
      <c r="CA32" s="1300"/>
      <c r="CB32" s="1300">
        <f>IF(ISERROR(CB3*1000/(CB31-CB8-CB10)),"",CB3*1000/(CB31-CB8-CB10))</f>
        <v>0</v>
      </c>
      <c r="CC32" s="1300"/>
      <c r="CD32" s="1300"/>
      <c r="CE32" s="1300"/>
      <c r="CF32" s="1300" t="str">
        <f>IF(ISERROR(CF3*1000/(CF31-CF8-CF10)),"",(CF3*1000/(CF31-CF8-CF10)))</f>
        <v/>
      </c>
      <c r="CG32" s="1300"/>
      <c r="CH32" s="1300"/>
      <c r="CI32" s="1300"/>
      <c r="CJ32" s="1300" t="str">
        <f>IF(ISERROR(CJ3*1000/(CJ31-CJ8-CJ10)),"",(CJ3*1000/(CJ31-CJ8-CJ10)))</f>
        <v/>
      </c>
      <c r="CK32" s="1300"/>
      <c r="CL32" s="1300"/>
      <c r="CM32" s="1347"/>
      <c r="CN32" s="238"/>
      <c r="CO32" s="238"/>
      <c r="CP32" s="64"/>
      <c r="CT32" s="64"/>
      <c r="CU32" s="64"/>
      <c r="CV32" s="64"/>
    </row>
    <row r="33" spans="1:126" ht="22.5" customHeight="1" thickBot="1">
      <c r="A33" s="443">
        <f t="shared" si="8"/>
        <v>20</v>
      </c>
      <c r="B33" s="269" t="str">
        <f>ｼﾌﾄ原本!C24</f>
        <v>S.S</v>
      </c>
      <c r="C33" s="784" t="str">
        <f>ｼﾌﾄ原本!T24</f>
        <v>17-L</v>
      </c>
      <c r="D33" s="435">
        <f>IF(COUNTIF($H$14:$H$30,20),VLOOKUP(20,$H$14:$CU$30,3,FALSE),0)</f>
        <v>17</v>
      </c>
      <c r="E33" s="429">
        <f>IF(COUNTIF($H$14:$H$30,20),VLOOKUP(20,$H$14:$CU$30,4,FALSE),0)</f>
        <v>22</v>
      </c>
      <c r="F33" s="430">
        <f ca="1">IF(COUNTIF($H$14:$H$30,20),VLOOKUP(20,$H$14:$CU$30,92,FALSE),0)</f>
        <v>6130</v>
      </c>
      <c r="G33" s="431">
        <f ca="1">IF(COUNTIF($H$14:$H$30,20),VLOOKUP(20,$H$14:$CW$30,94,FALSE),0)</f>
        <v>320</v>
      </c>
      <c r="I33" s="225"/>
      <c r="J33" s="226"/>
      <c r="K33" s="318"/>
      <c r="L33" s="384"/>
      <c r="M33" s="172"/>
      <c r="N33" s="64"/>
      <c r="O33" s="64"/>
      <c r="P33" s="64"/>
      <c r="Q33" s="69"/>
      <c r="R33" s="69"/>
      <c r="S33" s="69"/>
      <c r="AB33" s="1360">
        <v>1</v>
      </c>
      <c r="AC33" s="1360"/>
      <c r="AD33" s="1360"/>
      <c r="AE33" s="1360"/>
      <c r="AF33" s="1361" t="s">
        <v>60</v>
      </c>
      <c r="AG33" s="1361"/>
      <c r="AH33" s="1361"/>
      <c r="AI33" s="1361"/>
      <c r="CP33" s="64"/>
      <c r="CT33" s="64"/>
      <c r="CU33" s="64"/>
      <c r="CV33" s="64"/>
    </row>
    <row r="34" spans="1:126" ht="22.5" customHeight="1" thickBot="1">
      <c r="A34" s="443">
        <f t="shared" si="8"/>
        <v>21</v>
      </c>
      <c r="B34" s="269" t="str">
        <f>ｼﾌﾄ原本!C25</f>
        <v>S.K</v>
      </c>
      <c r="C34" s="782" t="str">
        <f>ｼﾌﾄ原本!T25</f>
        <v>F</v>
      </c>
      <c r="D34" s="435">
        <f>IF(COUNTIF($H$14:$H$30,21),VLOOKUP(21,$H$14:$CU$30,3,FALSE),0)</f>
        <v>0</v>
      </c>
      <c r="E34" s="429">
        <f>IF(COUNTIF($H$14:$H$30,21),VLOOKUP(21,$H$14:$CU$30,4,FALSE),0)</f>
        <v>0</v>
      </c>
      <c r="F34" s="430">
        <f>IF(COUNTIF($H$14:$H$30,21),VLOOKUP(21,$H$14:$CU$30,92,FALSE),0)</f>
        <v>0</v>
      </c>
      <c r="G34" s="431">
        <f>IF(COUNTIF($H$14:$H$30,21),VLOOKUP(21,$H$14:$CW$30,94,FALSE),0)</f>
        <v>0</v>
      </c>
      <c r="I34" s="317"/>
      <c r="J34" s="1195" t="s">
        <v>189</v>
      </c>
      <c r="K34" s="1196"/>
      <c r="L34" s="1197" t="s">
        <v>190</v>
      </c>
      <c r="M34" s="1197"/>
      <c r="N34" s="1197"/>
      <c r="O34" s="1197"/>
      <c r="P34" s="1197"/>
      <c r="Q34" s="1197"/>
      <c r="R34" s="1197"/>
      <c r="S34" s="1197"/>
      <c r="T34" s="1197"/>
      <c r="U34" s="1197"/>
      <c r="V34" s="1197"/>
      <c r="W34" s="1197"/>
      <c r="Z34" s="1193" t="s">
        <v>59</v>
      </c>
      <c r="AA34" s="1153"/>
      <c r="AB34" s="1153"/>
      <c r="AC34" s="1153"/>
      <c r="AD34" s="1153"/>
      <c r="AE34" s="1153"/>
      <c r="AF34" s="1153"/>
      <c r="AG34" s="1153"/>
      <c r="AH34" s="1153"/>
      <c r="AI34" s="1153"/>
      <c r="AJ34" s="1153"/>
      <c r="AK34" s="1153"/>
      <c r="AL34" s="1153"/>
      <c r="AM34" s="1153"/>
      <c r="AN34" s="1153"/>
      <c r="AO34" s="1153"/>
      <c r="AP34" s="1153"/>
      <c r="AQ34" s="1153"/>
      <c r="AR34" s="1153"/>
      <c r="AS34" s="1153"/>
      <c r="AT34" s="1153"/>
      <c r="AU34" s="1153"/>
      <c r="AV34" s="1153"/>
      <c r="AW34" s="1153"/>
      <c r="AX34" s="1153"/>
      <c r="AY34" s="1153"/>
      <c r="AZ34" s="1153"/>
      <c r="BA34" s="1153"/>
      <c r="BB34" s="1153"/>
      <c r="BC34" s="1153"/>
      <c r="BD34" s="1153"/>
      <c r="BE34" s="1153"/>
      <c r="BF34" s="1153"/>
      <c r="BG34" s="1154"/>
      <c r="BH34" s="1152" t="s">
        <v>1</v>
      </c>
      <c r="BI34" s="1153"/>
      <c r="BJ34" s="1153"/>
      <c r="BK34" s="1153"/>
      <c r="BL34" s="1153"/>
      <c r="BM34" s="1153"/>
      <c r="BN34" s="1153"/>
      <c r="BO34" s="1153"/>
      <c r="BP34" s="1153"/>
      <c r="BQ34" s="1153"/>
      <c r="BR34" s="1153"/>
      <c r="BS34" s="1153"/>
      <c r="BT34" s="1153"/>
      <c r="BU34" s="1154"/>
      <c r="BV34" s="1152" t="s">
        <v>11</v>
      </c>
      <c r="BW34" s="1153"/>
      <c r="BX34" s="1153"/>
      <c r="BY34" s="1153"/>
      <c r="BZ34" s="1153"/>
      <c r="CA34" s="1153"/>
      <c r="CB34" s="1153"/>
      <c r="CC34" s="1153"/>
      <c r="CD34" s="1153"/>
      <c r="CE34" s="1153"/>
      <c r="CF34" s="1153"/>
      <c r="CG34" s="1153"/>
      <c r="CH34" s="1153"/>
      <c r="CI34" s="1154"/>
      <c r="CP34" s="64"/>
      <c r="CT34" s="64"/>
      <c r="CU34" s="64"/>
      <c r="CV34" s="64"/>
    </row>
    <row r="35" spans="1:126" ht="22.5" customHeight="1">
      <c r="A35" s="443">
        <f t="shared" si="8"/>
        <v>22</v>
      </c>
      <c r="B35" s="269">
        <f>ｼﾌﾄ原本!C26</f>
        <v>0</v>
      </c>
      <c r="C35" s="784">
        <f>ｼﾌﾄ原本!T26</f>
        <v>0</v>
      </c>
      <c r="D35" s="435">
        <f>IF(COUNTIF($H$14:$H$30,22),VLOOKUP(22,$H$14:$CU$30,3,FALSE),0)</f>
        <v>0</v>
      </c>
      <c r="E35" s="429">
        <f>IF(COUNTIF($H$14:$H$30,22),VLOOKUP(22,$H$14:$CU$30,4,FALSE),0)</f>
        <v>0</v>
      </c>
      <c r="F35" s="430">
        <f>IF(COUNTIF($H$14:$H$30,22),VLOOKUP(22,$H$14:$CU$30,92,FALSE),0)</f>
        <v>0</v>
      </c>
      <c r="G35" s="431">
        <f>IF(COUNTIF($H$14:$H$30,22),VLOOKUP(22,$H$14:$CW$30,94,FALSE),0)</f>
        <v>0</v>
      </c>
      <c r="I35" s="385" t="s">
        <v>89</v>
      </c>
      <c r="J35" s="1315">
        <f>CN3*1000</f>
        <v>270000</v>
      </c>
      <c r="K35" s="1315"/>
      <c r="L35" s="1315"/>
      <c r="M35" s="1315"/>
      <c r="N35" s="1315"/>
      <c r="O35" s="1315"/>
      <c r="P35" s="1315"/>
      <c r="Q35" s="1315"/>
      <c r="R35" s="1315"/>
      <c r="S35" s="1315"/>
      <c r="T35" s="1315"/>
      <c r="U35" s="1315"/>
      <c r="V35" s="1315"/>
      <c r="W35" s="1315"/>
      <c r="Z35" s="1356">
        <f>CHOOSE($AB$33,'セールスアクション '!B5,'セールスアクション '!B13,'セールスアクション '!B21,'セールスアクション '!B29,'セールスアクション '!B37)</f>
        <v>0</v>
      </c>
      <c r="AA35" s="1355"/>
      <c r="AB35" s="1355"/>
      <c r="AC35" s="1355"/>
      <c r="AD35" s="1355"/>
      <c r="AE35" s="1355"/>
      <c r="AF35" s="1355"/>
      <c r="AG35" s="1355"/>
      <c r="AH35" s="1355"/>
      <c r="AI35" s="1355"/>
      <c r="AJ35" s="1355"/>
      <c r="AK35" s="1355"/>
      <c r="AL35" s="1355"/>
      <c r="AM35" s="1355"/>
      <c r="AN35" s="1355"/>
      <c r="AO35" s="1355"/>
      <c r="AP35" s="1355"/>
      <c r="AQ35" s="1355"/>
      <c r="AR35" s="1355"/>
      <c r="AS35" s="1355"/>
      <c r="AT35" s="1355"/>
      <c r="AU35" s="1355"/>
      <c r="AV35" s="1355"/>
      <c r="AW35" s="1355"/>
      <c r="AX35" s="1355"/>
      <c r="AY35" s="1355"/>
      <c r="AZ35" s="1355">
        <f>CHOOSE($AB$33,'セールスアクション '!I5,'セールスアクション '!I13,'セールスアクション '!I21,'セールスアクション '!I29,'セールスアクション '!I37)</f>
        <v>0</v>
      </c>
      <c r="BA35" s="1355"/>
      <c r="BB35" s="1355"/>
      <c r="BC35" s="1355"/>
      <c r="BD35" s="1355"/>
      <c r="BE35" s="1355"/>
      <c r="BF35" s="1322"/>
      <c r="BG35" s="1322"/>
      <c r="BH35" s="1365">
        <f>CHOOSE($CA$1,PMC.D!D6,PMC.D!D15,PMC.D!D24,PMC.D!D33,PMC.D!D42,PMC.D!D51)</f>
        <v>0</v>
      </c>
      <c r="BI35" s="1366"/>
      <c r="BJ35" s="1366"/>
      <c r="BK35" s="1366"/>
      <c r="BL35" s="1366"/>
      <c r="BM35" s="1366"/>
      <c r="BN35" s="1366"/>
      <c r="BO35" s="1366"/>
      <c r="BP35" s="1366"/>
      <c r="BQ35" s="1366"/>
      <c r="BR35" s="1366"/>
      <c r="BS35" s="1367"/>
      <c r="BT35" s="1322"/>
      <c r="BU35" s="1322"/>
      <c r="BV35" s="1362">
        <f>CHOOSE($CA$1,PMC.D!J6,PMC.D!J15,PMC.D!J24,PMC.D!J33,PMC.D!J42,PMC.D!J51)</f>
        <v>0</v>
      </c>
      <c r="BW35" s="1363"/>
      <c r="BX35" s="1363"/>
      <c r="BY35" s="1363"/>
      <c r="BZ35" s="1363"/>
      <c r="CA35" s="1363"/>
      <c r="CB35" s="1363"/>
      <c r="CC35" s="1363"/>
      <c r="CD35" s="1363"/>
      <c r="CE35" s="1363"/>
      <c r="CF35" s="1363"/>
      <c r="CG35" s="1364"/>
      <c r="CH35" s="1322"/>
      <c r="CI35" s="1370"/>
      <c r="CP35" s="64"/>
      <c r="CT35" s="64"/>
      <c r="CU35" s="64"/>
      <c r="CV35" s="64"/>
    </row>
    <row r="36" spans="1:126" ht="22.5" customHeight="1">
      <c r="A36" s="443">
        <f t="shared" si="8"/>
        <v>23</v>
      </c>
      <c r="B36" s="269">
        <f>ｼﾌﾄ原本!C27</f>
        <v>0</v>
      </c>
      <c r="C36" s="782">
        <f>ｼﾌﾄ原本!T27</f>
        <v>0</v>
      </c>
      <c r="D36" s="435">
        <f>IF(COUNTIF($H$14:$H$30,23),VLOOKUP(23,$H$14:$CU$30,3,FALSE),0)</f>
        <v>0</v>
      </c>
      <c r="E36" s="429">
        <f>IF(COUNTIF($H$14:$H$30,23),VLOOKUP(23,$H$14:$CU$30,4,FALSE),0)</f>
        <v>0</v>
      </c>
      <c r="F36" s="430">
        <f>IF(COUNTIF($H$14:$H$30,23),VLOOKUP(23,$H$14:$CU$30,92,FALSE),0)</f>
        <v>0</v>
      </c>
      <c r="G36" s="431">
        <f>IF(COUNTIF($H$14:$H$30,23),VLOOKUP(23,$H$14:$CW$30,94,FALSE),0)</f>
        <v>0</v>
      </c>
      <c r="I36" s="385" t="s">
        <v>191</v>
      </c>
      <c r="J36" s="1155">
        <f>CHOOSE(CA1,ﾃﾞｰﾀ入力!W4,ﾃﾞｰﾀ入力!W5,ﾃﾞｰﾀ入力!W6,ﾃﾞｰﾀ入力!W7,ﾃﾞｰﾀ入力!W8,ﾃﾞｰﾀ入力!W9)</f>
        <v>361</v>
      </c>
      <c r="K36" s="1155"/>
      <c r="L36" s="1155"/>
      <c r="M36" s="1155"/>
      <c r="N36" s="1155"/>
      <c r="O36" s="1155"/>
      <c r="P36" s="1155"/>
      <c r="Q36" s="1155"/>
      <c r="R36" s="1155"/>
      <c r="S36" s="1155"/>
      <c r="T36" s="1155"/>
      <c r="U36" s="1155"/>
      <c r="V36" s="1155"/>
      <c r="W36" s="1155"/>
      <c r="Z36" s="1318">
        <f>CHOOSE($AB$33,'セールスアクション '!B6,'セールスアクション '!B14,'セールスアクション '!B22,'セールスアクション '!B30,'セールスアクション '!B38)</f>
        <v>0</v>
      </c>
      <c r="AA36" s="1319"/>
      <c r="AB36" s="1319"/>
      <c r="AC36" s="1319"/>
      <c r="AD36" s="1319"/>
      <c r="AE36" s="1319"/>
      <c r="AF36" s="1319"/>
      <c r="AG36" s="1319"/>
      <c r="AH36" s="1319"/>
      <c r="AI36" s="1319"/>
      <c r="AJ36" s="1319"/>
      <c r="AK36" s="1319"/>
      <c r="AL36" s="1319"/>
      <c r="AM36" s="1319"/>
      <c r="AN36" s="1319"/>
      <c r="AO36" s="1319"/>
      <c r="AP36" s="1319"/>
      <c r="AQ36" s="1319"/>
      <c r="AR36" s="1319"/>
      <c r="AS36" s="1319"/>
      <c r="AT36" s="1319"/>
      <c r="AU36" s="1319"/>
      <c r="AV36" s="1319"/>
      <c r="AW36" s="1319"/>
      <c r="AX36" s="1319"/>
      <c r="AY36" s="1319"/>
      <c r="AZ36" s="1319">
        <f>CHOOSE($AB$33,'セールスアクション '!I6,'セールスアクション '!I14,'セールスアクション '!I22,'セールスアクション '!I30,'セールスアクション '!I38)</f>
        <v>0</v>
      </c>
      <c r="BA36" s="1319"/>
      <c r="BB36" s="1319"/>
      <c r="BC36" s="1319"/>
      <c r="BD36" s="1319"/>
      <c r="BE36" s="1319"/>
      <c r="BF36" s="1127"/>
      <c r="BG36" s="1127"/>
      <c r="BH36" s="1348">
        <f>CHOOSE($CA$1,PMC.D!D7,PMC.D!D16,PMC.D!D25,PMC.D!D34,PMC.D!D43,PMC.D!D52)</f>
        <v>0</v>
      </c>
      <c r="BI36" s="1349"/>
      <c r="BJ36" s="1349"/>
      <c r="BK36" s="1349"/>
      <c r="BL36" s="1349"/>
      <c r="BM36" s="1349"/>
      <c r="BN36" s="1349"/>
      <c r="BO36" s="1349"/>
      <c r="BP36" s="1349"/>
      <c r="BQ36" s="1349"/>
      <c r="BR36" s="1349"/>
      <c r="BS36" s="1350"/>
      <c r="BT36" s="1127"/>
      <c r="BU36" s="1127"/>
      <c r="BV36" s="1348">
        <f>CHOOSE($CA$1,PMC.D!J7,PMC.D!J16,PMC.D!J25,PMC.D!J34,PMC.D!J43,PMC.D!J52)</f>
        <v>0</v>
      </c>
      <c r="BW36" s="1349"/>
      <c r="BX36" s="1349"/>
      <c r="BY36" s="1349"/>
      <c r="BZ36" s="1349"/>
      <c r="CA36" s="1349"/>
      <c r="CB36" s="1349"/>
      <c r="CC36" s="1349"/>
      <c r="CD36" s="1349"/>
      <c r="CE36" s="1349"/>
      <c r="CF36" s="1349"/>
      <c r="CG36" s="1350"/>
      <c r="CH36" s="1127"/>
      <c r="CI36" s="1371"/>
      <c r="CP36" s="64"/>
      <c r="CT36" s="64"/>
      <c r="CU36" s="64"/>
      <c r="CV36" s="64"/>
    </row>
    <row r="37" spans="1:126" ht="22.5" customHeight="1">
      <c r="A37" s="443">
        <f t="shared" si="8"/>
        <v>24</v>
      </c>
      <c r="B37" s="269">
        <f>ｼﾌﾄ原本!C28</f>
        <v>0</v>
      </c>
      <c r="C37" s="784">
        <f>ｼﾌﾄ原本!T28</f>
        <v>0</v>
      </c>
      <c r="D37" s="435">
        <f>IF(COUNTIF($H$14:$H$30,24),VLOOKUP(24,$H$14:$CU$30,3,FALSE),0)</f>
        <v>0</v>
      </c>
      <c r="E37" s="429">
        <f>IF(COUNTIF($H$14:$H$30,24),VLOOKUP(24,$H$14:$CU$30,4,FALSE),0)</f>
        <v>0</v>
      </c>
      <c r="F37" s="430">
        <f>IF(COUNTIF($H$14:$H$30,24),VLOOKUP(24,$H$14:$CU$30,92,FALSE),0)</f>
        <v>0</v>
      </c>
      <c r="G37" s="431">
        <f>IF(COUNTIF($H$14:$H$30,24),VLOOKUP(24,$H$14:$CW$30,94,FALSE),0)</f>
        <v>0</v>
      </c>
      <c r="I37" s="385" t="s">
        <v>192</v>
      </c>
      <c r="J37" s="1315">
        <f ca="1">J35/J40</f>
        <v>5427.13567839196</v>
      </c>
      <c r="K37" s="1315"/>
      <c r="L37" s="1169">
        <f>J35/L40</f>
        <v>6923.0769230769229</v>
      </c>
      <c r="M37" s="1169"/>
      <c r="N37" s="1169"/>
      <c r="O37" s="1169"/>
      <c r="P37" s="1169"/>
      <c r="Q37" s="1169"/>
      <c r="R37" s="1169"/>
      <c r="S37" s="1169"/>
      <c r="T37" s="1169"/>
      <c r="U37" s="1169"/>
      <c r="V37" s="1169"/>
      <c r="W37" s="1169"/>
      <c r="Z37" s="1318">
        <f>CHOOSE($AB$33,'セールスアクション '!B7,'セールスアクション '!B15,'セールスアクション '!B23,'セールスアクション '!B31,'セールスアクション '!B39)</f>
        <v>0</v>
      </c>
      <c r="AA37" s="1319"/>
      <c r="AB37" s="1319"/>
      <c r="AC37" s="1319"/>
      <c r="AD37" s="1319"/>
      <c r="AE37" s="1319"/>
      <c r="AF37" s="1319"/>
      <c r="AG37" s="1319"/>
      <c r="AH37" s="1319"/>
      <c r="AI37" s="1319"/>
      <c r="AJ37" s="1319"/>
      <c r="AK37" s="1319"/>
      <c r="AL37" s="1319"/>
      <c r="AM37" s="1319"/>
      <c r="AN37" s="1319"/>
      <c r="AO37" s="1319"/>
      <c r="AP37" s="1319"/>
      <c r="AQ37" s="1319"/>
      <c r="AR37" s="1319"/>
      <c r="AS37" s="1319"/>
      <c r="AT37" s="1319"/>
      <c r="AU37" s="1319"/>
      <c r="AV37" s="1319"/>
      <c r="AW37" s="1319"/>
      <c r="AX37" s="1319"/>
      <c r="AY37" s="1319"/>
      <c r="AZ37" s="1319">
        <f>CHOOSE($AB$33,'セールスアクション '!I7,'セールスアクション '!I15,'セールスアクション '!I23,'セールスアクション '!I31,'セールスアクション '!I39)</f>
        <v>0</v>
      </c>
      <c r="BA37" s="1319"/>
      <c r="BB37" s="1319"/>
      <c r="BC37" s="1319"/>
      <c r="BD37" s="1319"/>
      <c r="BE37" s="1319"/>
      <c r="BF37" s="1127"/>
      <c r="BG37" s="1127"/>
      <c r="BH37" s="1348">
        <f>CHOOSE($CA$1,PMC.D!D8,PMC.D!D17,PMC.D!D26,PMC.D!D35,PMC.D!D44,PMC.D!D53)</f>
        <v>0</v>
      </c>
      <c r="BI37" s="1349"/>
      <c r="BJ37" s="1349"/>
      <c r="BK37" s="1349"/>
      <c r="BL37" s="1349"/>
      <c r="BM37" s="1349"/>
      <c r="BN37" s="1349"/>
      <c r="BO37" s="1349"/>
      <c r="BP37" s="1349"/>
      <c r="BQ37" s="1349"/>
      <c r="BR37" s="1349"/>
      <c r="BS37" s="1350"/>
      <c r="BT37" s="1127"/>
      <c r="BU37" s="1127"/>
      <c r="BV37" s="1348">
        <f>CHOOSE($CA$1,PMC.D!J8,PMC.D!J17,PMC.D!J26,PMC.D!J35,PMC.D!J44,PMC.D!J53)</f>
        <v>0</v>
      </c>
      <c r="BW37" s="1349"/>
      <c r="BX37" s="1349"/>
      <c r="BY37" s="1349"/>
      <c r="BZ37" s="1349"/>
      <c r="CA37" s="1349"/>
      <c r="CB37" s="1349"/>
      <c r="CC37" s="1349"/>
      <c r="CD37" s="1349"/>
      <c r="CE37" s="1349"/>
      <c r="CF37" s="1349"/>
      <c r="CG37" s="1350"/>
      <c r="CH37" s="1127"/>
      <c r="CI37" s="1371"/>
      <c r="CP37" s="64"/>
      <c r="CT37" s="64"/>
      <c r="CU37" s="64"/>
      <c r="CV37" s="64"/>
    </row>
    <row r="38" spans="1:126" ht="22.5" customHeight="1">
      <c r="A38" s="443">
        <f t="shared" si="8"/>
        <v>25</v>
      </c>
      <c r="B38" s="269">
        <f>ｼﾌﾄ原本!C29</f>
        <v>0</v>
      </c>
      <c r="C38" s="784">
        <f>ｼﾌﾄ原本!T29</f>
        <v>0</v>
      </c>
      <c r="D38" s="435">
        <f>IF(COUNTIF($H$14:$H$30,25),VLOOKUP(25,$H$14:$CU$30,3,FALSE),0)</f>
        <v>0</v>
      </c>
      <c r="E38" s="429">
        <f>IF(COUNTIF($H$14:$H$30,25),VLOOKUP(25,$H$14:$CU$30,4,FALSE),0)</f>
        <v>0</v>
      </c>
      <c r="F38" s="430">
        <f>IF(COUNTIF($H$14:$H$30,25),VLOOKUP(25,$H$14:$CU$30,92,FALSE),0)</f>
        <v>0</v>
      </c>
      <c r="G38" s="431">
        <f>IF(COUNTIF($H$14:$H$30,25),VLOOKUP(25,$H$14:$CW$30,94,FALSE),0)</f>
        <v>0</v>
      </c>
      <c r="I38" s="385" t="s">
        <v>193</v>
      </c>
      <c r="J38" s="1480">
        <f ca="1">J36/J40</f>
        <v>7.2562814070351758</v>
      </c>
      <c r="K38" s="1480"/>
      <c r="L38" s="1194">
        <f>J36/L40</f>
        <v>9.2564102564102573</v>
      </c>
      <c r="M38" s="1194"/>
      <c r="N38" s="1194"/>
      <c r="O38" s="1194"/>
      <c r="P38" s="1194"/>
      <c r="Q38" s="1194"/>
      <c r="R38" s="1194"/>
      <c r="S38" s="1194"/>
      <c r="T38" s="1194"/>
      <c r="U38" s="1194"/>
      <c r="V38" s="1194"/>
      <c r="W38" s="1194"/>
      <c r="Z38" s="1318">
        <f>CHOOSE($AB$33,'セールスアクション '!B8,'セールスアクション '!B16,'セールスアクション '!B24,'セールスアクション '!B32,'セールスアクション '!B40)</f>
        <v>0</v>
      </c>
      <c r="AA38" s="1319"/>
      <c r="AB38" s="1319"/>
      <c r="AC38" s="1319"/>
      <c r="AD38" s="1319"/>
      <c r="AE38" s="1319"/>
      <c r="AF38" s="1319"/>
      <c r="AG38" s="1319"/>
      <c r="AH38" s="1319"/>
      <c r="AI38" s="1319"/>
      <c r="AJ38" s="1319"/>
      <c r="AK38" s="1319"/>
      <c r="AL38" s="1319"/>
      <c r="AM38" s="1319"/>
      <c r="AN38" s="1319"/>
      <c r="AO38" s="1319"/>
      <c r="AP38" s="1319"/>
      <c r="AQ38" s="1319"/>
      <c r="AR38" s="1319"/>
      <c r="AS38" s="1319"/>
      <c r="AT38" s="1319"/>
      <c r="AU38" s="1319"/>
      <c r="AV38" s="1319"/>
      <c r="AW38" s="1319"/>
      <c r="AX38" s="1319"/>
      <c r="AY38" s="1319"/>
      <c r="AZ38" s="1319">
        <f>CHOOSE($AB$33,'セールスアクション '!I8,'セールスアクション '!I16,'セールスアクション '!I24,'セールスアクション '!I32,'セールスアクション '!I40)</f>
        <v>0</v>
      </c>
      <c r="BA38" s="1319"/>
      <c r="BB38" s="1319"/>
      <c r="BC38" s="1319"/>
      <c r="BD38" s="1319"/>
      <c r="BE38" s="1319"/>
      <c r="BF38" s="1127"/>
      <c r="BG38" s="1127"/>
      <c r="BH38" s="1348">
        <f>CHOOSE($CA$1,PMC.D!D9,PMC.D!D18,PMC.D!D27,PMC.D!D36,PMC.D!D45,PMC.D!D54)</f>
        <v>0</v>
      </c>
      <c r="BI38" s="1349"/>
      <c r="BJ38" s="1349"/>
      <c r="BK38" s="1349"/>
      <c r="BL38" s="1349"/>
      <c r="BM38" s="1349"/>
      <c r="BN38" s="1349"/>
      <c r="BO38" s="1349"/>
      <c r="BP38" s="1349"/>
      <c r="BQ38" s="1349"/>
      <c r="BR38" s="1349"/>
      <c r="BS38" s="1350"/>
      <c r="BT38" s="1127"/>
      <c r="BU38" s="1127"/>
      <c r="BV38" s="1348">
        <f>CHOOSE($CA$1,PMC.D!J9,PMC.D!J18,PMC.D!J27,PMC.D!J36,PMC.D!J45,PMC.D!J54)</f>
        <v>0</v>
      </c>
      <c r="BW38" s="1349"/>
      <c r="BX38" s="1349"/>
      <c r="BY38" s="1349"/>
      <c r="BZ38" s="1349"/>
      <c r="CA38" s="1349"/>
      <c r="CB38" s="1349"/>
      <c r="CC38" s="1349"/>
      <c r="CD38" s="1349"/>
      <c r="CE38" s="1349"/>
      <c r="CF38" s="1349"/>
      <c r="CG38" s="1350"/>
      <c r="CH38" s="1127"/>
      <c r="CI38" s="1371"/>
      <c r="CP38" s="64"/>
      <c r="CT38" s="64"/>
      <c r="CU38" s="64"/>
      <c r="CV38" s="64"/>
    </row>
    <row r="39" spans="1:126" ht="22.5" customHeight="1" thickBot="1">
      <c r="A39" s="443">
        <f t="shared" si="8"/>
        <v>26</v>
      </c>
      <c r="B39" s="269">
        <f>ｼﾌﾄ原本!C30</f>
        <v>0</v>
      </c>
      <c r="C39" s="784">
        <f>ｼﾌﾄ原本!T30</f>
        <v>0</v>
      </c>
      <c r="D39" s="435">
        <f>IF(COUNTIF($H$14:$H$30,26),VLOOKUP(26,$H$14:$CU$30,3,FALSE),0)</f>
        <v>0</v>
      </c>
      <c r="E39" s="429">
        <f>IF(COUNTIF($H$14:$H$30,26),VLOOKUP(26,$H$14:$CU$30,4,FALSE),0)</f>
        <v>0</v>
      </c>
      <c r="F39" s="430">
        <f>IF(COUNTIF($H$14:$H$30,26),VLOOKUP(26,$H$14:$CU$30,92,FALSE),0)</f>
        <v>0</v>
      </c>
      <c r="G39" s="431">
        <f>IF(COUNTIF($H$14:$H$30,26),VLOOKUP(26,$H$14:$CW$30,94,FALSE),0)</f>
        <v>0</v>
      </c>
      <c r="I39" s="385" t="s">
        <v>194</v>
      </c>
      <c r="J39" s="424">
        <f ca="1">SUMIF(CV14:CV30,"&gt;1500",CP14:CQ30)</f>
        <v>0</v>
      </c>
      <c r="K39" s="425">
        <f ca="1">SUMIF(CV14:CV30,"&lt;2000",CP14:CQ30)</f>
        <v>49.75</v>
      </c>
      <c r="L39" s="1302">
        <f ca="1">SUMIF(CV14:CV30,"&gt;1500",CP14:CQ30)</f>
        <v>0</v>
      </c>
      <c r="M39" s="1302"/>
      <c r="N39" s="1302"/>
      <c r="O39" s="1302"/>
      <c r="P39" s="1302"/>
      <c r="Q39" s="1302"/>
      <c r="R39" s="1302">
        <f ca="1">L40-L39</f>
        <v>39</v>
      </c>
      <c r="S39" s="1302"/>
      <c r="T39" s="1302"/>
      <c r="U39" s="1302"/>
      <c r="V39" s="1302"/>
      <c r="W39" s="1302"/>
      <c r="X39" s="65"/>
      <c r="Y39" s="65"/>
      <c r="Z39" s="1320">
        <f>CHOOSE($AB$33,'セールスアクション '!B9,'セールスアクション '!B17,'セールスアクション '!B25,'セールスアクション '!B33,'セールスアクション '!B41)</f>
        <v>0</v>
      </c>
      <c r="AA39" s="1321"/>
      <c r="AB39" s="1321"/>
      <c r="AC39" s="1321"/>
      <c r="AD39" s="1321"/>
      <c r="AE39" s="1321"/>
      <c r="AF39" s="1321"/>
      <c r="AG39" s="1321"/>
      <c r="AH39" s="1321"/>
      <c r="AI39" s="1321"/>
      <c r="AJ39" s="1321"/>
      <c r="AK39" s="1321"/>
      <c r="AL39" s="1321"/>
      <c r="AM39" s="1321"/>
      <c r="AN39" s="1321"/>
      <c r="AO39" s="1321"/>
      <c r="AP39" s="1321"/>
      <c r="AQ39" s="1321"/>
      <c r="AR39" s="1321"/>
      <c r="AS39" s="1321"/>
      <c r="AT39" s="1321"/>
      <c r="AU39" s="1321"/>
      <c r="AV39" s="1321"/>
      <c r="AW39" s="1321"/>
      <c r="AX39" s="1321"/>
      <c r="AY39" s="1321"/>
      <c r="AZ39" s="1321">
        <f>CHOOSE($AB$33,'セールスアクション '!I9,'セールスアクション '!I17,'セールスアクション '!I25,'セールスアクション '!I33,'セールスアクション '!I41)</f>
        <v>0</v>
      </c>
      <c r="BA39" s="1321"/>
      <c r="BB39" s="1321"/>
      <c r="BC39" s="1321"/>
      <c r="BD39" s="1321"/>
      <c r="BE39" s="1321"/>
      <c r="BF39" s="1368"/>
      <c r="BG39" s="1368"/>
      <c r="BH39" s="1357">
        <f>CHOOSE($CA$1,PMC.D!D10,PMC.D!D19,PMC.D!D28,PMC.D!D37,PMC.D!D46,PMC.D!D55)</f>
        <v>0</v>
      </c>
      <c r="BI39" s="1358"/>
      <c r="BJ39" s="1358"/>
      <c r="BK39" s="1358"/>
      <c r="BL39" s="1358"/>
      <c r="BM39" s="1358"/>
      <c r="BN39" s="1358"/>
      <c r="BO39" s="1358"/>
      <c r="BP39" s="1358"/>
      <c r="BQ39" s="1358"/>
      <c r="BR39" s="1358"/>
      <c r="BS39" s="1359"/>
      <c r="BT39" s="1368"/>
      <c r="BU39" s="1368"/>
      <c r="BV39" s="1357">
        <f>CHOOSE($CA$1,PMC.D!J10,PMC.D!J19,PMC.D!J28,PMC.D!J37,PMC.D!J46,PMC.D!J55)</f>
        <v>0</v>
      </c>
      <c r="BW39" s="1358"/>
      <c r="BX39" s="1358"/>
      <c r="BY39" s="1358"/>
      <c r="BZ39" s="1358"/>
      <c r="CA39" s="1358"/>
      <c r="CB39" s="1358"/>
      <c r="CC39" s="1358"/>
      <c r="CD39" s="1358"/>
      <c r="CE39" s="1358"/>
      <c r="CF39" s="1358"/>
      <c r="CG39" s="1359"/>
      <c r="CH39" s="1368"/>
      <c r="CI39" s="1369"/>
      <c r="CP39" s="64"/>
      <c r="CT39" s="64"/>
      <c r="CU39" s="64"/>
      <c r="CV39" s="64"/>
    </row>
    <row r="40" spans="1:126" ht="22.5" customHeight="1">
      <c r="A40" s="443">
        <f t="shared" si="8"/>
        <v>27</v>
      </c>
      <c r="B40" s="269">
        <f>ｼﾌﾄ原本!C31</f>
        <v>0</v>
      </c>
      <c r="C40" s="782">
        <f>ｼﾌﾄ原本!T31</f>
        <v>0</v>
      </c>
      <c r="D40" s="435">
        <f>IF(COUNTIF($H$14:$H$30,27),VLOOKUP(27,$H$14:$CU$30,3,FALSE),0)</f>
        <v>0</v>
      </c>
      <c r="E40" s="429">
        <f>IF(COUNTIF($H$14:$H$30,27),VLOOKUP(27,$H$14:$CU$30,4,FALSE),0)</f>
        <v>0</v>
      </c>
      <c r="F40" s="430">
        <f>IF(COUNTIF($H$14:$H$30,27),VLOOKUP(27,$H$14:$CU$30,92,FALSE),0)</f>
        <v>0</v>
      </c>
      <c r="G40" s="431">
        <f>IF(COUNTIF($H$14:$H$30,27),VLOOKUP(27,$H$14:$CW$30,94,FALSE),0)</f>
        <v>0</v>
      </c>
      <c r="I40" s="385" t="s">
        <v>195</v>
      </c>
      <c r="J40" s="1479">
        <f ca="1">J39+K39</f>
        <v>49.75</v>
      </c>
      <c r="K40" s="1479"/>
      <c r="L40" s="1302">
        <f>CN11-CN8</f>
        <v>39</v>
      </c>
      <c r="M40" s="1302"/>
      <c r="N40" s="1302"/>
      <c r="O40" s="1302"/>
      <c r="P40" s="1302"/>
      <c r="Q40" s="1302"/>
      <c r="R40" s="1302"/>
      <c r="S40" s="1302"/>
      <c r="T40" s="1302"/>
      <c r="U40" s="1302"/>
      <c r="V40" s="1302"/>
      <c r="W40" s="1302"/>
      <c r="X40" s="386"/>
      <c r="Y40" s="387"/>
      <c r="Z40" s="1387"/>
      <c r="AA40" s="1373"/>
      <c r="AB40" s="1373"/>
      <c r="AC40" s="1373"/>
      <c r="AD40" s="1373"/>
      <c r="AE40" s="1373"/>
      <c r="AF40" s="1373"/>
      <c r="AG40" s="1373"/>
      <c r="AH40" s="1373"/>
      <c r="AI40" s="1373"/>
      <c r="AJ40" s="1373"/>
      <c r="AK40" s="1373"/>
      <c r="AL40" s="1373"/>
      <c r="AM40" s="1373"/>
      <c r="AN40" s="1373"/>
      <c r="AO40" s="1373"/>
      <c r="AP40" s="1373"/>
      <c r="AQ40" s="1373"/>
      <c r="AR40" s="1373"/>
      <c r="AS40" s="1373"/>
      <c r="AT40" s="1373"/>
      <c r="AU40" s="1373"/>
      <c r="AV40" s="1373"/>
      <c r="AW40" s="1373"/>
      <c r="AX40" s="1373"/>
      <c r="AY40" s="1373"/>
      <c r="AZ40" s="1373"/>
      <c r="BA40" s="1373"/>
      <c r="BB40" s="1373"/>
      <c r="BC40" s="1373"/>
      <c r="BD40" s="1373"/>
      <c r="BE40" s="1373"/>
      <c r="BF40" s="1373"/>
      <c r="BG40" s="1373"/>
      <c r="BH40" s="1373"/>
      <c r="BI40" s="1373"/>
      <c r="BJ40" s="1373"/>
      <c r="BK40" s="1373"/>
      <c r="BL40" s="1373"/>
      <c r="BM40" s="1373"/>
      <c r="BN40" s="1373"/>
      <c r="BO40" s="1373"/>
      <c r="BP40" s="1373"/>
      <c r="BQ40" s="1373"/>
      <c r="BR40" s="1373"/>
      <c r="BS40" s="1373"/>
      <c r="BT40" s="1373"/>
      <c r="BU40" s="1373"/>
      <c r="BV40" s="1373"/>
      <c r="BW40" s="1373"/>
      <c r="BX40" s="1373"/>
      <c r="BY40" s="1373"/>
      <c r="BZ40" s="1373"/>
      <c r="CA40" s="1373"/>
      <c r="CB40" s="1373"/>
      <c r="CC40" s="1373"/>
      <c r="CD40" s="1373"/>
      <c r="CE40" s="1373"/>
      <c r="CF40" s="1373"/>
      <c r="CG40" s="1373"/>
      <c r="CH40" s="1373"/>
      <c r="CI40" s="337"/>
      <c r="CP40" s="64"/>
      <c r="CT40" s="64"/>
      <c r="CU40" s="64"/>
      <c r="CV40" s="64"/>
    </row>
    <row r="41" spans="1:126" ht="22.5" customHeight="1">
      <c r="A41" s="443">
        <f t="shared" si="8"/>
        <v>28</v>
      </c>
      <c r="B41" s="269" t="str">
        <f>ｼﾌﾄ原本!C32</f>
        <v>A.M（本部）</v>
      </c>
      <c r="C41" s="784">
        <f>ｼﾌﾄ原本!T32</f>
        <v>0</v>
      </c>
      <c r="D41" s="435">
        <f>IF(COUNTIF($H$14:$H$30,28),VLOOKUP(28,$H$14:$CU$30,3,FALSE),0)</f>
        <v>0</v>
      </c>
      <c r="E41" s="429">
        <f>IF(COUNTIF($H$14:$H$30,28),VLOOKUP(28,$H$14:$CU$30,4,FALSE),0)</f>
        <v>0</v>
      </c>
      <c r="F41" s="430">
        <f>IF(COUNTIF($H$14:$H$30,28),VLOOKUP(28,$H$14:$CU$30,92,FALSE),0)</f>
        <v>0</v>
      </c>
      <c r="G41" s="431">
        <f>IF(COUNTIF($H$14:$H$30,28),VLOOKUP(28,$H$14:$CW$30,94,FALSE),0)</f>
        <v>0</v>
      </c>
      <c r="I41" s="385" t="s">
        <v>197</v>
      </c>
      <c r="J41" s="1478">
        <f ca="1">SUMIF(CV14:CV30,"&lt;2000",CU14:CU30)</f>
        <v>64673.875</v>
      </c>
      <c r="K41" s="1478"/>
      <c r="L41" s="1169">
        <f ca="1">R39*ﾃﾞｰﾀ入力!A8</f>
        <v>49140</v>
      </c>
      <c r="M41" s="1169"/>
      <c r="N41" s="1169"/>
      <c r="O41" s="1169"/>
      <c r="P41" s="1169"/>
      <c r="Q41" s="1169"/>
      <c r="R41" s="1169"/>
      <c r="S41" s="1169"/>
      <c r="T41" s="1169"/>
      <c r="U41" s="1169"/>
      <c r="V41" s="1169"/>
      <c r="W41" s="1169"/>
      <c r="X41" s="389"/>
      <c r="Y41" s="390"/>
      <c r="Z41" s="1375"/>
      <c r="AA41" s="1376"/>
      <c r="AB41" s="1376"/>
      <c r="AC41" s="1376"/>
      <c r="AD41" s="1376"/>
      <c r="AE41" s="1376"/>
      <c r="AF41" s="1376"/>
      <c r="AG41" s="1376"/>
      <c r="AH41" s="1376"/>
      <c r="AI41" s="1376"/>
      <c r="AJ41" s="1376"/>
      <c r="AK41" s="1376"/>
      <c r="AL41" s="1376"/>
      <c r="AM41" s="1376"/>
      <c r="AN41" s="1376"/>
      <c r="AO41" s="1376"/>
      <c r="AP41" s="1376"/>
      <c r="AQ41" s="1376"/>
      <c r="AR41" s="1376"/>
      <c r="AS41" s="1376"/>
      <c r="AT41" s="1376"/>
      <c r="AU41" s="1376"/>
      <c r="AV41" s="1376"/>
      <c r="AW41" s="1376"/>
      <c r="AX41" s="1376"/>
      <c r="AY41" s="1376"/>
      <c r="AZ41" s="1376"/>
      <c r="BA41" s="1376"/>
      <c r="BB41" s="1376"/>
      <c r="BC41" s="1376"/>
      <c r="BD41" s="1376"/>
      <c r="BE41" s="1376"/>
      <c r="BF41" s="1376"/>
      <c r="BG41" s="1376"/>
      <c r="BH41" s="1376"/>
      <c r="BI41" s="1376"/>
      <c r="BJ41" s="1376"/>
      <c r="BK41" s="1376"/>
      <c r="BL41" s="1376"/>
      <c r="BM41" s="1376"/>
      <c r="BN41" s="1376"/>
      <c r="BO41" s="1376"/>
      <c r="BP41" s="1376"/>
      <c r="BQ41" s="1376"/>
      <c r="BR41" s="1376"/>
      <c r="BS41" s="1376"/>
      <c r="BT41" s="1376"/>
      <c r="BU41" s="1376"/>
      <c r="BV41" s="1376"/>
      <c r="BW41" s="1376"/>
      <c r="BX41" s="1376"/>
      <c r="BY41" s="1376"/>
      <c r="BZ41" s="1376"/>
      <c r="CA41" s="1376"/>
      <c r="CB41" s="1376"/>
      <c r="CC41" s="1376"/>
      <c r="CD41" s="1376"/>
      <c r="CE41" s="1376"/>
      <c r="CF41" s="1376"/>
      <c r="CG41" s="1376"/>
      <c r="CH41" s="1376"/>
      <c r="CI41" s="340"/>
      <c r="CP41" s="64"/>
      <c r="CT41" s="64"/>
      <c r="CU41" s="64"/>
      <c r="CV41" s="64"/>
    </row>
    <row r="42" spans="1:126" ht="22.5" customHeight="1">
      <c r="A42" s="443">
        <f t="shared" si="8"/>
        <v>29</v>
      </c>
      <c r="B42" s="269" t="str">
        <f>ｼﾌﾄ原本!C33</f>
        <v>S.I（本部</v>
      </c>
      <c r="C42" s="782">
        <f>ｼﾌﾄ原本!T33</f>
        <v>0</v>
      </c>
      <c r="D42" s="435">
        <f>IF(COUNTIF($H$14:$H$30,29),VLOOKUP(29,$H$14:$CU$30,3,FALSE),0)</f>
        <v>0</v>
      </c>
      <c r="E42" s="429">
        <f>IF(COUNTIF($H$14:$H$30,29),VLOOKUP(29,$H$14:$CU$30,4,FALSE),0)</f>
        <v>0</v>
      </c>
      <c r="F42" s="430">
        <f>IF(COUNTIF($H$14:$H$30,29),VLOOKUP(29,$H$14:$CU$30,92,FALSE),0)</f>
        <v>0</v>
      </c>
      <c r="G42" s="431">
        <f>IF(COUNTIF($H$14:$H$30,29),VLOOKUP(29,$H$14:$CW$30,94,FALSE),0)</f>
        <v>0</v>
      </c>
      <c r="I42" s="385" t="s">
        <v>201</v>
      </c>
      <c r="J42" s="1187">
        <f ca="1">(J41)/J35</f>
        <v>0.23953287037037038</v>
      </c>
      <c r="K42" s="1187"/>
      <c r="L42" s="1187">
        <f ca="1">L41/J35</f>
        <v>0.182</v>
      </c>
      <c r="M42" s="1187"/>
      <c r="N42" s="1187"/>
      <c r="O42" s="1187"/>
      <c r="P42" s="1187"/>
      <c r="Q42" s="1187"/>
      <c r="R42" s="1187"/>
      <c r="S42" s="1187"/>
      <c r="T42" s="1187"/>
      <c r="U42" s="1187"/>
      <c r="V42" s="1187"/>
      <c r="W42" s="1187"/>
      <c r="X42" s="392"/>
      <c r="Y42" s="393"/>
      <c r="Z42" s="1375"/>
      <c r="AA42" s="1376"/>
      <c r="AB42" s="1376"/>
      <c r="AC42" s="1376"/>
      <c r="AD42" s="1376"/>
      <c r="AE42" s="1376"/>
      <c r="AF42" s="1376"/>
      <c r="AG42" s="1376"/>
      <c r="AH42" s="1376"/>
      <c r="AI42" s="1376"/>
      <c r="AJ42" s="1376"/>
      <c r="AK42" s="1376"/>
      <c r="AL42" s="1376"/>
      <c r="AM42" s="1376"/>
      <c r="AN42" s="1376"/>
      <c r="AO42" s="1376"/>
      <c r="AP42" s="1376"/>
      <c r="AQ42" s="1376"/>
      <c r="AR42" s="1376"/>
      <c r="AS42" s="1376"/>
      <c r="AT42" s="1376"/>
      <c r="AU42" s="1376"/>
      <c r="AV42" s="1376"/>
      <c r="AW42" s="1376"/>
      <c r="AX42" s="1376"/>
      <c r="AY42" s="1376"/>
      <c r="AZ42" s="1376"/>
      <c r="BA42" s="1376"/>
      <c r="BB42" s="1376"/>
      <c r="BC42" s="1376"/>
      <c r="BD42" s="1376"/>
      <c r="BE42" s="1376"/>
      <c r="BF42" s="1376"/>
      <c r="BG42" s="1376"/>
      <c r="BH42" s="1376"/>
      <c r="BI42" s="1376"/>
      <c r="BJ42" s="1376"/>
      <c r="BK42" s="1376"/>
      <c r="BL42" s="1376"/>
      <c r="BM42" s="1376"/>
      <c r="BN42" s="1376"/>
      <c r="BO42" s="1376"/>
      <c r="BP42" s="1376"/>
      <c r="BQ42" s="1376"/>
      <c r="BR42" s="1376"/>
      <c r="BS42" s="1376"/>
      <c r="BT42" s="1376"/>
      <c r="BU42" s="1376"/>
      <c r="BV42" s="1376"/>
      <c r="BW42" s="1376"/>
      <c r="BX42" s="1376"/>
      <c r="BY42" s="1376"/>
      <c r="BZ42" s="1376"/>
      <c r="CA42" s="1376"/>
      <c r="CB42" s="1376"/>
      <c r="CC42" s="1376"/>
      <c r="CD42" s="1376"/>
      <c r="CE42" s="1376"/>
      <c r="CF42" s="1376"/>
      <c r="CG42" s="1376"/>
      <c r="CH42" s="1376"/>
      <c r="CI42" s="340"/>
      <c r="CP42" s="64"/>
      <c r="CT42" s="64"/>
      <c r="CU42" s="64"/>
      <c r="CV42" s="64"/>
    </row>
    <row r="43" spans="1:126" ht="22.5" customHeight="1">
      <c r="A43" s="443">
        <f t="shared" si="8"/>
        <v>30</v>
      </c>
      <c r="B43" s="269" t="str">
        <f>ｼﾌﾄ原本!C34</f>
        <v>不足①</v>
      </c>
      <c r="C43" s="784">
        <f>ｼﾌﾄ原本!T34</f>
        <v>0</v>
      </c>
      <c r="D43" s="435">
        <f>IF(COUNTIF($H$14:$H$30,30),VLOOKUP(30,$H$14:$CU$30,3,FALSE),0)</f>
        <v>0</v>
      </c>
      <c r="E43" s="429">
        <f>IF(COUNTIF($H$14:$H$30,30),VLOOKUP(30,$H$14:$CU$30,4,FALSE),0)</f>
        <v>0</v>
      </c>
      <c r="F43" s="430">
        <f>IF(COUNTIF($H$14:$H$30,30),VLOOKUP(30,$H$14:$CU$30,92,FALSE),0)</f>
        <v>0</v>
      </c>
      <c r="G43" s="431">
        <f>IF(COUNTIF($H$14:$H$30,30),VLOOKUP(30,$H$14:$CW$30,94,FALSE),0)</f>
        <v>0</v>
      </c>
      <c r="I43" s="395"/>
      <c r="J43" s="396"/>
      <c r="K43" s="396"/>
      <c r="L43" s="396"/>
      <c r="M43" s="396"/>
      <c r="N43" s="396"/>
      <c r="O43" s="396"/>
      <c r="P43" s="396"/>
      <c r="Q43" s="396"/>
      <c r="R43" s="396"/>
      <c r="S43" s="396"/>
      <c r="T43" s="396"/>
      <c r="U43" s="396"/>
      <c r="V43" s="396"/>
      <c r="W43" s="396"/>
      <c r="Z43" s="1375"/>
      <c r="AA43" s="1376"/>
      <c r="AB43" s="1376"/>
      <c r="AC43" s="1376"/>
      <c r="AD43" s="1376"/>
      <c r="AE43" s="1376"/>
      <c r="AF43" s="1376"/>
      <c r="AG43" s="1376"/>
      <c r="AH43" s="1376"/>
      <c r="AI43" s="1376"/>
      <c r="AJ43" s="1376"/>
      <c r="AK43" s="1376"/>
      <c r="AL43" s="1376"/>
      <c r="AM43" s="1376"/>
      <c r="AN43" s="1376"/>
      <c r="AO43" s="1376"/>
      <c r="AP43" s="1376"/>
      <c r="AQ43" s="1376"/>
      <c r="AR43" s="1376"/>
      <c r="AS43" s="1376"/>
      <c r="AT43" s="1376"/>
      <c r="AU43" s="1376"/>
      <c r="AV43" s="1376"/>
      <c r="AW43" s="1376"/>
      <c r="AX43" s="1376"/>
      <c r="AY43" s="1376"/>
      <c r="AZ43" s="1376"/>
      <c r="BA43" s="1376"/>
      <c r="BB43" s="1376"/>
      <c r="BC43" s="1376"/>
      <c r="BD43" s="1376"/>
      <c r="BE43" s="1376"/>
      <c r="BF43" s="1376"/>
      <c r="BG43" s="1376"/>
      <c r="BH43" s="1376"/>
      <c r="BI43" s="1376"/>
      <c r="BJ43" s="1376"/>
      <c r="BK43" s="1376"/>
      <c r="BL43" s="1376"/>
      <c r="BM43" s="1376"/>
      <c r="BN43" s="1376"/>
      <c r="BO43" s="1376"/>
      <c r="BP43" s="1376"/>
      <c r="BQ43" s="1376"/>
      <c r="BR43" s="1376"/>
      <c r="BS43" s="1376"/>
      <c r="BT43" s="1376"/>
      <c r="BU43" s="1376"/>
      <c r="BV43" s="1376"/>
      <c r="BW43" s="1376"/>
      <c r="BX43" s="1376"/>
      <c r="BY43" s="1376"/>
      <c r="BZ43" s="1376"/>
      <c r="CA43" s="1376"/>
      <c r="CB43" s="1376"/>
      <c r="CC43" s="1376"/>
      <c r="CD43" s="1376"/>
      <c r="CE43" s="1376"/>
      <c r="CF43" s="1376"/>
      <c r="CG43" s="1376"/>
      <c r="CH43" s="1376"/>
      <c r="CI43" s="340"/>
      <c r="CP43" s="64"/>
      <c r="CT43" s="64"/>
      <c r="CU43" s="64"/>
      <c r="CV43" s="64"/>
    </row>
    <row r="44" spans="1:126" ht="22.5" customHeight="1">
      <c r="A44" s="443">
        <f t="shared" si="8"/>
        <v>31</v>
      </c>
      <c r="B44" s="269">
        <f>ｼﾌﾄ原本!C35</f>
        <v>0</v>
      </c>
      <c r="C44" s="785">
        <f>ｼﾌﾄ原本!E35</f>
        <v>0</v>
      </c>
      <c r="D44" s="435">
        <f>IF(COUNTIF($H$14:$H$30,31),VLOOKUP(31,$H$14:$CU$30,3,FALSE),0)</f>
        <v>0</v>
      </c>
      <c r="E44" s="429">
        <f>IF(COUNTIF($H$14:$H$30,31),VLOOKUP(31,$H$14:$CU$30,4,FALSE),0)</f>
        <v>0</v>
      </c>
      <c r="F44" s="430">
        <f>IF(COUNTIF($H$14:$H$30,31),VLOOKUP(31,$H$14:$CU$30,92,FALSE),0)</f>
        <v>0</v>
      </c>
      <c r="G44" s="431">
        <f>IF(COUNTIF($H$14:$H$30,31),VLOOKUP(31,$H$14:$CW$30,94,FALSE),0)</f>
        <v>0</v>
      </c>
      <c r="I44" s="395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Z44" s="1375"/>
      <c r="AA44" s="1376"/>
      <c r="AB44" s="1376"/>
      <c r="AC44" s="1376"/>
      <c r="AD44" s="1376"/>
      <c r="AE44" s="1376"/>
      <c r="AF44" s="1376"/>
      <c r="AG44" s="1376"/>
      <c r="AH44" s="1376"/>
      <c r="AI44" s="1376"/>
      <c r="AJ44" s="1376"/>
      <c r="AK44" s="1376"/>
      <c r="AL44" s="1376"/>
      <c r="AM44" s="1376"/>
      <c r="AN44" s="1376"/>
      <c r="AO44" s="1376"/>
      <c r="AP44" s="1376"/>
      <c r="AQ44" s="1376"/>
      <c r="AR44" s="1376"/>
      <c r="AS44" s="1376"/>
      <c r="AT44" s="1376"/>
      <c r="AU44" s="1376"/>
      <c r="AV44" s="1376"/>
      <c r="AW44" s="1376"/>
      <c r="AX44" s="1376"/>
      <c r="AY44" s="1376"/>
      <c r="AZ44" s="1376"/>
      <c r="BA44" s="1376"/>
      <c r="BB44" s="1376"/>
      <c r="BC44" s="1376"/>
      <c r="BD44" s="1376"/>
      <c r="BE44" s="1376"/>
      <c r="BF44" s="1376"/>
      <c r="BG44" s="1376"/>
      <c r="BH44" s="1376"/>
      <c r="BI44" s="1376"/>
      <c r="BJ44" s="1376"/>
      <c r="BK44" s="1376"/>
      <c r="BL44" s="1376"/>
      <c r="BM44" s="1376"/>
      <c r="BN44" s="1376"/>
      <c r="BO44" s="1376"/>
      <c r="BP44" s="1376"/>
      <c r="BQ44" s="1376"/>
      <c r="BR44" s="1376"/>
      <c r="BS44" s="1376"/>
      <c r="BT44" s="1376"/>
      <c r="BU44" s="1376"/>
      <c r="BV44" s="1376"/>
      <c r="BW44" s="1376"/>
      <c r="BX44" s="1376"/>
      <c r="BY44" s="1376"/>
      <c r="BZ44" s="1376"/>
      <c r="CA44" s="1376"/>
      <c r="CB44" s="1376"/>
      <c r="CC44" s="1376"/>
      <c r="CD44" s="1376"/>
      <c r="CE44" s="1376"/>
      <c r="CF44" s="1376"/>
      <c r="CG44" s="1376"/>
      <c r="CH44" s="1376"/>
      <c r="CI44" s="340"/>
    </row>
    <row r="45" spans="1:126" ht="22.5" customHeight="1" thickBot="1">
      <c r="A45" s="443">
        <f t="shared" si="8"/>
        <v>32</v>
      </c>
      <c r="B45" s="269">
        <f>ｼﾌﾄ原本!C36</f>
        <v>0</v>
      </c>
      <c r="C45" s="785">
        <f>ｼﾌﾄ原本!E36</f>
        <v>0</v>
      </c>
      <c r="D45" s="435">
        <f>IF(COUNTIF($H$14:$H$30,32),VLOOKUP(32,$H$14:$CU$30,3,FALSE),0)</f>
        <v>0</v>
      </c>
      <c r="E45" s="429">
        <f>IF(COUNTIF($H$14:$H$30,32),VLOOKUP(32,$H$14:$CU$30,4,FALSE),0)</f>
        <v>0</v>
      </c>
      <c r="F45" s="430">
        <f>IF(COUNTIF($H$14:$H$30,32),VLOOKUP(32,$H$14:$CU$30,92,FALSE),0)</f>
        <v>0</v>
      </c>
      <c r="G45" s="431">
        <f>IF(COUNTIF($H$14:$H$30,32),VLOOKUP(32,$H$14:$CW$30,94,FALSE),0)</f>
        <v>0</v>
      </c>
      <c r="I45" s="395"/>
      <c r="J45" s="396"/>
      <c r="K45" s="396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6"/>
      <c r="Z45" s="1378"/>
      <c r="AA45" s="1379"/>
      <c r="AB45" s="1379"/>
      <c r="AC45" s="1379"/>
      <c r="AD45" s="1379"/>
      <c r="AE45" s="1379"/>
      <c r="AF45" s="1379"/>
      <c r="AG45" s="1379"/>
      <c r="AH45" s="1379"/>
      <c r="AI45" s="1379"/>
      <c r="AJ45" s="1379"/>
      <c r="AK45" s="1379"/>
      <c r="AL45" s="1379"/>
      <c r="AM45" s="1379"/>
      <c r="AN45" s="1379"/>
      <c r="AO45" s="1379"/>
      <c r="AP45" s="1379"/>
      <c r="AQ45" s="1379"/>
      <c r="AR45" s="1379"/>
      <c r="AS45" s="1379"/>
      <c r="AT45" s="1379"/>
      <c r="AU45" s="1379"/>
      <c r="AV45" s="1379"/>
      <c r="AW45" s="1379"/>
      <c r="AX45" s="1379"/>
      <c r="AY45" s="1379"/>
      <c r="AZ45" s="1379"/>
      <c r="BA45" s="1379"/>
      <c r="BB45" s="1379"/>
      <c r="BC45" s="1379"/>
      <c r="BD45" s="1379"/>
      <c r="BE45" s="1379"/>
      <c r="BF45" s="1379"/>
      <c r="BG45" s="1379"/>
      <c r="BH45" s="1379"/>
      <c r="BI45" s="1379"/>
      <c r="BJ45" s="1379"/>
      <c r="BK45" s="1379"/>
      <c r="BL45" s="1379"/>
      <c r="BM45" s="1379"/>
      <c r="BN45" s="1379"/>
      <c r="BO45" s="1379"/>
      <c r="BP45" s="1379"/>
      <c r="BQ45" s="1379"/>
      <c r="BR45" s="1379"/>
      <c r="BS45" s="1379"/>
      <c r="BT45" s="1379"/>
      <c r="BU45" s="1379"/>
      <c r="BV45" s="1379"/>
      <c r="BW45" s="1379"/>
      <c r="BX45" s="1379"/>
      <c r="BY45" s="1379"/>
      <c r="BZ45" s="1379"/>
      <c r="CA45" s="1379"/>
      <c r="CB45" s="1379"/>
      <c r="CC45" s="1379"/>
      <c r="CD45" s="1379"/>
      <c r="CE45" s="1379"/>
      <c r="CF45" s="1379"/>
      <c r="CG45" s="1379"/>
      <c r="CH45" s="1379"/>
      <c r="CI45" s="346"/>
    </row>
    <row r="46" spans="1:126" ht="22.5" customHeight="1" thickBot="1">
      <c r="A46" s="444">
        <f t="shared" si="8"/>
        <v>33</v>
      </c>
      <c r="B46" s="445">
        <f>ｼﾌﾄ原本!C37</f>
        <v>0</v>
      </c>
      <c r="C46" s="786">
        <f>ｼﾌﾄ原本!E37</f>
        <v>0</v>
      </c>
      <c r="D46" s="437">
        <f>IF(COUNTIF($H$14:$H$30,33),VLOOKUP(33,$H$14:$CU$30,3,FALSE),0)</f>
        <v>0</v>
      </c>
      <c r="E46" s="438">
        <f>IF(COUNTIF($H$14:$H$30,33),VLOOKUP(33,$H$14:$CU$30,4,FALSE),0)</f>
        <v>0</v>
      </c>
      <c r="F46" s="439">
        <f>IF(COUNTIF($H$14:$H$30,33),VLOOKUP(33,$H$14:$CU$30,92,FALSE),0)</f>
        <v>0</v>
      </c>
      <c r="G46" s="440">
        <f>IF(COUNTIF($H$14:$H$30,33),VLOOKUP(33,$H$14:$CW$30,94,FALSE),0)</f>
        <v>0</v>
      </c>
      <c r="I46" s="395"/>
      <c r="J46" s="396"/>
      <c r="K46" s="396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6"/>
    </row>
    <row r="47" spans="1:126" ht="20.25" customHeight="1">
      <c r="I47" s="385" t="s">
        <v>199</v>
      </c>
      <c r="J47" s="1382">
        <f ca="1">J41/K39</f>
        <v>1299.9773869346734</v>
      </c>
      <c r="K47" s="1382"/>
      <c r="L47" s="1382">
        <f>ﾃﾞｰﾀ入力!A8</f>
        <v>1260</v>
      </c>
      <c r="M47" s="1382"/>
      <c r="N47" s="1382"/>
      <c r="O47" s="1382"/>
      <c r="P47" s="1382"/>
      <c r="Q47" s="1382"/>
      <c r="R47" s="1382"/>
      <c r="S47" s="1382"/>
      <c r="T47" s="1382"/>
      <c r="U47" s="1382"/>
      <c r="V47" s="1382"/>
      <c r="W47" s="1382"/>
      <c r="DP47" s="221"/>
      <c r="DT47" s="69"/>
      <c r="DU47" s="69"/>
      <c r="DV47" s="69"/>
    </row>
    <row r="48" spans="1:126" ht="20.25" customHeight="1">
      <c r="I48" s="385" t="s">
        <v>82</v>
      </c>
      <c r="J48" s="1169">
        <f ca="1">CW31</f>
        <v>3697</v>
      </c>
      <c r="K48" s="1169"/>
      <c r="L48" s="1381"/>
      <c r="M48" s="1381"/>
      <c r="N48" s="1381"/>
      <c r="O48" s="1381"/>
      <c r="P48" s="1381"/>
      <c r="Q48" s="1381"/>
      <c r="R48" s="1381"/>
      <c r="S48" s="1381"/>
      <c r="T48" s="1381"/>
      <c r="U48" s="1381"/>
      <c r="V48" s="1381"/>
      <c r="W48" s="1381"/>
    </row>
    <row r="49" spans="11:19" ht="20.25" customHeight="1">
      <c r="K49" s="64"/>
      <c r="L49" s="398"/>
      <c r="M49" s="398"/>
      <c r="N49" s="64"/>
      <c r="O49" s="64"/>
      <c r="P49" s="64"/>
      <c r="Q49" s="64"/>
      <c r="R49" s="64"/>
      <c r="S49" s="64"/>
    </row>
    <row r="50" spans="11:19" ht="20.25" customHeight="1">
      <c r="K50" s="64"/>
      <c r="L50" s="66"/>
      <c r="M50" s="66"/>
      <c r="N50" s="64"/>
      <c r="O50" s="64"/>
      <c r="P50" s="64"/>
      <c r="Q50" s="64"/>
      <c r="R50" s="64"/>
      <c r="S50" s="64"/>
    </row>
    <row r="51" spans="11:19" ht="20.25" customHeight="1">
      <c r="L51" s="64"/>
      <c r="M51" s="64"/>
    </row>
    <row r="52" spans="11:19" ht="20.25" customHeight="1">
      <c r="L52" s="64"/>
      <c r="M52" s="64"/>
    </row>
  </sheetData>
  <sheetProtection formatCells="0"/>
  <mergeCells count="349">
    <mergeCell ref="CH36:CI36"/>
    <mergeCell ref="CH37:CI37"/>
    <mergeCell ref="CH38:CI38"/>
    <mergeCell ref="CH39:CI39"/>
    <mergeCell ref="Z36:AY36"/>
    <mergeCell ref="X32:AA32"/>
    <mergeCell ref="BV39:CG39"/>
    <mergeCell ref="BV35:CG35"/>
    <mergeCell ref="BV36:CG36"/>
    <mergeCell ref="BV38:CG38"/>
    <mergeCell ref="BT39:BU39"/>
    <mergeCell ref="BF38:BG38"/>
    <mergeCell ref="BT36:BU36"/>
    <mergeCell ref="BT37:BU37"/>
    <mergeCell ref="BT38:BU38"/>
    <mergeCell ref="AZ37:BE37"/>
    <mergeCell ref="Z38:AY38"/>
    <mergeCell ref="Z39:AY39"/>
    <mergeCell ref="BH35:BS35"/>
    <mergeCell ref="BH37:BS37"/>
    <mergeCell ref="BH38:BS38"/>
    <mergeCell ref="BH39:BS39"/>
    <mergeCell ref="BF39:BG39"/>
    <mergeCell ref="BV34:CI34"/>
    <mergeCell ref="CH35:CI35"/>
    <mergeCell ref="CJ31:CM31"/>
    <mergeCell ref="CF32:CI32"/>
    <mergeCell ref="BT35:BU35"/>
    <mergeCell ref="CJ32:CM32"/>
    <mergeCell ref="AZ35:BE35"/>
    <mergeCell ref="AZ31:BC31"/>
    <mergeCell ref="BD31:BG31"/>
    <mergeCell ref="AB33:AE33"/>
    <mergeCell ref="AF33:AI33"/>
    <mergeCell ref="AF31:AI31"/>
    <mergeCell ref="CF31:CI31"/>
    <mergeCell ref="BP31:BS31"/>
    <mergeCell ref="AJ32:AM32"/>
    <mergeCell ref="BH32:BK32"/>
    <mergeCell ref="K1:U1"/>
    <mergeCell ref="V1:Y1"/>
    <mergeCell ref="AZ6:BC6"/>
    <mergeCell ref="BD6:BG6"/>
    <mergeCell ref="AZ7:BC7"/>
    <mergeCell ref="BD7:BG7"/>
    <mergeCell ref="AN5:AQ5"/>
    <mergeCell ref="AR5:AU5"/>
    <mergeCell ref="AR1:AU1"/>
    <mergeCell ref="BD5:BG5"/>
    <mergeCell ref="AZ5:BC5"/>
    <mergeCell ref="AZ1:BC1"/>
    <mergeCell ref="AZ3:BC3"/>
    <mergeCell ref="AV5:AY5"/>
    <mergeCell ref="AC1:AI1"/>
    <mergeCell ref="AJ1:AM1"/>
    <mergeCell ref="L3:O3"/>
    <mergeCell ref="AF6:AI6"/>
    <mergeCell ref="AR7:AU7"/>
    <mergeCell ref="AJ3:AM3"/>
    <mergeCell ref="AN3:AQ3"/>
    <mergeCell ref="AB3:AE3"/>
    <mergeCell ref="BD1:BK1"/>
    <mergeCell ref="AN1:AQ1"/>
    <mergeCell ref="CN2:CO2"/>
    <mergeCell ref="CN4:CO4"/>
    <mergeCell ref="CN6:CO6"/>
    <mergeCell ref="CN7:CO7"/>
    <mergeCell ref="CN3:CO3"/>
    <mergeCell ref="CN5:CO5"/>
    <mergeCell ref="CF8:CI8"/>
    <mergeCell ref="X4:AA4"/>
    <mergeCell ref="X5:AA5"/>
    <mergeCell ref="AB5:AE5"/>
    <mergeCell ref="AB8:AE8"/>
    <mergeCell ref="AF8:AI8"/>
    <mergeCell ref="CJ4:CM4"/>
    <mergeCell ref="CJ7:CM7"/>
    <mergeCell ref="CF7:CI7"/>
    <mergeCell ref="BT6:BW6"/>
    <mergeCell ref="CB8:CE8"/>
    <mergeCell ref="BX7:CA7"/>
    <mergeCell ref="BT8:BW8"/>
    <mergeCell ref="BH8:BK8"/>
    <mergeCell ref="BL7:BO7"/>
    <mergeCell ref="BP7:BS7"/>
    <mergeCell ref="BT4:BW4"/>
    <mergeCell ref="BL5:BO5"/>
    <mergeCell ref="AF5:AI5"/>
    <mergeCell ref="CJ3:CM3"/>
    <mergeCell ref="CF5:CI5"/>
    <mergeCell ref="BT7:BW7"/>
    <mergeCell ref="BH5:BK5"/>
    <mergeCell ref="AV7:AY7"/>
    <mergeCell ref="BP4:BS4"/>
    <mergeCell ref="AR4:AU4"/>
    <mergeCell ref="AZ4:BC4"/>
    <mergeCell ref="BP6:BS6"/>
    <mergeCell ref="BH7:BK7"/>
    <mergeCell ref="BP5:BS5"/>
    <mergeCell ref="BH6:BK6"/>
    <mergeCell ref="BD3:BG3"/>
    <mergeCell ref="CB3:CE3"/>
    <mergeCell ref="BD4:BG4"/>
    <mergeCell ref="AF4:AI4"/>
    <mergeCell ref="AJ4:AM4"/>
    <mergeCell ref="AR3:AU3"/>
    <mergeCell ref="AF3:AI3"/>
    <mergeCell ref="AN4:AQ4"/>
    <mergeCell ref="CP13:CQ13"/>
    <mergeCell ref="CP14:CQ14"/>
    <mergeCell ref="CN13:CO13"/>
    <mergeCell ref="CN11:CO11"/>
    <mergeCell ref="CN10:CO10"/>
    <mergeCell ref="CN15:CO15"/>
    <mergeCell ref="AB4:AE4"/>
    <mergeCell ref="CF6:CI6"/>
    <mergeCell ref="CJ6:CM6"/>
    <mergeCell ref="BX4:CA4"/>
    <mergeCell ref="CB7:CE7"/>
    <mergeCell ref="CJ5:CM5"/>
    <mergeCell ref="CB5:CE5"/>
    <mergeCell ref="CB6:CE6"/>
    <mergeCell ref="AN6:AQ6"/>
    <mergeCell ref="AR6:AU6"/>
    <mergeCell ref="BD8:BG8"/>
    <mergeCell ref="AR8:AU8"/>
    <mergeCell ref="BH10:BK10"/>
    <mergeCell ref="CF10:CI10"/>
    <mergeCell ref="BP10:BS10"/>
    <mergeCell ref="BX10:CA10"/>
    <mergeCell ref="CB10:CE10"/>
    <mergeCell ref="BH9:BK9"/>
    <mergeCell ref="CP15:CQ15"/>
    <mergeCell ref="CP28:CQ28"/>
    <mergeCell ref="CP19:CQ19"/>
    <mergeCell ref="CN22:CO22"/>
    <mergeCell ref="CP23:CQ23"/>
    <mergeCell ref="CN20:CO20"/>
    <mergeCell ref="CP26:CQ26"/>
    <mergeCell ref="CP29:CQ29"/>
    <mergeCell ref="CP31:CQ31"/>
    <mergeCell ref="CN29:CO29"/>
    <mergeCell ref="CP30:CQ30"/>
    <mergeCell ref="CN31:CO31"/>
    <mergeCell ref="CN25:CO25"/>
    <mergeCell ref="CP24:CQ24"/>
    <mergeCell ref="CN19:CO19"/>
    <mergeCell ref="CN28:CO28"/>
    <mergeCell ref="CP27:CQ27"/>
    <mergeCell ref="CN30:CO30"/>
    <mergeCell ref="CN26:CO26"/>
    <mergeCell ref="CN27:CO27"/>
    <mergeCell ref="CP20:CQ20"/>
    <mergeCell ref="CN21:CO21"/>
    <mergeCell ref="CP21:CQ21"/>
    <mergeCell ref="CP22:CQ22"/>
    <mergeCell ref="CP25:CQ25"/>
    <mergeCell ref="CP16:CQ16"/>
    <mergeCell ref="CN17:CO17"/>
    <mergeCell ref="CP17:CQ17"/>
    <mergeCell ref="CN18:CO18"/>
    <mergeCell ref="CP18:CQ18"/>
    <mergeCell ref="CN16:CO16"/>
    <mergeCell ref="CN24:CO24"/>
    <mergeCell ref="CN23:CO23"/>
    <mergeCell ref="BL8:BO8"/>
    <mergeCell ref="BP8:BS8"/>
    <mergeCell ref="CJ8:CM8"/>
    <mergeCell ref="CJ9:CM9"/>
    <mergeCell ref="CF9:CI9"/>
    <mergeCell ref="BT5:BW5"/>
    <mergeCell ref="BX8:CA8"/>
    <mergeCell ref="BL6:BO6"/>
    <mergeCell ref="BX6:CA6"/>
    <mergeCell ref="BX5:CA5"/>
    <mergeCell ref="CF11:CI11"/>
    <mergeCell ref="CB11:CE11"/>
    <mergeCell ref="CJ11:CM11"/>
    <mergeCell ref="CN9:CO9"/>
    <mergeCell ref="CN14:CO14"/>
    <mergeCell ref="CN8:CO8"/>
    <mergeCell ref="BP9:BS9"/>
    <mergeCell ref="BX9:CA9"/>
    <mergeCell ref="BT9:BW9"/>
    <mergeCell ref="CJ10:CM10"/>
    <mergeCell ref="CA1:CE1"/>
    <mergeCell ref="BT1:BZ1"/>
    <mergeCell ref="CF3:CI3"/>
    <mergeCell ref="CB4:CE4"/>
    <mergeCell ref="CF4:CI4"/>
    <mergeCell ref="BH4:BK4"/>
    <mergeCell ref="BH3:BK3"/>
    <mergeCell ref="AV3:AY3"/>
    <mergeCell ref="BL4:BO4"/>
    <mergeCell ref="AV4:AY4"/>
    <mergeCell ref="BT3:BW3"/>
    <mergeCell ref="BX3:CA3"/>
    <mergeCell ref="BL3:BO3"/>
    <mergeCell ref="BP3:BS3"/>
    <mergeCell ref="X3:AA3"/>
    <mergeCell ref="AZ8:BC8"/>
    <mergeCell ref="AN8:AQ8"/>
    <mergeCell ref="AR9:AU9"/>
    <mergeCell ref="AN7:AQ7"/>
    <mergeCell ref="I8:J8"/>
    <mergeCell ref="L7:O7"/>
    <mergeCell ref="L8:O8"/>
    <mergeCell ref="I9:J9"/>
    <mergeCell ref="P9:S9"/>
    <mergeCell ref="AJ9:AM9"/>
    <mergeCell ref="AV8:AY8"/>
    <mergeCell ref="AV9:AY9"/>
    <mergeCell ref="I7:J7"/>
    <mergeCell ref="P7:S7"/>
    <mergeCell ref="X8:AA8"/>
    <mergeCell ref="X7:AA7"/>
    <mergeCell ref="AB7:AE7"/>
    <mergeCell ref="AN9:AQ9"/>
    <mergeCell ref="AF7:AI7"/>
    <mergeCell ref="AJ7:AM7"/>
    <mergeCell ref="L4:O4"/>
    <mergeCell ref="AJ6:AM6"/>
    <mergeCell ref="AJ5:AM5"/>
    <mergeCell ref="I3:J4"/>
    <mergeCell ref="L47:W47"/>
    <mergeCell ref="J47:K47"/>
    <mergeCell ref="J42:K42"/>
    <mergeCell ref="T5:W5"/>
    <mergeCell ref="I5:J6"/>
    <mergeCell ref="T7:W7"/>
    <mergeCell ref="P8:S8"/>
    <mergeCell ref="P5:S5"/>
    <mergeCell ref="L5:O5"/>
    <mergeCell ref="L6:O6"/>
    <mergeCell ref="T6:W6"/>
    <mergeCell ref="T9:W9"/>
    <mergeCell ref="T8:W8"/>
    <mergeCell ref="P31:S31"/>
    <mergeCell ref="T31:W31"/>
    <mergeCell ref="P3:S3"/>
    <mergeCell ref="T3:W3"/>
    <mergeCell ref="P4:S4"/>
    <mergeCell ref="T4:W4"/>
    <mergeCell ref="J48:K48"/>
    <mergeCell ref="L48:W48"/>
    <mergeCell ref="L42:W42"/>
    <mergeCell ref="I11:J11"/>
    <mergeCell ref="J41:K41"/>
    <mergeCell ref="J34:K34"/>
    <mergeCell ref="L34:W34"/>
    <mergeCell ref="I10:J10"/>
    <mergeCell ref="L31:O31"/>
    <mergeCell ref="L10:O10"/>
    <mergeCell ref="L11:O11"/>
    <mergeCell ref="P11:S11"/>
    <mergeCell ref="T11:W11"/>
    <mergeCell ref="R39:W39"/>
    <mergeCell ref="J40:K40"/>
    <mergeCell ref="L40:W40"/>
    <mergeCell ref="J38:K38"/>
    <mergeCell ref="J37:K37"/>
    <mergeCell ref="J35:W35"/>
    <mergeCell ref="L37:W37"/>
    <mergeCell ref="AZ39:BE39"/>
    <mergeCell ref="Z35:AY35"/>
    <mergeCell ref="BF36:BG36"/>
    <mergeCell ref="AZ36:BE36"/>
    <mergeCell ref="AJ31:AM31"/>
    <mergeCell ref="P6:S6"/>
    <mergeCell ref="P10:S10"/>
    <mergeCell ref="T10:W10"/>
    <mergeCell ref="X10:AA10"/>
    <mergeCell ref="X11:AA11"/>
    <mergeCell ref="AV6:AY6"/>
    <mergeCell ref="X9:AA9"/>
    <mergeCell ref="X31:AA31"/>
    <mergeCell ref="AB31:AE31"/>
    <mergeCell ref="AV31:AY31"/>
    <mergeCell ref="X6:AA6"/>
    <mergeCell ref="AB6:AE6"/>
    <mergeCell ref="AJ8:AM8"/>
    <mergeCell ref="Z37:AY37"/>
    <mergeCell ref="AN31:AQ31"/>
    <mergeCell ref="AR31:AU31"/>
    <mergeCell ref="BD9:BG9"/>
    <mergeCell ref="BD10:BG10"/>
    <mergeCell ref="BD11:BG11"/>
    <mergeCell ref="BV37:CG37"/>
    <mergeCell ref="AZ38:BE38"/>
    <mergeCell ref="BF37:BG37"/>
    <mergeCell ref="AR11:AU11"/>
    <mergeCell ref="AN11:AQ11"/>
    <mergeCell ref="BH11:BK11"/>
    <mergeCell ref="BT32:BW32"/>
    <mergeCell ref="BH31:BK31"/>
    <mergeCell ref="L41:W41"/>
    <mergeCell ref="BX31:CA31"/>
    <mergeCell ref="BT11:BW11"/>
    <mergeCell ref="BH36:BS36"/>
    <mergeCell ref="AR32:AU32"/>
    <mergeCell ref="AV32:AY32"/>
    <mergeCell ref="AZ32:BC32"/>
    <mergeCell ref="AB32:AE32"/>
    <mergeCell ref="L38:W38"/>
    <mergeCell ref="L32:O32"/>
    <mergeCell ref="AF32:AI32"/>
    <mergeCell ref="AN32:AQ32"/>
    <mergeCell ref="AB11:AE11"/>
    <mergeCell ref="AF11:AI11"/>
    <mergeCell ref="J36:W36"/>
    <mergeCell ref="BL31:BO31"/>
    <mergeCell ref="AB9:AE9"/>
    <mergeCell ref="AR10:AU10"/>
    <mergeCell ref="AJ10:AM10"/>
    <mergeCell ref="AN10:AQ10"/>
    <mergeCell ref="AJ11:AM11"/>
    <mergeCell ref="BF35:BG35"/>
    <mergeCell ref="BH34:BU34"/>
    <mergeCell ref="AZ11:BC11"/>
    <mergeCell ref="AV10:AY10"/>
    <mergeCell ref="AV11:AY11"/>
    <mergeCell ref="BT10:BW10"/>
    <mergeCell ref="BL9:BO9"/>
    <mergeCell ref="Z34:BG34"/>
    <mergeCell ref="BL10:BO10"/>
    <mergeCell ref="Z40:CH45"/>
    <mergeCell ref="J32:K32"/>
    <mergeCell ref="P32:S32"/>
    <mergeCell ref="T32:W32"/>
    <mergeCell ref="L9:O9"/>
    <mergeCell ref="AF9:AI9"/>
    <mergeCell ref="BX11:CA11"/>
    <mergeCell ref="BD32:BG32"/>
    <mergeCell ref="BL32:BO32"/>
    <mergeCell ref="BP32:BS32"/>
    <mergeCell ref="AZ9:BC9"/>
    <mergeCell ref="J12:K12"/>
    <mergeCell ref="J13:K13"/>
    <mergeCell ref="BL11:BO11"/>
    <mergeCell ref="BP11:BS11"/>
    <mergeCell ref="AZ10:BC10"/>
    <mergeCell ref="AB10:AE10"/>
    <mergeCell ref="AF10:AI10"/>
    <mergeCell ref="L39:Q39"/>
    <mergeCell ref="CB9:CE9"/>
    <mergeCell ref="BX32:CA32"/>
    <mergeCell ref="CB32:CE32"/>
    <mergeCell ref="BT31:BW31"/>
    <mergeCell ref="CB31:CE31"/>
  </mergeCells>
  <phoneticPr fontId="41"/>
  <conditionalFormatting sqref="L31:O31">
    <cfRule type="cellIs" dxfId="449" priority="2" stopIfTrue="1" operator="greaterThan">
      <formula>$L$11</formula>
    </cfRule>
  </conditionalFormatting>
  <conditionalFormatting sqref="L32:CM32">
    <cfRule type="cellIs" dxfId="448" priority="21" stopIfTrue="1" operator="lessThan">
      <formula>0</formula>
    </cfRule>
  </conditionalFormatting>
  <conditionalFormatting sqref="P31:S31">
    <cfRule type="cellIs" dxfId="447" priority="3" stopIfTrue="1" operator="greaterThan">
      <formula>$P$11</formula>
    </cfRule>
  </conditionalFormatting>
  <conditionalFormatting sqref="T31:W31">
    <cfRule type="cellIs" dxfId="446" priority="4" stopIfTrue="1" operator="greaterThan">
      <formula>$T$11</formula>
    </cfRule>
  </conditionalFormatting>
  <conditionalFormatting sqref="X31:AA31">
    <cfRule type="cellIs" dxfId="445" priority="5" stopIfTrue="1" operator="greaterThan">
      <formula>$X$11</formula>
    </cfRule>
  </conditionalFormatting>
  <conditionalFormatting sqref="AB31:AE31">
    <cfRule type="cellIs" dxfId="444" priority="6" stopIfTrue="1" operator="greaterThan">
      <formula>$AB$11</formula>
    </cfRule>
  </conditionalFormatting>
  <conditionalFormatting sqref="AF31:AI31">
    <cfRule type="cellIs" dxfId="443" priority="7" stopIfTrue="1" operator="greaterThan">
      <formula>$AF$11</formula>
    </cfRule>
  </conditionalFormatting>
  <conditionalFormatting sqref="AJ31:AM31">
    <cfRule type="cellIs" dxfId="442" priority="8" stopIfTrue="1" operator="greaterThan">
      <formula>$AJ$11</formula>
    </cfRule>
  </conditionalFormatting>
  <conditionalFormatting sqref="AN31:AQ31">
    <cfRule type="cellIs" dxfId="441" priority="9" stopIfTrue="1" operator="greaterThan">
      <formula>$AN$11</formula>
    </cfRule>
  </conditionalFormatting>
  <conditionalFormatting sqref="AR31:AU31">
    <cfRule type="cellIs" dxfId="440" priority="10" stopIfTrue="1" operator="greaterThan">
      <formula>$AR$11</formula>
    </cfRule>
  </conditionalFormatting>
  <conditionalFormatting sqref="AV31:AY31">
    <cfRule type="cellIs" dxfId="439" priority="11" stopIfTrue="1" operator="greaterThan">
      <formula>$AV$11</formula>
    </cfRule>
  </conditionalFormatting>
  <conditionalFormatting sqref="AZ1:BC1">
    <cfRule type="expression" dxfId="438" priority="1" stopIfTrue="1">
      <formula>"WEEKDAY($AX$1)=1"</formula>
    </cfRule>
  </conditionalFormatting>
  <conditionalFormatting sqref="AZ31:BC31">
    <cfRule type="cellIs" dxfId="437" priority="12" stopIfTrue="1" operator="greaterThan">
      <formula>$AZ$11</formula>
    </cfRule>
  </conditionalFormatting>
  <conditionalFormatting sqref="BD31:BG31">
    <cfRule type="cellIs" dxfId="436" priority="13" stopIfTrue="1" operator="greaterThan">
      <formula>$BD$11</formula>
    </cfRule>
  </conditionalFormatting>
  <conditionalFormatting sqref="BH31:BK31">
    <cfRule type="cellIs" dxfId="435" priority="14" stopIfTrue="1" operator="greaterThan">
      <formula>$BH$11</formula>
    </cfRule>
  </conditionalFormatting>
  <conditionalFormatting sqref="BL31:BO31">
    <cfRule type="cellIs" dxfId="434" priority="15" stopIfTrue="1" operator="greaterThan">
      <formula>$BL$11</formula>
    </cfRule>
  </conditionalFormatting>
  <conditionalFormatting sqref="BP31:BS31">
    <cfRule type="cellIs" dxfId="433" priority="22" stopIfTrue="1" operator="greaterThan">
      <formula>$BP$11</formula>
    </cfRule>
  </conditionalFormatting>
  <conditionalFormatting sqref="BT31:BW31">
    <cfRule type="cellIs" dxfId="432" priority="16" stopIfTrue="1" operator="greaterThan">
      <formula>$BT$11</formula>
    </cfRule>
  </conditionalFormatting>
  <conditionalFormatting sqref="BX31:CA31">
    <cfRule type="cellIs" dxfId="431" priority="20" stopIfTrue="1" operator="greaterThan">
      <formula>$BX$11</formula>
    </cfRule>
  </conditionalFormatting>
  <conditionalFormatting sqref="CB31:CE31">
    <cfRule type="cellIs" dxfId="430" priority="17" stopIfTrue="1" operator="greaterThan">
      <formula>$CB$11</formula>
    </cfRule>
  </conditionalFormatting>
  <conditionalFormatting sqref="CF31:CI31">
    <cfRule type="cellIs" dxfId="429" priority="18" stopIfTrue="1" operator="greaterThan">
      <formula>$CF$11</formula>
    </cfRule>
  </conditionalFormatting>
  <conditionalFormatting sqref="CJ31:CM31">
    <cfRule type="cellIs" dxfId="428" priority="19" stopIfTrue="1" operator="greaterThan">
      <formula>$CJ$11</formula>
    </cfRule>
  </conditionalFormatting>
  <printOptions horizontalCentered="1"/>
  <pageMargins left="0.19652777777777777" right="0.19652777777777777" top="0.19652777777777777" bottom="0.19652777777777777" header="0.51180555555555562" footer="0.51180555555555562"/>
  <pageSetup paperSize="9" scale="62" orientation="landscape" useFirstPageNumber="1" errors="NA" horizontalDpi="360" verticalDpi="360" r:id="rId1"/>
  <headerFooter alignWithMargins="0"/>
  <ignoredErrors>
    <ignoredError sqref="L15:CM30 L14:AI14 AK14:CM14" unlockedFormula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V52"/>
  <sheetViews>
    <sheetView showGridLines="0" showZeros="0" zoomScale="66" zoomScaleNormal="66" zoomScaleSheetLayoutView="50" workbookViewId="0">
      <selection activeCell="BR27" sqref="BR27"/>
    </sheetView>
  </sheetViews>
  <sheetFormatPr baseColWidth="10" defaultColWidth="3.83203125" defaultRowHeight="20.25" customHeight="1"/>
  <cols>
    <col min="1" max="1" width="3.5" style="64" customWidth="1"/>
    <col min="2" max="2" width="10.6640625" style="65" customWidth="1"/>
    <col min="3" max="3" width="6.6640625" style="65" customWidth="1"/>
    <col min="4" max="7" width="6.6640625" style="65" hidden="1" customWidth="1"/>
    <col min="8" max="8" width="6.6640625" style="64" customWidth="1"/>
    <col min="9" max="9" width="15" style="72" bestFit="1" customWidth="1"/>
    <col min="10" max="10" width="10.6640625" style="64" customWidth="1"/>
    <col min="11" max="11" width="11.33203125" style="65" customWidth="1"/>
    <col min="12" max="19" width="1.83203125" style="65" customWidth="1"/>
    <col min="20" max="78" width="1.83203125" style="64" customWidth="1"/>
    <col min="79" max="79" width="2.33203125" style="64" customWidth="1"/>
    <col min="80" max="91" width="1.83203125" style="64" customWidth="1"/>
    <col min="92" max="93" width="4.83203125" style="64" customWidth="1"/>
    <col min="94" max="94" width="4.83203125" style="221" customWidth="1"/>
    <col min="95" max="95" width="4.83203125" style="64" customWidth="1"/>
    <col min="96" max="97" width="8.6640625" style="64" customWidth="1"/>
    <col min="98" max="98" width="8.6640625" style="69" customWidth="1"/>
    <col min="99" max="99" width="12.33203125" style="69" customWidth="1"/>
    <col min="100" max="100" width="7.6640625" style="69" hidden="1" customWidth="1"/>
    <col min="101" max="101" width="6.6640625" style="64" customWidth="1"/>
    <col min="102" max="102" width="5.5" style="64" customWidth="1"/>
    <col min="103" max="16384" width="3.83203125" style="64"/>
  </cols>
  <sheetData>
    <row r="1" spans="1:105" ht="36" customHeight="1">
      <c r="K1" s="1248" t="str">
        <f>ﾃﾞｰﾀ入力!B4</f>
        <v>新宿三丁目</v>
      </c>
      <c r="L1" s="1248"/>
      <c r="M1" s="1248"/>
      <c r="N1" s="1248"/>
      <c r="O1" s="1248"/>
      <c r="P1" s="1248"/>
      <c r="Q1" s="1248"/>
      <c r="R1" s="1248"/>
      <c r="S1" s="1248"/>
      <c r="T1" s="1248"/>
      <c r="U1" s="1248"/>
      <c r="V1" s="1343" t="s">
        <v>139</v>
      </c>
      <c r="W1" s="1343"/>
      <c r="X1" s="1343"/>
      <c r="Y1" s="1343"/>
      <c r="Z1" s="222"/>
      <c r="AC1" s="1340">
        <f>ﾃﾞｰﾀ入力!B5</f>
        <v>4</v>
      </c>
      <c r="AD1" s="1340"/>
      <c r="AE1" s="1340"/>
      <c r="AF1" s="1340"/>
      <c r="AG1" s="1340"/>
      <c r="AH1" s="1340"/>
      <c r="AI1" s="1340"/>
      <c r="AJ1" s="1340" t="s">
        <v>8</v>
      </c>
      <c r="AK1" s="1340"/>
      <c r="AL1" s="1340"/>
      <c r="AM1" s="1340"/>
      <c r="AN1" s="1340">
        <v>17</v>
      </c>
      <c r="AO1" s="1340"/>
      <c r="AP1" s="1340"/>
      <c r="AQ1" s="1340"/>
      <c r="AR1" s="1340" t="s">
        <v>120</v>
      </c>
      <c r="AS1" s="1340"/>
      <c r="AT1" s="1340"/>
      <c r="AU1" s="1340"/>
      <c r="AV1" s="605"/>
      <c r="AW1" s="605"/>
      <c r="AX1" s="605"/>
      <c r="AY1" s="605"/>
      <c r="AZ1" s="1342">
        <f>DATE(ﾃﾞｰﾀ入力!B3,ﾃﾞｰﾀ入力!B5,AN1)</f>
        <v>46129</v>
      </c>
      <c r="BA1" s="1342"/>
      <c r="BB1" s="1342"/>
      <c r="BC1" s="1342"/>
      <c r="BD1" s="1341" t="s">
        <v>148</v>
      </c>
      <c r="BE1" s="1341"/>
      <c r="BF1" s="1341"/>
      <c r="BG1" s="1341"/>
      <c r="BH1" s="1341"/>
      <c r="BI1" s="1341"/>
      <c r="BJ1" s="1341"/>
      <c r="BK1" s="1341"/>
      <c r="BL1" s="223"/>
      <c r="BM1" s="223"/>
      <c r="BN1" s="223"/>
      <c r="BO1" s="223"/>
      <c r="BP1" s="223"/>
      <c r="BQ1" s="223"/>
      <c r="BR1" s="223"/>
      <c r="BS1" s="223"/>
      <c r="BT1" s="1294" t="s">
        <v>200</v>
      </c>
      <c r="BU1" s="1294"/>
      <c r="BV1" s="1294"/>
      <c r="BW1" s="1294"/>
      <c r="BX1" s="1294"/>
      <c r="BY1" s="1294"/>
      <c r="BZ1" s="1294"/>
      <c r="CA1" s="1293">
        <v>3</v>
      </c>
      <c r="CB1" s="1293"/>
      <c r="CC1" s="1293"/>
      <c r="CD1" s="1293"/>
      <c r="CE1" s="1293"/>
      <c r="CH1" s="69"/>
      <c r="CI1" s="69"/>
      <c r="CJ1" s="69"/>
      <c r="CP1" s="64"/>
      <c r="CT1" s="64"/>
      <c r="CU1" s="64"/>
      <c r="CV1" s="64"/>
    </row>
    <row r="2" spans="1:105" ht="20.25" customHeight="1">
      <c r="B2" s="224"/>
      <c r="I2" s="799"/>
      <c r="J2" s="226"/>
      <c r="K2" s="318"/>
      <c r="L2" s="351">
        <v>0.20833333333333334</v>
      </c>
      <c r="M2" s="352"/>
      <c r="N2" s="352"/>
      <c r="O2" s="353"/>
      <c r="P2" s="354">
        <v>0.25</v>
      </c>
      <c r="Q2" s="355"/>
      <c r="R2" s="355"/>
      <c r="S2" s="355"/>
      <c r="T2" s="355" t="s">
        <v>149</v>
      </c>
      <c r="U2" s="355"/>
      <c r="V2" s="356"/>
      <c r="W2" s="356"/>
      <c r="X2" s="355" t="s">
        <v>150</v>
      </c>
      <c r="Y2" s="355"/>
      <c r="Z2" s="355"/>
      <c r="AA2" s="355"/>
      <c r="AB2" s="355" t="s">
        <v>151</v>
      </c>
      <c r="AC2" s="355"/>
      <c r="AD2" s="355"/>
      <c r="AE2" s="355"/>
      <c r="AF2" s="355" t="s">
        <v>152</v>
      </c>
      <c r="AG2" s="355"/>
      <c r="AH2" s="355"/>
      <c r="AI2" s="355"/>
      <c r="AJ2" s="355" t="s">
        <v>153</v>
      </c>
      <c r="AK2" s="355"/>
      <c r="AL2" s="355"/>
      <c r="AM2" s="355"/>
      <c r="AN2" s="355" t="s">
        <v>154</v>
      </c>
      <c r="AO2" s="355"/>
      <c r="AP2" s="355"/>
      <c r="AQ2" s="355"/>
      <c r="AR2" s="355" t="s">
        <v>155</v>
      </c>
      <c r="AS2" s="355"/>
      <c r="AT2" s="355"/>
      <c r="AU2" s="355"/>
      <c r="AV2" s="355" t="s">
        <v>156</v>
      </c>
      <c r="AW2" s="355"/>
      <c r="AX2" s="355"/>
      <c r="AY2" s="355"/>
      <c r="AZ2" s="355" t="s">
        <v>157</v>
      </c>
      <c r="BA2" s="355"/>
      <c r="BB2" s="355"/>
      <c r="BC2" s="355"/>
      <c r="BD2" s="355" t="s">
        <v>158</v>
      </c>
      <c r="BE2" s="355"/>
      <c r="BF2" s="355"/>
      <c r="BG2" s="355"/>
      <c r="BH2" s="355" t="s">
        <v>159</v>
      </c>
      <c r="BI2" s="355"/>
      <c r="BJ2" s="355"/>
      <c r="BK2" s="355"/>
      <c r="BL2" s="355" t="s">
        <v>160</v>
      </c>
      <c r="BM2" s="355"/>
      <c r="BN2" s="355"/>
      <c r="BO2" s="355"/>
      <c r="BP2" s="355" t="s">
        <v>161</v>
      </c>
      <c r="BQ2" s="355"/>
      <c r="BR2" s="355"/>
      <c r="BS2" s="355"/>
      <c r="BT2" s="355" t="s">
        <v>162</v>
      </c>
      <c r="BU2" s="355"/>
      <c r="BV2" s="355"/>
      <c r="BW2" s="355"/>
      <c r="BX2" s="355" t="s">
        <v>163</v>
      </c>
      <c r="BY2" s="355"/>
      <c r="BZ2" s="355"/>
      <c r="CA2" s="355"/>
      <c r="CB2" s="355" t="s">
        <v>164</v>
      </c>
      <c r="CC2" s="355"/>
      <c r="CD2" s="355"/>
      <c r="CE2" s="355"/>
      <c r="CF2" s="355" t="s">
        <v>165</v>
      </c>
      <c r="CG2" s="355"/>
      <c r="CH2" s="355"/>
      <c r="CI2" s="355"/>
      <c r="CJ2" s="355" t="s">
        <v>166</v>
      </c>
      <c r="CK2" s="355"/>
      <c r="CL2" s="355"/>
      <c r="CM2" s="355"/>
      <c r="CN2" s="1214"/>
      <c r="CO2" s="1214"/>
      <c r="CP2" s="64"/>
      <c r="CT2" s="221"/>
      <c r="CU2" s="64"/>
      <c r="CV2" s="64"/>
      <c r="CX2" s="69"/>
      <c r="CY2" s="69"/>
      <c r="CZ2" s="69"/>
    </row>
    <row r="3" spans="1:105" ht="20.25" customHeight="1">
      <c r="I3" s="1311" t="s">
        <v>167</v>
      </c>
      <c r="J3" s="1311"/>
      <c r="K3" s="357" t="s">
        <v>168</v>
      </c>
      <c r="L3" s="1210">
        <f>CHOOSE(CA1,ﾃﾞｰﾀ入力!X4,ﾃﾞｰﾀ入力!X5,ﾃﾞｰﾀ入力!X6,ﾃﾞｰﾀ入力!X7,ﾃﾞｰﾀ入力!X8,ﾃﾞｰﾀ入力!X9)</f>
        <v>0</v>
      </c>
      <c r="M3" s="1210"/>
      <c r="N3" s="1210"/>
      <c r="O3" s="1210"/>
      <c r="P3" s="1217">
        <f>CHOOSE($CA$1,ﾃﾞｰﾀ入力!Y$4,ﾃﾞｰﾀ入力!Y$5,ﾃﾞｰﾀ入力!Y$6,ﾃﾞｰﾀ入力!Y$7,ﾃﾞｰﾀ入力!Y$8,ﾃﾞｰﾀ入力!Y$9)</f>
        <v>0</v>
      </c>
      <c r="Q3" s="1217"/>
      <c r="R3" s="1217"/>
      <c r="S3" s="1217"/>
      <c r="T3" s="1217">
        <f>CHOOSE($CA$1,ﾃﾞｰﾀ入力!Z$4,ﾃﾞｰﾀ入力!Z$5,ﾃﾞｰﾀ入力!Z$6,ﾃﾞｰﾀ入力!Z$7,ﾃﾞｰﾀ入力!Z$8,ﾃﾞｰﾀ入力!Z$9)</f>
        <v>0</v>
      </c>
      <c r="U3" s="1217"/>
      <c r="V3" s="1217"/>
      <c r="W3" s="1217"/>
      <c r="X3" s="1217">
        <f>CHOOSE($CA$1,ﾃﾞｰﾀ入力!AA$4,ﾃﾞｰﾀ入力!AA$5,ﾃﾞｰﾀ入力!AA$6,ﾃﾞｰﾀ入力!AA$7,ﾃﾞｰﾀ入力!AA$8,ﾃﾞｰﾀ入力!AA$9)</f>
        <v>6</v>
      </c>
      <c r="Y3" s="1217"/>
      <c r="Z3" s="1217"/>
      <c r="AA3" s="1217"/>
      <c r="AB3" s="1217">
        <f>CHOOSE($CA$1,ﾃﾞｰﾀ入力!AB$4,ﾃﾞｰﾀ入力!AB$5,ﾃﾞｰﾀ入力!AB$6,ﾃﾞｰﾀ入力!AB$7,ﾃﾞｰﾀ入力!AB$8,ﾃﾞｰﾀ入力!AB$9)</f>
        <v>10</v>
      </c>
      <c r="AC3" s="1217"/>
      <c r="AD3" s="1217"/>
      <c r="AE3" s="1217"/>
      <c r="AF3" s="1217">
        <f>CHOOSE($CA$1,ﾃﾞｰﾀ入力!AC$4,ﾃﾞｰﾀ入力!AC$5,ﾃﾞｰﾀ入力!AC$6,ﾃﾞｰﾀ入力!AC$7,ﾃﾞｰﾀ入力!AC$8,ﾃﾞｰﾀ入力!AC$9)</f>
        <v>14</v>
      </c>
      <c r="AG3" s="1217"/>
      <c r="AH3" s="1217"/>
      <c r="AI3" s="1217"/>
      <c r="AJ3" s="1217">
        <f>CHOOSE($CA$1,ﾃﾞｰﾀ入力!AD$4,ﾃﾞｰﾀ入力!AD$5,ﾃﾞｰﾀ入力!AD$6,ﾃﾞｰﾀ入力!AD$7,ﾃﾞｰﾀ入力!AD$8,ﾃﾞｰﾀ入力!AD$9)</f>
        <v>20</v>
      </c>
      <c r="AK3" s="1217"/>
      <c r="AL3" s="1217"/>
      <c r="AM3" s="1217"/>
      <c r="AN3" s="1217">
        <f>CHOOSE($CA$1,ﾃﾞｰﾀ入力!AE$4,ﾃﾞｰﾀ入力!AE$5,ﾃﾞｰﾀ入力!AE$6,ﾃﾞｰﾀ入力!AE$7,ﾃﾞｰﾀ入力!AE$8,ﾃﾞｰﾀ入力!AE$9)</f>
        <v>34</v>
      </c>
      <c r="AO3" s="1217"/>
      <c r="AP3" s="1217"/>
      <c r="AQ3" s="1217"/>
      <c r="AR3" s="1217">
        <f>CHOOSE($CA$1,ﾃﾞｰﾀ入力!AF$4,ﾃﾞｰﾀ入力!AF$5,ﾃﾞｰﾀ入力!AF$6,ﾃﾞｰﾀ入力!AF$7,ﾃﾞｰﾀ入力!AF$8,ﾃﾞｰﾀ入力!AF$9)</f>
        <v>24</v>
      </c>
      <c r="AS3" s="1217"/>
      <c r="AT3" s="1217"/>
      <c r="AU3" s="1217"/>
      <c r="AV3" s="1217">
        <f>CHOOSE($CA$1,ﾃﾞｰﾀ入力!AG$4,ﾃﾞｰﾀ入力!AG$5,ﾃﾞｰﾀ入力!AG$6,ﾃﾞｰﾀ入力!AG$7,ﾃﾞｰﾀ入力!AG$8,ﾃﾞｰﾀ入力!AG$9)</f>
        <v>31</v>
      </c>
      <c r="AW3" s="1217"/>
      <c r="AX3" s="1217"/>
      <c r="AY3" s="1217"/>
      <c r="AZ3" s="1217">
        <f>CHOOSE($CA$1,ﾃﾞｰﾀ入力!AH$4,ﾃﾞｰﾀ入力!AH$5,ﾃﾞｰﾀ入力!AH$6,ﾃﾞｰﾀ入力!AH$7,ﾃﾞｰﾀ入力!AH$8,ﾃﾞｰﾀ入力!AH$9)</f>
        <v>38</v>
      </c>
      <c r="BA3" s="1217"/>
      <c r="BB3" s="1217"/>
      <c r="BC3" s="1217"/>
      <c r="BD3" s="1217">
        <f>CHOOSE($CA$1,ﾃﾞｰﾀ入力!AI$4,ﾃﾞｰﾀ入力!AI$5,ﾃﾞｰﾀ入力!AI$6,ﾃﾞｰﾀ入力!AI$7,ﾃﾞｰﾀ入力!AI$8,ﾃﾞｰﾀ入力!AI$9)</f>
        <v>26</v>
      </c>
      <c r="BE3" s="1217"/>
      <c r="BF3" s="1217"/>
      <c r="BG3" s="1217"/>
      <c r="BH3" s="1217">
        <f>CHOOSE($CA$1,ﾃﾞｰﾀ入力!AJ$4,ﾃﾞｰﾀ入力!AJ$5,ﾃﾞｰﾀ入力!AJ$6,ﾃﾞｰﾀ入力!AJ$7,ﾃﾞｰﾀ入力!AJ$8,ﾃﾞｰﾀ入力!AJ$9)</f>
        <v>27</v>
      </c>
      <c r="BI3" s="1217"/>
      <c r="BJ3" s="1217"/>
      <c r="BK3" s="1217"/>
      <c r="BL3" s="1217">
        <f>CHOOSE($CA$1,ﾃﾞｰﾀ入力!AK$4,ﾃﾞｰﾀ入力!AK$5,ﾃﾞｰﾀ入力!AK$6,ﾃﾞｰﾀ入力!AK$7,ﾃﾞｰﾀ入力!AK$8,ﾃﾞｰﾀ入力!AK$9)</f>
        <v>17</v>
      </c>
      <c r="BM3" s="1217"/>
      <c r="BN3" s="1217"/>
      <c r="BO3" s="1217"/>
      <c r="BP3" s="1217">
        <f>CHOOSE($CA$1,ﾃﾞｰﾀ入力!AL$4,ﾃﾞｰﾀ入力!AL$5,ﾃﾞｰﾀ入力!AL$6,ﾃﾞｰﾀ入力!AL$7,ﾃﾞｰﾀ入力!AL$8,ﾃﾞｰﾀ入力!AL$9)</f>
        <v>20</v>
      </c>
      <c r="BQ3" s="1217"/>
      <c r="BR3" s="1217"/>
      <c r="BS3" s="1217"/>
      <c r="BT3" s="1217">
        <f>CHOOSE($CA$1,ﾃﾞｰﾀ入力!AM$4,ﾃﾞｰﾀ入力!AM$5,ﾃﾞｰﾀ入力!AM$6,ﾃﾞｰﾀ入力!AM$7,ﾃﾞｰﾀ入力!AM$8,ﾃﾞｰﾀ入力!AM$9)</f>
        <v>19</v>
      </c>
      <c r="BU3" s="1217"/>
      <c r="BV3" s="1217"/>
      <c r="BW3" s="1217"/>
      <c r="BX3" s="1217">
        <f>CHOOSE($CA$1,ﾃﾞｰﾀ入力!AN4,ﾃﾞｰﾀ入力!AN$5,ﾃﾞｰﾀ入力!AN$6,ﾃﾞｰﾀ入力!AN$7,ﾃﾞｰﾀ入力!AN$8,ﾃﾞｰﾀ入力!AN$9)</f>
        <v>14</v>
      </c>
      <c r="BY3" s="1217"/>
      <c r="BZ3" s="1217"/>
      <c r="CA3" s="1217"/>
      <c r="CB3" s="1217">
        <f>CHOOSE($CA$1,ﾃﾞｰﾀ入力!AO$4,ﾃﾞｰﾀ入力!AO$5,ﾃﾞｰﾀ入力!AO$6,ﾃﾞｰﾀ入力!AO$7,ﾃﾞｰﾀ入力!AO$8,ﾃﾞｰﾀ入力!AO$9)</f>
        <v>0</v>
      </c>
      <c r="CC3" s="1217"/>
      <c r="CD3" s="1217"/>
      <c r="CE3" s="1217"/>
      <c r="CF3" s="1217">
        <f>CHOOSE($CA$1,ﾃﾞｰﾀ入力!AP$4,ﾃﾞｰﾀ入力!AP$5,ﾃﾞｰﾀ入力!AP$6,ﾃﾞｰﾀ入力!AP$7,ﾃﾞｰﾀ入力!AP$8,ﾃﾞｰﾀ入力!AP$9)</f>
        <v>0</v>
      </c>
      <c r="CG3" s="1217"/>
      <c r="CH3" s="1217"/>
      <c r="CI3" s="1217"/>
      <c r="CJ3" s="1217">
        <f>CHOOSE($CA$1,ﾃﾞｰﾀ入力!AQ$4,ﾃﾞｰﾀ入力!AQ$5,ﾃﾞｰﾀ入力!AQ$6,ﾃﾞｰﾀ入力!AQ$7,ﾃﾞｰﾀ入力!AQ$8,ﾃﾞｰﾀ入力!AQ$9)</f>
        <v>0</v>
      </c>
      <c r="CK3" s="1217"/>
      <c r="CL3" s="1217"/>
      <c r="CM3" s="1295"/>
      <c r="CN3" s="1215">
        <f>CHOOSE(CA1,ﾃﾞｰﾀ入力!V4,ﾃﾞｰﾀ入力!V5,ﾃﾞｰﾀ入力!V6,ﾃﾞｰﾀ入力!V7,ﾃﾞｰﾀ入力!V8,ﾃﾞｰﾀ入力!V9)</f>
        <v>300</v>
      </c>
      <c r="CO3" s="1216"/>
      <c r="CP3" s="64"/>
      <c r="CT3" s="221"/>
      <c r="CU3" s="64"/>
      <c r="CV3" s="64"/>
      <c r="CX3" s="69"/>
      <c r="CY3" s="69"/>
      <c r="CZ3" s="69"/>
    </row>
    <row r="4" spans="1:105" ht="20.25" customHeight="1">
      <c r="I4" s="1311"/>
      <c r="J4" s="1311"/>
      <c r="K4" s="358" t="s">
        <v>169</v>
      </c>
      <c r="L4" s="1344">
        <f>L3</f>
        <v>0</v>
      </c>
      <c r="M4" s="1345"/>
      <c r="N4" s="1345"/>
      <c r="O4" s="1346"/>
      <c r="P4" s="1333">
        <f>L4+P3</f>
        <v>0</v>
      </c>
      <c r="Q4" s="1333"/>
      <c r="R4" s="1333"/>
      <c r="S4" s="1333"/>
      <c r="T4" s="1126">
        <f>P4+T3</f>
        <v>0</v>
      </c>
      <c r="U4" s="1127"/>
      <c r="V4" s="1127"/>
      <c r="W4" s="1127"/>
      <c r="X4" s="1333">
        <f>T4+X3</f>
        <v>6</v>
      </c>
      <c r="Y4" s="1333"/>
      <c r="Z4" s="1333"/>
      <c r="AA4" s="1333"/>
      <c r="AB4" s="1333">
        <f>X4+AB3</f>
        <v>16</v>
      </c>
      <c r="AC4" s="1333"/>
      <c r="AD4" s="1333"/>
      <c r="AE4" s="1333"/>
      <c r="AF4" s="1333">
        <f>AB4+AF3</f>
        <v>30</v>
      </c>
      <c r="AG4" s="1333"/>
      <c r="AH4" s="1333"/>
      <c r="AI4" s="1333"/>
      <c r="AJ4" s="1333">
        <f>AF4+AJ3</f>
        <v>50</v>
      </c>
      <c r="AK4" s="1333"/>
      <c r="AL4" s="1333"/>
      <c r="AM4" s="1333"/>
      <c r="AN4" s="1333">
        <f>AJ4+AN3</f>
        <v>84</v>
      </c>
      <c r="AO4" s="1333"/>
      <c r="AP4" s="1333"/>
      <c r="AQ4" s="1333"/>
      <c r="AR4" s="1333">
        <f>AN4+AR3</f>
        <v>108</v>
      </c>
      <c r="AS4" s="1333"/>
      <c r="AT4" s="1333"/>
      <c r="AU4" s="1333"/>
      <c r="AV4" s="1333">
        <f>AR4+AV3</f>
        <v>139</v>
      </c>
      <c r="AW4" s="1333"/>
      <c r="AX4" s="1333"/>
      <c r="AY4" s="1333"/>
      <c r="AZ4" s="1333">
        <f>AV4+AZ3</f>
        <v>177</v>
      </c>
      <c r="BA4" s="1333"/>
      <c r="BB4" s="1333"/>
      <c r="BC4" s="1333"/>
      <c r="BD4" s="1333">
        <f>AZ4+BD3</f>
        <v>203</v>
      </c>
      <c r="BE4" s="1333"/>
      <c r="BF4" s="1333"/>
      <c r="BG4" s="1333"/>
      <c r="BH4" s="1333">
        <f>BD4+BH3</f>
        <v>230</v>
      </c>
      <c r="BI4" s="1333"/>
      <c r="BJ4" s="1333"/>
      <c r="BK4" s="1333"/>
      <c r="BL4" s="1333">
        <f>BH4+BL3</f>
        <v>247</v>
      </c>
      <c r="BM4" s="1333"/>
      <c r="BN4" s="1333"/>
      <c r="BO4" s="1333"/>
      <c r="BP4" s="1333">
        <f>BL4+BP3</f>
        <v>267</v>
      </c>
      <c r="BQ4" s="1333"/>
      <c r="BR4" s="1333"/>
      <c r="BS4" s="1333"/>
      <c r="BT4" s="1333">
        <f>BP4+BT3</f>
        <v>286</v>
      </c>
      <c r="BU4" s="1333"/>
      <c r="BV4" s="1333"/>
      <c r="BW4" s="1333"/>
      <c r="BX4" s="1333">
        <f>BT4+BX3</f>
        <v>300</v>
      </c>
      <c r="BY4" s="1333"/>
      <c r="BZ4" s="1333"/>
      <c r="CA4" s="1333"/>
      <c r="CB4" s="1333">
        <f>BX4+CB3</f>
        <v>300</v>
      </c>
      <c r="CC4" s="1333"/>
      <c r="CD4" s="1333"/>
      <c r="CE4" s="1333"/>
      <c r="CF4" s="1333">
        <f>CB4+CF3</f>
        <v>300</v>
      </c>
      <c r="CG4" s="1333"/>
      <c r="CH4" s="1333"/>
      <c r="CI4" s="1333"/>
      <c r="CJ4" s="1333">
        <f>CF4+CJ3</f>
        <v>300</v>
      </c>
      <c r="CK4" s="1333"/>
      <c r="CL4" s="1333"/>
      <c r="CM4" s="1353"/>
      <c r="CN4" s="1210">
        <f t="shared" ref="CN4:CN11" si="0">SUM(P4:CM4)</f>
        <v>3043</v>
      </c>
      <c r="CO4" s="1211"/>
      <c r="CP4" s="64"/>
      <c r="CT4" s="221"/>
      <c r="CU4" s="64"/>
      <c r="CV4" s="64"/>
      <c r="CX4" s="69"/>
      <c r="CY4" s="69"/>
      <c r="CZ4" s="69"/>
    </row>
    <row r="5" spans="1:105" ht="20.25" customHeight="1">
      <c r="I5" s="1311" t="s">
        <v>170</v>
      </c>
      <c r="J5" s="1311"/>
      <c r="K5" s="359" t="s">
        <v>171</v>
      </c>
      <c r="L5" s="1239"/>
      <c r="M5" s="1240"/>
      <c r="N5" s="1240"/>
      <c r="O5" s="1241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126"/>
      <c r="AK5" s="1126"/>
      <c r="AL5" s="1126"/>
      <c r="AM5" s="1126"/>
      <c r="AN5" s="1126"/>
      <c r="AO5" s="1126"/>
      <c r="AP5" s="1126"/>
      <c r="AQ5" s="1126"/>
      <c r="AR5" s="1126"/>
      <c r="AS5" s="1126"/>
      <c r="AT5" s="1126"/>
      <c r="AU5" s="1126"/>
      <c r="AV5" s="1126"/>
      <c r="AW5" s="1126"/>
      <c r="AX5" s="1126"/>
      <c r="AY5" s="1126"/>
      <c r="AZ5" s="1126"/>
      <c r="BA5" s="1126"/>
      <c r="BB5" s="1126"/>
      <c r="BC5" s="1126"/>
      <c r="BD5" s="1126"/>
      <c r="BE5" s="1126"/>
      <c r="BF5" s="1126"/>
      <c r="BG5" s="1126"/>
      <c r="BH5" s="1126"/>
      <c r="BI5" s="1126"/>
      <c r="BJ5" s="1126"/>
      <c r="BK5" s="1126"/>
      <c r="BL5" s="1126"/>
      <c r="BM5" s="1126"/>
      <c r="BN5" s="1126"/>
      <c r="BO5" s="1126"/>
      <c r="BP5" s="1126"/>
      <c r="BQ5" s="1126"/>
      <c r="BR5" s="1126"/>
      <c r="BS5" s="1126"/>
      <c r="BT5" s="1126"/>
      <c r="BU5" s="1126"/>
      <c r="BV5" s="1126"/>
      <c r="BW5" s="1126"/>
      <c r="BX5" s="1126"/>
      <c r="BY5" s="1126"/>
      <c r="BZ5" s="1126"/>
      <c r="CA5" s="1126"/>
      <c r="CB5" s="1126"/>
      <c r="CC5" s="1126"/>
      <c r="CD5" s="1126"/>
      <c r="CE5" s="1126"/>
      <c r="CF5" s="1297"/>
      <c r="CG5" s="1297"/>
      <c r="CH5" s="1297"/>
      <c r="CI5" s="1297"/>
      <c r="CJ5" s="1297"/>
      <c r="CK5" s="1297"/>
      <c r="CL5" s="1297"/>
      <c r="CM5" s="1354"/>
      <c r="CN5" s="1210">
        <f t="shared" si="0"/>
        <v>0</v>
      </c>
      <c r="CO5" s="1211"/>
      <c r="CP5" s="64"/>
      <c r="CT5" s="221"/>
      <c r="CU5" s="64"/>
      <c r="CV5" s="64"/>
      <c r="CX5" s="69"/>
      <c r="CY5" s="69"/>
      <c r="CZ5" s="69"/>
    </row>
    <row r="6" spans="1:105" ht="20.25" customHeight="1">
      <c r="I6" s="1339"/>
      <c r="J6" s="1339"/>
      <c r="K6" s="360" t="s">
        <v>169</v>
      </c>
      <c r="L6" s="1242"/>
      <c r="M6" s="1243"/>
      <c r="N6" s="1243"/>
      <c r="O6" s="1244"/>
      <c r="P6" s="1131"/>
      <c r="Q6" s="1131"/>
      <c r="R6" s="1131"/>
      <c r="S6" s="1131"/>
      <c r="T6" s="1131"/>
      <c r="U6" s="1131"/>
      <c r="V6" s="1131"/>
      <c r="W6" s="1131"/>
      <c r="X6" s="1131"/>
      <c r="Y6" s="1131"/>
      <c r="Z6" s="1131"/>
      <c r="AA6" s="1131"/>
      <c r="AB6" s="1131"/>
      <c r="AC6" s="1131"/>
      <c r="AD6" s="1131"/>
      <c r="AE6" s="1131"/>
      <c r="AF6" s="1131"/>
      <c r="AG6" s="1131"/>
      <c r="AH6" s="1131"/>
      <c r="AI6" s="1131"/>
      <c r="AJ6" s="1131"/>
      <c r="AK6" s="1131"/>
      <c r="AL6" s="1131"/>
      <c r="AM6" s="1131"/>
      <c r="AN6" s="1131"/>
      <c r="AO6" s="1131"/>
      <c r="AP6" s="1131"/>
      <c r="AQ6" s="1131"/>
      <c r="AR6" s="1131"/>
      <c r="AS6" s="1131"/>
      <c r="AT6" s="1131"/>
      <c r="AU6" s="1131"/>
      <c r="AV6" s="1131"/>
      <c r="AW6" s="1131"/>
      <c r="AX6" s="1131"/>
      <c r="AY6" s="1131"/>
      <c r="AZ6" s="1131"/>
      <c r="BA6" s="1131"/>
      <c r="BB6" s="1131"/>
      <c r="BC6" s="1131"/>
      <c r="BD6" s="1131"/>
      <c r="BE6" s="1131"/>
      <c r="BF6" s="1131"/>
      <c r="BG6" s="1131"/>
      <c r="BH6" s="1131"/>
      <c r="BI6" s="1131"/>
      <c r="BJ6" s="1131"/>
      <c r="BK6" s="1131"/>
      <c r="BL6" s="1131"/>
      <c r="BM6" s="1131"/>
      <c r="BN6" s="1131"/>
      <c r="BO6" s="1131"/>
      <c r="BP6" s="1131"/>
      <c r="BQ6" s="1131"/>
      <c r="BR6" s="1131"/>
      <c r="BS6" s="1131"/>
      <c r="BT6" s="1131"/>
      <c r="BU6" s="1131"/>
      <c r="BV6" s="1131"/>
      <c r="BW6" s="1131"/>
      <c r="BX6" s="1131"/>
      <c r="BY6" s="1131"/>
      <c r="BZ6" s="1131"/>
      <c r="CA6" s="1131"/>
      <c r="CB6" s="1131"/>
      <c r="CC6" s="1131"/>
      <c r="CD6" s="1131"/>
      <c r="CE6" s="1131"/>
      <c r="CF6" s="1298"/>
      <c r="CG6" s="1298"/>
      <c r="CH6" s="1298"/>
      <c r="CI6" s="1298"/>
      <c r="CJ6" s="1298"/>
      <c r="CK6" s="1298"/>
      <c r="CL6" s="1298"/>
      <c r="CM6" s="1299"/>
      <c r="CN6" s="1256">
        <f t="shared" si="0"/>
        <v>0</v>
      </c>
      <c r="CO6" s="1257"/>
      <c r="CP6" s="64"/>
      <c r="CT6" s="221"/>
      <c r="CU6" s="64"/>
      <c r="CV6" s="64"/>
      <c r="CX6" s="69"/>
      <c r="CY6" s="69"/>
      <c r="CZ6" s="69"/>
    </row>
    <row r="7" spans="1:105" ht="20.25" customHeight="1">
      <c r="I7" s="1338" t="s">
        <v>172</v>
      </c>
      <c r="J7" s="1338"/>
      <c r="K7" s="361" t="s">
        <v>168</v>
      </c>
      <c r="L7" s="1250">
        <f>IF(L3=0,0,LOOKUP(L3,ﾃﾞｰﾀ入力!$AU$12:$AU$32,ﾃﾞｰﾀ入力!$AV$12:$AV$32))</f>
        <v>0</v>
      </c>
      <c r="M7" s="1251"/>
      <c r="N7" s="1251"/>
      <c r="O7" s="1252"/>
      <c r="P7" s="1130">
        <f>IF(P3=0,0,LOOKUP(P3,ﾃﾞｰﾀ入力!$AU$12:$AU$32,ﾃﾞｰﾀ入力!$AV$12:$AV$32))</f>
        <v>0</v>
      </c>
      <c r="Q7" s="1130"/>
      <c r="R7" s="1130"/>
      <c r="S7" s="1130"/>
      <c r="T7" s="1130">
        <f>IF(T3=0,0,LOOKUP(T3,ﾃﾞｰﾀ入力!$AU$12:$AU$32,ﾃﾞｰﾀ入力!$AV$12:$AV$32))</f>
        <v>0</v>
      </c>
      <c r="U7" s="1130"/>
      <c r="V7" s="1130"/>
      <c r="W7" s="1130"/>
      <c r="X7" s="1130">
        <f>IF(X3=0,0,LOOKUP(X3,ﾃﾞｰﾀ入力!$AU$12:$AU$32,ﾃﾞｰﾀ入力!$AV$12:$AV$32))</f>
        <v>2</v>
      </c>
      <c r="Y7" s="1130"/>
      <c r="Z7" s="1130"/>
      <c r="AA7" s="1130"/>
      <c r="AB7" s="1130">
        <f>IF(AB3=0,0,LOOKUP(AB3,ﾃﾞｰﾀ入力!$AU$12:$AU$32,ﾃﾞｰﾀ入力!$AV$12:$AV$32))</f>
        <v>2</v>
      </c>
      <c r="AC7" s="1130"/>
      <c r="AD7" s="1130"/>
      <c r="AE7" s="1130"/>
      <c r="AF7" s="1130">
        <f>IF(AF3=0,0,LOOKUP(AF3,ﾃﾞｰﾀ入力!$AU$12:$AU$32,ﾃﾞｰﾀ入力!$AV$12:$AV$32))</f>
        <v>2</v>
      </c>
      <c r="AG7" s="1130"/>
      <c r="AH7" s="1130"/>
      <c r="AI7" s="1130"/>
      <c r="AJ7" s="1130">
        <f>IF(AJ3=0,0,LOOKUP(AJ3,ﾃﾞｰﾀ入力!$AU$12:$AU$32,ﾃﾞｰﾀ入力!$AV$12:$AV$32))</f>
        <v>3</v>
      </c>
      <c r="AK7" s="1130"/>
      <c r="AL7" s="1130"/>
      <c r="AM7" s="1130"/>
      <c r="AN7" s="1130">
        <f>IF(AN3=0,0,LOOKUP(AN3,ﾃﾞｰﾀ入力!$AU$12:$AU$32,ﾃﾞｰﾀ入力!$AV$12:$AV$32))</f>
        <v>4</v>
      </c>
      <c r="AO7" s="1130"/>
      <c r="AP7" s="1130"/>
      <c r="AQ7" s="1130"/>
      <c r="AR7" s="1130">
        <f>IF(AR3=0,0,LOOKUP(AR3,ﾃﾞｰﾀ入力!$AU$12:$AU$32,ﾃﾞｰﾀ入力!$AV$12:$AV$32))</f>
        <v>3</v>
      </c>
      <c r="AS7" s="1130"/>
      <c r="AT7" s="1130"/>
      <c r="AU7" s="1130"/>
      <c r="AV7" s="1130">
        <f>IF(AV3=0,0,LOOKUP(AV3,ﾃﾞｰﾀ入力!$AU$12:$AU$32,ﾃﾞｰﾀ入力!$AV$12:$AV$32))</f>
        <v>4</v>
      </c>
      <c r="AW7" s="1130"/>
      <c r="AX7" s="1130"/>
      <c r="AY7" s="1130"/>
      <c r="AZ7" s="1130">
        <f>IF(AZ3=0,0,LOOKUP(AZ3,ﾃﾞｰﾀ入力!$AU$12:$AU$32,ﾃﾞｰﾀ入力!$AV$12:$AV$32))</f>
        <v>5</v>
      </c>
      <c r="BA7" s="1130"/>
      <c r="BB7" s="1130"/>
      <c r="BC7" s="1130"/>
      <c r="BD7" s="1130">
        <f>IF(BD3=0,0,LOOKUP(BD3,ﾃﾞｰﾀ入力!$AU$12:$AU$32,ﾃﾞｰﾀ入力!$AV$12:$AV$32))</f>
        <v>4</v>
      </c>
      <c r="BE7" s="1130"/>
      <c r="BF7" s="1130"/>
      <c r="BG7" s="1130"/>
      <c r="BH7" s="1130">
        <f>IF(BH3=0,0,LOOKUP(BH3,ﾃﾞｰﾀ入力!$AU$12:$AU$32,ﾃﾞｰﾀ入力!$AV$12:$AV$32))</f>
        <v>4</v>
      </c>
      <c r="BI7" s="1130"/>
      <c r="BJ7" s="1130"/>
      <c r="BK7" s="1130"/>
      <c r="BL7" s="1130">
        <f>IF(BL3=0,0,LOOKUP(BL3,ﾃﾞｰﾀ入力!$AU$12:$AU$32,ﾃﾞｰﾀ入力!$AV$12:$AV$32))</f>
        <v>2</v>
      </c>
      <c r="BM7" s="1130"/>
      <c r="BN7" s="1130"/>
      <c r="BO7" s="1130"/>
      <c r="BP7" s="1130">
        <f>IF(BP3=0,0,LOOKUP(BP3,ﾃﾞｰﾀ入力!$AU$12:$AU$32,ﾃﾞｰﾀ入力!$AV$12:$AV$32))</f>
        <v>3</v>
      </c>
      <c r="BQ7" s="1130"/>
      <c r="BR7" s="1130"/>
      <c r="BS7" s="1130"/>
      <c r="BT7" s="1130">
        <f>IF(BT3=0,0,LOOKUP(BT3,ﾃﾞｰﾀ入力!$AU$12:$AU$32,ﾃﾞｰﾀ入力!$AV$12:$AV$32))</f>
        <v>2</v>
      </c>
      <c r="BU7" s="1130"/>
      <c r="BV7" s="1130"/>
      <c r="BW7" s="1130"/>
      <c r="BX7" s="1130">
        <f>IF(BX3=0,0,LOOKUP(BX3,ﾃﾞｰﾀ入力!$AU$12:$AU$32,ﾃﾞｰﾀ入力!$AV$12:$AV$32))</f>
        <v>2</v>
      </c>
      <c r="BY7" s="1130"/>
      <c r="BZ7" s="1130"/>
      <c r="CA7" s="1130"/>
      <c r="CB7" s="1130">
        <f>IF(CB3=0,0,LOOKUP(CB3,ﾃﾞｰﾀ入力!$AU$12:$AU$32,ﾃﾞｰﾀ入力!$AV$12:$AV$32))</f>
        <v>0</v>
      </c>
      <c r="CC7" s="1130"/>
      <c r="CD7" s="1130"/>
      <c r="CE7" s="1130"/>
      <c r="CF7" s="1201">
        <f>IF(CF3=0,0,LOOKUP(CF3,ﾃﾞｰﾀ入力!$AU$12:$AU$32,ﾃﾞｰﾀ入力!$AV$12:$AV$32))</f>
        <v>0</v>
      </c>
      <c r="CG7" s="1201"/>
      <c r="CH7" s="1201"/>
      <c r="CI7" s="1201"/>
      <c r="CJ7" s="1201">
        <f>IF(CJ3=0,0,LOOKUP(CJ3,ﾃﾞｰﾀ入力!$AU$12:$AU$32,ﾃﾞｰﾀ入力!$AV$12:$AV$32))</f>
        <v>0</v>
      </c>
      <c r="CK7" s="1201"/>
      <c r="CL7" s="1201"/>
      <c r="CM7" s="1202"/>
      <c r="CN7" s="1134">
        <f t="shared" si="0"/>
        <v>42</v>
      </c>
      <c r="CO7" s="1135"/>
      <c r="CP7" s="64"/>
      <c r="CT7" s="221"/>
      <c r="CU7" s="64"/>
      <c r="CV7" s="64"/>
      <c r="CX7" s="69"/>
      <c r="CY7" s="69"/>
      <c r="CZ7" s="69"/>
    </row>
    <row r="8" spans="1:105" ht="20.25" customHeight="1">
      <c r="I8" s="1311" t="s">
        <v>173</v>
      </c>
      <c r="J8" s="1311"/>
      <c r="K8" s="357" t="s">
        <v>168</v>
      </c>
      <c r="L8" s="1233">
        <f>CHOOSE($CA$1,ﾃﾞｰﾀ入力!W13,ﾃﾞｰﾀ入力!W16,ﾃﾞｰﾀ入力!W19,ﾃﾞｰﾀ入力!W22,ﾃﾞｰﾀ入力!W25,ﾃﾞｰﾀ入力!W28)</f>
        <v>0</v>
      </c>
      <c r="M8" s="1234"/>
      <c r="N8" s="1234"/>
      <c r="O8" s="1235"/>
      <c r="P8" s="1156">
        <f>CHOOSE($CA$1,ﾃﾞｰﾀ入力!$X13,ﾃﾞｰﾀ入力!$X16,ﾃﾞｰﾀ入力!$X19,ﾃﾞｰﾀ入力!$X22,ﾃﾞｰﾀ入力!$X25,ﾃﾞｰﾀ入力!$X28)</f>
        <v>0</v>
      </c>
      <c r="Q8" s="1156"/>
      <c r="R8" s="1156"/>
      <c r="S8" s="1156"/>
      <c r="T8" s="1156">
        <f>CHOOSE($CA$1,ﾃﾞｰﾀ入力!$Y13,ﾃﾞｰﾀ入力!$Y16,ﾃﾞｰﾀ入力!$Y19,ﾃﾞｰﾀ入力!$Y22,ﾃﾞｰﾀ入力!$Y25,ﾃﾞｰﾀ入力!$Y28)</f>
        <v>0</v>
      </c>
      <c r="U8" s="1156"/>
      <c r="V8" s="1156"/>
      <c r="W8" s="1156"/>
      <c r="X8" s="1156">
        <f>CHOOSE($CA$1,ﾃﾞｰﾀ入力!$Z13,ﾃﾞｰﾀ入力!$Z16,ﾃﾞｰﾀ入力!$Z19,ﾃﾞｰﾀ入力!$Z22,ﾃﾞｰﾀ入力!$Z25,ﾃﾞｰﾀ入力!$Z28)</f>
        <v>0</v>
      </c>
      <c r="Y8" s="1156"/>
      <c r="Z8" s="1156"/>
      <c r="AA8" s="1156"/>
      <c r="AB8" s="1156">
        <f>CHOOSE($CA$1,ﾃﾞｰﾀ入力!$AA13,ﾃﾞｰﾀ入力!$AA16,ﾃﾞｰﾀ入力!$AA19,ﾃﾞｰﾀ入力!$AA22,ﾃﾞｰﾀ入力!$AA25,ﾃﾞｰﾀ入力!$AA28)</f>
        <v>0</v>
      </c>
      <c r="AC8" s="1156"/>
      <c r="AD8" s="1156"/>
      <c r="AE8" s="1156"/>
      <c r="AF8" s="1156">
        <f>CHOOSE($CA$1,ﾃﾞｰﾀ入力!$AB13,ﾃﾞｰﾀ入力!$AB16,ﾃﾞｰﾀ入力!$AB19,ﾃﾞｰﾀ入力!$AB22,ﾃﾞｰﾀ入力!$AB25,ﾃﾞｰﾀ入力!$AB28)</f>
        <v>0</v>
      </c>
      <c r="AG8" s="1156"/>
      <c r="AH8" s="1156"/>
      <c r="AI8" s="1156"/>
      <c r="AJ8" s="1156">
        <f>CHOOSE($CA$1,ﾃﾞｰﾀ入力!$AC13,ﾃﾞｰﾀ入力!$AC16,ﾃﾞｰﾀ入力!$AC19,ﾃﾞｰﾀ入力!$AC22,ﾃﾞｰﾀ入力!$AC25,ﾃﾞｰﾀ入力!$AC28)</f>
        <v>0</v>
      </c>
      <c r="AK8" s="1156"/>
      <c r="AL8" s="1156"/>
      <c r="AM8" s="1156"/>
      <c r="AN8" s="1156">
        <f>CHOOSE($CA$1,ﾃﾞｰﾀ入力!$AD13,ﾃﾞｰﾀ入力!$AD16,ﾃﾞｰﾀ入力!$AD19,ﾃﾞｰﾀ入力!$AD22,ﾃﾞｰﾀ入力!$AD25,ﾃﾞｰﾀ入力!$AD28)</f>
        <v>0</v>
      </c>
      <c r="AO8" s="1156"/>
      <c r="AP8" s="1156"/>
      <c r="AQ8" s="1156"/>
      <c r="AR8" s="1156">
        <f>CHOOSE($CA$1,ﾃﾞｰﾀ入力!$AE13,ﾃﾞｰﾀ入力!$AE16,ﾃﾞｰﾀ入力!$AE19,ﾃﾞｰﾀ入力!$AE22,ﾃﾞｰﾀ入力!$AE25,ﾃﾞｰﾀ入力!$AE28)</f>
        <v>0</v>
      </c>
      <c r="AS8" s="1156"/>
      <c r="AT8" s="1156"/>
      <c r="AU8" s="1156"/>
      <c r="AV8" s="1156">
        <f>CHOOSE($CA$1,ﾃﾞｰﾀ入力!$AF13,ﾃﾞｰﾀ入力!$AF16,ﾃﾞｰﾀ入力!$AF19,ﾃﾞｰﾀ入力!$AF22,ﾃﾞｰﾀ入力!$AF25,ﾃﾞｰﾀ入力!$AF28)</f>
        <v>0</v>
      </c>
      <c r="AW8" s="1156"/>
      <c r="AX8" s="1156"/>
      <c r="AY8" s="1156"/>
      <c r="AZ8" s="1156">
        <f>CHOOSE($CA$1,ﾃﾞｰﾀ入力!$AG13,ﾃﾞｰﾀ入力!$AG16,ﾃﾞｰﾀ入力!$AG19,ﾃﾞｰﾀ入力!$AG22,ﾃﾞｰﾀ入力!$AG25,ﾃﾞｰﾀ入力!$AG28)</f>
        <v>0</v>
      </c>
      <c r="BA8" s="1156"/>
      <c r="BB8" s="1156"/>
      <c r="BC8" s="1156"/>
      <c r="BD8" s="1156">
        <f>CHOOSE($CA$1,ﾃﾞｰﾀ入力!$AH13,ﾃﾞｰﾀ入力!$AH16,ﾃﾞｰﾀ入力!$AH19,ﾃﾞｰﾀ入力!$AH22,ﾃﾞｰﾀ入力!$AH25,ﾃﾞｰﾀ入力!$AH28)</f>
        <v>0</v>
      </c>
      <c r="BE8" s="1156"/>
      <c r="BF8" s="1156"/>
      <c r="BG8" s="1156"/>
      <c r="BH8" s="1156">
        <f>CHOOSE($CA$1,ﾃﾞｰﾀ入力!$AI13,ﾃﾞｰﾀ入力!$AI16,ﾃﾞｰﾀ入力!$AI19,ﾃﾞｰﾀ入力!$AI22,ﾃﾞｰﾀ入力!$AI25,ﾃﾞｰﾀ入力!$AI28)</f>
        <v>0</v>
      </c>
      <c r="BI8" s="1156"/>
      <c r="BJ8" s="1156"/>
      <c r="BK8" s="1156"/>
      <c r="BL8" s="1156">
        <f>CHOOSE($CA$1,ﾃﾞｰﾀ入力!$AJ13,ﾃﾞｰﾀ入力!$AJ16,ﾃﾞｰﾀ入力!$AJ19,ﾃﾞｰﾀ入力!$AJ22,ﾃﾞｰﾀ入力!$AJ25,ﾃﾞｰﾀ入力!$AJ28)</f>
        <v>0</v>
      </c>
      <c r="BM8" s="1156"/>
      <c r="BN8" s="1156"/>
      <c r="BO8" s="1156"/>
      <c r="BP8" s="1156">
        <f>CHOOSE($CA$1,ﾃﾞｰﾀ入力!$AK13,ﾃﾞｰﾀ入力!$AK16,ﾃﾞｰﾀ入力!$AK19,ﾃﾞｰﾀ入力!$AK22,ﾃﾞｰﾀ入力!$AK25,ﾃﾞｰﾀ入力!$AK28)</f>
        <v>0</v>
      </c>
      <c r="BQ8" s="1156"/>
      <c r="BR8" s="1156"/>
      <c r="BS8" s="1156"/>
      <c r="BT8" s="1156">
        <f>CHOOSE($CA$1,ﾃﾞｰﾀ入力!$AL13,ﾃﾞｰﾀ入力!$AL16,ﾃﾞｰﾀ入力!$AL19,ﾃﾞｰﾀ入力!$AL22,ﾃﾞｰﾀ入力!$AL25,ﾃﾞｰﾀ入力!$AL28)</f>
        <v>0</v>
      </c>
      <c r="BU8" s="1156"/>
      <c r="BV8" s="1156"/>
      <c r="BW8" s="1156"/>
      <c r="BX8" s="1156">
        <f>CHOOSE($CA$1,ﾃﾞｰﾀ入力!$AM13,ﾃﾞｰﾀ入力!$AM16,ﾃﾞｰﾀ入力!$AM19,ﾃﾞｰﾀ入力!$AM22,ﾃﾞｰﾀ入力!$AM25,ﾃﾞｰﾀ入力!$AM28)</f>
        <v>0</v>
      </c>
      <c r="BY8" s="1156"/>
      <c r="BZ8" s="1156"/>
      <c r="CA8" s="1156"/>
      <c r="CB8" s="1156">
        <f>CHOOSE($CA$1,ﾃﾞｰﾀ入力!$AN13,ﾃﾞｰﾀ入力!$AN16,ﾃﾞｰﾀ入力!$AN19,ﾃﾞｰﾀ入力!$AN22,ﾃﾞｰﾀ入力!$AN25,ﾃﾞｰﾀ入力!$AN28)</f>
        <v>0</v>
      </c>
      <c r="CC8" s="1156"/>
      <c r="CD8" s="1156"/>
      <c r="CE8" s="1156"/>
      <c r="CF8" s="1156">
        <f>CHOOSE($CA$1,ﾃﾞｰﾀ入力!$AO13,ﾃﾞｰﾀ入力!$AO16,ﾃﾞｰﾀ入力!$AO19,ﾃﾞｰﾀ入力!$AO22,ﾃﾞｰﾀ入力!$AO25,ﾃﾞｰﾀ入力!$AO28)</f>
        <v>0</v>
      </c>
      <c r="CG8" s="1156"/>
      <c r="CH8" s="1156"/>
      <c r="CI8" s="1156"/>
      <c r="CJ8" s="1156">
        <f>CHOOSE($CA$1,ﾃﾞｰﾀ入力!$AP13,ﾃﾞｰﾀ入力!$AP16,ﾃﾞｰﾀ入力!$AP19,ﾃﾞｰﾀ入力!$AP22,ﾃﾞｰﾀ入力!$AP25,ﾃﾞｰﾀ入力!$AP28)</f>
        <v>0</v>
      </c>
      <c r="CK8" s="1156"/>
      <c r="CL8" s="1156"/>
      <c r="CM8" s="1203"/>
      <c r="CN8" s="1136">
        <f t="shared" si="0"/>
        <v>0</v>
      </c>
      <c r="CO8" s="1137"/>
      <c r="CP8" s="64"/>
      <c r="CT8" s="221"/>
      <c r="CU8" s="64"/>
      <c r="CV8" s="64"/>
      <c r="CX8" s="69"/>
      <c r="CY8" s="69"/>
      <c r="CZ8" s="69"/>
    </row>
    <row r="9" spans="1:105" ht="20.25" customHeight="1">
      <c r="I9" s="1304" t="s">
        <v>174</v>
      </c>
      <c r="J9" s="1305"/>
      <c r="K9" s="357" t="s">
        <v>168</v>
      </c>
      <c r="L9" s="1233">
        <f>CHOOSE($CA$1,ﾃﾞｰﾀ入力!W14,ﾃﾞｰﾀ入力!W17,ﾃﾞｰﾀ入力!W20,ﾃﾞｰﾀ入力!W23,ﾃﾞｰﾀ入力!W26,ﾃﾞｰﾀ入力!W29)</f>
        <v>0</v>
      </c>
      <c r="M9" s="1234"/>
      <c r="N9" s="1234"/>
      <c r="O9" s="1235"/>
      <c r="P9" s="1138">
        <f>CHOOSE($CA$1,ﾃﾞｰﾀ入力!$X14,ﾃﾞｰﾀ入力!$X17,ﾃﾞｰﾀ入力!$X20,ﾃﾞｰﾀ入力!$X23,ﾃﾞｰﾀ入力!$X26,ﾃﾞｰﾀ入力!$X29)</f>
        <v>0</v>
      </c>
      <c r="Q9" s="1164"/>
      <c r="R9" s="1164"/>
      <c r="S9" s="1165"/>
      <c r="T9" s="1138">
        <f>CHOOSE($CA$1,ﾃﾞｰﾀ入力!$Y14,ﾃﾞｰﾀ入力!$Y17,ﾃﾞｰﾀ入力!$Y20,ﾃﾞｰﾀ入力!$Y23,ﾃﾞｰﾀ入力!$Y26,ﾃﾞｰﾀ入力!$Y29)</f>
        <v>0</v>
      </c>
      <c r="U9" s="1164"/>
      <c r="V9" s="1164"/>
      <c r="W9" s="1165"/>
      <c r="X9" s="1138">
        <f>CHOOSE($CA$1,ﾃﾞｰﾀ入力!$Z14,ﾃﾞｰﾀ入力!$Z17,ﾃﾞｰﾀ入力!$Z20,ﾃﾞｰﾀ入力!$Z23,ﾃﾞｰﾀ入力!$Z26,ﾃﾞｰﾀ入力!$Z29)</f>
        <v>0</v>
      </c>
      <c r="Y9" s="1164"/>
      <c r="Z9" s="1164"/>
      <c r="AA9" s="1165"/>
      <c r="AB9" s="1138">
        <f>CHOOSE($CA$1,ﾃﾞｰﾀ入力!$AA14,ﾃﾞｰﾀ入力!$AA17,ﾃﾞｰﾀ入力!$AA20,ﾃﾞｰﾀ入力!$AA23,ﾃﾞｰﾀ入力!$AA26,ﾃﾞｰﾀ入力!$AA29)</f>
        <v>0</v>
      </c>
      <c r="AC9" s="1164"/>
      <c r="AD9" s="1164"/>
      <c r="AE9" s="1165"/>
      <c r="AF9" s="1138">
        <f>CHOOSE($CA$1,ﾃﾞｰﾀ入力!$AB14,ﾃﾞｰﾀ入力!$AB17,ﾃﾞｰﾀ入力!$AB20,ﾃﾞｰﾀ入力!$AB23,ﾃﾞｰﾀ入力!$AB26,ﾃﾞｰﾀ入力!$AB29)</f>
        <v>0</v>
      </c>
      <c r="AG9" s="1164"/>
      <c r="AH9" s="1164"/>
      <c r="AI9" s="1165"/>
      <c r="AJ9" s="1138">
        <f>CHOOSE($CA$1,ﾃﾞｰﾀ入力!$AC14,ﾃﾞｰﾀ入力!$AC17,ﾃﾞｰﾀ入力!$AC20,ﾃﾞｰﾀ入力!$AC23,ﾃﾞｰﾀ入力!$AC26,ﾃﾞｰﾀ入力!$AC29)</f>
        <v>0</v>
      </c>
      <c r="AK9" s="1164"/>
      <c r="AL9" s="1164"/>
      <c r="AM9" s="1165"/>
      <c r="AN9" s="1138">
        <f>CHOOSE($CA$1,ﾃﾞｰﾀ入力!$AD14,ﾃﾞｰﾀ入力!$AD17,ﾃﾞｰﾀ入力!$AD20,ﾃﾞｰﾀ入力!$AD23,ﾃﾞｰﾀ入力!$AD26,ﾃﾞｰﾀ入力!$AD29)</f>
        <v>0</v>
      </c>
      <c r="AO9" s="1164"/>
      <c r="AP9" s="1164"/>
      <c r="AQ9" s="1165"/>
      <c r="AR9" s="1138">
        <f>CHOOSE($CA$1,ﾃﾞｰﾀ入力!$AE14,ﾃﾞｰﾀ入力!$AE17,ﾃﾞｰﾀ入力!$AE20,ﾃﾞｰﾀ入力!$AE23,ﾃﾞｰﾀ入力!$AE26,ﾃﾞｰﾀ入力!$AE29)</f>
        <v>0</v>
      </c>
      <c r="AS9" s="1164"/>
      <c r="AT9" s="1164"/>
      <c r="AU9" s="1165"/>
      <c r="AV9" s="1138">
        <f>CHOOSE($CA$1,ﾃﾞｰﾀ入力!$AF14,ﾃﾞｰﾀ入力!$AF17,ﾃﾞｰﾀ入力!$AF20,ﾃﾞｰﾀ入力!$AF23,ﾃﾞｰﾀ入力!$AF26,ﾃﾞｰﾀ入力!$AF29)</f>
        <v>0</v>
      </c>
      <c r="AW9" s="1164"/>
      <c r="AX9" s="1164"/>
      <c r="AY9" s="1165"/>
      <c r="AZ9" s="1138">
        <f>CHOOSE($CA$1,ﾃﾞｰﾀ入力!$AG14,ﾃﾞｰﾀ入力!$AG17,ﾃﾞｰﾀ入力!$AG20,ﾃﾞｰﾀ入力!$AG23,ﾃﾞｰﾀ入力!$AG26,ﾃﾞｰﾀ入力!$AG29)</f>
        <v>0</v>
      </c>
      <c r="BA9" s="1164"/>
      <c r="BB9" s="1164"/>
      <c r="BC9" s="1165"/>
      <c r="BD9" s="1138">
        <f>CHOOSE($CA$1,ﾃﾞｰﾀ入力!$AH14,ﾃﾞｰﾀ入力!$AH17,ﾃﾞｰﾀ入力!$AH20,ﾃﾞｰﾀ入力!$AH23,ﾃﾞｰﾀ入力!$AH26,ﾃﾞｰﾀ入力!$AH29)</f>
        <v>0</v>
      </c>
      <c r="BE9" s="1164"/>
      <c r="BF9" s="1164"/>
      <c r="BG9" s="1165"/>
      <c r="BH9" s="1138">
        <f>CHOOSE($CA$1,ﾃﾞｰﾀ入力!$AI14,ﾃﾞｰﾀ入力!$AI17,ﾃﾞｰﾀ入力!$AI20,ﾃﾞｰﾀ入力!$AI23,ﾃﾞｰﾀ入力!$AI26,ﾃﾞｰﾀ入力!$AI29)</f>
        <v>0</v>
      </c>
      <c r="BI9" s="1164"/>
      <c r="BJ9" s="1164"/>
      <c r="BK9" s="1165"/>
      <c r="BL9" s="1138">
        <f>CHOOSE($CA$1,ﾃﾞｰﾀ入力!$AJ14,ﾃﾞｰﾀ入力!$AJ17,ﾃﾞｰﾀ入力!$AJ20,ﾃﾞｰﾀ入力!$AJ23,ﾃﾞｰﾀ入力!$AJ26,ﾃﾞｰﾀ入力!$AJ29)</f>
        <v>0</v>
      </c>
      <c r="BM9" s="1164"/>
      <c r="BN9" s="1164"/>
      <c r="BO9" s="1165"/>
      <c r="BP9" s="1138">
        <f>CHOOSE($CA$1,ﾃﾞｰﾀ入力!$AK14,ﾃﾞｰﾀ入力!$AK17,ﾃﾞｰﾀ入力!$AK20,ﾃﾞｰﾀ入力!$AK23,ﾃﾞｰﾀ入力!$AK26,ﾃﾞｰﾀ入力!$AK29)</f>
        <v>0</v>
      </c>
      <c r="BQ9" s="1164"/>
      <c r="BR9" s="1164"/>
      <c r="BS9" s="1165"/>
      <c r="BT9" s="1138">
        <f>CHOOSE($CA$1,ﾃﾞｰﾀ入力!$AL14,ﾃﾞｰﾀ入力!$AL17,ﾃﾞｰﾀ入力!$AL20,ﾃﾞｰﾀ入力!$AL23,ﾃﾞｰﾀ入力!$AL26,ﾃﾞｰﾀ入力!$AL29)</f>
        <v>0</v>
      </c>
      <c r="BU9" s="1164"/>
      <c r="BV9" s="1164"/>
      <c r="BW9" s="1165"/>
      <c r="BX9" s="1138">
        <f>CHOOSE($CA$1,ﾃﾞｰﾀ入力!$AM14,ﾃﾞｰﾀ入力!$AM17,ﾃﾞｰﾀ入力!$AM20,ﾃﾞｰﾀ入力!$AM23,ﾃﾞｰﾀ入力!$AM26,ﾃﾞｰﾀ入力!$AM29)</f>
        <v>0</v>
      </c>
      <c r="BY9" s="1164"/>
      <c r="BZ9" s="1164"/>
      <c r="CA9" s="1165"/>
      <c r="CB9" s="1138">
        <f>CHOOSE($CA$1,ﾃﾞｰﾀ入力!$AN14,ﾃﾞｰﾀ入力!$AN17,ﾃﾞｰﾀ入力!$AN20,ﾃﾞｰﾀ入力!$AN23,ﾃﾞｰﾀ入力!$AN26,ﾃﾞｰﾀ入力!$AN29)</f>
        <v>0</v>
      </c>
      <c r="CC9" s="1164"/>
      <c r="CD9" s="1164"/>
      <c r="CE9" s="1165"/>
      <c r="CF9" s="1138">
        <f>CHOOSE($CA$1,ﾃﾞｰﾀ入力!$AO14,ﾃﾞｰﾀ入力!$AO17,ﾃﾞｰﾀ入力!$AO20,ﾃﾞｰﾀ入力!$AO23,ﾃﾞｰﾀ入力!$AO26,ﾃﾞｰﾀ入力!$AO29)</f>
        <v>0</v>
      </c>
      <c r="CG9" s="1164"/>
      <c r="CH9" s="1164"/>
      <c r="CI9" s="1165"/>
      <c r="CJ9" s="1138">
        <f>CHOOSE($CA$1,ﾃﾞｰﾀ入力!$AP14,ﾃﾞｰﾀ入力!$AP17,ﾃﾞｰﾀ入力!$AP20,ﾃﾞｰﾀ入力!$AP23,ﾃﾞｰﾀ入力!$AP26,ﾃﾞｰﾀ入力!$AP29)</f>
        <v>0</v>
      </c>
      <c r="CK9" s="1164"/>
      <c r="CL9" s="1164"/>
      <c r="CM9" s="1164"/>
      <c r="CN9" s="1136">
        <f t="shared" si="0"/>
        <v>0</v>
      </c>
      <c r="CO9" s="1137"/>
      <c r="CP9" s="64"/>
      <c r="CT9" s="221"/>
      <c r="CU9" s="64"/>
      <c r="CV9" s="64"/>
      <c r="CX9" s="69"/>
      <c r="CY9" s="69"/>
      <c r="CZ9" s="69"/>
    </row>
    <row r="10" spans="1:105" ht="20.25" customHeight="1">
      <c r="I10" s="1308" t="s">
        <v>175</v>
      </c>
      <c r="J10" s="1309"/>
      <c r="K10" s="362" t="s">
        <v>168</v>
      </c>
      <c r="L10" s="1325">
        <f>CHOOSE($CA$1,ﾃﾞｰﾀ入力!W15,ﾃﾞｰﾀ入力!W18,ﾃﾞｰﾀ入力!W21,ﾃﾞｰﾀ入力!W24,ﾃﾞｰﾀ入力!W27,ﾃﾞｰﾀ入力!W30)</f>
        <v>0</v>
      </c>
      <c r="M10" s="1326"/>
      <c r="N10" s="1326"/>
      <c r="O10" s="1327"/>
      <c r="P10" s="1163">
        <f>CHOOSE($CA$1,ﾃﾞｰﾀ入力!$X15,ﾃﾞｰﾀ入力!$X18,ﾃﾞｰﾀ入力!$X21,ﾃﾞｰﾀ入力!$X24,ﾃﾞｰﾀ入力!$X27,ﾃﾞｰﾀ入力!$X30)</f>
        <v>0</v>
      </c>
      <c r="Q10" s="1163"/>
      <c r="R10" s="1163"/>
      <c r="S10" s="1163"/>
      <c r="T10" s="1163">
        <f>CHOOSE($CA$1,ﾃﾞｰﾀ入力!$Y15,ﾃﾞｰﾀ入力!$Y18,ﾃﾞｰﾀ入力!$Y21,ﾃﾞｰﾀ入力!$Y24,ﾃﾞｰﾀ入力!$Y27,ﾃﾞｰﾀ入力!$Y30)</f>
        <v>0</v>
      </c>
      <c r="U10" s="1163"/>
      <c r="V10" s="1163"/>
      <c r="W10" s="1163"/>
      <c r="X10" s="1163">
        <f>CHOOSE($CA$1,ﾃﾞｰﾀ入力!$Z15,ﾃﾞｰﾀ入力!$Z18,ﾃﾞｰﾀ入力!$Z21,ﾃﾞｰﾀ入力!$Z24,ﾃﾞｰﾀ入力!$Z27,ﾃﾞｰﾀ入力!$Z30)</f>
        <v>0</v>
      </c>
      <c r="Y10" s="1163"/>
      <c r="Z10" s="1163"/>
      <c r="AA10" s="1163"/>
      <c r="AB10" s="1163">
        <f>CHOOSE($CA$1,ﾃﾞｰﾀ入力!$AA15,ﾃﾞｰﾀ入力!$AA18,ﾃﾞｰﾀ入力!$AA21,ﾃﾞｰﾀ入力!$AA24,ﾃﾞｰﾀ入力!$AA27,ﾃﾞｰﾀ入力!$AA30)</f>
        <v>0</v>
      </c>
      <c r="AC10" s="1163"/>
      <c r="AD10" s="1163"/>
      <c r="AE10" s="1163"/>
      <c r="AF10" s="1163">
        <f>CHOOSE($CA$1,ﾃﾞｰﾀ入力!$AB15,ﾃﾞｰﾀ入力!$AB18,ﾃﾞｰﾀ入力!$AB21,ﾃﾞｰﾀ入力!$AB24,ﾃﾞｰﾀ入力!$AB27,ﾃﾞｰﾀ入力!$AB30)</f>
        <v>0</v>
      </c>
      <c r="AG10" s="1163"/>
      <c r="AH10" s="1163"/>
      <c r="AI10" s="1163"/>
      <c r="AJ10" s="1163">
        <f>CHOOSE($CA$1,ﾃﾞｰﾀ入力!$AC15,ﾃﾞｰﾀ入力!$AC18,ﾃﾞｰﾀ入力!$AC21,ﾃﾞｰﾀ入力!$AC24,ﾃﾞｰﾀ入力!$AC27,ﾃﾞｰﾀ入力!$AC30)</f>
        <v>0</v>
      </c>
      <c r="AK10" s="1163"/>
      <c r="AL10" s="1163"/>
      <c r="AM10" s="1163"/>
      <c r="AN10" s="1163">
        <f>CHOOSE($CA$1,ﾃﾞｰﾀ入力!$AD15,ﾃﾞｰﾀ入力!$AD18,ﾃﾞｰﾀ入力!$AD21,ﾃﾞｰﾀ入力!$AD24,ﾃﾞｰﾀ入力!$AD27,ﾃﾞｰﾀ入力!$AD30)</f>
        <v>0</v>
      </c>
      <c r="AO10" s="1163"/>
      <c r="AP10" s="1163"/>
      <c r="AQ10" s="1163"/>
      <c r="AR10" s="1163">
        <f>CHOOSE($CA$1,ﾃﾞｰﾀ入力!$AE15,ﾃﾞｰﾀ入力!$AE18,ﾃﾞｰﾀ入力!$AE21,ﾃﾞｰﾀ入力!$AE24,ﾃﾞｰﾀ入力!$AE27,ﾃﾞｰﾀ入力!$AE30)</f>
        <v>0</v>
      </c>
      <c r="AS10" s="1163"/>
      <c r="AT10" s="1163"/>
      <c r="AU10" s="1163"/>
      <c r="AV10" s="1163">
        <f>CHOOSE($CA$1,ﾃﾞｰﾀ入力!$AF15,ﾃﾞｰﾀ入力!$AF18,ﾃﾞｰﾀ入力!$AF21,ﾃﾞｰﾀ入力!$AF24,ﾃﾞｰﾀ入力!$AF27,ﾃﾞｰﾀ入力!$AF30)</f>
        <v>0</v>
      </c>
      <c r="AW10" s="1163"/>
      <c r="AX10" s="1163"/>
      <c r="AY10" s="1163"/>
      <c r="AZ10" s="1163">
        <f>CHOOSE($CA$1,ﾃﾞｰﾀ入力!$AG15,ﾃﾞｰﾀ入力!$AG18,ﾃﾞｰﾀ入力!$AG21,ﾃﾞｰﾀ入力!$AG24,ﾃﾞｰﾀ入力!$AG27,ﾃﾞｰﾀ入力!$AG30)</f>
        <v>0</v>
      </c>
      <c r="BA10" s="1163"/>
      <c r="BB10" s="1163"/>
      <c r="BC10" s="1163"/>
      <c r="BD10" s="1163">
        <f>CHOOSE($CA$1,ﾃﾞｰﾀ入力!$AH15,ﾃﾞｰﾀ入力!$AH18,ﾃﾞｰﾀ入力!$AH21,ﾃﾞｰﾀ入力!$AH24,ﾃﾞｰﾀ入力!$AH27,ﾃﾞｰﾀ入力!$AH30)</f>
        <v>0</v>
      </c>
      <c r="BE10" s="1163"/>
      <c r="BF10" s="1163"/>
      <c r="BG10" s="1163"/>
      <c r="BH10" s="1163">
        <f>CHOOSE($CA$1,ﾃﾞｰﾀ入力!$AI15,ﾃﾞｰﾀ入力!$AI18,ﾃﾞｰﾀ入力!$AI21,ﾃﾞｰﾀ入力!$AI24,ﾃﾞｰﾀ入力!$AI27,ﾃﾞｰﾀ入力!$AI30)</f>
        <v>0</v>
      </c>
      <c r="BI10" s="1163"/>
      <c r="BJ10" s="1163"/>
      <c r="BK10" s="1163"/>
      <c r="BL10" s="1163">
        <f>CHOOSE($CA$1,ﾃﾞｰﾀ入力!$AJ15,ﾃﾞｰﾀ入力!$AJ18,ﾃﾞｰﾀ入力!$AJ21,ﾃﾞｰﾀ入力!$AJ24,ﾃﾞｰﾀ入力!$AJ27,ﾃﾞｰﾀ入力!$AJ30)</f>
        <v>0</v>
      </c>
      <c r="BM10" s="1163"/>
      <c r="BN10" s="1163"/>
      <c r="BO10" s="1163"/>
      <c r="BP10" s="1163">
        <f>CHOOSE($CA$1,ﾃﾞｰﾀ入力!$AK15,ﾃﾞｰﾀ入力!$AK18,ﾃﾞｰﾀ入力!$AK21,ﾃﾞｰﾀ入力!$AK24,ﾃﾞｰﾀ入力!$AK27,ﾃﾞｰﾀ入力!$AK30)</f>
        <v>0</v>
      </c>
      <c r="BQ10" s="1163"/>
      <c r="BR10" s="1163"/>
      <c r="BS10" s="1163"/>
      <c r="BT10" s="1163">
        <f>CHOOSE($CA$1,ﾃﾞｰﾀ入力!$AL15,ﾃﾞｰﾀ入力!$AL18,ﾃﾞｰﾀ入力!$AL21,ﾃﾞｰﾀ入力!$AL24,ﾃﾞｰﾀ入力!$AL27,ﾃﾞｰﾀ入力!$AL30)</f>
        <v>0</v>
      </c>
      <c r="BU10" s="1163"/>
      <c r="BV10" s="1163"/>
      <c r="BW10" s="1163"/>
      <c r="BX10" s="1163">
        <f>CHOOSE($CA$1,ﾃﾞｰﾀ入力!$AM15,ﾃﾞｰﾀ入力!$AM18,ﾃﾞｰﾀ入力!$AM21,ﾃﾞｰﾀ入力!$AM24,ﾃﾞｰﾀ入力!$AM27,ﾃﾞｰﾀ入力!$AM30)</f>
        <v>0</v>
      </c>
      <c r="BY10" s="1163"/>
      <c r="BZ10" s="1163"/>
      <c r="CA10" s="1163"/>
      <c r="CB10" s="1163">
        <f>CHOOSE($CA$1,ﾃﾞｰﾀ入力!$AN15,ﾃﾞｰﾀ入力!$AN18,ﾃﾞｰﾀ入力!$AN21,ﾃﾞｰﾀ入力!$AN24,ﾃﾞｰﾀ入力!$AN27,ﾃﾞｰﾀ入力!$AN30)</f>
        <v>0</v>
      </c>
      <c r="CC10" s="1163"/>
      <c r="CD10" s="1163"/>
      <c r="CE10" s="1163"/>
      <c r="CF10" s="1334">
        <f>CHOOSE($CA$1,ﾃﾞｰﾀ入力!$AO15,ﾃﾞｰﾀ入力!$AO18,ﾃﾞｰﾀ入力!$AO21,ﾃﾞｰﾀ入力!$AO24,ﾃﾞｰﾀ入力!$AO27,ﾃﾞｰﾀ入力!$AO30)</f>
        <v>0</v>
      </c>
      <c r="CG10" s="1334"/>
      <c r="CH10" s="1334"/>
      <c r="CI10" s="1334"/>
      <c r="CJ10" s="1334">
        <f>CHOOSE($CA$1,ﾃﾞｰﾀ入力!$AP15,ﾃﾞｰﾀ入力!$AP18,ﾃﾞｰﾀ入力!$AP21,ﾃﾞｰﾀ入力!$AP24,ﾃﾞｰﾀ入力!$AP27,ﾃﾞｰﾀ入力!$AP30)</f>
        <v>0</v>
      </c>
      <c r="CK10" s="1334"/>
      <c r="CL10" s="1334"/>
      <c r="CM10" s="1335"/>
      <c r="CN10" s="1223">
        <f t="shared" si="0"/>
        <v>0</v>
      </c>
      <c r="CO10" s="1224"/>
      <c r="CP10" s="64"/>
      <c r="CT10" s="221"/>
      <c r="CU10" s="64"/>
      <c r="CV10" s="64"/>
      <c r="CX10" s="69"/>
      <c r="CY10" s="69"/>
      <c r="CZ10" s="69"/>
    </row>
    <row r="11" spans="1:105" ht="15.75" customHeight="1">
      <c r="I11" s="1310" t="s">
        <v>176</v>
      </c>
      <c r="J11" s="1310"/>
      <c r="K11" s="363" t="s">
        <v>168</v>
      </c>
      <c r="L11" s="1250">
        <f>SUM(L7:O10)</f>
        <v>0</v>
      </c>
      <c r="M11" s="1251"/>
      <c r="N11" s="1251"/>
      <c r="O11" s="1252"/>
      <c r="P11" s="1292">
        <f>SUM(P7:S10)</f>
        <v>0</v>
      </c>
      <c r="Q11" s="1292"/>
      <c r="R11" s="1292"/>
      <c r="S11" s="1292"/>
      <c r="T11" s="1292">
        <f>SUM(T7:W10)</f>
        <v>0</v>
      </c>
      <c r="U11" s="1292"/>
      <c r="V11" s="1292"/>
      <c r="W11" s="1292"/>
      <c r="X11" s="1292">
        <f>SUM(X7:AA10)</f>
        <v>2</v>
      </c>
      <c r="Y11" s="1292"/>
      <c r="Z11" s="1292"/>
      <c r="AA11" s="1292"/>
      <c r="AB11" s="1292">
        <f>SUM(AB7:AE10)</f>
        <v>2</v>
      </c>
      <c r="AC11" s="1292"/>
      <c r="AD11" s="1292"/>
      <c r="AE11" s="1292"/>
      <c r="AF11" s="1292">
        <f>SUM(AF7:AI10)</f>
        <v>2</v>
      </c>
      <c r="AG11" s="1292"/>
      <c r="AH11" s="1292"/>
      <c r="AI11" s="1292"/>
      <c r="AJ11" s="1292">
        <f>SUM(AJ7:AM10)</f>
        <v>3</v>
      </c>
      <c r="AK11" s="1292"/>
      <c r="AL11" s="1292"/>
      <c r="AM11" s="1292"/>
      <c r="AN11" s="1292">
        <f>SUM(AN7:AQ10)</f>
        <v>4</v>
      </c>
      <c r="AO11" s="1292"/>
      <c r="AP11" s="1292"/>
      <c r="AQ11" s="1292"/>
      <c r="AR11" s="1292">
        <f>SUM(AR7:AU10)</f>
        <v>3</v>
      </c>
      <c r="AS11" s="1292"/>
      <c r="AT11" s="1292"/>
      <c r="AU11" s="1292"/>
      <c r="AV11" s="1292">
        <f>SUM(AV7:AY10)</f>
        <v>4</v>
      </c>
      <c r="AW11" s="1292"/>
      <c r="AX11" s="1292"/>
      <c r="AY11" s="1292"/>
      <c r="AZ11" s="1292">
        <f>SUM(AZ7:BC10)</f>
        <v>5</v>
      </c>
      <c r="BA11" s="1292"/>
      <c r="BB11" s="1292"/>
      <c r="BC11" s="1292"/>
      <c r="BD11" s="1292">
        <f>SUM(BD7:BG10)</f>
        <v>4</v>
      </c>
      <c r="BE11" s="1292"/>
      <c r="BF11" s="1292"/>
      <c r="BG11" s="1292"/>
      <c r="BH11" s="1292">
        <f>SUM(BH7:BK10)</f>
        <v>4</v>
      </c>
      <c r="BI11" s="1292"/>
      <c r="BJ11" s="1292"/>
      <c r="BK11" s="1292"/>
      <c r="BL11" s="1292">
        <f>SUM(BL7:BO10)</f>
        <v>2</v>
      </c>
      <c r="BM11" s="1292"/>
      <c r="BN11" s="1292"/>
      <c r="BO11" s="1292"/>
      <c r="BP11" s="1292">
        <f>SUM(BP7:BS10)</f>
        <v>3</v>
      </c>
      <c r="BQ11" s="1292"/>
      <c r="BR11" s="1292"/>
      <c r="BS11" s="1292"/>
      <c r="BT11" s="1292">
        <f>SUM(BT7:BW10)</f>
        <v>2</v>
      </c>
      <c r="BU11" s="1292"/>
      <c r="BV11" s="1292"/>
      <c r="BW11" s="1292"/>
      <c r="BX11" s="1292">
        <f>SUM(BX7:CA10)</f>
        <v>2</v>
      </c>
      <c r="BY11" s="1292"/>
      <c r="BZ11" s="1292"/>
      <c r="CA11" s="1292"/>
      <c r="CB11" s="1292">
        <f>SUM(CB7:CE10)</f>
        <v>0</v>
      </c>
      <c r="CC11" s="1292"/>
      <c r="CD11" s="1292"/>
      <c r="CE11" s="1292"/>
      <c r="CF11" s="1292">
        <f>SUM(CF7:CI10)</f>
        <v>0</v>
      </c>
      <c r="CG11" s="1292"/>
      <c r="CH11" s="1292"/>
      <c r="CI11" s="1292"/>
      <c r="CJ11" s="1336">
        <f>SUM(CJ7:CM10)</f>
        <v>0</v>
      </c>
      <c r="CK11" s="1336"/>
      <c r="CL11" s="1336"/>
      <c r="CM11" s="1337"/>
      <c r="CN11" s="1259">
        <f t="shared" si="0"/>
        <v>42</v>
      </c>
      <c r="CO11" s="1260"/>
      <c r="CP11" s="64"/>
      <c r="CT11" s="221"/>
      <c r="CU11" s="64"/>
      <c r="CV11" s="64"/>
      <c r="CX11" s="69"/>
      <c r="CY11" s="69"/>
      <c r="CZ11" s="69"/>
    </row>
    <row r="12" spans="1:105" ht="17.25" customHeight="1">
      <c r="C12" s="64"/>
      <c r="D12" s="64"/>
      <c r="E12" s="64"/>
      <c r="F12" s="64"/>
      <c r="G12" s="64"/>
      <c r="I12" s="800"/>
      <c r="J12" s="1313"/>
      <c r="K12" s="1313"/>
      <c r="L12" s="365">
        <v>5</v>
      </c>
      <c r="M12" s="365">
        <v>5.25</v>
      </c>
      <c r="N12" s="365">
        <v>5.5</v>
      </c>
      <c r="O12" s="365">
        <v>5.75</v>
      </c>
      <c r="P12" s="249">
        <v>6</v>
      </c>
      <c r="Q12" s="249">
        <v>6.25</v>
      </c>
      <c r="R12" s="249">
        <v>6.5</v>
      </c>
      <c r="S12" s="250">
        <v>6.75</v>
      </c>
      <c r="T12" s="250">
        <v>7</v>
      </c>
      <c r="U12" s="250">
        <v>7.25</v>
      </c>
      <c r="V12" s="250">
        <v>7.5</v>
      </c>
      <c r="W12" s="250">
        <v>7.75</v>
      </c>
      <c r="X12" s="250">
        <v>8</v>
      </c>
      <c r="Y12" s="250">
        <v>8.25</v>
      </c>
      <c r="Z12" s="250">
        <v>8.5</v>
      </c>
      <c r="AA12" s="250">
        <v>8.75</v>
      </c>
      <c r="AB12" s="251">
        <v>9</v>
      </c>
      <c r="AC12" s="251">
        <v>9.25</v>
      </c>
      <c r="AD12" s="251">
        <v>9.5</v>
      </c>
      <c r="AE12" s="251">
        <v>9.75</v>
      </c>
      <c r="AF12" s="251">
        <v>10</v>
      </c>
      <c r="AG12" s="251">
        <v>10.25</v>
      </c>
      <c r="AH12" s="251">
        <v>10.5</v>
      </c>
      <c r="AI12" s="251">
        <v>10.75</v>
      </c>
      <c r="AJ12" s="251">
        <v>11</v>
      </c>
      <c r="AK12" s="251">
        <v>11.25</v>
      </c>
      <c r="AL12" s="251">
        <v>11.5</v>
      </c>
      <c r="AM12" s="251">
        <v>11.75</v>
      </c>
      <c r="AN12" s="250">
        <v>12</v>
      </c>
      <c r="AO12" s="250">
        <v>12.25</v>
      </c>
      <c r="AP12" s="250">
        <v>12.5</v>
      </c>
      <c r="AQ12" s="250">
        <v>12.75</v>
      </c>
      <c r="AR12" s="251">
        <v>13</v>
      </c>
      <c r="AS12" s="251">
        <v>13.25</v>
      </c>
      <c r="AT12" s="251">
        <v>13.5</v>
      </c>
      <c r="AU12" s="251">
        <v>13.75</v>
      </c>
      <c r="AV12" s="251">
        <v>14</v>
      </c>
      <c r="AW12" s="251">
        <v>14.25</v>
      </c>
      <c r="AX12" s="251">
        <v>14.5</v>
      </c>
      <c r="AY12" s="251">
        <v>14.75</v>
      </c>
      <c r="AZ12" s="251">
        <v>15</v>
      </c>
      <c r="BA12" s="251">
        <v>15.25</v>
      </c>
      <c r="BB12" s="251">
        <v>15.5</v>
      </c>
      <c r="BC12" s="251">
        <v>15.75</v>
      </c>
      <c r="BD12" s="251">
        <v>16</v>
      </c>
      <c r="BE12" s="251">
        <v>16.25</v>
      </c>
      <c r="BF12" s="251">
        <v>16.5</v>
      </c>
      <c r="BG12" s="251">
        <v>16.75</v>
      </c>
      <c r="BH12" s="251">
        <v>17</v>
      </c>
      <c r="BI12" s="251">
        <v>17.25</v>
      </c>
      <c r="BJ12" s="251">
        <v>17.5</v>
      </c>
      <c r="BK12" s="251">
        <v>17.75</v>
      </c>
      <c r="BL12" s="251">
        <v>18</v>
      </c>
      <c r="BM12" s="251">
        <v>18.25</v>
      </c>
      <c r="BN12" s="251">
        <v>18.5</v>
      </c>
      <c r="BO12" s="251">
        <v>18.75</v>
      </c>
      <c r="BP12" s="251">
        <v>19</v>
      </c>
      <c r="BQ12" s="251">
        <v>19.25</v>
      </c>
      <c r="BR12" s="251">
        <v>19.5</v>
      </c>
      <c r="BS12" s="251">
        <v>19.75</v>
      </c>
      <c r="BT12" s="251">
        <v>20</v>
      </c>
      <c r="BU12" s="251">
        <v>20.25</v>
      </c>
      <c r="BV12" s="251">
        <v>20.5</v>
      </c>
      <c r="BW12" s="251">
        <v>20.75</v>
      </c>
      <c r="BX12" s="251">
        <v>21</v>
      </c>
      <c r="BY12" s="251">
        <v>21.25</v>
      </c>
      <c r="BZ12" s="251">
        <v>21.5</v>
      </c>
      <c r="CA12" s="251">
        <v>21.75</v>
      </c>
      <c r="CB12" s="251">
        <v>22</v>
      </c>
      <c r="CC12" s="251">
        <v>22.25</v>
      </c>
      <c r="CD12" s="251">
        <v>22.5</v>
      </c>
      <c r="CE12" s="251">
        <v>22.75</v>
      </c>
      <c r="CF12" s="251">
        <v>23</v>
      </c>
      <c r="CG12" s="251">
        <v>23.25</v>
      </c>
      <c r="CH12" s="251">
        <v>23.5</v>
      </c>
      <c r="CI12" s="251">
        <v>23.75</v>
      </c>
      <c r="CJ12" s="251">
        <v>24</v>
      </c>
      <c r="CK12" s="251">
        <v>24.25</v>
      </c>
      <c r="CL12" s="251">
        <v>24.5</v>
      </c>
      <c r="CM12" s="251">
        <v>24.75</v>
      </c>
      <c r="CN12" s="251"/>
      <c r="CO12" s="251"/>
      <c r="CP12" s="251"/>
      <c r="CR12" s="65"/>
      <c r="CS12" s="65"/>
      <c r="CT12" s="66"/>
      <c r="CU12" s="65"/>
      <c r="CV12" s="65"/>
      <c r="CX12" s="69"/>
      <c r="CY12" s="69"/>
      <c r="CZ12" s="69"/>
    </row>
    <row r="13" spans="1:105" ht="22.5" customHeight="1" thickBot="1">
      <c r="C13" s="65" t="s">
        <v>177</v>
      </c>
      <c r="D13" s="253" t="s">
        <v>203</v>
      </c>
      <c r="E13" s="253" t="s">
        <v>204</v>
      </c>
      <c r="F13" s="253" t="s">
        <v>178</v>
      </c>
      <c r="G13" s="253" t="s">
        <v>179</v>
      </c>
      <c r="H13" s="65" t="s">
        <v>79</v>
      </c>
      <c r="I13" s="801" t="s">
        <v>61</v>
      </c>
      <c r="J13" s="1476" t="s">
        <v>180</v>
      </c>
      <c r="K13" s="1477"/>
      <c r="L13" s="366">
        <v>0.20833333333333334</v>
      </c>
      <c r="M13" s="256"/>
      <c r="N13" s="256"/>
      <c r="O13" s="261"/>
      <c r="P13" s="257">
        <v>0.25</v>
      </c>
      <c r="Q13" s="258"/>
      <c r="R13" s="258"/>
      <c r="S13" s="259"/>
      <c r="T13" s="260" t="s">
        <v>149</v>
      </c>
      <c r="U13" s="258"/>
      <c r="V13" s="261"/>
      <c r="W13" s="256"/>
      <c r="X13" s="260" t="s">
        <v>150</v>
      </c>
      <c r="Y13" s="258"/>
      <c r="Z13" s="259"/>
      <c r="AA13" s="258"/>
      <c r="AB13" s="260" t="s">
        <v>151</v>
      </c>
      <c r="AC13" s="258"/>
      <c r="AD13" s="259"/>
      <c r="AE13" s="258"/>
      <c r="AF13" s="260" t="s">
        <v>152</v>
      </c>
      <c r="AG13" s="258"/>
      <c r="AH13" s="259"/>
      <c r="AI13" s="258"/>
      <c r="AJ13" s="260" t="s">
        <v>153</v>
      </c>
      <c r="AK13" s="258"/>
      <c r="AL13" s="259"/>
      <c r="AM13" s="258"/>
      <c r="AN13" s="260" t="s">
        <v>154</v>
      </c>
      <c r="AO13" s="258"/>
      <c r="AP13" s="259"/>
      <c r="AQ13" s="258"/>
      <c r="AR13" s="260" t="s">
        <v>155</v>
      </c>
      <c r="AS13" s="258"/>
      <c r="AT13" s="259"/>
      <c r="AU13" s="258"/>
      <c r="AV13" s="260" t="s">
        <v>156</v>
      </c>
      <c r="AW13" s="258"/>
      <c r="AX13" s="259"/>
      <c r="AY13" s="258"/>
      <c r="AZ13" s="260" t="s">
        <v>157</v>
      </c>
      <c r="BA13" s="258"/>
      <c r="BB13" s="259"/>
      <c r="BC13" s="258"/>
      <c r="BD13" s="260" t="s">
        <v>158</v>
      </c>
      <c r="BE13" s="258"/>
      <c r="BF13" s="259"/>
      <c r="BG13" s="258"/>
      <c r="BH13" s="260" t="s">
        <v>159</v>
      </c>
      <c r="BI13" s="258"/>
      <c r="BJ13" s="259"/>
      <c r="BK13" s="258"/>
      <c r="BL13" s="260" t="s">
        <v>160</v>
      </c>
      <c r="BM13" s="258"/>
      <c r="BN13" s="259"/>
      <c r="BO13" s="258"/>
      <c r="BP13" s="260" t="s">
        <v>161</v>
      </c>
      <c r="BQ13" s="258"/>
      <c r="BR13" s="259"/>
      <c r="BS13" s="258"/>
      <c r="BT13" s="260" t="s">
        <v>162</v>
      </c>
      <c r="BU13" s="258"/>
      <c r="BV13" s="259"/>
      <c r="BW13" s="258"/>
      <c r="BX13" s="260" t="s">
        <v>163</v>
      </c>
      <c r="BY13" s="258"/>
      <c r="BZ13" s="259"/>
      <c r="CA13" s="258"/>
      <c r="CB13" s="260" t="s">
        <v>164</v>
      </c>
      <c r="CC13" s="258"/>
      <c r="CD13" s="259"/>
      <c r="CE13" s="258"/>
      <c r="CF13" s="260" t="s">
        <v>165</v>
      </c>
      <c r="CG13" s="258"/>
      <c r="CH13" s="259"/>
      <c r="CI13" s="259"/>
      <c r="CJ13" s="258" t="s">
        <v>166</v>
      </c>
      <c r="CK13" s="258"/>
      <c r="CL13" s="258"/>
      <c r="CM13" s="262"/>
      <c r="CN13" s="1332" t="s">
        <v>181</v>
      </c>
      <c r="CO13" s="1331"/>
      <c r="CP13" s="1331" t="s">
        <v>182</v>
      </c>
      <c r="CQ13" s="1331"/>
      <c r="CR13" s="367" t="s">
        <v>183</v>
      </c>
      <c r="CS13" s="367" t="s">
        <v>184</v>
      </c>
      <c r="CT13" s="368" t="s">
        <v>185</v>
      </c>
      <c r="CU13" s="369" t="s">
        <v>186</v>
      </c>
      <c r="CV13" s="370" t="s">
        <v>81</v>
      </c>
      <c r="CW13" s="371" t="s">
        <v>82</v>
      </c>
      <c r="CY13" s="69"/>
      <c r="CZ13" s="267"/>
      <c r="DA13" s="268"/>
    </row>
    <row r="14" spans="1:105" ht="22.5" customHeight="1" thickTop="1">
      <c r="A14" s="441">
        <v>1</v>
      </c>
      <c r="B14" s="442" t="str">
        <f>ｼﾌﾄ原本!C5</f>
        <v>K.M</v>
      </c>
      <c r="C14" s="781" t="str">
        <f>ｼﾌﾄ原本!U5</f>
        <v>F</v>
      </c>
      <c r="D14" s="433">
        <f>IF(COUNTIF($H$14:$H$30,1),VLOOKUP(1,$H$14:$CU$30,3,FALSE),0)</f>
        <v>0</v>
      </c>
      <c r="E14" s="427">
        <f>IF(COUNTIF($H$14:$H$30,1),VLOOKUP(1,$H$14:$CU$30,4,FALSE),0)</f>
        <v>0</v>
      </c>
      <c r="F14" s="428">
        <f ca="1">IF(COUNTIF($H$14:$H$30,1),VLOOKUP(1,$H$14:$CU$30,92,FALSE),0)</f>
        <v>0</v>
      </c>
      <c r="G14" s="434">
        <f ca="1">IF(COUNTIF($H$14:$H$30,1),VLOOKUP(1,$H$14:$CW$30,94,FALSE),0)</f>
        <v>1</v>
      </c>
      <c r="H14" s="787">
        <v>2</v>
      </c>
      <c r="I14" s="802" t="str">
        <f>IF(H14=0,0,LOOKUP(H14,ﾃﾞｰﾀ入力!$C$3:'ﾃﾞｰﾀ入力'!$C$40,ﾃﾞｰﾀ入力!$D$3:'ﾃﾞｰﾀ入力'!$D$40))</f>
        <v>S.S</v>
      </c>
      <c r="J14" s="788">
        <v>6.75</v>
      </c>
      <c r="K14" s="789">
        <v>17</v>
      </c>
      <c r="L14" s="372">
        <f t="shared" ref="L14:AQ14" si="1">IF(AND(L12&gt;=$J$14,L12&lt;$K$14),"*",0)</f>
        <v>0</v>
      </c>
      <c r="M14" s="618">
        <f t="shared" si="1"/>
        <v>0</v>
      </c>
      <c r="N14" s="619">
        <f t="shared" si="1"/>
        <v>0</v>
      </c>
      <c r="O14" s="933">
        <f t="shared" si="1"/>
        <v>0</v>
      </c>
      <c r="P14" s="825">
        <f t="shared" si="1"/>
        <v>0</v>
      </c>
      <c r="Q14" s="823">
        <f t="shared" si="1"/>
        <v>0</v>
      </c>
      <c r="R14" s="824">
        <f t="shared" si="1"/>
        <v>0</v>
      </c>
      <c r="S14" s="823" t="str">
        <f t="shared" si="1"/>
        <v>*</v>
      </c>
      <c r="T14" s="825" t="str">
        <f t="shared" si="1"/>
        <v>*</v>
      </c>
      <c r="U14" s="826" t="str">
        <f t="shared" si="1"/>
        <v>*</v>
      </c>
      <c r="V14" s="823" t="str">
        <f t="shared" si="1"/>
        <v>*</v>
      </c>
      <c r="W14" s="583" t="str">
        <f t="shared" si="1"/>
        <v>*</v>
      </c>
      <c r="X14" s="823" t="str">
        <f t="shared" si="1"/>
        <v>*</v>
      </c>
      <c r="Y14" s="823" t="str">
        <f t="shared" si="1"/>
        <v>*</v>
      </c>
      <c r="Z14" s="824" t="str">
        <f t="shared" si="1"/>
        <v>*</v>
      </c>
      <c r="AA14" s="823" t="str">
        <f t="shared" si="1"/>
        <v>*</v>
      </c>
      <c r="AB14" s="984" t="str">
        <f t="shared" si="1"/>
        <v>*</v>
      </c>
      <c r="AC14" s="985" t="str">
        <f t="shared" si="1"/>
        <v>*</v>
      </c>
      <c r="AD14" s="823" t="str">
        <f t="shared" si="1"/>
        <v>*</v>
      </c>
      <c r="AE14" s="583" t="str">
        <f t="shared" si="1"/>
        <v>*</v>
      </c>
      <c r="AF14" s="823" t="str">
        <f t="shared" si="1"/>
        <v>*</v>
      </c>
      <c r="AG14" s="823" t="str">
        <f t="shared" si="1"/>
        <v>*</v>
      </c>
      <c r="AH14" s="824" t="str">
        <f t="shared" si="1"/>
        <v>*</v>
      </c>
      <c r="AI14" s="823" t="str">
        <f t="shared" si="1"/>
        <v>*</v>
      </c>
      <c r="AJ14" s="825" t="str">
        <f t="shared" si="1"/>
        <v>*</v>
      </c>
      <c r="AK14" s="826" t="str">
        <f t="shared" si="1"/>
        <v>*</v>
      </c>
      <c r="AL14" s="823" t="str">
        <f t="shared" si="1"/>
        <v>*</v>
      </c>
      <c r="AM14" s="986" t="str">
        <f t="shared" si="1"/>
        <v>*</v>
      </c>
      <c r="AN14" s="977" t="str">
        <f t="shared" si="1"/>
        <v>*</v>
      </c>
      <c r="AO14" s="823" t="str">
        <f t="shared" si="1"/>
        <v>*</v>
      </c>
      <c r="AP14" s="824" t="str">
        <f t="shared" si="1"/>
        <v>*</v>
      </c>
      <c r="AQ14" s="823" t="str">
        <f t="shared" si="1"/>
        <v>*</v>
      </c>
      <c r="AR14" s="825" t="str">
        <f t="shared" ref="AR14:BW14" si="2">IF(AND(AR12&gt;=$J$14,AR12&lt;$K$14),"*",0)</f>
        <v>*</v>
      </c>
      <c r="AS14" s="826" t="str">
        <f t="shared" si="2"/>
        <v>*</v>
      </c>
      <c r="AT14" s="823" t="str">
        <f t="shared" si="2"/>
        <v>*</v>
      </c>
      <c r="AU14" s="583" t="str">
        <f t="shared" si="2"/>
        <v>*</v>
      </c>
      <c r="AV14" s="823" t="str">
        <f t="shared" si="2"/>
        <v>*</v>
      </c>
      <c r="AW14" s="823" t="str">
        <f t="shared" si="2"/>
        <v>*</v>
      </c>
      <c r="AX14" s="824" t="str">
        <f t="shared" si="2"/>
        <v>*</v>
      </c>
      <c r="AY14" s="823" t="str">
        <f t="shared" si="2"/>
        <v>*</v>
      </c>
      <c r="AZ14" s="825" t="str">
        <f t="shared" si="2"/>
        <v>*</v>
      </c>
      <c r="BA14" s="826" t="str">
        <f t="shared" si="2"/>
        <v>*</v>
      </c>
      <c r="BB14" s="823" t="str">
        <f t="shared" si="2"/>
        <v>*</v>
      </c>
      <c r="BC14" s="583" t="str">
        <f t="shared" si="2"/>
        <v>*</v>
      </c>
      <c r="BD14" s="823" t="str">
        <f t="shared" si="2"/>
        <v>*</v>
      </c>
      <c r="BE14" s="823" t="str">
        <f t="shared" si="2"/>
        <v>*</v>
      </c>
      <c r="BF14" s="824" t="str">
        <f t="shared" si="2"/>
        <v>*</v>
      </c>
      <c r="BG14" s="823" t="str">
        <f t="shared" si="2"/>
        <v>*</v>
      </c>
      <c r="BH14" s="825">
        <f t="shared" si="2"/>
        <v>0</v>
      </c>
      <c r="BI14" s="826">
        <f t="shared" si="2"/>
        <v>0</v>
      </c>
      <c r="BJ14" s="823">
        <f t="shared" si="2"/>
        <v>0</v>
      </c>
      <c r="BK14" s="583">
        <f t="shared" si="2"/>
        <v>0</v>
      </c>
      <c r="BL14" s="823">
        <f t="shared" si="2"/>
        <v>0</v>
      </c>
      <c r="BM14" s="823">
        <f t="shared" si="2"/>
        <v>0</v>
      </c>
      <c r="BN14" s="824">
        <f t="shared" si="2"/>
        <v>0</v>
      </c>
      <c r="BO14" s="823">
        <f t="shared" si="2"/>
        <v>0</v>
      </c>
      <c r="BP14" s="825">
        <f t="shared" si="2"/>
        <v>0</v>
      </c>
      <c r="BQ14" s="826">
        <f t="shared" si="2"/>
        <v>0</v>
      </c>
      <c r="BR14" s="823">
        <f t="shared" si="2"/>
        <v>0</v>
      </c>
      <c r="BS14" s="583">
        <f t="shared" si="2"/>
        <v>0</v>
      </c>
      <c r="BT14" s="823">
        <f t="shared" si="2"/>
        <v>0</v>
      </c>
      <c r="BU14" s="823">
        <f t="shared" si="2"/>
        <v>0</v>
      </c>
      <c r="BV14" s="824">
        <f t="shared" si="2"/>
        <v>0</v>
      </c>
      <c r="BW14" s="823">
        <f t="shared" si="2"/>
        <v>0</v>
      </c>
      <c r="BX14" s="825">
        <f t="shared" ref="BX14:CM14" si="3">IF(AND(BX12&gt;=$J$14,BX12&lt;$K$14),"*",0)</f>
        <v>0</v>
      </c>
      <c r="BY14" s="826">
        <f t="shared" si="3"/>
        <v>0</v>
      </c>
      <c r="BZ14" s="823">
        <f t="shared" si="3"/>
        <v>0</v>
      </c>
      <c r="CA14" s="583">
        <f t="shared" si="3"/>
        <v>0</v>
      </c>
      <c r="CB14" s="823">
        <f t="shared" si="3"/>
        <v>0</v>
      </c>
      <c r="CC14" s="823">
        <f t="shared" si="3"/>
        <v>0</v>
      </c>
      <c r="CD14" s="824">
        <f t="shared" si="3"/>
        <v>0</v>
      </c>
      <c r="CE14" s="823">
        <f t="shared" si="3"/>
        <v>0</v>
      </c>
      <c r="CF14" s="825">
        <f t="shared" si="3"/>
        <v>0</v>
      </c>
      <c r="CG14" s="826">
        <f t="shared" si="3"/>
        <v>0</v>
      </c>
      <c r="CH14" s="823">
        <f t="shared" si="3"/>
        <v>0</v>
      </c>
      <c r="CI14" s="625">
        <f t="shared" si="3"/>
        <v>0</v>
      </c>
      <c r="CJ14" s="622">
        <f t="shared" si="3"/>
        <v>0</v>
      </c>
      <c r="CK14" s="622">
        <f t="shared" si="3"/>
        <v>0</v>
      </c>
      <c r="CL14" s="623">
        <f t="shared" si="3"/>
        <v>0</v>
      </c>
      <c r="CM14" s="622">
        <f t="shared" si="3"/>
        <v>0</v>
      </c>
      <c r="CN14" s="1328">
        <f t="shared" ref="CN14:CN30" si="4">(80-COUNT(L14:CM14))/4</f>
        <v>10.25</v>
      </c>
      <c r="CO14" s="1329"/>
      <c r="CP14" s="1330">
        <f>IF(CN14=0,0,LOOKUP(CN14,ﾃﾞｰﾀ入力!$AR$13:'ﾃﾞｰﾀ入力'!$AR$34,ﾃﾞｰﾀ入力!$AS$13:'ﾃﾞｰﾀ入力'!$AS$34))</f>
        <v>9</v>
      </c>
      <c r="CQ14" s="1330"/>
      <c r="CR14" s="373">
        <f t="shared" ref="CR14:CR30" si="5">IF(CP14&gt;8,CP14-8,0)</f>
        <v>1</v>
      </c>
      <c r="CS14" s="373">
        <f t="shared" ref="CS14:CS30" si="6">IF(CB14="*",(12-COUNT(CB14:CM14))/4,0)</f>
        <v>0</v>
      </c>
      <c r="CT14" s="373">
        <f t="shared" ref="CT14:CT30" si="7">IF(CR14&gt;CS14,CS14,CR14)</f>
        <v>0</v>
      </c>
      <c r="CU14" s="374">
        <f ca="1">CV14*CP14+(CV14*0.25*CR14)+(CV14*0.25*CS14)+(CV14*CT14*0.5)</f>
        <v>13875</v>
      </c>
      <c r="CV14" s="375">
        <f ca="1">IF(H14=0,0,LOOKUP(H14,ﾃﾞｰﾀ入力!$C$3:'ﾃﾞｰﾀ入力'!$C$52,ﾃﾞｰﾀ入力!$E$3:'ﾃﾞｰﾀ入力'!$E$51))</f>
        <v>1500</v>
      </c>
      <c r="CW14" s="376">
        <f ca="1">IF(H14=0,0,LOOKUP(H14,ﾃﾞｰﾀ入力!$C$3:'ﾃﾞｰﾀ入力'!$C$52,ﾃﾞｰﾀ入力!$F$3:'ﾃﾞｰﾀ入力'!$F$51))</f>
        <v>1</v>
      </c>
      <c r="CY14" s="69"/>
      <c r="CZ14" s="69"/>
      <c r="DA14" s="69"/>
    </row>
    <row r="15" spans="1:105" ht="22.5" customHeight="1">
      <c r="A15" s="443">
        <f t="shared" ref="A15:A46" si="8">A14+1</f>
        <v>2</v>
      </c>
      <c r="B15" s="269" t="str">
        <f>ｼﾌﾄ原本!C6</f>
        <v>S.S</v>
      </c>
      <c r="C15" s="780" t="str">
        <f>ｼﾌﾄ原本!U6</f>
        <v>F</v>
      </c>
      <c r="D15" s="435">
        <f>IF(COUNTIF($H$14:$H$30,2),VLOOKUP(2,$H$14:$CU$30,3,FALSE),0)</f>
        <v>6.75</v>
      </c>
      <c r="E15" s="423">
        <f>IF(COUNTIF($H$14:$H$30,2),VLOOKUP(2,$H$14:$CU$30,4,FALSE),0)</f>
        <v>17</v>
      </c>
      <c r="F15" s="430">
        <f ca="1">IF(COUNTIF($H$14:$H$30,2),VLOOKUP(2,$H$14:$CU$30,92,FALSE),0)</f>
        <v>13875</v>
      </c>
      <c r="G15" s="431">
        <f ca="1">IF(COUNTIF($H$14:$H$30,2),VLOOKUP(2,$H$14:$CW$30,94,FALSE),0)</f>
        <v>1</v>
      </c>
      <c r="H15" s="787">
        <v>21</v>
      </c>
      <c r="I15" s="798" t="str">
        <f>IF(H15=0,0,LOOKUP(H15,ﾃﾞｰﾀ入力!$C$3:'ﾃﾞｰﾀ入力'!$C$40,ﾃﾞｰﾀ入力!$D$3:'ﾃﾞｰﾀ入力'!$D$40))</f>
        <v>S.K</v>
      </c>
      <c r="J15" s="788">
        <v>6.75</v>
      </c>
      <c r="K15" s="789">
        <v>13</v>
      </c>
      <c r="L15" s="275">
        <f t="shared" ref="L15:AQ15" si="9">IF(AND(L12&gt;=$J$15,L12&lt;$K$15),"*",0)</f>
        <v>0</v>
      </c>
      <c r="M15" s="626">
        <f t="shared" si="9"/>
        <v>0</v>
      </c>
      <c r="N15" s="627">
        <f t="shared" si="9"/>
        <v>0</v>
      </c>
      <c r="O15" s="853">
        <f t="shared" si="9"/>
        <v>0</v>
      </c>
      <c r="P15" s="721">
        <f t="shared" si="9"/>
        <v>0</v>
      </c>
      <c r="Q15" s="723">
        <f t="shared" si="9"/>
        <v>0</v>
      </c>
      <c r="R15" s="724">
        <f t="shared" si="9"/>
        <v>0</v>
      </c>
      <c r="S15" s="723" t="str">
        <f t="shared" si="9"/>
        <v>*</v>
      </c>
      <c r="T15" s="721" t="str">
        <f t="shared" si="9"/>
        <v>*</v>
      </c>
      <c r="U15" s="722" t="str">
        <f t="shared" si="9"/>
        <v>*</v>
      </c>
      <c r="V15" s="723" t="str">
        <f t="shared" si="9"/>
        <v>*</v>
      </c>
      <c r="W15" s="562" t="str">
        <f t="shared" si="9"/>
        <v>*</v>
      </c>
      <c r="X15" s="723" t="str">
        <f t="shared" si="9"/>
        <v>*</v>
      </c>
      <c r="Y15" s="723" t="str">
        <f t="shared" si="9"/>
        <v>*</v>
      </c>
      <c r="Z15" s="724" t="str">
        <f t="shared" si="9"/>
        <v>*</v>
      </c>
      <c r="AA15" s="723" t="str">
        <f t="shared" si="9"/>
        <v>*</v>
      </c>
      <c r="AB15" s="721" t="str">
        <f t="shared" si="9"/>
        <v>*</v>
      </c>
      <c r="AC15" s="722" t="str">
        <f t="shared" si="9"/>
        <v>*</v>
      </c>
      <c r="AD15" s="979" t="str">
        <f t="shared" si="9"/>
        <v>*</v>
      </c>
      <c r="AE15" s="982" t="str">
        <f t="shared" si="9"/>
        <v>*</v>
      </c>
      <c r="AF15" s="979" t="str">
        <f t="shared" si="9"/>
        <v>*</v>
      </c>
      <c r="AG15" s="723" t="str">
        <f t="shared" si="9"/>
        <v>*</v>
      </c>
      <c r="AH15" s="724" t="str">
        <f t="shared" si="9"/>
        <v>*</v>
      </c>
      <c r="AI15" s="723" t="str">
        <f t="shared" si="9"/>
        <v>*</v>
      </c>
      <c r="AJ15" s="721" t="str">
        <f t="shared" si="9"/>
        <v>*</v>
      </c>
      <c r="AK15" s="722" t="str">
        <f t="shared" si="9"/>
        <v>*</v>
      </c>
      <c r="AL15" s="723" t="str">
        <f t="shared" si="9"/>
        <v>*</v>
      </c>
      <c r="AM15" s="562" t="str">
        <f t="shared" si="9"/>
        <v>*</v>
      </c>
      <c r="AN15" s="723" t="str">
        <f t="shared" si="9"/>
        <v>*</v>
      </c>
      <c r="AO15" s="723" t="str">
        <f t="shared" si="9"/>
        <v>*</v>
      </c>
      <c r="AP15" s="724" t="str">
        <f t="shared" si="9"/>
        <v>*</v>
      </c>
      <c r="AQ15" s="723" t="str">
        <f t="shared" si="9"/>
        <v>*</v>
      </c>
      <c r="AR15" s="721">
        <f t="shared" ref="AR15:BW15" si="10">IF(AND(AR12&gt;=$J$15,AR12&lt;$K$15),"*",0)</f>
        <v>0</v>
      </c>
      <c r="AS15" s="722">
        <f t="shared" si="10"/>
        <v>0</v>
      </c>
      <c r="AT15" s="723">
        <f t="shared" si="10"/>
        <v>0</v>
      </c>
      <c r="AU15" s="562">
        <f t="shared" si="10"/>
        <v>0</v>
      </c>
      <c r="AV15" s="723">
        <f t="shared" si="10"/>
        <v>0</v>
      </c>
      <c r="AW15" s="723">
        <f t="shared" si="10"/>
        <v>0</v>
      </c>
      <c r="AX15" s="724">
        <f t="shared" si="10"/>
        <v>0</v>
      </c>
      <c r="AY15" s="723">
        <f t="shared" si="10"/>
        <v>0</v>
      </c>
      <c r="AZ15" s="721">
        <f t="shared" si="10"/>
        <v>0</v>
      </c>
      <c r="BA15" s="722">
        <f t="shared" si="10"/>
        <v>0</v>
      </c>
      <c r="BB15" s="723">
        <f t="shared" si="10"/>
        <v>0</v>
      </c>
      <c r="BC15" s="562">
        <f t="shared" si="10"/>
        <v>0</v>
      </c>
      <c r="BD15" s="723">
        <f t="shared" si="10"/>
        <v>0</v>
      </c>
      <c r="BE15" s="723">
        <f t="shared" si="10"/>
        <v>0</v>
      </c>
      <c r="BF15" s="724">
        <f t="shared" si="10"/>
        <v>0</v>
      </c>
      <c r="BG15" s="723">
        <f t="shared" si="10"/>
        <v>0</v>
      </c>
      <c r="BH15" s="721">
        <f t="shared" si="10"/>
        <v>0</v>
      </c>
      <c r="BI15" s="722">
        <f t="shared" si="10"/>
        <v>0</v>
      </c>
      <c r="BJ15" s="723">
        <f t="shared" si="10"/>
        <v>0</v>
      </c>
      <c r="BK15" s="562">
        <f t="shared" si="10"/>
        <v>0</v>
      </c>
      <c r="BL15" s="723">
        <f t="shared" si="10"/>
        <v>0</v>
      </c>
      <c r="BM15" s="723">
        <f t="shared" si="10"/>
        <v>0</v>
      </c>
      <c r="BN15" s="724">
        <f t="shared" si="10"/>
        <v>0</v>
      </c>
      <c r="BO15" s="723">
        <f t="shared" si="10"/>
        <v>0</v>
      </c>
      <c r="BP15" s="721">
        <f t="shared" si="10"/>
        <v>0</v>
      </c>
      <c r="BQ15" s="722">
        <f t="shared" si="10"/>
        <v>0</v>
      </c>
      <c r="BR15" s="723">
        <f t="shared" si="10"/>
        <v>0</v>
      </c>
      <c r="BS15" s="562">
        <f t="shared" si="10"/>
        <v>0</v>
      </c>
      <c r="BT15" s="723">
        <f t="shared" si="10"/>
        <v>0</v>
      </c>
      <c r="BU15" s="723">
        <f t="shared" si="10"/>
        <v>0</v>
      </c>
      <c r="BV15" s="724">
        <f t="shared" si="10"/>
        <v>0</v>
      </c>
      <c r="BW15" s="723">
        <f t="shared" si="10"/>
        <v>0</v>
      </c>
      <c r="BX15" s="721">
        <f t="shared" ref="BX15:CM15" si="11">IF(AND(BX12&gt;=$J$15,BX12&lt;$K$15),"*",0)</f>
        <v>0</v>
      </c>
      <c r="BY15" s="722">
        <f t="shared" si="11"/>
        <v>0</v>
      </c>
      <c r="BZ15" s="723">
        <f t="shared" si="11"/>
        <v>0</v>
      </c>
      <c r="CA15" s="562">
        <f t="shared" si="11"/>
        <v>0</v>
      </c>
      <c r="CB15" s="723">
        <f t="shared" si="11"/>
        <v>0</v>
      </c>
      <c r="CC15" s="723">
        <f t="shared" si="11"/>
        <v>0</v>
      </c>
      <c r="CD15" s="724">
        <f t="shared" si="11"/>
        <v>0</v>
      </c>
      <c r="CE15" s="723">
        <f t="shared" si="11"/>
        <v>0</v>
      </c>
      <c r="CF15" s="721">
        <f t="shared" si="11"/>
        <v>0</v>
      </c>
      <c r="CG15" s="722">
        <f t="shared" si="11"/>
        <v>0</v>
      </c>
      <c r="CH15" s="723">
        <f t="shared" si="11"/>
        <v>0</v>
      </c>
      <c r="CI15" s="540">
        <f t="shared" si="11"/>
        <v>0</v>
      </c>
      <c r="CJ15" s="539">
        <f t="shared" si="11"/>
        <v>0</v>
      </c>
      <c r="CK15" s="539">
        <f t="shared" si="11"/>
        <v>0</v>
      </c>
      <c r="CL15" s="541">
        <f t="shared" si="11"/>
        <v>0</v>
      </c>
      <c r="CM15" s="539">
        <f t="shared" si="11"/>
        <v>0</v>
      </c>
      <c r="CN15" s="1128">
        <f t="shared" si="4"/>
        <v>6.25</v>
      </c>
      <c r="CO15" s="1129"/>
      <c r="CP15" s="1123">
        <f>IF(CN15=0,0,LOOKUP(CN15,ﾃﾞｰﾀ入力!$AR$13:'ﾃﾞｰﾀ入力'!$AR$34,ﾃﾞｰﾀ入力!$AS$13:'ﾃﾞｰﾀ入力'!$AS$34))</f>
        <v>5.75</v>
      </c>
      <c r="CQ15" s="1123"/>
      <c r="CR15" s="294">
        <f t="shared" si="5"/>
        <v>0</v>
      </c>
      <c r="CS15" s="294">
        <f t="shared" si="6"/>
        <v>0</v>
      </c>
      <c r="CT15" s="294">
        <f t="shared" si="7"/>
        <v>0</v>
      </c>
      <c r="CU15" s="295">
        <f t="shared" ref="CU15:CU30" ca="1" si="12">CV15*CP15+(CV15*0.25*CR15)+(CV15*0.25*CS15)+(CV15*CT15*0.5)</f>
        <v>7049.5</v>
      </c>
      <c r="CV15" s="296">
        <f ca="1">IF(H15=0,0,LOOKUP(H15,ﾃﾞｰﾀ入力!$C$3:'ﾃﾞｰﾀ入力'!$C$52,ﾃﾞｰﾀ入力!$E$3:'ﾃﾞｰﾀ入力'!$E$51))</f>
        <v>1226</v>
      </c>
      <c r="CW15" s="297">
        <f ca="1">IF(H15=0,0,LOOKUP(H15,ﾃﾞｰﾀ入力!$C$3:'ﾃﾞｰﾀ入力'!$C$52,ﾃﾞｰﾀ入力!$F$3:'ﾃﾞｰﾀ入力'!$F$51))</f>
        <v>682</v>
      </c>
      <c r="CY15" s="69"/>
      <c r="CZ15" s="69"/>
      <c r="DA15" s="69"/>
    </row>
    <row r="16" spans="1:105" ht="22.5" customHeight="1">
      <c r="A16" s="443">
        <f t="shared" si="8"/>
        <v>3</v>
      </c>
      <c r="B16" s="269" t="str">
        <f>ｼﾌﾄ原本!C7</f>
        <v>Y.I</v>
      </c>
      <c r="C16" s="780" t="str">
        <f>ｼﾌﾄ原本!U7</f>
        <v>X</v>
      </c>
      <c r="D16" s="435">
        <f>IF(COUNTIF($H$14:$H$30,3),VLOOKUP(3,$H$14:$CU$30,3,FALSE),0)</f>
        <v>0</v>
      </c>
      <c r="E16" s="423">
        <f>IF(COUNTIF($H$14:$H$30,3),VLOOKUP(3,$H$14:$CU$30,4,FALSE),0)</f>
        <v>0</v>
      </c>
      <c r="F16" s="430">
        <f>IF(COUNTIF($H$14:$H$30,3),VLOOKUP(3,$H$14:$CU$30,92,FALSE),0)</f>
        <v>0</v>
      </c>
      <c r="G16" s="431">
        <f>IF(COUNTIF($H$14:$H$30,3),VLOOKUP(3,$H$14:$CW$30,94,FALSE),0)</f>
        <v>0</v>
      </c>
      <c r="H16" s="787">
        <v>4</v>
      </c>
      <c r="I16" s="798" t="str">
        <f>IF(H16=0,0,LOOKUP(H16,ﾃﾞｰﾀ入力!$C$3:'ﾃﾞｰﾀ入力'!$C$40,ﾃﾞｰﾀ入力!$D$3:'ﾃﾞｰﾀ入力'!$D$40))</f>
        <v>I.Y</v>
      </c>
      <c r="J16" s="790">
        <v>8</v>
      </c>
      <c r="K16" s="791">
        <v>13</v>
      </c>
      <c r="L16" s="275">
        <f t="shared" ref="L16:AQ16" si="13">IF(AND(L12&gt;=$J$16,L12&lt;$K$16),"*",0)</f>
        <v>0</v>
      </c>
      <c r="M16" s="626">
        <f t="shared" si="13"/>
        <v>0</v>
      </c>
      <c r="N16" s="627">
        <f t="shared" si="13"/>
        <v>0</v>
      </c>
      <c r="O16" s="853">
        <f t="shared" si="13"/>
        <v>0</v>
      </c>
      <c r="P16" s="721">
        <f t="shared" si="13"/>
        <v>0</v>
      </c>
      <c r="Q16" s="723">
        <f t="shared" si="13"/>
        <v>0</v>
      </c>
      <c r="R16" s="724">
        <f t="shared" si="13"/>
        <v>0</v>
      </c>
      <c r="S16" s="723">
        <f t="shared" si="13"/>
        <v>0</v>
      </c>
      <c r="T16" s="721">
        <f t="shared" si="13"/>
        <v>0</v>
      </c>
      <c r="U16" s="722">
        <f t="shared" si="13"/>
        <v>0</v>
      </c>
      <c r="V16" s="723">
        <f t="shared" si="13"/>
        <v>0</v>
      </c>
      <c r="W16" s="562">
        <f t="shared" si="13"/>
        <v>0</v>
      </c>
      <c r="X16" s="723" t="str">
        <f t="shared" si="13"/>
        <v>*</v>
      </c>
      <c r="Y16" s="723" t="str">
        <f t="shared" si="13"/>
        <v>*</v>
      </c>
      <c r="Z16" s="724" t="str">
        <f t="shared" si="13"/>
        <v>*</v>
      </c>
      <c r="AA16" s="723" t="str">
        <f t="shared" si="13"/>
        <v>*</v>
      </c>
      <c r="AB16" s="721" t="str">
        <f t="shared" si="13"/>
        <v>*</v>
      </c>
      <c r="AC16" s="722" t="str">
        <f t="shared" si="13"/>
        <v>*</v>
      </c>
      <c r="AD16" s="723" t="str">
        <f t="shared" si="13"/>
        <v>*</v>
      </c>
      <c r="AE16" s="562" t="str">
        <f t="shared" si="13"/>
        <v>*</v>
      </c>
      <c r="AF16" s="723" t="str">
        <f t="shared" si="13"/>
        <v>*</v>
      </c>
      <c r="AG16" s="723" t="str">
        <f t="shared" si="13"/>
        <v>*</v>
      </c>
      <c r="AH16" s="724" t="str">
        <f t="shared" si="13"/>
        <v>*</v>
      </c>
      <c r="AI16" s="723" t="str">
        <f t="shared" si="13"/>
        <v>*</v>
      </c>
      <c r="AJ16" s="721" t="str">
        <f t="shared" si="13"/>
        <v>*</v>
      </c>
      <c r="AK16" s="722" t="str">
        <f t="shared" si="13"/>
        <v>*</v>
      </c>
      <c r="AL16" s="723" t="str">
        <f t="shared" si="13"/>
        <v>*</v>
      </c>
      <c r="AM16" s="562" t="str">
        <f t="shared" si="13"/>
        <v>*</v>
      </c>
      <c r="AN16" s="723" t="str">
        <f t="shared" si="13"/>
        <v>*</v>
      </c>
      <c r="AO16" s="723" t="str">
        <f t="shared" si="13"/>
        <v>*</v>
      </c>
      <c r="AP16" s="724" t="str">
        <f t="shared" si="13"/>
        <v>*</v>
      </c>
      <c r="AQ16" s="723" t="str">
        <f t="shared" si="13"/>
        <v>*</v>
      </c>
      <c r="AR16" s="721">
        <f t="shared" ref="AR16:BW16" si="14">IF(AND(AR12&gt;=$J$16,AR12&lt;$K$16),"*",0)</f>
        <v>0</v>
      </c>
      <c r="AS16" s="722">
        <f t="shared" si="14"/>
        <v>0</v>
      </c>
      <c r="AT16" s="723">
        <f t="shared" si="14"/>
        <v>0</v>
      </c>
      <c r="AU16" s="562">
        <f t="shared" si="14"/>
        <v>0</v>
      </c>
      <c r="AV16" s="723">
        <f t="shared" si="14"/>
        <v>0</v>
      </c>
      <c r="AW16" s="723">
        <f t="shared" si="14"/>
        <v>0</v>
      </c>
      <c r="AX16" s="724">
        <f t="shared" si="14"/>
        <v>0</v>
      </c>
      <c r="AY16" s="723">
        <f t="shared" si="14"/>
        <v>0</v>
      </c>
      <c r="AZ16" s="721">
        <f t="shared" si="14"/>
        <v>0</v>
      </c>
      <c r="BA16" s="722">
        <f t="shared" si="14"/>
        <v>0</v>
      </c>
      <c r="BB16" s="723">
        <f t="shared" si="14"/>
        <v>0</v>
      </c>
      <c r="BC16" s="562">
        <f t="shared" si="14"/>
        <v>0</v>
      </c>
      <c r="BD16" s="723">
        <f t="shared" si="14"/>
        <v>0</v>
      </c>
      <c r="BE16" s="723">
        <f t="shared" si="14"/>
        <v>0</v>
      </c>
      <c r="BF16" s="724">
        <f t="shared" si="14"/>
        <v>0</v>
      </c>
      <c r="BG16" s="723">
        <f t="shared" si="14"/>
        <v>0</v>
      </c>
      <c r="BH16" s="721">
        <f t="shared" si="14"/>
        <v>0</v>
      </c>
      <c r="BI16" s="722">
        <f t="shared" si="14"/>
        <v>0</v>
      </c>
      <c r="BJ16" s="723">
        <f t="shared" si="14"/>
        <v>0</v>
      </c>
      <c r="BK16" s="562">
        <f t="shared" si="14"/>
        <v>0</v>
      </c>
      <c r="BL16" s="723">
        <f t="shared" si="14"/>
        <v>0</v>
      </c>
      <c r="BM16" s="723">
        <f t="shared" si="14"/>
        <v>0</v>
      </c>
      <c r="BN16" s="724">
        <f t="shared" si="14"/>
        <v>0</v>
      </c>
      <c r="BO16" s="723">
        <f t="shared" si="14"/>
        <v>0</v>
      </c>
      <c r="BP16" s="721">
        <f t="shared" si="14"/>
        <v>0</v>
      </c>
      <c r="BQ16" s="722">
        <f t="shared" si="14"/>
        <v>0</v>
      </c>
      <c r="BR16" s="723">
        <f t="shared" si="14"/>
        <v>0</v>
      </c>
      <c r="BS16" s="562">
        <f t="shared" si="14"/>
        <v>0</v>
      </c>
      <c r="BT16" s="723">
        <f t="shared" si="14"/>
        <v>0</v>
      </c>
      <c r="BU16" s="723">
        <f t="shared" si="14"/>
        <v>0</v>
      </c>
      <c r="BV16" s="724">
        <f t="shared" si="14"/>
        <v>0</v>
      </c>
      <c r="BW16" s="723">
        <f t="shared" si="14"/>
        <v>0</v>
      </c>
      <c r="BX16" s="721">
        <f t="shared" ref="BX16:CM16" si="15">IF(AND(BX12&gt;=$J$16,BX12&lt;$K$16),"*",0)</f>
        <v>0</v>
      </c>
      <c r="BY16" s="722">
        <f t="shared" si="15"/>
        <v>0</v>
      </c>
      <c r="BZ16" s="723">
        <f t="shared" si="15"/>
        <v>0</v>
      </c>
      <c r="CA16" s="562">
        <f t="shared" si="15"/>
        <v>0</v>
      </c>
      <c r="CB16" s="723">
        <f t="shared" si="15"/>
        <v>0</v>
      </c>
      <c r="CC16" s="723">
        <f t="shared" si="15"/>
        <v>0</v>
      </c>
      <c r="CD16" s="724">
        <f t="shared" si="15"/>
        <v>0</v>
      </c>
      <c r="CE16" s="723">
        <f t="shared" si="15"/>
        <v>0</v>
      </c>
      <c r="CF16" s="721">
        <f t="shared" si="15"/>
        <v>0</v>
      </c>
      <c r="CG16" s="722">
        <f t="shared" si="15"/>
        <v>0</v>
      </c>
      <c r="CH16" s="723">
        <f t="shared" si="15"/>
        <v>0</v>
      </c>
      <c r="CI16" s="540">
        <f t="shared" si="15"/>
        <v>0</v>
      </c>
      <c r="CJ16" s="539">
        <f t="shared" si="15"/>
        <v>0</v>
      </c>
      <c r="CK16" s="539">
        <f t="shared" si="15"/>
        <v>0</v>
      </c>
      <c r="CL16" s="541">
        <f t="shared" si="15"/>
        <v>0</v>
      </c>
      <c r="CM16" s="539">
        <f t="shared" si="15"/>
        <v>0</v>
      </c>
      <c r="CN16" s="1128">
        <f t="shared" si="4"/>
        <v>5</v>
      </c>
      <c r="CO16" s="1129"/>
      <c r="CP16" s="1123">
        <f>IF(CN16=0,0,LOOKUP(CN16,ﾃﾞｰﾀ入力!$AR$13:'ﾃﾞｰﾀ入力'!$AR$34,ﾃﾞｰﾀ入力!$AS$13:'ﾃﾞｰﾀ入力'!$AS$34))</f>
        <v>5</v>
      </c>
      <c r="CQ16" s="1123"/>
      <c r="CR16" s="294">
        <f t="shared" si="5"/>
        <v>0</v>
      </c>
      <c r="CS16" s="294">
        <f t="shared" si="6"/>
        <v>0</v>
      </c>
      <c r="CT16" s="294">
        <f t="shared" si="7"/>
        <v>0</v>
      </c>
      <c r="CU16" s="295">
        <f t="shared" ca="1" si="12"/>
        <v>6550</v>
      </c>
      <c r="CV16" s="296">
        <f ca="1">IF(H16=0,0,LOOKUP(H16,ﾃﾞｰﾀ入力!$C$3:'ﾃﾞｰﾀ入力'!$C$52,ﾃﾞｰﾀ入力!$E$3:'ﾃﾞｰﾀ入力'!$E$51))</f>
        <v>1310</v>
      </c>
      <c r="CW16" s="297">
        <f ca="1">IF(H16=0,0,LOOKUP(H16,ﾃﾞｰﾀ入力!$C$3:'ﾃﾞｰﾀ入力'!$C$52,ﾃﾞｰﾀ入力!$F$3:'ﾃﾞｰﾀ入力'!$F$51))</f>
        <v>962</v>
      </c>
      <c r="CY16" s="69"/>
      <c r="CZ16" s="69"/>
      <c r="DA16" s="69"/>
    </row>
    <row r="17" spans="1:105" ht="22.5" customHeight="1">
      <c r="A17" s="443">
        <f t="shared" si="8"/>
        <v>4</v>
      </c>
      <c r="B17" s="269" t="str">
        <f>ｼﾌﾄ原本!C8</f>
        <v>I.Y</v>
      </c>
      <c r="C17" s="780" t="str">
        <f>ｼﾌﾄ原本!U8</f>
        <v>X</v>
      </c>
      <c r="D17" s="435">
        <f>IF(COUNTIF($H$14:$H$30,4),VLOOKUP(4,$H$14:$CU$30,3,FALSE),0)</f>
        <v>8</v>
      </c>
      <c r="E17" s="423">
        <f>IF(COUNTIF($H$14:$H$30,4),VLOOKUP(4,$H$14:$CU$30,4,FALSE),0)</f>
        <v>13</v>
      </c>
      <c r="F17" s="430">
        <f ca="1">IF(COUNTIF($H$14:$H$30,4),VLOOKUP(4,$H$14:$CU$30,92,FALSE),0)</f>
        <v>6550</v>
      </c>
      <c r="G17" s="431">
        <f ca="1">IF(COUNTIF($H$14:$H$30,4),VLOOKUP(4,$H$14:$CW$30,94,FALSE),0)</f>
        <v>962</v>
      </c>
      <c r="H17" s="787">
        <v>14</v>
      </c>
      <c r="I17" s="798" t="str">
        <f>IF(H17=0,0,LOOKUP(H17,ﾃﾞｰﾀ入力!$C$3:'ﾃﾞｰﾀ入力'!$C$40,ﾃﾞｰﾀ入力!$D$3:'ﾃﾞｰﾀ入力'!$D$40))</f>
        <v>I.N</v>
      </c>
      <c r="J17" s="790">
        <v>11</v>
      </c>
      <c r="K17" s="791">
        <v>17</v>
      </c>
      <c r="L17" s="275">
        <f t="shared" ref="L17:AQ17" si="16">IF(AND(L12&gt;=$J$17,L12&lt;$K$17),"*",0)</f>
        <v>0</v>
      </c>
      <c r="M17" s="626">
        <f t="shared" si="16"/>
        <v>0</v>
      </c>
      <c r="N17" s="627">
        <f t="shared" si="16"/>
        <v>0</v>
      </c>
      <c r="O17" s="853">
        <f t="shared" si="16"/>
        <v>0</v>
      </c>
      <c r="P17" s="721">
        <f t="shared" si="16"/>
        <v>0</v>
      </c>
      <c r="Q17" s="723">
        <f t="shared" si="16"/>
        <v>0</v>
      </c>
      <c r="R17" s="724">
        <f t="shared" si="16"/>
        <v>0</v>
      </c>
      <c r="S17" s="723">
        <f t="shared" si="16"/>
        <v>0</v>
      </c>
      <c r="T17" s="721">
        <f t="shared" si="16"/>
        <v>0</v>
      </c>
      <c r="U17" s="722">
        <f t="shared" si="16"/>
        <v>0</v>
      </c>
      <c r="V17" s="723">
        <f t="shared" si="16"/>
        <v>0</v>
      </c>
      <c r="W17" s="562">
        <f t="shared" si="16"/>
        <v>0</v>
      </c>
      <c r="X17" s="723">
        <f t="shared" si="16"/>
        <v>0</v>
      </c>
      <c r="Y17" s="723">
        <f t="shared" si="16"/>
        <v>0</v>
      </c>
      <c r="Z17" s="724">
        <f t="shared" si="16"/>
        <v>0</v>
      </c>
      <c r="AA17" s="723">
        <f t="shared" si="16"/>
        <v>0</v>
      </c>
      <c r="AB17" s="721">
        <f t="shared" si="16"/>
        <v>0</v>
      </c>
      <c r="AC17" s="722">
        <f t="shared" si="16"/>
        <v>0</v>
      </c>
      <c r="AD17" s="723">
        <f t="shared" si="16"/>
        <v>0</v>
      </c>
      <c r="AE17" s="562">
        <f t="shared" si="16"/>
        <v>0</v>
      </c>
      <c r="AF17" s="723">
        <f t="shared" si="16"/>
        <v>0</v>
      </c>
      <c r="AG17" s="723">
        <f t="shared" si="16"/>
        <v>0</v>
      </c>
      <c r="AH17" s="724">
        <f t="shared" si="16"/>
        <v>0</v>
      </c>
      <c r="AI17" s="723">
        <f t="shared" si="16"/>
        <v>0</v>
      </c>
      <c r="AJ17" s="721" t="str">
        <f t="shared" si="16"/>
        <v>*</v>
      </c>
      <c r="AK17" s="722" t="str">
        <f t="shared" si="16"/>
        <v>*</v>
      </c>
      <c r="AL17" s="723" t="str">
        <f t="shared" si="16"/>
        <v>*</v>
      </c>
      <c r="AM17" s="562" t="str">
        <f t="shared" si="16"/>
        <v>*</v>
      </c>
      <c r="AN17" s="723" t="str">
        <f t="shared" si="16"/>
        <v>*</v>
      </c>
      <c r="AO17" s="723" t="str">
        <f t="shared" si="16"/>
        <v>*</v>
      </c>
      <c r="AP17" s="724" t="str">
        <f t="shared" si="16"/>
        <v>*</v>
      </c>
      <c r="AQ17" s="723" t="str">
        <f t="shared" si="16"/>
        <v>*</v>
      </c>
      <c r="AR17" s="721" t="str">
        <f t="shared" ref="AR17:BW17" si="17">IF(AND(AR12&gt;=$J$17,AR12&lt;$K$17),"*",0)</f>
        <v>*</v>
      </c>
      <c r="AS17" s="722" t="str">
        <f t="shared" si="17"/>
        <v>*</v>
      </c>
      <c r="AT17" s="723" t="str">
        <f t="shared" si="17"/>
        <v>*</v>
      </c>
      <c r="AU17" s="562" t="str">
        <f t="shared" si="17"/>
        <v>*</v>
      </c>
      <c r="AV17" s="723" t="str">
        <f t="shared" si="17"/>
        <v>*</v>
      </c>
      <c r="AW17" s="723" t="str">
        <f t="shared" si="17"/>
        <v>*</v>
      </c>
      <c r="AX17" s="724" t="str">
        <f t="shared" si="17"/>
        <v>*</v>
      </c>
      <c r="AY17" s="979" t="str">
        <f t="shared" si="17"/>
        <v>*</v>
      </c>
      <c r="AZ17" s="721" t="str">
        <f t="shared" si="17"/>
        <v>*</v>
      </c>
      <c r="BA17" s="722" t="str">
        <f t="shared" si="17"/>
        <v>*</v>
      </c>
      <c r="BB17" s="723" t="str">
        <f t="shared" si="17"/>
        <v>*</v>
      </c>
      <c r="BC17" s="562" t="str">
        <f t="shared" si="17"/>
        <v>*</v>
      </c>
      <c r="BD17" s="723" t="str">
        <f t="shared" si="17"/>
        <v>*</v>
      </c>
      <c r="BE17" s="723" t="str">
        <f t="shared" si="17"/>
        <v>*</v>
      </c>
      <c r="BF17" s="724" t="str">
        <f t="shared" si="17"/>
        <v>*</v>
      </c>
      <c r="BG17" s="723" t="str">
        <f t="shared" si="17"/>
        <v>*</v>
      </c>
      <c r="BH17" s="721">
        <f t="shared" si="17"/>
        <v>0</v>
      </c>
      <c r="BI17" s="722">
        <f t="shared" si="17"/>
        <v>0</v>
      </c>
      <c r="BJ17" s="723">
        <f t="shared" si="17"/>
        <v>0</v>
      </c>
      <c r="BK17" s="562">
        <f t="shared" si="17"/>
        <v>0</v>
      </c>
      <c r="BL17" s="723">
        <f t="shared" si="17"/>
        <v>0</v>
      </c>
      <c r="BM17" s="723">
        <f t="shared" si="17"/>
        <v>0</v>
      </c>
      <c r="BN17" s="724">
        <f t="shared" si="17"/>
        <v>0</v>
      </c>
      <c r="BO17" s="723">
        <f t="shared" si="17"/>
        <v>0</v>
      </c>
      <c r="BP17" s="721">
        <f t="shared" si="17"/>
        <v>0</v>
      </c>
      <c r="BQ17" s="722">
        <f t="shared" si="17"/>
        <v>0</v>
      </c>
      <c r="BR17" s="723">
        <f t="shared" si="17"/>
        <v>0</v>
      </c>
      <c r="BS17" s="562">
        <f t="shared" si="17"/>
        <v>0</v>
      </c>
      <c r="BT17" s="723">
        <f t="shared" si="17"/>
        <v>0</v>
      </c>
      <c r="BU17" s="723">
        <f t="shared" si="17"/>
        <v>0</v>
      </c>
      <c r="BV17" s="724">
        <f t="shared" si="17"/>
        <v>0</v>
      </c>
      <c r="BW17" s="723">
        <f t="shared" si="17"/>
        <v>0</v>
      </c>
      <c r="BX17" s="721">
        <f t="shared" ref="BX17:CM17" si="18">IF(AND(BX12&gt;=$J$17,BX12&lt;$K$17),"*",0)</f>
        <v>0</v>
      </c>
      <c r="BY17" s="722">
        <f t="shared" si="18"/>
        <v>0</v>
      </c>
      <c r="BZ17" s="723">
        <f t="shared" si="18"/>
        <v>0</v>
      </c>
      <c r="CA17" s="562">
        <f t="shared" si="18"/>
        <v>0</v>
      </c>
      <c r="CB17" s="723">
        <f t="shared" si="18"/>
        <v>0</v>
      </c>
      <c r="CC17" s="723">
        <f t="shared" si="18"/>
        <v>0</v>
      </c>
      <c r="CD17" s="724">
        <f t="shared" si="18"/>
        <v>0</v>
      </c>
      <c r="CE17" s="723">
        <f t="shared" si="18"/>
        <v>0</v>
      </c>
      <c r="CF17" s="721">
        <f t="shared" si="18"/>
        <v>0</v>
      </c>
      <c r="CG17" s="722">
        <f t="shared" si="18"/>
        <v>0</v>
      </c>
      <c r="CH17" s="723">
        <f t="shared" si="18"/>
        <v>0</v>
      </c>
      <c r="CI17" s="540">
        <f t="shared" si="18"/>
        <v>0</v>
      </c>
      <c r="CJ17" s="539">
        <f t="shared" si="18"/>
        <v>0</v>
      </c>
      <c r="CK17" s="539">
        <f t="shared" si="18"/>
        <v>0</v>
      </c>
      <c r="CL17" s="541">
        <f t="shared" si="18"/>
        <v>0</v>
      </c>
      <c r="CM17" s="539">
        <f t="shared" si="18"/>
        <v>0</v>
      </c>
      <c r="CN17" s="1128">
        <f t="shared" si="4"/>
        <v>6</v>
      </c>
      <c r="CO17" s="1129"/>
      <c r="CP17" s="1123">
        <f>IF(CN17=0,0,LOOKUP(CN17,ﾃﾞｰﾀ入力!$AR$13:'ﾃﾞｰﾀ入力'!$AR$34,ﾃﾞｰﾀ入力!$AS$13:'ﾃﾞｰﾀ入力'!$AS$34))</f>
        <v>5.75</v>
      </c>
      <c r="CQ17" s="1123"/>
      <c r="CR17" s="294">
        <f t="shared" si="5"/>
        <v>0</v>
      </c>
      <c r="CS17" s="294">
        <f t="shared" si="6"/>
        <v>0</v>
      </c>
      <c r="CT17" s="294">
        <f t="shared" si="7"/>
        <v>0</v>
      </c>
      <c r="CU17" s="295">
        <f t="shared" ca="1" si="12"/>
        <v>7049.5</v>
      </c>
      <c r="CV17" s="296">
        <f ca="1">IF(H17=0,0,LOOKUP(H17,ﾃﾞｰﾀ入力!$C$3:'ﾃﾞｰﾀ入力'!$C$52,ﾃﾞｰﾀ入力!$E$3:'ﾃﾞｰﾀ入力'!$E$51))</f>
        <v>1226</v>
      </c>
      <c r="CW17" s="297">
        <f ca="1">IF(H17=0,0,LOOKUP(H17,ﾃﾞｰﾀ入力!$C$3:'ﾃﾞｰﾀ入力'!$C$52,ﾃﾞｰﾀ入力!$F$3:'ﾃﾞｰﾀ入力'!$F$51))</f>
        <v>2442</v>
      </c>
      <c r="CY17" s="69"/>
      <c r="CZ17" s="69"/>
      <c r="DA17" s="69"/>
    </row>
    <row r="18" spans="1:105" ht="22.5" customHeight="1">
      <c r="A18" s="443">
        <f t="shared" si="8"/>
        <v>5</v>
      </c>
      <c r="B18" s="269" t="str">
        <f>ｼﾌﾄ原本!C9</f>
        <v>S.S</v>
      </c>
      <c r="C18" s="780" t="str">
        <f>ｼﾌﾄ原本!U9</f>
        <v>13-L</v>
      </c>
      <c r="D18" s="435">
        <f>IF(COUNTIF($H$14:$H$30,5),VLOOKUP(5,$H$14:$CU$30,3,FALSE),0)</f>
        <v>13</v>
      </c>
      <c r="E18" s="423">
        <f>IF(COUNTIF($H$14:$H$30,5),VLOOKUP(5,$H$14:$CU$30,4,FALSE),0)</f>
        <v>22.75</v>
      </c>
      <c r="F18" s="430">
        <f ca="1">IF(COUNTIF($H$14:$H$30,5),VLOOKUP(5,$H$14:$CU$30,92,FALSE),0)</f>
        <v>11246.5625</v>
      </c>
      <c r="G18" s="431">
        <f ca="1">IF(COUNTIF($H$14:$H$30,5),VLOOKUP(5,$H$14:$CW$30,94,FALSE),0)</f>
        <v>682</v>
      </c>
      <c r="H18" s="787">
        <v>9</v>
      </c>
      <c r="I18" s="798" t="str">
        <f>IF(H18=0,0,LOOKUP(H18,ﾃﾞｰﾀ入力!$C$3:'ﾃﾞｰﾀ入力'!$C$40,ﾃﾞｰﾀ入力!$D$3:'ﾃﾞｰﾀ入力'!$D$40))</f>
        <v>H.S</v>
      </c>
      <c r="J18" s="790">
        <v>13</v>
      </c>
      <c r="K18" s="791">
        <v>22.75</v>
      </c>
      <c r="L18" s="275">
        <f t="shared" ref="L18:AQ18" si="19">IF(AND(L12&gt;=$J$18,L12&lt;$K$18),"*",0)</f>
        <v>0</v>
      </c>
      <c r="M18" s="626">
        <f t="shared" si="19"/>
        <v>0</v>
      </c>
      <c r="N18" s="627">
        <f t="shared" si="19"/>
        <v>0</v>
      </c>
      <c r="O18" s="853">
        <f t="shared" si="19"/>
        <v>0</v>
      </c>
      <c r="P18" s="721">
        <f t="shared" si="19"/>
        <v>0</v>
      </c>
      <c r="Q18" s="723">
        <f t="shared" si="19"/>
        <v>0</v>
      </c>
      <c r="R18" s="724">
        <f t="shared" si="19"/>
        <v>0</v>
      </c>
      <c r="S18" s="723">
        <f t="shared" si="19"/>
        <v>0</v>
      </c>
      <c r="T18" s="721">
        <f t="shared" si="19"/>
        <v>0</v>
      </c>
      <c r="U18" s="722">
        <f t="shared" si="19"/>
        <v>0</v>
      </c>
      <c r="V18" s="723">
        <f t="shared" si="19"/>
        <v>0</v>
      </c>
      <c r="W18" s="562">
        <f t="shared" si="19"/>
        <v>0</v>
      </c>
      <c r="X18" s="723">
        <f t="shared" si="19"/>
        <v>0</v>
      </c>
      <c r="Y18" s="723">
        <f t="shared" si="19"/>
        <v>0</v>
      </c>
      <c r="Z18" s="724">
        <f t="shared" si="19"/>
        <v>0</v>
      </c>
      <c r="AA18" s="723">
        <f t="shared" si="19"/>
        <v>0</v>
      </c>
      <c r="AB18" s="721">
        <f t="shared" si="19"/>
        <v>0</v>
      </c>
      <c r="AC18" s="722">
        <f t="shared" si="19"/>
        <v>0</v>
      </c>
      <c r="AD18" s="723">
        <f t="shared" si="19"/>
        <v>0</v>
      </c>
      <c r="AE18" s="562">
        <f t="shared" si="19"/>
        <v>0</v>
      </c>
      <c r="AF18" s="723">
        <f t="shared" si="19"/>
        <v>0</v>
      </c>
      <c r="AG18" s="723">
        <f t="shared" si="19"/>
        <v>0</v>
      </c>
      <c r="AH18" s="724">
        <f t="shared" si="19"/>
        <v>0</v>
      </c>
      <c r="AI18" s="723">
        <f t="shared" si="19"/>
        <v>0</v>
      </c>
      <c r="AJ18" s="721">
        <f t="shared" si="19"/>
        <v>0</v>
      </c>
      <c r="AK18" s="722">
        <f t="shared" si="19"/>
        <v>0</v>
      </c>
      <c r="AL18" s="723">
        <f t="shared" si="19"/>
        <v>0</v>
      </c>
      <c r="AM18" s="562">
        <f t="shared" si="19"/>
        <v>0</v>
      </c>
      <c r="AN18" s="723">
        <f t="shared" si="19"/>
        <v>0</v>
      </c>
      <c r="AO18" s="723">
        <f t="shared" si="19"/>
        <v>0</v>
      </c>
      <c r="AP18" s="724">
        <f t="shared" si="19"/>
        <v>0</v>
      </c>
      <c r="AQ18" s="723">
        <f t="shared" si="19"/>
        <v>0</v>
      </c>
      <c r="AR18" s="721" t="str">
        <f t="shared" ref="AR18:BW18" si="20">IF(AND(AR12&gt;=$J$18,AR12&lt;$K$18),"*",0)</f>
        <v>*</v>
      </c>
      <c r="AS18" s="722" t="str">
        <f t="shared" si="20"/>
        <v>*</v>
      </c>
      <c r="AT18" s="723" t="str">
        <f t="shared" si="20"/>
        <v>*</v>
      </c>
      <c r="AU18" s="562" t="str">
        <f t="shared" si="20"/>
        <v>*</v>
      </c>
      <c r="AV18" s="723" t="str">
        <f t="shared" si="20"/>
        <v>*</v>
      </c>
      <c r="AW18" s="723" t="str">
        <f t="shared" si="20"/>
        <v>*</v>
      </c>
      <c r="AX18" s="724" t="str">
        <f t="shared" si="20"/>
        <v>*</v>
      </c>
      <c r="AY18" s="723" t="str">
        <f t="shared" si="20"/>
        <v>*</v>
      </c>
      <c r="AZ18" s="721" t="str">
        <f t="shared" si="20"/>
        <v>*</v>
      </c>
      <c r="BA18" s="722" t="str">
        <f t="shared" si="20"/>
        <v>*</v>
      </c>
      <c r="BB18" s="723" t="str">
        <f t="shared" si="20"/>
        <v>*</v>
      </c>
      <c r="BC18" s="562" t="str">
        <f t="shared" si="20"/>
        <v>*</v>
      </c>
      <c r="BD18" s="723" t="str">
        <f t="shared" si="20"/>
        <v>*</v>
      </c>
      <c r="BE18" s="723" t="str">
        <f t="shared" si="20"/>
        <v>*</v>
      </c>
      <c r="BF18" s="724" t="str">
        <f t="shared" si="20"/>
        <v>*</v>
      </c>
      <c r="BG18" s="723" t="str">
        <f t="shared" si="20"/>
        <v>*</v>
      </c>
      <c r="BH18" s="980" t="str">
        <f t="shared" si="20"/>
        <v>*</v>
      </c>
      <c r="BI18" s="981" t="str">
        <f t="shared" si="20"/>
        <v>*</v>
      </c>
      <c r="BJ18" s="723" t="str">
        <f t="shared" si="20"/>
        <v>*</v>
      </c>
      <c r="BK18" s="562" t="str">
        <f t="shared" si="20"/>
        <v>*</v>
      </c>
      <c r="BL18" s="723" t="str">
        <f t="shared" si="20"/>
        <v>*</v>
      </c>
      <c r="BM18" s="723" t="str">
        <f t="shared" si="20"/>
        <v>*</v>
      </c>
      <c r="BN18" s="724" t="str">
        <f t="shared" si="20"/>
        <v>*</v>
      </c>
      <c r="BO18" s="723" t="str">
        <f t="shared" si="20"/>
        <v>*</v>
      </c>
      <c r="BP18" s="721" t="str">
        <f t="shared" si="20"/>
        <v>*</v>
      </c>
      <c r="BQ18" s="722" t="str">
        <f t="shared" si="20"/>
        <v>*</v>
      </c>
      <c r="BR18" s="979" t="str">
        <f t="shared" si="20"/>
        <v>*</v>
      </c>
      <c r="BS18" s="982" t="str">
        <f t="shared" si="20"/>
        <v>*</v>
      </c>
      <c r="BT18" s="723" t="str">
        <f t="shared" si="20"/>
        <v>*</v>
      </c>
      <c r="BU18" s="723" t="str">
        <f t="shared" si="20"/>
        <v>*</v>
      </c>
      <c r="BV18" s="724" t="str">
        <f t="shared" si="20"/>
        <v>*</v>
      </c>
      <c r="BW18" s="723" t="str">
        <f t="shared" si="20"/>
        <v>*</v>
      </c>
      <c r="BX18" s="721" t="str">
        <f t="shared" ref="BX18:CM18" si="21">IF(AND(BX12&gt;=$J$18,BX12&lt;$K$18),"*",0)</f>
        <v>*</v>
      </c>
      <c r="BY18" s="722" t="str">
        <f t="shared" si="21"/>
        <v>*</v>
      </c>
      <c r="BZ18" s="723" t="str">
        <f t="shared" si="21"/>
        <v>*</v>
      </c>
      <c r="CA18" s="562" t="str">
        <f t="shared" si="21"/>
        <v>*</v>
      </c>
      <c r="CB18" s="723" t="str">
        <f t="shared" si="21"/>
        <v>*</v>
      </c>
      <c r="CC18" s="723" t="str">
        <f t="shared" si="21"/>
        <v>*</v>
      </c>
      <c r="CD18" s="724" t="str">
        <f t="shared" si="21"/>
        <v>*</v>
      </c>
      <c r="CE18" s="723">
        <f t="shared" si="21"/>
        <v>0</v>
      </c>
      <c r="CF18" s="721">
        <f t="shared" si="21"/>
        <v>0</v>
      </c>
      <c r="CG18" s="722">
        <f t="shared" si="21"/>
        <v>0</v>
      </c>
      <c r="CH18" s="723">
        <f t="shared" si="21"/>
        <v>0</v>
      </c>
      <c r="CI18" s="540">
        <f t="shared" si="21"/>
        <v>0</v>
      </c>
      <c r="CJ18" s="539">
        <f t="shared" si="21"/>
        <v>0</v>
      </c>
      <c r="CK18" s="539">
        <f t="shared" si="21"/>
        <v>0</v>
      </c>
      <c r="CL18" s="541">
        <f t="shared" si="21"/>
        <v>0</v>
      </c>
      <c r="CM18" s="539">
        <f t="shared" si="21"/>
        <v>0</v>
      </c>
      <c r="CN18" s="1128">
        <f t="shared" si="4"/>
        <v>9.75</v>
      </c>
      <c r="CO18" s="1129"/>
      <c r="CP18" s="1123">
        <f>IF(CN18=0,0,LOOKUP(CN18,ﾃﾞｰﾀ入力!$AR$13:'ﾃﾞｰﾀ入力'!$AR$34,ﾃﾞｰﾀ入力!$AS$13:'ﾃﾞｰﾀ入力'!$AS$34))</f>
        <v>8.5</v>
      </c>
      <c r="CQ18" s="1123"/>
      <c r="CR18" s="294">
        <f t="shared" si="5"/>
        <v>0.5</v>
      </c>
      <c r="CS18" s="294">
        <f t="shared" si="6"/>
        <v>0.75</v>
      </c>
      <c r="CT18" s="294">
        <f t="shared" si="7"/>
        <v>0.5</v>
      </c>
      <c r="CU18" s="295">
        <f t="shared" ca="1" si="12"/>
        <v>11310</v>
      </c>
      <c r="CV18" s="296">
        <f ca="1">IF(H18=0,0,LOOKUP(H18,ﾃﾞｰﾀ入力!$C$3:'ﾃﾞｰﾀ入力'!$C$52,ﾃﾞｰﾀ入力!$E$3:'ﾃﾞｰﾀ入力'!$E$51))</f>
        <v>1248</v>
      </c>
      <c r="CW18" s="297">
        <f ca="1">IF(H18=0,0,LOOKUP(H18,ﾃﾞｰﾀ入力!$C$3:'ﾃﾞｰﾀ入力'!$C$52,ﾃﾞｰﾀ入力!$F$3:'ﾃﾞｰﾀ入力'!$F$51))</f>
        <v>648</v>
      </c>
      <c r="CY18" s="69"/>
      <c r="CZ18" s="69"/>
      <c r="DA18" s="69"/>
    </row>
    <row r="19" spans="1:105" ht="22.5" customHeight="1">
      <c r="A19" s="443">
        <f t="shared" si="8"/>
        <v>6</v>
      </c>
      <c r="B19" s="269" t="str">
        <f>ｼﾌﾄ原本!C10</f>
        <v>S.M</v>
      </c>
      <c r="C19" s="784" t="str">
        <f>ｼﾌﾄ原本!U10</f>
        <v>X</v>
      </c>
      <c r="D19" s="435">
        <f>IF(COUNTIF($H$14:$H$30,6),VLOOKUP(6,$H$14:$CU$30,3,FALSE),0)</f>
        <v>0</v>
      </c>
      <c r="E19" s="429">
        <f>IF(COUNTIF($H$14:$H$30,6),VLOOKUP(6,$H$14:$CU$30,4,FALSE),0)</f>
        <v>0</v>
      </c>
      <c r="F19" s="430">
        <f>IF(COUNTIF($H$14:$H$30,6),VLOOKUP(6,$H$14:$CU$30,92,FALSE),0)</f>
        <v>0</v>
      </c>
      <c r="G19" s="431">
        <f>IF(COUNTIF($H$14:$H$30,6),VLOOKUP(6,$H$14:$CW$30,94,FALSE),0)</f>
        <v>0</v>
      </c>
      <c r="H19" s="787">
        <v>5</v>
      </c>
      <c r="I19" s="798" t="str">
        <f>IF(H19=0,0,LOOKUP(H19,ﾃﾞｰﾀ入力!$C$3:'ﾃﾞｰﾀ入力'!$C$40,ﾃﾞｰﾀ入力!$D$3:'ﾃﾞｰﾀ入力'!$D$40))</f>
        <v>S.S</v>
      </c>
      <c r="J19" s="790">
        <v>13</v>
      </c>
      <c r="K19" s="791">
        <v>22.75</v>
      </c>
      <c r="L19" s="275">
        <f t="shared" ref="L19:AQ19" si="22">IF(AND(L12&gt;=$J$19,L12&lt;$K$19),"*",0)</f>
        <v>0</v>
      </c>
      <c r="M19" s="626">
        <f t="shared" si="22"/>
        <v>0</v>
      </c>
      <c r="N19" s="627">
        <f t="shared" si="22"/>
        <v>0</v>
      </c>
      <c r="O19" s="853">
        <f t="shared" si="22"/>
        <v>0</v>
      </c>
      <c r="P19" s="721">
        <f t="shared" si="22"/>
        <v>0</v>
      </c>
      <c r="Q19" s="723">
        <f t="shared" si="22"/>
        <v>0</v>
      </c>
      <c r="R19" s="724">
        <f t="shared" si="22"/>
        <v>0</v>
      </c>
      <c r="S19" s="723">
        <f t="shared" si="22"/>
        <v>0</v>
      </c>
      <c r="T19" s="721">
        <f t="shared" si="22"/>
        <v>0</v>
      </c>
      <c r="U19" s="722">
        <f t="shared" si="22"/>
        <v>0</v>
      </c>
      <c r="V19" s="723">
        <f t="shared" si="22"/>
        <v>0</v>
      </c>
      <c r="W19" s="562">
        <f t="shared" si="22"/>
        <v>0</v>
      </c>
      <c r="X19" s="723">
        <f t="shared" si="22"/>
        <v>0</v>
      </c>
      <c r="Y19" s="723">
        <f t="shared" si="22"/>
        <v>0</v>
      </c>
      <c r="Z19" s="724">
        <f t="shared" si="22"/>
        <v>0</v>
      </c>
      <c r="AA19" s="723">
        <f t="shared" si="22"/>
        <v>0</v>
      </c>
      <c r="AB19" s="721">
        <f t="shared" si="22"/>
        <v>0</v>
      </c>
      <c r="AC19" s="722">
        <f t="shared" si="22"/>
        <v>0</v>
      </c>
      <c r="AD19" s="723">
        <f t="shared" si="22"/>
        <v>0</v>
      </c>
      <c r="AE19" s="562">
        <f t="shared" si="22"/>
        <v>0</v>
      </c>
      <c r="AF19" s="723">
        <f t="shared" si="22"/>
        <v>0</v>
      </c>
      <c r="AG19" s="723">
        <f t="shared" si="22"/>
        <v>0</v>
      </c>
      <c r="AH19" s="724">
        <f t="shared" si="22"/>
        <v>0</v>
      </c>
      <c r="AI19" s="723">
        <f t="shared" si="22"/>
        <v>0</v>
      </c>
      <c r="AJ19" s="721">
        <f t="shared" si="22"/>
        <v>0</v>
      </c>
      <c r="AK19" s="722">
        <f t="shared" si="22"/>
        <v>0</v>
      </c>
      <c r="AL19" s="723">
        <f t="shared" si="22"/>
        <v>0</v>
      </c>
      <c r="AM19" s="562">
        <f t="shared" si="22"/>
        <v>0</v>
      </c>
      <c r="AN19" s="723">
        <f t="shared" si="22"/>
        <v>0</v>
      </c>
      <c r="AO19" s="723">
        <f t="shared" si="22"/>
        <v>0</v>
      </c>
      <c r="AP19" s="724">
        <f t="shared" si="22"/>
        <v>0</v>
      </c>
      <c r="AQ19" s="723">
        <f t="shared" si="22"/>
        <v>0</v>
      </c>
      <c r="AR19" s="721" t="str">
        <f t="shared" ref="AR19:BW19" si="23">IF(AND(AR12&gt;=$J$19,AR12&lt;$K$19),"*",0)</f>
        <v>*</v>
      </c>
      <c r="AS19" s="722" t="str">
        <f t="shared" si="23"/>
        <v>*</v>
      </c>
      <c r="AT19" s="723" t="str">
        <f t="shared" si="23"/>
        <v>*</v>
      </c>
      <c r="AU19" s="562" t="str">
        <f t="shared" si="23"/>
        <v>*</v>
      </c>
      <c r="AV19" s="723" t="str">
        <f t="shared" si="23"/>
        <v>*</v>
      </c>
      <c r="AW19" s="723" t="str">
        <f t="shared" si="23"/>
        <v>*</v>
      </c>
      <c r="AX19" s="724" t="str">
        <f t="shared" si="23"/>
        <v>*</v>
      </c>
      <c r="AY19" s="723" t="str">
        <f t="shared" si="23"/>
        <v>*</v>
      </c>
      <c r="AZ19" s="721" t="str">
        <f t="shared" si="23"/>
        <v>*</v>
      </c>
      <c r="BA19" s="722" t="str">
        <f t="shared" si="23"/>
        <v>*</v>
      </c>
      <c r="BB19" s="723" t="str">
        <f t="shared" si="23"/>
        <v>*</v>
      </c>
      <c r="BC19" s="562" t="str">
        <f t="shared" si="23"/>
        <v>*</v>
      </c>
      <c r="BD19" s="723" t="str">
        <f t="shared" si="23"/>
        <v>*</v>
      </c>
      <c r="BE19" s="723" t="str">
        <f t="shared" si="23"/>
        <v>*</v>
      </c>
      <c r="BF19" s="724" t="str">
        <f t="shared" si="23"/>
        <v>*</v>
      </c>
      <c r="BG19" s="723" t="str">
        <f t="shared" si="23"/>
        <v>*</v>
      </c>
      <c r="BH19" s="721" t="str">
        <f t="shared" si="23"/>
        <v>*</v>
      </c>
      <c r="BI19" s="722" t="str">
        <f t="shared" si="23"/>
        <v>*</v>
      </c>
      <c r="BJ19" s="723" t="str">
        <f t="shared" si="23"/>
        <v>*</v>
      </c>
      <c r="BK19" s="562" t="str">
        <f t="shared" si="23"/>
        <v>*</v>
      </c>
      <c r="BL19" s="979" t="str">
        <f t="shared" si="23"/>
        <v>*</v>
      </c>
      <c r="BM19" s="979" t="str">
        <f t="shared" si="23"/>
        <v>*</v>
      </c>
      <c r="BN19" s="724" t="str">
        <f t="shared" si="23"/>
        <v>*</v>
      </c>
      <c r="BO19" s="723" t="str">
        <f t="shared" si="23"/>
        <v>*</v>
      </c>
      <c r="BP19" s="721" t="str">
        <f t="shared" si="23"/>
        <v>*</v>
      </c>
      <c r="BQ19" s="722" t="str">
        <f t="shared" si="23"/>
        <v>*</v>
      </c>
      <c r="BR19" s="723" t="str">
        <f t="shared" si="23"/>
        <v>*</v>
      </c>
      <c r="BS19" s="562" t="str">
        <f t="shared" si="23"/>
        <v>*</v>
      </c>
      <c r="BT19" s="979" t="str">
        <f t="shared" si="23"/>
        <v>*</v>
      </c>
      <c r="BU19" s="979" t="str">
        <f t="shared" si="23"/>
        <v>*</v>
      </c>
      <c r="BV19" s="724" t="str">
        <f t="shared" si="23"/>
        <v>*</v>
      </c>
      <c r="BW19" s="723" t="str">
        <f t="shared" si="23"/>
        <v>*</v>
      </c>
      <c r="BX19" s="721" t="str">
        <f t="shared" ref="BX19:CM19" si="24">IF(AND(BX12&gt;=$J$19,BX12&lt;$K$19),"*",0)</f>
        <v>*</v>
      </c>
      <c r="BY19" s="722" t="str">
        <f t="shared" si="24"/>
        <v>*</v>
      </c>
      <c r="BZ19" s="723" t="str">
        <f t="shared" si="24"/>
        <v>*</v>
      </c>
      <c r="CA19" s="562" t="str">
        <f t="shared" si="24"/>
        <v>*</v>
      </c>
      <c r="CB19" s="723" t="str">
        <f t="shared" si="24"/>
        <v>*</v>
      </c>
      <c r="CC19" s="723" t="str">
        <f t="shared" si="24"/>
        <v>*</v>
      </c>
      <c r="CD19" s="724" t="str">
        <f t="shared" si="24"/>
        <v>*</v>
      </c>
      <c r="CE19" s="723">
        <f t="shared" si="24"/>
        <v>0</v>
      </c>
      <c r="CF19" s="721">
        <f t="shared" si="24"/>
        <v>0</v>
      </c>
      <c r="CG19" s="722">
        <f t="shared" si="24"/>
        <v>0</v>
      </c>
      <c r="CH19" s="723">
        <f t="shared" si="24"/>
        <v>0</v>
      </c>
      <c r="CI19" s="540">
        <f t="shared" si="24"/>
        <v>0</v>
      </c>
      <c r="CJ19" s="539">
        <f t="shared" si="24"/>
        <v>0</v>
      </c>
      <c r="CK19" s="539">
        <f t="shared" si="24"/>
        <v>0</v>
      </c>
      <c r="CL19" s="541">
        <f t="shared" si="24"/>
        <v>0</v>
      </c>
      <c r="CM19" s="539">
        <f t="shared" si="24"/>
        <v>0</v>
      </c>
      <c r="CN19" s="1128">
        <f t="shared" si="4"/>
        <v>9.75</v>
      </c>
      <c r="CO19" s="1129"/>
      <c r="CP19" s="1123">
        <f>IF(CN19=0,0,LOOKUP(CN19,ﾃﾞｰﾀ入力!$AR$13:'ﾃﾞｰﾀ入力'!$AR$34,ﾃﾞｰﾀ入力!$AS$13:'ﾃﾞｰﾀ入力'!$AS$34))</f>
        <v>8.5</v>
      </c>
      <c r="CQ19" s="1123"/>
      <c r="CR19" s="294">
        <f t="shared" si="5"/>
        <v>0.5</v>
      </c>
      <c r="CS19" s="294">
        <f t="shared" si="6"/>
        <v>0.75</v>
      </c>
      <c r="CT19" s="294">
        <f t="shared" si="7"/>
        <v>0.5</v>
      </c>
      <c r="CU19" s="295">
        <f t="shared" ca="1" si="12"/>
        <v>11246.5625</v>
      </c>
      <c r="CV19" s="296">
        <f ca="1">IF(H19=0,0,LOOKUP(H19,ﾃﾞｰﾀ入力!$C$3:'ﾃﾞｰﾀ入力'!$C$52,ﾃﾞｰﾀ入力!$E$3:'ﾃﾞｰﾀ入力'!$E$51))</f>
        <v>1241</v>
      </c>
      <c r="CW19" s="297">
        <f ca="1">IF(H19=0,0,LOOKUP(H19,ﾃﾞｰﾀ入力!$C$3:'ﾃﾞｰﾀ入力'!$C$52,ﾃﾞｰﾀ入力!$F$3:'ﾃﾞｰﾀ入力'!$F$51))</f>
        <v>682</v>
      </c>
      <c r="CY19" s="69"/>
      <c r="CZ19" s="69"/>
      <c r="DA19" s="69"/>
    </row>
    <row r="20" spans="1:105" ht="22.5" customHeight="1">
      <c r="A20" s="443">
        <f t="shared" si="8"/>
        <v>7</v>
      </c>
      <c r="B20" s="269" t="str">
        <f>ｼﾌﾄ原本!C11</f>
        <v>N.D</v>
      </c>
      <c r="C20" s="782" t="str">
        <f>ｼﾌﾄ原本!U11</f>
        <v>X</v>
      </c>
      <c r="D20" s="435">
        <f>IF(COUNTIF($H$14:$H$30,7),VLOOKUP(7,$H$14:$CU$30,3,FALSE),0)</f>
        <v>0</v>
      </c>
      <c r="E20" s="423">
        <f>IF(COUNTIF($H$14:$H$30,7),VLOOKUP(7,$H$14:$CU$30,4,FALSE),0)</f>
        <v>0</v>
      </c>
      <c r="F20" s="430">
        <f>IF(COUNTIF($H$14:$H$30,7),VLOOKUP(7,$H$14:$CU$30,92,FALSE),0)</f>
        <v>0</v>
      </c>
      <c r="G20" s="431">
        <f>IF(COUNTIF($H$14:$H$30,7),VLOOKUP(7,$H$14:$CW$30,94,FALSE),0)</f>
        <v>0</v>
      </c>
      <c r="H20" s="787">
        <v>17</v>
      </c>
      <c r="I20" s="798" t="str">
        <f>IF(H20=0,0,LOOKUP(H20,ﾃﾞｰﾀ入力!$C$3:'ﾃﾞｰﾀ入力'!$C$40,ﾃﾞｰﾀ入力!$D$3:'ﾃﾞｰﾀ入力'!$D$40))</f>
        <v>S.U</v>
      </c>
      <c r="J20" s="790">
        <v>17</v>
      </c>
      <c r="K20" s="791">
        <v>21.5</v>
      </c>
      <c r="L20" s="275">
        <f t="shared" ref="L20:AQ20" si="25">IF(AND(L12&gt;=$J$20,L12&lt;$K$20),"*",0)</f>
        <v>0</v>
      </c>
      <c r="M20" s="626">
        <f t="shared" si="25"/>
        <v>0</v>
      </c>
      <c r="N20" s="627">
        <f t="shared" si="25"/>
        <v>0</v>
      </c>
      <c r="O20" s="853">
        <f t="shared" si="25"/>
        <v>0</v>
      </c>
      <c r="P20" s="721">
        <f t="shared" si="25"/>
        <v>0</v>
      </c>
      <c r="Q20" s="723">
        <f t="shared" si="25"/>
        <v>0</v>
      </c>
      <c r="R20" s="724">
        <f t="shared" si="25"/>
        <v>0</v>
      </c>
      <c r="S20" s="723">
        <f t="shared" si="25"/>
        <v>0</v>
      </c>
      <c r="T20" s="721">
        <f t="shared" si="25"/>
        <v>0</v>
      </c>
      <c r="U20" s="722">
        <f t="shared" si="25"/>
        <v>0</v>
      </c>
      <c r="V20" s="723">
        <f t="shared" si="25"/>
        <v>0</v>
      </c>
      <c r="W20" s="562">
        <f t="shared" si="25"/>
        <v>0</v>
      </c>
      <c r="X20" s="723">
        <f t="shared" si="25"/>
        <v>0</v>
      </c>
      <c r="Y20" s="723">
        <f t="shared" si="25"/>
        <v>0</v>
      </c>
      <c r="Z20" s="724">
        <f t="shared" si="25"/>
        <v>0</v>
      </c>
      <c r="AA20" s="723">
        <f t="shared" si="25"/>
        <v>0</v>
      </c>
      <c r="AB20" s="721">
        <f t="shared" si="25"/>
        <v>0</v>
      </c>
      <c r="AC20" s="722">
        <f t="shared" si="25"/>
        <v>0</v>
      </c>
      <c r="AD20" s="723">
        <f t="shared" si="25"/>
        <v>0</v>
      </c>
      <c r="AE20" s="562">
        <f t="shared" si="25"/>
        <v>0</v>
      </c>
      <c r="AF20" s="723">
        <f t="shared" si="25"/>
        <v>0</v>
      </c>
      <c r="AG20" s="723">
        <f t="shared" si="25"/>
        <v>0</v>
      </c>
      <c r="AH20" s="724">
        <f t="shared" si="25"/>
        <v>0</v>
      </c>
      <c r="AI20" s="723">
        <f t="shared" si="25"/>
        <v>0</v>
      </c>
      <c r="AJ20" s="721">
        <f t="shared" si="25"/>
        <v>0</v>
      </c>
      <c r="AK20" s="722">
        <f t="shared" si="25"/>
        <v>0</v>
      </c>
      <c r="AL20" s="723">
        <f t="shared" si="25"/>
        <v>0</v>
      </c>
      <c r="AM20" s="562">
        <f t="shared" si="25"/>
        <v>0</v>
      </c>
      <c r="AN20" s="723">
        <f t="shared" si="25"/>
        <v>0</v>
      </c>
      <c r="AO20" s="723">
        <f t="shared" si="25"/>
        <v>0</v>
      </c>
      <c r="AP20" s="724">
        <f t="shared" si="25"/>
        <v>0</v>
      </c>
      <c r="AQ20" s="723">
        <f t="shared" si="25"/>
        <v>0</v>
      </c>
      <c r="AR20" s="721">
        <f t="shared" ref="AR20:BW20" si="26">IF(AND(AR12&gt;=$J$20,AR12&lt;$K$20),"*",0)</f>
        <v>0</v>
      </c>
      <c r="AS20" s="722">
        <f t="shared" si="26"/>
        <v>0</v>
      </c>
      <c r="AT20" s="723">
        <f t="shared" si="26"/>
        <v>0</v>
      </c>
      <c r="AU20" s="562">
        <f t="shared" si="26"/>
        <v>0</v>
      </c>
      <c r="AV20" s="723">
        <f t="shared" si="26"/>
        <v>0</v>
      </c>
      <c r="AW20" s="723">
        <f t="shared" si="26"/>
        <v>0</v>
      </c>
      <c r="AX20" s="724">
        <f t="shared" si="26"/>
        <v>0</v>
      </c>
      <c r="AY20" s="723">
        <f t="shared" si="26"/>
        <v>0</v>
      </c>
      <c r="AZ20" s="721">
        <f t="shared" si="26"/>
        <v>0</v>
      </c>
      <c r="BA20" s="722">
        <f t="shared" si="26"/>
        <v>0</v>
      </c>
      <c r="BB20" s="723">
        <f t="shared" si="26"/>
        <v>0</v>
      </c>
      <c r="BC20" s="562">
        <f t="shared" si="26"/>
        <v>0</v>
      </c>
      <c r="BD20" s="723">
        <f t="shared" si="26"/>
        <v>0</v>
      </c>
      <c r="BE20" s="723">
        <f t="shared" si="26"/>
        <v>0</v>
      </c>
      <c r="BF20" s="724">
        <f t="shared" si="26"/>
        <v>0</v>
      </c>
      <c r="BG20" s="723">
        <f t="shared" si="26"/>
        <v>0</v>
      </c>
      <c r="BH20" s="721" t="str">
        <f t="shared" si="26"/>
        <v>*</v>
      </c>
      <c r="BI20" s="722" t="str">
        <f t="shared" si="26"/>
        <v>*</v>
      </c>
      <c r="BJ20" s="723" t="str">
        <f t="shared" si="26"/>
        <v>*</v>
      </c>
      <c r="BK20" s="562" t="str">
        <f t="shared" si="26"/>
        <v>*</v>
      </c>
      <c r="BL20" s="723" t="str">
        <f t="shared" si="26"/>
        <v>*</v>
      </c>
      <c r="BM20" s="723" t="str">
        <f t="shared" si="26"/>
        <v>*</v>
      </c>
      <c r="BN20" s="724" t="str">
        <f t="shared" si="26"/>
        <v>*</v>
      </c>
      <c r="BO20" s="723" t="str">
        <f t="shared" si="26"/>
        <v>*</v>
      </c>
      <c r="BP20" s="721" t="str">
        <f t="shared" si="26"/>
        <v>*</v>
      </c>
      <c r="BQ20" s="722" t="str">
        <f t="shared" si="26"/>
        <v>*</v>
      </c>
      <c r="BR20" s="723" t="str">
        <f t="shared" si="26"/>
        <v>*</v>
      </c>
      <c r="BS20" s="562" t="str">
        <f t="shared" si="26"/>
        <v>*</v>
      </c>
      <c r="BT20" s="723" t="str">
        <f t="shared" si="26"/>
        <v>*</v>
      </c>
      <c r="BU20" s="723" t="str">
        <f t="shared" si="26"/>
        <v>*</v>
      </c>
      <c r="BV20" s="724" t="str">
        <f t="shared" si="26"/>
        <v>*</v>
      </c>
      <c r="BW20" s="723" t="str">
        <f t="shared" si="26"/>
        <v>*</v>
      </c>
      <c r="BX20" s="721" t="str">
        <f t="shared" ref="BX20:CM20" si="27">IF(AND(BX12&gt;=$J$20,BX12&lt;$K$20),"*",0)</f>
        <v>*</v>
      </c>
      <c r="BY20" s="722" t="str">
        <f t="shared" si="27"/>
        <v>*</v>
      </c>
      <c r="BZ20" s="723">
        <f t="shared" si="27"/>
        <v>0</v>
      </c>
      <c r="CA20" s="562">
        <f t="shared" si="27"/>
        <v>0</v>
      </c>
      <c r="CB20" s="723">
        <f t="shared" si="27"/>
        <v>0</v>
      </c>
      <c r="CC20" s="723">
        <f t="shared" si="27"/>
        <v>0</v>
      </c>
      <c r="CD20" s="724">
        <f t="shared" si="27"/>
        <v>0</v>
      </c>
      <c r="CE20" s="723">
        <f t="shared" si="27"/>
        <v>0</v>
      </c>
      <c r="CF20" s="721">
        <f t="shared" si="27"/>
        <v>0</v>
      </c>
      <c r="CG20" s="722">
        <f t="shared" si="27"/>
        <v>0</v>
      </c>
      <c r="CH20" s="723">
        <f t="shared" si="27"/>
        <v>0</v>
      </c>
      <c r="CI20" s="540">
        <f t="shared" si="27"/>
        <v>0</v>
      </c>
      <c r="CJ20" s="539">
        <f t="shared" si="27"/>
        <v>0</v>
      </c>
      <c r="CK20" s="539">
        <f t="shared" si="27"/>
        <v>0</v>
      </c>
      <c r="CL20" s="541">
        <f t="shared" si="27"/>
        <v>0</v>
      </c>
      <c r="CM20" s="539">
        <f t="shared" si="27"/>
        <v>0</v>
      </c>
      <c r="CN20" s="1128">
        <f t="shared" si="4"/>
        <v>4.5</v>
      </c>
      <c r="CO20" s="1129"/>
      <c r="CP20" s="1123">
        <f>IF(CN20=0,0,LOOKUP(CN20,ﾃﾞｰﾀ入力!$AR$13:'ﾃﾞｰﾀ入力'!$AR$34,ﾃﾞｰﾀ入力!$AS$13:'ﾃﾞｰﾀ入力'!$AS$34))</f>
        <v>4.5</v>
      </c>
      <c r="CQ20" s="1123"/>
      <c r="CR20" s="294">
        <f t="shared" si="5"/>
        <v>0</v>
      </c>
      <c r="CS20" s="294">
        <f t="shared" si="6"/>
        <v>0</v>
      </c>
      <c r="CT20" s="294">
        <f t="shared" si="7"/>
        <v>0</v>
      </c>
      <c r="CU20" s="295">
        <f t="shared" ca="1" si="12"/>
        <v>5517</v>
      </c>
      <c r="CV20" s="296">
        <f ca="1">IF(H20=0,0,LOOKUP(H20,ﾃﾞｰﾀ入力!$C$3:'ﾃﾞｰﾀ入力'!$C$52,ﾃﾞｰﾀ入力!$E$3:'ﾃﾞｰﾀ入力'!$E$51))</f>
        <v>1226</v>
      </c>
      <c r="CW20" s="297">
        <f ca="1">IF(H20=0,0,LOOKUP(H20,ﾃﾞｰﾀ入力!$C$3:'ﾃﾞｰﾀ入力'!$C$52,ﾃﾞｰﾀ入力!$F$3:'ﾃﾞｰﾀ入力'!$F$51))</f>
        <v>418</v>
      </c>
      <c r="CY20" s="69"/>
      <c r="CZ20" s="69"/>
      <c r="DA20" s="69"/>
    </row>
    <row r="21" spans="1:105" ht="22.5" customHeight="1">
      <c r="A21" s="443">
        <f t="shared" si="8"/>
        <v>8</v>
      </c>
      <c r="B21" s="269" t="str">
        <f>ｼﾌﾄ原本!C12</f>
        <v>M.K</v>
      </c>
      <c r="C21" s="782" t="str">
        <f>ｼﾌﾄ原本!U12</f>
        <v>O-14</v>
      </c>
      <c r="D21" s="435">
        <f>IF(COUNTIF($H$14:$H$30,8),VLOOKUP(8,$H$14:$CU$30,3,FALSE),0)</f>
        <v>0</v>
      </c>
      <c r="E21" s="423">
        <f>IF(COUNTIF($H$14:$H$30,8),VLOOKUP(8,$H$14:$CU$30,4,FALSE),0)</f>
        <v>0</v>
      </c>
      <c r="F21" s="430">
        <f>IF(COUNTIF($H$14:$H$30,8),VLOOKUP(8,$H$14:$CU$30,92,FALSE),0)</f>
        <v>0</v>
      </c>
      <c r="G21" s="431">
        <f>IF(COUNTIF($H$14:$H$30,8),VLOOKUP(8,$H$14:$CW$30,94,FALSE),0)</f>
        <v>0</v>
      </c>
      <c r="H21" s="787">
        <v>20</v>
      </c>
      <c r="I21" s="798" t="str">
        <f>IF(H21=0,0,LOOKUP(H21,ﾃﾞｰﾀ入力!$C$3:'ﾃﾞｰﾀ入力'!$C$40,ﾃﾞｰﾀ入力!$D$3:'ﾃﾞｰﾀ入力'!$D$40))</f>
        <v>S.S</v>
      </c>
      <c r="J21" s="790">
        <v>17</v>
      </c>
      <c r="K21" s="791">
        <v>22.75</v>
      </c>
      <c r="L21" s="275">
        <f t="shared" ref="L21:AQ21" si="28">IF(AND(L12&gt;=$J$21,L12&lt;$K$21),"*",0)</f>
        <v>0</v>
      </c>
      <c r="M21" s="626">
        <f t="shared" si="28"/>
        <v>0</v>
      </c>
      <c r="N21" s="627">
        <f t="shared" si="28"/>
        <v>0</v>
      </c>
      <c r="O21" s="853">
        <f t="shared" si="28"/>
        <v>0</v>
      </c>
      <c r="P21" s="721">
        <f t="shared" si="28"/>
        <v>0</v>
      </c>
      <c r="Q21" s="723">
        <f t="shared" si="28"/>
        <v>0</v>
      </c>
      <c r="R21" s="724">
        <f t="shared" si="28"/>
        <v>0</v>
      </c>
      <c r="S21" s="723">
        <f t="shared" si="28"/>
        <v>0</v>
      </c>
      <c r="T21" s="721">
        <f t="shared" si="28"/>
        <v>0</v>
      </c>
      <c r="U21" s="722">
        <f t="shared" si="28"/>
        <v>0</v>
      </c>
      <c r="V21" s="723">
        <f t="shared" si="28"/>
        <v>0</v>
      </c>
      <c r="W21" s="562">
        <f t="shared" si="28"/>
        <v>0</v>
      </c>
      <c r="X21" s="723">
        <f t="shared" si="28"/>
        <v>0</v>
      </c>
      <c r="Y21" s="723">
        <f t="shared" si="28"/>
        <v>0</v>
      </c>
      <c r="Z21" s="724">
        <f t="shared" si="28"/>
        <v>0</v>
      </c>
      <c r="AA21" s="723">
        <f t="shared" si="28"/>
        <v>0</v>
      </c>
      <c r="AB21" s="721">
        <f t="shared" si="28"/>
        <v>0</v>
      </c>
      <c r="AC21" s="722">
        <f t="shared" si="28"/>
        <v>0</v>
      </c>
      <c r="AD21" s="723">
        <f t="shared" si="28"/>
        <v>0</v>
      </c>
      <c r="AE21" s="562">
        <f t="shared" si="28"/>
        <v>0</v>
      </c>
      <c r="AF21" s="723">
        <f t="shared" si="28"/>
        <v>0</v>
      </c>
      <c r="AG21" s="723">
        <f t="shared" si="28"/>
        <v>0</v>
      </c>
      <c r="AH21" s="724">
        <f t="shared" si="28"/>
        <v>0</v>
      </c>
      <c r="AI21" s="723">
        <f t="shared" si="28"/>
        <v>0</v>
      </c>
      <c r="AJ21" s="721">
        <f t="shared" si="28"/>
        <v>0</v>
      </c>
      <c r="AK21" s="722">
        <f t="shared" si="28"/>
        <v>0</v>
      </c>
      <c r="AL21" s="723">
        <v>17</v>
      </c>
      <c r="AM21" s="562">
        <f t="shared" si="28"/>
        <v>0</v>
      </c>
      <c r="AN21" s="723">
        <f t="shared" si="28"/>
        <v>0</v>
      </c>
      <c r="AO21" s="723">
        <f t="shared" si="28"/>
        <v>0</v>
      </c>
      <c r="AP21" s="724">
        <f t="shared" si="28"/>
        <v>0</v>
      </c>
      <c r="AQ21" s="723">
        <f t="shared" si="28"/>
        <v>0</v>
      </c>
      <c r="AR21" s="721">
        <f t="shared" ref="AR21:BW21" si="29">IF(AND(AR12&gt;=$J$21,AR12&lt;$K$21),"*",0)</f>
        <v>0</v>
      </c>
      <c r="AS21" s="722">
        <f t="shared" si="29"/>
        <v>0</v>
      </c>
      <c r="AT21" s="723">
        <f t="shared" si="29"/>
        <v>0</v>
      </c>
      <c r="AU21" s="562">
        <f t="shared" si="29"/>
        <v>0</v>
      </c>
      <c r="AV21" s="723">
        <f t="shared" si="29"/>
        <v>0</v>
      </c>
      <c r="AW21" s="723">
        <f t="shared" si="29"/>
        <v>0</v>
      </c>
      <c r="AX21" s="724">
        <f t="shared" si="29"/>
        <v>0</v>
      </c>
      <c r="AY21" s="723">
        <f t="shared" si="29"/>
        <v>0</v>
      </c>
      <c r="AZ21" s="721">
        <f t="shared" si="29"/>
        <v>0</v>
      </c>
      <c r="BA21" s="722">
        <f t="shared" si="29"/>
        <v>0</v>
      </c>
      <c r="BB21" s="723">
        <f t="shared" si="29"/>
        <v>0</v>
      </c>
      <c r="BC21" s="562">
        <f t="shared" si="29"/>
        <v>0</v>
      </c>
      <c r="BD21" s="723">
        <f t="shared" si="29"/>
        <v>0</v>
      </c>
      <c r="BE21" s="723">
        <f t="shared" si="29"/>
        <v>0</v>
      </c>
      <c r="BF21" s="724">
        <f t="shared" si="29"/>
        <v>0</v>
      </c>
      <c r="BG21" s="723">
        <f t="shared" si="29"/>
        <v>0</v>
      </c>
      <c r="BH21" s="721" t="str">
        <f t="shared" si="29"/>
        <v>*</v>
      </c>
      <c r="BI21" s="722" t="str">
        <f t="shared" si="29"/>
        <v>*</v>
      </c>
      <c r="BJ21" s="723" t="str">
        <f t="shared" si="29"/>
        <v>*</v>
      </c>
      <c r="BK21" s="562" t="str">
        <f t="shared" si="29"/>
        <v>*</v>
      </c>
      <c r="BL21" s="723" t="str">
        <f t="shared" si="29"/>
        <v>*</v>
      </c>
      <c r="BM21" s="723" t="str">
        <f t="shared" si="29"/>
        <v>*</v>
      </c>
      <c r="BN21" s="724" t="str">
        <f t="shared" si="29"/>
        <v>*</v>
      </c>
      <c r="BO21" s="723" t="str">
        <f t="shared" si="29"/>
        <v>*</v>
      </c>
      <c r="BP21" s="721" t="str">
        <f t="shared" si="29"/>
        <v>*</v>
      </c>
      <c r="BQ21" s="981" t="str">
        <f t="shared" si="29"/>
        <v>*</v>
      </c>
      <c r="BR21" s="723" t="str">
        <f t="shared" si="29"/>
        <v>*</v>
      </c>
      <c r="BS21" s="562" t="str">
        <f t="shared" si="29"/>
        <v>*</v>
      </c>
      <c r="BT21" s="723" t="str">
        <f t="shared" si="29"/>
        <v>*</v>
      </c>
      <c r="BU21" s="723" t="str">
        <f t="shared" si="29"/>
        <v>*</v>
      </c>
      <c r="BV21" s="724" t="str">
        <f t="shared" si="29"/>
        <v>*</v>
      </c>
      <c r="BW21" s="723" t="str">
        <f t="shared" si="29"/>
        <v>*</v>
      </c>
      <c r="BX21" s="721" t="str">
        <f t="shared" ref="BX21:CM21" si="30">IF(AND(BX12&gt;=$J$21,BX12&lt;$K$21),"*",0)</f>
        <v>*</v>
      </c>
      <c r="BY21" s="722" t="str">
        <f t="shared" si="30"/>
        <v>*</v>
      </c>
      <c r="BZ21" s="723" t="str">
        <f t="shared" si="30"/>
        <v>*</v>
      </c>
      <c r="CA21" s="562" t="str">
        <f t="shared" si="30"/>
        <v>*</v>
      </c>
      <c r="CB21" s="723" t="str">
        <f t="shared" si="30"/>
        <v>*</v>
      </c>
      <c r="CC21" s="723" t="str">
        <f t="shared" si="30"/>
        <v>*</v>
      </c>
      <c r="CD21" s="724" t="str">
        <f t="shared" si="30"/>
        <v>*</v>
      </c>
      <c r="CE21" s="723">
        <f t="shared" si="30"/>
        <v>0</v>
      </c>
      <c r="CF21" s="721">
        <f t="shared" si="30"/>
        <v>0</v>
      </c>
      <c r="CG21" s="722">
        <f t="shared" si="30"/>
        <v>0</v>
      </c>
      <c r="CH21" s="723">
        <f t="shared" si="30"/>
        <v>0</v>
      </c>
      <c r="CI21" s="540">
        <f t="shared" si="30"/>
        <v>0</v>
      </c>
      <c r="CJ21" s="539">
        <f t="shared" si="30"/>
        <v>0</v>
      </c>
      <c r="CK21" s="539">
        <f t="shared" si="30"/>
        <v>0</v>
      </c>
      <c r="CL21" s="541">
        <f t="shared" si="30"/>
        <v>0</v>
      </c>
      <c r="CM21" s="539">
        <f t="shared" si="30"/>
        <v>0</v>
      </c>
      <c r="CN21" s="1128">
        <f t="shared" si="4"/>
        <v>5.75</v>
      </c>
      <c r="CO21" s="1129"/>
      <c r="CP21" s="1123">
        <f>IF(CN21=0,0,LOOKUP(CN21,ﾃﾞｰﾀ入力!$AR$13:'ﾃﾞｰﾀ入力'!$AR$34,ﾃﾞｰﾀ入力!$AS$13:'ﾃﾞｰﾀ入力'!$AS$34))</f>
        <v>5.25</v>
      </c>
      <c r="CQ21" s="1123"/>
      <c r="CR21" s="294">
        <f t="shared" si="5"/>
        <v>0</v>
      </c>
      <c r="CS21" s="294">
        <f t="shared" si="6"/>
        <v>0.75</v>
      </c>
      <c r="CT21" s="294">
        <f t="shared" si="7"/>
        <v>0</v>
      </c>
      <c r="CU21" s="295">
        <f t="shared" ca="1" si="12"/>
        <v>6666.375</v>
      </c>
      <c r="CV21" s="296">
        <f ca="1">IF(H21=0,0,LOOKUP(H21,ﾃﾞｰﾀ入力!$C$3:'ﾃﾞｰﾀ入力'!$C$52,ﾃﾞｰﾀ入力!$E$3:'ﾃﾞｰﾀ入力'!$E$51))</f>
        <v>1226</v>
      </c>
      <c r="CW21" s="297">
        <f ca="1">IF(H21=0,0,LOOKUP(H21,ﾃﾞｰﾀ入力!$C$3:'ﾃﾞｰﾀ入力'!$C$52,ﾃﾞｰﾀ入力!$F$3:'ﾃﾞｰﾀ入力'!$F$51))</f>
        <v>320</v>
      </c>
      <c r="CY21" s="69"/>
      <c r="CZ21" s="69"/>
      <c r="DA21" s="69"/>
    </row>
    <row r="22" spans="1:105" ht="22.5" customHeight="1">
      <c r="A22" s="443">
        <f t="shared" si="8"/>
        <v>9</v>
      </c>
      <c r="B22" s="269" t="str">
        <f>ｼﾌﾄ原本!C13</f>
        <v>H.S</v>
      </c>
      <c r="C22" s="784" t="str">
        <f>ｼﾌﾄ原本!U13</f>
        <v>F</v>
      </c>
      <c r="D22" s="435">
        <f>IF(COUNTIF($H$14:$H$30,9),VLOOKUP(9,$H$14:$CU$30,3,FALSE),0)</f>
        <v>13</v>
      </c>
      <c r="E22" s="423">
        <f>IF(COUNTIF($H$14:$H$30,9),VLOOKUP(9,$H$14:$CU$30,4,FALSE),0)</f>
        <v>22.75</v>
      </c>
      <c r="F22" s="430">
        <f ca="1">IF(COUNTIF($H$14:$H$30,9),VLOOKUP(9,$H$14:$CU$30,92,FALSE),0)</f>
        <v>11310</v>
      </c>
      <c r="G22" s="431">
        <f ca="1">IF(COUNTIF($H$14:$H$30,9),VLOOKUP(9,$H$14:$CW$30,94,FALSE),0)</f>
        <v>648</v>
      </c>
      <c r="H22" s="787"/>
      <c r="I22" s="798">
        <f>IF(H22=0,0,LOOKUP(H22,ﾃﾞｰﾀ入力!$C$3:'ﾃﾞｰﾀ入力'!$C$40,ﾃﾞｰﾀ入力!$D$3:'ﾃﾞｰﾀ入力'!$D$40))</f>
        <v>0</v>
      </c>
      <c r="J22" s="790"/>
      <c r="K22" s="791"/>
      <c r="L22" s="275">
        <f t="shared" ref="L22:AQ22" si="31">IF(AND(L12&gt;=$J$22,L12&lt;$K$22),"*",0)</f>
        <v>0</v>
      </c>
      <c r="M22" s="626">
        <f t="shared" si="31"/>
        <v>0</v>
      </c>
      <c r="N22" s="627">
        <f t="shared" si="31"/>
        <v>0</v>
      </c>
      <c r="O22" s="853">
        <f t="shared" si="31"/>
        <v>0</v>
      </c>
      <c r="P22" s="721">
        <f t="shared" si="31"/>
        <v>0</v>
      </c>
      <c r="Q22" s="723">
        <f t="shared" si="31"/>
        <v>0</v>
      </c>
      <c r="R22" s="724">
        <f t="shared" si="31"/>
        <v>0</v>
      </c>
      <c r="S22" s="723">
        <f t="shared" si="31"/>
        <v>0</v>
      </c>
      <c r="T22" s="721">
        <f t="shared" si="31"/>
        <v>0</v>
      </c>
      <c r="U22" s="722">
        <f t="shared" si="31"/>
        <v>0</v>
      </c>
      <c r="V22" s="723">
        <f t="shared" si="31"/>
        <v>0</v>
      </c>
      <c r="W22" s="562">
        <f t="shared" si="31"/>
        <v>0</v>
      </c>
      <c r="X22" s="723">
        <f t="shared" si="31"/>
        <v>0</v>
      </c>
      <c r="Y22" s="723">
        <f t="shared" si="31"/>
        <v>0</v>
      </c>
      <c r="Z22" s="724">
        <f t="shared" si="31"/>
        <v>0</v>
      </c>
      <c r="AA22" s="723">
        <f t="shared" si="31"/>
        <v>0</v>
      </c>
      <c r="AB22" s="721">
        <f t="shared" si="31"/>
        <v>0</v>
      </c>
      <c r="AC22" s="722">
        <f t="shared" si="31"/>
        <v>0</v>
      </c>
      <c r="AD22" s="723">
        <f t="shared" si="31"/>
        <v>0</v>
      </c>
      <c r="AE22" s="562">
        <f t="shared" si="31"/>
        <v>0</v>
      </c>
      <c r="AF22" s="723">
        <f t="shared" si="31"/>
        <v>0</v>
      </c>
      <c r="AG22" s="723">
        <f t="shared" si="31"/>
        <v>0</v>
      </c>
      <c r="AH22" s="724">
        <f t="shared" si="31"/>
        <v>0</v>
      </c>
      <c r="AI22" s="723">
        <f t="shared" si="31"/>
        <v>0</v>
      </c>
      <c r="AJ22" s="721">
        <f t="shared" si="31"/>
        <v>0</v>
      </c>
      <c r="AK22" s="722">
        <f t="shared" si="31"/>
        <v>0</v>
      </c>
      <c r="AL22" s="723">
        <f t="shared" si="31"/>
        <v>0</v>
      </c>
      <c r="AM22" s="562">
        <f t="shared" si="31"/>
        <v>0</v>
      </c>
      <c r="AN22" s="723">
        <f t="shared" si="31"/>
        <v>0</v>
      </c>
      <c r="AO22" s="723">
        <f t="shared" si="31"/>
        <v>0</v>
      </c>
      <c r="AP22" s="724">
        <f t="shared" si="31"/>
        <v>0</v>
      </c>
      <c r="AQ22" s="723">
        <f t="shared" si="31"/>
        <v>0</v>
      </c>
      <c r="AR22" s="721">
        <f t="shared" ref="AR22:BW22" si="32">IF(AND(AR12&gt;=$J$22,AR12&lt;$K$22),"*",0)</f>
        <v>0</v>
      </c>
      <c r="AS22" s="722">
        <f t="shared" si="32"/>
        <v>0</v>
      </c>
      <c r="AT22" s="723">
        <f t="shared" si="32"/>
        <v>0</v>
      </c>
      <c r="AU22" s="562">
        <f t="shared" si="32"/>
        <v>0</v>
      </c>
      <c r="AV22" s="723">
        <f t="shared" si="32"/>
        <v>0</v>
      </c>
      <c r="AW22" s="723">
        <f t="shared" si="32"/>
        <v>0</v>
      </c>
      <c r="AX22" s="724">
        <f t="shared" si="32"/>
        <v>0</v>
      </c>
      <c r="AY22" s="723">
        <f t="shared" si="32"/>
        <v>0</v>
      </c>
      <c r="AZ22" s="721">
        <f t="shared" si="32"/>
        <v>0</v>
      </c>
      <c r="BA22" s="722">
        <f t="shared" si="32"/>
        <v>0</v>
      </c>
      <c r="BB22" s="723">
        <f t="shared" si="32"/>
        <v>0</v>
      </c>
      <c r="BC22" s="562">
        <f t="shared" si="32"/>
        <v>0</v>
      </c>
      <c r="BD22" s="723">
        <f t="shared" si="32"/>
        <v>0</v>
      </c>
      <c r="BE22" s="723">
        <f t="shared" si="32"/>
        <v>0</v>
      </c>
      <c r="BF22" s="724">
        <f t="shared" si="32"/>
        <v>0</v>
      </c>
      <c r="BG22" s="723">
        <f t="shared" si="32"/>
        <v>0</v>
      </c>
      <c r="BH22" s="721">
        <f t="shared" si="32"/>
        <v>0</v>
      </c>
      <c r="BI22" s="722">
        <f t="shared" si="32"/>
        <v>0</v>
      </c>
      <c r="BJ22" s="723">
        <f t="shared" si="32"/>
        <v>0</v>
      </c>
      <c r="BK22" s="562">
        <f t="shared" si="32"/>
        <v>0</v>
      </c>
      <c r="BL22" s="723">
        <f t="shared" si="32"/>
        <v>0</v>
      </c>
      <c r="BM22" s="723">
        <f t="shared" si="32"/>
        <v>0</v>
      </c>
      <c r="BN22" s="724">
        <f t="shared" si="32"/>
        <v>0</v>
      </c>
      <c r="BO22" s="723">
        <f t="shared" si="32"/>
        <v>0</v>
      </c>
      <c r="BP22" s="721">
        <f t="shared" si="32"/>
        <v>0</v>
      </c>
      <c r="BQ22" s="722">
        <f t="shared" si="32"/>
        <v>0</v>
      </c>
      <c r="BR22" s="723">
        <f t="shared" si="32"/>
        <v>0</v>
      </c>
      <c r="BS22" s="562">
        <f t="shared" si="32"/>
        <v>0</v>
      </c>
      <c r="BT22" s="723">
        <f t="shared" si="32"/>
        <v>0</v>
      </c>
      <c r="BU22" s="723">
        <f t="shared" si="32"/>
        <v>0</v>
      </c>
      <c r="BV22" s="724">
        <f t="shared" si="32"/>
        <v>0</v>
      </c>
      <c r="BW22" s="723">
        <f t="shared" si="32"/>
        <v>0</v>
      </c>
      <c r="BX22" s="721">
        <f t="shared" ref="BX22:CM22" si="33">IF(AND(BX12&gt;=$J$22,BX12&lt;$K$22),"*",0)</f>
        <v>0</v>
      </c>
      <c r="BY22" s="722">
        <f t="shared" si="33"/>
        <v>0</v>
      </c>
      <c r="BZ22" s="723">
        <f t="shared" si="33"/>
        <v>0</v>
      </c>
      <c r="CA22" s="562">
        <f t="shared" si="33"/>
        <v>0</v>
      </c>
      <c r="CB22" s="723">
        <f t="shared" si="33"/>
        <v>0</v>
      </c>
      <c r="CC22" s="723">
        <f t="shared" si="33"/>
        <v>0</v>
      </c>
      <c r="CD22" s="724">
        <f t="shared" si="33"/>
        <v>0</v>
      </c>
      <c r="CE22" s="723">
        <f t="shared" si="33"/>
        <v>0</v>
      </c>
      <c r="CF22" s="537">
        <f t="shared" si="33"/>
        <v>0</v>
      </c>
      <c r="CG22" s="538">
        <f t="shared" si="33"/>
        <v>0</v>
      </c>
      <c r="CH22" s="539">
        <f t="shared" si="33"/>
        <v>0</v>
      </c>
      <c r="CI22" s="540">
        <f t="shared" si="33"/>
        <v>0</v>
      </c>
      <c r="CJ22" s="539">
        <f t="shared" si="33"/>
        <v>0</v>
      </c>
      <c r="CK22" s="539">
        <f t="shared" si="33"/>
        <v>0</v>
      </c>
      <c r="CL22" s="541">
        <f t="shared" si="33"/>
        <v>0</v>
      </c>
      <c r="CM22" s="539">
        <f t="shared" si="33"/>
        <v>0</v>
      </c>
      <c r="CN22" s="1128">
        <f t="shared" si="4"/>
        <v>0</v>
      </c>
      <c r="CO22" s="1129"/>
      <c r="CP22" s="1123">
        <f>IF(CN22=0,0,LOOKUP(CN22,ﾃﾞｰﾀ入力!$AR$13:'ﾃﾞｰﾀ入力'!$AR$34,ﾃﾞｰﾀ入力!$AS$13:'ﾃﾞｰﾀ入力'!$AS$34))</f>
        <v>0</v>
      </c>
      <c r="CQ22" s="1123"/>
      <c r="CR22" s="294">
        <f t="shared" si="5"/>
        <v>0</v>
      </c>
      <c r="CS22" s="294">
        <f t="shared" si="6"/>
        <v>0</v>
      </c>
      <c r="CT22" s="294">
        <f t="shared" si="7"/>
        <v>0</v>
      </c>
      <c r="CU22" s="295">
        <f t="shared" si="12"/>
        <v>0</v>
      </c>
      <c r="CV22" s="296">
        <f>IF(H22=0,0,LOOKUP(H22,ﾃﾞｰﾀ入力!$C$3:'ﾃﾞｰﾀ入力'!$C$52,ﾃﾞｰﾀ入力!$E$3:'ﾃﾞｰﾀ入力'!$E$51))</f>
        <v>0</v>
      </c>
      <c r="CW22" s="297">
        <f>IF(H22=0,0,LOOKUP(H22,ﾃﾞｰﾀ入力!$C$3:'ﾃﾞｰﾀ入力'!$C$52,ﾃﾞｰﾀ入力!$F$3:'ﾃﾞｰﾀ入力'!$F$51))</f>
        <v>0</v>
      </c>
      <c r="CY22" s="69"/>
      <c r="CZ22" s="69"/>
      <c r="DA22" s="69"/>
    </row>
    <row r="23" spans="1:105" ht="22.5" customHeight="1">
      <c r="A23" s="443">
        <f t="shared" si="8"/>
        <v>10</v>
      </c>
      <c r="B23" s="269" t="str">
        <f>ｼﾌﾄ原本!C14</f>
        <v>C.E</v>
      </c>
      <c r="C23" s="784" t="str">
        <f>ｼﾌﾄ原本!U14</f>
        <v>X</v>
      </c>
      <c r="D23" s="435">
        <f>IF(COUNTIF($H$14:$H$30,10),VLOOKUP(10,$H$14:$CU$30,3,FALSE),0)</f>
        <v>0</v>
      </c>
      <c r="E23" s="423">
        <f>IF(COUNTIF($H$14:$H$30,10),VLOOKUP(10,$H$14:$CU$30,4,FALSE),0)</f>
        <v>0</v>
      </c>
      <c r="F23" s="430">
        <f>IF(COUNTIF($H$14:$H$30,10),VLOOKUP(10,$H$14:$CU$30,92,FALSE),0)</f>
        <v>0</v>
      </c>
      <c r="G23" s="431">
        <f>IF(COUNTIF($H$14:$H$30,10),VLOOKUP(10,$H$14:$CW$30,94,FALSE),0)</f>
        <v>0</v>
      </c>
      <c r="H23" s="787">
        <v>1</v>
      </c>
      <c r="I23" s="798" t="str">
        <f>IF(H23=0,0,LOOKUP(H23,ﾃﾞｰﾀ入力!$C$3:'ﾃﾞｰﾀ入力'!$C$40,ﾃﾞｰﾀ入力!$D$3:'ﾃﾞｰﾀ入力'!$D$40))</f>
        <v>K.M</v>
      </c>
      <c r="J23" s="790"/>
      <c r="K23" s="791"/>
      <c r="L23" s="275">
        <f t="shared" ref="L23:AQ23" si="34">IF(AND(L12&gt;=$J$23,L12&lt;$K$23),"*",0)</f>
        <v>0</v>
      </c>
      <c r="M23" s="626">
        <f t="shared" si="34"/>
        <v>0</v>
      </c>
      <c r="N23" s="627">
        <f t="shared" si="34"/>
        <v>0</v>
      </c>
      <c r="O23" s="628">
        <f t="shared" si="34"/>
        <v>0</v>
      </c>
      <c r="P23" s="537">
        <f t="shared" si="34"/>
        <v>0</v>
      </c>
      <c r="Q23" s="539">
        <f t="shared" si="34"/>
        <v>0</v>
      </c>
      <c r="R23" s="541">
        <f t="shared" si="34"/>
        <v>0</v>
      </c>
      <c r="S23" s="539">
        <f t="shared" si="34"/>
        <v>0</v>
      </c>
      <c r="T23" s="537">
        <f t="shared" si="34"/>
        <v>0</v>
      </c>
      <c r="U23" s="538">
        <f t="shared" si="34"/>
        <v>0</v>
      </c>
      <c r="V23" s="539">
        <f t="shared" si="34"/>
        <v>0</v>
      </c>
      <c r="W23" s="562">
        <f t="shared" si="34"/>
        <v>0</v>
      </c>
      <c r="X23" s="723">
        <f t="shared" si="34"/>
        <v>0</v>
      </c>
      <c r="Y23" s="723">
        <f t="shared" si="34"/>
        <v>0</v>
      </c>
      <c r="Z23" s="724">
        <f t="shared" si="34"/>
        <v>0</v>
      </c>
      <c r="AA23" s="723">
        <f t="shared" si="34"/>
        <v>0</v>
      </c>
      <c r="AB23" s="721">
        <f t="shared" si="34"/>
        <v>0</v>
      </c>
      <c r="AC23" s="722">
        <f t="shared" si="34"/>
        <v>0</v>
      </c>
      <c r="AD23" s="723">
        <f t="shared" si="34"/>
        <v>0</v>
      </c>
      <c r="AE23" s="562">
        <f t="shared" si="34"/>
        <v>0</v>
      </c>
      <c r="AF23" s="723">
        <f t="shared" si="34"/>
        <v>0</v>
      </c>
      <c r="AG23" s="1088">
        <f t="shared" si="34"/>
        <v>0</v>
      </c>
      <c r="AH23" s="1087">
        <f t="shared" si="34"/>
        <v>0</v>
      </c>
      <c r="AI23" s="1065">
        <f t="shared" si="34"/>
        <v>0</v>
      </c>
      <c r="AJ23" s="1063">
        <f t="shared" si="34"/>
        <v>0</v>
      </c>
      <c r="AK23" s="1064">
        <f t="shared" si="34"/>
        <v>0</v>
      </c>
      <c r="AL23" s="1065">
        <f t="shared" si="34"/>
        <v>0</v>
      </c>
      <c r="AM23" s="562">
        <f t="shared" si="34"/>
        <v>0</v>
      </c>
      <c r="AN23" s="723">
        <f t="shared" si="34"/>
        <v>0</v>
      </c>
      <c r="AO23" s="723">
        <f t="shared" si="34"/>
        <v>0</v>
      </c>
      <c r="AP23" s="724">
        <f t="shared" si="34"/>
        <v>0</v>
      </c>
      <c r="AQ23" s="723">
        <f t="shared" si="34"/>
        <v>0</v>
      </c>
      <c r="AR23" s="721">
        <f t="shared" ref="AR23:BW23" si="35">IF(AND(AR12&gt;=$J$23,AR12&lt;$K$23),"*",0)</f>
        <v>0</v>
      </c>
      <c r="AS23" s="722">
        <f t="shared" si="35"/>
        <v>0</v>
      </c>
      <c r="AT23" s="723">
        <f t="shared" si="35"/>
        <v>0</v>
      </c>
      <c r="AU23" s="562">
        <f t="shared" si="35"/>
        <v>0</v>
      </c>
      <c r="AV23" s="723">
        <f t="shared" si="35"/>
        <v>0</v>
      </c>
      <c r="AW23" s="723">
        <f t="shared" si="35"/>
        <v>0</v>
      </c>
      <c r="AX23" s="724">
        <f t="shared" si="35"/>
        <v>0</v>
      </c>
      <c r="AY23" s="723">
        <f t="shared" si="35"/>
        <v>0</v>
      </c>
      <c r="AZ23" s="721">
        <f t="shared" si="35"/>
        <v>0</v>
      </c>
      <c r="BA23" s="722">
        <f t="shared" si="35"/>
        <v>0</v>
      </c>
      <c r="BB23" s="723">
        <f t="shared" si="35"/>
        <v>0</v>
      </c>
      <c r="BC23" s="562">
        <f t="shared" si="35"/>
        <v>0</v>
      </c>
      <c r="BD23" s="723">
        <f t="shared" si="35"/>
        <v>0</v>
      </c>
      <c r="BE23" s="723">
        <f t="shared" si="35"/>
        <v>0</v>
      </c>
      <c r="BF23" s="724">
        <f t="shared" si="35"/>
        <v>0</v>
      </c>
      <c r="BG23" s="723">
        <f t="shared" si="35"/>
        <v>0</v>
      </c>
      <c r="BH23" s="721">
        <f t="shared" si="35"/>
        <v>0</v>
      </c>
      <c r="BI23" s="722">
        <f t="shared" si="35"/>
        <v>0</v>
      </c>
      <c r="BJ23" s="723">
        <f t="shared" si="35"/>
        <v>0</v>
      </c>
      <c r="BK23" s="562">
        <f t="shared" si="35"/>
        <v>0</v>
      </c>
      <c r="BL23" s="723">
        <f t="shared" si="35"/>
        <v>0</v>
      </c>
      <c r="BM23" s="723">
        <f t="shared" si="35"/>
        <v>0</v>
      </c>
      <c r="BN23" s="724">
        <f t="shared" si="35"/>
        <v>0</v>
      </c>
      <c r="BO23" s="723">
        <f t="shared" si="35"/>
        <v>0</v>
      </c>
      <c r="BP23" s="721">
        <f t="shared" si="35"/>
        <v>0</v>
      </c>
      <c r="BQ23" s="722">
        <f t="shared" si="35"/>
        <v>0</v>
      </c>
      <c r="BR23" s="723">
        <f t="shared" si="35"/>
        <v>0</v>
      </c>
      <c r="BS23" s="562">
        <f t="shared" si="35"/>
        <v>0</v>
      </c>
      <c r="BT23" s="723">
        <f t="shared" si="35"/>
        <v>0</v>
      </c>
      <c r="BU23" s="723">
        <f t="shared" si="35"/>
        <v>0</v>
      </c>
      <c r="BV23" s="724">
        <f t="shared" si="35"/>
        <v>0</v>
      </c>
      <c r="BW23" s="723">
        <f t="shared" si="35"/>
        <v>0</v>
      </c>
      <c r="BX23" s="721">
        <f t="shared" ref="BX23:CM23" si="36">IF(AND(BX12&gt;=$J$23,BX12&lt;$K$23),"*",0)</f>
        <v>0</v>
      </c>
      <c r="BY23" s="722">
        <f t="shared" si="36"/>
        <v>0</v>
      </c>
      <c r="BZ23" s="723">
        <f t="shared" si="36"/>
        <v>0</v>
      </c>
      <c r="CA23" s="562">
        <f t="shared" si="36"/>
        <v>0</v>
      </c>
      <c r="CB23" s="723">
        <f t="shared" si="36"/>
        <v>0</v>
      </c>
      <c r="CC23" s="723">
        <f t="shared" si="36"/>
        <v>0</v>
      </c>
      <c r="CD23" s="724">
        <f t="shared" si="36"/>
        <v>0</v>
      </c>
      <c r="CE23" s="723">
        <f t="shared" si="36"/>
        <v>0</v>
      </c>
      <c r="CF23" s="537">
        <f t="shared" si="36"/>
        <v>0</v>
      </c>
      <c r="CG23" s="538">
        <f t="shared" si="36"/>
        <v>0</v>
      </c>
      <c r="CH23" s="539">
        <f t="shared" si="36"/>
        <v>0</v>
      </c>
      <c r="CI23" s="540">
        <f t="shared" si="36"/>
        <v>0</v>
      </c>
      <c r="CJ23" s="539">
        <f t="shared" si="36"/>
        <v>0</v>
      </c>
      <c r="CK23" s="539">
        <f t="shared" si="36"/>
        <v>0</v>
      </c>
      <c r="CL23" s="541">
        <f t="shared" si="36"/>
        <v>0</v>
      </c>
      <c r="CM23" s="539">
        <f t="shared" si="36"/>
        <v>0</v>
      </c>
      <c r="CN23" s="1128">
        <f t="shared" si="4"/>
        <v>0</v>
      </c>
      <c r="CO23" s="1129"/>
      <c r="CP23" s="1123">
        <f>IF(CN23=0,0,LOOKUP(CN23,ﾃﾞｰﾀ入力!$AR$13:'ﾃﾞｰﾀ入力'!$AR$34,ﾃﾞｰﾀ入力!$AS$13:'ﾃﾞｰﾀ入力'!$AS$34))</f>
        <v>0</v>
      </c>
      <c r="CQ23" s="1123"/>
      <c r="CR23" s="294">
        <f t="shared" si="5"/>
        <v>0</v>
      </c>
      <c r="CS23" s="294">
        <f t="shared" si="6"/>
        <v>0</v>
      </c>
      <c r="CT23" s="294">
        <f t="shared" si="7"/>
        <v>0</v>
      </c>
      <c r="CU23" s="295">
        <f t="shared" ca="1" si="12"/>
        <v>0</v>
      </c>
      <c r="CV23" s="296">
        <f ca="1">IF(H23=0,0,LOOKUP(H23,ﾃﾞｰﾀ入力!$C$3:'ﾃﾞｰﾀ入力'!$C$52,ﾃﾞｰﾀ入力!$E$3:'ﾃﾞｰﾀ入力'!$E$51))</f>
        <v>2000</v>
      </c>
      <c r="CW23" s="297">
        <f ca="1">IF(H23=0,0,LOOKUP(H23,ﾃﾞｰﾀ入力!$C$3:'ﾃﾞｰﾀ入力'!$C$52,ﾃﾞｰﾀ入力!$F$3:'ﾃﾞｰﾀ入力'!$F$51))</f>
        <v>1</v>
      </c>
      <c r="CY23" s="69"/>
      <c r="CZ23" s="69"/>
      <c r="DA23" s="69"/>
    </row>
    <row r="24" spans="1:105" ht="22.5" customHeight="1">
      <c r="A24" s="443">
        <f t="shared" si="8"/>
        <v>11</v>
      </c>
      <c r="B24" s="269" t="str">
        <f>ｼﾌﾄ原本!C15</f>
        <v>K.J</v>
      </c>
      <c r="C24" s="784" t="str">
        <f>ｼﾌﾄ原本!U15</f>
        <v>X</v>
      </c>
      <c r="D24" s="435">
        <f>IF(COUNTIF($H$14:$H$30,11),VLOOKUP(11,$H$14:$CU$30,3,FALSE),0)</f>
        <v>0</v>
      </c>
      <c r="E24" s="423">
        <f>IF(COUNTIF($H$14:$H$30,11),VLOOKUP(11,$H$14:$CU$30,4,FALSE),0)</f>
        <v>0</v>
      </c>
      <c r="F24" s="430">
        <f>IF(COUNTIF($H$14:$H$30,11),VLOOKUP(11,$H$14:$CU$30,92,FALSE),0)</f>
        <v>0</v>
      </c>
      <c r="G24" s="431">
        <f>IF(COUNTIF($H$14:$H$30,11),VLOOKUP(11,$H$14:$CW$30,94,FALSE),0)</f>
        <v>0</v>
      </c>
      <c r="H24" s="787"/>
      <c r="I24" s="798">
        <f>IF(H24=0,0,LOOKUP(H24,ﾃﾞｰﾀ入力!$C$3:'ﾃﾞｰﾀ入力'!$C$40,ﾃﾞｰﾀ入力!$D$3:'ﾃﾞｰﾀ入力'!$D$40))</f>
        <v>0</v>
      </c>
      <c r="J24" s="790"/>
      <c r="K24" s="791"/>
      <c r="L24" s="275">
        <f t="shared" ref="L24:AQ24" si="37">IF(AND(L12&gt;=$J$24,L12&lt;$K$24),"*",0)</f>
        <v>0</v>
      </c>
      <c r="M24" s="626">
        <f t="shared" si="37"/>
        <v>0</v>
      </c>
      <c r="N24" s="627">
        <f t="shared" si="37"/>
        <v>0</v>
      </c>
      <c r="O24" s="628">
        <f t="shared" si="37"/>
        <v>0</v>
      </c>
      <c r="P24" s="537">
        <f t="shared" si="37"/>
        <v>0</v>
      </c>
      <c r="Q24" s="539">
        <f t="shared" si="37"/>
        <v>0</v>
      </c>
      <c r="R24" s="541">
        <f t="shared" si="37"/>
        <v>0</v>
      </c>
      <c r="S24" s="539">
        <f t="shared" si="37"/>
        <v>0</v>
      </c>
      <c r="T24" s="537">
        <f t="shared" si="37"/>
        <v>0</v>
      </c>
      <c r="U24" s="538">
        <f t="shared" si="37"/>
        <v>0</v>
      </c>
      <c r="V24" s="539">
        <f t="shared" si="37"/>
        <v>0</v>
      </c>
      <c r="W24" s="540">
        <f t="shared" si="37"/>
        <v>0</v>
      </c>
      <c r="X24" s="539">
        <f t="shared" si="37"/>
        <v>0</v>
      </c>
      <c r="Y24" s="723">
        <f t="shared" si="37"/>
        <v>0</v>
      </c>
      <c r="Z24" s="724">
        <f t="shared" si="37"/>
        <v>0</v>
      </c>
      <c r="AA24" s="723">
        <f t="shared" si="37"/>
        <v>0</v>
      </c>
      <c r="AB24" s="721">
        <f t="shared" si="37"/>
        <v>0</v>
      </c>
      <c r="AC24" s="722">
        <f t="shared" si="37"/>
        <v>0</v>
      </c>
      <c r="AD24" s="723">
        <f t="shared" si="37"/>
        <v>0</v>
      </c>
      <c r="AE24" s="562">
        <f t="shared" si="37"/>
        <v>0</v>
      </c>
      <c r="AF24" s="723">
        <f t="shared" si="37"/>
        <v>0</v>
      </c>
      <c r="AG24" s="723">
        <f t="shared" si="37"/>
        <v>0</v>
      </c>
      <c r="AH24" s="724">
        <f t="shared" si="37"/>
        <v>0</v>
      </c>
      <c r="AI24" s="723">
        <f t="shared" si="37"/>
        <v>0</v>
      </c>
      <c r="AJ24" s="721">
        <f t="shared" si="37"/>
        <v>0</v>
      </c>
      <c r="AK24" s="722">
        <f t="shared" si="37"/>
        <v>0</v>
      </c>
      <c r="AL24" s="723">
        <f t="shared" si="37"/>
        <v>0</v>
      </c>
      <c r="AM24" s="562">
        <f t="shared" si="37"/>
        <v>0</v>
      </c>
      <c r="AN24" s="723">
        <f t="shared" si="37"/>
        <v>0</v>
      </c>
      <c r="AO24" s="723">
        <f t="shared" si="37"/>
        <v>0</v>
      </c>
      <c r="AP24" s="724">
        <f t="shared" si="37"/>
        <v>0</v>
      </c>
      <c r="AQ24" s="723">
        <f t="shared" si="37"/>
        <v>0</v>
      </c>
      <c r="AR24" s="721">
        <f t="shared" ref="AR24:BW24" si="38">IF(AND(AR12&gt;=$J$24,AR12&lt;$K$24),"*",0)</f>
        <v>0</v>
      </c>
      <c r="AS24" s="722">
        <f t="shared" si="38"/>
        <v>0</v>
      </c>
      <c r="AT24" s="723">
        <f t="shared" si="38"/>
        <v>0</v>
      </c>
      <c r="AU24" s="562">
        <f t="shared" si="38"/>
        <v>0</v>
      </c>
      <c r="AV24" s="723">
        <f t="shared" si="38"/>
        <v>0</v>
      </c>
      <c r="AW24" s="723">
        <f t="shared" si="38"/>
        <v>0</v>
      </c>
      <c r="AX24" s="724">
        <f t="shared" si="38"/>
        <v>0</v>
      </c>
      <c r="AY24" s="723">
        <f t="shared" si="38"/>
        <v>0</v>
      </c>
      <c r="AZ24" s="721">
        <f t="shared" si="38"/>
        <v>0</v>
      </c>
      <c r="BA24" s="722">
        <f t="shared" si="38"/>
        <v>0</v>
      </c>
      <c r="BB24" s="723">
        <f t="shared" si="38"/>
        <v>0</v>
      </c>
      <c r="BC24" s="562">
        <f t="shared" si="38"/>
        <v>0</v>
      </c>
      <c r="BD24" s="723">
        <f t="shared" si="38"/>
        <v>0</v>
      </c>
      <c r="BE24" s="723">
        <f t="shared" si="38"/>
        <v>0</v>
      </c>
      <c r="BF24" s="724">
        <f t="shared" si="38"/>
        <v>0</v>
      </c>
      <c r="BG24" s="723">
        <f t="shared" si="38"/>
        <v>0</v>
      </c>
      <c r="BH24" s="721">
        <f t="shared" si="38"/>
        <v>0</v>
      </c>
      <c r="BI24" s="722">
        <f t="shared" si="38"/>
        <v>0</v>
      </c>
      <c r="BJ24" s="723">
        <f t="shared" si="38"/>
        <v>0</v>
      </c>
      <c r="BK24" s="562">
        <f t="shared" si="38"/>
        <v>0</v>
      </c>
      <c r="BL24" s="723">
        <f t="shared" si="38"/>
        <v>0</v>
      </c>
      <c r="BM24" s="723">
        <f t="shared" si="38"/>
        <v>0</v>
      </c>
      <c r="BN24" s="724">
        <f t="shared" si="38"/>
        <v>0</v>
      </c>
      <c r="BO24" s="723">
        <f t="shared" si="38"/>
        <v>0</v>
      </c>
      <c r="BP24" s="721">
        <f t="shared" si="38"/>
        <v>0</v>
      </c>
      <c r="BQ24" s="722">
        <f t="shared" si="38"/>
        <v>0</v>
      </c>
      <c r="BR24" s="723">
        <f t="shared" si="38"/>
        <v>0</v>
      </c>
      <c r="BS24" s="562">
        <f t="shared" si="38"/>
        <v>0</v>
      </c>
      <c r="BT24" s="723">
        <f t="shared" si="38"/>
        <v>0</v>
      </c>
      <c r="BU24" s="723">
        <f t="shared" si="38"/>
        <v>0</v>
      </c>
      <c r="BV24" s="724">
        <f t="shared" si="38"/>
        <v>0</v>
      </c>
      <c r="BW24" s="723">
        <f t="shared" si="38"/>
        <v>0</v>
      </c>
      <c r="BX24" s="721">
        <f t="shared" ref="BX24:CM24" si="39">IF(AND(BX12&gt;=$J$24,BX12&lt;$K$24),"*",0)</f>
        <v>0</v>
      </c>
      <c r="BY24" s="722">
        <f t="shared" si="39"/>
        <v>0</v>
      </c>
      <c r="BZ24" s="723">
        <f t="shared" si="39"/>
        <v>0</v>
      </c>
      <c r="CA24" s="562">
        <f t="shared" si="39"/>
        <v>0</v>
      </c>
      <c r="CB24" s="723">
        <f t="shared" si="39"/>
        <v>0</v>
      </c>
      <c r="CC24" s="539">
        <f t="shared" si="39"/>
        <v>0</v>
      </c>
      <c r="CD24" s="541">
        <f t="shared" si="39"/>
        <v>0</v>
      </c>
      <c r="CE24" s="539">
        <f t="shared" si="39"/>
        <v>0</v>
      </c>
      <c r="CF24" s="537">
        <f t="shared" si="39"/>
        <v>0</v>
      </c>
      <c r="CG24" s="538">
        <f t="shared" si="39"/>
        <v>0</v>
      </c>
      <c r="CH24" s="539">
        <f t="shared" si="39"/>
        <v>0</v>
      </c>
      <c r="CI24" s="540">
        <f t="shared" si="39"/>
        <v>0</v>
      </c>
      <c r="CJ24" s="539">
        <f t="shared" si="39"/>
        <v>0</v>
      </c>
      <c r="CK24" s="539">
        <f t="shared" si="39"/>
        <v>0</v>
      </c>
      <c r="CL24" s="541">
        <f t="shared" si="39"/>
        <v>0</v>
      </c>
      <c r="CM24" s="539">
        <f t="shared" si="39"/>
        <v>0</v>
      </c>
      <c r="CN24" s="1128">
        <f t="shared" si="4"/>
        <v>0</v>
      </c>
      <c r="CO24" s="1129"/>
      <c r="CP24" s="1123">
        <f>IF(CN24=0,0,LOOKUP(CN24,ﾃﾞｰﾀ入力!$AR$13:'ﾃﾞｰﾀ入力'!$AR$34,ﾃﾞｰﾀ入力!$AS$13:'ﾃﾞｰﾀ入力'!$AS$34))</f>
        <v>0</v>
      </c>
      <c r="CQ24" s="1123"/>
      <c r="CR24" s="294">
        <f t="shared" si="5"/>
        <v>0</v>
      </c>
      <c r="CS24" s="294">
        <f t="shared" si="6"/>
        <v>0</v>
      </c>
      <c r="CT24" s="294">
        <f t="shared" si="7"/>
        <v>0</v>
      </c>
      <c r="CU24" s="295">
        <f t="shared" si="12"/>
        <v>0</v>
      </c>
      <c r="CV24" s="296">
        <f>IF(H24=0,0,LOOKUP(H24,ﾃﾞｰﾀ入力!$C$3:'ﾃﾞｰﾀ入力'!$C$52,ﾃﾞｰﾀ入力!$E$3:'ﾃﾞｰﾀ入力'!$E$51))</f>
        <v>0</v>
      </c>
      <c r="CW24" s="297">
        <f>IF(H24=0,0,LOOKUP(H24,ﾃﾞｰﾀ入力!$C$3:'ﾃﾞｰﾀ入力'!$C$52,ﾃﾞｰﾀ入力!$F$3:'ﾃﾞｰﾀ入力'!$F$51))</f>
        <v>0</v>
      </c>
      <c r="CY24" s="69"/>
      <c r="CZ24" s="69"/>
      <c r="DA24" s="69"/>
    </row>
    <row r="25" spans="1:105" ht="22.5" customHeight="1">
      <c r="A25" s="443">
        <f t="shared" si="8"/>
        <v>12</v>
      </c>
      <c r="B25" s="269" t="str">
        <f>ｼﾌﾄ原本!C16</f>
        <v>Y.K</v>
      </c>
      <c r="C25" s="784" t="str">
        <f>ｼﾌﾄ原本!U16</f>
        <v>X</v>
      </c>
      <c r="D25" s="435">
        <f>IF(COUNTIF($H$14:$H$30,12),VLOOKUP(12,$H$14:$CU$30,3,FALSE),0)</f>
        <v>0</v>
      </c>
      <c r="E25" s="423">
        <f>IF(COUNTIF($H$14:$H$30,12),VLOOKUP(12,$H$14:$CU$30,4,FALSE),0)</f>
        <v>0</v>
      </c>
      <c r="F25" s="430">
        <f>IF(COUNTIF($H$14:$H$30,12),VLOOKUP(12,$H$14:$CU$30,92,FALSE),0)</f>
        <v>0</v>
      </c>
      <c r="G25" s="431">
        <f>IF(COUNTIF($H$14:$H$30,12),VLOOKUP(12,$H$14:$CW$30,94,FALSE),0)</f>
        <v>0</v>
      </c>
      <c r="H25" s="787"/>
      <c r="I25" s="798">
        <f>IF(H25=0,0,LOOKUP(H25,ﾃﾞｰﾀ入力!$C$3:'ﾃﾞｰﾀ入力'!$C$40,ﾃﾞｰﾀ入力!$D$3:'ﾃﾞｰﾀ入力'!$D$40))</f>
        <v>0</v>
      </c>
      <c r="J25" s="790"/>
      <c r="K25" s="791"/>
      <c r="L25" s="275">
        <f t="shared" ref="L25:AQ25" si="40">IF(AND(L12&gt;=$J$25,L12&lt;$K$25),"*",0)</f>
        <v>0</v>
      </c>
      <c r="M25" s="626">
        <f t="shared" si="40"/>
        <v>0</v>
      </c>
      <c r="N25" s="627">
        <f t="shared" si="40"/>
        <v>0</v>
      </c>
      <c r="O25" s="628">
        <f t="shared" si="40"/>
        <v>0</v>
      </c>
      <c r="P25" s="537">
        <f t="shared" si="40"/>
        <v>0</v>
      </c>
      <c r="Q25" s="539">
        <f t="shared" si="40"/>
        <v>0</v>
      </c>
      <c r="R25" s="541">
        <f t="shared" si="40"/>
        <v>0</v>
      </c>
      <c r="S25" s="539">
        <f t="shared" si="40"/>
        <v>0</v>
      </c>
      <c r="T25" s="537">
        <f t="shared" si="40"/>
        <v>0</v>
      </c>
      <c r="U25" s="538">
        <f t="shared" si="40"/>
        <v>0</v>
      </c>
      <c r="V25" s="539">
        <f t="shared" si="40"/>
        <v>0</v>
      </c>
      <c r="W25" s="540">
        <f t="shared" si="40"/>
        <v>0</v>
      </c>
      <c r="X25" s="539">
        <f t="shared" si="40"/>
        <v>0</v>
      </c>
      <c r="Y25" s="723">
        <f t="shared" si="40"/>
        <v>0</v>
      </c>
      <c r="Z25" s="724">
        <f t="shared" si="40"/>
        <v>0</v>
      </c>
      <c r="AA25" s="723">
        <f t="shared" si="40"/>
        <v>0</v>
      </c>
      <c r="AB25" s="721">
        <f t="shared" si="40"/>
        <v>0</v>
      </c>
      <c r="AC25" s="722">
        <f t="shared" si="40"/>
        <v>0</v>
      </c>
      <c r="AD25" s="723">
        <f t="shared" si="40"/>
        <v>0</v>
      </c>
      <c r="AE25" s="562">
        <f t="shared" si="40"/>
        <v>0</v>
      </c>
      <c r="AF25" s="723">
        <f t="shared" si="40"/>
        <v>0</v>
      </c>
      <c r="AG25" s="723">
        <f t="shared" si="40"/>
        <v>0</v>
      </c>
      <c r="AH25" s="724">
        <f t="shared" si="40"/>
        <v>0</v>
      </c>
      <c r="AI25" s="723">
        <f t="shared" si="40"/>
        <v>0</v>
      </c>
      <c r="AJ25" s="721">
        <f t="shared" si="40"/>
        <v>0</v>
      </c>
      <c r="AK25" s="722">
        <f t="shared" si="40"/>
        <v>0</v>
      </c>
      <c r="AL25" s="723">
        <f t="shared" si="40"/>
        <v>0</v>
      </c>
      <c r="AM25" s="562">
        <f t="shared" si="40"/>
        <v>0</v>
      </c>
      <c r="AN25" s="723">
        <f t="shared" si="40"/>
        <v>0</v>
      </c>
      <c r="AO25" s="723">
        <f t="shared" si="40"/>
        <v>0</v>
      </c>
      <c r="AP25" s="724">
        <f t="shared" si="40"/>
        <v>0</v>
      </c>
      <c r="AQ25" s="723">
        <f t="shared" si="40"/>
        <v>0</v>
      </c>
      <c r="AR25" s="721">
        <f t="shared" ref="AR25:BW25" si="41">IF(AND(AR12&gt;=$J$25,AR12&lt;$K$25),"*",0)</f>
        <v>0</v>
      </c>
      <c r="AS25" s="722">
        <f t="shared" si="41"/>
        <v>0</v>
      </c>
      <c r="AT25" s="723">
        <f t="shared" si="41"/>
        <v>0</v>
      </c>
      <c r="AU25" s="562">
        <f t="shared" si="41"/>
        <v>0</v>
      </c>
      <c r="AV25" s="723">
        <f t="shared" si="41"/>
        <v>0</v>
      </c>
      <c r="AW25" s="723">
        <f t="shared" si="41"/>
        <v>0</v>
      </c>
      <c r="AX25" s="724">
        <f t="shared" si="41"/>
        <v>0</v>
      </c>
      <c r="AY25" s="723">
        <f t="shared" si="41"/>
        <v>0</v>
      </c>
      <c r="AZ25" s="721">
        <f t="shared" si="41"/>
        <v>0</v>
      </c>
      <c r="BA25" s="722">
        <f t="shared" si="41"/>
        <v>0</v>
      </c>
      <c r="BB25" s="723">
        <f t="shared" si="41"/>
        <v>0</v>
      </c>
      <c r="BC25" s="562">
        <f t="shared" si="41"/>
        <v>0</v>
      </c>
      <c r="BD25" s="723">
        <f t="shared" si="41"/>
        <v>0</v>
      </c>
      <c r="BE25" s="723">
        <f t="shared" si="41"/>
        <v>0</v>
      </c>
      <c r="BF25" s="724">
        <f t="shared" si="41"/>
        <v>0</v>
      </c>
      <c r="BG25" s="723">
        <f t="shared" si="41"/>
        <v>0</v>
      </c>
      <c r="BH25" s="721">
        <f t="shared" si="41"/>
        <v>0</v>
      </c>
      <c r="BI25" s="722">
        <f t="shared" si="41"/>
        <v>0</v>
      </c>
      <c r="BJ25" s="723">
        <f t="shared" si="41"/>
        <v>0</v>
      </c>
      <c r="BK25" s="562">
        <f t="shared" si="41"/>
        <v>0</v>
      </c>
      <c r="BL25" s="723">
        <f t="shared" si="41"/>
        <v>0</v>
      </c>
      <c r="BM25" s="723">
        <f t="shared" si="41"/>
        <v>0</v>
      </c>
      <c r="BN25" s="724">
        <f t="shared" si="41"/>
        <v>0</v>
      </c>
      <c r="BO25" s="723">
        <f t="shared" si="41"/>
        <v>0</v>
      </c>
      <c r="BP25" s="721">
        <f t="shared" si="41"/>
        <v>0</v>
      </c>
      <c r="BQ25" s="722">
        <f t="shared" si="41"/>
        <v>0</v>
      </c>
      <c r="BR25" s="723">
        <f t="shared" si="41"/>
        <v>0</v>
      </c>
      <c r="BS25" s="562">
        <f t="shared" si="41"/>
        <v>0</v>
      </c>
      <c r="BT25" s="723">
        <f t="shared" si="41"/>
        <v>0</v>
      </c>
      <c r="BU25" s="723">
        <f t="shared" si="41"/>
        <v>0</v>
      </c>
      <c r="BV25" s="724">
        <f t="shared" si="41"/>
        <v>0</v>
      </c>
      <c r="BW25" s="723">
        <f t="shared" si="41"/>
        <v>0</v>
      </c>
      <c r="BX25" s="721">
        <f t="shared" ref="BX25:CM25" si="42">IF(AND(BX12&gt;=$J$25,BX12&lt;$K$25),"*",0)</f>
        <v>0</v>
      </c>
      <c r="BY25" s="722">
        <f t="shared" si="42"/>
        <v>0</v>
      </c>
      <c r="BZ25" s="723">
        <f t="shared" si="42"/>
        <v>0</v>
      </c>
      <c r="CA25" s="562">
        <f t="shared" si="42"/>
        <v>0</v>
      </c>
      <c r="CB25" s="723">
        <f t="shared" si="42"/>
        <v>0</v>
      </c>
      <c r="CC25" s="539">
        <f t="shared" si="42"/>
        <v>0</v>
      </c>
      <c r="CD25" s="541">
        <f t="shared" si="42"/>
        <v>0</v>
      </c>
      <c r="CE25" s="539">
        <f t="shared" si="42"/>
        <v>0</v>
      </c>
      <c r="CF25" s="537">
        <f t="shared" si="42"/>
        <v>0</v>
      </c>
      <c r="CG25" s="538">
        <f t="shared" si="42"/>
        <v>0</v>
      </c>
      <c r="CH25" s="539">
        <f t="shared" si="42"/>
        <v>0</v>
      </c>
      <c r="CI25" s="540">
        <f t="shared" si="42"/>
        <v>0</v>
      </c>
      <c r="CJ25" s="539">
        <f t="shared" si="42"/>
        <v>0</v>
      </c>
      <c r="CK25" s="539">
        <f t="shared" si="42"/>
        <v>0</v>
      </c>
      <c r="CL25" s="541">
        <f t="shared" si="42"/>
        <v>0</v>
      </c>
      <c r="CM25" s="539">
        <f t="shared" si="42"/>
        <v>0</v>
      </c>
      <c r="CN25" s="1128">
        <f t="shared" si="4"/>
        <v>0</v>
      </c>
      <c r="CO25" s="1129"/>
      <c r="CP25" s="1123">
        <f>IF(CN25=0,0,LOOKUP(CN25,ﾃﾞｰﾀ入力!$AR$13:'ﾃﾞｰﾀ入力'!$AR$34,ﾃﾞｰﾀ入力!$AS$13:'ﾃﾞｰﾀ入力'!$AS$34))</f>
        <v>0</v>
      </c>
      <c r="CQ25" s="1123"/>
      <c r="CR25" s="294">
        <f t="shared" si="5"/>
        <v>0</v>
      </c>
      <c r="CS25" s="294">
        <f t="shared" si="6"/>
        <v>0</v>
      </c>
      <c r="CT25" s="294">
        <f t="shared" si="7"/>
        <v>0</v>
      </c>
      <c r="CU25" s="295">
        <f t="shared" si="12"/>
        <v>0</v>
      </c>
      <c r="CV25" s="296">
        <f>IF(H25=0,0,LOOKUP(H25,ﾃﾞｰﾀ入力!$C$3:'ﾃﾞｰﾀ入力'!$C$52,ﾃﾞｰﾀ入力!$E$3:'ﾃﾞｰﾀ入力'!$E$51))</f>
        <v>0</v>
      </c>
      <c r="CW25" s="297">
        <f>IF(H25=0,0,LOOKUP(H25,ﾃﾞｰﾀ入力!$C$3:'ﾃﾞｰﾀ入力'!$C$52,ﾃﾞｰﾀ入力!$F$3:'ﾃﾞｰﾀ入力'!$F$51))</f>
        <v>0</v>
      </c>
      <c r="CY25" s="69"/>
      <c r="CZ25" s="69"/>
      <c r="DA25" s="69"/>
    </row>
    <row r="26" spans="1:105" ht="22.5" customHeight="1">
      <c r="A26" s="443">
        <f t="shared" si="8"/>
        <v>13</v>
      </c>
      <c r="B26" s="269" t="str">
        <f>ｼﾌﾄ原本!C17</f>
        <v>T.R</v>
      </c>
      <c r="C26" s="782" t="str">
        <f>ｼﾌﾄ原本!U17</f>
        <v>X</v>
      </c>
      <c r="D26" s="435">
        <f>IF(COUNTIF($H$14:$H$30,13),VLOOKUP(13,$H$14:$CU$30,3,FALSE),0)</f>
        <v>0</v>
      </c>
      <c r="E26" s="423">
        <f>IF(COUNTIF($H$14:$H$30,13),VLOOKUP(13,$H$14:$CU$30,4,FALSE),0)</f>
        <v>0</v>
      </c>
      <c r="F26" s="430">
        <f>IF(COUNTIF($H$14:$H$30,13),VLOOKUP(13,$H$14:$CU$30,92,FALSE),0)</f>
        <v>0</v>
      </c>
      <c r="G26" s="431">
        <f>IF(COUNTIF($H$14:$H$30,13),VLOOKUP(13,$H$14:$CW$30,94,FALSE),0)</f>
        <v>0</v>
      </c>
      <c r="H26" s="787"/>
      <c r="I26" s="798">
        <f>IF(H26=0,0,LOOKUP(H26,ﾃﾞｰﾀ入力!$C$3:'ﾃﾞｰﾀ入力'!$C$40,ﾃﾞｰﾀ入力!$D$3:'ﾃﾞｰﾀ入力'!$D$40))</f>
        <v>0</v>
      </c>
      <c r="J26" s="790"/>
      <c r="K26" s="791"/>
      <c r="L26" s="275">
        <f t="shared" ref="L26:AQ26" si="43">IF(AND(L12&gt;=$J$26,L12&lt;$K$26),"*",0)</f>
        <v>0</v>
      </c>
      <c r="M26" s="626">
        <f t="shared" si="43"/>
        <v>0</v>
      </c>
      <c r="N26" s="627">
        <f t="shared" si="43"/>
        <v>0</v>
      </c>
      <c r="O26" s="628">
        <f t="shared" si="43"/>
        <v>0</v>
      </c>
      <c r="P26" s="537">
        <f t="shared" si="43"/>
        <v>0</v>
      </c>
      <c r="Q26" s="539">
        <f t="shared" si="43"/>
        <v>0</v>
      </c>
      <c r="R26" s="541">
        <f t="shared" si="43"/>
        <v>0</v>
      </c>
      <c r="S26" s="539">
        <f t="shared" si="43"/>
        <v>0</v>
      </c>
      <c r="T26" s="537">
        <f t="shared" si="43"/>
        <v>0</v>
      </c>
      <c r="U26" s="538">
        <f t="shared" si="43"/>
        <v>0</v>
      </c>
      <c r="V26" s="539">
        <f t="shared" si="43"/>
        <v>0</v>
      </c>
      <c r="W26" s="540">
        <f t="shared" si="43"/>
        <v>0</v>
      </c>
      <c r="X26" s="539">
        <f t="shared" si="43"/>
        <v>0</v>
      </c>
      <c r="Y26" s="539">
        <f t="shared" si="43"/>
        <v>0</v>
      </c>
      <c r="Z26" s="541">
        <f t="shared" si="43"/>
        <v>0</v>
      </c>
      <c r="AA26" s="539">
        <f t="shared" si="43"/>
        <v>0</v>
      </c>
      <c r="AB26" s="537">
        <f t="shared" si="43"/>
        <v>0</v>
      </c>
      <c r="AC26" s="722">
        <f t="shared" si="43"/>
        <v>0</v>
      </c>
      <c r="AD26" s="723">
        <f t="shared" si="43"/>
        <v>0</v>
      </c>
      <c r="AE26" s="562">
        <f t="shared" si="43"/>
        <v>0</v>
      </c>
      <c r="AF26" s="723">
        <f t="shared" si="43"/>
        <v>0</v>
      </c>
      <c r="AG26" s="723">
        <f t="shared" si="43"/>
        <v>0</v>
      </c>
      <c r="AH26" s="724">
        <f t="shared" si="43"/>
        <v>0</v>
      </c>
      <c r="AI26" s="723">
        <f t="shared" si="43"/>
        <v>0</v>
      </c>
      <c r="AJ26" s="721">
        <f t="shared" si="43"/>
        <v>0</v>
      </c>
      <c r="AK26" s="722">
        <f t="shared" si="43"/>
        <v>0</v>
      </c>
      <c r="AL26" s="723">
        <f t="shared" si="43"/>
        <v>0</v>
      </c>
      <c r="AM26" s="562">
        <f t="shared" si="43"/>
        <v>0</v>
      </c>
      <c r="AN26" s="723">
        <f t="shared" si="43"/>
        <v>0</v>
      </c>
      <c r="AO26" s="723">
        <f t="shared" si="43"/>
        <v>0</v>
      </c>
      <c r="AP26" s="724">
        <f t="shared" si="43"/>
        <v>0</v>
      </c>
      <c r="AQ26" s="539">
        <f t="shared" si="43"/>
        <v>0</v>
      </c>
      <c r="AR26" s="537">
        <f t="shared" ref="AR26:BW26" si="44">IF(AND(AR12&gt;=$J$26,AR12&lt;$K$26),"*",0)</f>
        <v>0</v>
      </c>
      <c r="AS26" s="538">
        <f t="shared" si="44"/>
        <v>0</v>
      </c>
      <c r="AT26" s="539">
        <f t="shared" si="44"/>
        <v>0</v>
      </c>
      <c r="AU26" s="540">
        <f t="shared" si="44"/>
        <v>0</v>
      </c>
      <c r="AV26" s="539">
        <f t="shared" si="44"/>
        <v>0</v>
      </c>
      <c r="AW26" s="539">
        <f t="shared" si="44"/>
        <v>0</v>
      </c>
      <c r="AX26" s="541">
        <f t="shared" si="44"/>
        <v>0</v>
      </c>
      <c r="AY26" s="539">
        <f t="shared" si="44"/>
        <v>0</v>
      </c>
      <c r="AZ26" s="537">
        <f t="shared" si="44"/>
        <v>0</v>
      </c>
      <c r="BA26" s="538">
        <f t="shared" si="44"/>
        <v>0</v>
      </c>
      <c r="BB26" s="539">
        <f t="shared" si="44"/>
        <v>0</v>
      </c>
      <c r="BC26" s="540">
        <f t="shared" si="44"/>
        <v>0</v>
      </c>
      <c r="BD26" s="539">
        <f t="shared" si="44"/>
        <v>0</v>
      </c>
      <c r="BE26" s="539">
        <f t="shared" si="44"/>
        <v>0</v>
      </c>
      <c r="BF26" s="541">
        <f t="shared" si="44"/>
        <v>0</v>
      </c>
      <c r="BG26" s="539">
        <f t="shared" si="44"/>
        <v>0</v>
      </c>
      <c r="BH26" s="537">
        <f t="shared" si="44"/>
        <v>0</v>
      </c>
      <c r="BI26" s="538">
        <f t="shared" si="44"/>
        <v>0</v>
      </c>
      <c r="BJ26" s="539">
        <f t="shared" si="44"/>
        <v>0</v>
      </c>
      <c r="BK26" s="540">
        <f t="shared" si="44"/>
        <v>0</v>
      </c>
      <c r="BL26" s="539">
        <f t="shared" si="44"/>
        <v>0</v>
      </c>
      <c r="BM26" s="723">
        <f t="shared" si="44"/>
        <v>0</v>
      </c>
      <c r="BN26" s="724">
        <f t="shared" si="44"/>
        <v>0</v>
      </c>
      <c r="BO26" s="723">
        <f t="shared" si="44"/>
        <v>0</v>
      </c>
      <c r="BP26" s="721">
        <f t="shared" si="44"/>
        <v>0</v>
      </c>
      <c r="BQ26" s="722">
        <f t="shared" si="44"/>
        <v>0</v>
      </c>
      <c r="BR26" s="723">
        <f t="shared" si="44"/>
        <v>0</v>
      </c>
      <c r="BS26" s="562">
        <f t="shared" si="44"/>
        <v>0</v>
      </c>
      <c r="BT26" s="723">
        <f t="shared" si="44"/>
        <v>0</v>
      </c>
      <c r="BU26" s="723">
        <f t="shared" si="44"/>
        <v>0</v>
      </c>
      <c r="BV26" s="541">
        <f t="shared" si="44"/>
        <v>0</v>
      </c>
      <c r="BW26" s="539">
        <f t="shared" si="44"/>
        <v>0</v>
      </c>
      <c r="BX26" s="537">
        <f t="shared" ref="BX26:CM26" si="45">IF(AND(BX12&gt;=$J$26,BX12&lt;$K$26),"*",0)</f>
        <v>0</v>
      </c>
      <c r="BY26" s="538">
        <f t="shared" si="45"/>
        <v>0</v>
      </c>
      <c r="BZ26" s="539">
        <f t="shared" si="45"/>
        <v>0</v>
      </c>
      <c r="CA26" s="540">
        <f t="shared" si="45"/>
        <v>0</v>
      </c>
      <c r="CB26" s="539">
        <f t="shared" si="45"/>
        <v>0</v>
      </c>
      <c r="CC26" s="539">
        <f t="shared" si="45"/>
        <v>0</v>
      </c>
      <c r="CD26" s="541">
        <f t="shared" si="45"/>
        <v>0</v>
      </c>
      <c r="CE26" s="539">
        <f t="shared" si="45"/>
        <v>0</v>
      </c>
      <c r="CF26" s="537">
        <f t="shared" si="45"/>
        <v>0</v>
      </c>
      <c r="CG26" s="538">
        <f t="shared" si="45"/>
        <v>0</v>
      </c>
      <c r="CH26" s="539">
        <f t="shared" si="45"/>
        <v>0</v>
      </c>
      <c r="CI26" s="540">
        <f t="shared" si="45"/>
        <v>0</v>
      </c>
      <c r="CJ26" s="539">
        <f t="shared" si="45"/>
        <v>0</v>
      </c>
      <c r="CK26" s="539">
        <f t="shared" si="45"/>
        <v>0</v>
      </c>
      <c r="CL26" s="541">
        <f t="shared" si="45"/>
        <v>0</v>
      </c>
      <c r="CM26" s="539">
        <f t="shared" si="45"/>
        <v>0</v>
      </c>
      <c r="CN26" s="1128">
        <f t="shared" si="4"/>
        <v>0</v>
      </c>
      <c r="CO26" s="1129"/>
      <c r="CP26" s="1123">
        <f>IF(CN26=0,0,LOOKUP(CN26,ﾃﾞｰﾀ入力!$AR$13:'ﾃﾞｰﾀ入力'!$AR$34,ﾃﾞｰﾀ入力!$AS$13:'ﾃﾞｰﾀ入力'!$AS$34))</f>
        <v>0</v>
      </c>
      <c r="CQ26" s="1123"/>
      <c r="CR26" s="294">
        <f t="shared" si="5"/>
        <v>0</v>
      </c>
      <c r="CS26" s="294">
        <f t="shared" si="6"/>
        <v>0</v>
      </c>
      <c r="CT26" s="294">
        <f t="shared" si="7"/>
        <v>0</v>
      </c>
      <c r="CU26" s="295">
        <f t="shared" si="12"/>
        <v>0</v>
      </c>
      <c r="CV26" s="296">
        <f>IF(H26=0,0,LOOKUP(H26,ﾃﾞｰﾀ入力!$C$3:'ﾃﾞｰﾀ入力'!$C$52,ﾃﾞｰﾀ入力!$E$3:'ﾃﾞｰﾀ入力'!$E$51))</f>
        <v>0</v>
      </c>
      <c r="CW26" s="297">
        <f>IF(H26=0,0,LOOKUP(H26,ﾃﾞｰﾀ入力!$C$3:'ﾃﾞｰﾀ入力'!$C$52,ﾃﾞｰﾀ入力!$F$3:'ﾃﾞｰﾀ入力'!$F$51))</f>
        <v>0</v>
      </c>
      <c r="CY26" s="69"/>
      <c r="CZ26" s="69"/>
      <c r="DA26" s="69"/>
    </row>
    <row r="27" spans="1:105" ht="22.5" customHeight="1">
      <c r="A27" s="443">
        <f t="shared" si="8"/>
        <v>14</v>
      </c>
      <c r="B27" s="269" t="str">
        <f>ｼﾌﾄ原本!C18</f>
        <v>I.N</v>
      </c>
      <c r="C27" s="784" t="str">
        <f>ｼﾌﾄ原本!U18</f>
        <v>9-18</v>
      </c>
      <c r="D27" s="435">
        <f>IF(COUNTIF($H$14:$H$30,14),VLOOKUP(14,$H$14:$CU$30,3,FALSE),0)</f>
        <v>11</v>
      </c>
      <c r="E27" s="423">
        <f>IF(COUNTIF($H$14:$H$30,14),VLOOKUP(14,$H$14:$CU$30,4,FALSE),0)</f>
        <v>17</v>
      </c>
      <c r="F27" s="430">
        <f ca="1">IF(COUNTIF($H$14:$H$30,14),VLOOKUP(14,$H$14:$CU$30,92,FALSE),0)</f>
        <v>7049.5</v>
      </c>
      <c r="G27" s="431">
        <f ca="1">IF(COUNTIF($H$14:$H$30,14),VLOOKUP(14,$H$14:$CW$30,94,FALSE),0)</f>
        <v>2442</v>
      </c>
      <c r="H27" s="787"/>
      <c r="I27" s="798">
        <f>IF(H27=0,0,LOOKUP(H27,ﾃﾞｰﾀ入力!$C$3:'ﾃﾞｰﾀ入力'!$C$40,ﾃﾞｰﾀ入力!$D$3:'ﾃﾞｰﾀ入力'!$D$40))</f>
        <v>0</v>
      </c>
      <c r="J27" s="790"/>
      <c r="K27" s="791"/>
      <c r="L27" s="275">
        <f>IF(AND(L$12&gt;=$J$27,L$12&lt;$K$27),"*",0)</f>
        <v>0</v>
      </c>
      <c r="M27" s="626">
        <f>IF(AND(M$12&gt;=$J$27,M$12&lt;$K$27),"*",0)</f>
        <v>0</v>
      </c>
      <c r="N27" s="627">
        <f>IF(AND(N$12&gt;=$J$27,N$12&lt;$K$27),"*",0)</f>
        <v>0</v>
      </c>
      <c r="O27" s="628">
        <f>IF(AND(O$12&gt;=$J$27,O$12&lt;$K$27),"*",0)</f>
        <v>0</v>
      </c>
      <c r="P27" s="537">
        <f>IF(AND(P$12&gt;=$J$27,P$12&lt;$K$27),"*",0)</f>
        <v>0</v>
      </c>
      <c r="Q27" s="539">
        <f t="shared" ref="Q27:AV27" si="46">IF(AND(Q12&gt;=$J$27,Q12&lt;$K$27),"*",0)</f>
        <v>0</v>
      </c>
      <c r="R27" s="541">
        <f t="shared" si="46"/>
        <v>0</v>
      </c>
      <c r="S27" s="539">
        <f t="shared" si="46"/>
        <v>0</v>
      </c>
      <c r="T27" s="537">
        <f t="shared" si="46"/>
        <v>0</v>
      </c>
      <c r="U27" s="538">
        <f t="shared" si="46"/>
        <v>0</v>
      </c>
      <c r="V27" s="539">
        <f t="shared" si="46"/>
        <v>0</v>
      </c>
      <c r="W27" s="540">
        <f t="shared" si="46"/>
        <v>0</v>
      </c>
      <c r="X27" s="539">
        <f t="shared" si="46"/>
        <v>0</v>
      </c>
      <c r="Y27" s="539">
        <f t="shared" si="46"/>
        <v>0</v>
      </c>
      <c r="Z27" s="541">
        <f t="shared" si="46"/>
        <v>0</v>
      </c>
      <c r="AA27" s="539">
        <f t="shared" si="46"/>
        <v>0</v>
      </c>
      <c r="AB27" s="537">
        <f t="shared" si="46"/>
        <v>0</v>
      </c>
      <c r="AC27" s="538">
        <f t="shared" si="46"/>
        <v>0</v>
      </c>
      <c r="AD27" s="539">
        <f t="shared" si="46"/>
        <v>0</v>
      </c>
      <c r="AE27" s="540">
        <f t="shared" si="46"/>
        <v>0</v>
      </c>
      <c r="AF27" s="539">
        <f t="shared" si="46"/>
        <v>0</v>
      </c>
      <c r="AG27" s="539">
        <f t="shared" si="46"/>
        <v>0</v>
      </c>
      <c r="AH27" s="541">
        <f t="shared" si="46"/>
        <v>0</v>
      </c>
      <c r="AI27" s="539">
        <f t="shared" si="46"/>
        <v>0</v>
      </c>
      <c r="AJ27" s="537">
        <f t="shared" si="46"/>
        <v>0</v>
      </c>
      <c r="AK27" s="538">
        <f t="shared" si="46"/>
        <v>0</v>
      </c>
      <c r="AL27" s="539">
        <f t="shared" si="46"/>
        <v>0</v>
      </c>
      <c r="AM27" s="540">
        <f t="shared" si="46"/>
        <v>0</v>
      </c>
      <c r="AN27" s="539">
        <f t="shared" si="46"/>
        <v>0</v>
      </c>
      <c r="AO27" s="539">
        <f t="shared" si="46"/>
        <v>0</v>
      </c>
      <c r="AP27" s="541">
        <f t="shared" si="46"/>
        <v>0</v>
      </c>
      <c r="AQ27" s="539">
        <f t="shared" si="46"/>
        <v>0</v>
      </c>
      <c r="AR27" s="537">
        <f t="shared" si="46"/>
        <v>0</v>
      </c>
      <c r="AS27" s="538">
        <f t="shared" si="46"/>
        <v>0</v>
      </c>
      <c r="AT27" s="539">
        <f t="shared" si="46"/>
        <v>0</v>
      </c>
      <c r="AU27" s="540">
        <f t="shared" si="46"/>
        <v>0</v>
      </c>
      <c r="AV27" s="539">
        <f t="shared" si="46"/>
        <v>0</v>
      </c>
      <c r="AW27" s="539">
        <f t="shared" ref="AW27:CB27" si="47">IF(AND(AW12&gt;=$J$27,AW12&lt;$K$27),"*",0)</f>
        <v>0</v>
      </c>
      <c r="AX27" s="541">
        <f t="shared" si="47"/>
        <v>0</v>
      </c>
      <c r="AY27" s="539">
        <f t="shared" si="47"/>
        <v>0</v>
      </c>
      <c r="AZ27" s="537">
        <f t="shared" si="47"/>
        <v>0</v>
      </c>
      <c r="BA27" s="538">
        <f t="shared" si="47"/>
        <v>0</v>
      </c>
      <c r="BB27" s="539">
        <f t="shared" si="47"/>
        <v>0</v>
      </c>
      <c r="BC27" s="540">
        <f t="shared" si="47"/>
        <v>0</v>
      </c>
      <c r="BD27" s="539">
        <f t="shared" si="47"/>
        <v>0</v>
      </c>
      <c r="BE27" s="539">
        <f t="shared" si="47"/>
        <v>0</v>
      </c>
      <c r="BF27" s="541">
        <f t="shared" si="47"/>
        <v>0</v>
      </c>
      <c r="BG27" s="539">
        <f t="shared" si="47"/>
        <v>0</v>
      </c>
      <c r="BH27" s="537">
        <f t="shared" si="47"/>
        <v>0</v>
      </c>
      <c r="BI27" s="538">
        <f t="shared" si="47"/>
        <v>0</v>
      </c>
      <c r="BJ27" s="539">
        <f t="shared" si="47"/>
        <v>0</v>
      </c>
      <c r="BK27" s="540">
        <f t="shared" si="47"/>
        <v>0</v>
      </c>
      <c r="BL27" s="539">
        <f t="shared" si="47"/>
        <v>0</v>
      </c>
      <c r="BM27" s="723">
        <f t="shared" si="47"/>
        <v>0</v>
      </c>
      <c r="BN27" s="724">
        <f t="shared" si="47"/>
        <v>0</v>
      </c>
      <c r="BO27" s="723">
        <f t="shared" si="47"/>
        <v>0</v>
      </c>
      <c r="BP27" s="721">
        <f t="shared" si="47"/>
        <v>0</v>
      </c>
      <c r="BQ27" s="722">
        <f t="shared" si="47"/>
        <v>0</v>
      </c>
      <c r="BR27" s="723">
        <f t="shared" si="47"/>
        <v>0</v>
      </c>
      <c r="BS27" s="562">
        <f t="shared" si="47"/>
        <v>0</v>
      </c>
      <c r="BT27" s="723">
        <f t="shared" si="47"/>
        <v>0</v>
      </c>
      <c r="BU27" s="723">
        <f t="shared" si="47"/>
        <v>0</v>
      </c>
      <c r="BV27" s="541">
        <f t="shared" si="47"/>
        <v>0</v>
      </c>
      <c r="BW27" s="539">
        <f t="shared" si="47"/>
        <v>0</v>
      </c>
      <c r="BX27" s="537">
        <f t="shared" si="47"/>
        <v>0</v>
      </c>
      <c r="BY27" s="538">
        <f t="shared" si="47"/>
        <v>0</v>
      </c>
      <c r="BZ27" s="539">
        <f t="shared" si="47"/>
        <v>0</v>
      </c>
      <c r="CA27" s="540">
        <f t="shared" si="47"/>
        <v>0</v>
      </c>
      <c r="CB27" s="539">
        <f t="shared" si="47"/>
        <v>0</v>
      </c>
      <c r="CC27" s="539">
        <f t="shared" ref="CC27:CM27" si="48">IF(AND(CC12&gt;=$J$27,CC12&lt;$K$27),"*",0)</f>
        <v>0</v>
      </c>
      <c r="CD27" s="541">
        <f t="shared" si="48"/>
        <v>0</v>
      </c>
      <c r="CE27" s="539">
        <f t="shared" si="48"/>
        <v>0</v>
      </c>
      <c r="CF27" s="537">
        <f t="shared" si="48"/>
        <v>0</v>
      </c>
      <c r="CG27" s="538">
        <f t="shared" si="48"/>
        <v>0</v>
      </c>
      <c r="CH27" s="539">
        <f t="shared" si="48"/>
        <v>0</v>
      </c>
      <c r="CI27" s="540">
        <f t="shared" si="48"/>
        <v>0</v>
      </c>
      <c r="CJ27" s="539">
        <f t="shared" si="48"/>
        <v>0</v>
      </c>
      <c r="CK27" s="539">
        <f t="shared" si="48"/>
        <v>0</v>
      </c>
      <c r="CL27" s="541">
        <f t="shared" si="48"/>
        <v>0</v>
      </c>
      <c r="CM27" s="539">
        <f t="shared" si="48"/>
        <v>0</v>
      </c>
      <c r="CN27" s="1128">
        <f t="shared" si="4"/>
        <v>0</v>
      </c>
      <c r="CO27" s="1129"/>
      <c r="CP27" s="1123">
        <f>IF(CN27=0,0,LOOKUP(CN27,ﾃﾞｰﾀ入力!$AR$13:'ﾃﾞｰﾀ入力'!$AR$34,ﾃﾞｰﾀ入力!$AS$13:'ﾃﾞｰﾀ入力'!$AS$34))</f>
        <v>0</v>
      </c>
      <c r="CQ27" s="1123"/>
      <c r="CR27" s="294">
        <f t="shared" si="5"/>
        <v>0</v>
      </c>
      <c r="CS27" s="294">
        <f t="shared" si="6"/>
        <v>0</v>
      </c>
      <c r="CT27" s="294">
        <f t="shared" si="7"/>
        <v>0</v>
      </c>
      <c r="CU27" s="295">
        <f t="shared" si="12"/>
        <v>0</v>
      </c>
      <c r="CV27" s="296">
        <f>IF(H27=0,0,LOOKUP(H27,ﾃﾞｰﾀ入力!$C$3:'ﾃﾞｰﾀ入力'!$C$52,ﾃﾞｰﾀ入力!$E$3:'ﾃﾞｰﾀ入力'!$E$51))</f>
        <v>0</v>
      </c>
      <c r="CW27" s="297">
        <f>IF(H27=0,0,LOOKUP(H27,ﾃﾞｰﾀ入力!$C$3:'ﾃﾞｰﾀ入力'!$C$52,ﾃﾞｰﾀ入力!$F$3:'ﾃﾞｰﾀ入力'!$F$51))</f>
        <v>0</v>
      </c>
      <c r="CY27" s="69"/>
      <c r="CZ27" s="69"/>
      <c r="DA27" s="69"/>
    </row>
    <row r="28" spans="1:105" ht="22.5" customHeight="1">
      <c r="A28" s="443">
        <f t="shared" si="8"/>
        <v>15</v>
      </c>
      <c r="B28" s="269" t="str">
        <f>ｼﾌﾄ原本!C19</f>
        <v>W.M</v>
      </c>
      <c r="C28" s="784" t="str">
        <f>ｼﾌﾄ原本!U19</f>
        <v>X</v>
      </c>
      <c r="D28" s="435">
        <f>IF(COUNTIF($H$14:$H$30,15),VLOOKUP(15,$H$14:$CU$30,3,FALSE),0)</f>
        <v>0</v>
      </c>
      <c r="E28" s="423">
        <f>IF(COUNTIF($H$14:$H$30,15),VLOOKUP(15,$H$14:$CU$30,4,FALSE),0)</f>
        <v>0</v>
      </c>
      <c r="F28" s="426">
        <f>IF(COUNTIF($H$14:$H$30,15),VLOOKUP(15,$H$14:$CU$30,92,FALSE),0)</f>
        <v>0</v>
      </c>
      <c r="G28" s="436">
        <f>IF(COUNTIF($H$14:$H$30,15),VLOOKUP(15,$H$14:$CW$30,94,FALSE),0)</f>
        <v>0</v>
      </c>
      <c r="H28" s="787"/>
      <c r="I28" s="798">
        <f>IF(H28=0,0,LOOKUP(H28,ﾃﾞｰﾀ入力!$C$3:'ﾃﾞｰﾀ入力'!$C$40,ﾃﾞｰﾀ入力!$D$3:'ﾃﾞｰﾀ入力'!$D$40))</f>
        <v>0</v>
      </c>
      <c r="J28" s="794"/>
      <c r="K28" s="795"/>
      <c r="L28" s="275">
        <f t="shared" ref="L28:AQ28" si="49">IF(AND(L$12&gt;=$J$28,L$12&lt;$K$28),"*",0)</f>
        <v>0</v>
      </c>
      <c r="M28" s="626">
        <f t="shared" si="49"/>
        <v>0</v>
      </c>
      <c r="N28" s="627">
        <f t="shared" si="49"/>
        <v>0</v>
      </c>
      <c r="O28" s="628">
        <f t="shared" si="49"/>
        <v>0</v>
      </c>
      <c r="P28" s="537">
        <f t="shared" si="49"/>
        <v>0</v>
      </c>
      <c r="Q28" s="539">
        <f t="shared" si="49"/>
        <v>0</v>
      </c>
      <c r="R28" s="541">
        <f t="shared" si="49"/>
        <v>0</v>
      </c>
      <c r="S28" s="539">
        <f t="shared" si="49"/>
        <v>0</v>
      </c>
      <c r="T28" s="537">
        <f t="shared" si="49"/>
        <v>0</v>
      </c>
      <c r="U28" s="538">
        <f t="shared" si="49"/>
        <v>0</v>
      </c>
      <c r="V28" s="539">
        <f t="shared" si="49"/>
        <v>0</v>
      </c>
      <c r="W28" s="540">
        <f t="shared" si="49"/>
        <v>0</v>
      </c>
      <c r="X28" s="539">
        <f t="shared" si="49"/>
        <v>0</v>
      </c>
      <c r="Y28" s="539">
        <f t="shared" si="49"/>
        <v>0</v>
      </c>
      <c r="Z28" s="541">
        <f t="shared" si="49"/>
        <v>0</v>
      </c>
      <c r="AA28" s="539">
        <f t="shared" si="49"/>
        <v>0</v>
      </c>
      <c r="AB28" s="537">
        <f t="shared" si="49"/>
        <v>0</v>
      </c>
      <c r="AC28" s="538">
        <f t="shared" si="49"/>
        <v>0</v>
      </c>
      <c r="AD28" s="539">
        <f t="shared" si="49"/>
        <v>0</v>
      </c>
      <c r="AE28" s="540">
        <f t="shared" si="49"/>
        <v>0</v>
      </c>
      <c r="AF28" s="539">
        <f t="shared" si="49"/>
        <v>0</v>
      </c>
      <c r="AG28" s="539">
        <f t="shared" si="49"/>
        <v>0</v>
      </c>
      <c r="AH28" s="541">
        <f t="shared" si="49"/>
        <v>0</v>
      </c>
      <c r="AI28" s="539">
        <f t="shared" si="49"/>
        <v>0</v>
      </c>
      <c r="AJ28" s="537">
        <f t="shared" si="49"/>
        <v>0</v>
      </c>
      <c r="AK28" s="538">
        <f t="shared" si="49"/>
        <v>0</v>
      </c>
      <c r="AL28" s="539">
        <f t="shared" si="49"/>
        <v>0</v>
      </c>
      <c r="AM28" s="540">
        <f t="shared" si="49"/>
        <v>0</v>
      </c>
      <c r="AN28" s="539">
        <f t="shared" si="49"/>
        <v>0</v>
      </c>
      <c r="AO28" s="539">
        <f t="shared" si="49"/>
        <v>0</v>
      </c>
      <c r="AP28" s="541">
        <f t="shared" si="49"/>
        <v>0</v>
      </c>
      <c r="AQ28" s="539">
        <f t="shared" si="49"/>
        <v>0</v>
      </c>
      <c r="AR28" s="537">
        <f t="shared" ref="AR28:BW28" si="50">IF(AND(AR$12&gt;=$J$28,AR$12&lt;$K$28),"*",0)</f>
        <v>0</v>
      </c>
      <c r="AS28" s="538">
        <f t="shared" si="50"/>
        <v>0</v>
      </c>
      <c r="AT28" s="539">
        <f t="shared" si="50"/>
        <v>0</v>
      </c>
      <c r="AU28" s="540">
        <f t="shared" si="50"/>
        <v>0</v>
      </c>
      <c r="AV28" s="539">
        <f t="shared" si="50"/>
        <v>0</v>
      </c>
      <c r="AW28" s="539">
        <f t="shared" si="50"/>
        <v>0</v>
      </c>
      <c r="AX28" s="541">
        <f t="shared" si="50"/>
        <v>0</v>
      </c>
      <c r="AY28" s="539">
        <f t="shared" si="50"/>
        <v>0</v>
      </c>
      <c r="AZ28" s="537">
        <f t="shared" si="50"/>
        <v>0</v>
      </c>
      <c r="BA28" s="538">
        <f t="shared" si="50"/>
        <v>0</v>
      </c>
      <c r="BB28" s="539">
        <f t="shared" si="50"/>
        <v>0</v>
      </c>
      <c r="BC28" s="540">
        <f t="shared" si="50"/>
        <v>0</v>
      </c>
      <c r="BD28" s="539">
        <f t="shared" si="50"/>
        <v>0</v>
      </c>
      <c r="BE28" s="539">
        <f t="shared" si="50"/>
        <v>0</v>
      </c>
      <c r="BF28" s="541">
        <f t="shared" si="50"/>
        <v>0</v>
      </c>
      <c r="BG28" s="539">
        <f t="shared" si="50"/>
        <v>0</v>
      </c>
      <c r="BH28" s="537">
        <f t="shared" si="50"/>
        <v>0</v>
      </c>
      <c r="BI28" s="538">
        <f t="shared" si="50"/>
        <v>0</v>
      </c>
      <c r="BJ28" s="539">
        <f t="shared" si="50"/>
        <v>0</v>
      </c>
      <c r="BK28" s="540">
        <f t="shared" si="50"/>
        <v>0</v>
      </c>
      <c r="BL28" s="539">
        <f t="shared" si="50"/>
        <v>0</v>
      </c>
      <c r="BM28" s="723">
        <f t="shared" si="50"/>
        <v>0</v>
      </c>
      <c r="BN28" s="724">
        <f t="shared" si="50"/>
        <v>0</v>
      </c>
      <c r="BO28" s="723">
        <f t="shared" si="50"/>
        <v>0</v>
      </c>
      <c r="BP28" s="721">
        <f t="shared" si="50"/>
        <v>0</v>
      </c>
      <c r="BQ28" s="722">
        <f t="shared" si="50"/>
        <v>0</v>
      </c>
      <c r="BR28" s="723">
        <f t="shared" si="50"/>
        <v>0</v>
      </c>
      <c r="BS28" s="562">
        <f t="shared" si="50"/>
        <v>0</v>
      </c>
      <c r="BT28" s="723">
        <f t="shared" si="50"/>
        <v>0</v>
      </c>
      <c r="BU28" s="723">
        <f t="shared" si="50"/>
        <v>0</v>
      </c>
      <c r="BV28" s="541">
        <f t="shared" si="50"/>
        <v>0</v>
      </c>
      <c r="BW28" s="539">
        <f t="shared" si="50"/>
        <v>0</v>
      </c>
      <c r="BX28" s="537">
        <f t="shared" ref="BX28:CM28" si="51">IF(AND(BX$12&gt;=$J$28,BX$12&lt;$K$28),"*",0)</f>
        <v>0</v>
      </c>
      <c r="BY28" s="538">
        <f t="shared" si="51"/>
        <v>0</v>
      </c>
      <c r="BZ28" s="539">
        <f t="shared" si="51"/>
        <v>0</v>
      </c>
      <c r="CA28" s="540">
        <f t="shared" si="51"/>
        <v>0</v>
      </c>
      <c r="CB28" s="539">
        <f t="shared" si="51"/>
        <v>0</v>
      </c>
      <c r="CC28" s="539">
        <f t="shared" si="51"/>
        <v>0</v>
      </c>
      <c r="CD28" s="541">
        <f t="shared" si="51"/>
        <v>0</v>
      </c>
      <c r="CE28" s="539">
        <f t="shared" si="51"/>
        <v>0</v>
      </c>
      <c r="CF28" s="537">
        <f t="shared" si="51"/>
        <v>0</v>
      </c>
      <c r="CG28" s="538">
        <f t="shared" si="51"/>
        <v>0</v>
      </c>
      <c r="CH28" s="539">
        <f t="shared" si="51"/>
        <v>0</v>
      </c>
      <c r="CI28" s="540">
        <f t="shared" si="51"/>
        <v>0</v>
      </c>
      <c r="CJ28" s="539">
        <f t="shared" si="51"/>
        <v>0</v>
      </c>
      <c r="CK28" s="539">
        <f t="shared" si="51"/>
        <v>0</v>
      </c>
      <c r="CL28" s="541">
        <f t="shared" si="51"/>
        <v>0</v>
      </c>
      <c r="CM28" s="539">
        <f t="shared" si="51"/>
        <v>0</v>
      </c>
      <c r="CN28" s="1128">
        <f t="shared" si="4"/>
        <v>0</v>
      </c>
      <c r="CO28" s="1129"/>
      <c r="CP28" s="1123">
        <f>IF(CN28=0,0,LOOKUP(CN28,ﾃﾞｰﾀ入力!$AR$13:'ﾃﾞｰﾀ入力'!$AR$34,ﾃﾞｰﾀ入力!$AS$13:'ﾃﾞｰﾀ入力'!$AS$34))</f>
        <v>0</v>
      </c>
      <c r="CQ28" s="1123"/>
      <c r="CR28" s="294">
        <f t="shared" si="5"/>
        <v>0</v>
      </c>
      <c r="CS28" s="294">
        <f t="shared" si="6"/>
        <v>0</v>
      </c>
      <c r="CT28" s="294">
        <f t="shared" si="7"/>
        <v>0</v>
      </c>
      <c r="CU28" s="295">
        <f t="shared" si="12"/>
        <v>0</v>
      </c>
      <c r="CV28" s="296">
        <f>IF(H28=0,0,LOOKUP(H28,ﾃﾞｰﾀ入力!$C$3:'ﾃﾞｰﾀ入力'!$C$52,ﾃﾞｰﾀ入力!$E$3:'ﾃﾞｰﾀ入力'!$E$51))</f>
        <v>0</v>
      </c>
      <c r="CW28" s="297">
        <f>IF(H28=0,0,LOOKUP(H28,ﾃﾞｰﾀ入力!$C$3:'ﾃﾞｰﾀ入力'!$C$52,ﾃﾞｰﾀ入力!$F$3:'ﾃﾞｰﾀ入力'!$F$51))</f>
        <v>0</v>
      </c>
      <c r="CY28" s="69"/>
      <c r="CZ28" s="69"/>
      <c r="DA28" s="69"/>
    </row>
    <row r="29" spans="1:105" ht="22.5" customHeight="1">
      <c r="A29" s="443">
        <f t="shared" si="8"/>
        <v>16</v>
      </c>
      <c r="B29" s="269" t="str">
        <f>ｼﾌﾄ原本!C20</f>
        <v>Y.Y</v>
      </c>
      <c r="C29" s="784" t="str">
        <f>ｼﾌﾄ原本!U20</f>
        <v>X</v>
      </c>
      <c r="D29" s="435">
        <f>IF(COUNTIF($H$14:$H$30,16),VLOOKUP(16,$H$14:$CU$30,3,FALSE),0)</f>
        <v>0</v>
      </c>
      <c r="E29" s="423">
        <f>IF(COUNTIF($H$14:$H$30,16),VLOOKUP(16,$H$14:$CU$30,4,FALSE),0)</f>
        <v>0</v>
      </c>
      <c r="F29" s="426">
        <f>IF(COUNTIF($H$14:$H$30,16),VLOOKUP(16,$H$14:$CU$30,92,FALSE),0)</f>
        <v>0</v>
      </c>
      <c r="G29" s="436">
        <f>IF(COUNTIF($H$14:$H$30,16),VLOOKUP(16,$H$14:$CW$30,94,FALSE),0)</f>
        <v>0</v>
      </c>
      <c r="H29" s="787"/>
      <c r="I29" s="798">
        <f>IF(H29=0,0,LOOKUP(H29,ﾃﾞｰﾀ入力!$C$3:'ﾃﾞｰﾀ入力'!$C$40,ﾃﾞｰﾀ入力!$D$3:'ﾃﾞｰﾀ入力'!$D$40))</f>
        <v>0</v>
      </c>
      <c r="J29" s="794"/>
      <c r="K29" s="795"/>
      <c r="L29" s="275">
        <f t="shared" ref="L29:AQ29" si="52">IF(AND(L$12&gt;=$J$29,L$12&lt;$K$29),"*",0)</f>
        <v>0</v>
      </c>
      <c r="M29" s="626">
        <f t="shared" si="52"/>
        <v>0</v>
      </c>
      <c r="N29" s="627">
        <f t="shared" si="52"/>
        <v>0</v>
      </c>
      <c r="O29" s="628">
        <f t="shared" si="52"/>
        <v>0</v>
      </c>
      <c r="P29" s="537">
        <f t="shared" si="52"/>
        <v>0</v>
      </c>
      <c r="Q29" s="539">
        <f t="shared" si="52"/>
        <v>0</v>
      </c>
      <c r="R29" s="541">
        <f t="shared" si="52"/>
        <v>0</v>
      </c>
      <c r="S29" s="539">
        <f t="shared" si="52"/>
        <v>0</v>
      </c>
      <c r="T29" s="537">
        <f t="shared" si="52"/>
        <v>0</v>
      </c>
      <c r="U29" s="538">
        <f t="shared" si="52"/>
        <v>0</v>
      </c>
      <c r="V29" s="539">
        <f t="shared" si="52"/>
        <v>0</v>
      </c>
      <c r="W29" s="540">
        <f t="shared" si="52"/>
        <v>0</v>
      </c>
      <c r="X29" s="539">
        <f t="shared" si="52"/>
        <v>0</v>
      </c>
      <c r="Y29" s="539">
        <f t="shared" si="52"/>
        <v>0</v>
      </c>
      <c r="Z29" s="541">
        <f t="shared" si="52"/>
        <v>0</v>
      </c>
      <c r="AA29" s="539">
        <f t="shared" si="52"/>
        <v>0</v>
      </c>
      <c r="AB29" s="537">
        <f t="shared" si="52"/>
        <v>0</v>
      </c>
      <c r="AC29" s="538">
        <f t="shared" si="52"/>
        <v>0</v>
      </c>
      <c r="AD29" s="539">
        <f t="shared" si="52"/>
        <v>0</v>
      </c>
      <c r="AE29" s="540">
        <f t="shared" si="52"/>
        <v>0</v>
      </c>
      <c r="AF29" s="539">
        <f t="shared" si="52"/>
        <v>0</v>
      </c>
      <c r="AG29" s="539">
        <f t="shared" si="52"/>
        <v>0</v>
      </c>
      <c r="AH29" s="541">
        <f t="shared" si="52"/>
        <v>0</v>
      </c>
      <c r="AI29" s="539">
        <f t="shared" si="52"/>
        <v>0</v>
      </c>
      <c r="AJ29" s="537">
        <f t="shared" si="52"/>
        <v>0</v>
      </c>
      <c r="AK29" s="538">
        <f t="shared" si="52"/>
        <v>0</v>
      </c>
      <c r="AL29" s="539">
        <f t="shared" si="52"/>
        <v>0</v>
      </c>
      <c r="AM29" s="540">
        <f t="shared" si="52"/>
        <v>0</v>
      </c>
      <c r="AN29" s="539">
        <f t="shared" si="52"/>
        <v>0</v>
      </c>
      <c r="AO29" s="539">
        <f t="shared" si="52"/>
        <v>0</v>
      </c>
      <c r="AP29" s="541">
        <f t="shared" si="52"/>
        <v>0</v>
      </c>
      <c r="AQ29" s="539">
        <f t="shared" si="52"/>
        <v>0</v>
      </c>
      <c r="AR29" s="537">
        <f t="shared" ref="AR29:BW29" si="53">IF(AND(AR$12&gt;=$J$29,AR$12&lt;$K$29),"*",0)</f>
        <v>0</v>
      </c>
      <c r="AS29" s="538">
        <f t="shared" si="53"/>
        <v>0</v>
      </c>
      <c r="AT29" s="539">
        <f t="shared" si="53"/>
        <v>0</v>
      </c>
      <c r="AU29" s="540">
        <f t="shared" si="53"/>
        <v>0</v>
      </c>
      <c r="AV29" s="539">
        <f t="shared" si="53"/>
        <v>0</v>
      </c>
      <c r="AW29" s="539">
        <f t="shared" si="53"/>
        <v>0</v>
      </c>
      <c r="AX29" s="541">
        <f t="shared" si="53"/>
        <v>0</v>
      </c>
      <c r="AY29" s="539">
        <f t="shared" si="53"/>
        <v>0</v>
      </c>
      <c r="AZ29" s="537">
        <f t="shared" si="53"/>
        <v>0</v>
      </c>
      <c r="BA29" s="538">
        <f t="shared" si="53"/>
        <v>0</v>
      </c>
      <c r="BB29" s="539">
        <f t="shared" si="53"/>
        <v>0</v>
      </c>
      <c r="BC29" s="540">
        <f t="shared" si="53"/>
        <v>0</v>
      </c>
      <c r="BD29" s="539">
        <f t="shared" si="53"/>
        <v>0</v>
      </c>
      <c r="BE29" s="539">
        <f t="shared" si="53"/>
        <v>0</v>
      </c>
      <c r="BF29" s="541">
        <f t="shared" si="53"/>
        <v>0</v>
      </c>
      <c r="BG29" s="539">
        <f t="shared" si="53"/>
        <v>0</v>
      </c>
      <c r="BH29" s="537">
        <f t="shared" si="53"/>
        <v>0</v>
      </c>
      <c r="BI29" s="538">
        <f t="shared" si="53"/>
        <v>0</v>
      </c>
      <c r="BJ29" s="539">
        <f t="shared" si="53"/>
        <v>0</v>
      </c>
      <c r="BK29" s="540">
        <f t="shared" si="53"/>
        <v>0</v>
      </c>
      <c r="BL29" s="539">
        <f t="shared" si="53"/>
        <v>0</v>
      </c>
      <c r="BM29" s="723">
        <f t="shared" si="53"/>
        <v>0</v>
      </c>
      <c r="BN29" s="724">
        <f t="shared" si="53"/>
        <v>0</v>
      </c>
      <c r="BO29" s="723">
        <f t="shared" si="53"/>
        <v>0</v>
      </c>
      <c r="BP29" s="721">
        <f t="shared" si="53"/>
        <v>0</v>
      </c>
      <c r="BQ29" s="722">
        <f t="shared" si="53"/>
        <v>0</v>
      </c>
      <c r="BR29" s="723">
        <f t="shared" si="53"/>
        <v>0</v>
      </c>
      <c r="BS29" s="562">
        <f t="shared" si="53"/>
        <v>0</v>
      </c>
      <c r="BT29" s="723">
        <f t="shared" si="53"/>
        <v>0</v>
      </c>
      <c r="BU29" s="723">
        <f t="shared" si="53"/>
        <v>0</v>
      </c>
      <c r="BV29" s="541">
        <f t="shared" si="53"/>
        <v>0</v>
      </c>
      <c r="BW29" s="539">
        <f t="shared" si="53"/>
        <v>0</v>
      </c>
      <c r="BX29" s="537">
        <f t="shared" ref="BX29:CM29" si="54">IF(AND(BX$12&gt;=$J$29,BX$12&lt;$K$29),"*",0)</f>
        <v>0</v>
      </c>
      <c r="BY29" s="538">
        <f t="shared" si="54"/>
        <v>0</v>
      </c>
      <c r="BZ29" s="539">
        <f t="shared" si="54"/>
        <v>0</v>
      </c>
      <c r="CA29" s="540">
        <f t="shared" si="54"/>
        <v>0</v>
      </c>
      <c r="CB29" s="539">
        <f t="shared" si="54"/>
        <v>0</v>
      </c>
      <c r="CC29" s="539">
        <f t="shared" si="54"/>
        <v>0</v>
      </c>
      <c r="CD29" s="541">
        <f t="shared" si="54"/>
        <v>0</v>
      </c>
      <c r="CE29" s="539">
        <f t="shared" si="54"/>
        <v>0</v>
      </c>
      <c r="CF29" s="537">
        <f t="shared" si="54"/>
        <v>0</v>
      </c>
      <c r="CG29" s="538">
        <f t="shared" si="54"/>
        <v>0</v>
      </c>
      <c r="CH29" s="539">
        <f t="shared" si="54"/>
        <v>0</v>
      </c>
      <c r="CI29" s="540">
        <f t="shared" si="54"/>
        <v>0</v>
      </c>
      <c r="CJ29" s="539">
        <f t="shared" si="54"/>
        <v>0</v>
      </c>
      <c r="CK29" s="539">
        <f t="shared" si="54"/>
        <v>0</v>
      </c>
      <c r="CL29" s="541">
        <f t="shared" si="54"/>
        <v>0</v>
      </c>
      <c r="CM29" s="539">
        <f t="shared" si="54"/>
        <v>0</v>
      </c>
      <c r="CN29" s="1128">
        <f t="shared" si="4"/>
        <v>0</v>
      </c>
      <c r="CO29" s="1129"/>
      <c r="CP29" s="1123">
        <f>IF(CN29=0,0,LOOKUP(CN29,ﾃﾞｰﾀ入力!$AR$13:'ﾃﾞｰﾀ入力'!$AR$34,ﾃﾞｰﾀ入力!$AS$13:'ﾃﾞｰﾀ入力'!$AS$34))</f>
        <v>0</v>
      </c>
      <c r="CQ29" s="1123"/>
      <c r="CR29" s="294">
        <f t="shared" si="5"/>
        <v>0</v>
      </c>
      <c r="CS29" s="294">
        <f t="shared" si="6"/>
        <v>0</v>
      </c>
      <c r="CT29" s="294">
        <f t="shared" si="7"/>
        <v>0</v>
      </c>
      <c r="CU29" s="295">
        <f t="shared" si="12"/>
        <v>0</v>
      </c>
      <c r="CV29" s="296">
        <f>IF(H29=0,0,LOOKUP(H29,ﾃﾞｰﾀ入力!$C$3:'ﾃﾞｰﾀ入力'!$C$52,ﾃﾞｰﾀ入力!$E$3:'ﾃﾞｰﾀ入力'!$E$51))</f>
        <v>0</v>
      </c>
      <c r="CW29" s="297">
        <f>IF(H29=0,0,LOOKUP(H29,ﾃﾞｰﾀ入力!$C$3:'ﾃﾞｰﾀ入力'!$C$52,ﾃﾞｰﾀ入力!$F$3:'ﾃﾞｰﾀ入力'!$F$51))</f>
        <v>0</v>
      </c>
      <c r="CY29" s="69"/>
      <c r="CZ29" s="69"/>
      <c r="DA29" s="69"/>
    </row>
    <row r="30" spans="1:105" ht="22.5" customHeight="1" thickBot="1">
      <c r="A30" s="443">
        <f t="shared" si="8"/>
        <v>17</v>
      </c>
      <c r="B30" s="269" t="str">
        <f>ｼﾌﾄ原本!C21</f>
        <v>S.U</v>
      </c>
      <c r="C30" s="784" t="str">
        <f>ｼﾌﾄ原本!U21</f>
        <v>14-L</v>
      </c>
      <c r="D30" s="435">
        <f>IF(COUNTIF($H$14:$H$30,17),VLOOKUP(17,$H$14:$CU$30,3,FALSE),0)</f>
        <v>17</v>
      </c>
      <c r="E30" s="423">
        <f>IF(COUNTIF($H$14:$H$30,17),VLOOKUP(17,$H$14:$CU$30,4,FALSE),0)</f>
        <v>21.5</v>
      </c>
      <c r="F30" s="426">
        <f ca="1">IF(COUNTIF($H$14:$H$30,17),VLOOKUP(17,$H$14:$CU$30,92,FALSE),0)</f>
        <v>5517</v>
      </c>
      <c r="G30" s="436">
        <f ca="1">IF(COUNTIF($H$14:$H$30,17),VLOOKUP(17,$H$14:$CW$30,94,FALSE),0)</f>
        <v>418</v>
      </c>
      <c r="H30" s="787"/>
      <c r="I30" s="803">
        <f>IF(H30=0,0,LOOKUP(H30,ﾃﾞｰﾀ入力!$C$3:'ﾃﾞｰﾀ入力'!$C$40,ﾃﾞｰﾀ入力!$D$3:'ﾃﾞｰﾀ入力'!$D$40))</f>
        <v>0</v>
      </c>
      <c r="J30" s="796"/>
      <c r="K30" s="797"/>
      <c r="L30" s="377">
        <f t="shared" ref="L30:AQ30" si="55">IF(AND(L12&gt;=$J$30,L12&lt;$K$30),"*",0)</f>
        <v>0</v>
      </c>
      <c r="M30" s="658">
        <f t="shared" si="55"/>
        <v>0</v>
      </c>
      <c r="N30" s="659">
        <f t="shared" si="55"/>
        <v>0</v>
      </c>
      <c r="O30" s="660">
        <f t="shared" si="55"/>
        <v>0</v>
      </c>
      <c r="P30" s="552">
        <f t="shared" si="55"/>
        <v>0</v>
      </c>
      <c r="Q30" s="651">
        <f t="shared" si="55"/>
        <v>0</v>
      </c>
      <c r="R30" s="652">
        <f t="shared" si="55"/>
        <v>0</v>
      </c>
      <c r="S30" s="651">
        <f t="shared" si="55"/>
        <v>0</v>
      </c>
      <c r="T30" s="653">
        <f t="shared" si="55"/>
        <v>0</v>
      </c>
      <c r="U30" s="654">
        <f t="shared" si="55"/>
        <v>0</v>
      </c>
      <c r="V30" s="651">
        <f t="shared" si="55"/>
        <v>0</v>
      </c>
      <c r="W30" s="650">
        <f t="shared" si="55"/>
        <v>0</v>
      </c>
      <c r="X30" s="651">
        <f t="shared" si="55"/>
        <v>0</v>
      </c>
      <c r="Y30" s="651">
        <f t="shared" si="55"/>
        <v>0</v>
      </c>
      <c r="Z30" s="652">
        <f t="shared" si="55"/>
        <v>0</v>
      </c>
      <c r="AA30" s="651">
        <f t="shared" si="55"/>
        <v>0</v>
      </c>
      <c r="AB30" s="653">
        <f t="shared" si="55"/>
        <v>0</v>
      </c>
      <c r="AC30" s="654">
        <f t="shared" si="55"/>
        <v>0</v>
      </c>
      <c r="AD30" s="651">
        <f t="shared" si="55"/>
        <v>0</v>
      </c>
      <c r="AE30" s="650">
        <f t="shared" si="55"/>
        <v>0</v>
      </c>
      <c r="AF30" s="651">
        <f t="shared" si="55"/>
        <v>0</v>
      </c>
      <c r="AG30" s="651">
        <f t="shared" si="55"/>
        <v>0</v>
      </c>
      <c r="AH30" s="652">
        <f t="shared" si="55"/>
        <v>0</v>
      </c>
      <c r="AI30" s="651">
        <f t="shared" si="55"/>
        <v>0</v>
      </c>
      <c r="AJ30" s="653">
        <f t="shared" si="55"/>
        <v>0</v>
      </c>
      <c r="AK30" s="654">
        <f t="shared" si="55"/>
        <v>0</v>
      </c>
      <c r="AL30" s="651">
        <f t="shared" si="55"/>
        <v>0</v>
      </c>
      <c r="AM30" s="650">
        <f t="shared" si="55"/>
        <v>0</v>
      </c>
      <c r="AN30" s="651">
        <f t="shared" si="55"/>
        <v>0</v>
      </c>
      <c r="AO30" s="651">
        <f t="shared" si="55"/>
        <v>0</v>
      </c>
      <c r="AP30" s="652">
        <f t="shared" si="55"/>
        <v>0</v>
      </c>
      <c r="AQ30" s="651">
        <f t="shared" si="55"/>
        <v>0</v>
      </c>
      <c r="AR30" s="653">
        <f t="shared" ref="AR30:BW30" si="56">IF(AND(AR12&gt;=$J$30,AR12&lt;$K$30),"*",0)</f>
        <v>0</v>
      </c>
      <c r="AS30" s="654">
        <f t="shared" si="56"/>
        <v>0</v>
      </c>
      <c r="AT30" s="651">
        <f t="shared" si="56"/>
        <v>0</v>
      </c>
      <c r="AU30" s="650">
        <f t="shared" si="56"/>
        <v>0</v>
      </c>
      <c r="AV30" s="651">
        <f t="shared" si="56"/>
        <v>0</v>
      </c>
      <c r="AW30" s="651">
        <f t="shared" si="56"/>
        <v>0</v>
      </c>
      <c r="AX30" s="652">
        <f t="shared" si="56"/>
        <v>0</v>
      </c>
      <c r="AY30" s="651">
        <f t="shared" si="56"/>
        <v>0</v>
      </c>
      <c r="AZ30" s="653">
        <f t="shared" si="56"/>
        <v>0</v>
      </c>
      <c r="BA30" s="654">
        <f t="shared" si="56"/>
        <v>0</v>
      </c>
      <c r="BB30" s="651">
        <f t="shared" si="56"/>
        <v>0</v>
      </c>
      <c r="BC30" s="650">
        <f t="shared" si="56"/>
        <v>0</v>
      </c>
      <c r="BD30" s="651">
        <f t="shared" si="56"/>
        <v>0</v>
      </c>
      <c r="BE30" s="651">
        <f t="shared" si="56"/>
        <v>0</v>
      </c>
      <c r="BF30" s="652">
        <f t="shared" si="56"/>
        <v>0</v>
      </c>
      <c r="BG30" s="651">
        <f t="shared" si="56"/>
        <v>0</v>
      </c>
      <c r="BH30" s="653">
        <f t="shared" si="56"/>
        <v>0</v>
      </c>
      <c r="BI30" s="654">
        <f t="shared" si="56"/>
        <v>0</v>
      </c>
      <c r="BJ30" s="651">
        <f t="shared" si="56"/>
        <v>0</v>
      </c>
      <c r="BK30" s="650">
        <f t="shared" si="56"/>
        <v>0</v>
      </c>
      <c r="BL30" s="651">
        <f t="shared" si="56"/>
        <v>0</v>
      </c>
      <c r="BM30" s="651">
        <f t="shared" si="56"/>
        <v>0</v>
      </c>
      <c r="BN30" s="652">
        <f t="shared" si="56"/>
        <v>0</v>
      </c>
      <c r="BO30" s="651">
        <f t="shared" si="56"/>
        <v>0</v>
      </c>
      <c r="BP30" s="653">
        <f t="shared" si="56"/>
        <v>0</v>
      </c>
      <c r="BQ30" s="654">
        <f t="shared" si="56"/>
        <v>0</v>
      </c>
      <c r="BR30" s="651">
        <f t="shared" si="56"/>
        <v>0</v>
      </c>
      <c r="BS30" s="650">
        <f t="shared" si="56"/>
        <v>0</v>
      </c>
      <c r="BT30" s="651">
        <f t="shared" si="56"/>
        <v>0</v>
      </c>
      <c r="BU30" s="651">
        <f t="shared" si="56"/>
        <v>0</v>
      </c>
      <c r="BV30" s="652">
        <f t="shared" si="56"/>
        <v>0</v>
      </c>
      <c r="BW30" s="651">
        <f t="shared" si="56"/>
        <v>0</v>
      </c>
      <c r="BX30" s="653">
        <f t="shared" ref="BX30:CM30" si="57">IF(AND(BX12&gt;=$J$30,BX12&lt;$K$30),"*",0)</f>
        <v>0</v>
      </c>
      <c r="BY30" s="654">
        <f t="shared" si="57"/>
        <v>0</v>
      </c>
      <c r="BZ30" s="651">
        <f t="shared" si="57"/>
        <v>0</v>
      </c>
      <c r="CA30" s="650">
        <f t="shared" si="57"/>
        <v>0</v>
      </c>
      <c r="CB30" s="651">
        <f t="shared" si="57"/>
        <v>0</v>
      </c>
      <c r="CC30" s="651">
        <f t="shared" si="57"/>
        <v>0</v>
      </c>
      <c r="CD30" s="652">
        <f t="shared" si="57"/>
        <v>0</v>
      </c>
      <c r="CE30" s="651">
        <f t="shared" si="57"/>
        <v>0</v>
      </c>
      <c r="CF30" s="653">
        <f t="shared" si="57"/>
        <v>0</v>
      </c>
      <c r="CG30" s="654">
        <f t="shared" si="57"/>
        <v>0</v>
      </c>
      <c r="CH30" s="651">
        <f t="shared" si="57"/>
        <v>0</v>
      </c>
      <c r="CI30" s="650">
        <f t="shared" si="57"/>
        <v>0</v>
      </c>
      <c r="CJ30" s="651">
        <f t="shared" si="57"/>
        <v>0</v>
      </c>
      <c r="CK30" s="651">
        <f t="shared" si="57"/>
        <v>0</v>
      </c>
      <c r="CL30" s="652">
        <f t="shared" si="57"/>
        <v>0</v>
      </c>
      <c r="CM30" s="651">
        <f t="shared" si="57"/>
        <v>0</v>
      </c>
      <c r="CN30" s="1393">
        <f t="shared" si="4"/>
        <v>0</v>
      </c>
      <c r="CO30" s="1394"/>
      <c r="CP30" s="1392">
        <f>IF(CN30=0,0,LOOKUP(CN30,ﾃﾞｰﾀ入力!$AR$13:'ﾃﾞｰﾀ入力'!$AR$34,ﾃﾞｰﾀ入力!$AS$13:'ﾃﾞｰﾀ入力'!$AS$34))</f>
        <v>0</v>
      </c>
      <c r="CQ30" s="1392"/>
      <c r="CR30" s="307">
        <f t="shared" si="5"/>
        <v>0</v>
      </c>
      <c r="CS30" s="307">
        <f t="shared" si="6"/>
        <v>0</v>
      </c>
      <c r="CT30" s="307">
        <f t="shared" si="7"/>
        <v>0</v>
      </c>
      <c r="CU30" s="308">
        <f t="shared" si="12"/>
        <v>0</v>
      </c>
      <c r="CV30" s="309">
        <f>IF(H30=0,0,LOOKUP(H30,ﾃﾞｰﾀ入力!$C$3:'ﾃﾞｰﾀ入力'!$C$52,ﾃﾞｰﾀ入力!$E$3:'ﾃﾞｰﾀ入力'!$E$51))</f>
        <v>0</v>
      </c>
      <c r="CW30" s="310">
        <f>IF(H30=0,0,LOOKUP(H30,ﾃﾞｰﾀ入力!$C$3:'ﾃﾞｰﾀ入力'!$C$52,ﾃﾞｰﾀ入力!$F$3:'ﾃﾞｰﾀ入力'!$F$51))</f>
        <v>0</v>
      </c>
      <c r="CY30" s="69"/>
      <c r="CZ30" s="69"/>
      <c r="DA30" s="69"/>
    </row>
    <row r="31" spans="1:105" ht="22.5" customHeight="1" thickBot="1">
      <c r="A31" s="443">
        <f t="shared" si="8"/>
        <v>18</v>
      </c>
      <c r="B31" s="269" t="str">
        <f>ｼﾌﾄ原本!C22</f>
        <v>A.A</v>
      </c>
      <c r="C31" s="784" t="str">
        <f>ｼﾌﾄ原本!U22</f>
        <v>X</v>
      </c>
      <c r="D31" s="435">
        <f>IF(COUNTIF($H$14:$H$30,18),VLOOKUP(18,$H$14:$CU$30,3,FALSE),0)</f>
        <v>0</v>
      </c>
      <c r="E31" s="429">
        <f>IF(COUNTIF($H$14:$H$30,18),VLOOKUP(18,$H$14:$CU$30,4,FALSE),0)</f>
        <v>0</v>
      </c>
      <c r="F31" s="430">
        <f>IF(COUNTIF($H$14:$H$30,18),VLOOKUP(18,$H$14:$CU$30,92,FALSE),0)</f>
        <v>0</v>
      </c>
      <c r="G31" s="431">
        <f>IF(COUNTIF($H$14:$H$30,18),VLOOKUP(18,$H$14:$CW$30,94,FALSE),0)</f>
        <v>0</v>
      </c>
      <c r="I31" s="804">
        <f>COUNT(H14:H30)</f>
        <v>9</v>
      </c>
      <c r="J31" s="382" t="s">
        <v>187</v>
      </c>
      <c r="K31" s="383"/>
      <c r="L31" s="1391">
        <f>(68-COUNT(L$14:O$30))/4</f>
        <v>0</v>
      </c>
      <c r="M31" s="1391"/>
      <c r="N31" s="1391"/>
      <c r="O31" s="1391"/>
      <c r="P31" s="1391">
        <f>(68-COUNT(P$14:S$30))/4</f>
        <v>0.5</v>
      </c>
      <c r="Q31" s="1391"/>
      <c r="R31" s="1391"/>
      <c r="S31" s="1391"/>
      <c r="T31" s="1391">
        <f>(68-COUNT(T$14:W$30))/4</f>
        <v>2</v>
      </c>
      <c r="U31" s="1391"/>
      <c r="V31" s="1391"/>
      <c r="W31" s="1391"/>
      <c r="X31" s="1391">
        <f>(68-COUNT(X$14:AA$30))/4</f>
        <v>3</v>
      </c>
      <c r="Y31" s="1391"/>
      <c r="Z31" s="1391"/>
      <c r="AA31" s="1391"/>
      <c r="AB31" s="1391">
        <f>(68-COUNT(AB$14:AE$30))/4</f>
        <v>3</v>
      </c>
      <c r="AC31" s="1391"/>
      <c r="AD31" s="1391"/>
      <c r="AE31" s="1391"/>
      <c r="AF31" s="1391">
        <f>(68-COUNT(AF$14:AI$30))/4</f>
        <v>3</v>
      </c>
      <c r="AG31" s="1391"/>
      <c r="AH31" s="1391"/>
      <c r="AI31" s="1391"/>
      <c r="AJ31" s="1391">
        <f>(68-COUNT(AJ$14:AM$30))/4</f>
        <v>4</v>
      </c>
      <c r="AK31" s="1391"/>
      <c r="AL31" s="1391"/>
      <c r="AM31" s="1391"/>
      <c r="AN31" s="1391">
        <f>(68-COUNT(AN$14:AQ$30))/4</f>
        <v>4</v>
      </c>
      <c r="AO31" s="1391"/>
      <c r="AP31" s="1391"/>
      <c r="AQ31" s="1391"/>
      <c r="AR31" s="1391">
        <f>(68-COUNT(AR$14:AU$30))/4</f>
        <v>4</v>
      </c>
      <c r="AS31" s="1391"/>
      <c r="AT31" s="1391"/>
      <c r="AU31" s="1391"/>
      <c r="AV31" s="1391">
        <f>(68-COUNT(AV$14:AY$30))/4</f>
        <v>4</v>
      </c>
      <c r="AW31" s="1391"/>
      <c r="AX31" s="1391"/>
      <c r="AY31" s="1391"/>
      <c r="AZ31" s="1391">
        <f>(68-COUNT(AZ$14:BC$30))/4</f>
        <v>4</v>
      </c>
      <c r="BA31" s="1391"/>
      <c r="BB31" s="1391"/>
      <c r="BC31" s="1391"/>
      <c r="BD31" s="1391">
        <f>(68-COUNT(BD$14:BG$30))/4</f>
        <v>4</v>
      </c>
      <c r="BE31" s="1391"/>
      <c r="BF31" s="1391"/>
      <c r="BG31" s="1391"/>
      <c r="BH31" s="1391">
        <f>(68-COUNT(BH$14:BK$30))/4</f>
        <v>4</v>
      </c>
      <c r="BI31" s="1391"/>
      <c r="BJ31" s="1391"/>
      <c r="BK31" s="1391"/>
      <c r="BL31" s="1391">
        <f>(68-COUNT(BL$14:BO$30))/4</f>
        <v>4</v>
      </c>
      <c r="BM31" s="1391"/>
      <c r="BN31" s="1391"/>
      <c r="BO31" s="1391"/>
      <c r="BP31" s="1391">
        <f>(68-COUNT(BP$14:BS$30))/4</f>
        <v>4</v>
      </c>
      <c r="BQ31" s="1391"/>
      <c r="BR31" s="1391"/>
      <c r="BS31" s="1391"/>
      <c r="BT31" s="1391">
        <f>(68-COUNT(BT$14:BW$30))/4</f>
        <v>4</v>
      </c>
      <c r="BU31" s="1391"/>
      <c r="BV31" s="1391"/>
      <c r="BW31" s="1391"/>
      <c r="BX31" s="1391">
        <f>(68-COUNT(BX$14:CA$30))/4</f>
        <v>3.5</v>
      </c>
      <c r="BY31" s="1391"/>
      <c r="BZ31" s="1391"/>
      <c r="CA31" s="1391"/>
      <c r="CB31" s="1391">
        <f>(68-COUNT(CB$14:CE$30))/4</f>
        <v>2.25</v>
      </c>
      <c r="CC31" s="1391"/>
      <c r="CD31" s="1391"/>
      <c r="CE31" s="1391"/>
      <c r="CF31" s="1391">
        <f>(68-COUNT(CF$14:CI$30))/4</f>
        <v>0</v>
      </c>
      <c r="CG31" s="1391"/>
      <c r="CH31" s="1391"/>
      <c r="CI31" s="1391"/>
      <c r="CJ31" s="1391">
        <f>(68-COUNT(CJ$14:CM$30))/4</f>
        <v>0</v>
      </c>
      <c r="CK31" s="1391"/>
      <c r="CL31" s="1391"/>
      <c r="CM31" s="1395"/>
      <c r="CN31" s="1159">
        <f>SUM(CN14:CN30)</f>
        <v>57.25</v>
      </c>
      <c r="CO31" s="1160"/>
      <c r="CP31" s="1141">
        <f>SUM(CP14:CP30)</f>
        <v>52.25</v>
      </c>
      <c r="CQ31" s="1141"/>
      <c r="CR31" s="312">
        <f>SUM(CR14:CR30)</f>
        <v>2</v>
      </c>
      <c r="CS31" s="312">
        <f>SUM(CS14:CS30)</f>
        <v>2.25</v>
      </c>
      <c r="CT31" s="312">
        <f>SUM(CT14:CT30)</f>
        <v>1</v>
      </c>
      <c r="CU31" s="313">
        <f ca="1">SUM(CU14:CU30)</f>
        <v>69263.9375</v>
      </c>
      <c r="CV31" s="314"/>
      <c r="CW31" s="315">
        <f ca="1">SUM(CW14:CW30)</f>
        <v>6156</v>
      </c>
      <c r="CY31" s="69"/>
      <c r="CZ31" s="69"/>
      <c r="DA31" s="69"/>
    </row>
    <row r="32" spans="1:105" ht="22.5" customHeight="1" thickBot="1">
      <c r="A32" s="443">
        <f t="shared" si="8"/>
        <v>19</v>
      </c>
      <c r="B32" s="269" t="str">
        <f>ｼﾌﾄ原本!C23</f>
        <v>E.U</v>
      </c>
      <c r="C32" s="784" t="str">
        <f>ｼﾌﾄ原本!U23</f>
        <v>X</v>
      </c>
      <c r="D32" s="435">
        <f>IF(COUNTIF($H$14:$H$30,19),VLOOKUP(19,$H$14:$CU$30,3,FALSE),0)</f>
        <v>0</v>
      </c>
      <c r="E32" s="429">
        <f>IF(COUNTIF($H$14:$H$30,19),VLOOKUP(19,$H$14:$CU$30,4,FALSE),0)</f>
        <v>0</v>
      </c>
      <c r="F32" s="430">
        <f>IF(COUNTIF($H$14:$H$30,19),VLOOKUP(19,$H$14:$CU$30,92,FALSE),0)</f>
        <v>0</v>
      </c>
      <c r="G32" s="431">
        <f>IF(COUNTIF($H$14:$H$30,19),VLOOKUP(19,$H$14:$CW$30,94,FALSE),0)</f>
        <v>0</v>
      </c>
      <c r="I32" s="805"/>
      <c r="J32" s="1474" t="s">
        <v>188</v>
      </c>
      <c r="K32" s="1475"/>
      <c r="L32" s="1300" t="str">
        <f>IF(ISERROR(L3*1000/(L31-L8-L10)),"",(L3*1000/(L31-L8-L10)))</f>
        <v/>
      </c>
      <c r="M32" s="1300"/>
      <c r="N32" s="1300"/>
      <c r="O32" s="1300"/>
      <c r="P32" s="1300">
        <f>IF(ISERROR(P3*1000/(P31-P8-P10)),"",(P3*1000/(P31-P8-P10)))</f>
        <v>0</v>
      </c>
      <c r="Q32" s="1300"/>
      <c r="R32" s="1300"/>
      <c r="S32" s="1300"/>
      <c r="T32" s="1300">
        <f>IF(ISERROR(T3*1000/(T31-T8-T10)),"",(T3*1000/(T31-T8-T10)))</f>
        <v>0</v>
      </c>
      <c r="U32" s="1300"/>
      <c r="V32" s="1300"/>
      <c r="W32" s="1300"/>
      <c r="X32" s="1300">
        <f>IF(ISERROR(X3*1000/(X31-X8-X10)),"",X3*1000/(X31-X8-X10))</f>
        <v>2000</v>
      </c>
      <c r="Y32" s="1300"/>
      <c r="Z32" s="1300"/>
      <c r="AA32" s="1300"/>
      <c r="AB32" s="1300">
        <f>IF(ISERROR(AB3*1000/(AB31-AB8-AB10)),"",AB3*1000/(AB31-AB8-AB10))</f>
        <v>3333.3333333333335</v>
      </c>
      <c r="AC32" s="1300"/>
      <c r="AD32" s="1300"/>
      <c r="AE32" s="1300"/>
      <c r="AF32" s="1300">
        <f>IF(ISERROR(AF3*1000/(AF31-AF8-AF10)),"",AF3*1000/(AF31-AF8-AF10))</f>
        <v>4666.666666666667</v>
      </c>
      <c r="AG32" s="1300"/>
      <c r="AH32" s="1300"/>
      <c r="AI32" s="1300"/>
      <c r="AJ32" s="1300">
        <f>IF(ISERROR(AJ3*1000/(AJ31-AJ8-AJ10)),"",AJ3*1000/(AJ31-AJ8-AJ10))</f>
        <v>5000</v>
      </c>
      <c r="AK32" s="1300"/>
      <c r="AL32" s="1300"/>
      <c r="AM32" s="1300"/>
      <c r="AN32" s="1300">
        <f>IF(ISERROR(AN3*1000/(AN31-AN8-AN10)),"",AN3*1000/(AN31-AN8-AN10))</f>
        <v>8500</v>
      </c>
      <c r="AO32" s="1300"/>
      <c r="AP32" s="1300"/>
      <c r="AQ32" s="1300"/>
      <c r="AR32" s="1300">
        <f>IF(ISERROR(AR3*1000/(AR31-AR8-AR10)),"",AR3*1000/(AR31-AR8-AR10))</f>
        <v>6000</v>
      </c>
      <c r="AS32" s="1300"/>
      <c r="AT32" s="1300"/>
      <c r="AU32" s="1300"/>
      <c r="AV32" s="1300">
        <f>IF(ISERROR(AV3*1000/(AV31-AV8-AV10)),"",AV3*1000/(AV31-AV8-AV10))</f>
        <v>7750</v>
      </c>
      <c r="AW32" s="1300"/>
      <c r="AX32" s="1300"/>
      <c r="AY32" s="1300"/>
      <c r="AZ32" s="1300">
        <f>IF(ISERROR(AZ3*1000/(AZ31-AZ8-AZ10)),"",AZ3*1000/(AZ31-AZ8-AZ10))</f>
        <v>9500</v>
      </c>
      <c r="BA32" s="1300"/>
      <c r="BB32" s="1300"/>
      <c r="BC32" s="1300"/>
      <c r="BD32" s="1300">
        <f>IF(ISERROR(BD3*1000/(BD31-BD8-BD10)),"",BD3*1000/(BD31-BD8-BD10))</f>
        <v>6500</v>
      </c>
      <c r="BE32" s="1300"/>
      <c r="BF32" s="1300"/>
      <c r="BG32" s="1300"/>
      <c r="BH32" s="1300">
        <f>IF(ISERROR(BH3*1000/(BH31-BH8-BH10)),"",BH3*1000/(BH31-BH8-BH10))</f>
        <v>6750</v>
      </c>
      <c r="BI32" s="1300"/>
      <c r="BJ32" s="1300"/>
      <c r="BK32" s="1300"/>
      <c r="BL32" s="1300">
        <f>IF(ISERROR(BL3*1000/(BL31-BL8-BL10)),"",BL3*1000/(BL31-BL8-BL10))</f>
        <v>4250</v>
      </c>
      <c r="BM32" s="1300"/>
      <c r="BN32" s="1300"/>
      <c r="BO32" s="1300"/>
      <c r="BP32" s="1300">
        <f>IF(ISERROR(BP3*1000/(BP31-BP8-BP10)),"",BP3*1000/(BP31-BP8-BP10))</f>
        <v>5000</v>
      </c>
      <c r="BQ32" s="1300"/>
      <c r="BR32" s="1300"/>
      <c r="BS32" s="1300"/>
      <c r="BT32" s="1300">
        <f>IF(ISERROR(BT3*1000/(BT31-BT8-BT10)),"",BT3*1000/(BT31-BT8-BT10))</f>
        <v>4750</v>
      </c>
      <c r="BU32" s="1300"/>
      <c r="BV32" s="1300"/>
      <c r="BW32" s="1300"/>
      <c r="BX32" s="1300">
        <f>IF(ISERROR(BX3*1000/(BX31-BX8-BX10)),"",BX3*1000/(BX31-BX8-BX10))</f>
        <v>4000</v>
      </c>
      <c r="BY32" s="1300"/>
      <c r="BZ32" s="1300"/>
      <c r="CA32" s="1300"/>
      <c r="CB32" s="1300">
        <f>IF(ISERROR(CB3*1000/(CB31-CB8-CB10)),"",CB3*1000/(CB31-CB8-CB10))</f>
        <v>0</v>
      </c>
      <c r="CC32" s="1300"/>
      <c r="CD32" s="1300"/>
      <c r="CE32" s="1300"/>
      <c r="CF32" s="1300" t="str">
        <f>IF(ISERROR(CF3*1000/(CF31-CF8-CF10)),"",(CF3*1000/(CF31-CF8-CF10)))</f>
        <v/>
      </c>
      <c r="CG32" s="1300"/>
      <c r="CH32" s="1300"/>
      <c r="CI32" s="1300"/>
      <c r="CJ32" s="1300" t="str">
        <f>IF(ISERROR(CJ3*1000/(CJ31-CJ8-CJ10)),"",(CJ3*1000/(CJ31-CJ8-CJ10)))</f>
        <v/>
      </c>
      <c r="CK32" s="1300"/>
      <c r="CL32" s="1300"/>
      <c r="CM32" s="1347"/>
      <c r="CN32" s="238"/>
      <c r="CO32" s="238"/>
      <c r="CP32" s="64"/>
      <c r="CT32" s="64"/>
      <c r="CU32" s="64"/>
      <c r="CV32" s="64"/>
    </row>
    <row r="33" spans="1:126" ht="22.5" customHeight="1" thickBot="1">
      <c r="A33" s="443">
        <f t="shared" si="8"/>
        <v>20</v>
      </c>
      <c r="B33" s="269" t="str">
        <f>ｼﾌﾄ原本!C24</f>
        <v>S.S</v>
      </c>
      <c r="C33" s="782" t="str">
        <f>ｼﾌﾄ原本!U24</f>
        <v>17-L</v>
      </c>
      <c r="D33" s="435">
        <f>IF(COUNTIF($H$14:$H$30,20),VLOOKUP(20,$H$14:$CU$30,3,FALSE),0)</f>
        <v>17</v>
      </c>
      <c r="E33" s="429">
        <f>IF(COUNTIF($H$14:$H$30,20),VLOOKUP(20,$H$14:$CU$30,4,FALSE),0)</f>
        <v>22.75</v>
      </c>
      <c r="F33" s="430">
        <f ca="1">IF(COUNTIF($H$14:$H$30,20),VLOOKUP(20,$H$14:$CU$30,92,FALSE),0)</f>
        <v>6666.375</v>
      </c>
      <c r="G33" s="431">
        <f ca="1">IF(COUNTIF($H$14:$H$30,20),VLOOKUP(20,$H$14:$CW$30,94,FALSE),0)</f>
        <v>320</v>
      </c>
      <c r="I33" s="799"/>
      <c r="J33" s="226"/>
      <c r="K33" s="318"/>
      <c r="L33" s="384"/>
      <c r="M33" s="172"/>
      <c r="N33" s="64"/>
      <c r="O33" s="64"/>
      <c r="P33" s="64"/>
      <c r="Q33" s="69"/>
      <c r="R33" s="69"/>
      <c r="S33" s="69"/>
      <c r="AB33" s="1360">
        <v>1</v>
      </c>
      <c r="AC33" s="1360"/>
      <c r="AD33" s="1360"/>
      <c r="AE33" s="1360"/>
      <c r="AF33" s="1361" t="s">
        <v>60</v>
      </c>
      <c r="AG33" s="1361"/>
      <c r="AH33" s="1361"/>
      <c r="AI33" s="1361"/>
      <c r="CP33" s="64"/>
      <c r="CT33" s="64"/>
      <c r="CU33" s="64"/>
      <c r="CV33" s="64"/>
    </row>
    <row r="34" spans="1:126" ht="22.5" customHeight="1" thickBot="1">
      <c r="A34" s="443">
        <f t="shared" si="8"/>
        <v>21</v>
      </c>
      <c r="B34" s="269" t="str">
        <f>ｼﾌﾄ原本!C25</f>
        <v>S.K</v>
      </c>
      <c r="C34" s="784" t="str">
        <f>ｼﾌﾄ原本!U25</f>
        <v>F</v>
      </c>
      <c r="D34" s="435">
        <f>IF(COUNTIF($H$14:$H$30,21),VLOOKUP(21,$H$14:$CU$30,3,FALSE),0)</f>
        <v>6.75</v>
      </c>
      <c r="E34" s="429">
        <f>IF(COUNTIF($H$14:$H$30,21),VLOOKUP(21,$H$14:$CU$30,4,FALSE),0)</f>
        <v>13</v>
      </c>
      <c r="F34" s="430">
        <f ca="1">IF(COUNTIF($H$14:$H$30,21),VLOOKUP(21,$H$14:$CU$30,92,FALSE),0)</f>
        <v>7049.5</v>
      </c>
      <c r="G34" s="431">
        <f ca="1">IF(COUNTIF($H$14:$H$30,21),VLOOKUP(21,$H$14:$CW$30,94,FALSE),0)</f>
        <v>682</v>
      </c>
      <c r="I34" s="806"/>
      <c r="J34" s="1195" t="s">
        <v>189</v>
      </c>
      <c r="K34" s="1196"/>
      <c r="L34" s="1197" t="s">
        <v>190</v>
      </c>
      <c r="M34" s="1197"/>
      <c r="N34" s="1197"/>
      <c r="O34" s="1197"/>
      <c r="P34" s="1197"/>
      <c r="Q34" s="1197"/>
      <c r="R34" s="1197"/>
      <c r="S34" s="1197"/>
      <c r="T34" s="1197"/>
      <c r="U34" s="1197"/>
      <c r="V34" s="1197"/>
      <c r="W34" s="1197"/>
      <c r="Z34" s="1193" t="s">
        <v>59</v>
      </c>
      <c r="AA34" s="1153"/>
      <c r="AB34" s="1153"/>
      <c r="AC34" s="1153"/>
      <c r="AD34" s="1153"/>
      <c r="AE34" s="1153"/>
      <c r="AF34" s="1153"/>
      <c r="AG34" s="1153"/>
      <c r="AH34" s="1153"/>
      <c r="AI34" s="1153"/>
      <c r="AJ34" s="1153"/>
      <c r="AK34" s="1153"/>
      <c r="AL34" s="1153"/>
      <c r="AM34" s="1153"/>
      <c r="AN34" s="1153"/>
      <c r="AO34" s="1153"/>
      <c r="AP34" s="1153"/>
      <c r="AQ34" s="1153"/>
      <c r="AR34" s="1153"/>
      <c r="AS34" s="1153"/>
      <c r="AT34" s="1153"/>
      <c r="AU34" s="1153"/>
      <c r="AV34" s="1153"/>
      <c r="AW34" s="1153"/>
      <c r="AX34" s="1153"/>
      <c r="AY34" s="1153"/>
      <c r="AZ34" s="1153"/>
      <c r="BA34" s="1153"/>
      <c r="BB34" s="1153"/>
      <c r="BC34" s="1153"/>
      <c r="BD34" s="1153"/>
      <c r="BE34" s="1153"/>
      <c r="BF34" s="1153"/>
      <c r="BG34" s="1154"/>
      <c r="BH34" s="1152" t="s">
        <v>1</v>
      </c>
      <c r="BI34" s="1153"/>
      <c r="BJ34" s="1153"/>
      <c r="BK34" s="1153"/>
      <c r="BL34" s="1153"/>
      <c r="BM34" s="1153"/>
      <c r="BN34" s="1153"/>
      <c r="BO34" s="1153"/>
      <c r="BP34" s="1153"/>
      <c r="BQ34" s="1153"/>
      <c r="BR34" s="1153"/>
      <c r="BS34" s="1153"/>
      <c r="BT34" s="1153"/>
      <c r="BU34" s="1154"/>
      <c r="BV34" s="1152" t="s">
        <v>11</v>
      </c>
      <c r="BW34" s="1153"/>
      <c r="BX34" s="1153"/>
      <c r="BY34" s="1153"/>
      <c r="BZ34" s="1153"/>
      <c r="CA34" s="1153"/>
      <c r="CB34" s="1153"/>
      <c r="CC34" s="1153"/>
      <c r="CD34" s="1153"/>
      <c r="CE34" s="1153"/>
      <c r="CF34" s="1153"/>
      <c r="CG34" s="1153"/>
      <c r="CH34" s="1153"/>
      <c r="CI34" s="1154"/>
      <c r="CP34" s="64"/>
      <c r="CT34" s="64"/>
      <c r="CU34" s="64"/>
      <c r="CV34" s="64"/>
    </row>
    <row r="35" spans="1:126" ht="22.5" customHeight="1">
      <c r="A35" s="443">
        <f t="shared" si="8"/>
        <v>22</v>
      </c>
      <c r="B35" s="269">
        <f>ｼﾌﾄ原本!C26</f>
        <v>0</v>
      </c>
      <c r="C35" s="784">
        <f>ｼﾌﾄ原本!U26</f>
        <v>0</v>
      </c>
      <c r="D35" s="435">
        <f>IF(COUNTIF($H$14:$H$30,22),VLOOKUP(22,$H$14:$CU$30,3,FALSE),0)</f>
        <v>0</v>
      </c>
      <c r="E35" s="429">
        <f>IF(COUNTIF($H$14:$H$30,22),VLOOKUP(22,$H$14:$CU$30,4,FALSE),0)</f>
        <v>0</v>
      </c>
      <c r="F35" s="430">
        <f>IF(COUNTIF($H$14:$H$30,22),VLOOKUP(22,$H$14:$CU$30,92,FALSE),0)</f>
        <v>0</v>
      </c>
      <c r="G35" s="431">
        <f>IF(COUNTIF($H$14:$H$30,22),VLOOKUP(22,$H$14:$CW$30,94,FALSE),0)</f>
        <v>0</v>
      </c>
      <c r="I35" s="807" t="s">
        <v>89</v>
      </c>
      <c r="J35" s="1315">
        <f>CN3*1000</f>
        <v>300000</v>
      </c>
      <c r="K35" s="1315"/>
      <c r="L35" s="1315"/>
      <c r="M35" s="1315"/>
      <c r="N35" s="1315"/>
      <c r="O35" s="1315"/>
      <c r="P35" s="1315"/>
      <c r="Q35" s="1315"/>
      <c r="R35" s="1315"/>
      <c r="S35" s="1315"/>
      <c r="T35" s="1315"/>
      <c r="U35" s="1315"/>
      <c r="V35" s="1315"/>
      <c r="W35" s="1315"/>
      <c r="Z35" s="1356">
        <f>CHOOSE($AB$33,'セールスアクション '!B5,'セールスアクション '!B13,'セールスアクション '!B21,'セールスアクション '!B29,'セールスアクション '!B37)</f>
        <v>0</v>
      </c>
      <c r="AA35" s="1355"/>
      <c r="AB35" s="1355"/>
      <c r="AC35" s="1355"/>
      <c r="AD35" s="1355"/>
      <c r="AE35" s="1355"/>
      <c r="AF35" s="1355"/>
      <c r="AG35" s="1355"/>
      <c r="AH35" s="1355"/>
      <c r="AI35" s="1355"/>
      <c r="AJ35" s="1355"/>
      <c r="AK35" s="1355"/>
      <c r="AL35" s="1355"/>
      <c r="AM35" s="1355"/>
      <c r="AN35" s="1355"/>
      <c r="AO35" s="1355"/>
      <c r="AP35" s="1355"/>
      <c r="AQ35" s="1355"/>
      <c r="AR35" s="1355"/>
      <c r="AS35" s="1355"/>
      <c r="AT35" s="1355"/>
      <c r="AU35" s="1355"/>
      <c r="AV35" s="1355"/>
      <c r="AW35" s="1355"/>
      <c r="AX35" s="1355"/>
      <c r="AY35" s="1355"/>
      <c r="AZ35" s="1355">
        <f>CHOOSE($AB$33,'セールスアクション '!I5,'セールスアクション '!I13,'セールスアクション '!I21,'セールスアクション '!I29,'セールスアクション '!I37)</f>
        <v>0</v>
      </c>
      <c r="BA35" s="1355"/>
      <c r="BB35" s="1355"/>
      <c r="BC35" s="1355"/>
      <c r="BD35" s="1355"/>
      <c r="BE35" s="1355"/>
      <c r="BF35" s="1322"/>
      <c r="BG35" s="1322"/>
      <c r="BH35" s="1365">
        <f>CHOOSE($CA$1,PMC.D!D6,PMC.D!D15,PMC.D!D24,PMC.D!D33,PMC.D!D42,PMC.D!D51)</f>
        <v>0</v>
      </c>
      <c r="BI35" s="1366"/>
      <c r="BJ35" s="1366"/>
      <c r="BK35" s="1366"/>
      <c r="BL35" s="1366"/>
      <c r="BM35" s="1366"/>
      <c r="BN35" s="1366"/>
      <c r="BO35" s="1366"/>
      <c r="BP35" s="1366"/>
      <c r="BQ35" s="1366"/>
      <c r="BR35" s="1366"/>
      <c r="BS35" s="1367"/>
      <c r="BT35" s="1322"/>
      <c r="BU35" s="1322"/>
      <c r="BV35" s="1362">
        <f>CHOOSE($CA$1,PMC.D!J6,PMC.D!J15,PMC.D!J24,PMC.D!J33,PMC.D!J42,PMC.D!J51)</f>
        <v>0</v>
      </c>
      <c r="BW35" s="1363"/>
      <c r="BX35" s="1363"/>
      <c r="BY35" s="1363"/>
      <c r="BZ35" s="1363"/>
      <c r="CA35" s="1363"/>
      <c r="CB35" s="1363"/>
      <c r="CC35" s="1363"/>
      <c r="CD35" s="1363"/>
      <c r="CE35" s="1363"/>
      <c r="CF35" s="1363"/>
      <c r="CG35" s="1364"/>
      <c r="CH35" s="1322"/>
      <c r="CI35" s="1370"/>
      <c r="CP35" s="64"/>
      <c r="CT35" s="64"/>
      <c r="CU35" s="64"/>
      <c r="CV35" s="64"/>
    </row>
    <row r="36" spans="1:126" ht="22.5" customHeight="1">
      <c r="A36" s="443">
        <f t="shared" si="8"/>
        <v>23</v>
      </c>
      <c r="B36" s="269">
        <f>ｼﾌﾄ原本!C27</f>
        <v>0</v>
      </c>
      <c r="C36" s="782">
        <f>ｼﾌﾄ原本!U27</f>
        <v>0</v>
      </c>
      <c r="D36" s="435">
        <f>IF(COUNTIF($H$14:$H$30,23),VLOOKUP(23,$H$14:$CU$30,3,FALSE),0)</f>
        <v>0</v>
      </c>
      <c r="E36" s="429">
        <f>IF(COUNTIF($H$14:$H$30,23),VLOOKUP(23,$H$14:$CU$30,4,FALSE),0)</f>
        <v>0</v>
      </c>
      <c r="F36" s="430">
        <f>IF(COUNTIF($H$14:$H$30,23),VLOOKUP(23,$H$14:$CU$30,92,FALSE),0)</f>
        <v>0</v>
      </c>
      <c r="G36" s="431">
        <f>IF(COUNTIF($H$14:$H$30,23),VLOOKUP(23,$H$14:$CW$30,94,FALSE),0)</f>
        <v>0</v>
      </c>
      <c r="I36" s="807" t="s">
        <v>191</v>
      </c>
      <c r="J36" s="1155">
        <f>CHOOSE(CA1,ﾃﾞｰﾀ入力!W4,ﾃﾞｰﾀ入力!W5,ﾃﾞｰﾀ入力!W6,ﾃﾞｰﾀ入力!W7,ﾃﾞｰﾀ入力!W8,ﾃﾞｰﾀ入力!W9)</f>
        <v>417</v>
      </c>
      <c r="K36" s="1155"/>
      <c r="L36" s="1155"/>
      <c r="M36" s="1155"/>
      <c r="N36" s="1155"/>
      <c r="O36" s="1155"/>
      <c r="P36" s="1155"/>
      <c r="Q36" s="1155"/>
      <c r="R36" s="1155"/>
      <c r="S36" s="1155"/>
      <c r="T36" s="1155"/>
      <c r="U36" s="1155"/>
      <c r="V36" s="1155"/>
      <c r="W36" s="1155"/>
      <c r="Z36" s="1318">
        <f>CHOOSE($AB$33,'セールスアクション '!B6,'セールスアクション '!B14,'セールスアクション '!B22,'セールスアクション '!B30,'セールスアクション '!B38)</f>
        <v>0</v>
      </c>
      <c r="AA36" s="1319"/>
      <c r="AB36" s="1319"/>
      <c r="AC36" s="1319"/>
      <c r="AD36" s="1319"/>
      <c r="AE36" s="1319"/>
      <c r="AF36" s="1319"/>
      <c r="AG36" s="1319"/>
      <c r="AH36" s="1319"/>
      <c r="AI36" s="1319"/>
      <c r="AJ36" s="1319"/>
      <c r="AK36" s="1319"/>
      <c r="AL36" s="1319"/>
      <c r="AM36" s="1319"/>
      <c r="AN36" s="1319"/>
      <c r="AO36" s="1319"/>
      <c r="AP36" s="1319"/>
      <c r="AQ36" s="1319"/>
      <c r="AR36" s="1319"/>
      <c r="AS36" s="1319"/>
      <c r="AT36" s="1319"/>
      <c r="AU36" s="1319"/>
      <c r="AV36" s="1319"/>
      <c r="AW36" s="1319"/>
      <c r="AX36" s="1319"/>
      <c r="AY36" s="1319"/>
      <c r="AZ36" s="1319">
        <f>CHOOSE($AB$33,'セールスアクション '!I6,'セールスアクション '!I14,'セールスアクション '!I22,'セールスアクション '!I30,'セールスアクション '!I38)</f>
        <v>0</v>
      </c>
      <c r="BA36" s="1319"/>
      <c r="BB36" s="1319"/>
      <c r="BC36" s="1319"/>
      <c r="BD36" s="1319"/>
      <c r="BE36" s="1319"/>
      <c r="BF36" s="1127"/>
      <c r="BG36" s="1127"/>
      <c r="BH36" s="1348">
        <f>CHOOSE($CA$1,PMC.D!D7,PMC.D!D16,PMC.D!D25,PMC.D!D34,PMC.D!D43,PMC.D!D52)</f>
        <v>0</v>
      </c>
      <c r="BI36" s="1349"/>
      <c r="BJ36" s="1349"/>
      <c r="BK36" s="1349"/>
      <c r="BL36" s="1349"/>
      <c r="BM36" s="1349"/>
      <c r="BN36" s="1349"/>
      <c r="BO36" s="1349"/>
      <c r="BP36" s="1349"/>
      <c r="BQ36" s="1349"/>
      <c r="BR36" s="1349"/>
      <c r="BS36" s="1350"/>
      <c r="BT36" s="1127"/>
      <c r="BU36" s="1127"/>
      <c r="BV36" s="1348">
        <f>CHOOSE($CA$1,PMC.D!J7,PMC.D!J16,PMC.D!J25,PMC.D!J34,PMC.D!J43,PMC.D!J52)</f>
        <v>0</v>
      </c>
      <c r="BW36" s="1349"/>
      <c r="BX36" s="1349"/>
      <c r="BY36" s="1349"/>
      <c r="BZ36" s="1349"/>
      <c r="CA36" s="1349"/>
      <c r="CB36" s="1349"/>
      <c r="CC36" s="1349"/>
      <c r="CD36" s="1349"/>
      <c r="CE36" s="1349"/>
      <c r="CF36" s="1349"/>
      <c r="CG36" s="1350"/>
      <c r="CH36" s="1127"/>
      <c r="CI36" s="1371"/>
      <c r="CP36" s="64"/>
      <c r="CT36" s="64"/>
      <c r="CU36" s="64"/>
      <c r="CV36" s="64"/>
    </row>
    <row r="37" spans="1:126" ht="22.5" customHeight="1">
      <c r="A37" s="443">
        <f t="shared" si="8"/>
        <v>24</v>
      </c>
      <c r="B37" s="269">
        <f>ｼﾌﾄ原本!C28</f>
        <v>0</v>
      </c>
      <c r="C37" s="784">
        <f>ｼﾌﾄ原本!U28</f>
        <v>0</v>
      </c>
      <c r="D37" s="435">
        <f>IF(COUNTIF($H$14:$H$30,24),VLOOKUP(24,$H$14:$CU$30,3,FALSE),0)</f>
        <v>0</v>
      </c>
      <c r="E37" s="429">
        <f>IF(COUNTIF($H$14:$H$30,24),VLOOKUP(24,$H$14:$CU$30,4,FALSE),0)</f>
        <v>0</v>
      </c>
      <c r="F37" s="430">
        <f>IF(COUNTIF($H$14:$H$30,24),VLOOKUP(24,$H$14:$CU$30,92,FALSE),0)</f>
        <v>0</v>
      </c>
      <c r="G37" s="431">
        <f>IF(COUNTIF($H$14:$H$30,24),VLOOKUP(24,$H$14:$CW$30,94,FALSE),0)</f>
        <v>0</v>
      </c>
      <c r="I37" s="807" t="s">
        <v>192</v>
      </c>
      <c r="J37" s="1315">
        <f ca="1">J35/J40</f>
        <v>5741.6267942583736</v>
      </c>
      <c r="K37" s="1315"/>
      <c r="L37" s="1169">
        <f>J35/L40</f>
        <v>7142.8571428571431</v>
      </c>
      <c r="M37" s="1169"/>
      <c r="N37" s="1169"/>
      <c r="O37" s="1169"/>
      <c r="P37" s="1169"/>
      <c r="Q37" s="1169"/>
      <c r="R37" s="1169"/>
      <c r="S37" s="1169"/>
      <c r="T37" s="1169"/>
      <c r="U37" s="1169"/>
      <c r="V37" s="1169"/>
      <c r="W37" s="1169"/>
      <c r="Z37" s="1318">
        <f>CHOOSE($AB$33,'セールスアクション '!B7,'セールスアクション '!B15,'セールスアクション '!B23,'セールスアクション '!B31,'セールスアクション '!B39)</f>
        <v>0</v>
      </c>
      <c r="AA37" s="1319"/>
      <c r="AB37" s="1319"/>
      <c r="AC37" s="1319"/>
      <c r="AD37" s="1319"/>
      <c r="AE37" s="1319"/>
      <c r="AF37" s="1319"/>
      <c r="AG37" s="1319"/>
      <c r="AH37" s="1319"/>
      <c r="AI37" s="1319"/>
      <c r="AJ37" s="1319"/>
      <c r="AK37" s="1319"/>
      <c r="AL37" s="1319"/>
      <c r="AM37" s="1319"/>
      <c r="AN37" s="1319"/>
      <c r="AO37" s="1319"/>
      <c r="AP37" s="1319"/>
      <c r="AQ37" s="1319"/>
      <c r="AR37" s="1319"/>
      <c r="AS37" s="1319"/>
      <c r="AT37" s="1319"/>
      <c r="AU37" s="1319"/>
      <c r="AV37" s="1319"/>
      <c r="AW37" s="1319"/>
      <c r="AX37" s="1319"/>
      <c r="AY37" s="1319"/>
      <c r="AZ37" s="1319">
        <f>CHOOSE($AB$33,'セールスアクション '!I7,'セールスアクション '!I15,'セールスアクション '!I23,'セールスアクション '!I31,'セールスアクション '!I39)</f>
        <v>0</v>
      </c>
      <c r="BA37" s="1319"/>
      <c r="BB37" s="1319"/>
      <c r="BC37" s="1319"/>
      <c r="BD37" s="1319"/>
      <c r="BE37" s="1319"/>
      <c r="BF37" s="1127"/>
      <c r="BG37" s="1127"/>
      <c r="BH37" s="1348">
        <f>CHOOSE($CA$1,PMC.D!D8,PMC.D!D17,PMC.D!D26,PMC.D!D35,PMC.D!D44,PMC.D!D53)</f>
        <v>0</v>
      </c>
      <c r="BI37" s="1349"/>
      <c r="BJ37" s="1349"/>
      <c r="BK37" s="1349"/>
      <c r="BL37" s="1349"/>
      <c r="BM37" s="1349"/>
      <c r="BN37" s="1349"/>
      <c r="BO37" s="1349"/>
      <c r="BP37" s="1349"/>
      <c r="BQ37" s="1349"/>
      <c r="BR37" s="1349"/>
      <c r="BS37" s="1350"/>
      <c r="BT37" s="1127"/>
      <c r="BU37" s="1127"/>
      <c r="BV37" s="1348">
        <f>CHOOSE($CA$1,PMC.D!J8,PMC.D!J17,PMC.D!J26,PMC.D!J35,PMC.D!J44,PMC.D!J53)</f>
        <v>0</v>
      </c>
      <c r="BW37" s="1349"/>
      <c r="BX37" s="1349"/>
      <c r="BY37" s="1349"/>
      <c r="BZ37" s="1349"/>
      <c r="CA37" s="1349"/>
      <c r="CB37" s="1349"/>
      <c r="CC37" s="1349"/>
      <c r="CD37" s="1349"/>
      <c r="CE37" s="1349"/>
      <c r="CF37" s="1349"/>
      <c r="CG37" s="1350"/>
      <c r="CH37" s="1127"/>
      <c r="CI37" s="1371"/>
      <c r="CP37" s="64"/>
      <c r="CT37" s="64"/>
      <c r="CU37" s="64"/>
      <c r="CV37" s="64"/>
    </row>
    <row r="38" spans="1:126" ht="22.5" customHeight="1">
      <c r="A38" s="443">
        <f t="shared" si="8"/>
        <v>25</v>
      </c>
      <c r="B38" s="269">
        <f>ｼﾌﾄ原本!C29</f>
        <v>0</v>
      </c>
      <c r="C38" s="782">
        <f>ｼﾌﾄ原本!U29</f>
        <v>0</v>
      </c>
      <c r="D38" s="435">
        <f>IF(COUNTIF($H$14:$H$30,25),VLOOKUP(25,$H$14:$CU$30,3,FALSE),0)</f>
        <v>0</v>
      </c>
      <c r="E38" s="429">
        <f>IF(COUNTIF($H$14:$H$30,25),VLOOKUP(25,$H$14:$CU$30,4,FALSE),0)</f>
        <v>0</v>
      </c>
      <c r="F38" s="430">
        <f>IF(COUNTIF($H$14:$H$30,25),VLOOKUP(25,$H$14:$CU$30,92,FALSE),0)</f>
        <v>0</v>
      </c>
      <c r="G38" s="431">
        <f>IF(COUNTIF($H$14:$H$30,25),VLOOKUP(25,$H$14:$CW$30,94,FALSE),0)</f>
        <v>0</v>
      </c>
      <c r="I38" s="807" t="s">
        <v>193</v>
      </c>
      <c r="J38" s="1480">
        <f ca="1">J36/J40</f>
        <v>7.9808612440191391</v>
      </c>
      <c r="K38" s="1480"/>
      <c r="L38" s="1194">
        <f>J36/L40</f>
        <v>9.9285714285714288</v>
      </c>
      <c r="M38" s="1194"/>
      <c r="N38" s="1194"/>
      <c r="O38" s="1194"/>
      <c r="P38" s="1194"/>
      <c r="Q38" s="1194"/>
      <c r="R38" s="1194"/>
      <c r="S38" s="1194"/>
      <c r="T38" s="1194"/>
      <c r="U38" s="1194"/>
      <c r="V38" s="1194"/>
      <c r="W38" s="1194"/>
      <c r="Z38" s="1318">
        <f>CHOOSE($AB$33,'セールスアクション '!B8,'セールスアクション '!B16,'セールスアクション '!B24,'セールスアクション '!B32,'セールスアクション '!B40)</f>
        <v>0</v>
      </c>
      <c r="AA38" s="1319"/>
      <c r="AB38" s="1319"/>
      <c r="AC38" s="1319"/>
      <c r="AD38" s="1319"/>
      <c r="AE38" s="1319"/>
      <c r="AF38" s="1319"/>
      <c r="AG38" s="1319"/>
      <c r="AH38" s="1319"/>
      <c r="AI38" s="1319"/>
      <c r="AJ38" s="1319"/>
      <c r="AK38" s="1319"/>
      <c r="AL38" s="1319"/>
      <c r="AM38" s="1319"/>
      <c r="AN38" s="1319"/>
      <c r="AO38" s="1319"/>
      <c r="AP38" s="1319"/>
      <c r="AQ38" s="1319"/>
      <c r="AR38" s="1319"/>
      <c r="AS38" s="1319"/>
      <c r="AT38" s="1319"/>
      <c r="AU38" s="1319"/>
      <c r="AV38" s="1319"/>
      <c r="AW38" s="1319"/>
      <c r="AX38" s="1319"/>
      <c r="AY38" s="1319"/>
      <c r="AZ38" s="1319">
        <f>CHOOSE($AB$33,'セールスアクション '!I8,'セールスアクション '!I16,'セールスアクション '!I24,'セールスアクション '!I32,'セールスアクション '!I40)</f>
        <v>0</v>
      </c>
      <c r="BA38" s="1319"/>
      <c r="BB38" s="1319"/>
      <c r="BC38" s="1319"/>
      <c r="BD38" s="1319"/>
      <c r="BE38" s="1319"/>
      <c r="BF38" s="1127"/>
      <c r="BG38" s="1127"/>
      <c r="BH38" s="1348">
        <f>CHOOSE($CA$1,PMC.D!D9,PMC.D!D18,PMC.D!D27,PMC.D!D36,PMC.D!D45,PMC.D!D54)</f>
        <v>0</v>
      </c>
      <c r="BI38" s="1349"/>
      <c r="BJ38" s="1349"/>
      <c r="BK38" s="1349"/>
      <c r="BL38" s="1349"/>
      <c r="BM38" s="1349"/>
      <c r="BN38" s="1349"/>
      <c r="BO38" s="1349"/>
      <c r="BP38" s="1349"/>
      <c r="BQ38" s="1349"/>
      <c r="BR38" s="1349"/>
      <c r="BS38" s="1350"/>
      <c r="BT38" s="1127"/>
      <c r="BU38" s="1127"/>
      <c r="BV38" s="1348">
        <f>CHOOSE($CA$1,PMC.D!J9,PMC.D!J18,PMC.D!J27,PMC.D!J36,PMC.D!J45,PMC.D!J54)</f>
        <v>0</v>
      </c>
      <c r="BW38" s="1349"/>
      <c r="BX38" s="1349"/>
      <c r="BY38" s="1349"/>
      <c r="BZ38" s="1349"/>
      <c r="CA38" s="1349"/>
      <c r="CB38" s="1349"/>
      <c r="CC38" s="1349"/>
      <c r="CD38" s="1349"/>
      <c r="CE38" s="1349"/>
      <c r="CF38" s="1349"/>
      <c r="CG38" s="1350"/>
      <c r="CH38" s="1127"/>
      <c r="CI38" s="1371"/>
      <c r="CP38" s="64"/>
      <c r="CT38" s="64"/>
      <c r="CU38" s="64"/>
      <c r="CV38" s="64"/>
    </row>
    <row r="39" spans="1:126" ht="22.5" customHeight="1" thickBot="1">
      <c r="A39" s="443">
        <f t="shared" si="8"/>
        <v>26</v>
      </c>
      <c r="B39" s="269">
        <f>ｼﾌﾄ原本!C30</f>
        <v>0</v>
      </c>
      <c r="C39" s="784">
        <f>ｼﾌﾄ原本!U30</f>
        <v>0</v>
      </c>
      <c r="D39" s="435">
        <f>IF(COUNTIF($H$14:$H$30,26),VLOOKUP(26,$H$14:$CU$30,3,FALSE),0)</f>
        <v>0</v>
      </c>
      <c r="E39" s="429">
        <f>IF(COUNTIF($H$14:$H$30,26),VLOOKUP(26,$H$14:$CU$30,4,FALSE),0)</f>
        <v>0</v>
      </c>
      <c r="F39" s="430">
        <f>IF(COUNTIF($H$14:$H$30,26),VLOOKUP(26,$H$14:$CU$30,92,FALSE),0)</f>
        <v>0</v>
      </c>
      <c r="G39" s="431">
        <f>IF(COUNTIF($H$14:$H$30,26),VLOOKUP(26,$H$14:$CW$30,94,FALSE),0)</f>
        <v>0</v>
      </c>
      <c r="I39" s="807" t="s">
        <v>194</v>
      </c>
      <c r="J39" s="424">
        <f ca="1">SUMIF(CV14:CV30,"&gt;1500",CP14:CQ30)</f>
        <v>0</v>
      </c>
      <c r="K39" s="425">
        <f ca="1">SUMIF(CV14:CV30,"&lt;2000",CP14:CQ30)</f>
        <v>52.25</v>
      </c>
      <c r="L39" s="1302">
        <f ca="1">SUMIF(CV14:CV30,"&gt;1500",CP14:CQ30)</f>
        <v>0</v>
      </c>
      <c r="M39" s="1302"/>
      <c r="N39" s="1302"/>
      <c r="O39" s="1302"/>
      <c r="P39" s="1302"/>
      <c r="Q39" s="1302"/>
      <c r="R39" s="1302">
        <f ca="1">L40-L39</f>
        <v>42</v>
      </c>
      <c r="S39" s="1302"/>
      <c r="T39" s="1302"/>
      <c r="U39" s="1302"/>
      <c r="V39" s="1302"/>
      <c r="W39" s="1302"/>
      <c r="X39" s="65"/>
      <c r="Y39" s="65"/>
      <c r="Z39" s="1320">
        <f>CHOOSE($AB$33,'セールスアクション '!B9,'セールスアクション '!B17,'セールスアクション '!B25,'セールスアクション '!B33,'セールスアクション '!B41)</f>
        <v>0</v>
      </c>
      <c r="AA39" s="1321"/>
      <c r="AB39" s="1321"/>
      <c r="AC39" s="1321"/>
      <c r="AD39" s="1321"/>
      <c r="AE39" s="1321"/>
      <c r="AF39" s="1321"/>
      <c r="AG39" s="1321"/>
      <c r="AH39" s="1321"/>
      <c r="AI39" s="1321"/>
      <c r="AJ39" s="1321"/>
      <c r="AK39" s="1321"/>
      <c r="AL39" s="1321"/>
      <c r="AM39" s="1321"/>
      <c r="AN39" s="1321"/>
      <c r="AO39" s="1321"/>
      <c r="AP39" s="1321"/>
      <c r="AQ39" s="1321"/>
      <c r="AR39" s="1321"/>
      <c r="AS39" s="1321"/>
      <c r="AT39" s="1321"/>
      <c r="AU39" s="1321"/>
      <c r="AV39" s="1321"/>
      <c r="AW39" s="1321"/>
      <c r="AX39" s="1321"/>
      <c r="AY39" s="1321"/>
      <c r="AZ39" s="1321">
        <f>CHOOSE($AB$33,'セールスアクション '!I9,'セールスアクション '!I17,'セールスアクション '!I25,'セールスアクション '!I33,'セールスアクション '!I41)</f>
        <v>0</v>
      </c>
      <c r="BA39" s="1321"/>
      <c r="BB39" s="1321"/>
      <c r="BC39" s="1321"/>
      <c r="BD39" s="1321"/>
      <c r="BE39" s="1321"/>
      <c r="BF39" s="1368"/>
      <c r="BG39" s="1368"/>
      <c r="BH39" s="1357">
        <f>CHOOSE($CA$1,PMC.D!D10,PMC.D!D19,PMC.D!D28,PMC.D!D37,PMC.D!D46,PMC.D!D55)</f>
        <v>0</v>
      </c>
      <c r="BI39" s="1358"/>
      <c r="BJ39" s="1358"/>
      <c r="BK39" s="1358"/>
      <c r="BL39" s="1358"/>
      <c r="BM39" s="1358"/>
      <c r="BN39" s="1358"/>
      <c r="BO39" s="1358"/>
      <c r="BP39" s="1358"/>
      <c r="BQ39" s="1358"/>
      <c r="BR39" s="1358"/>
      <c r="BS39" s="1359"/>
      <c r="BT39" s="1368"/>
      <c r="BU39" s="1368"/>
      <c r="BV39" s="1357">
        <f>CHOOSE($CA$1,PMC.D!J10,PMC.D!J19,PMC.D!J28,PMC.D!J37,PMC.D!J46,PMC.D!J55)</f>
        <v>0</v>
      </c>
      <c r="BW39" s="1358"/>
      <c r="BX39" s="1358"/>
      <c r="BY39" s="1358"/>
      <c r="BZ39" s="1358"/>
      <c r="CA39" s="1358"/>
      <c r="CB39" s="1358"/>
      <c r="CC39" s="1358"/>
      <c r="CD39" s="1358"/>
      <c r="CE39" s="1358"/>
      <c r="CF39" s="1358"/>
      <c r="CG39" s="1359"/>
      <c r="CH39" s="1368"/>
      <c r="CI39" s="1369"/>
      <c r="CP39" s="64"/>
      <c r="CT39" s="64"/>
      <c r="CU39" s="64"/>
      <c r="CV39" s="64"/>
    </row>
    <row r="40" spans="1:126" ht="22.5" customHeight="1">
      <c r="A40" s="443">
        <f t="shared" si="8"/>
        <v>27</v>
      </c>
      <c r="B40" s="269">
        <f>ｼﾌﾄ原本!C31</f>
        <v>0</v>
      </c>
      <c r="C40" s="784">
        <f>ｼﾌﾄ原本!U31</f>
        <v>0</v>
      </c>
      <c r="D40" s="435">
        <f>IF(COUNTIF($H$14:$H$30,27),VLOOKUP(27,$H$14:$CU$30,3,FALSE),0)</f>
        <v>0</v>
      </c>
      <c r="E40" s="429">
        <f>IF(COUNTIF($H$14:$H$30,27),VLOOKUP(27,$H$14:$CU$30,4,FALSE),0)</f>
        <v>0</v>
      </c>
      <c r="F40" s="430">
        <f>IF(COUNTIF($H$14:$H$30,27),VLOOKUP(27,$H$14:$CU$30,92,FALSE),0)</f>
        <v>0</v>
      </c>
      <c r="G40" s="431">
        <f>IF(COUNTIF($H$14:$H$30,27),VLOOKUP(27,$H$14:$CW$30,94,FALSE),0)</f>
        <v>0</v>
      </c>
      <c r="I40" s="807" t="s">
        <v>195</v>
      </c>
      <c r="J40" s="1479">
        <f ca="1">J39+K39</f>
        <v>52.25</v>
      </c>
      <c r="K40" s="1479"/>
      <c r="L40" s="1302">
        <f>CN11-CN8</f>
        <v>42</v>
      </c>
      <c r="M40" s="1302"/>
      <c r="N40" s="1302"/>
      <c r="O40" s="1302"/>
      <c r="P40" s="1302"/>
      <c r="Q40" s="1302"/>
      <c r="R40" s="1302"/>
      <c r="S40" s="1302"/>
      <c r="T40" s="1302"/>
      <c r="U40" s="1302"/>
      <c r="V40" s="1302"/>
      <c r="W40" s="1302"/>
      <c r="X40" s="386"/>
      <c r="Y40" s="387"/>
      <c r="Z40" s="1387"/>
      <c r="AA40" s="1373"/>
      <c r="AB40" s="1373"/>
      <c r="AC40" s="1373"/>
      <c r="AD40" s="1373"/>
      <c r="AE40" s="1373"/>
      <c r="AF40" s="1373"/>
      <c r="AG40" s="1373"/>
      <c r="AH40" s="1373"/>
      <c r="AI40" s="1373"/>
      <c r="AJ40" s="1373"/>
      <c r="AK40" s="1373"/>
      <c r="AL40" s="1373"/>
      <c r="AM40" s="1373"/>
      <c r="AN40" s="1373"/>
      <c r="AO40" s="1373"/>
      <c r="AP40" s="1373"/>
      <c r="AQ40" s="1373"/>
      <c r="AR40" s="1373"/>
      <c r="AS40" s="1373"/>
      <c r="AT40" s="1373"/>
      <c r="AU40" s="1373"/>
      <c r="AV40" s="1373"/>
      <c r="AW40" s="1373"/>
      <c r="AX40" s="1373"/>
      <c r="AY40" s="1373"/>
      <c r="AZ40" s="1373"/>
      <c r="BA40" s="1373"/>
      <c r="BB40" s="1373"/>
      <c r="BC40" s="1373"/>
      <c r="BD40" s="1373"/>
      <c r="BE40" s="1373"/>
      <c r="BF40" s="1373"/>
      <c r="BG40" s="1373"/>
      <c r="BH40" s="1373"/>
      <c r="BI40" s="1373"/>
      <c r="BJ40" s="1373"/>
      <c r="BK40" s="1373"/>
      <c r="BL40" s="1373"/>
      <c r="BM40" s="1373"/>
      <c r="BN40" s="1373"/>
      <c r="BO40" s="1373"/>
      <c r="BP40" s="1373"/>
      <c r="BQ40" s="1373"/>
      <c r="BR40" s="1373"/>
      <c r="BS40" s="1373"/>
      <c r="BT40" s="1373"/>
      <c r="BU40" s="1373"/>
      <c r="BV40" s="1373"/>
      <c r="BW40" s="1373"/>
      <c r="BX40" s="1373"/>
      <c r="BY40" s="1373"/>
      <c r="BZ40" s="1373"/>
      <c r="CA40" s="1373"/>
      <c r="CB40" s="1373"/>
      <c r="CC40" s="1373"/>
      <c r="CD40" s="1373"/>
      <c r="CE40" s="1373"/>
      <c r="CF40" s="1373"/>
      <c r="CG40" s="1373"/>
      <c r="CH40" s="1373"/>
      <c r="CI40" s="1374"/>
      <c r="CP40" s="64"/>
      <c r="CT40" s="64"/>
      <c r="CU40" s="64"/>
      <c r="CV40" s="64"/>
    </row>
    <row r="41" spans="1:126" ht="22.5" customHeight="1">
      <c r="A41" s="443">
        <f t="shared" si="8"/>
        <v>28</v>
      </c>
      <c r="B41" s="269" t="str">
        <f>ｼﾌﾄ原本!C32</f>
        <v>A.M（本部）</v>
      </c>
      <c r="C41" s="784">
        <f>ｼﾌﾄ原本!U32</f>
        <v>0</v>
      </c>
      <c r="D41" s="435">
        <f>IF(COUNTIF($H$14:$H$30,28),VLOOKUP(28,$H$14:$CU$30,3,FALSE),0)</f>
        <v>0</v>
      </c>
      <c r="E41" s="429">
        <f>IF(COUNTIF($H$14:$H$30,28),VLOOKUP(28,$H$14:$CU$30,4,FALSE),0)</f>
        <v>0</v>
      </c>
      <c r="F41" s="430">
        <f>IF(COUNTIF($H$14:$H$30,28),VLOOKUP(28,$H$14:$CU$30,92,FALSE),0)</f>
        <v>0</v>
      </c>
      <c r="G41" s="431">
        <f>IF(COUNTIF($H$14:$H$30,28),VLOOKUP(28,$H$14:$CW$30,94,FALSE),0)</f>
        <v>0</v>
      </c>
      <c r="I41" s="808" t="s">
        <v>197</v>
      </c>
      <c r="J41" s="1478">
        <f ca="1">SUMIF(CV14:CV30,"&lt;2000",CU14:CU30)</f>
        <v>69263.9375</v>
      </c>
      <c r="K41" s="1478"/>
      <c r="L41" s="1169">
        <f ca="1">R39*ﾃﾞｰﾀ入力!A8</f>
        <v>52920</v>
      </c>
      <c r="M41" s="1169"/>
      <c r="N41" s="1169"/>
      <c r="O41" s="1169"/>
      <c r="P41" s="1169"/>
      <c r="Q41" s="1169"/>
      <c r="R41" s="1169"/>
      <c r="S41" s="1169"/>
      <c r="T41" s="1169"/>
      <c r="U41" s="1169"/>
      <c r="V41" s="1169"/>
      <c r="W41" s="1169"/>
      <c r="X41" s="389"/>
      <c r="Y41" s="390"/>
      <c r="Z41" s="1375"/>
      <c r="AA41" s="1376"/>
      <c r="AB41" s="1376"/>
      <c r="AC41" s="1376"/>
      <c r="AD41" s="1376"/>
      <c r="AE41" s="1376"/>
      <c r="AF41" s="1376"/>
      <c r="AG41" s="1376"/>
      <c r="AH41" s="1376"/>
      <c r="AI41" s="1376"/>
      <c r="AJ41" s="1376"/>
      <c r="AK41" s="1376"/>
      <c r="AL41" s="1376"/>
      <c r="AM41" s="1376"/>
      <c r="AN41" s="1376"/>
      <c r="AO41" s="1376"/>
      <c r="AP41" s="1376"/>
      <c r="AQ41" s="1376"/>
      <c r="AR41" s="1376"/>
      <c r="AS41" s="1376"/>
      <c r="AT41" s="1376"/>
      <c r="AU41" s="1376"/>
      <c r="AV41" s="1376"/>
      <c r="AW41" s="1376"/>
      <c r="AX41" s="1376"/>
      <c r="AY41" s="1376"/>
      <c r="AZ41" s="1376"/>
      <c r="BA41" s="1376"/>
      <c r="BB41" s="1376"/>
      <c r="BC41" s="1376"/>
      <c r="BD41" s="1376"/>
      <c r="BE41" s="1376"/>
      <c r="BF41" s="1376"/>
      <c r="BG41" s="1376"/>
      <c r="BH41" s="1376"/>
      <c r="BI41" s="1376"/>
      <c r="BJ41" s="1376"/>
      <c r="BK41" s="1376"/>
      <c r="BL41" s="1376"/>
      <c r="BM41" s="1376"/>
      <c r="BN41" s="1376"/>
      <c r="BO41" s="1376"/>
      <c r="BP41" s="1376"/>
      <c r="BQ41" s="1376"/>
      <c r="BR41" s="1376"/>
      <c r="BS41" s="1376"/>
      <c r="BT41" s="1376"/>
      <c r="BU41" s="1376"/>
      <c r="BV41" s="1376"/>
      <c r="BW41" s="1376"/>
      <c r="BX41" s="1376"/>
      <c r="BY41" s="1376"/>
      <c r="BZ41" s="1376"/>
      <c r="CA41" s="1376"/>
      <c r="CB41" s="1376"/>
      <c r="CC41" s="1376"/>
      <c r="CD41" s="1376"/>
      <c r="CE41" s="1376"/>
      <c r="CF41" s="1376"/>
      <c r="CG41" s="1376"/>
      <c r="CH41" s="1376"/>
      <c r="CI41" s="1377"/>
      <c r="CP41" s="64"/>
      <c r="CT41" s="64"/>
      <c r="CU41" s="64"/>
      <c r="CV41" s="64"/>
    </row>
    <row r="42" spans="1:126" ht="22.5" customHeight="1">
      <c r="A42" s="443">
        <f t="shared" si="8"/>
        <v>29</v>
      </c>
      <c r="B42" s="269" t="str">
        <f>ｼﾌﾄ原本!C33</f>
        <v>S.I（本部</v>
      </c>
      <c r="C42" s="782">
        <f>ｼﾌﾄ原本!U33</f>
        <v>0</v>
      </c>
      <c r="D42" s="435">
        <f>IF(COUNTIF($H$14:$H$30,29),VLOOKUP(29,$H$14:$CU$30,3,FALSE),0)</f>
        <v>0</v>
      </c>
      <c r="E42" s="429">
        <f>IF(COUNTIF($H$14:$H$30,29),VLOOKUP(29,$H$14:$CU$30,4,FALSE),0)</f>
        <v>0</v>
      </c>
      <c r="F42" s="430">
        <f>IF(COUNTIF($H$14:$H$30,29),VLOOKUP(29,$H$14:$CU$30,92,FALSE),0)</f>
        <v>0</v>
      </c>
      <c r="G42" s="431">
        <f>IF(COUNTIF($H$14:$H$30,29),VLOOKUP(29,$H$14:$CW$30,94,FALSE),0)</f>
        <v>0</v>
      </c>
      <c r="I42" s="807" t="s">
        <v>201</v>
      </c>
      <c r="J42" s="1187">
        <f ca="1">(J41)/J35</f>
        <v>0.23087979166666667</v>
      </c>
      <c r="K42" s="1187"/>
      <c r="L42" s="1187">
        <f ca="1">L41/J35</f>
        <v>0.1764</v>
      </c>
      <c r="M42" s="1187"/>
      <c r="N42" s="1187"/>
      <c r="O42" s="1187"/>
      <c r="P42" s="1187"/>
      <c r="Q42" s="1187"/>
      <c r="R42" s="1187"/>
      <c r="S42" s="1187"/>
      <c r="T42" s="1187"/>
      <c r="U42" s="1187"/>
      <c r="V42" s="1187"/>
      <c r="W42" s="1187"/>
      <c r="X42" s="392"/>
      <c r="Y42" s="393"/>
      <c r="Z42" s="1375"/>
      <c r="AA42" s="1376"/>
      <c r="AB42" s="1376"/>
      <c r="AC42" s="1376"/>
      <c r="AD42" s="1376"/>
      <c r="AE42" s="1376"/>
      <c r="AF42" s="1376"/>
      <c r="AG42" s="1376"/>
      <c r="AH42" s="1376"/>
      <c r="AI42" s="1376"/>
      <c r="AJ42" s="1376"/>
      <c r="AK42" s="1376"/>
      <c r="AL42" s="1376"/>
      <c r="AM42" s="1376"/>
      <c r="AN42" s="1376"/>
      <c r="AO42" s="1376"/>
      <c r="AP42" s="1376"/>
      <c r="AQ42" s="1376"/>
      <c r="AR42" s="1376"/>
      <c r="AS42" s="1376"/>
      <c r="AT42" s="1376"/>
      <c r="AU42" s="1376"/>
      <c r="AV42" s="1376"/>
      <c r="AW42" s="1376"/>
      <c r="AX42" s="1376"/>
      <c r="AY42" s="1376"/>
      <c r="AZ42" s="1376"/>
      <c r="BA42" s="1376"/>
      <c r="BB42" s="1376"/>
      <c r="BC42" s="1376"/>
      <c r="BD42" s="1376"/>
      <c r="BE42" s="1376"/>
      <c r="BF42" s="1376"/>
      <c r="BG42" s="1376"/>
      <c r="BH42" s="1376"/>
      <c r="BI42" s="1376"/>
      <c r="BJ42" s="1376"/>
      <c r="BK42" s="1376"/>
      <c r="BL42" s="1376"/>
      <c r="BM42" s="1376"/>
      <c r="BN42" s="1376"/>
      <c r="BO42" s="1376"/>
      <c r="BP42" s="1376"/>
      <c r="BQ42" s="1376"/>
      <c r="BR42" s="1376"/>
      <c r="BS42" s="1376"/>
      <c r="BT42" s="1376"/>
      <c r="BU42" s="1376"/>
      <c r="BV42" s="1376"/>
      <c r="BW42" s="1376"/>
      <c r="BX42" s="1376"/>
      <c r="BY42" s="1376"/>
      <c r="BZ42" s="1376"/>
      <c r="CA42" s="1376"/>
      <c r="CB42" s="1376"/>
      <c r="CC42" s="1376"/>
      <c r="CD42" s="1376"/>
      <c r="CE42" s="1376"/>
      <c r="CF42" s="1376"/>
      <c r="CG42" s="1376"/>
      <c r="CH42" s="1376"/>
      <c r="CI42" s="1377"/>
      <c r="CP42" s="64"/>
      <c r="CT42" s="64"/>
      <c r="CU42" s="64"/>
      <c r="CV42" s="64"/>
    </row>
    <row r="43" spans="1:126" ht="22.5" customHeight="1">
      <c r="A43" s="443">
        <f t="shared" si="8"/>
        <v>30</v>
      </c>
      <c r="B43" s="269" t="str">
        <f>ｼﾌﾄ原本!C34</f>
        <v>不足①</v>
      </c>
      <c r="C43" s="784">
        <f>ｼﾌﾄ原本!U34</f>
        <v>0</v>
      </c>
      <c r="D43" s="435">
        <f>IF(COUNTIF($H$14:$H$30,30),VLOOKUP(30,$H$14:$CU$30,3,FALSE),0)</f>
        <v>0</v>
      </c>
      <c r="E43" s="429">
        <f>IF(COUNTIF($H$14:$H$30,30),VLOOKUP(30,$H$14:$CU$30,4,FALSE),0)</f>
        <v>0</v>
      </c>
      <c r="F43" s="430">
        <f>IF(COUNTIF($H$14:$H$30,30),VLOOKUP(30,$H$14:$CU$30,92,FALSE),0)</f>
        <v>0</v>
      </c>
      <c r="G43" s="431">
        <f>IF(COUNTIF($H$14:$H$30,30),VLOOKUP(30,$H$14:$CW$30,94,FALSE),0)</f>
        <v>0</v>
      </c>
      <c r="I43" s="809"/>
      <c r="J43" s="396"/>
      <c r="K43" s="396"/>
      <c r="L43" s="396"/>
      <c r="M43" s="396"/>
      <c r="N43" s="396"/>
      <c r="O43" s="396"/>
      <c r="P43" s="396"/>
      <c r="Q43" s="396"/>
      <c r="R43" s="396"/>
      <c r="S43" s="396"/>
      <c r="T43" s="396"/>
      <c r="U43" s="396"/>
      <c r="V43" s="396"/>
      <c r="W43" s="396"/>
      <c r="Z43" s="1375"/>
      <c r="AA43" s="1376"/>
      <c r="AB43" s="1376"/>
      <c r="AC43" s="1376"/>
      <c r="AD43" s="1376"/>
      <c r="AE43" s="1376"/>
      <c r="AF43" s="1376"/>
      <c r="AG43" s="1376"/>
      <c r="AH43" s="1376"/>
      <c r="AI43" s="1376"/>
      <c r="AJ43" s="1376"/>
      <c r="AK43" s="1376"/>
      <c r="AL43" s="1376"/>
      <c r="AM43" s="1376"/>
      <c r="AN43" s="1376"/>
      <c r="AO43" s="1376"/>
      <c r="AP43" s="1376"/>
      <c r="AQ43" s="1376"/>
      <c r="AR43" s="1376"/>
      <c r="AS43" s="1376"/>
      <c r="AT43" s="1376"/>
      <c r="AU43" s="1376"/>
      <c r="AV43" s="1376"/>
      <c r="AW43" s="1376"/>
      <c r="AX43" s="1376"/>
      <c r="AY43" s="1376"/>
      <c r="AZ43" s="1376"/>
      <c r="BA43" s="1376"/>
      <c r="BB43" s="1376"/>
      <c r="BC43" s="1376"/>
      <c r="BD43" s="1376"/>
      <c r="BE43" s="1376"/>
      <c r="BF43" s="1376"/>
      <c r="BG43" s="1376"/>
      <c r="BH43" s="1376"/>
      <c r="BI43" s="1376"/>
      <c r="BJ43" s="1376"/>
      <c r="BK43" s="1376"/>
      <c r="BL43" s="1376"/>
      <c r="BM43" s="1376"/>
      <c r="BN43" s="1376"/>
      <c r="BO43" s="1376"/>
      <c r="BP43" s="1376"/>
      <c r="BQ43" s="1376"/>
      <c r="BR43" s="1376"/>
      <c r="BS43" s="1376"/>
      <c r="BT43" s="1376"/>
      <c r="BU43" s="1376"/>
      <c r="BV43" s="1376"/>
      <c r="BW43" s="1376"/>
      <c r="BX43" s="1376"/>
      <c r="BY43" s="1376"/>
      <c r="BZ43" s="1376"/>
      <c r="CA43" s="1376"/>
      <c r="CB43" s="1376"/>
      <c r="CC43" s="1376"/>
      <c r="CD43" s="1376"/>
      <c r="CE43" s="1376"/>
      <c r="CF43" s="1376"/>
      <c r="CG43" s="1376"/>
      <c r="CH43" s="1376"/>
      <c r="CI43" s="1377"/>
      <c r="CP43" s="64"/>
      <c r="CT43" s="64"/>
      <c r="CU43" s="64"/>
      <c r="CV43" s="64"/>
    </row>
    <row r="44" spans="1:126" ht="22.5" customHeight="1">
      <c r="A44" s="443">
        <f t="shared" si="8"/>
        <v>31</v>
      </c>
      <c r="B44" s="269">
        <f>ｼﾌﾄ原本!C35</f>
        <v>0</v>
      </c>
      <c r="C44" s="785">
        <f>ｼﾌﾄ原本!E35</f>
        <v>0</v>
      </c>
      <c r="D44" s="435">
        <f>IF(COUNTIF($H$14:$H$30,31),VLOOKUP(31,$H$14:$CU$30,3,FALSE),0)</f>
        <v>0</v>
      </c>
      <c r="E44" s="429">
        <f>IF(COUNTIF($H$14:$H$30,31),VLOOKUP(31,$H$14:$CU$30,4,FALSE),0)</f>
        <v>0</v>
      </c>
      <c r="F44" s="430">
        <f>IF(COUNTIF($H$14:$H$30,31),VLOOKUP(31,$H$14:$CU$30,92,FALSE),0)</f>
        <v>0</v>
      </c>
      <c r="G44" s="431">
        <f>IF(COUNTIF($H$14:$H$30,31),VLOOKUP(31,$H$14:$CW$30,94,FALSE),0)</f>
        <v>0</v>
      </c>
      <c r="I44" s="809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Z44" s="1375"/>
      <c r="AA44" s="1376"/>
      <c r="AB44" s="1376"/>
      <c r="AC44" s="1376"/>
      <c r="AD44" s="1376"/>
      <c r="AE44" s="1376"/>
      <c r="AF44" s="1376"/>
      <c r="AG44" s="1376"/>
      <c r="AH44" s="1376"/>
      <c r="AI44" s="1376"/>
      <c r="AJ44" s="1376"/>
      <c r="AK44" s="1376"/>
      <c r="AL44" s="1376"/>
      <c r="AM44" s="1376"/>
      <c r="AN44" s="1376"/>
      <c r="AO44" s="1376"/>
      <c r="AP44" s="1376"/>
      <c r="AQ44" s="1376"/>
      <c r="AR44" s="1376"/>
      <c r="AS44" s="1376"/>
      <c r="AT44" s="1376"/>
      <c r="AU44" s="1376"/>
      <c r="AV44" s="1376"/>
      <c r="AW44" s="1376"/>
      <c r="AX44" s="1376"/>
      <c r="AY44" s="1376"/>
      <c r="AZ44" s="1376"/>
      <c r="BA44" s="1376"/>
      <c r="BB44" s="1376"/>
      <c r="BC44" s="1376"/>
      <c r="BD44" s="1376"/>
      <c r="BE44" s="1376"/>
      <c r="BF44" s="1376"/>
      <c r="BG44" s="1376"/>
      <c r="BH44" s="1376"/>
      <c r="BI44" s="1376"/>
      <c r="BJ44" s="1376"/>
      <c r="BK44" s="1376"/>
      <c r="BL44" s="1376"/>
      <c r="BM44" s="1376"/>
      <c r="BN44" s="1376"/>
      <c r="BO44" s="1376"/>
      <c r="BP44" s="1376"/>
      <c r="BQ44" s="1376"/>
      <c r="BR44" s="1376"/>
      <c r="BS44" s="1376"/>
      <c r="BT44" s="1376"/>
      <c r="BU44" s="1376"/>
      <c r="BV44" s="1376"/>
      <c r="BW44" s="1376"/>
      <c r="BX44" s="1376"/>
      <c r="BY44" s="1376"/>
      <c r="BZ44" s="1376"/>
      <c r="CA44" s="1376"/>
      <c r="CB44" s="1376"/>
      <c r="CC44" s="1376"/>
      <c r="CD44" s="1376"/>
      <c r="CE44" s="1376"/>
      <c r="CF44" s="1376"/>
      <c r="CG44" s="1376"/>
      <c r="CH44" s="1376"/>
      <c r="CI44" s="1377"/>
    </row>
    <row r="45" spans="1:126" ht="22.5" customHeight="1" thickBot="1">
      <c r="A45" s="443">
        <f t="shared" si="8"/>
        <v>32</v>
      </c>
      <c r="B45" s="269">
        <f>ｼﾌﾄ原本!C36</f>
        <v>0</v>
      </c>
      <c r="C45" s="785">
        <f>ｼﾌﾄ原本!E36</f>
        <v>0</v>
      </c>
      <c r="D45" s="435">
        <f>IF(COUNTIF($H$14:$H$30,32),VLOOKUP(32,$H$14:$CU$30,3,FALSE),0)</f>
        <v>0</v>
      </c>
      <c r="E45" s="429">
        <f>IF(COUNTIF($H$14:$H$30,32),VLOOKUP(32,$H$14:$CU$30,4,FALSE),0)</f>
        <v>0</v>
      </c>
      <c r="F45" s="430">
        <f>IF(COUNTIF($H$14:$H$30,32),VLOOKUP(32,$H$14:$CU$30,92,FALSE),0)</f>
        <v>0</v>
      </c>
      <c r="G45" s="431">
        <f>IF(COUNTIF($H$14:$H$30,32),VLOOKUP(32,$H$14:$CW$30,94,FALSE),0)</f>
        <v>0</v>
      </c>
      <c r="I45" s="809"/>
      <c r="J45" s="396"/>
      <c r="K45" s="396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6"/>
      <c r="Z45" s="1378"/>
      <c r="AA45" s="1379"/>
      <c r="AB45" s="1379"/>
      <c r="AC45" s="1379"/>
      <c r="AD45" s="1379"/>
      <c r="AE45" s="1379"/>
      <c r="AF45" s="1379"/>
      <c r="AG45" s="1379"/>
      <c r="AH45" s="1379"/>
      <c r="AI45" s="1379"/>
      <c r="AJ45" s="1379"/>
      <c r="AK45" s="1379"/>
      <c r="AL45" s="1379"/>
      <c r="AM45" s="1379"/>
      <c r="AN45" s="1379"/>
      <c r="AO45" s="1379"/>
      <c r="AP45" s="1379"/>
      <c r="AQ45" s="1379"/>
      <c r="AR45" s="1379"/>
      <c r="AS45" s="1379"/>
      <c r="AT45" s="1379"/>
      <c r="AU45" s="1379"/>
      <c r="AV45" s="1379"/>
      <c r="AW45" s="1379"/>
      <c r="AX45" s="1379"/>
      <c r="AY45" s="1379"/>
      <c r="AZ45" s="1379"/>
      <c r="BA45" s="1379"/>
      <c r="BB45" s="1379"/>
      <c r="BC45" s="1379"/>
      <c r="BD45" s="1379"/>
      <c r="BE45" s="1379"/>
      <c r="BF45" s="1379"/>
      <c r="BG45" s="1379"/>
      <c r="BH45" s="1379"/>
      <c r="BI45" s="1379"/>
      <c r="BJ45" s="1379"/>
      <c r="BK45" s="1379"/>
      <c r="BL45" s="1379"/>
      <c r="BM45" s="1379"/>
      <c r="BN45" s="1379"/>
      <c r="BO45" s="1379"/>
      <c r="BP45" s="1379"/>
      <c r="BQ45" s="1379"/>
      <c r="BR45" s="1379"/>
      <c r="BS45" s="1379"/>
      <c r="BT45" s="1379"/>
      <c r="BU45" s="1379"/>
      <c r="BV45" s="1379"/>
      <c r="BW45" s="1379"/>
      <c r="BX45" s="1379"/>
      <c r="BY45" s="1379"/>
      <c r="BZ45" s="1379"/>
      <c r="CA45" s="1379"/>
      <c r="CB45" s="1379"/>
      <c r="CC45" s="1379"/>
      <c r="CD45" s="1379"/>
      <c r="CE45" s="1379"/>
      <c r="CF45" s="1379"/>
      <c r="CG45" s="1379"/>
      <c r="CH45" s="1379"/>
      <c r="CI45" s="1380"/>
    </row>
    <row r="46" spans="1:126" ht="22.5" customHeight="1" thickBot="1">
      <c r="A46" s="444">
        <f t="shared" si="8"/>
        <v>33</v>
      </c>
      <c r="B46" s="445">
        <f>ｼﾌﾄ原本!C37</f>
        <v>0</v>
      </c>
      <c r="C46" s="786">
        <f>ｼﾌﾄ原本!E37</f>
        <v>0</v>
      </c>
      <c r="D46" s="437">
        <f>IF(COUNTIF($H$14:$H$30,33),VLOOKUP(33,$H$14:$CU$30,3,FALSE),0)</f>
        <v>0</v>
      </c>
      <c r="E46" s="438">
        <f>IF(COUNTIF($H$14:$H$30,33),VLOOKUP(33,$H$14:$CU$30,4,FALSE),0)</f>
        <v>0</v>
      </c>
      <c r="F46" s="439">
        <f>IF(COUNTIF($H$14:$H$30,33),VLOOKUP(33,$H$14:$CU$30,92,FALSE),0)</f>
        <v>0</v>
      </c>
      <c r="G46" s="440">
        <f>IF(COUNTIF($H$14:$H$30,33),VLOOKUP(33,$H$14:$CW$30,94,FALSE),0)</f>
        <v>0</v>
      </c>
      <c r="I46" s="809"/>
      <c r="J46" s="396"/>
      <c r="K46" s="396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6"/>
    </row>
    <row r="47" spans="1:126" ht="20.25" customHeight="1">
      <c r="I47" s="807" t="s">
        <v>199</v>
      </c>
      <c r="J47" s="1382">
        <f ca="1">J41/K39</f>
        <v>1325.6255980861245</v>
      </c>
      <c r="K47" s="1382"/>
      <c r="L47" s="1382">
        <f>ﾃﾞｰﾀ入力!A8</f>
        <v>1260</v>
      </c>
      <c r="M47" s="1382"/>
      <c r="N47" s="1382"/>
      <c r="O47" s="1382"/>
      <c r="P47" s="1382"/>
      <c r="Q47" s="1382"/>
      <c r="R47" s="1382"/>
      <c r="S47" s="1382"/>
      <c r="T47" s="1382"/>
      <c r="U47" s="1382"/>
      <c r="V47" s="1382"/>
      <c r="W47" s="1382"/>
      <c r="DP47" s="221"/>
      <c r="DT47" s="69"/>
      <c r="DU47" s="69"/>
      <c r="DV47" s="69"/>
    </row>
    <row r="48" spans="1:126" ht="20.25" customHeight="1">
      <c r="I48" s="807" t="s">
        <v>82</v>
      </c>
      <c r="J48" s="1169">
        <f ca="1">CW31</f>
        <v>6156</v>
      </c>
      <c r="K48" s="1169"/>
      <c r="L48" s="1381"/>
      <c r="M48" s="1381"/>
      <c r="N48" s="1381"/>
      <c r="O48" s="1381"/>
      <c r="P48" s="1381"/>
      <c r="Q48" s="1381"/>
      <c r="R48" s="1381"/>
      <c r="S48" s="1381"/>
      <c r="T48" s="1381"/>
      <c r="U48" s="1381"/>
      <c r="V48" s="1381"/>
      <c r="W48" s="1381"/>
    </row>
    <row r="49" spans="11:19" ht="20.25" customHeight="1">
      <c r="K49" s="64"/>
      <c r="L49" s="398"/>
      <c r="M49" s="398"/>
      <c r="N49" s="64"/>
      <c r="O49" s="64"/>
      <c r="P49" s="64"/>
      <c r="Q49" s="64"/>
      <c r="R49" s="64"/>
      <c r="S49" s="64"/>
    </row>
    <row r="50" spans="11:19" ht="20.25" customHeight="1">
      <c r="K50" s="64"/>
      <c r="L50" s="66"/>
      <c r="M50" s="66"/>
      <c r="N50" s="64"/>
      <c r="O50" s="64"/>
      <c r="P50" s="64"/>
      <c r="Q50" s="64"/>
      <c r="R50" s="64"/>
      <c r="S50" s="64"/>
    </row>
    <row r="51" spans="11:19" ht="20.25" customHeight="1">
      <c r="L51" s="64"/>
      <c r="M51" s="64"/>
    </row>
    <row r="52" spans="11:19" ht="20.25" customHeight="1">
      <c r="L52" s="64"/>
      <c r="M52" s="64"/>
    </row>
  </sheetData>
  <sheetProtection formatCells="0"/>
  <mergeCells count="349">
    <mergeCell ref="CH36:CI36"/>
    <mergeCell ref="CH37:CI37"/>
    <mergeCell ref="CH38:CI38"/>
    <mergeCell ref="CH39:CI39"/>
    <mergeCell ref="Z36:AY36"/>
    <mergeCell ref="X32:AA32"/>
    <mergeCell ref="BV39:CG39"/>
    <mergeCell ref="BV35:CG35"/>
    <mergeCell ref="BV36:CG36"/>
    <mergeCell ref="BV38:CG38"/>
    <mergeCell ref="BT39:BU39"/>
    <mergeCell ref="BF38:BG38"/>
    <mergeCell ref="BT36:BU36"/>
    <mergeCell ref="BT37:BU37"/>
    <mergeCell ref="BT38:BU38"/>
    <mergeCell ref="AZ37:BE37"/>
    <mergeCell ref="Z38:AY38"/>
    <mergeCell ref="Z39:AY39"/>
    <mergeCell ref="BH35:BS35"/>
    <mergeCell ref="BH37:BS37"/>
    <mergeCell ref="BH38:BS38"/>
    <mergeCell ref="BH39:BS39"/>
    <mergeCell ref="BF39:BG39"/>
    <mergeCell ref="BV34:CI34"/>
    <mergeCell ref="CH35:CI35"/>
    <mergeCell ref="CJ31:CM31"/>
    <mergeCell ref="CF32:CI32"/>
    <mergeCell ref="BT35:BU35"/>
    <mergeCell ref="CJ32:CM32"/>
    <mergeCell ref="AZ35:BE35"/>
    <mergeCell ref="AZ31:BC31"/>
    <mergeCell ref="BD31:BG31"/>
    <mergeCell ref="AB33:AE33"/>
    <mergeCell ref="AF33:AI33"/>
    <mergeCell ref="AF31:AI31"/>
    <mergeCell ref="CF31:CI31"/>
    <mergeCell ref="BP31:BS31"/>
    <mergeCell ref="AJ32:AM32"/>
    <mergeCell ref="BH32:BK32"/>
    <mergeCell ref="K1:U1"/>
    <mergeCell ref="V1:Y1"/>
    <mergeCell ref="AZ6:BC6"/>
    <mergeCell ref="BD6:BG6"/>
    <mergeCell ref="AZ7:BC7"/>
    <mergeCell ref="BD7:BG7"/>
    <mergeCell ref="AN5:AQ5"/>
    <mergeCell ref="AR5:AU5"/>
    <mergeCell ref="AR1:AU1"/>
    <mergeCell ref="BD5:BG5"/>
    <mergeCell ref="AZ5:BC5"/>
    <mergeCell ref="AZ1:BC1"/>
    <mergeCell ref="AZ3:BC3"/>
    <mergeCell ref="AV5:AY5"/>
    <mergeCell ref="AC1:AI1"/>
    <mergeCell ref="AJ1:AM1"/>
    <mergeCell ref="L3:O3"/>
    <mergeCell ref="AF6:AI6"/>
    <mergeCell ref="AR7:AU7"/>
    <mergeCell ref="AJ3:AM3"/>
    <mergeCell ref="AN3:AQ3"/>
    <mergeCell ref="AB3:AE3"/>
    <mergeCell ref="BD1:BK1"/>
    <mergeCell ref="AN1:AQ1"/>
    <mergeCell ref="CN2:CO2"/>
    <mergeCell ref="CN4:CO4"/>
    <mergeCell ref="CN6:CO6"/>
    <mergeCell ref="CN7:CO7"/>
    <mergeCell ref="CN3:CO3"/>
    <mergeCell ref="CN5:CO5"/>
    <mergeCell ref="CF8:CI8"/>
    <mergeCell ref="X4:AA4"/>
    <mergeCell ref="X5:AA5"/>
    <mergeCell ref="AB5:AE5"/>
    <mergeCell ref="AB8:AE8"/>
    <mergeCell ref="AF8:AI8"/>
    <mergeCell ref="CJ4:CM4"/>
    <mergeCell ref="CJ7:CM7"/>
    <mergeCell ref="CF7:CI7"/>
    <mergeCell ref="BT6:BW6"/>
    <mergeCell ref="CB8:CE8"/>
    <mergeCell ref="BX7:CA7"/>
    <mergeCell ref="BT8:BW8"/>
    <mergeCell ref="BH8:BK8"/>
    <mergeCell ref="BL7:BO7"/>
    <mergeCell ref="BP7:BS7"/>
    <mergeCell ref="BT4:BW4"/>
    <mergeCell ref="BL5:BO5"/>
    <mergeCell ref="AF5:AI5"/>
    <mergeCell ref="CJ3:CM3"/>
    <mergeCell ref="CF5:CI5"/>
    <mergeCell ref="BT7:BW7"/>
    <mergeCell ref="BH5:BK5"/>
    <mergeCell ref="AV7:AY7"/>
    <mergeCell ref="BP4:BS4"/>
    <mergeCell ref="AR4:AU4"/>
    <mergeCell ref="AZ4:BC4"/>
    <mergeCell ref="BP6:BS6"/>
    <mergeCell ref="BH7:BK7"/>
    <mergeCell ref="BP5:BS5"/>
    <mergeCell ref="BH6:BK6"/>
    <mergeCell ref="BD3:BG3"/>
    <mergeCell ref="CB3:CE3"/>
    <mergeCell ref="BD4:BG4"/>
    <mergeCell ref="AF4:AI4"/>
    <mergeCell ref="AJ4:AM4"/>
    <mergeCell ref="AR3:AU3"/>
    <mergeCell ref="AF3:AI3"/>
    <mergeCell ref="AN4:AQ4"/>
    <mergeCell ref="CP13:CQ13"/>
    <mergeCell ref="CP14:CQ14"/>
    <mergeCell ref="CN13:CO13"/>
    <mergeCell ref="CN11:CO11"/>
    <mergeCell ref="CN10:CO10"/>
    <mergeCell ref="CN15:CO15"/>
    <mergeCell ref="AB4:AE4"/>
    <mergeCell ref="CF6:CI6"/>
    <mergeCell ref="CJ6:CM6"/>
    <mergeCell ref="BX4:CA4"/>
    <mergeCell ref="CB7:CE7"/>
    <mergeCell ref="CJ5:CM5"/>
    <mergeCell ref="CB5:CE5"/>
    <mergeCell ref="CB6:CE6"/>
    <mergeCell ref="AN6:AQ6"/>
    <mergeCell ref="AR6:AU6"/>
    <mergeCell ref="BD8:BG8"/>
    <mergeCell ref="AR8:AU8"/>
    <mergeCell ref="BH10:BK10"/>
    <mergeCell ref="CF10:CI10"/>
    <mergeCell ref="BP10:BS10"/>
    <mergeCell ref="BX10:CA10"/>
    <mergeCell ref="CB10:CE10"/>
    <mergeCell ref="BH9:BK9"/>
    <mergeCell ref="CP15:CQ15"/>
    <mergeCell ref="CP28:CQ28"/>
    <mergeCell ref="CP19:CQ19"/>
    <mergeCell ref="CN22:CO22"/>
    <mergeCell ref="CP23:CQ23"/>
    <mergeCell ref="CN20:CO20"/>
    <mergeCell ref="CP26:CQ26"/>
    <mergeCell ref="CP29:CQ29"/>
    <mergeCell ref="CP31:CQ31"/>
    <mergeCell ref="CN29:CO29"/>
    <mergeCell ref="CP30:CQ30"/>
    <mergeCell ref="CN31:CO31"/>
    <mergeCell ref="CN25:CO25"/>
    <mergeCell ref="CP24:CQ24"/>
    <mergeCell ref="CN19:CO19"/>
    <mergeCell ref="CN28:CO28"/>
    <mergeCell ref="CP27:CQ27"/>
    <mergeCell ref="CN30:CO30"/>
    <mergeCell ref="CN26:CO26"/>
    <mergeCell ref="CN27:CO27"/>
    <mergeCell ref="CP20:CQ20"/>
    <mergeCell ref="CN21:CO21"/>
    <mergeCell ref="CP21:CQ21"/>
    <mergeCell ref="CP22:CQ22"/>
    <mergeCell ref="CP25:CQ25"/>
    <mergeCell ref="CP16:CQ16"/>
    <mergeCell ref="CN17:CO17"/>
    <mergeCell ref="CP17:CQ17"/>
    <mergeCell ref="CN18:CO18"/>
    <mergeCell ref="CP18:CQ18"/>
    <mergeCell ref="CN16:CO16"/>
    <mergeCell ref="CN24:CO24"/>
    <mergeCell ref="CN23:CO23"/>
    <mergeCell ref="BL8:BO8"/>
    <mergeCell ref="BP8:BS8"/>
    <mergeCell ref="CJ8:CM8"/>
    <mergeCell ref="CJ9:CM9"/>
    <mergeCell ref="CF9:CI9"/>
    <mergeCell ref="BT5:BW5"/>
    <mergeCell ref="BX8:CA8"/>
    <mergeCell ref="BL6:BO6"/>
    <mergeCell ref="BX6:CA6"/>
    <mergeCell ref="BX5:CA5"/>
    <mergeCell ref="CF11:CI11"/>
    <mergeCell ref="CB11:CE11"/>
    <mergeCell ref="CJ11:CM11"/>
    <mergeCell ref="CN9:CO9"/>
    <mergeCell ref="CN14:CO14"/>
    <mergeCell ref="CN8:CO8"/>
    <mergeCell ref="BP9:BS9"/>
    <mergeCell ref="BX9:CA9"/>
    <mergeCell ref="BT9:BW9"/>
    <mergeCell ref="CJ10:CM10"/>
    <mergeCell ref="CA1:CE1"/>
    <mergeCell ref="BT1:BZ1"/>
    <mergeCell ref="CF3:CI3"/>
    <mergeCell ref="CB4:CE4"/>
    <mergeCell ref="CF4:CI4"/>
    <mergeCell ref="BH4:BK4"/>
    <mergeCell ref="BH3:BK3"/>
    <mergeCell ref="AV3:AY3"/>
    <mergeCell ref="BL4:BO4"/>
    <mergeCell ref="AV4:AY4"/>
    <mergeCell ref="BT3:BW3"/>
    <mergeCell ref="BX3:CA3"/>
    <mergeCell ref="BL3:BO3"/>
    <mergeCell ref="BP3:BS3"/>
    <mergeCell ref="X3:AA3"/>
    <mergeCell ref="AZ8:BC8"/>
    <mergeCell ref="AN8:AQ8"/>
    <mergeCell ref="AR9:AU9"/>
    <mergeCell ref="AN7:AQ7"/>
    <mergeCell ref="I8:J8"/>
    <mergeCell ref="L7:O7"/>
    <mergeCell ref="L8:O8"/>
    <mergeCell ref="I9:J9"/>
    <mergeCell ref="P9:S9"/>
    <mergeCell ref="AJ9:AM9"/>
    <mergeCell ref="AV8:AY8"/>
    <mergeCell ref="AV9:AY9"/>
    <mergeCell ref="I7:J7"/>
    <mergeCell ref="P7:S7"/>
    <mergeCell ref="X8:AA8"/>
    <mergeCell ref="X7:AA7"/>
    <mergeCell ref="AB7:AE7"/>
    <mergeCell ref="AN9:AQ9"/>
    <mergeCell ref="AF7:AI7"/>
    <mergeCell ref="AJ7:AM7"/>
    <mergeCell ref="L4:O4"/>
    <mergeCell ref="AJ6:AM6"/>
    <mergeCell ref="AJ5:AM5"/>
    <mergeCell ref="I3:J4"/>
    <mergeCell ref="L47:W47"/>
    <mergeCell ref="J47:K47"/>
    <mergeCell ref="J42:K42"/>
    <mergeCell ref="T5:W5"/>
    <mergeCell ref="I5:J6"/>
    <mergeCell ref="T7:W7"/>
    <mergeCell ref="P8:S8"/>
    <mergeCell ref="P5:S5"/>
    <mergeCell ref="L5:O5"/>
    <mergeCell ref="L6:O6"/>
    <mergeCell ref="T6:W6"/>
    <mergeCell ref="T9:W9"/>
    <mergeCell ref="T8:W8"/>
    <mergeCell ref="P31:S31"/>
    <mergeCell ref="T31:W31"/>
    <mergeCell ref="P3:S3"/>
    <mergeCell ref="T3:W3"/>
    <mergeCell ref="P4:S4"/>
    <mergeCell ref="T4:W4"/>
    <mergeCell ref="J48:K48"/>
    <mergeCell ref="L48:W48"/>
    <mergeCell ref="L42:W42"/>
    <mergeCell ref="I11:J11"/>
    <mergeCell ref="J41:K41"/>
    <mergeCell ref="J34:K34"/>
    <mergeCell ref="L34:W34"/>
    <mergeCell ref="I10:J10"/>
    <mergeCell ref="L31:O31"/>
    <mergeCell ref="L10:O10"/>
    <mergeCell ref="L11:O11"/>
    <mergeCell ref="P11:S11"/>
    <mergeCell ref="T11:W11"/>
    <mergeCell ref="R39:W39"/>
    <mergeCell ref="J40:K40"/>
    <mergeCell ref="L40:W40"/>
    <mergeCell ref="J38:K38"/>
    <mergeCell ref="J37:K37"/>
    <mergeCell ref="J35:W35"/>
    <mergeCell ref="L37:W37"/>
    <mergeCell ref="AZ39:BE39"/>
    <mergeCell ref="Z35:AY35"/>
    <mergeCell ref="BF36:BG36"/>
    <mergeCell ref="AZ36:BE36"/>
    <mergeCell ref="AJ31:AM31"/>
    <mergeCell ref="P6:S6"/>
    <mergeCell ref="P10:S10"/>
    <mergeCell ref="T10:W10"/>
    <mergeCell ref="X10:AA10"/>
    <mergeCell ref="X11:AA11"/>
    <mergeCell ref="AV6:AY6"/>
    <mergeCell ref="X9:AA9"/>
    <mergeCell ref="X31:AA31"/>
    <mergeCell ref="AB31:AE31"/>
    <mergeCell ref="AV31:AY31"/>
    <mergeCell ref="X6:AA6"/>
    <mergeCell ref="AB6:AE6"/>
    <mergeCell ref="AJ8:AM8"/>
    <mergeCell ref="Z37:AY37"/>
    <mergeCell ref="AN31:AQ31"/>
    <mergeCell ref="AR31:AU31"/>
    <mergeCell ref="BD9:BG9"/>
    <mergeCell ref="BD10:BG10"/>
    <mergeCell ref="BD11:BG11"/>
    <mergeCell ref="BV37:CG37"/>
    <mergeCell ref="AZ38:BE38"/>
    <mergeCell ref="BF37:BG37"/>
    <mergeCell ref="AR11:AU11"/>
    <mergeCell ref="AN11:AQ11"/>
    <mergeCell ref="BH11:BK11"/>
    <mergeCell ref="BT32:BW32"/>
    <mergeCell ref="BH31:BK31"/>
    <mergeCell ref="L41:W41"/>
    <mergeCell ref="BX31:CA31"/>
    <mergeCell ref="BT11:BW11"/>
    <mergeCell ref="BH36:BS36"/>
    <mergeCell ref="AR32:AU32"/>
    <mergeCell ref="AV32:AY32"/>
    <mergeCell ref="AZ32:BC32"/>
    <mergeCell ref="AB32:AE32"/>
    <mergeCell ref="L38:W38"/>
    <mergeCell ref="L32:O32"/>
    <mergeCell ref="AF32:AI32"/>
    <mergeCell ref="AN32:AQ32"/>
    <mergeCell ref="AB11:AE11"/>
    <mergeCell ref="AF11:AI11"/>
    <mergeCell ref="J36:W36"/>
    <mergeCell ref="BL31:BO31"/>
    <mergeCell ref="AB9:AE9"/>
    <mergeCell ref="AR10:AU10"/>
    <mergeCell ref="AJ10:AM10"/>
    <mergeCell ref="AN10:AQ10"/>
    <mergeCell ref="AJ11:AM11"/>
    <mergeCell ref="BF35:BG35"/>
    <mergeCell ref="BH34:BU34"/>
    <mergeCell ref="AZ11:BC11"/>
    <mergeCell ref="AV10:AY10"/>
    <mergeCell ref="AV11:AY11"/>
    <mergeCell ref="BT10:BW10"/>
    <mergeCell ref="BL9:BO9"/>
    <mergeCell ref="Z34:BG34"/>
    <mergeCell ref="BL10:BO10"/>
    <mergeCell ref="Z40:CI45"/>
    <mergeCell ref="J32:K32"/>
    <mergeCell ref="P32:S32"/>
    <mergeCell ref="T32:W32"/>
    <mergeCell ref="L9:O9"/>
    <mergeCell ref="AF9:AI9"/>
    <mergeCell ref="BX11:CA11"/>
    <mergeCell ref="BD32:BG32"/>
    <mergeCell ref="BL32:BO32"/>
    <mergeCell ref="BP32:BS32"/>
    <mergeCell ref="AZ9:BC9"/>
    <mergeCell ref="J12:K12"/>
    <mergeCell ref="J13:K13"/>
    <mergeCell ref="BL11:BO11"/>
    <mergeCell ref="BP11:BS11"/>
    <mergeCell ref="AZ10:BC10"/>
    <mergeCell ref="AB10:AE10"/>
    <mergeCell ref="AF10:AI10"/>
    <mergeCell ref="L39:Q39"/>
    <mergeCell ref="CB9:CE9"/>
    <mergeCell ref="BX32:CA32"/>
    <mergeCell ref="CB32:CE32"/>
    <mergeCell ref="BT31:BW31"/>
    <mergeCell ref="CB31:CE31"/>
  </mergeCells>
  <phoneticPr fontId="41"/>
  <conditionalFormatting sqref="L31:O31">
    <cfRule type="cellIs" dxfId="427" priority="2" stopIfTrue="1" operator="greaterThan">
      <formula>$L$11</formula>
    </cfRule>
  </conditionalFormatting>
  <conditionalFormatting sqref="L32:CM32">
    <cfRule type="cellIs" dxfId="426" priority="21" stopIfTrue="1" operator="lessThan">
      <formula>0</formula>
    </cfRule>
  </conditionalFormatting>
  <conditionalFormatting sqref="P31:S31">
    <cfRule type="cellIs" dxfId="425" priority="3" stopIfTrue="1" operator="greaterThan">
      <formula>$P$11</formula>
    </cfRule>
  </conditionalFormatting>
  <conditionalFormatting sqref="T31:W31">
    <cfRule type="cellIs" dxfId="424" priority="4" stopIfTrue="1" operator="greaterThan">
      <formula>$T$11</formula>
    </cfRule>
  </conditionalFormatting>
  <conditionalFormatting sqref="X31:AA31">
    <cfRule type="cellIs" dxfId="423" priority="5" stopIfTrue="1" operator="greaterThan">
      <formula>$X$11</formula>
    </cfRule>
  </conditionalFormatting>
  <conditionalFormatting sqref="AB31:AE31">
    <cfRule type="cellIs" dxfId="422" priority="6" stopIfTrue="1" operator="greaterThan">
      <formula>$AB$11</formula>
    </cfRule>
  </conditionalFormatting>
  <conditionalFormatting sqref="AF31:AI31">
    <cfRule type="cellIs" dxfId="421" priority="7" stopIfTrue="1" operator="greaterThan">
      <formula>$AF$11</formula>
    </cfRule>
  </conditionalFormatting>
  <conditionalFormatting sqref="AJ31:AM31">
    <cfRule type="cellIs" dxfId="420" priority="8" stopIfTrue="1" operator="greaterThan">
      <formula>$AJ$11</formula>
    </cfRule>
  </conditionalFormatting>
  <conditionalFormatting sqref="AN31:AQ31">
    <cfRule type="cellIs" dxfId="419" priority="9" stopIfTrue="1" operator="greaterThan">
      <formula>$AN$11</formula>
    </cfRule>
  </conditionalFormatting>
  <conditionalFormatting sqref="AR31:AU31">
    <cfRule type="cellIs" dxfId="418" priority="10" stopIfTrue="1" operator="greaterThan">
      <formula>$AR$11</formula>
    </cfRule>
  </conditionalFormatting>
  <conditionalFormatting sqref="AV31:AY31">
    <cfRule type="cellIs" dxfId="417" priority="11" stopIfTrue="1" operator="greaterThan">
      <formula>$AV$11</formula>
    </cfRule>
  </conditionalFormatting>
  <conditionalFormatting sqref="AZ1:BC1">
    <cfRule type="expression" dxfId="416" priority="1" stopIfTrue="1">
      <formula>"WEEKDAY($AX$1)=1"</formula>
    </cfRule>
  </conditionalFormatting>
  <conditionalFormatting sqref="AZ31:BC31">
    <cfRule type="cellIs" dxfId="415" priority="12" stopIfTrue="1" operator="greaterThan">
      <formula>$AZ$11</formula>
    </cfRule>
  </conditionalFormatting>
  <conditionalFormatting sqref="BD31:BG31">
    <cfRule type="cellIs" dxfId="414" priority="13" stopIfTrue="1" operator="greaterThan">
      <formula>$BD$11</formula>
    </cfRule>
  </conditionalFormatting>
  <conditionalFormatting sqref="BH31:BK31">
    <cfRule type="cellIs" dxfId="413" priority="14" stopIfTrue="1" operator="greaterThan">
      <formula>$BH$11</formula>
    </cfRule>
  </conditionalFormatting>
  <conditionalFormatting sqref="BL31:BO31">
    <cfRule type="cellIs" dxfId="412" priority="15" stopIfTrue="1" operator="greaterThan">
      <formula>$BL$11</formula>
    </cfRule>
  </conditionalFormatting>
  <conditionalFormatting sqref="BP31:BS31">
    <cfRule type="cellIs" dxfId="411" priority="22" stopIfTrue="1" operator="greaterThan">
      <formula>$BP$11</formula>
    </cfRule>
  </conditionalFormatting>
  <conditionalFormatting sqref="BT31:BW31">
    <cfRule type="cellIs" dxfId="410" priority="16" stopIfTrue="1" operator="greaterThan">
      <formula>$BT$11</formula>
    </cfRule>
  </conditionalFormatting>
  <conditionalFormatting sqref="BX31:CA31">
    <cfRule type="cellIs" dxfId="409" priority="20" stopIfTrue="1" operator="greaterThan">
      <formula>$BX$11</formula>
    </cfRule>
  </conditionalFormatting>
  <conditionalFormatting sqref="CB31:CE31">
    <cfRule type="cellIs" dxfId="408" priority="17" stopIfTrue="1" operator="greaterThan">
      <formula>$CB$11</formula>
    </cfRule>
  </conditionalFormatting>
  <conditionalFormatting sqref="CF31:CI31">
    <cfRule type="cellIs" dxfId="407" priority="18" stopIfTrue="1" operator="greaterThan">
      <formula>$CF$11</formula>
    </cfRule>
  </conditionalFormatting>
  <conditionalFormatting sqref="CJ31:CM31">
    <cfRule type="cellIs" dxfId="406" priority="19" stopIfTrue="1" operator="greaterThan">
      <formula>$CJ$11</formula>
    </cfRule>
  </conditionalFormatting>
  <printOptions horizontalCentered="1"/>
  <pageMargins left="0.19652777777777777" right="0.19652777777777777" top="0.19652777777777777" bottom="0.19652777777777777" header="0.51180555555555562" footer="0.51180555555555562"/>
  <pageSetup paperSize="9" scale="62" orientation="landscape" useFirstPageNumber="1" errors="NA" r:id="rId1"/>
  <headerFooter alignWithMargins="0"/>
  <ignoredErrors>
    <ignoredError sqref="L14:CM20 L22:CM30 L21:AK21 AM21:CM21" unlocked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V52"/>
  <sheetViews>
    <sheetView showGridLines="0" showZeros="0" zoomScale="66" zoomScaleNormal="66" zoomScaleSheetLayoutView="50" workbookViewId="0">
      <selection activeCell="P23" sqref="P23"/>
    </sheetView>
  </sheetViews>
  <sheetFormatPr baseColWidth="10" defaultColWidth="3.83203125" defaultRowHeight="20.25" customHeight="1"/>
  <cols>
    <col min="1" max="1" width="3.5" style="64" customWidth="1"/>
    <col min="2" max="2" width="10.6640625" style="65" customWidth="1"/>
    <col min="3" max="3" width="6.6640625" style="65" customWidth="1"/>
    <col min="4" max="7" width="6.6640625" style="65" hidden="1" customWidth="1"/>
    <col min="8" max="8" width="6.6640625" style="64" customWidth="1"/>
    <col min="9" max="9" width="15" style="64" bestFit="1" customWidth="1"/>
    <col min="10" max="10" width="10.6640625" style="64" customWidth="1"/>
    <col min="11" max="11" width="11.33203125" style="65" customWidth="1"/>
    <col min="12" max="19" width="1.83203125" style="65" customWidth="1"/>
    <col min="20" max="78" width="1.83203125" style="64" customWidth="1"/>
    <col min="79" max="79" width="2.33203125" style="64" customWidth="1"/>
    <col min="80" max="91" width="1.83203125" style="64" customWidth="1"/>
    <col min="92" max="93" width="4.83203125" style="64" customWidth="1"/>
    <col min="94" max="94" width="4.83203125" style="221" customWidth="1"/>
    <col min="95" max="95" width="4.83203125" style="64" customWidth="1"/>
    <col min="96" max="97" width="8.6640625" style="64" customWidth="1"/>
    <col min="98" max="98" width="8.6640625" style="69" customWidth="1"/>
    <col min="99" max="99" width="12.33203125" style="69" customWidth="1"/>
    <col min="100" max="100" width="7.6640625" style="69" hidden="1" customWidth="1"/>
    <col min="101" max="101" width="6.6640625" style="64" customWidth="1"/>
    <col min="102" max="102" width="5.5" style="64" customWidth="1"/>
    <col min="103" max="16384" width="3.83203125" style="64"/>
  </cols>
  <sheetData>
    <row r="1" spans="1:105" ht="36" customHeight="1">
      <c r="K1" s="1248" t="str">
        <f>ﾃﾞｰﾀ入力!B4</f>
        <v>新宿三丁目</v>
      </c>
      <c r="L1" s="1248"/>
      <c r="M1" s="1248"/>
      <c r="N1" s="1248"/>
      <c r="O1" s="1248"/>
      <c r="P1" s="1248"/>
      <c r="Q1" s="1248"/>
      <c r="R1" s="1248"/>
      <c r="S1" s="1248"/>
      <c r="T1" s="1248"/>
      <c r="U1" s="1248"/>
      <c r="V1" s="1343" t="s">
        <v>139</v>
      </c>
      <c r="W1" s="1343"/>
      <c r="X1" s="1343"/>
      <c r="Y1" s="1343"/>
      <c r="Z1" s="222"/>
      <c r="AC1" s="1340">
        <f>ﾃﾞｰﾀ入力!B5</f>
        <v>4</v>
      </c>
      <c r="AD1" s="1340"/>
      <c r="AE1" s="1340"/>
      <c r="AF1" s="1340"/>
      <c r="AG1" s="1340"/>
      <c r="AH1" s="1340"/>
      <c r="AI1" s="1340"/>
      <c r="AJ1" s="1340" t="s">
        <v>8</v>
      </c>
      <c r="AK1" s="1340"/>
      <c r="AL1" s="1340"/>
      <c r="AM1" s="1340"/>
      <c r="AN1" s="1340">
        <v>18</v>
      </c>
      <c r="AO1" s="1340"/>
      <c r="AP1" s="1340"/>
      <c r="AQ1" s="1340"/>
      <c r="AR1" s="1340" t="s">
        <v>120</v>
      </c>
      <c r="AS1" s="1340"/>
      <c r="AT1" s="1340"/>
      <c r="AU1" s="1340"/>
      <c r="AV1" s="605"/>
      <c r="AW1" s="605"/>
      <c r="AX1" s="605"/>
      <c r="AY1" s="605"/>
      <c r="AZ1" s="1342">
        <f>DATE(ﾃﾞｰﾀ入力!B3,ﾃﾞｰﾀ入力!B5,AN1)</f>
        <v>46130</v>
      </c>
      <c r="BA1" s="1342"/>
      <c r="BB1" s="1342"/>
      <c r="BC1" s="1342"/>
      <c r="BD1" s="1341" t="s">
        <v>148</v>
      </c>
      <c r="BE1" s="1341"/>
      <c r="BF1" s="1341"/>
      <c r="BG1" s="1341"/>
      <c r="BH1" s="1341"/>
      <c r="BI1" s="1341"/>
      <c r="BJ1" s="1341"/>
      <c r="BK1" s="1341"/>
      <c r="BL1" s="223"/>
      <c r="BM1" s="223"/>
      <c r="BN1" s="223"/>
      <c r="BO1" s="223"/>
      <c r="BP1" s="223"/>
      <c r="BQ1" s="223"/>
      <c r="BR1" s="223"/>
      <c r="BS1" s="223"/>
      <c r="BT1" s="1294" t="s">
        <v>200</v>
      </c>
      <c r="BU1" s="1294"/>
      <c r="BV1" s="1294"/>
      <c r="BW1" s="1294"/>
      <c r="BX1" s="1294"/>
      <c r="BY1" s="1294"/>
      <c r="BZ1" s="1294"/>
      <c r="CA1" s="1293">
        <v>4</v>
      </c>
      <c r="CB1" s="1293"/>
      <c r="CC1" s="1293"/>
      <c r="CD1" s="1293"/>
      <c r="CE1" s="1293"/>
      <c r="CH1" s="69"/>
      <c r="CI1" s="69"/>
      <c r="CJ1" s="69"/>
      <c r="CP1" s="64"/>
      <c r="CT1" s="64"/>
      <c r="CU1" s="64"/>
      <c r="CV1" s="64"/>
    </row>
    <row r="2" spans="1:105" ht="20.25" customHeight="1">
      <c r="B2" s="224"/>
      <c r="I2" s="225"/>
      <c r="J2" s="226"/>
      <c r="K2" s="318"/>
      <c r="L2" s="351">
        <v>0.20833333333333334</v>
      </c>
      <c r="M2" s="352"/>
      <c r="N2" s="352"/>
      <c r="O2" s="353"/>
      <c r="P2" s="354">
        <v>0.25</v>
      </c>
      <c r="Q2" s="355"/>
      <c r="R2" s="355"/>
      <c r="S2" s="355"/>
      <c r="T2" s="355" t="s">
        <v>149</v>
      </c>
      <c r="U2" s="355"/>
      <c r="V2" s="356"/>
      <c r="W2" s="356"/>
      <c r="X2" s="355" t="s">
        <v>150</v>
      </c>
      <c r="Y2" s="355"/>
      <c r="Z2" s="355"/>
      <c r="AA2" s="355"/>
      <c r="AB2" s="355" t="s">
        <v>151</v>
      </c>
      <c r="AC2" s="355"/>
      <c r="AD2" s="355"/>
      <c r="AE2" s="355"/>
      <c r="AF2" s="355" t="s">
        <v>152</v>
      </c>
      <c r="AG2" s="355"/>
      <c r="AH2" s="355"/>
      <c r="AI2" s="355"/>
      <c r="AJ2" s="355" t="s">
        <v>153</v>
      </c>
      <c r="AK2" s="355"/>
      <c r="AL2" s="355"/>
      <c r="AM2" s="355"/>
      <c r="AN2" s="355" t="s">
        <v>154</v>
      </c>
      <c r="AO2" s="355"/>
      <c r="AP2" s="355"/>
      <c r="AQ2" s="355"/>
      <c r="AR2" s="355" t="s">
        <v>155</v>
      </c>
      <c r="AS2" s="355"/>
      <c r="AT2" s="355"/>
      <c r="AU2" s="355"/>
      <c r="AV2" s="355" t="s">
        <v>156</v>
      </c>
      <c r="AW2" s="355"/>
      <c r="AX2" s="355"/>
      <c r="AY2" s="355"/>
      <c r="AZ2" s="355" t="s">
        <v>157</v>
      </c>
      <c r="BA2" s="355"/>
      <c r="BB2" s="355"/>
      <c r="BC2" s="355"/>
      <c r="BD2" s="355" t="s">
        <v>158</v>
      </c>
      <c r="BE2" s="355"/>
      <c r="BF2" s="355"/>
      <c r="BG2" s="355"/>
      <c r="BH2" s="355" t="s">
        <v>159</v>
      </c>
      <c r="BI2" s="355"/>
      <c r="BJ2" s="355"/>
      <c r="BK2" s="355"/>
      <c r="BL2" s="355" t="s">
        <v>160</v>
      </c>
      <c r="BM2" s="355"/>
      <c r="BN2" s="355"/>
      <c r="BO2" s="355"/>
      <c r="BP2" s="355" t="s">
        <v>161</v>
      </c>
      <c r="BQ2" s="355"/>
      <c r="BR2" s="355"/>
      <c r="BS2" s="355"/>
      <c r="BT2" s="355" t="s">
        <v>162</v>
      </c>
      <c r="BU2" s="355"/>
      <c r="BV2" s="355"/>
      <c r="BW2" s="355"/>
      <c r="BX2" s="355" t="s">
        <v>163</v>
      </c>
      <c r="BY2" s="355"/>
      <c r="BZ2" s="355"/>
      <c r="CA2" s="355"/>
      <c r="CB2" s="355" t="s">
        <v>164</v>
      </c>
      <c r="CC2" s="355"/>
      <c r="CD2" s="355"/>
      <c r="CE2" s="355"/>
      <c r="CF2" s="355" t="s">
        <v>165</v>
      </c>
      <c r="CG2" s="355"/>
      <c r="CH2" s="355"/>
      <c r="CI2" s="355"/>
      <c r="CJ2" s="355" t="s">
        <v>166</v>
      </c>
      <c r="CK2" s="355"/>
      <c r="CL2" s="355"/>
      <c r="CM2" s="355"/>
      <c r="CN2" s="1214"/>
      <c r="CO2" s="1214"/>
      <c r="CP2" s="64"/>
      <c r="CT2" s="221"/>
      <c r="CU2" s="64"/>
      <c r="CV2" s="64"/>
      <c r="CX2" s="69"/>
      <c r="CY2" s="69"/>
      <c r="CZ2" s="69"/>
    </row>
    <row r="3" spans="1:105" ht="20.25" customHeight="1">
      <c r="I3" s="1311" t="s">
        <v>167</v>
      </c>
      <c r="J3" s="1311"/>
      <c r="K3" s="357" t="s">
        <v>168</v>
      </c>
      <c r="L3" s="1210">
        <f>CHOOSE(CA1,ﾃﾞｰﾀ入力!X4,ﾃﾞｰﾀ入力!X5,ﾃﾞｰﾀ入力!X6,ﾃﾞｰﾀ入力!X7,ﾃﾞｰﾀ入力!X8,ﾃﾞｰﾀ入力!X9)</f>
        <v>0</v>
      </c>
      <c r="M3" s="1210"/>
      <c r="N3" s="1210"/>
      <c r="O3" s="1210"/>
      <c r="P3" s="1217">
        <f>CHOOSE($CA$1,ﾃﾞｰﾀ入力!Y$4,ﾃﾞｰﾀ入力!Y$5,ﾃﾞｰﾀ入力!Y$6,ﾃﾞｰﾀ入力!Y$7,ﾃﾞｰﾀ入力!Y$8,ﾃﾞｰﾀ入力!Y$9)</f>
        <v>0</v>
      </c>
      <c r="Q3" s="1217"/>
      <c r="R3" s="1217"/>
      <c r="S3" s="1217"/>
      <c r="T3" s="1217">
        <f>CHOOSE($CA$1,ﾃﾞｰﾀ入力!Z$4,ﾃﾞｰﾀ入力!Z$5,ﾃﾞｰﾀ入力!Z$6,ﾃﾞｰﾀ入力!Z$7,ﾃﾞｰﾀ入力!Z$8,ﾃﾞｰﾀ入力!Z$9)</f>
        <v>0</v>
      </c>
      <c r="U3" s="1217"/>
      <c r="V3" s="1217"/>
      <c r="W3" s="1217"/>
      <c r="X3" s="1217">
        <f>CHOOSE($CA$1,ﾃﾞｰﾀ入力!AA$4,ﾃﾞｰﾀ入力!AA$5,ﾃﾞｰﾀ入力!AA$6,ﾃﾞｰﾀ入力!AA$7,ﾃﾞｰﾀ入力!AA$8,ﾃﾞｰﾀ入力!AA$9)</f>
        <v>0</v>
      </c>
      <c r="Y3" s="1217"/>
      <c r="Z3" s="1217"/>
      <c r="AA3" s="1217"/>
      <c r="AB3" s="1217">
        <f>CHOOSE($CA$1,ﾃﾞｰﾀ入力!AB$4,ﾃﾞｰﾀ入力!AB$5,ﾃﾞｰﾀ入力!AB$6,ﾃﾞｰﾀ入力!AB$7,ﾃﾞｰﾀ入力!AB$8,ﾃﾞｰﾀ入力!AB$9)</f>
        <v>20</v>
      </c>
      <c r="AC3" s="1217"/>
      <c r="AD3" s="1217"/>
      <c r="AE3" s="1217"/>
      <c r="AF3" s="1217">
        <f>CHOOSE($CA$1,ﾃﾞｰﾀ入力!AC$4,ﾃﾞｰﾀ入力!AC$5,ﾃﾞｰﾀ入力!AC$6,ﾃﾞｰﾀ入力!AC$7,ﾃﾞｰﾀ入力!AC$8,ﾃﾞｰﾀ入力!AC$9)</f>
        <v>20</v>
      </c>
      <c r="AG3" s="1217"/>
      <c r="AH3" s="1217"/>
      <c r="AI3" s="1217"/>
      <c r="AJ3" s="1217">
        <f>CHOOSE($CA$1,ﾃﾞｰﾀ入力!AD$4,ﾃﾞｰﾀ入力!AD$5,ﾃﾞｰﾀ入力!AD$6,ﾃﾞｰﾀ入力!AD$7,ﾃﾞｰﾀ入力!AD$8,ﾃﾞｰﾀ入力!AD$9)</f>
        <v>20</v>
      </c>
      <c r="AK3" s="1217"/>
      <c r="AL3" s="1217"/>
      <c r="AM3" s="1217"/>
      <c r="AN3" s="1217">
        <f>CHOOSE($CA$1,ﾃﾞｰﾀ入力!AE$4,ﾃﾞｰﾀ入力!AE$5,ﾃﾞｰﾀ入力!AE$6,ﾃﾞｰﾀ入力!AE$7,ﾃﾞｰﾀ入力!AE$8,ﾃﾞｰﾀ入力!AE$9)</f>
        <v>32</v>
      </c>
      <c r="AO3" s="1217"/>
      <c r="AP3" s="1217"/>
      <c r="AQ3" s="1217"/>
      <c r="AR3" s="1217">
        <f>CHOOSE($CA$1,ﾃﾞｰﾀ入力!AF$4,ﾃﾞｰﾀ入力!AF$5,ﾃﾞｰﾀ入力!AF$6,ﾃﾞｰﾀ入力!AF$7,ﾃﾞｰﾀ入力!AF$8,ﾃﾞｰﾀ入力!AF$9)</f>
        <v>45</v>
      </c>
      <c r="AS3" s="1217"/>
      <c r="AT3" s="1217"/>
      <c r="AU3" s="1217"/>
      <c r="AV3" s="1217">
        <f>CHOOSE($CA$1,ﾃﾞｰﾀ入力!AG$4,ﾃﾞｰﾀ入力!AG$5,ﾃﾞｰﾀ入力!AG$6,ﾃﾞｰﾀ入力!AG$7,ﾃﾞｰﾀ入力!AG$8,ﾃﾞｰﾀ入力!AG$9)</f>
        <v>47</v>
      </c>
      <c r="AW3" s="1217"/>
      <c r="AX3" s="1217"/>
      <c r="AY3" s="1217"/>
      <c r="AZ3" s="1217">
        <f>CHOOSE($CA$1,ﾃﾞｰﾀ入力!AH$4,ﾃﾞｰﾀ入力!AH$5,ﾃﾞｰﾀ入力!AH$6,ﾃﾞｰﾀ入力!AH$7,ﾃﾞｰﾀ入力!AH$8,ﾃﾞｰﾀ入力!AH$9)</f>
        <v>50</v>
      </c>
      <c r="BA3" s="1217"/>
      <c r="BB3" s="1217"/>
      <c r="BC3" s="1217"/>
      <c r="BD3" s="1217">
        <f>CHOOSE($CA$1,ﾃﾞｰﾀ入力!AI$4,ﾃﾞｰﾀ入力!AI$5,ﾃﾞｰﾀ入力!AI$6,ﾃﾞｰﾀ入力!AI$7,ﾃﾞｰﾀ入力!AI$8,ﾃﾞｰﾀ入力!AI$9)</f>
        <v>50</v>
      </c>
      <c r="BE3" s="1217"/>
      <c r="BF3" s="1217"/>
      <c r="BG3" s="1217"/>
      <c r="BH3" s="1217">
        <f>CHOOSE($CA$1,ﾃﾞｰﾀ入力!AJ$4,ﾃﾞｰﾀ入力!AJ$5,ﾃﾞｰﾀ入力!AJ$6,ﾃﾞｰﾀ入力!AJ$7,ﾃﾞｰﾀ入力!AJ$8,ﾃﾞｰﾀ入力!AJ$9)</f>
        <v>36</v>
      </c>
      <c r="BI3" s="1217"/>
      <c r="BJ3" s="1217"/>
      <c r="BK3" s="1217"/>
      <c r="BL3" s="1217">
        <f>CHOOSE($CA$1,ﾃﾞｰﾀ入力!AK$4,ﾃﾞｰﾀ入力!AK$5,ﾃﾞｰﾀ入力!AK$6,ﾃﾞｰﾀ入力!AK$7,ﾃﾞｰﾀ入力!AK$8,ﾃﾞｰﾀ入力!AK$9)</f>
        <v>26</v>
      </c>
      <c r="BM3" s="1217"/>
      <c r="BN3" s="1217"/>
      <c r="BO3" s="1217"/>
      <c r="BP3" s="1217">
        <f>CHOOSE($CA$1,ﾃﾞｰﾀ入力!AL$4,ﾃﾞｰﾀ入力!AL$5,ﾃﾞｰﾀ入力!AL$6,ﾃﾞｰﾀ入力!AL$7,ﾃﾞｰﾀ入力!AL$8,ﾃﾞｰﾀ入力!AL$9)</f>
        <v>21</v>
      </c>
      <c r="BQ3" s="1217"/>
      <c r="BR3" s="1217"/>
      <c r="BS3" s="1217"/>
      <c r="BT3" s="1217">
        <f>CHOOSE($CA$1,ﾃﾞｰﾀ入力!AM$4,ﾃﾞｰﾀ入力!AM$5,ﾃﾞｰﾀ入力!AM$6,ﾃﾞｰﾀ入力!AM$7,ﾃﾞｰﾀ入力!AM$8,ﾃﾞｰﾀ入力!AM$9)</f>
        <v>24</v>
      </c>
      <c r="BU3" s="1217"/>
      <c r="BV3" s="1217"/>
      <c r="BW3" s="1217"/>
      <c r="BX3" s="1217">
        <f>CHOOSE($CA$1,ﾃﾞｰﾀ入力!AN4,ﾃﾞｰﾀ入力!AN$5,ﾃﾞｰﾀ入力!AN$6,ﾃﾞｰﾀ入力!AN$7,ﾃﾞｰﾀ入力!AN$8,ﾃﾞｰﾀ入力!AN$9)</f>
        <v>9</v>
      </c>
      <c r="BY3" s="1217"/>
      <c r="BZ3" s="1217"/>
      <c r="CA3" s="1217"/>
      <c r="CB3" s="1217">
        <f>CHOOSE($CA$1,ﾃﾞｰﾀ入力!AO$4,ﾃﾞｰﾀ入力!AO$5,ﾃﾞｰﾀ入力!AO$6,ﾃﾞｰﾀ入力!AO$7,ﾃﾞｰﾀ入力!AO$8,ﾃﾞｰﾀ入力!AO$9)</f>
        <v>0</v>
      </c>
      <c r="CC3" s="1217"/>
      <c r="CD3" s="1217"/>
      <c r="CE3" s="1217"/>
      <c r="CF3" s="1217">
        <f>CHOOSE($CA$1,ﾃﾞｰﾀ入力!AP$4,ﾃﾞｰﾀ入力!AP$5,ﾃﾞｰﾀ入力!AP$6,ﾃﾞｰﾀ入力!AP$7,ﾃﾞｰﾀ入力!AP$8,ﾃﾞｰﾀ入力!AP$9)</f>
        <v>0</v>
      </c>
      <c r="CG3" s="1217"/>
      <c r="CH3" s="1217"/>
      <c r="CI3" s="1217"/>
      <c r="CJ3" s="1217">
        <f>CHOOSE($CA$1,ﾃﾞｰﾀ入力!AQ$4,ﾃﾞｰﾀ入力!AQ$5,ﾃﾞｰﾀ入力!AQ$6,ﾃﾞｰﾀ入力!AQ$7,ﾃﾞｰﾀ入力!AQ$8,ﾃﾞｰﾀ入力!AQ$9)</f>
        <v>0</v>
      </c>
      <c r="CK3" s="1217"/>
      <c r="CL3" s="1217"/>
      <c r="CM3" s="1295"/>
      <c r="CN3" s="1215">
        <f>CHOOSE(CA1,ﾃﾞｰﾀ入力!V4,ﾃﾞｰﾀ入力!V5,ﾃﾞｰﾀ入力!V6,ﾃﾞｰﾀ入力!V7,ﾃﾞｰﾀ入力!V8,ﾃﾞｰﾀ入力!V9)</f>
        <v>400</v>
      </c>
      <c r="CO3" s="1216"/>
      <c r="CP3" s="64"/>
      <c r="CT3" s="221"/>
      <c r="CU3" s="64"/>
      <c r="CV3" s="64"/>
      <c r="CX3" s="69"/>
      <c r="CY3" s="69"/>
      <c r="CZ3" s="69"/>
    </row>
    <row r="4" spans="1:105" ht="20.25" customHeight="1">
      <c r="I4" s="1311"/>
      <c r="J4" s="1311"/>
      <c r="K4" s="358" t="s">
        <v>169</v>
      </c>
      <c r="L4" s="1344">
        <f>L3</f>
        <v>0</v>
      </c>
      <c r="M4" s="1345"/>
      <c r="N4" s="1345"/>
      <c r="O4" s="1346"/>
      <c r="P4" s="1333">
        <f>L4+P3</f>
        <v>0</v>
      </c>
      <c r="Q4" s="1333"/>
      <c r="R4" s="1333"/>
      <c r="S4" s="1333"/>
      <c r="T4" s="1126">
        <f>P4+T3</f>
        <v>0</v>
      </c>
      <c r="U4" s="1127"/>
      <c r="V4" s="1127"/>
      <c r="W4" s="1127"/>
      <c r="X4" s="1333">
        <f>T4+X3</f>
        <v>0</v>
      </c>
      <c r="Y4" s="1333"/>
      <c r="Z4" s="1333"/>
      <c r="AA4" s="1333"/>
      <c r="AB4" s="1333">
        <f>X4+AB3</f>
        <v>20</v>
      </c>
      <c r="AC4" s="1333"/>
      <c r="AD4" s="1333"/>
      <c r="AE4" s="1333"/>
      <c r="AF4" s="1333">
        <f>AB4+AF3</f>
        <v>40</v>
      </c>
      <c r="AG4" s="1333"/>
      <c r="AH4" s="1333"/>
      <c r="AI4" s="1333"/>
      <c r="AJ4" s="1333">
        <f>AF4+AJ3</f>
        <v>60</v>
      </c>
      <c r="AK4" s="1333"/>
      <c r="AL4" s="1333"/>
      <c r="AM4" s="1333"/>
      <c r="AN4" s="1333">
        <f>AJ4+AN3</f>
        <v>92</v>
      </c>
      <c r="AO4" s="1333"/>
      <c r="AP4" s="1333"/>
      <c r="AQ4" s="1333"/>
      <c r="AR4" s="1333">
        <f>AN4+AR3</f>
        <v>137</v>
      </c>
      <c r="AS4" s="1333"/>
      <c r="AT4" s="1333"/>
      <c r="AU4" s="1333"/>
      <c r="AV4" s="1333">
        <f>AR4+AV3</f>
        <v>184</v>
      </c>
      <c r="AW4" s="1333"/>
      <c r="AX4" s="1333"/>
      <c r="AY4" s="1333"/>
      <c r="AZ4" s="1333">
        <f>AV4+AZ3</f>
        <v>234</v>
      </c>
      <c r="BA4" s="1333"/>
      <c r="BB4" s="1333"/>
      <c r="BC4" s="1333"/>
      <c r="BD4" s="1333">
        <f>AZ4+BD3</f>
        <v>284</v>
      </c>
      <c r="BE4" s="1333"/>
      <c r="BF4" s="1333"/>
      <c r="BG4" s="1333"/>
      <c r="BH4" s="1333">
        <f>BD4+BH3</f>
        <v>320</v>
      </c>
      <c r="BI4" s="1333"/>
      <c r="BJ4" s="1333"/>
      <c r="BK4" s="1333"/>
      <c r="BL4" s="1333">
        <f>BH4+BL3</f>
        <v>346</v>
      </c>
      <c r="BM4" s="1333"/>
      <c r="BN4" s="1333"/>
      <c r="BO4" s="1333"/>
      <c r="BP4" s="1333">
        <f>BL4+BP3</f>
        <v>367</v>
      </c>
      <c r="BQ4" s="1333"/>
      <c r="BR4" s="1333"/>
      <c r="BS4" s="1333"/>
      <c r="BT4" s="1333">
        <f>BP4+BT3</f>
        <v>391</v>
      </c>
      <c r="BU4" s="1333"/>
      <c r="BV4" s="1333"/>
      <c r="BW4" s="1333"/>
      <c r="BX4" s="1333">
        <f>BT4+BX3</f>
        <v>400</v>
      </c>
      <c r="BY4" s="1333"/>
      <c r="BZ4" s="1333"/>
      <c r="CA4" s="1333"/>
      <c r="CB4" s="1333">
        <f>BX4+CB3</f>
        <v>400</v>
      </c>
      <c r="CC4" s="1333"/>
      <c r="CD4" s="1333"/>
      <c r="CE4" s="1333"/>
      <c r="CF4" s="1333">
        <f>CB4+CF3</f>
        <v>400</v>
      </c>
      <c r="CG4" s="1333"/>
      <c r="CH4" s="1333"/>
      <c r="CI4" s="1333"/>
      <c r="CJ4" s="1333">
        <f>CF4+CJ3</f>
        <v>400</v>
      </c>
      <c r="CK4" s="1333"/>
      <c r="CL4" s="1333"/>
      <c r="CM4" s="1353"/>
      <c r="CN4" s="1210">
        <f t="shared" ref="CN4:CN11" si="0">SUM(P4:CM4)</f>
        <v>4075</v>
      </c>
      <c r="CO4" s="1211"/>
      <c r="CP4" s="64"/>
      <c r="CT4" s="221"/>
      <c r="CU4" s="64"/>
      <c r="CV4" s="64"/>
      <c r="CX4" s="69"/>
      <c r="CY4" s="69"/>
      <c r="CZ4" s="69"/>
    </row>
    <row r="5" spans="1:105" ht="20.25" customHeight="1">
      <c r="I5" s="1311" t="s">
        <v>170</v>
      </c>
      <c r="J5" s="1311"/>
      <c r="K5" s="359" t="s">
        <v>171</v>
      </c>
      <c r="L5" s="1239"/>
      <c r="M5" s="1240"/>
      <c r="N5" s="1240"/>
      <c r="O5" s="1241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126"/>
      <c r="AK5" s="1126"/>
      <c r="AL5" s="1126"/>
      <c r="AM5" s="1126"/>
      <c r="AN5" s="1126"/>
      <c r="AO5" s="1126"/>
      <c r="AP5" s="1126"/>
      <c r="AQ5" s="1126"/>
      <c r="AR5" s="1126"/>
      <c r="AS5" s="1126"/>
      <c r="AT5" s="1126"/>
      <c r="AU5" s="1126"/>
      <c r="AV5" s="1126"/>
      <c r="AW5" s="1126"/>
      <c r="AX5" s="1126"/>
      <c r="AY5" s="1126"/>
      <c r="AZ5" s="1126"/>
      <c r="BA5" s="1126"/>
      <c r="BB5" s="1126"/>
      <c r="BC5" s="1126"/>
      <c r="BD5" s="1126"/>
      <c r="BE5" s="1126"/>
      <c r="BF5" s="1126"/>
      <c r="BG5" s="1126"/>
      <c r="BH5" s="1126"/>
      <c r="BI5" s="1126"/>
      <c r="BJ5" s="1126"/>
      <c r="BK5" s="1126"/>
      <c r="BL5" s="1126"/>
      <c r="BM5" s="1126"/>
      <c r="BN5" s="1126"/>
      <c r="BO5" s="1126"/>
      <c r="BP5" s="1126"/>
      <c r="BQ5" s="1126"/>
      <c r="BR5" s="1126"/>
      <c r="BS5" s="1126"/>
      <c r="BT5" s="1126"/>
      <c r="BU5" s="1126"/>
      <c r="BV5" s="1126"/>
      <c r="BW5" s="1126"/>
      <c r="BX5" s="1126"/>
      <c r="BY5" s="1126"/>
      <c r="BZ5" s="1126"/>
      <c r="CA5" s="1126"/>
      <c r="CB5" s="1126"/>
      <c r="CC5" s="1126"/>
      <c r="CD5" s="1126"/>
      <c r="CE5" s="1126"/>
      <c r="CF5" s="1297"/>
      <c r="CG5" s="1297"/>
      <c r="CH5" s="1297"/>
      <c r="CI5" s="1297"/>
      <c r="CJ5" s="1297"/>
      <c r="CK5" s="1297"/>
      <c r="CL5" s="1297"/>
      <c r="CM5" s="1354"/>
      <c r="CN5" s="1210">
        <f t="shared" si="0"/>
        <v>0</v>
      </c>
      <c r="CO5" s="1211"/>
      <c r="CP5" s="64"/>
      <c r="CT5" s="221"/>
      <c r="CU5" s="64"/>
      <c r="CV5" s="64"/>
      <c r="CX5" s="69"/>
      <c r="CY5" s="69"/>
      <c r="CZ5" s="69"/>
    </row>
    <row r="6" spans="1:105" ht="20.25" customHeight="1">
      <c r="I6" s="1339"/>
      <c r="J6" s="1339"/>
      <c r="K6" s="360" t="s">
        <v>169</v>
      </c>
      <c r="L6" s="1242"/>
      <c r="M6" s="1243"/>
      <c r="N6" s="1243"/>
      <c r="O6" s="1244"/>
      <c r="P6" s="1131"/>
      <c r="Q6" s="1131"/>
      <c r="R6" s="1131"/>
      <c r="S6" s="1131"/>
      <c r="T6" s="1131"/>
      <c r="U6" s="1131"/>
      <c r="V6" s="1131"/>
      <c r="W6" s="1131"/>
      <c r="X6" s="1131"/>
      <c r="Y6" s="1131"/>
      <c r="Z6" s="1131"/>
      <c r="AA6" s="1131"/>
      <c r="AB6" s="1131"/>
      <c r="AC6" s="1131"/>
      <c r="AD6" s="1131"/>
      <c r="AE6" s="1131"/>
      <c r="AF6" s="1131"/>
      <c r="AG6" s="1131"/>
      <c r="AH6" s="1131"/>
      <c r="AI6" s="1131"/>
      <c r="AJ6" s="1131"/>
      <c r="AK6" s="1131"/>
      <c r="AL6" s="1131"/>
      <c r="AM6" s="1131"/>
      <c r="AN6" s="1131"/>
      <c r="AO6" s="1131"/>
      <c r="AP6" s="1131"/>
      <c r="AQ6" s="1131"/>
      <c r="AR6" s="1131"/>
      <c r="AS6" s="1131"/>
      <c r="AT6" s="1131"/>
      <c r="AU6" s="1131"/>
      <c r="AV6" s="1131"/>
      <c r="AW6" s="1131"/>
      <c r="AX6" s="1131"/>
      <c r="AY6" s="1131"/>
      <c r="AZ6" s="1131"/>
      <c r="BA6" s="1131"/>
      <c r="BB6" s="1131"/>
      <c r="BC6" s="1131"/>
      <c r="BD6" s="1131"/>
      <c r="BE6" s="1131"/>
      <c r="BF6" s="1131"/>
      <c r="BG6" s="1131"/>
      <c r="BH6" s="1131"/>
      <c r="BI6" s="1131"/>
      <c r="BJ6" s="1131"/>
      <c r="BK6" s="1131"/>
      <c r="BL6" s="1131"/>
      <c r="BM6" s="1131"/>
      <c r="BN6" s="1131"/>
      <c r="BO6" s="1131"/>
      <c r="BP6" s="1131"/>
      <c r="BQ6" s="1131"/>
      <c r="BR6" s="1131"/>
      <c r="BS6" s="1131"/>
      <c r="BT6" s="1131"/>
      <c r="BU6" s="1131"/>
      <c r="BV6" s="1131"/>
      <c r="BW6" s="1131"/>
      <c r="BX6" s="1131"/>
      <c r="BY6" s="1131"/>
      <c r="BZ6" s="1131"/>
      <c r="CA6" s="1131"/>
      <c r="CB6" s="1131"/>
      <c r="CC6" s="1131"/>
      <c r="CD6" s="1131"/>
      <c r="CE6" s="1131"/>
      <c r="CF6" s="1298"/>
      <c r="CG6" s="1298"/>
      <c r="CH6" s="1298"/>
      <c r="CI6" s="1298"/>
      <c r="CJ6" s="1298"/>
      <c r="CK6" s="1298"/>
      <c r="CL6" s="1298"/>
      <c r="CM6" s="1299"/>
      <c r="CN6" s="1256">
        <f t="shared" si="0"/>
        <v>0</v>
      </c>
      <c r="CO6" s="1257"/>
      <c r="CP6" s="64"/>
      <c r="CT6" s="221"/>
      <c r="CU6" s="64"/>
      <c r="CV6" s="64"/>
      <c r="CX6" s="69"/>
      <c r="CY6" s="69"/>
      <c r="CZ6" s="69"/>
    </row>
    <row r="7" spans="1:105" ht="20.25" customHeight="1">
      <c r="I7" s="1338" t="s">
        <v>172</v>
      </c>
      <c r="J7" s="1338"/>
      <c r="K7" s="361" t="s">
        <v>168</v>
      </c>
      <c r="L7" s="1250">
        <f>IF(L3=0,0,LOOKUP(L3,ﾃﾞｰﾀ入力!$AU$12:$AU$32,ﾃﾞｰﾀ入力!$AV$12:$AV$32))</f>
        <v>0</v>
      </c>
      <c r="M7" s="1251"/>
      <c r="N7" s="1251"/>
      <c r="O7" s="1252"/>
      <c r="P7" s="1130">
        <f>IF(P3=0,0,LOOKUP(P3,ﾃﾞｰﾀ入力!$AU$12:$AU$32,ﾃﾞｰﾀ入力!$AV$12:$AV$32))</f>
        <v>0</v>
      </c>
      <c r="Q7" s="1130"/>
      <c r="R7" s="1130"/>
      <c r="S7" s="1130"/>
      <c r="T7" s="1130">
        <f>IF(T3=0,0,LOOKUP(T3,ﾃﾞｰﾀ入力!$AU$12:$AU$32,ﾃﾞｰﾀ入力!$AV$12:$AV$32))</f>
        <v>0</v>
      </c>
      <c r="U7" s="1130"/>
      <c r="V7" s="1130"/>
      <c r="W7" s="1130"/>
      <c r="X7" s="1130">
        <f>IF(X3=0,0,LOOKUP(X3,ﾃﾞｰﾀ入力!$AU$12:$AU$32,ﾃﾞｰﾀ入力!$AV$12:$AV$32))</f>
        <v>0</v>
      </c>
      <c r="Y7" s="1130"/>
      <c r="Z7" s="1130"/>
      <c r="AA7" s="1130"/>
      <c r="AB7" s="1130">
        <f>IF(AB3=0,0,LOOKUP(AB3,ﾃﾞｰﾀ入力!$AU$12:$AU$32,ﾃﾞｰﾀ入力!$AV$12:$AV$32))</f>
        <v>3</v>
      </c>
      <c r="AC7" s="1130"/>
      <c r="AD7" s="1130"/>
      <c r="AE7" s="1130"/>
      <c r="AF7" s="1130">
        <f>IF(AF3=0,0,LOOKUP(AF3,ﾃﾞｰﾀ入力!$AU$12:$AU$32,ﾃﾞｰﾀ入力!$AV$12:$AV$32))</f>
        <v>3</v>
      </c>
      <c r="AG7" s="1130"/>
      <c r="AH7" s="1130"/>
      <c r="AI7" s="1130"/>
      <c r="AJ7" s="1130">
        <f>IF(AJ3=0,0,LOOKUP(AJ3,ﾃﾞｰﾀ入力!$AU$12:$AU$32,ﾃﾞｰﾀ入力!$AV$12:$AV$32))</f>
        <v>3</v>
      </c>
      <c r="AK7" s="1130"/>
      <c r="AL7" s="1130"/>
      <c r="AM7" s="1130"/>
      <c r="AN7" s="1130">
        <f>IF(AN3=0,0,LOOKUP(AN3,ﾃﾞｰﾀ入力!$AU$12:$AU$32,ﾃﾞｰﾀ入力!$AV$12:$AV$32))</f>
        <v>4</v>
      </c>
      <c r="AO7" s="1130"/>
      <c r="AP7" s="1130"/>
      <c r="AQ7" s="1130"/>
      <c r="AR7" s="1130">
        <f>IF(AR3=0,0,LOOKUP(AR3,ﾃﾞｰﾀ入力!$AU$12:$AU$32,ﾃﾞｰﾀ入力!$AV$12:$AV$32))</f>
        <v>7</v>
      </c>
      <c r="AS7" s="1130"/>
      <c r="AT7" s="1130"/>
      <c r="AU7" s="1130"/>
      <c r="AV7" s="1130">
        <f>IF(AV3=0,0,LOOKUP(AV3,ﾃﾞｰﾀ入力!$AU$12:$AU$32,ﾃﾞｰﾀ入力!$AV$12:$AV$32))</f>
        <v>7</v>
      </c>
      <c r="AW7" s="1130"/>
      <c r="AX7" s="1130"/>
      <c r="AY7" s="1130"/>
      <c r="AZ7" s="1130">
        <f>IF(AZ3=0,0,LOOKUP(AZ3,ﾃﾞｰﾀ入力!$AU$12:$AU$32,ﾃﾞｰﾀ入力!$AV$12:$AV$32))</f>
        <v>8</v>
      </c>
      <c r="BA7" s="1130"/>
      <c r="BB7" s="1130"/>
      <c r="BC7" s="1130"/>
      <c r="BD7" s="1130">
        <f>IF(BD3=0,0,LOOKUP(BD3,ﾃﾞｰﾀ入力!$AU$12:$AU$32,ﾃﾞｰﾀ入力!$AV$12:$AV$32))</f>
        <v>8</v>
      </c>
      <c r="BE7" s="1130"/>
      <c r="BF7" s="1130"/>
      <c r="BG7" s="1130"/>
      <c r="BH7" s="1130">
        <f>IF(BH3=0,0,LOOKUP(BH3,ﾃﾞｰﾀ入力!$AU$12:$AU$32,ﾃﾞｰﾀ入力!$AV$12:$AV$32))</f>
        <v>5</v>
      </c>
      <c r="BI7" s="1130"/>
      <c r="BJ7" s="1130"/>
      <c r="BK7" s="1130"/>
      <c r="BL7" s="1130">
        <f>IF(BL3=0,0,LOOKUP(BL3,ﾃﾞｰﾀ入力!$AU$12:$AU$32,ﾃﾞｰﾀ入力!$AV$12:$AV$32))</f>
        <v>4</v>
      </c>
      <c r="BM7" s="1130"/>
      <c r="BN7" s="1130"/>
      <c r="BO7" s="1130"/>
      <c r="BP7" s="1130">
        <f>IF(BP3=0,0,LOOKUP(BP3,ﾃﾞｰﾀ入力!$AU$12:$AU$32,ﾃﾞｰﾀ入力!$AV$12:$AV$32))</f>
        <v>3</v>
      </c>
      <c r="BQ7" s="1130"/>
      <c r="BR7" s="1130"/>
      <c r="BS7" s="1130"/>
      <c r="BT7" s="1130">
        <f>IF(BT3=0,0,LOOKUP(BT3,ﾃﾞｰﾀ入力!$AU$12:$AU$32,ﾃﾞｰﾀ入力!$AV$12:$AV$32))</f>
        <v>3</v>
      </c>
      <c r="BU7" s="1130"/>
      <c r="BV7" s="1130"/>
      <c r="BW7" s="1130"/>
      <c r="BX7" s="1130">
        <f>IF(BX3=0,0,LOOKUP(BX3,ﾃﾞｰﾀ入力!$AU$12:$AU$32,ﾃﾞｰﾀ入力!$AV$12:$AV$32))</f>
        <v>2</v>
      </c>
      <c r="BY7" s="1130"/>
      <c r="BZ7" s="1130"/>
      <c r="CA7" s="1130"/>
      <c r="CB7" s="1130">
        <f>IF(CB3=0,0,LOOKUP(CB3,ﾃﾞｰﾀ入力!$AU$12:$AU$32,ﾃﾞｰﾀ入力!$AV$12:$AV$32))</f>
        <v>0</v>
      </c>
      <c r="CC7" s="1130"/>
      <c r="CD7" s="1130"/>
      <c r="CE7" s="1130"/>
      <c r="CF7" s="1201">
        <f>IF(CF3=0,0,LOOKUP(CF3,ﾃﾞｰﾀ入力!$AU$12:$AU$32,ﾃﾞｰﾀ入力!$AV$12:$AV$32))</f>
        <v>0</v>
      </c>
      <c r="CG7" s="1201"/>
      <c r="CH7" s="1201"/>
      <c r="CI7" s="1201"/>
      <c r="CJ7" s="1201">
        <f>IF(CJ3=0,0,LOOKUP(CJ3,ﾃﾞｰﾀ入力!$AU$12:$AU$32,ﾃﾞｰﾀ入力!$AV$12:$AV$32))</f>
        <v>0</v>
      </c>
      <c r="CK7" s="1201"/>
      <c r="CL7" s="1201"/>
      <c r="CM7" s="1202"/>
      <c r="CN7" s="1134">
        <f t="shared" si="0"/>
        <v>60</v>
      </c>
      <c r="CO7" s="1135"/>
      <c r="CP7" s="64"/>
      <c r="CT7" s="221"/>
      <c r="CU7" s="64"/>
      <c r="CV7" s="64"/>
      <c r="CX7" s="69"/>
      <c r="CY7" s="69"/>
      <c r="CZ7" s="69"/>
    </row>
    <row r="8" spans="1:105" ht="20.25" customHeight="1">
      <c r="I8" s="1311" t="s">
        <v>173</v>
      </c>
      <c r="J8" s="1311"/>
      <c r="K8" s="357" t="s">
        <v>168</v>
      </c>
      <c r="L8" s="1233">
        <f>CHOOSE($CA$1,ﾃﾞｰﾀ入力!W13,ﾃﾞｰﾀ入力!W16,ﾃﾞｰﾀ入力!W19,ﾃﾞｰﾀ入力!W22,ﾃﾞｰﾀ入力!W25,ﾃﾞｰﾀ入力!W28)</f>
        <v>0</v>
      </c>
      <c r="M8" s="1234"/>
      <c r="N8" s="1234"/>
      <c r="O8" s="1235"/>
      <c r="P8" s="1156">
        <f>CHOOSE($CA$1,ﾃﾞｰﾀ入力!$X13,ﾃﾞｰﾀ入力!$X16,ﾃﾞｰﾀ入力!$X19,ﾃﾞｰﾀ入力!$X22,ﾃﾞｰﾀ入力!$X25,ﾃﾞｰﾀ入力!$X28)</f>
        <v>0</v>
      </c>
      <c r="Q8" s="1156"/>
      <c r="R8" s="1156"/>
      <c r="S8" s="1156"/>
      <c r="T8" s="1156">
        <f>CHOOSE($CA$1,ﾃﾞｰﾀ入力!$Y13,ﾃﾞｰﾀ入力!$Y16,ﾃﾞｰﾀ入力!$Y19,ﾃﾞｰﾀ入力!$Y22,ﾃﾞｰﾀ入力!$Y25,ﾃﾞｰﾀ入力!$Y28)</f>
        <v>0</v>
      </c>
      <c r="U8" s="1156"/>
      <c r="V8" s="1156"/>
      <c r="W8" s="1156"/>
      <c r="X8" s="1156">
        <f>CHOOSE($CA$1,ﾃﾞｰﾀ入力!$Z13,ﾃﾞｰﾀ入力!$Z16,ﾃﾞｰﾀ入力!$Z19,ﾃﾞｰﾀ入力!$Z22,ﾃﾞｰﾀ入力!$Z25,ﾃﾞｰﾀ入力!$Z28)</f>
        <v>0</v>
      </c>
      <c r="Y8" s="1156"/>
      <c r="Z8" s="1156"/>
      <c r="AA8" s="1156"/>
      <c r="AB8" s="1156">
        <f>CHOOSE($CA$1,ﾃﾞｰﾀ入力!$AA13,ﾃﾞｰﾀ入力!$AA16,ﾃﾞｰﾀ入力!$AA19,ﾃﾞｰﾀ入力!$AA22,ﾃﾞｰﾀ入力!$AA25,ﾃﾞｰﾀ入力!$AA28)</f>
        <v>0</v>
      </c>
      <c r="AC8" s="1156"/>
      <c r="AD8" s="1156"/>
      <c r="AE8" s="1156"/>
      <c r="AF8" s="1156">
        <f>CHOOSE($CA$1,ﾃﾞｰﾀ入力!$AB13,ﾃﾞｰﾀ入力!$AB16,ﾃﾞｰﾀ入力!$AB19,ﾃﾞｰﾀ入力!$AB22,ﾃﾞｰﾀ入力!$AB25,ﾃﾞｰﾀ入力!$AB28)</f>
        <v>0</v>
      </c>
      <c r="AG8" s="1156"/>
      <c r="AH8" s="1156"/>
      <c r="AI8" s="1156"/>
      <c r="AJ8" s="1156">
        <f>CHOOSE($CA$1,ﾃﾞｰﾀ入力!$AC13,ﾃﾞｰﾀ入力!$AC16,ﾃﾞｰﾀ入力!$AC19,ﾃﾞｰﾀ入力!$AC22,ﾃﾞｰﾀ入力!$AC25,ﾃﾞｰﾀ入力!$AC28)</f>
        <v>0</v>
      </c>
      <c r="AK8" s="1156"/>
      <c r="AL8" s="1156"/>
      <c r="AM8" s="1156"/>
      <c r="AN8" s="1156">
        <f>CHOOSE($CA$1,ﾃﾞｰﾀ入力!$AD13,ﾃﾞｰﾀ入力!$AD16,ﾃﾞｰﾀ入力!$AD19,ﾃﾞｰﾀ入力!$AD22,ﾃﾞｰﾀ入力!$AD25,ﾃﾞｰﾀ入力!$AD28)</f>
        <v>0</v>
      </c>
      <c r="AO8" s="1156"/>
      <c r="AP8" s="1156"/>
      <c r="AQ8" s="1156"/>
      <c r="AR8" s="1156">
        <f>CHOOSE($CA$1,ﾃﾞｰﾀ入力!$AE13,ﾃﾞｰﾀ入力!$AE16,ﾃﾞｰﾀ入力!$AE19,ﾃﾞｰﾀ入力!$AE22,ﾃﾞｰﾀ入力!$AE25,ﾃﾞｰﾀ入力!$AE28)</f>
        <v>0</v>
      </c>
      <c r="AS8" s="1156"/>
      <c r="AT8" s="1156"/>
      <c r="AU8" s="1156"/>
      <c r="AV8" s="1156">
        <f>CHOOSE($CA$1,ﾃﾞｰﾀ入力!$AF13,ﾃﾞｰﾀ入力!$AF16,ﾃﾞｰﾀ入力!$AF19,ﾃﾞｰﾀ入力!$AF22,ﾃﾞｰﾀ入力!$AF25,ﾃﾞｰﾀ入力!$AF28)</f>
        <v>0</v>
      </c>
      <c r="AW8" s="1156"/>
      <c r="AX8" s="1156"/>
      <c r="AY8" s="1156"/>
      <c r="AZ8" s="1156">
        <f>CHOOSE($CA$1,ﾃﾞｰﾀ入力!$AG13,ﾃﾞｰﾀ入力!$AG16,ﾃﾞｰﾀ入力!$AG19,ﾃﾞｰﾀ入力!$AG22,ﾃﾞｰﾀ入力!$AG25,ﾃﾞｰﾀ入力!$AG28)</f>
        <v>0</v>
      </c>
      <c r="BA8" s="1156"/>
      <c r="BB8" s="1156"/>
      <c r="BC8" s="1156"/>
      <c r="BD8" s="1156">
        <f>CHOOSE($CA$1,ﾃﾞｰﾀ入力!$AH13,ﾃﾞｰﾀ入力!$AH16,ﾃﾞｰﾀ入力!$AH19,ﾃﾞｰﾀ入力!$AH22,ﾃﾞｰﾀ入力!$AH25,ﾃﾞｰﾀ入力!$AH28)</f>
        <v>0</v>
      </c>
      <c r="BE8" s="1156"/>
      <c r="BF8" s="1156"/>
      <c r="BG8" s="1156"/>
      <c r="BH8" s="1156">
        <f>CHOOSE($CA$1,ﾃﾞｰﾀ入力!$AI13,ﾃﾞｰﾀ入力!$AI16,ﾃﾞｰﾀ入力!$AI19,ﾃﾞｰﾀ入力!$AI22,ﾃﾞｰﾀ入力!$AI25,ﾃﾞｰﾀ入力!$AI28)</f>
        <v>0</v>
      </c>
      <c r="BI8" s="1156"/>
      <c r="BJ8" s="1156"/>
      <c r="BK8" s="1156"/>
      <c r="BL8" s="1156">
        <f>CHOOSE($CA$1,ﾃﾞｰﾀ入力!$AJ13,ﾃﾞｰﾀ入力!$AJ16,ﾃﾞｰﾀ入力!$AJ19,ﾃﾞｰﾀ入力!$AJ22,ﾃﾞｰﾀ入力!$AJ25,ﾃﾞｰﾀ入力!$AJ28)</f>
        <v>0</v>
      </c>
      <c r="BM8" s="1156"/>
      <c r="BN8" s="1156"/>
      <c r="BO8" s="1156"/>
      <c r="BP8" s="1156">
        <f>CHOOSE($CA$1,ﾃﾞｰﾀ入力!$AK13,ﾃﾞｰﾀ入力!$AK16,ﾃﾞｰﾀ入力!$AK19,ﾃﾞｰﾀ入力!$AK22,ﾃﾞｰﾀ入力!$AK25,ﾃﾞｰﾀ入力!$AK28)</f>
        <v>0</v>
      </c>
      <c r="BQ8" s="1156"/>
      <c r="BR8" s="1156"/>
      <c r="BS8" s="1156"/>
      <c r="BT8" s="1156">
        <f>CHOOSE($CA$1,ﾃﾞｰﾀ入力!$AL13,ﾃﾞｰﾀ入力!$AL16,ﾃﾞｰﾀ入力!$AL19,ﾃﾞｰﾀ入力!$AL22,ﾃﾞｰﾀ入力!$AL25,ﾃﾞｰﾀ入力!$AL28)</f>
        <v>0</v>
      </c>
      <c r="BU8" s="1156"/>
      <c r="BV8" s="1156"/>
      <c r="BW8" s="1156"/>
      <c r="BX8" s="1156">
        <f>CHOOSE($CA$1,ﾃﾞｰﾀ入力!$AM13,ﾃﾞｰﾀ入力!$AM16,ﾃﾞｰﾀ入力!$AM19,ﾃﾞｰﾀ入力!$AM22,ﾃﾞｰﾀ入力!$AM25,ﾃﾞｰﾀ入力!$AM28)</f>
        <v>0</v>
      </c>
      <c r="BY8" s="1156"/>
      <c r="BZ8" s="1156"/>
      <c r="CA8" s="1156"/>
      <c r="CB8" s="1156">
        <f>CHOOSE($CA$1,ﾃﾞｰﾀ入力!$AN13,ﾃﾞｰﾀ入力!$AN16,ﾃﾞｰﾀ入力!$AN19,ﾃﾞｰﾀ入力!$AN22,ﾃﾞｰﾀ入力!$AN25,ﾃﾞｰﾀ入力!$AN28)</f>
        <v>0</v>
      </c>
      <c r="CC8" s="1156"/>
      <c r="CD8" s="1156"/>
      <c r="CE8" s="1156"/>
      <c r="CF8" s="1156">
        <f>CHOOSE($CA$1,ﾃﾞｰﾀ入力!$AO13,ﾃﾞｰﾀ入力!$AO16,ﾃﾞｰﾀ入力!$AO19,ﾃﾞｰﾀ入力!$AO22,ﾃﾞｰﾀ入力!$AO25,ﾃﾞｰﾀ入力!$AO28)</f>
        <v>0</v>
      </c>
      <c r="CG8" s="1156"/>
      <c r="CH8" s="1156"/>
      <c r="CI8" s="1156"/>
      <c r="CJ8" s="1156">
        <f>CHOOSE($CA$1,ﾃﾞｰﾀ入力!$AP13,ﾃﾞｰﾀ入力!$AP16,ﾃﾞｰﾀ入力!$AP19,ﾃﾞｰﾀ入力!$AP22,ﾃﾞｰﾀ入力!$AP25,ﾃﾞｰﾀ入力!$AP28)</f>
        <v>0</v>
      </c>
      <c r="CK8" s="1156"/>
      <c r="CL8" s="1156"/>
      <c r="CM8" s="1203"/>
      <c r="CN8" s="1136">
        <f t="shared" si="0"/>
        <v>0</v>
      </c>
      <c r="CO8" s="1137"/>
      <c r="CP8" s="64"/>
      <c r="CT8" s="221"/>
      <c r="CU8" s="64"/>
      <c r="CV8" s="64"/>
      <c r="CX8" s="69"/>
      <c r="CY8" s="69"/>
      <c r="CZ8" s="69"/>
    </row>
    <row r="9" spans="1:105" ht="20.25" customHeight="1">
      <c r="I9" s="1304" t="s">
        <v>174</v>
      </c>
      <c r="J9" s="1305"/>
      <c r="K9" s="357" t="s">
        <v>168</v>
      </c>
      <c r="L9" s="1233">
        <f>CHOOSE($CA$1,ﾃﾞｰﾀ入力!W14,ﾃﾞｰﾀ入力!W17,ﾃﾞｰﾀ入力!W20,ﾃﾞｰﾀ入力!W23,ﾃﾞｰﾀ入力!W26,ﾃﾞｰﾀ入力!W29)</f>
        <v>0</v>
      </c>
      <c r="M9" s="1234"/>
      <c r="N9" s="1234"/>
      <c r="O9" s="1235"/>
      <c r="P9" s="1138">
        <f>CHOOSE($CA$1,ﾃﾞｰﾀ入力!$X14,ﾃﾞｰﾀ入力!$X17,ﾃﾞｰﾀ入力!$X20,ﾃﾞｰﾀ入力!$X23,ﾃﾞｰﾀ入力!$X26,ﾃﾞｰﾀ入力!$X29)</f>
        <v>0</v>
      </c>
      <c r="Q9" s="1164"/>
      <c r="R9" s="1164"/>
      <c r="S9" s="1165"/>
      <c r="T9" s="1138">
        <f>CHOOSE($CA$1,ﾃﾞｰﾀ入力!$Y14,ﾃﾞｰﾀ入力!$Y17,ﾃﾞｰﾀ入力!$Y20,ﾃﾞｰﾀ入力!$Y23,ﾃﾞｰﾀ入力!$Y26,ﾃﾞｰﾀ入力!$Y29)</f>
        <v>0</v>
      </c>
      <c r="U9" s="1164"/>
      <c r="V9" s="1164"/>
      <c r="W9" s="1165"/>
      <c r="X9" s="1138">
        <f>CHOOSE($CA$1,ﾃﾞｰﾀ入力!$Z14,ﾃﾞｰﾀ入力!$Z17,ﾃﾞｰﾀ入力!$Z20,ﾃﾞｰﾀ入力!$Z23,ﾃﾞｰﾀ入力!$Z26,ﾃﾞｰﾀ入力!$Z29)</f>
        <v>0</v>
      </c>
      <c r="Y9" s="1164"/>
      <c r="Z9" s="1164"/>
      <c r="AA9" s="1165"/>
      <c r="AB9" s="1138">
        <f>CHOOSE($CA$1,ﾃﾞｰﾀ入力!$AA14,ﾃﾞｰﾀ入力!$AA17,ﾃﾞｰﾀ入力!$AA20,ﾃﾞｰﾀ入力!$AA23,ﾃﾞｰﾀ入力!$AA26,ﾃﾞｰﾀ入力!$AA29)</f>
        <v>0</v>
      </c>
      <c r="AC9" s="1164"/>
      <c r="AD9" s="1164"/>
      <c r="AE9" s="1165"/>
      <c r="AF9" s="1138">
        <f>CHOOSE($CA$1,ﾃﾞｰﾀ入力!$AB14,ﾃﾞｰﾀ入力!$AB17,ﾃﾞｰﾀ入力!$AB20,ﾃﾞｰﾀ入力!$AB23,ﾃﾞｰﾀ入力!$AB26,ﾃﾞｰﾀ入力!$AB29)</f>
        <v>0</v>
      </c>
      <c r="AG9" s="1164"/>
      <c r="AH9" s="1164"/>
      <c r="AI9" s="1165"/>
      <c r="AJ9" s="1138">
        <f>CHOOSE($CA$1,ﾃﾞｰﾀ入力!$AC14,ﾃﾞｰﾀ入力!$AC17,ﾃﾞｰﾀ入力!$AC20,ﾃﾞｰﾀ入力!$AC23,ﾃﾞｰﾀ入力!$AC26,ﾃﾞｰﾀ入力!$AC29)</f>
        <v>0</v>
      </c>
      <c r="AK9" s="1164"/>
      <c r="AL9" s="1164"/>
      <c r="AM9" s="1165"/>
      <c r="AN9" s="1138">
        <f>CHOOSE($CA$1,ﾃﾞｰﾀ入力!$AD14,ﾃﾞｰﾀ入力!$AD17,ﾃﾞｰﾀ入力!$AD20,ﾃﾞｰﾀ入力!$AD23,ﾃﾞｰﾀ入力!$AD26,ﾃﾞｰﾀ入力!$AD29)</f>
        <v>0</v>
      </c>
      <c r="AO9" s="1164"/>
      <c r="AP9" s="1164"/>
      <c r="AQ9" s="1165"/>
      <c r="AR9" s="1138">
        <f>CHOOSE($CA$1,ﾃﾞｰﾀ入力!$AE14,ﾃﾞｰﾀ入力!$AE17,ﾃﾞｰﾀ入力!$AE20,ﾃﾞｰﾀ入力!$AE23,ﾃﾞｰﾀ入力!$AE26,ﾃﾞｰﾀ入力!$AE29)</f>
        <v>0</v>
      </c>
      <c r="AS9" s="1164"/>
      <c r="AT9" s="1164"/>
      <c r="AU9" s="1165"/>
      <c r="AV9" s="1138">
        <f>CHOOSE($CA$1,ﾃﾞｰﾀ入力!$AF14,ﾃﾞｰﾀ入力!$AF17,ﾃﾞｰﾀ入力!$AF20,ﾃﾞｰﾀ入力!$AF23,ﾃﾞｰﾀ入力!$AF26,ﾃﾞｰﾀ入力!$AF29)</f>
        <v>0</v>
      </c>
      <c r="AW9" s="1164"/>
      <c r="AX9" s="1164"/>
      <c r="AY9" s="1165"/>
      <c r="AZ9" s="1138">
        <f>CHOOSE($CA$1,ﾃﾞｰﾀ入力!$AG14,ﾃﾞｰﾀ入力!$AG17,ﾃﾞｰﾀ入力!$AG20,ﾃﾞｰﾀ入力!$AG23,ﾃﾞｰﾀ入力!$AG26,ﾃﾞｰﾀ入力!$AG29)</f>
        <v>0</v>
      </c>
      <c r="BA9" s="1164"/>
      <c r="BB9" s="1164"/>
      <c r="BC9" s="1165"/>
      <c r="BD9" s="1138">
        <f>CHOOSE($CA$1,ﾃﾞｰﾀ入力!$AH14,ﾃﾞｰﾀ入力!$AH17,ﾃﾞｰﾀ入力!$AH20,ﾃﾞｰﾀ入力!$AH23,ﾃﾞｰﾀ入力!$AH26,ﾃﾞｰﾀ入力!$AH29)</f>
        <v>0</v>
      </c>
      <c r="BE9" s="1164"/>
      <c r="BF9" s="1164"/>
      <c r="BG9" s="1165"/>
      <c r="BH9" s="1138">
        <f>CHOOSE($CA$1,ﾃﾞｰﾀ入力!$AI14,ﾃﾞｰﾀ入力!$AI17,ﾃﾞｰﾀ入力!$AI20,ﾃﾞｰﾀ入力!$AI23,ﾃﾞｰﾀ入力!$AI26,ﾃﾞｰﾀ入力!$AI29)</f>
        <v>0</v>
      </c>
      <c r="BI9" s="1164"/>
      <c r="BJ9" s="1164"/>
      <c r="BK9" s="1165"/>
      <c r="BL9" s="1138">
        <f>CHOOSE($CA$1,ﾃﾞｰﾀ入力!$AJ14,ﾃﾞｰﾀ入力!$AJ17,ﾃﾞｰﾀ入力!$AJ20,ﾃﾞｰﾀ入力!$AJ23,ﾃﾞｰﾀ入力!$AJ26,ﾃﾞｰﾀ入力!$AJ29)</f>
        <v>0</v>
      </c>
      <c r="BM9" s="1164"/>
      <c r="BN9" s="1164"/>
      <c r="BO9" s="1165"/>
      <c r="BP9" s="1138">
        <f>CHOOSE($CA$1,ﾃﾞｰﾀ入力!$AK14,ﾃﾞｰﾀ入力!$AK17,ﾃﾞｰﾀ入力!$AK20,ﾃﾞｰﾀ入力!$AK23,ﾃﾞｰﾀ入力!$AK26,ﾃﾞｰﾀ入力!$AK29)</f>
        <v>0</v>
      </c>
      <c r="BQ9" s="1164"/>
      <c r="BR9" s="1164"/>
      <c r="BS9" s="1165"/>
      <c r="BT9" s="1138">
        <f>CHOOSE($CA$1,ﾃﾞｰﾀ入力!$AL14,ﾃﾞｰﾀ入力!$AL17,ﾃﾞｰﾀ入力!$AL20,ﾃﾞｰﾀ入力!$AL23,ﾃﾞｰﾀ入力!$AL26,ﾃﾞｰﾀ入力!$AL29)</f>
        <v>0</v>
      </c>
      <c r="BU9" s="1164"/>
      <c r="BV9" s="1164"/>
      <c r="BW9" s="1165"/>
      <c r="BX9" s="1138">
        <f>CHOOSE($CA$1,ﾃﾞｰﾀ入力!$AM14,ﾃﾞｰﾀ入力!$AM17,ﾃﾞｰﾀ入力!$AM20,ﾃﾞｰﾀ入力!$AM23,ﾃﾞｰﾀ入力!$AM26,ﾃﾞｰﾀ入力!$AM29)</f>
        <v>0</v>
      </c>
      <c r="BY9" s="1164"/>
      <c r="BZ9" s="1164"/>
      <c r="CA9" s="1165"/>
      <c r="CB9" s="1138">
        <f>CHOOSE($CA$1,ﾃﾞｰﾀ入力!$AN14,ﾃﾞｰﾀ入力!$AN17,ﾃﾞｰﾀ入力!$AN20,ﾃﾞｰﾀ入力!$AN23,ﾃﾞｰﾀ入力!$AN26,ﾃﾞｰﾀ入力!$AN29)</f>
        <v>0</v>
      </c>
      <c r="CC9" s="1164"/>
      <c r="CD9" s="1164"/>
      <c r="CE9" s="1165"/>
      <c r="CF9" s="1138">
        <f>CHOOSE($CA$1,ﾃﾞｰﾀ入力!$AO14,ﾃﾞｰﾀ入力!$AO17,ﾃﾞｰﾀ入力!$AO20,ﾃﾞｰﾀ入力!$AO23,ﾃﾞｰﾀ入力!$AO26,ﾃﾞｰﾀ入力!$AO29)</f>
        <v>0</v>
      </c>
      <c r="CG9" s="1164"/>
      <c r="CH9" s="1164"/>
      <c r="CI9" s="1165"/>
      <c r="CJ9" s="1138">
        <f>CHOOSE($CA$1,ﾃﾞｰﾀ入力!$AP14,ﾃﾞｰﾀ入力!$AP17,ﾃﾞｰﾀ入力!$AP20,ﾃﾞｰﾀ入力!$AP23,ﾃﾞｰﾀ入力!$AP26,ﾃﾞｰﾀ入力!$AP29)</f>
        <v>0</v>
      </c>
      <c r="CK9" s="1164"/>
      <c r="CL9" s="1164"/>
      <c r="CM9" s="1164"/>
      <c r="CN9" s="1136">
        <f t="shared" si="0"/>
        <v>0</v>
      </c>
      <c r="CO9" s="1137"/>
      <c r="CP9" s="64"/>
      <c r="CT9" s="221"/>
      <c r="CU9" s="64"/>
      <c r="CV9" s="64"/>
      <c r="CX9" s="69"/>
      <c r="CY9" s="69"/>
      <c r="CZ9" s="69"/>
    </row>
    <row r="10" spans="1:105" ht="20.25" customHeight="1">
      <c r="I10" s="1308" t="s">
        <v>175</v>
      </c>
      <c r="J10" s="1309"/>
      <c r="K10" s="362" t="s">
        <v>168</v>
      </c>
      <c r="L10" s="1325">
        <f>CHOOSE($CA$1,ﾃﾞｰﾀ入力!W15,ﾃﾞｰﾀ入力!W18,ﾃﾞｰﾀ入力!W21,ﾃﾞｰﾀ入力!W24,ﾃﾞｰﾀ入力!W27,ﾃﾞｰﾀ入力!W30)</f>
        <v>0</v>
      </c>
      <c r="M10" s="1326"/>
      <c r="N10" s="1326"/>
      <c r="O10" s="1327"/>
      <c r="P10" s="1163">
        <f>CHOOSE($CA$1,ﾃﾞｰﾀ入力!$X15,ﾃﾞｰﾀ入力!$X18,ﾃﾞｰﾀ入力!$X21,ﾃﾞｰﾀ入力!$X24,ﾃﾞｰﾀ入力!$X27,ﾃﾞｰﾀ入力!$X30)</f>
        <v>0</v>
      </c>
      <c r="Q10" s="1163"/>
      <c r="R10" s="1163"/>
      <c r="S10" s="1163"/>
      <c r="T10" s="1163">
        <f>CHOOSE($CA$1,ﾃﾞｰﾀ入力!$Y15,ﾃﾞｰﾀ入力!$Y18,ﾃﾞｰﾀ入力!$Y21,ﾃﾞｰﾀ入力!$Y24,ﾃﾞｰﾀ入力!$Y27,ﾃﾞｰﾀ入力!$Y30)</f>
        <v>0</v>
      </c>
      <c r="U10" s="1163"/>
      <c r="V10" s="1163"/>
      <c r="W10" s="1163"/>
      <c r="X10" s="1163">
        <f>CHOOSE($CA$1,ﾃﾞｰﾀ入力!$Z15,ﾃﾞｰﾀ入力!$Z18,ﾃﾞｰﾀ入力!$Z21,ﾃﾞｰﾀ入力!$Z24,ﾃﾞｰﾀ入力!$Z27,ﾃﾞｰﾀ入力!$Z30)</f>
        <v>0</v>
      </c>
      <c r="Y10" s="1163"/>
      <c r="Z10" s="1163"/>
      <c r="AA10" s="1163"/>
      <c r="AB10" s="1163">
        <f>CHOOSE($CA$1,ﾃﾞｰﾀ入力!$AA15,ﾃﾞｰﾀ入力!$AA18,ﾃﾞｰﾀ入力!$AA21,ﾃﾞｰﾀ入力!$AA24,ﾃﾞｰﾀ入力!$AA27,ﾃﾞｰﾀ入力!$AA30)</f>
        <v>0</v>
      </c>
      <c r="AC10" s="1163"/>
      <c r="AD10" s="1163"/>
      <c r="AE10" s="1163"/>
      <c r="AF10" s="1163">
        <f>CHOOSE($CA$1,ﾃﾞｰﾀ入力!$AB15,ﾃﾞｰﾀ入力!$AB18,ﾃﾞｰﾀ入力!$AB21,ﾃﾞｰﾀ入力!$AB24,ﾃﾞｰﾀ入力!$AB27,ﾃﾞｰﾀ入力!$AB30)</f>
        <v>0</v>
      </c>
      <c r="AG10" s="1163"/>
      <c r="AH10" s="1163"/>
      <c r="AI10" s="1163"/>
      <c r="AJ10" s="1163">
        <f>CHOOSE($CA$1,ﾃﾞｰﾀ入力!$AC15,ﾃﾞｰﾀ入力!$AC18,ﾃﾞｰﾀ入力!$AC21,ﾃﾞｰﾀ入力!$AC24,ﾃﾞｰﾀ入力!$AC27,ﾃﾞｰﾀ入力!$AC30)</f>
        <v>0</v>
      </c>
      <c r="AK10" s="1163"/>
      <c r="AL10" s="1163"/>
      <c r="AM10" s="1163"/>
      <c r="AN10" s="1163">
        <f>CHOOSE($CA$1,ﾃﾞｰﾀ入力!$AD15,ﾃﾞｰﾀ入力!$AD18,ﾃﾞｰﾀ入力!$AD21,ﾃﾞｰﾀ入力!$AD24,ﾃﾞｰﾀ入力!$AD27,ﾃﾞｰﾀ入力!$AD30)</f>
        <v>0</v>
      </c>
      <c r="AO10" s="1163"/>
      <c r="AP10" s="1163"/>
      <c r="AQ10" s="1163"/>
      <c r="AR10" s="1163">
        <f>CHOOSE($CA$1,ﾃﾞｰﾀ入力!$AE15,ﾃﾞｰﾀ入力!$AE18,ﾃﾞｰﾀ入力!$AE21,ﾃﾞｰﾀ入力!$AE24,ﾃﾞｰﾀ入力!$AE27,ﾃﾞｰﾀ入力!$AE30)</f>
        <v>0</v>
      </c>
      <c r="AS10" s="1163"/>
      <c r="AT10" s="1163"/>
      <c r="AU10" s="1163"/>
      <c r="AV10" s="1163">
        <f>CHOOSE($CA$1,ﾃﾞｰﾀ入力!$AF15,ﾃﾞｰﾀ入力!$AF18,ﾃﾞｰﾀ入力!$AF21,ﾃﾞｰﾀ入力!$AF24,ﾃﾞｰﾀ入力!$AF27,ﾃﾞｰﾀ入力!$AF30)</f>
        <v>0</v>
      </c>
      <c r="AW10" s="1163"/>
      <c r="AX10" s="1163"/>
      <c r="AY10" s="1163"/>
      <c r="AZ10" s="1163">
        <f>CHOOSE($CA$1,ﾃﾞｰﾀ入力!$AG15,ﾃﾞｰﾀ入力!$AG18,ﾃﾞｰﾀ入力!$AG21,ﾃﾞｰﾀ入力!$AG24,ﾃﾞｰﾀ入力!$AG27,ﾃﾞｰﾀ入力!$AG30)</f>
        <v>0</v>
      </c>
      <c r="BA10" s="1163"/>
      <c r="BB10" s="1163"/>
      <c r="BC10" s="1163"/>
      <c r="BD10" s="1163">
        <f>CHOOSE($CA$1,ﾃﾞｰﾀ入力!$AH15,ﾃﾞｰﾀ入力!$AH18,ﾃﾞｰﾀ入力!$AH21,ﾃﾞｰﾀ入力!$AH24,ﾃﾞｰﾀ入力!$AH27,ﾃﾞｰﾀ入力!$AH30)</f>
        <v>0</v>
      </c>
      <c r="BE10" s="1163"/>
      <c r="BF10" s="1163"/>
      <c r="BG10" s="1163"/>
      <c r="BH10" s="1163">
        <f>CHOOSE($CA$1,ﾃﾞｰﾀ入力!$AI15,ﾃﾞｰﾀ入力!$AI18,ﾃﾞｰﾀ入力!$AI21,ﾃﾞｰﾀ入力!$AI24,ﾃﾞｰﾀ入力!$AI27,ﾃﾞｰﾀ入力!$AI30)</f>
        <v>0</v>
      </c>
      <c r="BI10" s="1163"/>
      <c r="BJ10" s="1163"/>
      <c r="BK10" s="1163"/>
      <c r="BL10" s="1163">
        <f>CHOOSE($CA$1,ﾃﾞｰﾀ入力!$AJ15,ﾃﾞｰﾀ入力!$AJ18,ﾃﾞｰﾀ入力!$AJ21,ﾃﾞｰﾀ入力!$AJ24,ﾃﾞｰﾀ入力!$AJ27,ﾃﾞｰﾀ入力!$AJ30)</f>
        <v>0</v>
      </c>
      <c r="BM10" s="1163"/>
      <c r="BN10" s="1163"/>
      <c r="BO10" s="1163"/>
      <c r="BP10" s="1163">
        <f>CHOOSE($CA$1,ﾃﾞｰﾀ入力!$AK15,ﾃﾞｰﾀ入力!$AK18,ﾃﾞｰﾀ入力!$AK21,ﾃﾞｰﾀ入力!$AK24,ﾃﾞｰﾀ入力!$AK27,ﾃﾞｰﾀ入力!$AK30)</f>
        <v>0</v>
      </c>
      <c r="BQ10" s="1163"/>
      <c r="BR10" s="1163"/>
      <c r="BS10" s="1163"/>
      <c r="BT10" s="1163">
        <f>CHOOSE($CA$1,ﾃﾞｰﾀ入力!$AL15,ﾃﾞｰﾀ入力!$AL18,ﾃﾞｰﾀ入力!$AL21,ﾃﾞｰﾀ入力!$AL24,ﾃﾞｰﾀ入力!$AL27,ﾃﾞｰﾀ入力!$AL30)</f>
        <v>0</v>
      </c>
      <c r="BU10" s="1163"/>
      <c r="BV10" s="1163"/>
      <c r="BW10" s="1163"/>
      <c r="BX10" s="1163">
        <f>CHOOSE($CA$1,ﾃﾞｰﾀ入力!$AM15,ﾃﾞｰﾀ入力!$AM18,ﾃﾞｰﾀ入力!$AM21,ﾃﾞｰﾀ入力!$AM24,ﾃﾞｰﾀ入力!$AM27,ﾃﾞｰﾀ入力!$AM30)</f>
        <v>0</v>
      </c>
      <c r="BY10" s="1163"/>
      <c r="BZ10" s="1163"/>
      <c r="CA10" s="1163"/>
      <c r="CB10" s="1163">
        <f>CHOOSE($CA$1,ﾃﾞｰﾀ入力!$AN15,ﾃﾞｰﾀ入力!$AN18,ﾃﾞｰﾀ入力!$AN21,ﾃﾞｰﾀ入力!$AN24,ﾃﾞｰﾀ入力!$AN27,ﾃﾞｰﾀ入力!$AN30)</f>
        <v>0</v>
      </c>
      <c r="CC10" s="1163"/>
      <c r="CD10" s="1163"/>
      <c r="CE10" s="1163"/>
      <c r="CF10" s="1334">
        <f>CHOOSE($CA$1,ﾃﾞｰﾀ入力!$AO15,ﾃﾞｰﾀ入力!$AO18,ﾃﾞｰﾀ入力!$AO21,ﾃﾞｰﾀ入力!$AO24,ﾃﾞｰﾀ入力!$AO27,ﾃﾞｰﾀ入力!$AO30)</f>
        <v>0</v>
      </c>
      <c r="CG10" s="1334"/>
      <c r="CH10" s="1334"/>
      <c r="CI10" s="1334"/>
      <c r="CJ10" s="1334">
        <f>CHOOSE($CA$1,ﾃﾞｰﾀ入力!$AP15,ﾃﾞｰﾀ入力!$AP18,ﾃﾞｰﾀ入力!$AP21,ﾃﾞｰﾀ入力!$AP24,ﾃﾞｰﾀ入力!$AP27,ﾃﾞｰﾀ入力!$AP30)</f>
        <v>0</v>
      </c>
      <c r="CK10" s="1334"/>
      <c r="CL10" s="1334"/>
      <c r="CM10" s="1335"/>
      <c r="CN10" s="1223">
        <f t="shared" si="0"/>
        <v>0</v>
      </c>
      <c r="CO10" s="1224"/>
      <c r="CP10" s="64"/>
      <c r="CT10" s="221"/>
      <c r="CU10" s="64"/>
      <c r="CV10" s="64"/>
      <c r="CX10" s="69"/>
      <c r="CY10" s="69"/>
      <c r="CZ10" s="69"/>
    </row>
    <row r="11" spans="1:105" ht="15.75" customHeight="1">
      <c r="I11" s="1310" t="s">
        <v>176</v>
      </c>
      <c r="J11" s="1310"/>
      <c r="K11" s="363" t="s">
        <v>168</v>
      </c>
      <c r="L11" s="1250">
        <f>SUM(L7:O10)</f>
        <v>0</v>
      </c>
      <c r="M11" s="1251"/>
      <c r="N11" s="1251"/>
      <c r="O11" s="1252"/>
      <c r="P11" s="1292">
        <f>SUM(P7:S10)</f>
        <v>0</v>
      </c>
      <c r="Q11" s="1292"/>
      <c r="R11" s="1292"/>
      <c r="S11" s="1292"/>
      <c r="T11" s="1292">
        <f>SUM(T7:W10)</f>
        <v>0</v>
      </c>
      <c r="U11" s="1292"/>
      <c r="V11" s="1292"/>
      <c r="W11" s="1292"/>
      <c r="X11" s="1292">
        <f>SUM(X7:AA10)</f>
        <v>0</v>
      </c>
      <c r="Y11" s="1292"/>
      <c r="Z11" s="1292"/>
      <c r="AA11" s="1292"/>
      <c r="AB11" s="1292">
        <f>SUM(AB7:AE10)</f>
        <v>3</v>
      </c>
      <c r="AC11" s="1292"/>
      <c r="AD11" s="1292"/>
      <c r="AE11" s="1292"/>
      <c r="AF11" s="1292">
        <f>SUM(AF7:AI10)</f>
        <v>3</v>
      </c>
      <c r="AG11" s="1292"/>
      <c r="AH11" s="1292"/>
      <c r="AI11" s="1292"/>
      <c r="AJ11" s="1292">
        <f>SUM(AJ7:AM10)</f>
        <v>3</v>
      </c>
      <c r="AK11" s="1292"/>
      <c r="AL11" s="1292"/>
      <c r="AM11" s="1292"/>
      <c r="AN11" s="1292">
        <f>SUM(AN7:AQ10)</f>
        <v>4</v>
      </c>
      <c r="AO11" s="1292"/>
      <c r="AP11" s="1292"/>
      <c r="AQ11" s="1292"/>
      <c r="AR11" s="1292">
        <f>SUM(AR7:AU10)</f>
        <v>7</v>
      </c>
      <c r="AS11" s="1292"/>
      <c r="AT11" s="1292"/>
      <c r="AU11" s="1292"/>
      <c r="AV11" s="1292">
        <f>SUM(AV7:AY10)</f>
        <v>7</v>
      </c>
      <c r="AW11" s="1292"/>
      <c r="AX11" s="1292"/>
      <c r="AY11" s="1292"/>
      <c r="AZ11" s="1292">
        <f>SUM(AZ7:BC10)</f>
        <v>8</v>
      </c>
      <c r="BA11" s="1292"/>
      <c r="BB11" s="1292"/>
      <c r="BC11" s="1292"/>
      <c r="BD11" s="1292">
        <f>SUM(BD7:BG10)</f>
        <v>8</v>
      </c>
      <c r="BE11" s="1292"/>
      <c r="BF11" s="1292"/>
      <c r="BG11" s="1292"/>
      <c r="BH11" s="1292">
        <f>SUM(BH7:BK10)</f>
        <v>5</v>
      </c>
      <c r="BI11" s="1292"/>
      <c r="BJ11" s="1292"/>
      <c r="BK11" s="1292"/>
      <c r="BL11" s="1292">
        <f>SUM(BL7:BO10)</f>
        <v>4</v>
      </c>
      <c r="BM11" s="1292"/>
      <c r="BN11" s="1292"/>
      <c r="BO11" s="1292"/>
      <c r="BP11" s="1292">
        <f>SUM(BP7:BS10)</f>
        <v>3</v>
      </c>
      <c r="BQ11" s="1292"/>
      <c r="BR11" s="1292"/>
      <c r="BS11" s="1292"/>
      <c r="BT11" s="1292">
        <f>SUM(BT7:BW10)</f>
        <v>3</v>
      </c>
      <c r="BU11" s="1292"/>
      <c r="BV11" s="1292"/>
      <c r="BW11" s="1292"/>
      <c r="BX11" s="1292">
        <f>SUM(BX7:CA10)</f>
        <v>2</v>
      </c>
      <c r="BY11" s="1292"/>
      <c r="BZ11" s="1292"/>
      <c r="CA11" s="1292"/>
      <c r="CB11" s="1292">
        <f>SUM(CB7:CE10)</f>
        <v>0</v>
      </c>
      <c r="CC11" s="1292"/>
      <c r="CD11" s="1292"/>
      <c r="CE11" s="1292"/>
      <c r="CF11" s="1292">
        <f>SUM(CF7:CI10)</f>
        <v>0</v>
      </c>
      <c r="CG11" s="1292"/>
      <c r="CH11" s="1292"/>
      <c r="CI11" s="1292"/>
      <c r="CJ11" s="1336">
        <f>SUM(CJ7:CM10)</f>
        <v>0</v>
      </c>
      <c r="CK11" s="1336"/>
      <c r="CL11" s="1336"/>
      <c r="CM11" s="1337"/>
      <c r="CN11" s="1259">
        <f t="shared" si="0"/>
        <v>60</v>
      </c>
      <c r="CO11" s="1260"/>
      <c r="CP11" s="64"/>
      <c r="CT11" s="221"/>
      <c r="CU11" s="64"/>
      <c r="CV11" s="64"/>
      <c r="CX11" s="69"/>
      <c r="CY11" s="69"/>
      <c r="CZ11" s="69"/>
    </row>
    <row r="12" spans="1:105" ht="17.25" customHeight="1">
      <c r="C12" s="64"/>
      <c r="D12" s="64"/>
      <c r="E12" s="64"/>
      <c r="F12" s="64"/>
      <c r="G12" s="64"/>
      <c r="I12" s="248"/>
      <c r="J12" s="1313"/>
      <c r="K12" s="1313"/>
      <c r="L12" s="365">
        <v>5</v>
      </c>
      <c r="M12" s="365">
        <v>5.25</v>
      </c>
      <c r="N12" s="365">
        <v>5.5</v>
      </c>
      <c r="O12" s="365">
        <v>5.75</v>
      </c>
      <c r="P12" s="249">
        <v>6</v>
      </c>
      <c r="Q12" s="249">
        <v>6.25</v>
      </c>
      <c r="R12" s="249">
        <v>6.5</v>
      </c>
      <c r="S12" s="250">
        <v>6.75</v>
      </c>
      <c r="T12" s="250">
        <v>7</v>
      </c>
      <c r="U12" s="250">
        <v>7.25</v>
      </c>
      <c r="V12" s="250">
        <v>7.5</v>
      </c>
      <c r="W12" s="250">
        <v>7.75</v>
      </c>
      <c r="X12" s="250">
        <v>8</v>
      </c>
      <c r="Y12" s="250">
        <v>8.25</v>
      </c>
      <c r="Z12" s="250">
        <v>8.5</v>
      </c>
      <c r="AA12" s="250">
        <v>8.75</v>
      </c>
      <c r="AB12" s="251">
        <v>9</v>
      </c>
      <c r="AC12" s="251">
        <v>9.25</v>
      </c>
      <c r="AD12" s="251">
        <v>9.5</v>
      </c>
      <c r="AE12" s="251">
        <v>9.75</v>
      </c>
      <c r="AF12" s="251">
        <v>10</v>
      </c>
      <c r="AG12" s="251">
        <v>10.25</v>
      </c>
      <c r="AH12" s="251">
        <v>10.5</v>
      </c>
      <c r="AI12" s="251">
        <v>10.75</v>
      </c>
      <c r="AJ12" s="251">
        <v>11</v>
      </c>
      <c r="AK12" s="251">
        <v>11.25</v>
      </c>
      <c r="AL12" s="251">
        <v>11.5</v>
      </c>
      <c r="AM12" s="251">
        <v>11.75</v>
      </c>
      <c r="AN12" s="250">
        <v>12</v>
      </c>
      <c r="AO12" s="250">
        <v>12.25</v>
      </c>
      <c r="AP12" s="250">
        <v>12.5</v>
      </c>
      <c r="AQ12" s="250">
        <v>12.75</v>
      </c>
      <c r="AR12" s="251">
        <v>13</v>
      </c>
      <c r="AS12" s="251">
        <v>13.25</v>
      </c>
      <c r="AT12" s="251">
        <v>13.5</v>
      </c>
      <c r="AU12" s="251">
        <v>13.75</v>
      </c>
      <c r="AV12" s="251">
        <v>14</v>
      </c>
      <c r="AW12" s="251">
        <v>14.25</v>
      </c>
      <c r="AX12" s="251">
        <v>14.5</v>
      </c>
      <c r="AY12" s="251">
        <v>14.75</v>
      </c>
      <c r="AZ12" s="251">
        <v>15</v>
      </c>
      <c r="BA12" s="251">
        <v>15.25</v>
      </c>
      <c r="BB12" s="251">
        <v>15.5</v>
      </c>
      <c r="BC12" s="251">
        <v>15.75</v>
      </c>
      <c r="BD12" s="251">
        <v>16</v>
      </c>
      <c r="BE12" s="251">
        <v>16.25</v>
      </c>
      <c r="BF12" s="251">
        <v>16.5</v>
      </c>
      <c r="BG12" s="251">
        <v>16.75</v>
      </c>
      <c r="BH12" s="251">
        <v>17</v>
      </c>
      <c r="BI12" s="251">
        <v>17.25</v>
      </c>
      <c r="BJ12" s="251">
        <v>17.5</v>
      </c>
      <c r="BK12" s="251">
        <v>17.75</v>
      </c>
      <c r="BL12" s="251">
        <v>18</v>
      </c>
      <c r="BM12" s="251">
        <v>18.25</v>
      </c>
      <c r="BN12" s="251">
        <v>18.5</v>
      </c>
      <c r="BO12" s="251">
        <v>18.75</v>
      </c>
      <c r="BP12" s="251">
        <v>19</v>
      </c>
      <c r="BQ12" s="251">
        <v>19.25</v>
      </c>
      <c r="BR12" s="251">
        <v>19.5</v>
      </c>
      <c r="BS12" s="251">
        <v>19.75</v>
      </c>
      <c r="BT12" s="251">
        <v>20</v>
      </c>
      <c r="BU12" s="251">
        <v>20.25</v>
      </c>
      <c r="BV12" s="251">
        <v>20.5</v>
      </c>
      <c r="BW12" s="251">
        <v>20.75</v>
      </c>
      <c r="BX12" s="251">
        <v>21</v>
      </c>
      <c r="BY12" s="251">
        <v>21.25</v>
      </c>
      <c r="BZ12" s="251">
        <v>21.5</v>
      </c>
      <c r="CA12" s="251">
        <v>21.75</v>
      </c>
      <c r="CB12" s="251">
        <v>22</v>
      </c>
      <c r="CC12" s="251">
        <v>22.25</v>
      </c>
      <c r="CD12" s="251">
        <v>22.5</v>
      </c>
      <c r="CE12" s="251">
        <v>22.75</v>
      </c>
      <c r="CF12" s="251">
        <v>23</v>
      </c>
      <c r="CG12" s="251">
        <v>23.25</v>
      </c>
      <c r="CH12" s="251">
        <v>23.5</v>
      </c>
      <c r="CI12" s="251">
        <v>23.75</v>
      </c>
      <c r="CJ12" s="251">
        <v>24</v>
      </c>
      <c r="CK12" s="251">
        <v>24.25</v>
      </c>
      <c r="CL12" s="251">
        <v>24.5</v>
      </c>
      <c r="CM12" s="251">
        <v>24.75</v>
      </c>
      <c r="CN12" s="251"/>
      <c r="CO12" s="251"/>
      <c r="CP12" s="251"/>
      <c r="CR12" s="65"/>
      <c r="CS12" s="65"/>
      <c r="CT12" s="66"/>
      <c r="CU12" s="65"/>
      <c r="CV12" s="65"/>
      <c r="CX12" s="69"/>
      <c r="CY12" s="69"/>
      <c r="CZ12" s="69"/>
    </row>
    <row r="13" spans="1:105" ht="22.5" customHeight="1" thickBot="1">
      <c r="C13" s="65" t="s">
        <v>177</v>
      </c>
      <c r="D13" s="253" t="s">
        <v>203</v>
      </c>
      <c r="E13" s="253" t="s">
        <v>204</v>
      </c>
      <c r="F13" s="253" t="s">
        <v>178</v>
      </c>
      <c r="G13" s="253" t="s">
        <v>179</v>
      </c>
      <c r="H13" s="65" t="s">
        <v>79</v>
      </c>
      <c r="I13" s="254" t="s">
        <v>61</v>
      </c>
      <c r="J13" s="1476" t="s">
        <v>180</v>
      </c>
      <c r="K13" s="1477"/>
      <c r="L13" s="366">
        <v>0.20833333333333334</v>
      </c>
      <c r="M13" s="256"/>
      <c r="N13" s="256"/>
      <c r="O13" s="261"/>
      <c r="P13" s="257">
        <v>0.25</v>
      </c>
      <c r="Q13" s="258"/>
      <c r="R13" s="258"/>
      <c r="S13" s="259"/>
      <c r="T13" s="260" t="s">
        <v>149</v>
      </c>
      <c r="U13" s="258"/>
      <c r="V13" s="261"/>
      <c r="W13" s="256"/>
      <c r="X13" s="260" t="s">
        <v>150</v>
      </c>
      <c r="Y13" s="258"/>
      <c r="Z13" s="259"/>
      <c r="AA13" s="258"/>
      <c r="AB13" s="260" t="s">
        <v>151</v>
      </c>
      <c r="AC13" s="258"/>
      <c r="AD13" s="259"/>
      <c r="AE13" s="258"/>
      <c r="AF13" s="260" t="s">
        <v>152</v>
      </c>
      <c r="AG13" s="258"/>
      <c r="AH13" s="259"/>
      <c r="AI13" s="258"/>
      <c r="AJ13" s="260" t="s">
        <v>153</v>
      </c>
      <c r="AK13" s="258"/>
      <c r="AL13" s="259"/>
      <c r="AM13" s="258"/>
      <c r="AN13" s="260" t="s">
        <v>154</v>
      </c>
      <c r="AO13" s="258"/>
      <c r="AP13" s="259"/>
      <c r="AQ13" s="258"/>
      <c r="AR13" s="260" t="s">
        <v>155</v>
      </c>
      <c r="AS13" s="258"/>
      <c r="AT13" s="259"/>
      <c r="AU13" s="258"/>
      <c r="AV13" s="260" t="s">
        <v>156</v>
      </c>
      <c r="AW13" s="258"/>
      <c r="AX13" s="259"/>
      <c r="AY13" s="258"/>
      <c r="AZ13" s="260" t="s">
        <v>157</v>
      </c>
      <c r="BA13" s="258"/>
      <c r="BB13" s="259"/>
      <c r="BC13" s="258"/>
      <c r="BD13" s="260" t="s">
        <v>158</v>
      </c>
      <c r="BE13" s="258"/>
      <c r="BF13" s="259"/>
      <c r="BG13" s="258"/>
      <c r="BH13" s="260" t="s">
        <v>159</v>
      </c>
      <c r="BI13" s="258"/>
      <c r="BJ13" s="259"/>
      <c r="BK13" s="258"/>
      <c r="BL13" s="260" t="s">
        <v>160</v>
      </c>
      <c r="BM13" s="258"/>
      <c r="BN13" s="259"/>
      <c r="BO13" s="258"/>
      <c r="BP13" s="260" t="s">
        <v>161</v>
      </c>
      <c r="BQ13" s="258"/>
      <c r="BR13" s="259"/>
      <c r="BS13" s="258"/>
      <c r="BT13" s="260" t="s">
        <v>162</v>
      </c>
      <c r="BU13" s="258"/>
      <c r="BV13" s="259"/>
      <c r="BW13" s="258"/>
      <c r="BX13" s="260" t="s">
        <v>163</v>
      </c>
      <c r="BY13" s="258"/>
      <c r="BZ13" s="259"/>
      <c r="CA13" s="258"/>
      <c r="CB13" s="260" t="s">
        <v>164</v>
      </c>
      <c r="CC13" s="258"/>
      <c r="CD13" s="259"/>
      <c r="CE13" s="258"/>
      <c r="CF13" s="260" t="s">
        <v>165</v>
      </c>
      <c r="CG13" s="258"/>
      <c r="CH13" s="259"/>
      <c r="CI13" s="259"/>
      <c r="CJ13" s="258" t="s">
        <v>166</v>
      </c>
      <c r="CK13" s="258"/>
      <c r="CL13" s="258"/>
      <c r="CM13" s="262"/>
      <c r="CN13" s="1332" t="s">
        <v>181</v>
      </c>
      <c r="CO13" s="1331"/>
      <c r="CP13" s="1331" t="s">
        <v>182</v>
      </c>
      <c r="CQ13" s="1331"/>
      <c r="CR13" s="367" t="s">
        <v>183</v>
      </c>
      <c r="CS13" s="367" t="s">
        <v>184</v>
      </c>
      <c r="CT13" s="368" t="s">
        <v>185</v>
      </c>
      <c r="CU13" s="369" t="s">
        <v>186</v>
      </c>
      <c r="CV13" s="370" t="s">
        <v>81</v>
      </c>
      <c r="CW13" s="371" t="s">
        <v>82</v>
      </c>
      <c r="CY13" s="69"/>
      <c r="CZ13" s="267"/>
      <c r="DA13" s="268"/>
    </row>
    <row r="14" spans="1:105" ht="22.5" customHeight="1" thickTop="1">
      <c r="A14" s="441">
        <v>1</v>
      </c>
      <c r="B14" s="442" t="str">
        <f>ｼﾌﾄ原本!C5</f>
        <v>K.M</v>
      </c>
      <c r="C14" s="781" t="str">
        <f>ｼﾌﾄ原本!V5</f>
        <v>F</v>
      </c>
      <c r="D14" s="433">
        <f>IF(COUNTIF($H$14:$H$30,1),VLOOKUP(1,$H$14:$CU$30,3,FALSE),0)</f>
        <v>15</v>
      </c>
      <c r="E14" s="427">
        <f>IF(COUNTIF($H$14:$H$30,1),VLOOKUP(1,$H$14:$CU$30,4,FALSE),0)</f>
        <v>21.5</v>
      </c>
      <c r="F14" s="428">
        <f ca="1">IF(COUNTIF($H$14:$H$30,1),VLOOKUP(1,$H$14:$CU$30,92,FALSE),0)</f>
        <v>11500</v>
      </c>
      <c r="G14" s="434">
        <f ca="1">IF(COUNTIF($H$14:$H$30,1),VLOOKUP(1,$H$14:$CW$30,94,FALSE),0)</f>
        <v>1</v>
      </c>
      <c r="H14" s="810">
        <v>7</v>
      </c>
      <c r="I14" s="802" t="str">
        <f>IF(H14=0,0,LOOKUP(H14,ﾃﾞｰﾀ入力!$C$3:'ﾃﾞｰﾀ入力'!$C$40,ﾃﾞｰﾀ入力!$D$3:'ﾃﾞｰﾀ入力'!$D$40))</f>
        <v>N.D</v>
      </c>
      <c r="J14" s="811">
        <v>7.75</v>
      </c>
      <c r="K14" s="812">
        <v>13</v>
      </c>
      <c r="L14" s="633">
        <f t="shared" ref="L14:AQ14" si="1">IF(AND(L12&gt;=$J$14,L12&lt;$K$14),"*",0)</f>
        <v>0</v>
      </c>
      <c r="M14" s="618">
        <f t="shared" si="1"/>
        <v>0</v>
      </c>
      <c r="N14" s="619">
        <f t="shared" si="1"/>
        <v>0</v>
      </c>
      <c r="O14" s="620">
        <f t="shared" si="1"/>
        <v>0</v>
      </c>
      <c r="P14" s="621">
        <f t="shared" si="1"/>
        <v>0</v>
      </c>
      <c r="Q14" s="622">
        <f t="shared" si="1"/>
        <v>0</v>
      </c>
      <c r="R14" s="623">
        <f t="shared" si="1"/>
        <v>0</v>
      </c>
      <c r="S14" s="622">
        <f t="shared" si="1"/>
        <v>0</v>
      </c>
      <c r="T14" s="621">
        <f t="shared" si="1"/>
        <v>0</v>
      </c>
      <c r="U14" s="624">
        <f t="shared" si="1"/>
        <v>0</v>
      </c>
      <c r="V14" s="622">
        <f t="shared" si="1"/>
        <v>0</v>
      </c>
      <c r="W14" s="583" t="str">
        <f t="shared" si="1"/>
        <v>*</v>
      </c>
      <c r="X14" s="823" t="str">
        <f t="shared" si="1"/>
        <v>*</v>
      </c>
      <c r="Y14" s="823" t="str">
        <f t="shared" si="1"/>
        <v>*</v>
      </c>
      <c r="Z14" s="824" t="str">
        <f t="shared" si="1"/>
        <v>*</v>
      </c>
      <c r="AA14" s="823" t="str">
        <f t="shared" si="1"/>
        <v>*</v>
      </c>
      <c r="AB14" s="825" t="str">
        <f t="shared" si="1"/>
        <v>*</v>
      </c>
      <c r="AC14" s="826" t="str">
        <f t="shared" si="1"/>
        <v>*</v>
      </c>
      <c r="AD14" s="823" t="str">
        <f t="shared" si="1"/>
        <v>*</v>
      </c>
      <c r="AE14" s="583" t="str">
        <f t="shared" si="1"/>
        <v>*</v>
      </c>
      <c r="AF14" s="823" t="str">
        <f t="shared" si="1"/>
        <v>*</v>
      </c>
      <c r="AG14" s="977" t="str">
        <f t="shared" si="1"/>
        <v>*</v>
      </c>
      <c r="AH14" s="824" t="str">
        <f t="shared" si="1"/>
        <v>*</v>
      </c>
      <c r="AI14" s="823" t="str">
        <f t="shared" si="1"/>
        <v>*</v>
      </c>
      <c r="AJ14" s="825" t="str">
        <f t="shared" si="1"/>
        <v>*</v>
      </c>
      <c r="AK14" s="826" t="str">
        <f t="shared" si="1"/>
        <v>*</v>
      </c>
      <c r="AL14" s="823" t="str">
        <f t="shared" si="1"/>
        <v>*</v>
      </c>
      <c r="AM14" s="583" t="str">
        <f t="shared" si="1"/>
        <v>*</v>
      </c>
      <c r="AN14" s="823" t="str">
        <f t="shared" si="1"/>
        <v>*</v>
      </c>
      <c r="AO14" s="823" t="str">
        <f t="shared" si="1"/>
        <v>*</v>
      </c>
      <c r="AP14" s="824" t="str">
        <f t="shared" si="1"/>
        <v>*</v>
      </c>
      <c r="AQ14" s="823" t="str">
        <f t="shared" si="1"/>
        <v>*</v>
      </c>
      <c r="AR14" s="825">
        <f t="shared" ref="AR14:BW14" si="2">IF(AND(AR12&gt;=$J$14,AR12&lt;$K$14),"*",0)</f>
        <v>0</v>
      </c>
      <c r="AS14" s="826">
        <f t="shared" si="2"/>
        <v>0</v>
      </c>
      <c r="AT14" s="823">
        <f t="shared" si="2"/>
        <v>0</v>
      </c>
      <c r="AU14" s="583">
        <f t="shared" si="2"/>
        <v>0</v>
      </c>
      <c r="AV14" s="823">
        <f t="shared" si="2"/>
        <v>0</v>
      </c>
      <c r="AW14" s="823">
        <f t="shared" si="2"/>
        <v>0</v>
      </c>
      <c r="AX14" s="824">
        <f t="shared" si="2"/>
        <v>0</v>
      </c>
      <c r="AY14" s="823">
        <f t="shared" si="2"/>
        <v>0</v>
      </c>
      <c r="AZ14" s="1041">
        <f>IF(AND(AZ12&gt;=$J$14,AZ12&lt;$K$14),"*",0)</f>
        <v>0</v>
      </c>
      <c r="BA14" s="826">
        <f t="shared" si="2"/>
        <v>0</v>
      </c>
      <c r="BB14" s="823">
        <f t="shared" si="2"/>
        <v>0</v>
      </c>
      <c r="BC14" s="583">
        <f t="shared" si="2"/>
        <v>0</v>
      </c>
      <c r="BD14" s="823">
        <f t="shared" si="2"/>
        <v>0</v>
      </c>
      <c r="BE14" s="823">
        <f t="shared" si="2"/>
        <v>0</v>
      </c>
      <c r="BF14" s="824">
        <f t="shared" si="2"/>
        <v>0</v>
      </c>
      <c r="BG14" s="823">
        <f t="shared" si="2"/>
        <v>0</v>
      </c>
      <c r="BH14" s="825">
        <f t="shared" si="2"/>
        <v>0</v>
      </c>
      <c r="BI14" s="826">
        <f t="shared" si="2"/>
        <v>0</v>
      </c>
      <c r="BJ14" s="823">
        <f t="shared" si="2"/>
        <v>0</v>
      </c>
      <c r="BK14" s="583">
        <f t="shared" si="2"/>
        <v>0</v>
      </c>
      <c r="BL14" s="823">
        <f t="shared" si="2"/>
        <v>0</v>
      </c>
      <c r="BM14" s="823">
        <f t="shared" si="2"/>
        <v>0</v>
      </c>
      <c r="BN14" s="824">
        <f t="shared" si="2"/>
        <v>0</v>
      </c>
      <c r="BO14" s="823">
        <f t="shared" si="2"/>
        <v>0</v>
      </c>
      <c r="BP14" s="825">
        <f t="shared" si="2"/>
        <v>0</v>
      </c>
      <c r="BQ14" s="826">
        <f t="shared" si="2"/>
        <v>0</v>
      </c>
      <c r="BR14" s="823">
        <f t="shared" si="2"/>
        <v>0</v>
      </c>
      <c r="BS14" s="583">
        <f t="shared" si="2"/>
        <v>0</v>
      </c>
      <c r="BT14" s="823">
        <f t="shared" si="2"/>
        <v>0</v>
      </c>
      <c r="BU14" s="823">
        <f t="shared" si="2"/>
        <v>0</v>
      </c>
      <c r="BV14" s="824">
        <f t="shared" si="2"/>
        <v>0</v>
      </c>
      <c r="BW14" s="823">
        <f t="shared" si="2"/>
        <v>0</v>
      </c>
      <c r="BX14" s="825">
        <f t="shared" ref="BX14:CM14" si="3">IF(AND(BX12&gt;=$J$14,BX12&lt;$K$14),"*",0)</f>
        <v>0</v>
      </c>
      <c r="BY14" s="826">
        <f t="shared" si="3"/>
        <v>0</v>
      </c>
      <c r="BZ14" s="823">
        <f t="shared" si="3"/>
        <v>0</v>
      </c>
      <c r="CA14" s="583">
        <f t="shared" si="3"/>
        <v>0</v>
      </c>
      <c r="CB14" s="823">
        <f t="shared" si="3"/>
        <v>0</v>
      </c>
      <c r="CC14" s="823">
        <f t="shared" si="3"/>
        <v>0</v>
      </c>
      <c r="CD14" s="824">
        <f t="shared" si="3"/>
        <v>0</v>
      </c>
      <c r="CE14" s="823">
        <f t="shared" si="3"/>
        <v>0</v>
      </c>
      <c r="CF14" s="621">
        <f t="shared" si="3"/>
        <v>0</v>
      </c>
      <c r="CG14" s="624">
        <f t="shared" si="3"/>
        <v>0</v>
      </c>
      <c r="CH14" s="622">
        <f t="shared" si="3"/>
        <v>0</v>
      </c>
      <c r="CI14" s="625">
        <f t="shared" si="3"/>
        <v>0</v>
      </c>
      <c r="CJ14" s="622">
        <f t="shared" si="3"/>
        <v>0</v>
      </c>
      <c r="CK14" s="622">
        <f t="shared" si="3"/>
        <v>0</v>
      </c>
      <c r="CL14" s="623">
        <f t="shared" si="3"/>
        <v>0</v>
      </c>
      <c r="CM14" s="622">
        <f t="shared" si="3"/>
        <v>0</v>
      </c>
      <c r="CN14" s="1328">
        <f t="shared" ref="CN14:CN30" si="4">(80-COUNT(L14:CM14))/4</f>
        <v>5.25</v>
      </c>
      <c r="CO14" s="1329"/>
      <c r="CP14" s="1330">
        <f>IF(CN14=0,0,LOOKUP(CN14,ﾃﾞｰﾀ入力!$AR$13:'ﾃﾞｰﾀ入力'!$AR$34,ﾃﾞｰﾀ入力!$AS$13:'ﾃﾞｰﾀ入力'!$AS$34))</f>
        <v>5</v>
      </c>
      <c r="CQ14" s="1330"/>
      <c r="CR14" s="373">
        <f t="shared" ref="CR14:CR30" si="5">IF(CP14&gt;8,CP14-8,0)</f>
        <v>0</v>
      </c>
      <c r="CS14" s="373">
        <f t="shared" ref="CS14:CS30" si="6">IF(CB14="*",(12-COUNT(CB14:CM14))/4,0)</f>
        <v>0</v>
      </c>
      <c r="CT14" s="373">
        <f t="shared" ref="CT14:CT30" si="7">IF(CR14&gt;CS14,CS14,CR14)</f>
        <v>0</v>
      </c>
      <c r="CU14" s="374">
        <f ca="1">CV14*CP14+(CV14*0.25*CR14)+(CV14*0.25*CS14)+(CV14*CT14*0.5)</f>
        <v>6130</v>
      </c>
      <c r="CV14" s="375">
        <f ca="1">IF(H14=0,0,LOOKUP(H14,ﾃﾞｰﾀ入力!$C$3:'ﾃﾞｰﾀ入力'!$C$52,ﾃﾞｰﾀ入力!$E$3:'ﾃﾞｰﾀ入力'!$E$51))</f>
        <v>1226</v>
      </c>
      <c r="CW14" s="376">
        <f ca="1">IF(H14=0,0,LOOKUP(H14,ﾃﾞｰﾀ入力!$C$3:'ﾃﾞｰﾀ入力'!$C$52,ﾃﾞｰﾀ入力!$F$3:'ﾃﾞｰﾀ入力'!$F$51))</f>
        <v>420</v>
      </c>
      <c r="CY14" s="69"/>
      <c r="CZ14" s="69"/>
      <c r="DA14" s="69"/>
    </row>
    <row r="15" spans="1:105" ht="22.5" customHeight="1">
      <c r="A15" s="443">
        <f t="shared" ref="A15:A46" si="8">A14+1</f>
        <v>2</v>
      </c>
      <c r="B15" s="269" t="str">
        <f>ｼﾌﾄ原本!C6</f>
        <v>S.S</v>
      </c>
      <c r="C15" s="780" t="str">
        <f>ｼﾌﾄ原本!V6</f>
        <v>F</v>
      </c>
      <c r="D15" s="435">
        <f>IF(COUNTIF($H$14:$H$30,2),VLOOKUP(2,$H$14:$CU$30,3,FALSE),0)</f>
        <v>9</v>
      </c>
      <c r="E15" s="423">
        <f>IF(COUNTIF($H$14:$H$30,2),VLOOKUP(2,$H$14:$CU$30,4,FALSE),0)</f>
        <v>19</v>
      </c>
      <c r="F15" s="430">
        <f ca="1">IF(COUNTIF($H$14:$H$30,2),VLOOKUP(2,$H$14:$CU$30,92,FALSE),0)</f>
        <v>13875</v>
      </c>
      <c r="G15" s="431">
        <f ca="1">IF(COUNTIF($H$14:$H$30,2),VLOOKUP(2,$H$14:$CW$30,94,FALSE),0)</f>
        <v>1</v>
      </c>
      <c r="H15" s="810">
        <v>21</v>
      </c>
      <c r="I15" s="798" t="str">
        <f>IF(H15=0,0,LOOKUP(H15,ﾃﾞｰﾀ入力!$C$3:'ﾃﾞｰﾀ入力'!$C$40,ﾃﾞｰﾀ入力!$D$3:'ﾃﾞｰﾀ入力'!$D$40))</f>
        <v>S.K</v>
      </c>
      <c r="J15" s="813">
        <v>7.75</v>
      </c>
      <c r="K15" s="814">
        <v>14</v>
      </c>
      <c r="L15" s="632">
        <f t="shared" ref="L15:AQ15" si="9">IF(AND(L12&gt;=$J$15,L12&lt;$K$15),"*",0)</f>
        <v>0</v>
      </c>
      <c r="M15" s="626">
        <f t="shared" si="9"/>
        <v>0</v>
      </c>
      <c r="N15" s="627">
        <f t="shared" si="9"/>
        <v>0</v>
      </c>
      <c r="O15" s="628">
        <f t="shared" si="9"/>
        <v>0</v>
      </c>
      <c r="P15" s="537">
        <f t="shared" si="9"/>
        <v>0</v>
      </c>
      <c r="Q15" s="539">
        <f t="shared" si="9"/>
        <v>0</v>
      </c>
      <c r="R15" s="541">
        <f t="shared" si="9"/>
        <v>0</v>
      </c>
      <c r="S15" s="539">
        <f t="shared" si="9"/>
        <v>0</v>
      </c>
      <c r="T15" s="537">
        <f t="shared" si="9"/>
        <v>0</v>
      </c>
      <c r="U15" s="538">
        <f t="shared" si="9"/>
        <v>0</v>
      </c>
      <c r="V15" s="539">
        <f t="shared" si="9"/>
        <v>0</v>
      </c>
      <c r="W15" s="562" t="str">
        <f t="shared" si="9"/>
        <v>*</v>
      </c>
      <c r="X15" s="723" t="str">
        <f t="shared" si="9"/>
        <v>*</v>
      </c>
      <c r="Y15" s="723" t="str">
        <f t="shared" si="9"/>
        <v>*</v>
      </c>
      <c r="Z15" s="724" t="str">
        <f t="shared" si="9"/>
        <v>*</v>
      </c>
      <c r="AA15" s="723" t="str">
        <f t="shared" si="9"/>
        <v>*</v>
      </c>
      <c r="AB15" s="721" t="str">
        <f t="shared" si="9"/>
        <v>*</v>
      </c>
      <c r="AC15" s="722" t="str">
        <f t="shared" si="9"/>
        <v>*</v>
      </c>
      <c r="AD15" s="723" t="str">
        <f t="shared" si="9"/>
        <v>*</v>
      </c>
      <c r="AE15" s="562" t="str">
        <f t="shared" si="9"/>
        <v>*</v>
      </c>
      <c r="AF15" s="723" t="str">
        <f t="shared" si="9"/>
        <v>*</v>
      </c>
      <c r="AG15" s="723" t="str">
        <f t="shared" si="9"/>
        <v>*</v>
      </c>
      <c r="AH15" s="724" t="str">
        <f t="shared" si="9"/>
        <v>*</v>
      </c>
      <c r="AI15" s="979" t="str">
        <f t="shared" si="9"/>
        <v>*</v>
      </c>
      <c r="AJ15" s="980" t="str">
        <f t="shared" si="9"/>
        <v>*</v>
      </c>
      <c r="AK15" s="981" t="str">
        <f t="shared" si="9"/>
        <v>*</v>
      </c>
      <c r="AL15" s="723" t="str">
        <f t="shared" si="9"/>
        <v>*</v>
      </c>
      <c r="AM15" s="562" t="str">
        <f t="shared" si="9"/>
        <v>*</v>
      </c>
      <c r="AN15" s="723" t="str">
        <f t="shared" si="9"/>
        <v>*</v>
      </c>
      <c r="AO15" s="723" t="str">
        <f t="shared" si="9"/>
        <v>*</v>
      </c>
      <c r="AP15" s="724" t="str">
        <f t="shared" si="9"/>
        <v>*</v>
      </c>
      <c r="AQ15" s="723" t="str">
        <f t="shared" si="9"/>
        <v>*</v>
      </c>
      <c r="AR15" s="721" t="str">
        <f t="shared" ref="AR15:BW15" si="10">IF(AND(AR12&gt;=$J$15,AR12&lt;$K$15),"*",0)</f>
        <v>*</v>
      </c>
      <c r="AS15" s="722" t="str">
        <f t="shared" si="10"/>
        <v>*</v>
      </c>
      <c r="AT15" s="723" t="str">
        <f t="shared" si="10"/>
        <v>*</v>
      </c>
      <c r="AU15" s="562" t="str">
        <f t="shared" si="10"/>
        <v>*</v>
      </c>
      <c r="AV15" s="723">
        <f t="shared" si="10"/>
        <v>0</v>
      </c>
      <c r="AW15" s="723">
        <f t="shared" si="10"/>
        <v>0</v>
      </c>
      <c r="AX15" s="724">
        <f t="shared" si="10"/>
        <v>0</v>
      </c>
      <c r="AY15" s="723">
        <f t="shared" si="10"/>
        <v>0</v>
      </c>
      <c r="AZ15" s="721">
        <f t="shared" si="10"/>
        <v>0</v>
      </c>
      <c r="BA15" s="722">
        <f t="shared" si="10"/>
        <v>0</v>
      </c>
      <c r="BB15" s="723">
        <f t="shared" si="10"/>
        <v>0</v>
      </c>
      <c r="BC15" s="562">
        <f t="shared" si="10"/>
        <v>0</v>
      </c>
      <c r="BD15" s="723">
        <f t="shared" si="10"/>
        <v>0</v>
      </c>
      <c r="BE15" s="723">
        <f t="shared" si="10"/>
        <v>0</v>
      </c>
      <c r="BF15" s="724">
        <f t="shared" si="10"/>
        <v>0</v>
      </c>
      <c r="BG15" s="723">
        <f t="shared" si="10"/>
        <v>0</v>
      </c>
      <c r="BH15" s="721">
        <f t="shared" si="10"/>
        <v>0</v>
      </c>
      <c r="BI15" s="722">
        <f t="shared" si="10"/>
        <v>0</v>
      </c>
      <c r="BJ15" s="723">
        <f t="shared" si="10"/>
        <v>0</v>
      </c>
      <c r="BK15" s="562">
        <f t="shared" si="10"/>
        <v>0</v>
      </c>
      <c r="BL15" s="723">
        <f t="shared" si="10"/>
        <v>0</v>
      </c>
      <c r="BM15" s="723">
        <f t="shared" si="10"/>
        <v>0</v>
      </c>
      <c r="BN15" s="724">
        <f t="shared" si="10"/>
        <v>0</v>
      </c>
      <c r="BO15" s="723">
        <f t="shared" si="10"/>
        <v>0</v>
      </c>
      <c r="BP15" s="721">
        <f t="shared" si="10"/>
        <v>0</v>
      </c>
      <c r="BQ15" s="722">
        <f t="shared" si="10"/>
        <v>0</v>
      </c>
      <c r="BR15" s="723">
        <f t="shared" si="10"/>
        <v>0</v>
      </c>
      <c r="BS15" s="562">
        <f t="shared" si="10"/>
        <v>0</v>
      </c>
      <c r="BT15" s="723">
        <f t="shared" si="10"/>
        <v>0</v>
      </c>
      <c r="BU15" s="723">
        <f t="shared" si="10"/>
        <v>0</v>
      </c>
      <c r="BV15" s="724">
        <f t="shared" si="10"/>
        <v>0</v>
      </c>
      <c r="BW15" s="723">
        <f t="shared" si="10"/>
        <v>0</v>
      </c>
      <c r="BX15" s="721">
        <f t="shared" ref="BX15:CM15" si="11">IF(AND(BX12&gt;=$J$15,BX12&lt;$K$15),"*",0)</f>
        <v>0</v>
      </c>
      <c r="BY15" s="722">
        <f t="shared" si="11"/>
        <v>0</v>
      </c>
      <c r="BZ15" s="723">
        <f t="shared" si="11"/>
        <v>0</v>
      </c>
      <c r="CA15" s="562">
        <f t="shared" si="11"/>
        <v>0</v>
      </c>
      <c r="CB15" s="723">
        <f t="shared" si="11"/>
        <v>0</v>
      </c>
      <c r="CC15" s="723">
        <f t="shared" si="11"/>
        <v>0</v>
      </c>
      <c r="CD15" s="724">
        <f t="shared" si="11"/>
        <v>0</v>
      </c>
      <c r="CE15" s="723">
        <f t="shared" si="11"/>
        <v>0</v>
      </c>
      <c r="CF15" s="537">
        <f t="shared" si="11"/>
        <v>0</v>
      </c>
      <c r="CG15" s="538">
        <f t="shared" si="11"/>
        <v>0</v>
      </c>
      <c r="CH15" s="539">
        <f t="shared" si="11"/>
        <v>0</v>
      </c>
      <c r="CI15" s="540">
        <f t="shared" si="11"/>
        <v>0</v>
      </c>
      <c r="CJ15" s="539">
        <f t="shared" si="11"/>
        <v>0</v>
      </c>
      <c r="CK15" s="539">
        <f t="shared" si="11"/>
        <v>0</v>
      </c>
      <c r="CL15" s="541">
        <f t="shared" si="11"/>
        <v>0</v>
      </c>
      <c r="CM15" s="539">
        <f t="shared" si="11"/>
        <v>0</v>
      </c>
      <c r="CN15" s="1128">
        <f t="shared" si="4"/>
        <v>6.25</v>
      </c>
      <c r="CO15" s="1129"/>
      <c r="CP15" s="1123">
        <f>IF(CN15=0,0,LOOKUP(CN15,ﾃﾞｰﾀ入力!$AR$13:'ﾃﾞｰﾀ入力'!$AR$34,ﾃﾞｰﾀ入力!$AS$13:'ﾃﾞｰﾀ入力'!$AS$34))</f>
        <v>5.75</v>
      </c>
      <c r="CQ15" s="1123"/>
      <c r="CR15" s="294">
        <f t="shared" si="5"/>
        <v>0</v>
      </c>
      <c r="CS15" s="294">
        <f t="shared" si="6"/>
        <v>0</v>
      </c>
      <c r="CT15" s="294">
        <f t="shared" si="7"/>
        <v>0</v>
      </c>
      <c r="CU15" s="295">
        <f t="shared" ref="CU15:CU30" ca="1" si="12">CV15*CP15+(CV15*0.25*CR15)+(CV15*0.25*CS15)+(CV15*CT15*0.5)</f>
        <v>7049.5</v>
      </c>
      <c r="CV15" s="296">
        <f ca="1">IF(H15=0,0,LOOKUP(H15,ﾃﾞｰﾀ入力!$C$3:'ﾃﾞｰﾀ入力'!$C$52,ﾃﾞｰﾀ入力!$E$3:'ﾃﾞｰﾀ入力'!$E$51))</f>
        <v>1226</v>
      </c>
      <c r="CW15" s="297">
        <f ca="1">IF(H15=0,0,LOOKUP(H15,ﾃﾞｰﾀ入力!$C$3:'ﾃﾞｰﾀ入力'!$C$52,ﾃﾞｰﾀ入力!$F$3:'ﾃﾞｰﾀ入力'!$F$51))</f>
        <v>682</v>
      </c>
      <c r="CY15" s="69"/>
      <c r="CZ15" s="69"/>
      <c r="DA15" s="69"/>
    </row>
    <row r="16" spans="1:105" ht="22.5" customHeight="1">
      <c r="A16" s="443">
        <f t="shared" si="8"/>
        <v>3</v>
      </c>
      <c r="B16" s="269" t="str">
        <f>ｼﾌﾄ原本!C7</f>
        <v>Y.I</v>
      </c>
      <c r="C16" s="780" t="str">
        <f>ｼﾌﾄ原本!V7</f>
        <v>X</v>
      </c>
      <c r="D16" s="435">
        <f>IF(COUNTIF($H$14:$H$30,3),VLOOKUP(3,$H$14:$CU$30,3,FALSE),0)</f>
        <v>0</v>
      </c>
      <c r="E16" s="423">
        <f>IF(COUNTIF($H$14:$H$30,3),VLOOKUP(3,$H$14:$CU$30,4,FALSE),0)</f>
        <v>0</v>
      </c>
      <c r="F16" s="430">
        <f>IF(COUNTIF($H$14:$H$30,3),VLOOKUP(3,$H$14:$CU$30,92,FALSE),0)</f>
        <v>0</v>
      </c>
      <c r="G16" s="431">
        <f>IF(COUNTIF($H$14:$H$30,3),VLOOKUP(3,$H$14:$CW$30,94,FALSE),0)</f>
        <v>0</v>
      </c>
      <c r="H16" s="810">
        <v>6</v>
      </c>
      <c r="I16" s="798" t="str">
        <f>IF(H16=0,0,LOOKUP(H16,ﾃﾞｰﾀ入力!$C$3:'ﾃﾞｰﾀ入力'!$C$40,ﾃﾞｰﾀ入力!$D$3:'ﾃﾞｰﾀ入力'!$D$40))</f>
        <v>S.M</v>
      </c>
      <c r="J16" s="813">
        <v>7.75</v>
      </c>
      <c r="K16" s="814">
        <v>18</v>
      </c>
      <c r="L16" s="632">
        <f t="shared" ref="L16:AQ16" si="13">IF(AND(L12&gt;=$J$16,L12&lt;$K$16),"*",0)</f>
        <v>0</v>
      </c>
      <c r="M16" s="626">
        <f t="shared" si="13"/>
        <v>0</v>
      </c>
      <c r="N16" s="627">
        <f t="shared" si="13"/>
        <v>0</v>
      </c>
      <c r="O16" s="628">
        <f t="shared" si="13"/>
        <v>0</v>
      </c>
      <c r="P16" s="537">
        <f t="shared" si="13"/>
        <v>0</v>
      </c>
      <c r="Q16" s="539">
        <f t="shared" si="13"/>
        <v>0</v>
      </c>
      <c r="R16" s="541">
        <f t="shared" si="13"/>
        <v>0</v>
      </c>
      <c r="S16" s="539">
        <f t="shared" si="13"/>
        <v>0</v>
      </c>
      <c r="T16" s="537">
        <f t="shared" si="13"/>
        <v>0</v>
      </c>
      <c r="U16" s="538">
        <f t="shared" si="13"/>
        <v>0</v>
      </c>
      <c r="V16" s="539">
        <f t="shared" si="13"/>
        <v>0</v>
      </c>
      <c r="W16" s="562" t="str">
        <f t="shared" si="13"/>
        <v>*</v>
      </c>
      <c r="X16" s="723" t="str">
        <f t="shared" si="13"/>
        <v>*</v>
      </c>
      <c r="Y16" s="723" t="str">
        <f t="shared" si="13"/>
        <v>*</v>
      </c>
      <c r="Z16" s="724" t="str">
        <f t="shared" si="13"/>
        <v>*</v>
      </c>
      <c r="AA16" s="723" t="str">
        <f t="shared" si="13"/>
        <v>*</v>
      </c>
      <c r="AB16" s="721" t="str">
        <f t="shared" si="13"/>
        <v>*</v>
      </c>
      <c r="AC16" s="722" t="str">
        <f t="shared" si="13"/>
        <v>*</v>
      </c>
      <c r="AD16" s="976" t="str">
        <f t="shared" si="13"/>
        <v>*</v>
      </c>
      <c r="AE16" s="987" t="str">
        <f t="shared" si="13"/>
        <v>*</v>
      </c>
      <c r="AF16" s="976" t="str">
        <f t="shared" si="13"/>
        <v>*</v>
      </c>
      <c r="AG16" s="723" t="str">
        <f t="shared" si="13"/>
        <v>*</v>
      </c>
      <c r="AH16" s="724" t="str">
        <f t="shared" si="13"/>
        <v>*</v>
      </c>
      <c r="AI16" s="723" t="str">
        <f t="shared" si="13"/>
        <v>*</v>
      </c>
      <c r="AJ16" s="721" t="str">
        <f t="shared" si="13"/>
        <v>*</v>
      </c>
      <c r="AK16" s="722" t="str">
        <f t="shared" si="13"/>
        <v>*</v>
      </c>
      <c r="AL16" s="723" t="str">
        <f t="shared" si="13"/>
        <v>*</v>
      </c>
      <c r="AM16" s="562" t="str">
        <f t="shared" si="13"/>
        <v>*</v>
      </c>
      <c r="AN16" s="979" t="str">
        <f t="shared" si="13"/>
        <v>*</v>
      </c>
      <c r="AO16" s="979" t="str">
        <f t="shared" si="13"/>
        <v>*</v>
      </c>
      <c r="AP16" s="724" t="str">
        <f t="shared" si="13"/>
        <v>*</v>
      </c>
      <c r="AQ16" s="723" t="str">
        <f t="shared" si="13"/>
        <v>*</v>
      </c>
      <c r="AR16" s="721" t="str">
        <f t="shared" ref="AR16:BW16" si="14">IF(AND(AR12&gt;=$J$16,AR12&lt;$K$16),"*",0)</f>
        <v>*</v>
      </c>
      <c r="AS16" s="722" t="str">
        <f t="shared" si="14"/>
        <v>*</v>
      </c>
      <c r="AT16" s="723" t="str">
        <f t="shared" si="14"/>
        <v>*</v>
      </c>
      <c r="AU16" s="562" t="str">
        <f t="shared" si="14"/>
        <v>*</v>
      </c>
      <c r="AV16" s="723" t="str">
        <f t="shared" si="14"/>
        <v>*</v>
      </c>
      <c r="AW16" s="723" t="str">
        <f t="shared" si="14"/>
        <v>*</v>
      </c>
      <c r="AX16" s="724" t="str">
        <f t="shared" si="14"/>
        <v>*</v>
      </c>
      <c r="AY16" s="723" t="str">
        <f t="shared" si="14"/>
        <v>*</v>
      </c>
      <c r="AZ16" s="980" t="str">
        <f t="shared" si="14"/>
        <v>*</v>
      </c>
      <c r="BA16" s="981" t="str">
        <f t="shared" si="14"/>
        <v>*</v>
      </c>
      <c r="BB16" s="723" t="str">
        <f t="shared" si="14"/>
        <v>*</v>
      </c>
      <c r="BC16" s="562" t="str">
        <f t="shared" si="14"/>
        <v>*</v>
      </c>
      <c r="BD16" s="723" t="str">
        <f t="shared" si="14"/>
        <v>*</v>
      </c>
      <c r="BE16" s="723" t="str">
        <f t="shared" si="14"/>
        <v>*</v>
      </c>
      <c r="BF16" s="724" t="str">
        <f t="shared" si="14"/>
        <v>*</v>
      </c>
      <c r="BG16" s="723" t="str">
        <f t="shared" si="14"/>
        <v>*</v>
      </c>
      <c r="BH16" s="721" t="str">
        <f t="shared" si="14"/>
        <v>*</v>
      </c>
      <c r="BI16" s="722" t="str">
        <f t="shared" si="14"/>
        <v>*</v>
      </c>
      <c r="BJ16" s="723" t="str">
        <f t="shared" si="14"/>
        <v>*</v>
      </c>
      <c r="BK16" s="562" t="str">
        <f t="shared" si="14"/>
        <v>*</v>
      </c>
      <c r="BL16" s="723">
        <f t="shared" si="14"/>
        <v>0</v>
      </c>
      <c r="BM16" s="723">
        <f t="shared" si="14"/>
        <v>0</v>
      </c>
      <c r="BN16" s="724">
        <f t="shared" si="14"/>
        <v>0</v>
      </c>
      <c r="BO16" s="723">
        <f t="shared" si="14"/>
        <v>0</v>
      </c>
      <c r="BP16" s="721">
        <f t="shared" si="14"/>
        <v>0</v>
      </c>
      <c r="BQ16" s="722">
        <f t="shared" si="14"/>
        <v>0</v>
      </c>
      <c r="BR16" s="723">
        <f t="shared" si="14"/>
        <v>0</v>
      </c>
      <c r="BS16" s="562">
        <f t="shared" si="14"/>
        <v>0</v>
      </c>
      <c r="BT16" s="723">
        <f t="shared" si="14"/>
        <v>0</v>
      </c>
      <c r="BU16" s="723">
        <f t="shared" si="14"/>
        <v>0</v>
      </c>
      <c r="BV16" s="724">
        <f t="shared" si="14"/>
        <v>0</v>
      </c>
      <c r="BW16" s="723">
        <f t="shared" si="14"/>
        <v>0</v>
      </c>
      <c r="BX16" s="721">
        <f t="shared" ref="BX16:CM16" si="15">IF(AND(BX12&gt;=$J$16,BX12&lt;$K$16),"*",0)</f>
        <v>0</v>
      </c>
      <c r="BY16" s="722">
        <f t="shared" si="15"/>
        <v>0</v>
      </c>
      <c r="BZ16" s="723">
        <f t="shared" si="15"/>
        <v>0</v>
      </c>
      <c r="CA16" s="562">
        <f t="shared" si="15"/>
        <v>0</v>
      </c>
      <c r="CB16" s="723">
        <f t="shared" si="15"/>
        <v>0</v>
      </c>
      <c r="CC16" s="723">
        <f t="shared" si="15"/>
        <v>0</v>
      </c>
      <c r="CD16" s="724">
        <f t="shared" si="15"/>
        <v>0</v>
      </c>
      <c r="CE16" s="723">
        <f t="shared" si="15"/>
        <v>0</v>
      </c>
      <c r="CF16" s="537">
        <f t="shared" si="15"/>
        <v>0</v>
      </c>
      <c r="CG16" s="538">
        <f t="shared" si="15"/>
        <v>0</v>
      </c>
      <c r="CH16" s="539">
        <f t="shared" si="15"/>
        <v>0</v>
      </c>
      <c r="CI16" s="540">
        <f t="shared" si="15"/>
        <v>0</v>
      </c>
      <c r="CJ16" s="539">
        <f t="shared" si="15"/>
        <v>0</v>
      </c>
      <c r="CK16" s="539">
        <f t="shared" si="15"/>
        <v>0</v>
      </c>
      <c r="CL16" s="541">
        <f t="shared" si="15"/>
        <v>0</v>
      </c>
      <c r="CM16" s="539">
        <f t="shared" si="15"/>
        <v>0</v>
      </c>
      <c r="CN16" s="1128">
        <f t="shared" si="4"/>
        <v>10.25</v>
      </c>
      <c r="CO16" s="1129"/>
      <c r="CP16" s="1123">
        <f>IF(CN16=0,0,LOOKUP(CN16,ﾃﾞｰﾀ入力!$AR$13:'ﾃﾞｰﾀ入力'!$AR$34,ﾃﾞｰﾀ入力!$AS$13:'ﾃﾞｰﾀ入力'!$AS$34))</f>
        <v>9</v>
      </c>
      <c r="CQ16" s="1123"/>
      <c r="CR16" s="294">
        <f t="shared" si="5"/>
        <v>1</v>
      </c>
      <c r="CS16" s="294">
        <f t="shared" si="6"/>
        <v>0</v>
      </c>
      <c r="CT16" s="294">
        <f t="shared" si="7"/>
        <v>0</v>
      </c>
      <c r="CU16" s="295">
        <f t="shared" ca="1" si="12"/>
        <v>11507</v>
      </c>
      <c r="CV16" s="296">
        <f ca="1">IF(H16=0,0,LOOKUP(H16,ﾃﾞｰﾀ入力!$C$3:'ﾃﾞｰﾀ入力'!$C$52,ﾃﾞｰﾀ入力!$E$3:'ﾃﾞｰﾀ入力'!$E$51))</f>
        <v>1244</v>
      </c>
      <c r="CW16" s="297">
        <f ca="1">IF(H16=0,0,LOOKUP(H16,ﾃﾞｰﾀ入力!$C$3:'ﾃﾞｰﾀ入力'!$C$52,ﾃﾞｰﾀ入力!$F$3:'ﾃﾞｰﾀ入力'!$F$51))</f>
        <v>1050</v>
      </c>
      <c r="CY16" s="69"/>
      <c r="CZ16" s="69"/>
      <c r="DA16" s="69"/>
    </row>
    <row r="17" spans="1:105" ht="22.5" customHeight="1">
      <c r="A17" s="443">
        <f t="shared" si="8"/>
        <v>4</v>
      </c>
      <c r="B17" s="269" t="str">
        <f>ｼﾌﾄ原本!C8</f>
        <v>I.Y</v>
      </c>
      <c r="C17" s="780" t="str">
        <f>ｼﾌﾄ原本!V8</f>
        <v>X</v>
      </c>
      <c r="D17" s="435">
        <f>IF(COUNTIF($H$14:$H$30,4),VLOOKUP(4,$H$14:$CU$30,3,FALSE),0)</f>
        <v>0</v>
      </c>
      <c r="E17" s="423">
        <f>IF(COUNTIF($H$14:$H$30,4),VLOOKUP(4,$H$14:$CU$30,4,FALSE),0)</f>
        <v>0</v>
      </c>
      <c r="F17" s="430">
        <f>IF(COUNTIF($H$14:$H$30,4),VLOOKUP(4,$H$14:$CU$30,92,FALSE),0)</f>
        <v>0</v>
      </c>
      <c r="G17" s="431">
        <f>IF(COUNTIF($H$14:$H$30,4),VLOOKUP(4,$H$14:$CW$30,94,FALSE),0)</f>
        <v>0</v>
      </c>
      <c r="H17" s="810">
        <v>2</v>
      </c>
      <c r="I17" s="798" t="str">
        <f>IF(H17=0,0,LOOKUP(H17,ﾃﾞｰﾀ入力!$C$3:'ﾃﾞｰﾀ入力'!$C$40,ﾃﾞｰﾀ入力!$D$3:'ﾃﾞｰﾀ入力'!$D$40))</f>
        <v>S.S</v>
      </c>
      <c r="J17" s="813">
        <v>9</v>
      </c>
      <c r="K17" s="814">
        <v>19</v>
      </c>
      <c r="L17" s="632">
        <f t="shared" ref="L17:AQ17" si="16">IF(AND(L12&gt;=$J$17,L12&lt;$K$17),"*",0)</f>
        <v>0</v>
      </c>
      <c r="M17" s="626">
        <f t="shared" si="16"/>
        <v>0</v>
      </c>
      <c r="N17" s="627">
        <f t="shared" si="16"/>
        <v>0</v>
      </c>
      <c r="O17" s="628">
        <f t="shared" si="16"/>
        <v>0</v>
      </c>
      <c r="P17" s="537">
        <f t="shared" si="16"/>
        <v>0</v>
      </c>
      <c r="Q17" s="539">
        <f t="shared" si="16"/>
        <v>0</v>
      </c>
      <c r="R17" s="541">
        <f t="shared" si="16"/>
        <v>0</v>
      </c>
      <c r="S17" s="539">
        <f t="shared" si="16"/>
        <v>0</v>
      </c>
      <c r="T17" s="537">
        <f t="shared" si="16"/>
        <v>0</v>
      </c>
      <c r="U17" s="538">
        <f t="shared" si="16"/>
        <v>0</v>
      </c>
      <c r="V17" s="539">
        <f t="shared" si="16"/>
        <v>0</v>
      </c>
      <c r="W17" s="562">
        <f t="shared" si="16"/>
        <v>0</v>
      </c>
      <c r="X17" s="723">
        <f t="shared" si="16"/>
        <v>0</v>
      </c>
      <c r="Y17" s="723">
        <f t="shared" si="16"/>
        <v>0</v>
      </c>
      <c r="Z17" s="724">
        <f t="shared" si="16"/>
        <v>0</v>
      </c>
      <c r="AA17" s="723">
        <f t="shared" si="16"/>
        <v>0</v>
      </c>
      <c r="AB17" s="721" t="str">
        <f t="shared" si="16"/>
        <v>*</v>
      </c>
      <c r="AC17" s="722" t="str">
        <f t="shared" si="16"/>
        <v>*</v>
      </c>
      <c r="AD17" s="723" t="str">
        <f t="shared" si="16"/>
        <v>*</v>
      </c>
      <c r="AE17" s="562" t="str">
        <f t="shared" si="16"/>
        <v>*</v>
      </c>
      <c r="AF17" s="723" t="str">
        <f t="shared" si="16"/>
        <v>*</v>
      </c>
      <c r="AG17" s="723" t="str">
        <f t="shared" si="16"/>
        <v>*</v>
      </c>
      <c r="AH17" s="724" t="str">
        <f t="shared" si="16"/>
        <v>*</v>
      </c>
      <c r="AI17" s="723" t="str">
        <f t="shared" si="16"/>
        <v>*</v>
      </c>
      <c r="AJ17" s="721" t="str">
        <f t="shared" si="16"/>
        <v>*</v>
      </c>
      <c r="AK17" s="722" t="str">
        <f t="shared" si="16"/>
        <v>*</v>
      </c>
      <c r="AL17" s="723" t="str">
        <f t="shared" si="16"/>
        <v>*</v>
      </c>
      <c r="AM17" s="562" t="str">
        <f t="shared" si="16"/>
        <v>*</v>
      </c>
      <c r="AN17" s="723" t="str">
        <f t="shared" si="16"/>
        <v>*</v>
      </c>
      <c r="AO17" s="723" t="str">
        <f t="shared" si="16"/>
        <v>*</v>
      </c>
      <c r="AP17" s="724" t="str">
        <f t="shared" si="16"/>
        <v>*</v>
      </c>
      <c r="AQ17" s="723" t="str">
        <f t="shared" si="16"/>
        <v>*</v>
      </c>
      <c r="AR17" s="980" t="str">
        <f t="shared" ref="AR17:BW17" si="17">IF(AND(AR12&gt;=$J$17,AR12&lt;$K$17),"*",0)</f>
        <v>*</v>
      </c>
      <c r="AS17" s="981" t="str">
        <f t="shared" si="17"/>
        <v>*</v>
      </c>
      <c r="AT17" s="723" t="str">
        <f t="shared" si="17"/>
        <v>*</v>
      </c>
      <c r="AU17" s="562" t="str">
        <f t="shared" si="17"/>
        <v>*</v>
      </c>
      <c r="AV17" s="723" t="str">
        <f t="shared" si="17"/>
        <v>*</v>
      </c>
      <c r="AW17" s="723" t="str">
        <f t="shared" si="17"/>
        <v>*</v>
      </c>
      <c r="AX17" s="724" t="str">
        <f t="shared" si="17"/>
        <v>*</v>
      </c>
      <c r="AY17" s="723" t="str">
        <f t="shared" si="17"/>
        <v>*</v>
      </c>
      <c r="AZ17" s="721" t="str">
        <f t="shared" si="17"/>
        <v>*</v>
      </c>
      <c r="BA17" s="722" t="str">
        <f t="shared" si="17"/>
        <v>*</v>
      </c>
      <c r="BB17" s="723" t="str">
        <f t="shared" si="17"/>
        <v>*</v>
      </c>
      <c r="BC17" s="562" t="str">
        <f t="shared" si="17"/>
        <v>*</v>
      </c>
      <c r="BD17" s="979" t="str">
        <f t="shared" si="17"/>
        <v>*</v>
      </c>
      <c r="BE17" s="979" t="str">
        <f t="shared" si="17"/>
        <v>*</v>
      </c>
      <c r="BF17" s="724" t="str">
        <f t="shared" si="17"/>
        <v>*</v>
      </c>
      <c r="BG17" s="723" t="str">
        <f t="shared" si="17"/>
        <v>*</v>
      </c>
      <c r="BH17" s="721" t="str">
        <f t="shared" si="17"/>
        <v>*</v>
      </c>
      <c r="BI17" s="722" t="str">
        <f t="shared" si="17"/>
        <v>*</v>
      </c>
      <c r="BJ17" s="723" t="str">
        <f t="shared" si="17"/>
        <v>*</v>
      </c>
      <c r="BK17" s="562" t="str">
        <f t="shared" si="17"/>
        <v>*</v>
      </c>
      <c r="BL17" s="723" t="str">
        <f t="shared" si="17"/>
        <v>*</v>
      </c>
      <c r="BM17" s="723" t="str">
        <f t="shared" si="17"/>
        <v>*</v>
      </c>
      <c r="BN17" s="724" t="str">
        <f t="shared" si="17"/>
        <v>*</v>
      </c>
      <c r="BO17" s="723" t="str">
        <f t="shared" si="17"/>
        <v>*</v>
      </c>
      <c r="BP17" s="721">
        <f t="shared" si="17"/>
        <v>0</v>
      </c>
      <c r="BQ17" s="722">
        <f t="shared" si="17"/>
        <v>0</v>
      </c>
      <c r="BR17" s="723">
        <f t="shared" si="17"/>
        <v>0</v>
      </c>
      <c r="BS17" s="562">
        <f t="shared" si="17"/>
        <v>0</v>
      </c>
      <c r="BT17" s="723">
        <f t="shared" si="17"/>
        <v>0</v>
      </c>
      <c r="BU17" s="723">
        <f t="shared" si="17"/>
        <v>0</v>
      </c>
      <c r="BV17" s="724">
        <f t="shared" si="17"/>
        <v>0</v>
      </c>
      <c r="BW17" s="723">
        <f t="shared" si="17"/>
        <v>0</v>
      </c>
      <c r="BX17" s="721">
        <f t="shared" ref="BX17:CM17" si="18">IF(AND(BX12&gt;=$J$17,BX12&lt;$K$17),"*",0)</f>
        <v>0</v>
      </c>
      <c r="BY17" s="722">
        <f t="shared" si="18"/>
        <v>0</v>
      </c>
      <c r="BZ17" s="723">
        <f t="shared" si="18"/>
        <v>0</v>
      </c>
      <c r="CA17" s="562">
        <f t="shared" si="18"/>
        <v>0</v>
      </c>
      <c r="CB17" s="723">
        <f t="shared" si="18"/>
        <v>0</v>
      </c>
      <c r="CC17" s="723">
        <f t="shared" si="18"/>
        <v>0</v>
      </c>
      <c r="CD17" s="724">
        <f t="shared" si="18"/>
        <v>0</v>
      </c>
      <c r="CE17" s="723">
        <f t="shared" si="18"/>
        <v>0</v>
      </c>
      <c r="CF17" s="537">
        <f t="shared" si="18"/>
        <v>0</v>
      </c>
      <c r="CG17" s="538">
        <f t="shared" si="18"/>
        <v>0</v>
      </c>
      <c r="CH17" s="539">
        <f t="shared" si="18"/>
        <v>0</v>
      </c>
      <c r="CI17" s="540">
        <f t="shared" si="18"/>
        <v>0</v>
      </c>
      <c r="CJ17" s="539">
        <f t="shared" si="18"/>
        <v>0</v>
      </c>
      <c r="CK17" s="539">
        <f t="shared" si="18"/>
        <v>0</v>
      </c>
      <c r="CL17" s="541">
        <f t="shared" si="18"/>
        <v>0</v>
      </c>
      <c r="CM17" s="539">
        <f t="shared" si="18"/>
        <v>0</v>
      </c>
      <c r="CN17" s="1128">
        <f t="shared" si="4"/>
        <v>10</v>
      </c>
      <c r="CO17" s="1129"/>
      <c r="CP17" s="1123">
        <f>IF(CN17=0,0,LOOKUP(CN17,ﾃﾞｰﾀ入力!$AR$13:'ﾃﾞｰﾀ入力'!$AR$34,ﾃﾞｰﾀ入力!$AS$13:'ﾃﾞｰﾀ入力'!$AS$34))</f>
        <v>9</v>
      </c>
      <c r="CQ17" s="1123"/>
      <c r="CR17" s="294">
        <f t="shared" si="5"/>
        <v>1</v>
      </c>
      <c r="CS17" s="294">
        <f t="shared" si="6"/>
        <v>0</v>
      </c>
      <c r="CT17" s="294">
        <f t="shared" si="7"/>
        <v>0</v>
      </c>
      <c r="CU17" s="295">
        <f t="shared" ca="1" si="12"/>
        <v>13875</v>
      </c>
      <c r="CV17" s="296">
        <f ca="1">IF(H17=0,0,LOOKUP(H17,ﾃﾞｰﾀ入力!$C$3:'ﾃﾞｰﾀ入力'!$C$52,ﾃﾞｰﾀ入力!$E$3:'ﾃﾞｰﾀ入力'!$E$51))</f>
        <v>1500</v>
      </c>
      <c r="CW17" s="297">
        <f ca="1">IF(H17=0,0,LOOKUP(H17,ﾃﾞｰﾀ入力!$C$3:'ﾃﾞｰﾀ入力'!$C$52,ﾃﾞｰﾀ入力!$F$3:'ﾃﾞｰﾀ入力'!$F$51))</f>
        <v>1</v>
      </c>
      <c r="CY17" s="69"/>
      <c r="CZ17" s="69"/>
      <c r="DA17" s="69"/>
    </row>
    <row r="18" spans="1:105" ht="22.5" customHeight="1">
      <c r="A18" s="443">
        <f t="shared" si="8"/>
        <v>5</v>
      </c>
      <c r="B18" s="269" t="str">
        <f>ｼﾌﾄ原本!C9</f>
        <v>S.S</v>
      </c>
      <c r="C18" s="780" t="str">
        <f>ｼﾌﾄ原本!V9</f>
        <v>13-L</v>
      </c>
      <c r="D18" s="435">
        <f>IF(COUNTIF($H$14:$H$30,5),VLOOKUP(5,$H$14:$CU$30,3,FALSE),0)</f>
        <v>13</v>
      </c>
      <c r="E18" s="423">
        <f>IF(COUNTIF($H$14:$H$30,5),VLOOKUP(5,$H$14:$CU$30,4,FALSE),0)</f>
        <v>22.75</v>
      </c>
      <c r="F18" s="430">
        <f ca="1">IF(COUNTIF($H$14:$H$30,5),VLOOKUP(5,$H$14:$CU$30,92,FALSE),0)</f>
        <v>11246.5625</v>
      </c>
      <c r="G18" s="431">
        <f ca="1">IF(COUNTIF($H$14:$H$30,5),VLOOKUP(5,$H$14:$CW$30,94,FALSE),0)</f>
        <v>682</v>
      </c>
      <c r="H18" s="810">
        <v>14</v>
      </c>
      <c r="I18" s="798" t="str">
        <f>IF(H18=0,0,LOOKUP(H18,ﾃﾞｰﾀ入力!$C$3:'ﾃﾞｰﾀ入力'!$C$40,ﾃﾞｰﾀ入力!$D$3:'ﾃﾞｰﾀ入力'!$D$40))</f>
        <v>I.N</v>
      </c>
      <c r="J18" s="813">
        <v>12</v>
      </c>
      <c r="K18" s="814">
        <v>17</v>
      </c>
      <c r="L18" s="632">
        <f t="shared" ref="L18:AQ18" si="19">IF(AND(L12&gt;=$J$18,L12&lt;$K$18),"*",0)</f>
        <v>0</v>
      </c>
      <c r="M18" s="626">
        <f t="shared" si="19"/>
        <v>0</v>
      </c>
      <c r="N18" s="627">
        <f t="shared" si="19"/>
        <v>0</v>
      </c>
      <c r="O18" s="628">
        <f t="shared" si="19"/>
        <v>0</v>
      </c>
      <c r="P18" s="537">
        <f t="shared" si="19"/>
        <v>0</v>
      </c>
      <c r="Q18" s="539">
        <f t="shared" si="19"/>
        <v>0</v>
      </c>
      <c r="R18" s="541">
        <f t="shared" si="19"/>
        <v>0</v>
      </c>
      <c r="S18" s="539">
        <f t="shared" si="19"/>
        <v>0</v>
      </c>
      <c r="T18" s="537">
        <f t="shared" si="19"/>
        <v>0</v>
      </c>
      <c r="U18" s="538">
        <f t="shared" si="19"/>
        <v>0</v>
      </c>
      <c r="V18" s="539">
        <f t="shared" si="19"/>
        <v>0</v>
      </c>
      <c r="W18" s="562">
        <f t="shared" si="19"/>
        <v>0</v>
      </c>
      <c r="X18" s="723">
        <f t="shared" si="19"/>
        <v>0</v>
      </c>
      <c r="Y18" s="723">
        <f t="shared" si="19"/>
        <v>0</v>
      </c>
      <c r="Z18" s="724">
        <f t="shared" si="19"/>
        <v>0</v>
      </c>
      <c r="AA18" s="723">
        <f t="shared" si="19"/>
        <v>0</v>
      </c>
      <c r="AB18" s="721">
        <f t="shared" si="19"/>
        <v>0</v>
      </c>
      <c r="AC18" s="722">
        <f t="shared" si="19"/>
        <v>0</v>
      </c>
      <c r="AD18" s="723">
        <f t="shared" si="19"/>
        <v>0</v>
      </c>
      <c r="AE18" s="562">
        <f t="shared" si="19"/>
        <v>0</v>
      </c>
      <c r="AF18" s="723">
        <f t="shared" si="19"/>
        <v>0</v>
      </c>
      <c r="AG18" s="723">
        <f t="shared" si="19"/>
        <v>0</v>
      </c>
      <c r="AH18" s="724">
        <f t="shared" si="19"/>
        <v>0</v>
      </c>
      <c r="AI18" s="723">
        <f t="shared" si="19"/>
        <v>0</v>
      </c>
      <c r="AJ18" s="721">
        <f t="shared" si="19"/>
        <v>0</v>
      </c>
      <c r="AK18" s="722">
        <f t="shared" si="19"/>
        <v>0</v>
      </c>
      <c r="AL18" s="723">
        <f t="shared" si="19"/>
        <v>0</v>
      </c>
      <c r="AM18" s="562">
        <f t="shared" si="19"/>
        <v>0</v>
      </c>
      <c r="AN18" s="723" t="str">
        <f t="shared" si="19"/>
        <v>*</v>
      </c>
      <c r="AO18" s="723" t="str">
        <f t="shared" si="19"/>
        <v>*</v>
      </c>
      <c r="AP18" s="724" t="str">
        <f t="shared" si="19"/>
        <v>*</v>
      </c>
      <c r="AQ18" s="723" t="str">
        <f t="shared" si="19"/>
        <v>*</v>
      </c>
      <c r="AR18" s="721" t="str">
        <f t="shared" ref="AR18:BW18" si="20">IF(AND(AR12&gt;=$J$18,AR12&lt;$K$18),"*",0)</f>
        <v>*</v>
      </c>
      <c r="AS18" s="722" t="str">
        <f t="shared" si="20"/>
        <v>*</v>
      </c>
      <c r="AT18" s="723" t="str">
        <f t="shared" si="20"/>
        <v>*</v>
      </c>
      <c r="AU18" s="562" t="str">
        <f t="shared" si="20"/>
        <v>*</v>
      </c>
      <c r="AV18" s="723" t="str">
        <f t="shared" si="20"/>
        <v>*</v>
      </c>
      <c r="AW18" s="723" t="str">
        <f t="shared" si="20"/>
        <v>*</v>
      </c>
      <c r="AX18" s="724" t="str">
        <f t="shared" si="20"/>
        <v>*</v>
      </c>
      <c r="AY18" s="723" t="str">
        <f t="shared" si="20"/>
        <v>*</v>
      </c>
      <c r="AZ18" s="721" t="str">
        <f t="shared" si="20"/>
        <v>*</v>
      </c>
      <c r="BA18" s="722" t="str">
        <f t="shared" si="20"/>
        <v>*</v>
      </c>
      <c r="BB18" s="723" t="str">
        <f t="shared" si="20"/>
        <v>*</v>
      </c>
      <c r="BC18" s="562" t="str">
        <f t="shared" si="20"/>
        <v>*</v>
      </c>
      <c r="BD18" s="723" t="str">
        <f t="shared" si="20"/>
        <v>*</v>
      </c>
      <c r="BE18" s="723" t="str">
        <f t="shared" si="20"/>
        <v>*</v>
      </c>
      <c r="BF18" s="724" t="str">
        <f t="shared" si="20"/>
        <v>*</v>
      </c>
      <c r="BG18" s="723" t="str">
        <f t="shared" si="20"/>
        <v>*</v>
      </c>
      <c r="BH18" s="721">
        <f t="shared" si="20"/>
        <v>0</v>
      </c>
      <c r="BI18" s="722">
        <f t="shared" si="20"/>
        <v>0</v>
      </c>
      <c r="BJ18" s="723">
        <f t="shared" si="20"/>
        <v>0</v>
      </c>
      <c r="BK18" s="562">
        <f t="shared" si="20"/>
        <v>0</v>
      </c>
      <c r="BL18" s="723">
        <f t="shared" si="20"/>
        <v>0</v>
      </c>
      <c r="BM18" s="723">
        <f t="shared" si="20"/>
        <v>0</v>
      </c>
      <c r="BN18" s="724">
        <f t="shared" si="20"/>
        <v>0</v>
      </c>
      <c r="BO18" s="723">
        <f t="shared" si="20"/>
        <v>0</v>
      </c>
      <c r="BP18" s="721">
        <f t="shared" si="20"/>
        <v>0</v>
      </c>
      <c r="BQ18" s="722">
        <f t="shared" si="20"/>
        <v>0</v>
      </c>
      <c r="BR18" s="723">
        <f t="shared" si="20"/>
        <v>0</v>
      </c>
      <c r="BS18" s="562">
        <f t="shared" si="20"/>
        <v>0</v>
      </c>
      <c r="BT18" s="723">
        <f t="shared" si="20"/>
        <v>0</v>
      </c>
      <c r="BU18" s="723">
        <f t="shared" si="20"/>
        <v>0</v>
      </c>
      <c r="BV18" s="724">
        <f t="shared" si="20"/>
        <v>0</v>
      </c>
      <c r="BW18" s="723">
        <f t="shared" si="20"/>
        <v>0</v>
      </c>
      <c r="BX18" s="721">
        <f t="shared" ref="BX18:CM18" si="21">IF(AND(BX12&gt;=$J$18,BX12&lt;$K$18),"*",0)</f>
        <v>0</v>
      </c>
      <c r="BY18" s="722">
        <f t="shared" si="21"/>
        <v>0</v>
      </c>
      <c r="BZ18" s="723">
        <f t="shared" si="21"/>
        <v>0</v>
      </c>
      <c r="CA18" s="562">
        <f t="shared" si="21"/>
        <v>0</v>
      </c>
      <c r="CB18" s="723">
        <f t="shared" si="21"/>
        <v>0</v>
      </c>
      <c r="CC18" s="723">
        <f t="shared" si="21"/>
        <v>0</v>
      </c>
      <c r="CD18" s="724">
        <f t="shared" si="21"/>
        <v>0</v>
      </c>
      <c r="CE18" s="723">
        <f t="shared" si="21"/>
        <v>0</v>
      </c>
      <c r="CF18" s="537">
        <f t="shared" si="21"/>
        <v>0</v>
      </c>
      <c r="CG18" s="538">
        <f t="shared" si="21"/>
        <v>0</v>
      </c>
      <c r="CH18" s="539">
        <f t="shared" si="21"/>
        <v>0</v>
      </c>
      <c r="CI18" s="540">
        <f t="shared" si="21"/>
        <v>0</v>
      </c>
      <c r="CJ18" s="539">
        <f t="shared" si="21"/>
        <v>0</v>
      </c>
      <c r="CK18" s="539">
        <f t="shared" si="21"/>
        <v>0</v>
      </c>
      <c r="CL18" s="541">
        <f t="shared" si="21"/>
        <v>0</v>
      </c>
      <c r="CM18" s="539">
        <f t="shared" si="21"/>
        <v>0</v>
      </c>
      <c r="CN18" s="1128">
        <f t="shared" si="4"/>
        <v>5</v>
      </c>
      <c r="CO18" s="1129"/>
      <c r="CP18" s="1123">
        <f>IF(CN18=0,0,LOOKUP(CN18,ﾃﾞｰﾀ入力!$AR$13:'ﾃﾞｰﾀ入力'!$AR$34,ﾃﾞｰﾀ入力!$AS$13:'ﾃﾞｰﾀ入力'!$AS$34))</f>
        <v>5</v>
      </c>
      <c r="CQ18" s="1123"/>
      <c r="CR18" s="294">
        <f t="shared" si="5"/>
        <v>0</v>
      </c>
      <c r="CS18" s="294">
        <f t="shared" si="6"/>
        <v>0</v>
      </c>
      <c r="CT18" s="294">
        <f t="shared" si="7"/>
        <v>0</v>
      </c>
      <c r="CU18" s="295">
        <f t="shared" ca="1" si="12"/>
        <v>6130</v>
      </c>
      <c r="CV18" s="296">
        <f ca="1">IF(H18=0,0,LOOKUP(H18,ﾃﾞｰﾀ入力!$C$3:'ﾃﾞｰﾀ入力'!$C$52,ﾃﾞｰﾀ入力!$E$3:'ﾃﾞｰﾀ入力'!$E$51))</f>
        <v>1226</v>
      </c>
      <c r="CW18" s="297">
        <f ca="1">IF(H18=0,0,LOOKUP(H18,ﾃﾞｰﾀ入力!$C$3:'ﾃﾞｰﾀ入力'!$C$52,ﾃﾞｰﾀ入力!$F$3:'ﾃﾞｰﾀ入力'!$F$51))</f>
        <v>2442</v>
      </c>
      <c r="CY18" s="69"/>
      <c r="CZ18" s="69"/>
      <c r="DA18" s="69"/>
    </row>
    <row r="19" spans="1:105" ht="22.5" customHeight="1">
      <c r="A19" s="443">
        <f t="shared" si="8"/>
        <v>6</v>
      </c>
      <c r="B19" s="269" t="str">
        <f>ｼﾌﾄ原本!C10</f>
        <v>S.M</v>
      </c>
      <c r="C19" s="780" t="str">
        <f>ｼﾌﾄ原本!V10</f>
        <v>O-18</v>
      </c>
      <c r="D19" s="435">
        <f>IF(COUNTIF($H$14:$H$30,6),VLOOKUP(6,$H$14:$CU$30,3,FALSE),0)</f>
        <v>7.75</v>
      </c>
      <c r="E19" s="429">
        <f>IF(COUNTIF($H$14:$H$30,6),VLOOKUP(6,$H$14:$CU$30,4,FALSE),0)</f>
        <v>18</v>
      </c>
      <c r="F19" s="430">
        <f ca="1">IF(COUNTIF($H$14:$H$30,6),VLOOKUP(6,$H$14:$CU$30,92,FALSE),0)</f>
        <v>11507</v>
      </c>
      <c r="G19" s="431">
        <f ca="1">IF(COUNTIF($H$14:$H$30,6),VLOOKUP(6,$H$14:$CW$30,94,FALSE),0)</f>
        <v>1050</v>
      </c>
      <c r="H19" s="810">
        <v>9</v>
      </c>
      <c r="I19" s="798" t="str">
        <f>IF(H19=0,0,LOOKUP(H19,ﾃﾞｰﾀ入力!$C$3:'ﾃﾞｰﾀ入力'!$C$40,ﾃﾞｰﾀ入力!$D$3:'ﾃﾞｰﾀ入力'!$D$40))</f>
        <v>H.S</v>
      </c>
      <c r="J19" s="813">
        <v>13</v>
      </c>
      <c r="K19" s="814">
        <v>22.75</v>
      </c>
      <c r="L19" s="632">
        <f t="shared" ref="L19:AQ19" si="22">IF(AND(L12&gt;=$J$19,L12&lt;$K$19),"*",0)</f>
        <v>0</v>
      </c>
      <c r="M19" s="626">
        <f t="shared" si="22"/>
        <v>0</v>
      </c>
      <c r="N19" s="627">
        <f t="shared" si="22"/>
        <v>0</v>
      </c>
      <c r="O19" s="628">
        <f t="shared" si="22"/>
        <v>0</v>
      </c>
      <c r="P19" s="537">
        <f t="shared" si="22"/>
        <v>0</v>
      </c>
      <c r="Q19" s="539">
        <f t="shared" si="22"/>
        <v>0</v>
      </c>
      <c r="R19" s="541">
        <f t="shared" si="22"/>
        <v>0</v>
      </c>
      <c r="S19" s="539">
        <f t="shared" si="22"/>
        <v>0</v>
      </c>
      <c r="T19" s="537">
        <f t="shared" si="22"/>
        <v>0</v>
      </c>
      <c r="U19" s="538">
        <f t="shared" si="22"/>
        <v>0</v>
      </c>
      <c r="V19" s="539">
        <f t="shared" si="22"/>
        <v>0</v>
      </c>
      <c r="W19" s="562">
        <f t="shared" si="22"/>
        <v>0</v>
      </c>
      <c r="X19" s="723">
        <f t="shared" si="22"/>
        <v>0</v>
      </c>
      <c r="Y19" s="723">
        <f t="shared" si="22"/>
        <v>0</v>
      </c>
      <c r="Z19" s="724">
        <f t="shared" si="22"/>
        <v>0</v>
      </c>
      <c r="AA19" s="723">
        <f t="shared" si="22"/>
        <v>0</v>
      </c>
      <c r="AB19" s="721">
        <f t="shared" si="22"/>
        <v>0</v>
      </c>
      <c r="AC19" s="722">
        <f t="shared" si="22"/>
        <v>0</v>
      </c>
      <c r="AD19" s="723">
        <f t="shared" si="22"/>
        <v>0</v>
      </c>
      <c r="AE19" s="562">
        <f t="shared" si="22"/>
        <v>0</v>
      </c>
      <c r="AF19" s="723">
        <f t="shared" si="22"/>
        <v>0</v>
      </c>
      <c r="AG19" s="723">
        <f t="shared" si="22"/>
        <v>0</v>
      </c>
      <c r="AH19" s="724">
        <f t="shared" si="22"/>
        <v>0</v>
      </c>
      <c r="AI19" s="723">
        <f t="shared" si="22"/>
        <v>0</v>
      </c>
      <c r="AJ19" s="721">
        <f t="shared" si="22"/>
        <v>0</v>
      </c>
      <c r="AK19" s="722">
        <f t="shared" si="22"/>
        <v>0</v>
      </c>
      <c r="AL19" s="723">
        <f t="shared" si="22"/>
        <v>0</v>
      </c>
      <c r="AM19" s="562">
        <f t="shared" si="22"/>
        <v>0</v>
      </c>
      <c r="AN19" s="723">
        <f t="shared" si="22"/>
        <v>0</v>
      </c>
      <c r="AO19" s="723">
        <f t="shared" si="22"/>
        <v>0</v>
      </c>
      <c r="AP19" s="724">
        <f t="shared" si="22"/>
        <v>0</v>
      </c>
      <c r="AQ19" s="723">
        <f t="shared" si="22"/>
        <v>0</v>
      </c>
      <c r="AR19" s="721" t="str">
        <f t="shared" ref="AR19:BW19" si="23">IF(AND(AR12&gt;=$J$19,AR12&lt;$K$19),"*",0)</f>
        <v>*</v>
      </c>
      <c r="AS19" s="722" t="str">
        <f t="shared" si="23"/>
        <v>*</v>
      </c>
      <c r="AT19" s="723" t="str">
        <f t="shared" si="23"/>
        <v>*</v>
      </c>
      <c r="AU19" s="562" t="str">
        <f t="shared" si="23"/>
        <v>*</v>
      </c>
      <c r="AV19" s="723" t="str">
        <f t="shared" si="23"/>
        <v>*</v>
      </c>
      <c r="AW19" s="723" t="str">
        <f t="shared" si="23"/>
        <v>*</v>
      </c>
      <c r="AX19" s="724" t="str">
        <f t="shared" si="23"/>
        <v>*</v>
      </c>
      <c r="AY19" s="723" t="str">
        <f t="shared" si="23"/>
        <v>*</v>
      </c>
      <c r="AZ19" s="721" t="str">
        <f t="shared" si="23"/>
        <v>*</v>
      </c>
      <c r="BA19" s="722" t="str">
        <f t="shared" si="23"/>
        <v>*</v>
      </c>
      <c r="BB19" s="723" t="str">
        <f t="shared" si="23"/>
        <v>*</v>
      </c>
      <c r="BC19" s="562" t="str">
        <f t="shared" si="23"/>
        <v>*</v>
      </c>
      <c r="BD19" s="723" t="str">
        <f t="shared" si="23"/>
        <v>*</v>
      </c>
      <c r="BE19" s="723" t="str">
        <f t="shared" si="23"/>
        <v>*</v>
      </c>
      <c r="BF19" s="724" t="str">
        <f t="shared" si="23"/>
        <v>*</v>
      </c>
      <c r="BG19" s="723" t="str">
        <f t="shared" si="23"/>
        <v>*</v>
      </c>
      <c r="BH19" s="721" t="str">
        <f t="shared" si="23"/>
        <v>*</v>
      </c>
      <c r="BI19" s="722" t="str">
        <f t="shared" si="23"/>
        <v>*</v>
      </c>
      <c r="BJ19" s="723" t="str">
        <f t="shared" si="23"/>
        <v>*</v>
      </c>
      <c r="BK19" s="562" t="str">
        <f t="shared" si="23"/>
        <v>*</v>
      </c>
      <c r="BL19" s="979" t="str">
        <f t="shared" si="23"/>
        <v>*</v>
      </c>
      <c r="BM19" s="979" t="str">
        <f t="shared" si="23"/>
        <v>*</v>
      </c>
      <c r="BN19" s="983" t="str">
        <f t="shared" si="23"/>
        <v>*</v>
      </c>
      <c r="BO19" s="979" t="str">
        <f t="shared" si="23"/>
        <v>*</v>
      </c>
      <c r="BP19" s="721" t="str">
        <f t="shared" si="23"/>
        <v>*</v>
      </c>
      <c r="BQ19" s="722" t="str">
        <f t="shared" si="23"/>
        <v>*</v>
      </c>
      <c r="BR19" s="723" t="str">
        <f t="shared" si="23"/>
        <v>*</v>
      </c>
      <c r="BS19" s="562" t="str">
        <f t="shared" si="23"/>
        <v>*</v>
      </c>
      <c r="BT19" s="723" t="str">
        <f t="shared" si="23"/>
        <v>*</v>
      </c>
      <c r="BU19" s="723" t="str">
        <f t="shared" si="23"/>
        <v>*</v>
      </c>
      <c r="BV19" s="724" t="str">
        <f t="shared" si="23"/>
        <v>*</v>
      </c>
      <c r="BW19" s="723" t="str">
        <f t="shared" si="23"/>
        <v>*</v>
      </c>
      <c r="BX19" s="721" t="str">
        <f t="shared" ref="BX19:CM19" si="24">IF(AND(BX12&gt;=$J$19,BX12&lt;$K$19),"*",0)</f>
        <v>*</v>
      </c>
      <c r="BY19" s="722" t="str">
        <f t="shared" si="24"/>
        <v>*</v>
      </c>
      <c r="BZ19" s="723" t="str">
        <f t="shared" si="24"/>
        <v>*</v>
      </c>
      <c r="CA19" s="562" t="str">
        <f t="shared" si="24"/>
        <v>*</v>
      </c>
      <c r="CB19" s="723" t="str">
        <f t="shared" si="24"/>
        <v>*</v>
      </c>
      <c r="CC19" s="723" t="str">
        <f t="shared" si="24"/>
        <v>*</v>
      </c>
      <c r="CD19" s="724" t="str">
        <f t="shared" si="24"/>
        <v>*</v>
      </c>
      <c r="CE19" s="723">
        <f t="shared" si="24"/>
        <v>0</v>
      </c>
      <c r="CF19" s="537">
        <f t="shared" si="24"/>
        <v>0</v>
      </c>
      <c r="CG19" s="538">
        <f t="shared" si="24"/>
        <v>0</v>
      </c>
      <c r="CH19" s="539">
        <f t="shared" si="24"/>
        <v>0</v>
      </c>
      <c r="CI19" s="540">
        <f t="shared" si="24"/>
        <v>0</v>
      </c>
      <c r="CJ19" s="539">
        <f t="shared" si="24"/>
        <v>0</v>
      </c>
      <c r="CK19" s="539">
        <f t="shared" si="24"/>
        <v>0</v>
      </c>
      <c r="CL19" s="541">
        <f t="shared" si="24"/>
        <v>0</v>
      </c>
      <c r="CM19" s="539">
        <f t="shared" si="24"/>
        <v>0</v>
      </c>
      <c r="CN19" s="1128">
        <f t="shared" si="4"/>
        <v>9.75</v>
      </c>
      <c r="CO19" s="1129"/>
      <c r="CP19" s="1123">
        <f>IF(CN19=0,0,LOOKUP(CN19,ﾃﾞｰﾀ入力!$AR$13:'ﾃﾞｰﾀ入力'!$AR$34,ﾃﾞｰﾀ入力!$AS$13:'ﾃﾞｰﾀ入力'!$AS$34))</f>
        <v>8.5</v>
      </c>
      <c r="CQ19" s="1123"/>
      <c r="CR19" s="294">
        <f t="shared" si="5"/>
        <v>0.5</v>
      </c>
      <c r="CS19" s="294">
        <f t="shared" si="6"/>
        <v>0.75</v>
      </c>
      <c r="CT19" s="294">
        <f t="shared" si="7"/>
        <v>0.5</v>
      </c>
      <c r="CU19" s="295">
        <f t="shared" ca="1" si="12"/>
        <v>11310</v>
      </c>
      <c r="CV19" s="296">
        <f ca="1">IF(H19=0,0,LOOKUP(H19,ﾃﾞｰﾀ入力!$C$3:'ﾃﾞｰﾀ入力'!$C$52,ﾃﾞｰﾀ入力!$E$3:'ﾃﾞｰﾀ入力'!$E$51))</f>
        <v>1248</v>
      </c>
      <c r="CW19" s="297">
        <f ca="1">IF(H19=0,0,LOOKUP(H19,ﾃﾞｰﾀ入力!$C$3:'ﾃﾞｰﾀ入力'!$C$52,ﾃﾞｰﾀ入力!$F$3:'ﾃﾞｰﾀ入力'!$F$51))</f>
        <v>648</v>
      </c>
      <c r="CY19" s="69"/>
      <c r="CZ19" s="69"/>
      <c r="DA19" s="69"/>
    </row>
    <row r="20" spans="1:105" ht="22.5" customHeight="1">
      <c r="A20" s="443">
        <f t="shared" si="8"/>
        <v>7</v>
      </c>
      <c r="B20" s="269" t="str">
        <f>ｼﾌﾄ原本!C11</f>
        <v>N.D</v>
      </c>
      <c r="C20" s="780" t="str">
        <f>ｼﾌﾄ原本!V11</f>
        <v>O-13</v>
      </c>
      <c r="D20" s="435">
        <f>IF(COUNTIF($H$14:$H$30,7),VLOOKUP(7,$H$14:$CU$30,3,FALSE),0)</f>
        <v>7.75</v>
      </c>
      <c r="E20" s="423">
        <f>IF(COUNTIF($H$14:$H$30,7),VLOOKUP(7,$H$14:$CU$30,4,FALSE),0)</f>
        <v>13</v>
      </c>
      <c r="F20" s="430">
        <f ca="1">IF(COUNTIF($H$14:$H$30,7),VLOOKUP(7,$H$14:$CU$30,92,FALSE),0)</f>
        <v>6130</v>
      </c>
      <c r="G20" s="431">
        <f ca="1">IF(COUNTIF($H$14:$H$30,7),VLOOKUP(7,$H$14:$CW$30,94,FALSE),0)</f>
        <v>420</v>
      </c>
      <c r="H20" s="810">
        <v>5</v>
      </c>
      <c r="I20" s="798" t="str">
        <f>IF(H20=0,0,LOOKUP(H20,ﾃﾞｰﾀ入力!$C$3:'ﾃﾞｰﾀ入力'!$C$40,ﾃﾞｰﾀ入力!$D$3:'ﾃﾞｰﾀ入力'!$D$40))</f>
        <v>S.S</v>
      </c>
      <c r="J20" s="813">
        <v>13</v>
      </c>
      <c r="K20" s="814">
        <v>22.75</v>
      </c>
      <c r="L20" s="632">
        <f t="shared" ref="L20:AQ20" si="25">IF(AND(L12&gt;=$J$20,L12&lt;$K$20),"*",0)</f>
        <v>0</v>
      </c>
      <c r="M20" s="626">
        <f t="shared" si="25"/>
        <v>0</v>
      </c>
      <c r="N20" s="627">
        <f t="shared" si="25"/>
        <v>0</v>
      </c>
      <c r="O20" s="628">
        <f t="shared" si="25"/>
        <v>0</v>
      </c>
      <c r="P20" s="537">
        <f t="shared" si="25"/>
        <v>0</v>
      </c>
      <c r="Q20" s="539">
        <f t="shared" si="25"/>
        <v>0</v>
      </c>
      <c r="R20" s="541">
        <f t="shared" si="25"/>
        <v>0</v>
      </c>
      <c r="S20" s="539">
        <f t="shared" si="25"/>
        <v>0</v>
      </c>
      <c r="T20" s="537">
        <f t="shared" si="25"/>
        <v>0</v>
      </c>
      <c r="U20" s="538">
        <f t="shared" si="25"/>
        <v>0</v>
      </c>
      <c r="V20" s="539">
        <f t="shared" si="25"/>
        <v>0</v>
      </c>
      <c r="W20" s="562">
        <f t="shared" si="25"/>
        <v>0</v>
      </c>
      <c r="X20" s="723">
        <f t="shared" si="25"/>
        <v>0</v>
      </c>
      <c r="Y20" s="723">
        <f t="shared" si="25"/>
        <v>0</v>
      </c>
      <c r="Z20" s="724">
        <f t="shared" si="25"/>
        <v>0</v>
      </c>
      <c r="AA20" s="723">
        <f t="shared" si="25"/>
        <v>0</v>
      </c>
      <c r="AB20" s="721">
        <f t="shared" si="25"/>
        <v>0</v>
      </c>
      <c r="AC20" s="722">
        <f t="shared" si="25"/>
        <v>0</v>
      </c>
      <c r="AD20" s="723">
        <f t="shared" si="25"/>
        <v>0</v>
      </c>
      <c r="AE20" s="562">
        <f t="shared" si="25"/>
        <v>0</v>
      </c>
      <c r="AF20" s="723">
        <f t="shared" si="25"/>
        <v>0</v>
      </c>
      <c r="AG20" s="723">
        <f t="shared" si="25"/>
        <v>0</v>
      </c>
      <c r="AH20" s="724">
        <f t="shared" si="25"/>
        <v>0</v>
      </c>
      <c r="AI20" s="723">
        <f t="shared" si="25"/>
        <v>0</v>
      </c>
      <c r="AJ20" s="721">
        <f t="shared" si="25"/>
        <v>0</v>
      </c>
      <c r="AK20" s="722">
        <f t="shared" si="25"/>
        <v>0</v>
      </c>
      <c r="AL20" s="723">
        <f t="shared" si="25"/>
        <v>0</v>
      </c>
      <c r="AM20" s="562">
        <f t="shared" si="25"/>
        <v>0</v>
      </c>
      <c r="AN20" s="723">
        <f t="shared" si="25"/>
        <v>0</v>
      </c>
      <c r="AO20" s="723">
        <f t="shared" si="25"/>
        <v>0</v>
      </c>
      <c r="AP20" s="724">
        <f t="shared" si="25"/>
        <v>0</v>
      </c>
      <c r="AQ20" s="723">
        <f t="shared" si="25"/>
        <v>0</v>
      </c>
      <c r="AR20" s="721" t="str">
        <f t="shared" ref="AR20:BW20" si="26">IF(AND(AR12&gt;=$J$20,AR12&lt;$K$20),"*",0)</f>
        <v>*</v>
      </c>
      <c r="AS20" s="722" t="str">
        <f t="shared" si="26"/>
        <v>*</v>
      </c>
      <c r="AT20" s="723" t="str">
        <f t="shared" si="26"/>
        <v>*</v>
      </c>
      <c r="AU20" s="562" t="str">
        <f t="shared" si="26"/>
        <v>*</v>
      </c>
      <c r="AV20" s="723" t="str">
        <f t="shared" si="26"/>
        <v>*</v>
      </c>
      <c r="AW20" s="723" t="str">
        <f t="shared" si="26"/>
        <v>*</v>
      </c>
      <c r="AX20" s="724" t="str">
        <f t="shared" si="26"/>
        <v>*</v>
      </c>
      <c r="AY20" s="723" t="str">
        <f t="shared" si="26"/>
        <v>*</v>
      </c>
      <c r="AZ20" s="721" t="str">
        <f t="shared" si="26"/>
        <v>*</v>
      </c>
      <c r="BA20" s="722" t="str">
        <f t="shared" si="26"/>
        <v>*</v>
      </c>
      <c r="BB20" s="584" t="str">
        <f t="shared" si="26"/>
        <v>*</v>
      </c>
      <c r="BC20" s="588" t="str">
        <f t="shared" si="26"/>
        <v>*</v>
      </c>
      <c r="BD20" s="584" t="str">
        <f t="shared" si="26"/>
        <v>*</v>
      </c>
      <c r="BE20" s="584" t="str">
        <f t="shared" si="26"/>
        <v>*</v>
      </c>
      <c r="BF20" s="585" t="str">
        <f t="shared" si="26"/>
        <v>*</v>
      </c>
      <c r="BG20" s="584" t="str">
        <f t="shared" si="26"/>
        <v>*</v>
      </c>
      <c r="BH20" s="1091" t="str">
        <f t="shared" si="26"/>
        <v>*</v>
      </c>
      <c r="BI20" s="981" t="str">
        <f t="shared" si="26"/>
        <v>*</v>
      </c>
      <c r="BJ20" s="979" t="str">
        <f t="shared" si="26"/>
        <v>*</v>
      </c>
      <c r="BK20" s="982" t="str">
        <f t="shared" si="26"/>
        <v>*</v>
      </c>
      <c r="BL20" s="723" t="str">
        <f t="shared" si="26"/>
        <v>*</v>
      </c>
      <c r="BM20" s="723" t="str">
        <f t="shared" si="26"/>
        <v>*</v>
      </c>
      <c r="BN20" s="724" t="str">
        <f t="shared" si="26"/>
        <v>*</v>
      </c>
      <c r="BO20" s="723" t="str">
        <f t="shared" si="26"/>
        <v>*</v>
      </c>
      <c r="BP20" s="721" t="str">
        <f t="shared" si="26"/>
        <v>*</v>
      </c>
      <c r="BQ20" s="722" t="str">
        <f t="shared" si="26"/>
        <v>*</v>
      </c>
      <c r="BR20" s="723" t="str">
        <f t="shared" si="26"/>
        <v>*</v>
      </c>
      <c r="BS20" s="562" t="str">
        <f t="shared" si="26"/>
        <v>*</v>
      </c>
      <c r="BT20" s="723" t="str">
        <f t="shared" si="26"/>
        <v>*</v>
      </c>
      <c r="BU20" s="723" t="str">
        <f t="shared" si="26"/>
        <v>*</v>
      </c>
      <c r="BV20" s="724" t="str">
        <f t="shared" si="26"/>
        <v>*</v>
      </c>
      <c r="BW20" s="723" t="str">
        <f t="shared" si="26"/>
        <v>*</v>
      </c>
      <c r="BX20" s="721" t="str">
        <f t="shared" ref="BX20:CM20" si="27">IF(AND(BX12&gt;=$J$20,BX12&lt;$K$20),"*",0)</f>
        <v>*</v>
      </c>
      <c r="BY20" s="722" t="str">
        <f t="shared" si="27"/>
        <v>*</v>
      </c>
      <c r="BZ20" s="723" t="str">
        <f t="shared" si="27"/>
        <v>*</v>
      </c>
      <c r="CA20" s="562" t="str">
        <f t="shared" si="27"/>
        <v>*</v>
      </c>
      <c r="CB20" s="723" t="str">
        <f t="shared" si="27"/>
        <v>*</v>
      </c>
      <c r="CC20" s="723" t="str">
        <f t="shared" si="27"/>
        <v>*</v>
      </c>
      <c r="CD20" s="724" t="str">
        <f t="shared" si="27"/>
        <v>*</v>
      </c>
      <c r="CE20" s="723">
        <f t="shared" si="27"/>
        <v>0</v>
      </c>
      <c r="CF20" s="537">
        <f t="shared" si="27"/>
        <v>0</v>
      </c>
      <c r="CG20" s="538">
        <f t="shared" si="27"/>
        <v>0</v>
      </c>
      <c r="CH20" s="539">
        <f t="shared" si="27"/>
        <v>0</v>
      </c>
      <c r="CI20" s="540">
        <f t="shared" si="27"/>
        <v>0</v>
      </c>
      <c r="CJ20" s="539">
        <f t="shared" si="27"/>
        <v>0</v>
      </c>
      <c r="CK20" s="539">
        <f t="shared" si="27"/>
        <v>0</v>
      </c>
      <c r="CL20" s="541">
        <f t="shared" si="27"/>
        <v>0</v>
      </c>
      <c r="CM20" s="539">
        <f t="shared" si="27"/>
        <v>0</v>
      </c>
      <c r="CN20" s="1128">
        <f t="shared" si="4"/>
        <v>9.75</v>
      </c>
      <c r="CO20" s="1129"/>
      <c r="CP20" s="1123">
        <f>IF(CN20=0,0,LOOKUP(CN20,ﾃﾞｰﾀ入力!$AR$13:'ﾃﾞｰﾀ入力'!$AR$34,ﾃﾞｰﾀ入力!$AS$13:'ﾃﾞｰﾀ入力'!$AS$34))</f>
        <v>8.5</v>
      </c>
      <c r="CQ20" s="1123"/>
      <c r="CR20" s="294">
        <f t="shared" si="5"/>
        <v>0.5</v>
      </c>
      <c r="CS20" s="294">
        <f t="shared" si="6"/>
        <v>0.75</v>
      </c>
      <c r="CT20" s="294">
        <f t="shared" si="7"/>
        <v>0.5</v>
      </c>
      <c r="CU20" s="295">
        <f t="shared" ca="1" si="12"/>
        <v>11246.5625</v>
      </c>
      <c r="CV20" s="296">
        <f ca="1">IF(H20=0,0,LOOKUP(H20,ﾃﾞｰﾀ入力!$C$3:'ﾃﾞｰﾀ入力'!$C$52,ﾃﾞｰﾀ入力!$E$3:'ﾃﾞｰﾀ入力'!$E$51))</f>
        <v>1241</v>
      </c>
      <c r="CW20" s="297">
        <f ca="1">IF(H20=0,0,LOOKUP(H20,ﾃﾞｰﾀ入力!$C$3:'ﾃﾞｰﾀ入力'!$C$52,ﾃﾞｰﾀ入力!$F$3:'ﾃﾞｰﾀ入力'!$F$51))</f>
        <v>682</v>
      </c>
      <c r="CY20" s="69"/>
      <c r="CZ20" s="69"/>
      <c r="DA20" s="69"/>
    </row>
    <row r="21" spans="1:105" ht="22.5" customHeight="1">
      <c r="A21" s="443">
        <f t="shared" si="8"/>
        <v>8</v>
      </c>
      <c r="B21" s="269" t="str">
        <f>ｼﾌﾄ原本!C12</f>
        <v>M.K</v>
      </c>
      <c r="C21" s="782" t="str">
        <f>ｼﾌﾄ原本!V12</f>
        <v>O-13</v>
      </c>
      <c r="D21" s="435">
        <f>IF(COUNTIF($H$14:$H$30,8),VLOOKUP(8,$H$14:$CU$30,3,FALSE),0)</f>
        <v>0</v>
      </c>
      <c r="E21" s="423">
        <f>IF(COUNTIF($H$14:$H$30,8),VLOOKUP(8,$H$14:$CU$30,4,FALSE),0)</f>
        <v>0</v>
      </c>
      <c r="F21" s="430">
        <f>IF(COUNTIF($H$14:$H$30,8),VLOOKUP(8,$H$14:$CU$30,92,FALSE),0)</f>
        <v>0</v>
      </c>
      <c r="G21" s="431">
        <f>IF(COUNTIF($H$14:$H$30,8),VLOOKUP(8,$H$14:$CW$30,94,FALSE),0)</f>
        <v>0</v>
      </c>
      <c r="H21" s="810">
        <v>1</v>
      </c>
      <c r="I21" s="798" t="str">
        <f>IF(H21=0,0,LOOKUP(H21,ﾃﾞｰﾀ入力!$C$3:'ﾃﾞｰﾀ入力'!$C$40,ﾃﾞｰﾀ入力!$D$3:'ﾃﾞｰﾀ入力'!$D$40))</f>
        <v>K.M</v>
      </c>
      <c r="J21" s="813">
        <v>15</v>
      </c>
      <c r="K21" s="814">
        <v>21.5</v>
      </c>
      <c r="L21" s="632">
        <f t="shared" ref="L21:AQ21" si="28">IF(AND(L12&gt;=$J$21,L12&lt;$K$21),"*",0)</f>
        <v>0</v>
      </c>
      <c r="M21" s="626">
        <f t="shared" si="28"/>
        <v>0</v>
      </c>
      <c r="N21" s="627">
        <f t="shared" si="28"/>
        <v>0</v>
      </c>
      <c r="O21" s="628">
        <f t="shared" si="28"/>
        <v>0</v>
      </c>
      <c r="P21" s="537">
        <f t="shared" si="28"/>
        <v>0</v>
      </c>
      <c r="Q21" s="539">
        <f t="shared" si="28"/>
        <v>0</v>
      </c>
      <c r="R21" s="541">
        <f t="shared" si="28"/>
        <v>0</v>
      </c>
      <c r="S21" s="539">
        <f t="shared" si="28"/>
        <v>0</v>
      </c>
      <c r="T21" s="537">
        <f t="shared" si="28"/>
        <v>0</v>
      </c>
      <c r="U21" s="538">
        <f t="shared" si="28"/>
        <v>0</v>
      </c>
      <c r="V21" s="539">
        <f t="shared" si="28"/>
        <v>0</v>
      </c>
      <c r="W21" s="562">
        <f t="shared" si="28"/>
        <v>0</v>
      </c>
      <c r="X21" s="723">
        <f t="shared" si="28"/>
        <v>0</v>
      </c>
      <c r="Y21" s="723">
        <f t="shared" si="28"/>
        <v>0</v>
      </c>
      <c r="Z21" s="724">
        <f t="shared" si="28"/>
        <v>0</v>
      </c>
      <c r="AA21" s="723">
        <f t="shared" si="28"/>
        <v>0</v>
      </c>
      <c r="AB21" s="721">
        <f t="shared" si="28"/>
        <v>0</v>
      </c>
      <c r="AC21" s="722">
        <f t="shared" si="28"/>
        <v>0</v>
      </c>
      <c r="AD21" s="723">
        <f t="shared" si="28"/>
        <v>0</v>
      </c>
      <c r="AE21" s="562">
        <f t="shared" si="28"/>
        <v>0</v>
      </c>
      <c r="AF21" s="723">
        <f t="shared" si="28"/>
        <v>0</v>
      </c>
      <c r="AG21" s="723">
        <f t="shared" si="28"/>
        <v>0</v>
      </c>
      <c r="AH21" s="724">
        <f t="shared" si="28"/>
        <v>0</v>
      </c>
      <c r="AI21" s="723">
        <f t="shared" si="28"/>
        <v>0</v>
      </c>
      <c r="AJ21" s="721">
        <f t="shared" si="28"/>
        <v>0</v>
      </c>
      <c r="AK21" s="722">
        <f t="shared" si="28"/>
        <v>0</v>
      </c>
      <c r="AL21" s="723">
        <f t="shared" si="28"/>
        <v>0</v>
      </c>
      <c r="AM21" s="562">
        <f t="shared" si="28"/>
        <v>0</v>
      </c>
      <c r="AN21" s="723">
        <f t="shared" si="28"/>
        <v>0</v>
      </c>
      <c r="AO21" s="723">
        <f t="shared" si="28"/>
        <v>0</v>
      </c>
      <c r="AP21" s="724">
        <f t="shared" si="28"/>
        <v>0</v>
      </c>
      <c r="AQ21" s="723">
        <f t="shared" si="28"/>
        <v>0</v>
      </c>
      <c r="AR21" s="721">
        <f t="shared" ref="AR21:BW21" si="29">IF(AND(AR12&gt;=$J$21,AR12&lt;$K$21),"*",0)</f>
        <v>0</v>
      </c>
      <c r="AS21" s="722">
        <f t="shared" si="29"/>
        <v>0</v>
      </c>
      <c r="AT21" s="723">
        <f t="shared" si="29"/>
        <v>0</v>
      </c>
      <c r="AU21" s="562">
        <f t="shared" si="29"/>
        <v>0</v>
      </c>
      <c r="AV21" s="723">
        <f t="shared" si="29"/>
        <v>0</v>
      </c>
      <c r="AW21" s="723">
        <f t="shared" si="29"/>
        <v>0</v>
      </c>
      <c r="AX21" s="724">
        <f t="shared" si="29"/>
        <v>0</v>
      </c>
      <c r="AY21" s="723">
        <f t="shared" si="29"/>
        <v>0</v>
      </c>
      <c r="AZ21" s="721" t="str">
        <f t="shared" si="29"/>
        <v>*</v>
      </c>
      <c r="BA21" s="722" t="str">
        <f t="shared" si="29"/>
        <v>*</v>
      </c>
      <c r="BB21" s="723" t="str">
        <f t="shared" si="29"/>
        <v>*</v>
      </c>
      <c r="BC21" s="562" t="str">
        <f t="shared" si="29"/>
        <v>*</v>
      </c>
      <c r="BD21" s="723" t="str">
        <f t="shared" si="29"/>
        <v>*</v>
      </c>
      <c r="BE21" s="723" t="str">
        <f t="shared" si="29"/>
        <v>*</v>
      </c>
      <c r="BF21" s="724" t="str">
        <f t="shared" si="29"/>
        <v>*</v>
      </c>
      <c r="BG21" s="723" t="str">
        <f t="shared" si="29"/>
        <v>*</v>
      </c>
      <c r="BH21" s="721" t="str">
        <f t="shared" si="29"/>
        <v>*</v>
      </c>
      <c r="BI21" s="722" t="str">
        <f t="shared" si="29"/>
        <v>*</v>
      </c>
      <c r="BJ21" s="723" t="str">
        <f t="shared" si="29"/>
        <v>*</v>
      </c>
      <c r="BK21" s="562" t="str">
        <f t="shared" si="29"/>
        <v>*</v>
      </c>
      <c r="BL21" s="723" t="str">
        <f t="shared" si="29"/>
        <v>*</v>
      </c>
      <c r="BM21" s="723" t="str">
        <f t="shared" si="29"/>
        <v>*</v>
      </c>
      <c r="BN21" s="724" t="str">
        <f t="shared" si="29"/>
        <v>*</v>
      </c>
      <c r="BO21" s="723" t="str">
        <f t="shared" si="29"/>
        <v>*</v>
      </c>
      <c r="BP21" s="721" t="str">
        <f t="shared" si="29"/>
        <v>*</v>
      </c>
      <c r="BQ21" s="981" t="str">
        <f t="shared" si="29"/>
        <v>*</v>
      </c>
      <c r="BR21" s="979" t="str">
        <f t="shared" si="29"/>
        <v>*</v>
      </c>
      <c r="BS21" s="982" t="str">
        <f t="shared" si="29"/>
        <v>*</v>
      </c>
      <c r="BT21" s="723" t="str">
        <f t="shared" si="29"/>
        <v>*</v>
      </c>
      <c r="BU21" s="723" t="str">
        <f t="shared" si="29"/>
        <v>*</v>
      </c>
      <c r="BV21" s="724" t="str">
        <f t="shared" si="29"/>
        <v>*</v>
      </c>
      <c r="BW21" s="723" t="str">
        <f t="shared" si="29"/>
        <v>*</v>
      </c>
      <c r="BX21" s="721" t="str">
        <f t="shared" ref="BX21:CM21" si="30">IF(AND(BX12&gt;=$J$21,BX12&lt;$K$21),"*",0)</f>
        <v>*</v>
      </c>
      <c r="BY21" s="722" t="str">
        <f t="shared" si="30"/>
        <v>*</v>
      </c>
      <c r="BZ21" s="723">
        <f t="shared" si="30"/>
        <v>0</v>
      </c>
      <c r="CA21" s="562">
        <f t="shared" si="30"/>
        <v>0</v>
      </c>
      <c r="CB21" s="723">
        <f t="shared" si="30"/>
        <v>0</v>
      </c>
      <c r="CC21" s="723">
        <f t="shared" si="30"/>
        <v>0</v>
      </c>
      <c r="CD21" s="724">
        <f t="shared" si="30"/>
        <v>0</v>
      </c>
      <c r="CE21" s="723">
        <f t="shared" si="30"/>
        <v>0</v>
      </c>
      <c r="CF21" s="537">
        <f t="shared" si="30"/>
        <v>0</v>
      </c>
      <c r="CG21" s="538">
        <f t="shared" si="30"/>
        <v>0</v>
      </c>
      <c r="CH21" s="539">
        <f t="shared" si="30"/>
        <v>0</v>
      </c>
      <c r="CI21" s="540">
        <f t="shared" si="30"/>
        <v>0</v>
      </c>
      <c r="CJ21" s="539">
        <f t="shared" si="30"/>
        <v>0</v>
      </c>
      <c r="CK21" s="539">
        <f t="shared" si="30"/>
        <v>0</v>
      </c>
      <c r="CL21" s="541">
        <f t="shared" si="30"/>
        <v>0</v>
      </c>
      <c r="CM21" s="539">
        <f t="shared" si="30"/>
        <v>0</v>
      </c>
      <c r="CN21" s="1128">
        <f t="shared" si="4"/>
        <v>6.5</v>
      </c>
      <c r="CO21" s="1129"/>
      <c r="CP21" s="1123">
        <f>IF(CN21=0,0,LOOKUP(CN21,ﾃﾞｰﾀ入力!$AR$13:'ﾃﾞｰﾀ入力'!$AR$34,ﾃﾞｰﾀ入力!$AS$13:'ﾃﾞｰﾀ入力'!$AS$34))</f>
        <v>5.75</v>
      </c>
      <c r="CQ21" s="1123"/>
      <c r="CR21" s="294">
        <f t="shared" si="5"/>
        <v>0</v>
      </c>
      <c r="CS21" s="294">
        <f t="shared" si="6"/>
        <v>0</v>
      </c>
      <c r="CT21" s="294">
        <f t="shared" si="7"/>
        <v>0</v>
      </c>
      <c r="CU21" s="295">
        <f t="shared" ca="1" si="12"/>
        <v>11500</v>
      </c>
      <c r="CV21" s="296">
        <f ca="1">IF(H21=0,0,LOOKUP(H21,ﾃﾞｰﾀ入力!$C$3:'ﾃﾞｰﾀ入力'!$C$52,ﾃﾞｰﾀ入力!$E$3:'ﾃﾞｰﾀ入力'!$E$51))</f>
        <v>2000</v>
      </c>
      <c r="CW21" s="297">
        <f ca="1">IF(H21=0,0,LOOKUP(H21,ﾃﾞｰﾀ入力!$C$3:'ﾃﾞｰﾀ入力'!$C$52,ﾃﾞｰﾀ入力!$F$3:'ﾃﾞｰﾀ入力'!$F$51))</f>
        <v>1</v>
      </c>
      <c r="CY21" s="69"/>
      <c r="CZ21" s="69"/>
      <c r="DA21" s="69"/>
    </row>
    <row r="22" spans="1:105" ht="22.5" customHeight="1">
      <c r="A22" s="443">
        <f t="shared" si="8"/>
        <v>9</v>
      </c>
      <c r="B22" s="269" t="str">
        <f>ｼﾌﾄ原本!C13</f>
        <v>H.S</v>
      </c>
      <c r="C22" s="780" t="str">
        <f>ｼﾌﾄ原本!V13</f>
        <v>F</v>
      </c>
      <c r="D22" s="435">
        <f>IF(COUNTIF($H$14:$H$30,9),VLOOKUP(9,$H$14:$CU$30,3,FALSE),0)</f>
        <v>13</v>
      </c>
      <c r="E22" s="423">
        <f>IF(COUNTIF($H$14:$H$30,9),VLOOKUP(9,$H$14:$CU$30,4,FALSE),0)</f>
        <v>22.75</v>
      </c>
      <c r="F22" s="430">
        <f ca="1">IF(COUNTIF($H$14:$H$30,9),VLOOKUP(9,$H$14:$CU$30,92,FALSE),0)</f>
        <v>11310</v>
      </c>
      <c r="G22" s="431">
        <f ca="1">IF(COUNTIF($H$14:$H$30,9),VLOOKUP(9,$H$14:$CW$30,94,FALSE),0)</f>
        <v>648</v>
      </c>
      <c r="H22" s="810">
        <v>16</v>
      </c>
      <c r="I22" s="798" t="str">
        <f>IF(H22=0,0,LOOKUP(H22,ﾃﾞｰﾀ入力!$C$3:'ﾃﾞｰﾀ入力'!$C$40,ﾃﾞｰﾀ入力!$D$3:'ﾃﾞｰﾀ入力'!$D$40))</f>
        <v>Y.Y</v>
      </c>
      <c r="J22" s="813">
        <v>17.5</v>
      </c>
      <c r="K22" s="814">
        <v>22.75</v>
      </c>
      <c r="L22" s="632">
        <f t="shared" ref="L22:AQ22" si="31">IF(AND(L12&gt;=$J$22,L12&lt;$K$22),"*",0)</f>
        <v>0</v>
      </c>
      <c r="M22" s="626">
        <f t="shared" si="31"/>
        <v>0</v>
      </c>
      <c r="N22" s="627">
        <f t="shared" si="31"/>
        <v>0</v>
      </c>
      <c r="O22" s="628">
        <f t="shared" si="31"/>
        <v>0</v>
      </c>
      <c r="P22" s="537">
        <f t="shared" si="31"/>
        <v>0</v>
      </c>
      <c r="Q22" s="539">
        <f t="shared" si="31"/>
        <v>0</v>
      </c>
      <c r="R22" s="541">
        <f t="shared" si="31"/>
        <v>0</v>
      </c>
      <c r="S22" s="539">
        <f t="shared" si="31"/>
        <v>0</v>
      </c>
      <c r="T22" s="537">
        <f t="shared" si="31"/>
        <v>0</v>
      </c>
      <c r="U22" s="722">
        <f t="shared" si="31"/>
        <v>0</v>
      </c>
      <c r="V22" s="723">
        <f t="shared" si="31"/>
        <v>0</v>
      </c>
      <c r="W22" s="562">
        <f t="shared" si="31"/>
        <v>0</v>
      </c>
      <c r="X22" s="723">
        <f t="shared" si="31"/>
        <v>0</v>
      </c>
      <c r="Y22" s="723">
        <f t="shared" si="31"/>
        <v>0</v>
      </c>
      <c r="Z22" s="724">
        <f t="shared" si="31"/>
        <v>0</v>
      </c>
      <c r="AA22" s="723">
        <f t="shared" si="31"/>
        <v>0</v>
      </c>
      <c r="AB22" s="721">
        <f t="shared" si="31"/>
        <v>0</v>
      </c>
      <c r="AC22" s="722">
        <f t="shared" si="31"/>
        <v>0</v>
      </c>
      <c r="AD22" s="723">
        <f t="shared" si="31"/>
        <v>0</v>
      </c>
      <c r="AE22" s="562">
        <f t="shared" si="31"/>
        <v>0</v>
      </c>
      <c r="AF22" s="723">
        <f t="shared" si="31"/>
        <v>0</v>
      </c>
      <c r="AG22" s="723">
        <f t="shared" si="31"/>
        <v>0</v>
      </c>
      <c r="AH22" s="724">
        <f t="shared" si="31"/>
        <v>0</v>
      </c>
      <c r="AI22" s="723">
        <f t="shared" si="31"/>
        <v>0</v>
      </c>
      <c r="AJ22" s="721">
        <f t="shared" si="31"/>
        <v>0</v>
      </c>
      <c r="AK22" s="722">
        <f t="shared" si="31"/>
        <v>0</v>
      </c>
      <c r="AL22" s="723">
        <f t="shared" si="31"/>
        <v>0</v>
      </c>
      <c r="AM22" s="562">
        <f t="shared" si="31"/>
        <v>0</v>
      </c>
      <c r="AN22" s="723">
        <f t="shared" si="31"/>
        <v>0</v>
      </c>
      <c r="AO22" s="723">
        <f t="shared" si="31"/>
        <v>0</v>
      </c>
      <c r="AP22" s="724">
        <f t="shared" si="31"/>
        <v>0</v>
      </c>
      <c r="AQ22" s="723">
        <f t="shared" si="31"/>
        <v>0</v>
      </c>
      <c r="AR22" s="721">
        <f t="shared" ref="AR22:BW22" si="32">IF(AND(AR12&gt;=$J$22,AR12&lt;$K$22),"*",0)</f>
        <v>0</v>
      </c>
      <c r="AS22" s="722">
        <f t="shared" si="32"/>
        <v>0</v>
      </c>
      <c r="AT22" s="723">
        <f t="shared" si="32"/>
        <v>0</v>
      </c>
      <c r="AU22" s="562">
        <f t="shared" si="32"/>
        <v>0</v>
      </c>
      <c r="AV22" s="723">
        <f t="shared" si="32"/>
        <v>0</v>
      </c>
      <c r="AW22" s="723">
        <f t="shared" si="32"/>
        <v>0</v>
      </c>
      <c r="AX22" s="724">
        <f t="shared" si="32"/>
        <v>0</v>
      </c>
      <c r="AY22" s="723">
        <f t="shared" si="32"/>
        <v>0</v>
      </c>
      <c r="AZ22" s="721">
        <f t="shared" si="32"/>
        <v>0</v>
      </c>
      <c r="BA22" s="722">
        <f t="shared" si="32"/>
        <v>0</v>
      </c>
      <c r="BB22" s="723">
        <f t="shared" si="32"/>
        <v>0</v>
      </c>
      <c r="BC22" s="562">
        <f t="shared" si="32"/>
        <v>0</v>
      </c>
      <c r="BD22" s="723">
        <f t="shared" si="32"/>
        <v>0</v>
      </c>
      <c r="BE22" s="723">
        <f t="shared" si="32"/>
        <v>0</v>
      </c>
      <c r="BF22" s="724">
        <f t="shared" si="32"/>
        <v>0</v>
      </c>
      <c r="BG22" s="723">
        <f t="shared" si="32"/>
        <v>0</v>
      </c>
      <c r="BH22" s="721">
        <f t="shared" si="32"/>
        <v>0</v>
      </c>
      <c r="BI22" s="722">
        <f t="shared" si="32"/>
        <v>0</v>
      </c>
      <c r="BJ22" s="723" t="str">
        <f t="shared" si="32"/>
        <v>*</v>
      </c>
      <c r="BK22" s="562" t="str">
        <f t="shared" si="32"/>
        <v>*</v>
      </c>
      <c r="BL22" s="723" t="str">
        <f t="shared" si="32"/>
        <v>*</v>
      </c>
      <c r="BM22" s="723" t="str">
        <f t="shared" si="32"/>
        <v>*</v>
      </c>
      <c r="BN22" s="724" t="str">
        <f t="shared" si="32"/>
        <v>*</v>
      </c>
      <c r="BO22" s="723" t="str">
        <f t="shared" si="32"/>
        <v>*</v>
      </c>
      <c r="BP22" s="721" t="str">
        <f t="shared" si="32"/>
        <v>*</v>
      </c>
      <c r="BQ22" s="722" t="str">
        <f t="shared" si="32"/>
        <v>*</v>
      </c>
      <c r="BR22" s="723" t="str">
        <f t="shared" si="32"/>
        <v>*</v>
      </c>
      <c r="BS22" s="562" t="str">
        <f t="shared" si="32"/>
        <v>*</v>
      </c>
      <c r="BT22" s="979" t="str">
        <f t="shared" si="32"/>
        <v>*</v>
      </c>
      <c r="BU22" s="723" t="str">
        <f t="shared" si="32"/>
        <v>*</v>
      </c>
      <c r="BV22" s="724" t="str">
        <f t="shared" si="32"/>
        <v>*</v>
      </c>
      <c r="BW22" s="723" t="str">
        <f t="shared" si="32"/>
        <v>*</v>
      </c>
      <c r="BX22" s="721" t="str">
        <f t="shared" ref="BX22:CM22" si="33">IF(AND(BX12&gt;=$J$22,BX12&lt;$K$22),"*",0)</f>
        <v>*</v>
      </c>
      <c r="BY22" s="722" t="str">
        <f t="shared" si="33"/>
        <v>*</v>
      </c>
      <c r="BZ22" s="723" t="str">
        <f t="shared" si="33"/>
        <v>*</v>
      </c>
      <c r="CA22" s="562" t="str">
        <f t="shared" si="33"/>
        <v>*</v>
      </c>
      <c r="CB22" s="723" t="str">
        <f t="shared" si="33"/>
        <v>*</v>
      </c>
      <c r="CC22" s="723" t="str">
        <f t="shared" si="33"/>
        <v>*</v>
      </c>
      <c r="CD22" s="724" t="str">
        <f t="shared" si="33"/>
        <v>*</v>
      </c>
      <c r="CE22" s="723">
        <f t="shared" si="33"/>
        <v>0</v>
      </c>
      <c r="CF22" s="537">
        <f t="shared" si="33"/>
        <v>0</v>
      </c>
      <c r="CG22" s="538">
        <f t="shared" si="33"/>
        <v>0</v>
      </c>
      <c r="CH22" s="539">
        <f t="shared" si="33"/>
        <v>0</v>
      </c>
      <c r="CI22" s="540">
        <f t="shared" si="33"/>
        <v>0</v>
      </c>
      <c r="CJ22" s="539">
        <f t="shared" si="33"/>
        <v>0</v>
      </c>
      <c r="CK22" s="539">
        <f t="shared" si="33"/>
        <v>0</v>
      </c>
      <c r="CL22" s="541">
        <f t="shared" si="33"/>
        <v>0</v>
      </c>
      <c r="CM22" s="539">
        <f t="shared" si="33"/>
        <v>0</v>
      </c>
      <c r="CN22" s="1128">
        <f t="shared" si="4"/>
        <v>5.25</v>
      </c>
      <c r="CO22" s="1129"/>
      <c r="CP22" s="1123">
        <f>IF(CN22=0,0,LOOKUP(CN22,ﾃﾞｰﾀ入力!$AR$13:'ﾃﾞｰﾀ入力'!$AR$34,ﾃﾞｰﾀ入力!$AS$13:'ﾃﾞｰﾀ入力'!$AS$34))</f>
        <v>5</v>
      </c>
      <c r="CQ22" s="1123"/>
      <c r="CR22" s="294">
        <f t="shared" si="5"/>
        <v>0</v>
      </c>
      <c r="CS22" s="294">
        <f t="shared" si="6"/>
        <v>0.75</v>
      </c>
      <c r="CT22" s="294">
        <f t="shared" si="7"/>
        <v>0</v>
      </c>
      <c r="CU22" s="295">
        <f t="shared" ca="1" si="12"/>
        <v>6359.875</v>
      </c>
      <c r="CV22" s="296">
        <f ca="1">IF(H22=0,0,LOOKUP(H22,ﾃﾞｰﾀ入力!$C$3:'ﾃﾞｰﾀ入力'!$C$52,ﾃﾞｰﾀ入力!$E$3:'ﾃﾞｰﾀ入力'!$E$51))</f>
        <v>1226</v>
      </c>
      <c r="CW22" s="297">
        <f ca="1">IF(H22=0,0,LOOKUP(H22,ﾃﾞｰﾀ入力!$C$3:'ﾃﾞｰﾀ入力'!$C$52,ﾃﾞｰﾀ入力!$F$3:'ﾃﾞｰﾀ入力'!$F$51))</f>
        <v>356</v>
      </c>
      <c r="CY22" s="69"/>
      <c r="CZ22" s="69"/>
      <c r="DA22" s="69"/>
    </row>
    <row r="23" spans="1:105" ht="22.5" customHeight="1">
      <c r="A23" s="443">
        <f t="shared" si="8"/>
        <v>10</v>
      </c>
      <c r="B23" s="269" t="str">
        <f>ｼﾌﾄ原本!C14</f>
        <v>C.E</v>
      </c>
      <c r="C23" s="780" t="str">
        <f>ｼﾌﾄ原本!V14</f>
        <v>X</v>
      </c>
      <c r="D23" s="435">
        <f>IF(COUNTIF($H$14:$H$30,10),VLOOKUP(10,$H$14:$CU$30,3,FALSE),0)</f>
        <v>0</v>
      </c>
      <c r="E23" s="423">
        <f>IF(COUNTIF($H$14:$H$30,10),VLOOKUP(10,$H$14:$CU$30,4,FALSE),0)</f>
        <v>0</v>
      </c>
      <c r="F23" s="430">
        <f>IF(COUNTIF($H$14:$H$30,10),VLOOKUP(10,$H$14:$CU$30,92,FALSE),0)</f>
        <v>0</v>
      </c>
      <c r="G23" s="431">
        <f>IF(COUNTIF($H$14:$H$30,10),VLOOKUP(10,$H$14:$CW$30,94,FALSE),0)</f>
        <v>0</v>
      </c>
      <c r="H23" s="810"/>
      <c r="I23" s="798">
        <f>IF(H23=0,0,LOOKUP(H23,ﾃﾞｰﾀ入力!$C$3:'ﾃﾞｰﾀ入力'!$C$40,ﾃﾞｰﾀ入力!$D$3:'ﾃﾞｰﾀ入力'!$D$40))</f>
        <v>0</v>
      </c>
      <c r="J23" s="813"/>
      <c r="K23" s="814"/>
      <c r="L23" s="632">
        <f t="shared" ref="L23:AQ23" si="34">IF(AND(L12&gt;=$J$23,L12&lt;$K$23),"*",0)</f>
        <v>0</v>
      </c>
      <c r="M23" s="626">
        <f t="shared" si="34"/>
        <v>0</v>
      </c>
      <c r="N23" s="627">
        <f t="shared" si="34"/>
        <v>0</v>
      </c>
      <c r="O23" s="628">
        <f t="shared" si="34"/>
        <v>0</v>
      </c>
      <c r="P23" s="537">
        <f t="shared" si="34"/>
        <v>0</v>
      </c>
      <c r="Q23" s="539">
        <f t="shared" si="34"/>
        <v>0</v>
      </c>
      <c r="R23" s="541">
        <f t="shared" si="34"/>
        <v>0</v>
      </c>
      <c r="S23" s="539">
        <f t="shared" si="34"/>
        <v>0</v>
      </c>
      <c r="T23" s="537">
        <f t="shared" si="34"/>
        <v>0</v>
      </c>
      <c r="U23" s="538">
        <f t="shared" si="34"/>
        <v>0</v>
      </c>
      <c r="V23" s="539">
        <f t="shared" si="34"/>
        <v>0</v>
      </c>
      <c r="W23" s="562">
        <f t="shared" si="34"/>
        <v>0</v>
      </c>
      <c r="X23" s="723">
        <f t="shared" si="34"/>
        <v>0</v>
      </c>
      <c r="Y23" s="723">
        <f t="shared" si="34"/>
        <v>0</v>
      </c>
      <c r="Z23" s="724">
        <f t="shared" si="34"/>
        <v>0</v>
      </c>
      <c r="AA23" s="723">
        <f t="shared" si="34"/>
        <v>0</v>
      </c>
      <c r="AB23" s="721">
        <f t="shared" si="34"/>
        <v>0</v>
      </c>
      <c r="AC23" s="722">
        <f t="shared" si="34"/>
        <v>0</v>
      </c>
      <c r="AD23" s="723">
        <f t="shared" si="34"/>
        <v>0</v>
      </c>
      <c r="AE23" s="562">
        <f t="shared" si="34"/>
        <v>0</v>
      </c>
      <c r="AF23" s="723">
        <f t="shared" si="34"/>
        <v>0</v>
      </c>
      <c r="AG23" s="723">
        <f t="shared" si="34"/>
        <v>0</v>
      </c>
      <c r="AH23" s="724">
        <f t="shared" si="34"/>
        <v>0</v>
      </c>
      <c r="AI23" s="723">
        <f t="shared" si="34"/>
        <v>0</v>
      </c>
      <c r="AJ23" s="721">
        <f t="shared" si="34"/>
        <v>0</v>
      </c>
      <c r="AK23" s="722">
        <f t="shared" si="34"/>
        <v>0</v>
      </c>
      <c r="AL23" s="723">
        <f t="shared" si="34"/>
        <v>0</v>
      </c>
      <c r="AM23" s="562">
        <f t="shared" si="34"/>
        <v>0</v>
      </c>
      <c r="AN23" s="723">
        <f t="shared" si="34"/>
        <v>0</v>
      </c>
      <c r="AO23" s="723">
        <f t="shared" si="34"/>
        <v>0</v>
      </c>
      <c r="AP23" s="724">
        <f t="shared" si="34"/>
        <v>0</v>
      </c>
      <c r="AQ23" s="723">
        <f t="shared" si="34"/>
        <v>0</v>
      </c>
      <c r="AR23" s="721">
        <f t="shared" ref="AR23:BW23" si="35">IF(AND(AR12&gt;=$J$23,AR12&lt;$K$23),"*",0)</f>
        <v>0</v>
      </c>
      <c r="AS23" s="722">
        <f t="shared" si="35"/>
        <v>0</v>
      </c>
      <c r="AT23" s="723">
        <f t="shared" si="35"/>
        <v>0</v>
      </c>
      <c r="AU23" s="562">
        <f t="shared" si="35"/>
        <v>0</v>
      </c>
      <c r="AV23" s="723">
        <f t="shared" si="35"/>
        <v>0</v>
      </c>
      <c r="AW23" s="723">
        <f t="shared" si="35"/>
        <v>0</v>
      </c>
      <c r="AX23" s="724">
        <f t="shared" si="35"/>
        <v>0</v>
      </c>
      <c r="AY23" s="723">
        <f t="shared" si="35"/>
        <v>0</v>
      </c>
      <c r="AZ23" s="721">
        <f t="shared" si="35"/>
        <v>0</v>
      </c>
      <c r="BA23" s="722">
        <f t="shared" si="35"/>
        <v>0</v>
      </c>
      <c r="BB23" s="723">
        <f t="shared" si="35"/>
        <v>0</v>
      </c>
      <c r="BC23" s="562">
        <f t="shared" si="35"/>
        <v>0</v>
      </c>
      <c r="BD23" s="723">
        <f t="shared" si="35"/>
        <v>0</v>
      </c>
      <c r="BE23" s="723">
        <f t="shared" si="35"/>
        <v>0</v>
      </c>
      <c r="BF23" s="724">
        <f t="shared" si="35"/>
        <v>0</v>
      </c>
      <c r="BG23" s="723">
        <f t="shared" si="35"/>
        <v>0</v>
      </c>
      <c r="BH23" s="721">
        <f t="shared" si="35"/>
        <v>0</v>
      </c>
      <c r="BI23" s="722">
        <f t="shared" si="35"/>
        <v>0</v>
      </c>
      <c r="BJ23" s="723">
        <f t="shared" si="35"/>
        <v>0</v>
      </c>
      <c r="BK23" s="562">
        <f t="shared" si="35"/>
        <v>0</v>
      </c>
      <c r="BL23" s="723">
        <f t="shared" si="35"/>
        <v>0</v>
      </c>
      <c r="BM23" s="723">
        <f t="shared" si="35"/>
        <v>0</v>
      </c>
      <c r="BN23" s="724">
        <f t="shared" si="35"/>
        <v>0</v>
      </c>
      <c r="BO23" s="723">
        <f t="shared" si="35"/>
        <v>0</v>
      </c>
      <c r="BP23" s="721">
        <f t="shared" si="35"/>
        <v>0</v>
      </c>
      <c r="BQ23" s="722">
        <f t="shared" si="35"/>
        <v>0</v>
      </c>
      <c r="BR23" s="723">
        <f t="shared" si="35"/>
        <v>0</v>
      </c>
      <c r="BS23" s="562">
        <f t="shared" si="35"/>
        <v>0</v>
      </c>
      <c r="BT23" s="723">
        <f t="shared" si="35"/>
        <v>0</v>
      </c>
      <c r="BU23" s="723">
        <f t="shared" si="35"/>
        <v>0</v>
      </c>
      <c r="BV23" s="724">
        <f t="shared" si="35"/>
        <v>0</v>
      </c>
      <c r="BW23" s="723">
        <f t="shared" si="35"/>
        <v>0</v>
      </c>
      <c r="BX23" s="721">
        <f t="shared" ref="BX23:CM23" si="36">IF(AND(BX12&gt;=$J$23,BX12&lt;$K$23),"*",0)</f>
        <v>0</v>
      </c>
      <c r="BY23" s="722">
        <f t="shared" si="36"/>
        <v>0</v>
      </c>
      <c r="BZ23" s="723">
        <f t="shared" si="36"/>
        <v>0</v>
      </c>
      <c r="CA23" s="562">
        <f t="shared" si="36"/>
        <v>0</v>
      </c>
      <c r="CB23" s="723">
        <f t="shared" si="36"/>
        <v>0</v>
      </c>
      <c r="CC23" s="723">
        <f t="shared" si="36"/>
        <v>0</v>
      </c>
      <c r="CD23" s="724">
        <f t="shared" si="36"/>
        <v>0</v>
      </c>
      <c r="CE23" s="723">
        <f t="shared" si="36"/>
        <v>0</v>
      </c>
      <c r="CF23" s="537">
        <f t="shared" si="36"/>
        <v>0</v>
      </c>
      <c r="CG23" s="538">
        <f t="shared" si="36"/>
        <v>0</v>
      </c>
      <c r="CH23" s="539">
        <f t="shared" si="36"/>
        <v>0</v>
      </c>
      <c r="CI23" s="540">
        <f t="shared" si="36"/>
        <v>0</v>
      </c>
      <c r="CJ23" s="539">
        <f t="shared" si="36"/>
        <v>0</v>
      </c>
      <c r="CK23" s="539">
        <f t="shared" si="36"/>
        <v>0</v>
      </c>
      <c r="CL23" s="541">
        <f t="shared" si="36"/>
        <v>0</v>
      </c>
      <c r="CM23" s="539">
        <f t="shared" si="36"/>
        <v>0</v>
      </c>
      <c r="CN23" s="1128">
        <f t="shared" si="4"/>
        <v>0</v>
      </c>
      <c r="CO23" s="1129"/>
      <c r="CP23" s="1123">
        <f>IF(CN23=0,0,LOOKUP(CN23,ﾃﾞｰﾀ入力!$AR$13:'ﾃﾞｰﾀ入力'!$AR$34,ﾃﾞｰﾀ入力!$AS$13:'ﾃﾞｰﾀ入力'!$AS$34))</f>
        <v>0</v>
      </c>
      <c r="CQ23" s="1123"/>
      <c r="CR23" s="294">
        <f t="shared" si="5"/>
        <v>0</v>
      </c>
      <c r="CS23" s="294">
        <f t="shared" si="6"/>
        <v>0</v>
      </c>
      <c r="CT23" s="294">
        <f t="shared" si="7"/>
        <v>0</v>
      </c>
      <c r="CU23" s="295">
        <f t="shared" si="12"/>
        <v>0</v>
      </c>
      <c r="CV23" s="296">
        <f>IF(H23=0,0,LOOKUP(H23,ﾃﾞｰﾀ入力!$C$3:'ﾃﾞｰﾀ入力'!$C$52,ﾃﾞｰﾀ入力!$E$3:'ﾃﾞｰﾀ入力'!$E$51))</f>
        <v>0</v>
      </c>
      <c r="CW23" s="297">
        <f>IF(H23=0,0,LOOKUP(H23,ﾃﾞｰﾀ入力!$C$3:'ﾃﾞｰﾀ入力'!$C$52,ﾃﾞｰﾀ入力!$F$3:'ﾃﾞｰﾀ入力'!$F$51))</f>
        <v>0</v>
      </c>
      <c r="CY23" s="69"/>
      <c r="CZ23" s="69"/>
      <c r="DA23" s="69"/>
    </row>
    <row r="24" spans="1:105" ht="22.5" customHeight="1">
      <c r="A24" s="443">
        <f t="shared" si="8"/>
        <v>11</v>
      </c>
      <c r="B24" s="269" t="str">
        <f>ｼﾌﾄ原本!C15</f>
        <v>K.J</v>
      </c>
      <c r="C24" s="780" t="str">
        <f>ｼﾌﾄ原本!V15</f>
        <v>X</v>
      </c>
      <c r="D24" s="435">
        <f>IF(COUNTIF($H$14:$H$30,11),VLOOKUP(11,$H$14:$CU$30,3,FALSE),0)</f>
        <v>0</v>
      </c>
      <c r="E24" s="423">
        <f>IF(COUNTIF($H$14:$H$30,11),VLOOKUP(11,$H$14:$CU$30,4,FALSE),0)</f>
        <v>0</v>
      </c>
      <c r="F24" s="430">
        <f>IF(COUNTIF($H$14:$H$30,11),VLOOKUP(11,$H$14:$CU$30,92,FALSE),0)</f>
        <v>0</v>
      </c>
      <c r="G24" s="431">
        <f>IF(COUNTIF($H$14:$H$30,11),VLOOKUP(11,$H$14:$CW$30,94,FALSE),0)</f>
        <v>0</v>
      </c>
      <c r="H24" s="810"/>
      <c r="I24" s="798">
        <f>IF(H24=0,0,LOOKUP(H24,ﾃﾞｰﾀ入力!$C$3:'ﾃﾞｰﾀ入力'!$C$40,ﾃﾞｰﾀ入力!$D$3:'ﾃﾞｰﾀ入力'!$D$40))</f>
        <v>0</v>
      </c>
      <c r="J24" s="813"/>
      <c r="K24" s="814"/>
      <c r="L24" s="632">
        <f t="shared" ref="L24:AQ24" si="37">IF(AND(L12&gt;=$J$24,L12&lt;$K$24),"*",0)</f>
        <v>0</v>
      </c>
      <c r="M24" s="626">
        <f t="shared" si="37"/>
        <v>0</v>
      </c>
      <c r="N24" s="627">
        <f t="shared" si="37"/>
        <v>0</v>
      </c>
      <c r="O24" s="628">
        <f t="shared" si="37"/>
        <v>0</v>
      </c>
      <c r="P24" s="537">
        <f t="shared" si="37"/>
        <v>0</v>
      </c>
      <c r="Q24" s="539">
        <f t="shared" si="37"/>
        <v>0</v>
      </c>
      <c r="R24" s="541">
        <f t="shared" si="37"/>
        <v>0</v>
      </c>
      <c r="S24" s="539">
        <f t="shared" si="37"/>
        <v>0</v>
      </c>
      <c r="T24" s="537">
        <f t="shared" si="37"/>
        <v>0</v>
      </c>
      <c r="U24" s="538">
        <f t="shared" si="37"/>
        <v>0</v>
      </c>
      <c r="V24" s="539">
        <f t="shared" si="37"/>
        <v>0</v>
      </c>
      <c r="W24" s="562">
        <f t="shared" si="37"/>
        <v>0</v>
      </c>
      <c r="X24" s="723">
        <f t="shared" si="37"/>
        <v>0</v>
      </c>
      <c r="Y24" s="723">
        <f t="shared" si="37"/>
        <v>0</v>
      </c>
      <c r="Z24" s="724">
        <f t="shared" si="37"/>
        <v>0</v>
      </c>
      <c r="AA24" s="723">
        <f t="shared" si="37"/>
        <v>0</v>
      </c>
      <c r="AB24" s="721">
        <f t="shared" si="37"/>
        <v>0</v>
      </c>
      <c r="AC24" s="722">
        <f t="shared" si="37"/>
        <v>0</v>
      </c>
      <c r="AD24" s="723">
        <f t="shared" si="37"/>
        <v>0</v>
      </c>
      <c r="AE24" s="562">
        <f t="shared" si="37"/>
        <v>0</v>
      </c>
      <c r="AF24" s="723">
        <f t="shared" si="37"/>
        <v>0</v>
      </c>
      <c r="AG24" s="723">
        <f t="shared" si="37"/>
        <v>0</v>
      </c>
      <c r="AH24" s="724">
        <f t="shared" si="37"/>
        <v>0</v>
      </c>
      <c r="AI24" s="723">
        <f t="shared" si="37"/>
        <v>0</v>
      </c>
      <c r="AJ24" s="721">
        <f t="shared" si="37"/>
        <v>0</v>
      </c>
      <c r="AK24" s="722">
        <f t="shared" si="37"/>
        <v>0</v>
      </c>
      <c r="AL24" s="723">
        <f t="shared" si="37"/>
        <v>0</v>
      </c>
      <c r="AM24" s="562">
        <f t="shared" si="37"/>
        <v>0</v>
      </c>
      <c r="AN24" s="723">
        <f t="shared" si="37"/>
        <v>0</v>
      </c>
      <c r="AO24" s="723">
        <f t="shared" si="37"/>
        <v>0</v>
      </c>
      <c r="AP24" s="724">
        <f t="shared" si="37"/>
        <v>0</v>
      </c>
      <c r="AQ24" s="723">
        <f t="shared" si="37"/>
        <v>0</v>
      </c>
      <c r="AR24" s="721">
        <f t="shared" ref="AR24:BW24" si="38">IF(AND(AR12&gt;=$J$24,AR12&lt;$K$24),"*",0)</f>
        <v>0</v>
      </c>
      <c r="AS24" s="722">
        <f t="shared" si="38"/>
        <v>0</v>
      </c>
      <c r="AT24" s="723">
        <f t="shared" si="38"/>
        <v>0</v>
      </c>
      <c r="AU24" s="562">
        <f t="shared" si="38"/>
        <v>0</v>
      </c>
      <c r="AV24" s="723">
        <f t="shared" si="38"/>
        <v>0</v>
      </c>
      <c r="AW24" s="723">
        <f t="shared" si="38"/>
        <v>0</v>
      </c>
      <c r="AX24" s="724">
        <f t="shared" si="38"/>
        <v>0</v>
      </c>
      <c r="AY24" s="723">
        <f t="shared" si="38"/>
        <v>0</v>
      </c>
      <c r="AZ24" s="721">
        <f t="shared" si="38"/>
        <v>0</v>
      </c>
      <c r="BA24" s="722">
        <f t="shared" si="38"/>
        <v>0</v>
      </c>
      <c r="BB24" s="723">
        <f t="shared" si="38"/>
        <v>0</v>
      </c>
      <c r="BC24" s="562">
        <f t="shared" si="38"/>
        <v>0</v>
      </c>
      <c r="BD24" s="723">
        <f t="shared" si="38"/>
        <v>0</v>
      </c>
      <c r="BE24" s="723">
        <f t="shared" si="38"/>
        <v>0</v>
      </c>
      <c r="BF24" s="724">
        <f t="shared" si="38"/>
        <v>0</v>
      </c>
      <c r="BG24" s="723">
        <f t="shared" si="38"/>
        <v>0</v>
      </c>
      <c r="BH24" s="721">
        <f t="shared" si="38"/>
        <v>0</v>
      </c>
      <c r="BI24" s="722">
        <f t="shared" si="38"/>
        <v>0</v>
      </c>
      <c r="BJ24" s="723">
        <f t="shared" si="38"/>
        <v>0</v>
      </c>
      <c r="BK24" s="562">
        <f t="shared" si="38"/>
        <v>0</v>
      </c>
      <c r="BL24" s="723">
        <f t="shared" si="38"/>
        <v>0</v>
      </c>
      <c r="BM24" s="723">
        <f t="shared" si="38"/>
        <v>0</v>
      </c>
      <c r="BN24" s="724">
        <f t="shared" si="38"/>
        <v>0</v>
      </c>
      <c r="BO24" s="723">
        <f t="shared" si="38"/>
        <v>0</v>
      </c>
      <c r="BP24" s="721">
        <f t="shared" si="38"/>
        <v>0</v>
      </c>
      <c r="BQ24" s="722">
        <f t="shared" si="38"/>
        <v>0</v>
      </c>
      <c r="BR24" s="723">
        <f t="shared" si="38"/>
        <v>0</v>
      </c>
      <c r="BS24" s="562">
        <f t="shared" si="38"/>
        <v>0</v>
      </c>
      <c r="BT24" s="723">
        <f t="shared" si="38"/>
        <v>0</v>
      </c>
      <c r="BU24" s="723">
        <f t="shared" si="38"/>
        <v>0</v>
      </c>
      <c r="BV24" s="724">
        <f t="shared" si="38"/>
        <v>0</v>
      </c>
      <c r="BW24" s="723">
        <f t="shared" si="38"/>
        <v>0</v>
      </c>
      <c r="BX24" s="721">
        <f t="shared" ref="BX24:CM24" si="39">IF(AND(BX12&gt;=$J$24,BX12&lt;$K$24),"*",0)</f>
        <v>0</v>
      </c>
      <c r="BY24" s="722">
        <f t="shared" si="39"/>
        <v>0</v>
      </c>
      <c r="BZ24" s="723">
        <f t="shared" si="39"/>
        <v>0</v>
      </c>
      <c r="CA24" s="562">
        <f t="shared" si="39"/>
        <v>0</v>
      </c>
      <c r="CB24" s="723">
        <f t="shared" si="39"/>
        <v>0</v>
      </c>
      <c r="CC24" s="723">
        <f t="shared" si="39"/>
        <v>0</v>
      </c>
      <c r="CD24" s="724">
        <f t="shared" si="39"/>
        <v>0</v>
      </c>
      <c r="CE24" s="723">
        <f t="shared" si="39"/>
        <v>0</v>
      </c>
      <c r="CF24" s="537">
        <f t="shared" si="39"/>
        <v>0</v>
      </c>
      <c r="CG24" s="538">
        <f t="shared" si="39"/>
        <v>0</v>
      </c>
      <c r="CH24" s="539">
        <f t="shared" si="39"/>
        <v>0</v>
      </c>
      <c r="CI24" s="540">
        <f t="shared" si="39"/>
        <v>0</v>
      </c>
      <c r="CJ24" s="539">
        <f t="shared" si="39"/>
        <v>0</v>
      </c>
      <c r="CK24" s="539">
        <f t="shared" si="39"/>
        <v>0</v>
      </c>
      <c r="CL24" s="541">
        <f t="shared" si="39"/>
        <v>0</v>
      </c>
      <c r="CM24" s="539">
        <f t="shared" si="39"/>
        <v>0</v>
      </c>
      <c r="CN24" s="1128">
        <f t="shared" si="4"/>
        <v>0</v>
      </c>
      <c r="CO24" s="1129"/>
      <c r="CP24" s="1123">
        <f>IF(CN24=0,0,LOOKUP(CN24,ﾃﾞｰﾀ入力!$AR$13:'ﾃﾞｰﾀ入力'!$AR$34,ﾃﾞｰﾀ入力!$AS$13:'ﾃﾞｰﾀ入力'!$AS$34))</f>
        <v>0</v>
      </c>
      <c r="CQ24" s="1123"/>
      <c r="CR24" s="294">
        <f t="shared" si="5"/>
        <v>0</v>
      </c>
      <c r="CS24" s="294">
        <f t="shared" si="6"/>
        <v>0</v>
      </c>
      <c r="CT24" s="294">
        <f t="shared" si="7"/>
        <v>0</v>
      </c>
      <c r="CU24" s="295">
        <f t="shared" si="12"/>
        <v>0</v>
      </c>
      <c r="CV24" s="296">
        <f>IF(H24=0,0,LOOKUP(H24,ﾃﾞｰﾀ入力!$C$3:'ﾃﾞｰﾀ入力'!$C$52,ﾃﾞｰﾀ入力!$E$3:'ﾃﾞｰﾀ入力'!$E$51))</f>
        <v>0</v>
      </c>
      <c r="CW24" s="297">
        <f>IF(H24=0,0,LOOKUP(H24,ﾃﾞｰﾀ入力!$C$3:'ﾃﾞｰﾀ入力'!$C$52,ﾃﾞｰﾀ入力!$F$3:'ﾃﾞｰﾀ入力'!$F$51))</f>
        <v>0</v>
      </c>
      <c r="CY24" s="69"/>
      <c r="CZ24" s="69"/>
      <c r="DA24" s="69"/>
    </row>
    <row r="25" spans="1:105" ht="22.5" customHeight="1">
      <c r="A25" s="443">
        <f t="shared" si="8"/>
        <v>12</v>
      </c>
      <c r="B25" s="269" t="str">
        <f>ｼﾌﾄ原本!C16</f>
        <v>Y.K</v>
      </c>
      <c r="C25" s="780" t="str">
        <f>ｼﾌﾄ原本!V16</f>
        <v>X</v>
      </c>
      <c r="D25" s="435">
        <f>IF(COUNTIF($H$14:$H$30,12),VLOOKUP(12,$H$14:$CU$30,3,FALSE),0)</f>
        <v>0</v>
      </c>
      <c r="E25" s="423">
        <f>IF(COUNTIF($H$14:$H$30,12),VLOOKUP(12,$H$14:$CU$30,4,FALSE),0)</f>
        <v>0</v>
      </c>
      <c r="F25" s="430">
        <f>IF(COUNTIF($H$14:$H$30,12),VLOOKUP(12,$H$14:$CU$30,92,FALSE),0)</f>
        <v>0</v>
      </c>
      <c r="G25" s="431">
        <f>IF(COUNTIF($H$14:$H$30,12),VLOOKUP(12,$H$14:$CW$30,94,FALSE),0)</f>
        <v>0</v>
      </c>
      <c r="H25" s="810"/>
      <c r="I25" s="798">
        <f>IF(H25=0,0,LOOKUP(H25,ﾃﾞｰﾀ入力!$C$3:'ﾃﾞｰﾀ入力'!$C$40,ﾃﾞｰﾀ入力!$D$3:'ﾃﾞｰﾀ入力'!$D$40))</f>
        <v>0</v>
      </c>
      <c r="J25" s="813"/>
      <c r="K25" s="814"/>
      <c r="L25" s="632">
        <f t="shared" ref="L25:AQ25" si="40">IF(AND(L12&gt;=$J$25,L12&lt;$K$25),"*",0)</f>
        <v>0</v>
      </c>
      <c r="M25" s="626">
        <f t="shared" si="40"/>
        <v>0</v>
      </c>
      <c r="N25" s="627">
        <f t="shared" si="40"/>
        <v>0</v>
      </c>
      <c r="O25" s="628">
        <f t="shared" si="40"/>
        <v>0</v>
      </c>
      <c r="P25" s="537">
        <f t="shared" si="40"/>
        <v>0</v>
      </c>
      <c r="Q25" s="539">
        <f t="shared" si="40"/>
        <v>0</v>
      </c>
      <c r="R25" s="541">
        <f t="shared" si="40"/>
        <v>0</v>
      </c>
      <c r="S25" s="539">
        <f t="shared" si="40"/>
        <v>0</v>
      </c>
      <c r="T25" s="537">
        <f t="shared" si="40"/>
        <v>0</v>
      </c>
      <c r="U25" s="538">
        <f t="shared" si="40"/>
        <v>0</v>
      </c>
      <c r="V25" s="539">
        <f t="shared" si="40"/>
        <v>0</v>
      </c>
      <c r="W25" s="562">
        <f t="shared" si="40"/>
        <v>0</v>
      </c>
      <c r="X25" s="723">
        <f t="shared" si="40"/>
        <v>0</v>
      </c>
      <c r="Y25" s="723">
        <f t="shared" si="40"/>
        <v>0</v>
      </c>
      <c r="Z25" s="724">
        <f t="shared" si="40"/>
        <v>0</v>
      </c>
      <c r="AA25" s="723">
        <f t="shared" si="40"/>
        <v>0</v>
      </c>
      <c r="AB25" s="721">
        <f t="shared" si="40"/>
        <v>0</v>
      </c>
      <c r="AC25" s="722">
        <f t="shared" si="40"/>
        <v>0</v>
      </c>
      <c r="AD25" s="723">
        <f t="shared" si="40"/>
        <v>0</v>
      </c>
      <c r="AE25" s="562">
        <f t="shared" si="40"/>
        <v>0</v>
      </c>
      <c r="AF25" s="723">
        <f t="shared" si="40"/>
        <v>0</v>
      </c>
      <c r="AG25" s="723">
        <f t="shared" si="40"/>
        <v>0</v>
      </c>
      <c r="AH25" s="724">
        <f t="shared" si="40"/>
        <v>0</v>
      </c>
      <c r="AI25" s="723">
        <f t="shared" si="40"/>
        <v>0</v>
      </c>
      <c r="AJ25" s="721">
        <f t="shared" si="40"/>
        <v>0</v>
      </c>
      <c r="AK25" s="722">
        <f t="shared" si="40"/>
        <v>0</v>
      </c>
      <c r="AL25" s="723">
        <f t="shared" si="40"/>
        <v>0</v>
      </c>
      <c r="AM25" s="562">
        <f t="shared" si="40"/>
        <v>0</v>
      </c>
      <c r="AN25" s="723">
        <f t="shared" si="40"/>
        <v>0</v>
      </c>
      <c r="AO25" s="723">
        <f t="shared" si="40"/>
        <v>0</v>
      </c>
      <c r="AP25" s="724">
        <f t="shared" si="40"/>
        <v>0</v>
      </c>
      <c r="AQ25" s="723">
        <f t="shared" si="40"/>
        <v>0</v>
      </c>
      <c r="AR25" s="721">
        <f t="shared" ref="AR25:BW25" si="41">IF(AND(AR12&gt;=$J$25,AR12&lt;$K$25),"*",0)</f>
        <v>0</v>
      </c>
      <c r="AS25" s="722">
        <f t="shared" si="41"/>
        <v>0</v>
      </c>
      <c r="AT25" s="723">
        <f t="shared" si="41"/>
        <v>0</v>
      </c>
      <c r="AU25" s="562">
        <f t="shared" si="41"/>
        <v>0</v>
      </c>
      <c r="AV25" s="723">
        <f t="shared" si="41"/>
        <v>0</v>
      </c>
      <c r="AW25" s="723">
        <f t="shared" si="41"/>
        <v>0</v>
      </c>
      <c r="AX25" s="724">
        <f t="shared" si="41"/>
        <v>0</v>
      </c>
      <c r="AY25" s="723">
        <f t="shared" si="41"/>
        <v>0</v>
      </c>
      <c r="AZ25" s="721">
        <f t="shared" si="41"/>
        <v>0</v>
      </c>
      <c r="BA25" s="722">
        <f t="shared" si="41"/>
        <v>0</v>
      </c>
      <c r="BB25" s="723">
        <f t="shared" si="41"/>
        <v>0</v>
      </c>
      <c r="BC25" s="562">
        <f t="shared" si="41"/>
        <v>0</v>
      </c>
      <c r="BD25" s="723">
        <f t="shared" si="41"/>
        <v>0</v>
      </c>
      <c r="BE25" s="723">
        <f t="shared" si="41"/>
        <v>0</v>
      </c>
      <c r="BF25" s="724">
        <f t="shared" si="41"/>
        <v>0</v>
      </c>
      <c r="BG25" s="723">
        <f t="shared" si="41"/>
        <v>0</v>
      </c>
      <c r="BH25" s="721">
        <f t="shared" si="41"/>
        <v>0</v>
      </c>
      <c r="BI25" s="722">
        <f t="shared" si="41"/>
        <v>0</v>
      </c>
      <c r="BJ25" s="723">
        <f t="shared" si="41"/>
        <v>0</v>
      </c>
      <c r="BK25" s="562">
        <f t="shared" si="41"/>
        <v>0</v>
      </c>
      <c r="BL25" s="723">
        <f t="shared" si="41"/>
        <v>0</v>
      </c>
      <c r="BM25" s="723">
        <f t="shared" si="41"/>
        <v>0</v>
      </c>
      <c r="BN25" s="724">
        <f t="shared" si="41"/>
        <v>0</v>
      </c>
      <c r="BO25" s="723">
        <f t="shared" si="41"/>
        <v>0</v>
      </c>
      <c r="BP25" s="721">
        <f t="shared" si="41"/>
        <v>0</v>
      </c>
      <c r="BQ25" s="722">
        <f t="shared" si="41"/>
        <v>0</v>
      </c>
      <c r="BR25" s="723">
        <f t="shared" si="41"/>
        <v>0</v>
      </c>
      <c r="BS25" s="562">
        <f t="shared" si="41"/>
        <v>0</v>
      </c>
      <c r="BT25" s="723">
        <f t="shared" si="41"/>
        <v>0</v>
      </c>
      <c r="BU25" s="723">
        <f t="shared" si="41"/>
        <v>0</v>
      </c>
      <c r="BV25" s="724">
        <f t="shared" si="41"/>
        <v>0</v>
      </c>
      <c r="BW25" s="723">
        <f t="shared" si="41"/>
        <v>0</v>
      </c>
      <c r="BX25" s="721">
        <f t="shared" ref="BX25:CM25" si="42">IF(AND(BX12&gt;=$J$25,BX12&lt;$K$25),"*",0)</f>
        <v>0</v>
      </c>
      <c r="BY25" s="722">
        <f t="shared" si="42"/>
        <v>0</v>
      </c>
      <c r="BZ25" s="723">
        <f t="shared" si="42"/>
        <v>0</v>
      </c>
      <c r="CA25" s="562">
        <f t="shared" si="42"/>
        <v>0</v>
      </c>
      <c r="CB25" s="723">
        <f t="shared" si="42"/>
        <v>0</v>
      </c>
      <c r="CC25" s="723">
        <f t="shared" si="42"/>
        <v>0</v>
      </c>
      <c r="CD25" s="724">
        <f t="shared" si="42"/>
        <v>0</v>
      </c>
      <c r="CE25" s="723">
        <f t="shared" si="42"/>
        <v>0</v>
      </c>
      <c r="CF25" s="721">
        <f t="shared" si="42"/>
        <v>0</v>
      </c>
      <c r="CG25" s="722">
        <f t="shared" si="42"/>
        <v>0</v>
      </c>
      <c r="CH25" s="723">
        <f t="shared" si="42"/>
        <v>0</v>
      </c>
      <c r="CI25" s="562">
        <f t="shared" si="42"/>
        <v>0</v>
      </c>
      <c r="CJ25" s="539">
        <f t="shared" si="42"/>
        <v>0</v>
      </c>
      <c r="CK25" s="539">
        <f t="shared" si="42"/>
        <v>0</v>
      </c>
      <c r="CL25" s="541">
        <f t="shared" si="42"/>
        <v>0</v>
      </c>
      <c r="CM25" s="539">
        <f t="shared" si="42"/>
        <v>0</v>
      </c>
      <c r="CN25" s="1128">
        <f t="shared" si="4"/>
        <v>0</v>
      </c>
      <c r="CO25" s="1129"/>
      <c r="CP25" s="1123">
        <f>IF(CN25=0,0,LOOKUP(CN25,ﾃﾞｰﾀ入力!$AR$13:'ﾃﾞｰﾀ入力'!$AR$34,ﾃﾞｰﾀ入力!$AS$13:'ﾃﾞｰﾀ入力'!$AS$34))</f>
        <v>0</v>
      </c>
      <c r="CQ25" s="1123"/>
      <c r="CR25" s="294">
        <f t="shared" si="5"/>
        <v>0</v>
      </c>
      <c r="CS25" s="294">
        <f t="shared" si="6"/>
        <v>0</v>
      </c>
      <c r="CT25" s="294">
        <f t="shared" si="7"/>
        <v>0</v>
      </c>
      <c r="CU25" s="295">
        <f t="shared" si="12"/>
        <v>0</v>
      </c>
      <c r="CV25" s="296">
        <f>IF(H25=0,0,LOOKUP(H25,ﾃﾞｰﾀ入力!$C$3:'ﾃﾞｰﾀ入力'!$C$52,ﾃﾞｰﾀ入力!$E$3:'ﾃﾞｰﾀ入力'!$E$51))</f>
        <v>0</v>
      </c>
      <c r="CW25" s="297">
        <f>IF(H25=0,0,LOOKUP(H25,ﾃﾞｰﾀ入力!$C$3:'ﾃﾞｰﾀ入力'!$C$52,ﾃﾞｰﾀ入力!$F$3:'ﾃﾞｰﾀ入力'!$F$51))</f>
        <v>0</v>
      </c>
      <c r="CY25" s="69"/>
      <c r="CZ25" s="69"/>
      <c r="DA25" s="69"/>
    </row>
    <row r="26" spans="1:105" ht="22.5" customHeight="1">
      <c r="A26" s="443">
        <f t="shared" si="8"/>
        <v>13</v>
      </c>
      <c r="B26" s="269" t="str">
        <f>ｼﾌﾄ原本!C17</f>
        <v>T.R</v>
      </c>
      <c r="C26" s="784" t="str">
        <f>ｼﾌﾄ原本!V17</f>
        <v>X</v>
      </c>
      <c r="D26" s="435">
        <f>IF(COUNTIF($H$14:$H$30,13),VLOOKUP(13,$H$14:$CU$30,3,FALSE),0)</f>
        <v>0</v>
      </c>
      <c r="E26" s="423">
        <f>IF(COUNTIF($H$14:$H$30,13),VLOOKUP(13,$H$14:$CU$30,4,FALSE),0)</f>
        <v>0</v>
      </c>
      <c r="F26" s="430">
        <f>IF(COUNTIF($H$14:$H$30,13),VLOOKUP(13,$H$14:$CU$30,92,FALSE),0)</f>
        <v>0</v>
      </c>
      <c r="G26" s="431">
        <f>IF(COUNTIF($H$14:$H$30,13),VLOOKUP(13,$H$14:$CW$30,94,FALSE),0)</f>
        <v>0</v>
      </c>
      <c r="H26" s="810"/>
      <c r="I26" s="798">
        <f>IF(H26=0,0,LOOKUP(H26,ﾃﾞｰﾀ入力!$C$3:'ﾃﾞｰﾀ入力'!$C$40,ﾃﾞｰﾀ入力!$D$3:'ﾃﾞｰﾀ入力'!$D$40))</f>
        <v>0</v>
      </c>
      <c r="J26" s="813"/>
      <c r="K26" s="814"/>
      <c r="L26" s="632">
        <f t="shared" ref="L26:AQ26" si="43">IF(AND(L12&gt;=$J$26,L12&lt;$K$26),"*",0)</f>
        <v>0</v>
      </c>
      <c r="M26" s="626">
        <f t="shared" si="43"/>
        <v>0</v>
      </c>
      <c r="N26" s="627">
        <f t="shared" si="43"/>
        <v>0</v>
      </c>
      <c r="O26" s="628">
        <f t="shared" si="43"/>
        <v>0</v>
      </c>
      <c r="P26" s="537">
        <f t="shared" si="43"/>
        <v>0</v>
      </c>
      <c r="Q26" s="539">
        <f t="shared" si="43"/>
        <v>0</v>
      </c>
      <c r="R26" s="541">
        <f t="shared" si="43"/>
        <v>0</v>
      </c>
      <c r="S26" s="539">
        <f t="shared" si="43"/>
        <v>0</v>
      </c>
      <c r="T26" s="537">
        <f t="shared" si="43"/>
        <v>0</v>
      </c>
      <c r="U26" s="538">
        <f t="shared" si="43"/>
        <v>0</v>
      </c>
      <c r="V26" s="539">
        <f t="shared" si="43"/>
        <v>0</v>
      </c>
      <c r="W26" s="562">
        <f t="shared" si="43"/>
        <v>0</v>
      </c>
      <c r="X26" s="723">
        <f t="shared" si="43"/>
        <v>0</v>
      </c>
      <c r="Y26" s="723">
        <f t="shared" si="43"/>
        <v>0</v>
      </c>
      <c r="Z26" s="724">
        <f t="shared" si="43"/>
        <v>0</v>
      </c>
      <c r="AA26" s="723">
        <f t="shared" si="43"/>
        <v>0</v>
      </c>
      <c r="AB26" s="721">
        <f t="shared" si="43"/>
        <v>0</v>
      </c>
      <c r="AC26" s="722">
        <f t="shared" si="43"/>
        <v>0</v>
      </c>
      <c r="AD26" s="723">
        <f t="shared" si="43"/>
        <v>0</v>
      </c>
      <c r="AE26" s="562">
        <f t="shared" si="43"/>
        <v>0</v>
      </c>
      <c r="AF26" s="723">
        <f t="shared" si="43"/>
        <v>0</v>
      </c>
      <c r="AG26" s="723">
        <f t="shared" si="43"/>
        <v>0</v>
      </c>
      <c r="AH26" s="724">
        <f t="shared" si="43"/>
        <v>0</v>
      </c>
      <c r="AI26" s="723">
        <f t="shared" si="43"/>
        <v>0</v>
      </c>
      <c r="AJ26" s="721">
        <f t="shared" si="43"/>
        <v>0</v>
      </c>
      <c r="AK26" s="722">
        <f t="shared" si="43"/>
        <v>0</v>
      </c>
      <c r="AL26" s="723">
        <f t="shared" si="43"/>
        <v>0</v>
      </c>
      <c r="AM26" s="562">
        <f t="shared" si="43"/>
        <v>0</v>
      </c>
      <c r="AN26" s="723">
        <f t="shared" si="43"/>
        <v>0</v>
      </c>
      <c r="AO26" s="723">
        <f t="shared" si="43"/>
        <v>0</v>
      </c>
      <c r="AP26" s="724">
        <f t="shared" si="43"/>
        <v>0</v>
      </c>
      <c r="AQ26" s="723">
        <f t="shared" si="43"/>
        <v>0</v>
      </c>
      <c r="AR26" s="721">
        <f t="shared" ref="AR26:BW26" si="44">IF(AND(AR12&gt;=$J$26,AR12&lt;$K$26),"*",0)</f>
        <v>0</v>
      </c>
      <c r="AS26" s="722">
        <f t="shared" si="44"/>
        <v>0</v>
      </c>
      <c r="AT26" s="723">
        <f t="shared" si="44"/>
        <v>0</v>
      </c>
      <c r="AU26" s="562">
        <f t="shared" si="44"/>
        <v>0</v>
      </c>
      <c r="AV26" s="723">
        <f t="shared" si="44"/>
        <v>0</v>
      </c>
      <c r="AW26" s="723">
        <f t="shared" si="44"/>
        <v>0</v>
      </c>
      <c r="AX26" s="724">
        <f t="shared" si="44"/>
        <v>0</v>
      </c>
      <c r="AY26" s="723">
        <f t="shared" si="44"/>
        <v>0</v>
      </c>
      <c r="AZ26" s="721">
        <f t="shared" si="44"/>
        <v>0</v>
      </c>
      <c r="BA26" s="722">
        <f t="shared" si="44"/>
        <v>0</v>
      </c>
      <c r="BB26" s="723">
        <f t="shared" si="44"/>
        <v>0</v>
      </c>
      <c r="BC26" s="562">
        <f t="shared" si="44"/>
        <v>0</v>
      </c>
      <c r="BD26" s="723">
        <f t="shared" si="44"/>
        <v>0</v>
      </c>
      <c r="BE26" s="723">
        <f t="shared" si="44"/>
        <v>0</v>
      </c>
      <c r="BF26" s="724">
        <f t="shared" si="44"/>
        <v>0</v>
      </c>
      <c r="BG26" s="723">
        <f t="shared" si="44"/>
        <v>0</v>
      </c>
      <c r="BH26" s="721">
        <f t="shared" si="44"/>
        <v>0</v>
      </c>
      <c r="BI26" s="722">
        <f t="shared" si="44"/>
        <v>0</v>
      </c>
      <c r="BJ26" s="723">
        <f t="shared" si="44"/>
        <v>0</v>
      </c>
      <c r="BK26" s="562">
        <f t="shared" si="44"/>
        <v>0</v>
      </c>
      <c r="BL26" s="723">
        <f t="shared" si="44"/>
        <v>0</v>
      </c>
      <c r="BM26" s="723">
        <f t="shared" si="44"/>
        <v>0</v>
      </c>
      <c r="BN26" s="724">
        <f t="shared" si="44"/>
        <v>0</v>
      </c>
      <c r="BO26" s="723">
        <f t="shared" si="44"/>
        <v>0</v>
      </c>
      <c r="BP26" s="721">
        <f t="shared" si="44"/>
        <v>0</v>
      </c>
      <c r="BQ26" s="722">
        <f t="shared" si="44"/>
        <v>0</v>
      </c>
      <c r="BR26" s="723">
        <f t="shared" si="44"/>
        <v>0</v>
      </c>
      <c r="BS26" s="562">
        <f t="shared" si="44"/>
        <v>0</v>
      </c>
      <c r="BT26" s="723">
        <f t="shared" si="44"/>
        <v>0</v>
      </c>
      <c r="BU26" s="723">
        <f t="shared" si="44"/>
        <v>0</v>
      </c>
      <c r="BV26" s="724">
        <f t="shared" si="44"/>
        <v>0</v>
      </c>
      <c r="BW26" s="723">
        <f t="shared" si="44"/>
        <v>0</v>
      </c>
      <c r="BX26" s="721">
        <f t="shared" ref="BX26:CM26" si="45">IF(AND(BX12&gt;=$J$26,BX12&lt;$K$26),"*",0)</f>
        <v>0</v>
      </c>
      <c r="BY26" s="538">
        <f t="shared" si="45"/>
        <v>0</v>
      </c>
      <c r="BZ26" s="539">
        <f t="shared" si="45"/>
        <v>0</v>
      </c>
      <c r="CA26" s="540">
        <f t="shared" si="45"/>
        <v>0</v>
      </c>
      <c r="CB26" s="539">
        <f t="shared" si="45"/>
        <v>0</v>
      </c>
      <c r="CC26" s="539">
        <f t="shared" si="45"/>
        <v>0</v>
      </c>
      <c r="CD26" s="541">
        <f t="shared" si="45"/>
        <v>0</v>
      </c>
      <c r="CE26" s="539">
        <f t="shared" si="45"/>
        <v>0</v>
      </c>
      <c r="CF26" s="537">
        <f t="shared" si="45"/>
        <v>0</v>
      </c>
      <c r="CG26" s="538">
        <f t="shared" si="45"/>
        <v>0</v>
      </c>
      <c r="CH26" s="539">
        <f t="shared" si="45"/>
        <v>0</v>
      </c>
      <c r="CI26" s="540">
        <f t="shared" si="45"/>
        <v>0</v>
      </c>
      <c r="CJ26" s="539">
        <f t="shared" si="45"/>
        <v>0</v>
      </c>
      <c r="CK26" s="539">
        <f t="shared" si="45"/>
        <v>0</v>
      </c>
      <c r="CL26" s="541">
        <f t="shared" si="45"/>
        <v>0</v>
      </c>
      <c r="CM26" s="539">
        <f t="shared" si="45"/>
        <v>0</v>
      </c>
      <c r="CN26" s="1128">
        <f t="shared" si="4"/>
        <v>0</v>
      </c>
      <c r="CO26" s="1129"/>
      <c r="CP26" s="1123">
        <f>IF(CN26=0,0,LOOKUP(CN26,ﾃﾞｰﾀ入力!$AR$13:'ﾃﾞｰﾀ入力'!$AR$34,ﾃﾞｰﾀ入力!$AS$13:'ﾃﾞｰﾀ入力'!$AS$34))</f>
        <v>0</v>
      </c>
      <c r="CQ26" s="1123"/>
      <c r="CR26" s="294">
        <f t="shared" si="5"/>
        <v>0</v>
      </c>
      <c r="CS26" s="294">
        <f t="shared" si="6"/>
        <v>0</v>
      </c>
      <c r="CT26" s="294">
        <f t="shared" si="7"/>
        <v>0</v>
      </c>
      <c r="CU26" s="295">
        <f t="shared" si="12"/>
        <v>0</v>
      </c>
      <c r="CV26" s="296">
        <f>IF(H26=0,0,LOOKUP(H26,ﾃﾞｰﾀ入力!$C$3:'ﾃﾞｰﾀ入力'!$C$52,ﾃﾞｰﾀ入力!$E$3:'ﾃﾞｰﾀ入力'!$E$51))</f>
        <v>0</v>
      </c>
      <c r="CW26" s="297">
        <f>IF(H26=0,0,LOOKUP(H26,ﾃﾞｰﾀ入力!$C$3:'ﾃﾞｰﾀ入力'!$C$52,ﾃﾞｰﾀ入力!$F$3:'ﾃﾞｰﾀ入力'!$F$51))</f>
        <v>0</v>
      </c>
      <c r="CY26" s="69"/>
      <c r="CZ26" s="69"/>
      <c r="DA26" s="69"/>
    </row>
    <row r="27" spans="1:105" ht="22.5" customHeight="1">
      <c r="A27" s="443">
        <f t="shared" si="8"/>
        <v>14</v>
      </c>
      <c r="B27" s="269" t="str">
        <f>ｼﾌﾄ原本!C18</f>
        <v>I.N</v>
      </c>
      <c r="C27" s="780" t="str">
        <f>ｼﾌﾄ原本!V18</f>
        <v>9-17</v>
      </c>
      <c r="D27" s="435">
        <f>IF(COUNTIF($H$14:$H$30,14),VLOOKUP(14,$H$14:$CU$30,3,FALSE),0)</f>
        <v>12</v>
      </c>
      <c r="E27" s="423">
        <f>IF(COUNTIF($H$14:$H$30,14),VLOOKUP(14,$H$14:$CU$30,4,FALSE),0)</f>
        <v>17</v>
      </c>
      <c r="F27" s="430">
        <f ca="1">IF(COUNTIF($H$14:$H$30,14),VLOOKUP(14,$H$14:$CU$30,92,FALSE),0)</f>
        <v>6130</v>
      </c>
      <c r="G27" s="431">
        <f ca="1">IF(COUNTIF($H$14:$H$30,14),VLOOKUP(14,$H$14:$CW$30,94,FALSE),0)</f>
        <v>2442</v>
      </c>
      <c r="H27" s="810"/>
      <c r="I27" s="798">
        <f>IF(H27=0,0,LOOKUP(H27,ﾃﾞｰﾀ入力!$C$3:'ﾃﾞｰﾀ入力'!$C$40,ﾃﾞｰﾀ入力!$D$3:'ﾃﾞｰﾀ入力'!$D$40))</f>
        <v>0</v>
      </c>
      <c r="J27" s="813"/>
      <c r="K27" s="814"/>
      <c r="L27" s="632">
        <f>IF(AND(L$12&gt;=$J$27,L$12&lt;$K$27),"*",0)</f>
        <v>0</v>
      </c>
      <c r="M27" s="626">
        <f>IF(AND(M$12&gt;=$J$27,M$12&lt;$K$27),"*",0)</f>
        <v>0</v>
      </c>
      <c r="N27" s="627">
        <f>IF(AND(N$12&gt;=$J$27,N$12&lt;$K$27),"*",0)</f>
        <v>0</v>
      </c>
      <c r="O27" s="628">
        <f>IF(AND(O$12&gt;=$J$27,O$12&lt;$K$27),"*",0)</f>
        <v>0</v>
      </c>
      <c r="P27" s="537">
        <f>IF(AND(P$12&gt;=$J$27,P$12&lt;$K$27),"*",0)</f>
        <v>0</v>
      </c>
      <c r="Q27" s="539">
        <f t="shared" ref="Q27:AV27" si="46">IF(AND(Q12&gt;=$J$27,Q12&lt;$K$27),"*",0)</f>
        <v>0</v>
      </c>
      <c r="R27" s="541">
        <f t="shared" si="46"/>
        <v>0</v>
      </c>
      <c r="S27" s="539">
        <f t="shared" si="46"/>
        <v>0</v>
      </c>
      <c r="T27" s="537">
        <f t="shared" si="46"/>
        <v>0</v>
      </c>
      <c r="U27" s="538">
        <f t="shared" si="46"/>
        <v>0</v>
      </c>
      <c r="V27" s="539">
        <f t="shared" si="46"/>
        <v>0</v>
      </c>
      <c r="W27" s="562">
        <f t="shared" si="46"/>
        <v>0</v>
      </c>
      <c r="X27" s="723">
        <f t="shared" si="46"/>
        <v>0</v>
      </c>
      <c r="Y27" s="723">
        <f t="shared" si="46"/>
        <v>0</v>
      </c>
      <c r="Z27" s="724">
        <f t="shared" si="46"/>
        <v>0</v>
      </c>
      <c r="AA27" s="723">
        <f t="shared" si="46"/>
        <v>0</v>
      </c>
      <c r="AB27" s="721">
        <f t="shared" si="46"/>
        <v>0</v>
      </c>
      <c r="AC27" s="722">
        <f t="shared" si="46"/>
        <v>0</v>
      </c>
      <c r="AD27" s="723">
        <f t="shared" si="46"/>
        <v>0</v>
      </c>
      <c r="AE27" s="562">
        <f t="shared" si="46"/>
        <v>0</v>
      </c>
      <c r="AF27" s="723">
        <f t="shared" si="46"/>
        <v>0</v>
      </c>
      <c r="AG27" s="723">
        <f t="shared" si="46"/>
        <v>0</v>
      </c>
      <c r="AH27" s="724">
        <f t="shared" si="46"/>
        <v>0</v>
      </c>
      <c r="AI27" s="723">
        <f t="shared" si="46"/>
        <v>0</v>
      </c>
      <c r="AJ27" s="721">
        <f t="shared" si="46"/>
        <v>0</v>
      </c>
      <c r="AK27" s="722">
        <f t="shared" si="46"/>
        <v>0</v>
      </c>
      <c r="AL27" s="723">
        <f t="shared" si="46"/>
        <v>0</v>
      </c>
      <c r="AM27" s="562">
        <f t="shared" si="46"/>
        <v>0</v>
      </c>
      <c r="AN27" s="723">
        <f t="shared" si="46"/>
        <v>0</v>
      </c>
      <c r="AO27" s="723">
        <f t="shared" si="46"/>
        <v>0</v>
      </c>
      <c r="AP27" s="724">
        <f t="shared" si="46"/>
        <v>0</v>
      </c>
      <c r="AQ27" s="723">
        <f t="shared" si="46"/>
        <v>0</v>
      </c>
      <c r="AR27" s="721">
        <f t="shared" si="46"/>
        <v>0</v>
      </c>
      <c r="AS27" s="722">
        <f t="shared" si="46"/>
        <v>0</v>
      </c>
      <c r="AT27" s="723">
        <f t="shared" si="46"/>
        <v>0</v>
      </c>
      <c r="AU27" s="562">
        <f t="shared" si="46"/>
        <v>0</v>
      </c>
      <c r="AV27" s="723">
        <f t="shared" si="46"/>
        <v>0</v>
      </c>
      <c r="AW27" s="723">
        <f t="shared" ref="AW27:CB27" si="47">IF(AND(AW12&gt;=$J$27,AW12&lt;$K$27),"*",0)</f>
        <v>0</v>
      </c>
      <c r="AX27" s="724">
        <f t="shared" si="47"/>
        <v>0</v>
      </c>
      <c r="AY27" s="723">
        <f t="shared" si="47"/>
        <v>0</v>
      </c>
      <c r="AZ27" s="721">
        <f t="shared" si="47"/>
        <v>0</v>
      </c>
      <c r="BA27" s="722">
        <f t="shared" si="47"/>
        <v>0</v>
      </c>
      <c r="BB27" s="723">
        <f t="shared" si="47"/>
        <v>0</v>
      </c>
      <c r="BC27" s="562">
        <f t="shared" si="47"/>
        <v>0</v>
      </c>
      <c r="BD27" s="723">
        <f t="shared" si="47"/>
        <v>0</v>
      </c>
      <c r="BE27" s="723">
        <f t="shared" si="47"/>
        <v>0</v>
      </c>
      <c r="BF27" s="724">
        <f t="shared" si="47"/>
        <v>0</v>
      </c>
      <c r="BG27" s="723">
        <f t="shared" si="47"/>
        <v>0</v>
      </c>
      <c r="BH27" s="721">
        <f t="shared" si="47"/>
        <v>0</v>
      </c>
      <c r="BI27" s="722">
        <f t="shared" si="47"/>
        <v>0</v>
      </c>
      <c r="BJ27" s="723">
        <f t="shared" si="47"/>
        <v>0</v>
      </c>
      <c r="BK27" s="562">
        <f t="shared" si="47"/>
        <v>0</v>
      </c>
      <c r="BL27" s="723">
        <f t="shared" si="47"/>
        <v>0</v>
      </c>
      <c r="BM27" s="723">
        <f t="shared" si="47"/>
        <v>0</v>
      </c>
      <c r="BN27" s="724">
        <f t="shared" si="47"/>
        <v>0</v>
      </c>
      <c r="BO27" s="723">
        <f t="shared" si="47"/>
        <v>0</v>
      </c>
      <c r="BP27" s="721">
        <f t="shared" si="47"/>
        <v>0</v>
      </c>
      <c r="BQ27" s="722">
        <f t="shared" si="47"/>
        <v>0</v>
      </c>
      <c r="BR27" s="723">
        <f t="shared" si="47"/>
        <v>0</v>
      </c>
      <c r="BS27" s="562">
        <f t="shared" si="47"/>
        <v>0</v>
      </c>
      <c r="BT27" s="723">
        <f t="shared" si="47"/>
        <v>0</v>
      </c>
      <c r="BU27" s="723">
        <f t="shared" si="47"/>
        <v>0</v>
      </c>
      <c r="BV27" s="724">
        <f t="shared" si="47"/>
        <v>0</v>
      </c>
      <c r="BW27" s="723">
        <f t="shared" si="47"/>
        <v>0</v>
      </c>
      <c r="BX27" s="721">
        <f t="shared" si="47"/>
        <v>0</v>
      </c>
      <c r="BY27" s="538">
        <f t="shared" si="47"/>
        <v>0</v>
      </c>
      <c r="BZ27" s="539">
        <f t="shared" si="47"/>
        <v>0</v>
      </c>
      <c r="CA27" s="540">
        <f t="shared" si="47"/>
        <v>0</v>
      </c>
      <c r="CB27" s="539">
        <f t="shared" si="47"/>
        <v>0</v>
      </c>
      <c r="CC27" s="539">
        <f t="shared" ref="CC27:CM27" si="48">IF(AND(CC12&gt;=$J$27,CC12&lt;$K$27),"*",0)</f>
        <v>0</v>
      </c>
      <c r="CD27" s="541">
        <f t="shared" si="48"/>
        <v>0</v>
      </c>
      <c r="CE27" s="539">
        <f t="shared" si="48"/>
        <v>0</v>
      </c>
      <c r="CF27" s="537">
        <f t="shared" si="48"/>
        <v>0</v>
      </c>
      <c r="CG27" s="538">
        <f t="shared" si="48"/>
        <v>0</v>
      </c>
      <c r="CH27" s="539">
        <f t="shared" si="48"/>
        <v>0</v>
      </c>
      <c r="CI27" s="540">
        <f t="shared" si="48"/>
        <v>0</v>
      </c>
      <c r="CJ27" s="539">
        <f t="shared" si="48"/>
        <v>0</v>
      </c>
      <c r="CK27" s="539">
        <f t="shared" si="48"/>
        <v>0</v>
      </c>
      <c r="CL27" s="541">
        <f t="shared" si="48"/>
        <v>0</v>
      </c>
      <c r="CM27" s="539">
        <f t="shared" si="48"/>
        <v>0</v>
      </c>
      <c r="CN27" s="1128">
        <f t="shared" si="4"/>
        <v>0</v>
      </c>
      <c r="CO27" s="1129"/>
      <c r="CP27" s="1123">
        <f>IF(CN27=0,0,LOOKUP(CN27,ﾃﾞｰﾀ入力!$AR$13:'ﾃﾞｰﾀ入力'!$AR$34,ﾃﾞｰﾀ入力!$AS$13:'ﾃﾞｰﾀ入力'!$AS$34))</f>
        <v>0</v>
      </c>
      <c r="CQ27" s="1123"/>
      <c r="CR27" s="294">
        <f t="shared" si="5"/>
        <v>0</v>
      </c>
      <c r="CS27" s="294">
        <f t="shared" si="6"/>
        <v>0</v>
      </c>
      <c r="CT27" s="294">
        <f t="shared" si="7"/>
        <v>0</v>
      </c>
      <c r="CU27" s="295">
        <f t="shared" si="12"/>
        <v>0</v>
      </c>
      <c r="CV27" s="296">
        <f>IF(H27=0,0,LOOKUP(H27,ﾃﾞｰﾀ入力!$C$3:'ﾃﾞｰﾀ入力'!$C$52,ﾃﾞｰﾀ入力!$E$3:'ﾃﾞｰﾀ入力'!$E$51))</f>
        <v>0</v>
      </c>
      <c r="CW27" s="297">
        <f>IF(H27=0,0,LOOKUP(H27,ﾃﾞｰﾀ入力!$C$3:'ﾃﾞｰﾀ入力'!$C$52,ﾃﾞｰﾀ入力!$F$3:'ﾃﾞｰﾀ入力'!$F$51))</f>
        <v>0</v>
      </c>
      <c r="CY27" s="69"/>
      <c r="CZ27" s="69"/>
      <c r="DA27" s="69"/>
    </row>
    <row r="28" spans="1:105" ht="22.5" customHeight="1">
      <c r="A28" s="443">
        <f t="shared" si="8"/>
        <v>15</v>
      </c>
      <c r="B28" s="269" t="str">
        <f>ｼﾌﾄ原本!C19</f>
        <v>W.M</v>
      </c>
      <c r="C28" s="780" t="str">
        <f>ｼﾌﾄ原本!V19</f>
        <v>X</v>
      </c>
      <c r="D28" s="435">
        <f>IF(COUNTIF($H$14:$H$30,15),VLOOKUP(15,$H$14:$CU$30,3,FALSE),0)</f>
        <v>0</v>
      </c>
      <c r="E28" s="423">
        <f>IF(COUNTIF($H$14:$H$30,15),VLOOKUP(15,$H$14:$CU$30,4,FALSE),0)</f>
        <v>0</v>
      </c>
      <c r="F28" s="426">
        <f>IF(COUNTIF($H$14:$H$30,15),VLOOKUP(15,$H$14:$CU$30,92,FALSE),0)</f>
        <v>0</v>
      </c>
      <c r="G28" s="436">
        <f>IF(COUNTIF($H$14:$H$30,15),VLOOKUP(15,$H$14:$CW$30,94,FALSE),0)</f>
        <v>0</v>
      </c>
      <c r="H28" s="810"/>
      <c r="I28" s="798">
        <f>IF(H28=0,0,LOOKUP(H28,ﾃﾞｰﾀ入力!$C$3:'ﾃﾞｰﾀ入力'!$C$40,ﾃﾞｰﾀ入力!$D$3:'ﾃﾞｰﾀ入力'!$D$40))</f>
        <v>0</v>
      </c>
      <c r="J28" s="815"/>
      <c r="K28" s="816"/>
      <c r="L28" s="632">
        <f t="shared" ref="L28:AQ28" si="49">IF(AND(L$12&gt;=$J$28,L$12&lt;$K$28),"*",0)</f>
        <v>0</v>
      </c>
      <c r="M28" s="626">
        <f t="shared" si="49"/>
        <v>0</v>
      </c>
      <c r="N28" s="627">
        <f t="shared" si="49"/>
        <v>0</v>
      </c>
      <c r="O28" s="628">
        <f t="shared" si="49"/>
        <v>0</v>
      </c>
      <c r="P28" s="537">
        <f t="shared" si="49"/>
        <v>0</v>
      </c>
      <c r="Q28" s="539">
        <f t="shared" si="49"/>
        <v>0</v>
      </c>
      <c r="R28" s="541">
        <f t="shared" si="49"/>
        <v>0</v>
      </c>
      <c r="S28" s="539">
        <f t="shared" si="49"/>
        <v>0</v>
      </c>
      <c r="T28" s="537">
        <f t="shared" si="49"/>
        <v>0</v>
      </c>
      <c r="U28" s="538">
        <f t="shared" si="49"/>
        <v>0</v>
      </c>
      <c r="V28" s="539">
        <f t="shared" si="49"/>
        <v>0</v>
      </c>
      <c r="W28" s="562">
        <f t="shared" si="49"/>
        <v>0</v>
      </c>
      <c r="X28" s="723">
        <f t="shared" si="49"/>
        <v>0</v>
      </c>
      <c r="Y28" s="723">
        <f t="shared" si="49"/>
        <v>0</v>
      </c>
      <c r="Z28" s="724">
        <f t="shared" si="49"/>
        <v>0</v>
      </c>
      <c r="AA28" s="723">
        <f t="shared" si="49"/>
        <v>0</v>
      </c>
      <c r="AB28" s="721">
        <f t="shared" si="49"/>
        <v>0</v>
      </c>
      <c r="AC28" s="722">
        <f t="shared" si="49"/>
        <v>0</v>
      </c>
      <c r="AD28" s="723">
        <f t="shared" si="49"/>
        <v>0</v>
      </c>
      <c r="AE28" s="562">
        <f t="shared" si="49"/>
        <v>0</v>
      </c>
      <c r="AF28" s="723">
        <f t="shared" si="49"/>
        <v>0</v>
      </c>
      <c r="AG28" s="723">
        <f t="shared" si="49"/>
        <v>0</v>
      </c>
      <c r="AH28" s="724">
        <f t="shared" si="49"/>
        <v>0</v>
      </c>
      <c r="AI28" s="723">
        <f t="shared" si="49"/>
        <v>0</v>
      </c>
      <c r="AJ28" s="721">
        <f t="shared" si="49"/>
        <v>0</v>
      </c>
      <c r="AK28" s="722">
        <f t="shared" si="49"/>
        <v>0</v>
      </c>
      <c r="AL28" s="723">
        <f t="shared" si="49"/>
        <v>0</v>
      </c>
      <c r="AM28" s="562">
        <f t="shared" si="49"/>
        <v>0</v>
      </c>
      <c r="AN28" s="723">
        <f t="shared" si="49"/>
        <v>0</v>
      </c>
      <c r="AO28" s="723">
        <f t="shared" si="49"/>
        <v>0</v>
      </c>
      <c r="AP28" s="724">
        <f t="shared" si="49"/>
        <v>0</v>
      </c>
      <c r="AQ28" s="723">
        <f t="shared" si="49"/>
        <v>0</v>
      </c>
      <c r="AR28" s="721">
        <f t="shared" ref="AR28:BW28" si="50">IF(AND(AR$12&gt;=$J$28,AR$12&lt;$K$28),"*",0)</f>
        <v>0</v>
      </c>
      <c r="AS28" s="722">
        <f t="shared" si="50"/>
        <v>0</v>
      </c>
      <c r="AT28" s="723">
        <f t="shared" si="50"/>
        <v>0</v>
      </c>
      <c r="AU28" s="562">
        <f t="shared" si="50"/>
        <v>0</v>
      </c>
      <c r="AV28" s="723">
        <f t="shared" si="50"/>
        <v>0</v>
      </c>
      <c r="AW28" s="723">
        <f t="shared" si="50"/>
        <v>0</v>
      </c>
      <c r="AX28" s="724">
        <f t="shared" si="50"/>
        <v>0</v>
      </c>
      <c r="AY28" s="723">
        <f t="shared" si="50"/>
        <v>0</v>
      </c>
      <c r="AZ28" s="721">
        <f t="shared" si="50"/>
        <v>0</v>
      </c>
      <c r="BA28" s="722">
        <f t="shared" si="50"/>
        <v>0</v>
      </c>
      <c r="BB28" s="723">
        <f t="shared" si="50"/>
        <v>0</v>
      </c>
      <c r="BC28" s="562">
        <f t="shared" si="50"/>
        <v>0</v>
      </c>
      <c r="BD28" s="723">
        <f t="shared" si="50"/>
        <v>0</v>
      </c>
      <c r="BE28" s="723">
        <f t="shared" si="50"/>
        <v>0</v>
      </c>
      <c r="BF28" s="724">
        <f t="shared" si="50"/>
        <v>0</v>
      </c>
      <c r="BG28" s="723">
        <f t="shared" si="50"/>
        <v>0</v>
      </c>
      <c r="BH28" s="721">
        <f t="shared" si="50"/>
        <v>0</v>
      </c>
      <c r="BI28" s="722">
        <f t="shared" si="50"/>
        <v>0</v>
      </c>
      <c r="BJ28" s="723">
        <f t="shared" si="50"/>
        <v>0</v>
      </c>
      <c r="BK28" s="562">
        <f t="shared" si="50"/>
        <v>0</v>
      </c>
      <c r="BL28" s="723">
        <f t="shared" si="50"/>
        <v>0</v>
      </c>
      <c r="BM28" s="723">
        <f t="shared" si="50"/>
        <v>0</v>
      </c>
      <c r="BN28" s="724">
        <f t="shared" si="50"/>
        <v>0</v>
      </c>
      <c r="BO28" s="723">
        <f t="shared" si="50"/>
        <v>0</v>
      </c>
      <c r="BP28" s="721">
        <f t="shared" si="50"/>
        <v>0</v>
      </c>
      <c r="BQ28" s="722">
        <f t="shared" si="50"/>
        <v>0</v>
      </c>
      <c r="BR28" s="723">
        <f t="shared" si="50"/>
        <v>0</v>
      </c>
      <c r="BS28" s="562">
        <f t="shared" si="50"/>
        <v>0</v>
      </c>
      <c r="BT28" s="723">
        <f t="shared" si="50"/>
        <v>0</v>
      </c>
      <c r="BU28" s="723">
        <f t="shared" si="50"/>
        <v>0</v>
      </c>
      <c r="BV28" s="724">
        <f t="shared" si="50"/>
        <v>0</v>
      </c>
      <c r="BW28" s="723">
        <f t="shared" si="50"/>
        <v>0</v>
      </c>
      <c r="BX28" s="721">
        <f t="shared" ref="BX28:CM28" si="51">IF(AND(BX$12&gt;=$J$28,BX$12&lt;$K$28),"*",0)</f>
        <v>0</v>
      </c>
      <c r="BY28" s="538">
        <f t="shared" si="51"/>
        <v>0</v>
      </c>
      <c r="BZ28" s="539">
        <f t="shared" si="51"/>
        <v>0</v>
      </c>
      <c r="CA28" s="540">
        <f t="shared" si="51"/>
        <v>0</v>
      </c>
      <c r="CB28" s="539">
        <f t="shared" si="51"/>
        <v>0</v>
      </c>
      <c r="CC28" s="539">
        <f t="shared" si="51"/>
        <v>0</v>
      </c>
      <c r="CD28" s="541">
        <f t="shared" si="51"/>
        <v>0</v>
      </c>
      <c r="CE28" s="539">
        <f t="shared" si="51"/>
        <v>0</v>
      </c>
      <c r="CF28" s="537">
        <f t="shared" si="51"/>
        <v>0</v>
      </c>
      <c r="CG28" s="538">
        <f t="shared" si="51"/>
        <v>0</v>
      </c>
      <c r="CH28" s="539">
        <f t="shared" si="51"/>
        <v>0</v>
      </c>
      <c r="CI28" s="540">
        <f t="shared" si="51"/>
        <v>0</v>
      </c>
      <c r="CJ28" s="539">
        <f t="shared" si="51"/>
        <v>0</v>
      </c>
      <c r="CK28" s="539">
        <f t="shared" si="51"/>
        <v>0</v>
      </c>
      <c r="CL28" s="541">
        <f t="shared" si="51"/>
        <v>0</v>
      </c>
      <c r="CM28" s="539">
        <f t="shared" si="51"/>
        <v>0</v>
      </c>
      <c r="CN28" s="1128">
        <f t="shared" si="4"/>
        <v>0</v>
      </c>
      <c r="CO28" s="1129"/>
      <c r="CP28" s="1123">
        <f>IF(CN28=0,0,LOOKUP(CN28,ﾃﾞｰﾀ入力!$AR$13:'ﾃﾞｰﾀ入力'!$AR$34,ﾃﾞｰﾀ入力!$AS$13:'ﾃﾞｰﾀ入力'!$AS$34))</f>
        <v>0</v>
      </c>
      <c r="CQ28" s="1123"/>
      <c r="CR28" s="294">
        <f t="shared" si="5"/>
        <v>0</v>
      </c>
      <c r="CS28" s="294">
        <f t="shared" si="6"/>
        <v>0</v>
      </c>
      <c r="CT28" s="294">
        <f t="shared" si="7"/>
        <v>0</v>
      </c>
      <c r="CU28" s="295">
        <f t="shared" si="12"/>
        <v>0</v>
      </c>
      <c r="CV28" s="296">
        <f>IF(H28=0,0,LOOKUP(H28,ﾃﾞｰﾀ入力!$C$3:'ﾃﾞｰﾀ入力'!$C$52,ﾃﾞｰﾀ入力!$E$3:'ﾃﾞｰﾀ入力'!$E$51))</f>
        <v>0</v>
      </c>
      <c r="CW28" s="297">
        <f>IF(H28=0,0,LOOKUP(H28,ﾃﾞｰﾀ入力!$C$3:'ﾃﾞｰﾀ入力'!$C$52,ﾃﾞｰﾀ入力!$F$3:'ﾃﾞｰﾀ入力'!$F$51))</f>
        <v>0</v>
      </c>
      <c r="CY28" s="69"/>
      <c r="CZ28" s="69"/>
      <c r="DA28" s="69"/>
    </row>
    <row r="29" spans="1:105" ht="22.5" customHeight="1">
      <c r="A29" s="443">
        <f t="shared" si="8"/>
        <v>16</v>
      </c>
      <c r="B29" s="269" t="str">
        <f>ｼﾌﾄ原本!C20</f>
        <v>Y.Y</v>
      </c>
      <c r="C29" s="780" t="str">
        <f>ｼﾌﾄ原本!V20</f>
        <v>17.5-L</v>
      </c>
      <c r="D29" s="435">
        <f>IF(COUNTIF($H$14:$H$30,16),VLOOKUP(16,$H$14:$CU$30,3,FALSE),0)</f>
        <v>17.5</v>
      </c>
      <c r="E29" s="423">
        <f>IF(COUNTIF($H$14:$H$30,16),VLOOKUP(16,$H$14:$CU$30,4,FALSE),0)</f>
        <v>22.75</v>
      </c>
      <c r="F29" s="426">
        <f ca="1">IF(COUNTIF($H$14:$H$30,16),VLOOKUP(16,$H$14:$CU$30,92,FALSE),0)</f>
        <v>6359.875</v>
      </c>
      <c r="G29" s="436">
        <f ca="1">IF(COUNTIF($H$14:$H$30,16),VLOOKUP(16,$H$14:$CW$30,94,FALSE),0)</f>
        <v>356</v>
      </c>
      <c r="H29" s="810"/>
      <c r="I29" s="798">
        <f>IF(H29=0,0,LOOKUP(H29,ﾃﾞｰﾀ入力!$C$3:'ﾃﾞｰﾀ入力'!$C$40,ﾃﾞｰﾀ入力!$D$3:'ﾃﾞｰﾀ入力'!$D$40))</f>
        <v>0</v>
      </c>
      <c r="J29" s="815"/>
      <c r="K29" s="816"/>
      <c r="L29" s="632">
        <f t="shared" ref="L29:AQ29" si="52">IF(AND(L$12&gt;=$J$29,L$12&lt;$K$29),"*",0)</f>
        <v>0</v>
      </c>
      <c r="M29" s="626">
        <f t="shared" si="52"/>
        <v>0</v>
      </c>
      <c r="N29" s="627">
        <f t="shared" si="52"/>
        <v>0</v>
      </c>
      <c r="O29" s="628">
        <f t="shared" si="52"/>
        <v>0</v>
      </c>
      <c r="P29" s="537">
        <f t="shared" si="52"/>
        <v>0</v>
      </c>
      <c r="Q29" s="539">
        <f t="shared" si="52"/>
        <v>0</v>
      </c>
      <c r="R29" s="541">
        <f t="shared" si="52"/>
        <v>0</v>
      </c>
      <c r="S29" s="539">
        <f t="shared" si="52"/>
        <v>0</v>
      </c>
      <c r="T29" s="537">
        <f t="shared" si="52"/>
        <v>0</v>
      </c>
      <c r="U29" s="538">
        <f t="shared" si="52"/>
        <v>0</v>
      </c>
      <c r="V29" s="539">
        <f t="shared" si="52"/>
        <v>0</v>
      </c>
      <c r="W29" s="540">
        <f t="shared" si="52"/>
        <v>0</v>
      </c>
      <c r="X29" s="539">
        <f t="shared" si="52"/>
        <v>0</v>
      </c>
      <c r="Y29" s="539">
        <f t="shared" si="52"/>
        <v>0</v>
      </c>
      <c r="Z29" s="541">
        <f t="shared" si="52"/>
        <v>0</v>
      </c>
      <c r="AA29" s="539">
        <f t="shared" si="52"/>
        <v>0</v>
      </c>
      <c r="AB29" s="537">
        <f t="shared" si="52"/>
        <v>0</v>
      </c>
      <c r="AC29" s="538">
        <f t="shared" si="52"/>
        <v>0</v>
      </c>
      <c r="AD29" s="539">
        <f t="shared" si="52"/>
        <v>0</v>
      </c>
      <c r="AE29" s="540">
        <f t="shared" si="52"/>
        <v>0</v>
      </c>
      <c r="AF29" s="539">
        <f t="shared" si="52"/>
        <v>0</v>
      </c>
      <c r="AG29" s="539">
        <f t="shared" si="52"/>
        <v>0</v>
      </c>
      <c r="AH29" s="541">
        <f t="shared" si="52"/>
        <v>0</v>
      </c>
      <c r="AI29" s="539">
        <f t="shared" si="52"/>
        <v>0</v>
      </c>
      <c r="AJ29" s="537">
        <f t="shared" si="52"/>
        <v>0</v>
      </c>
      <c r="AK29" s="538">
        <f t="shared" si="52"/>
        <v>0</v>
      </c>
      <c r="AL29" s="539">
        <f t="shared" si="52"/>
        <v>0</v>
      </c>
      <c r="AM29" s="540">
        <f t="shared" si="52"/>
        <v>0</v>
      </c>
      <c r="AN29" s="539">
        <f t="shared" si="52"/>
        <v>0</v>
      </c>
      <c r="AO29" s="539">
        <f t="shared" si="52"/>
        <v>0</v>
      </c>
      <c r="AP29" s="541">
        <f t="shared" si="52"/>
        <v>0</v>
      </c>
      <c r="AQ29" s="539">
        <f t="shared" si="52"/>
        <v>0</v>
      </c>
      <c r="AR29" s="537">
        <f t="shared" ref="AR29:BW29" si="53">IF(AND(AR$12&gt;=$J$29,AR$12&lt;$K$29),"*",0)</f>
        <v>0</v>
      </c>
      <c r="AS29" s="538">
        <f t="shared" si="53"/>
        <v>0</v>
      </c>
      <c r="AT29" s="539">
        <f t="shared" si="53"/>
        <v>0</v>
      </c>
      <c r="AU29" s="540">
        <f t="shared" si="53"/>
        <v>0</v>
      </c>
      <c r="AV29" s="539">
        <f t="shared" si="53"/>
        <v>0</v>
      </c>
      <c r="AW29" s="539">
        <f t="shared" si="53"/>
        <v>0</v>
      </c>
      <c r="AX29" s="541">
        <f t="shared" si="53"/>
        <v>0</v>
      </c>
      <c r="AY29" s="539">
        <f t="shared" si="53"/>
        <v>0</v>
      </c>
      <c r="AZ29" s="537">
        <f t="shared" si="53"/>
        <v>0</v>
      </c>
      <c r="BA29" s="538">
        <f t="shared" si="53"/>
        <v>0</v>
      </c>
      <c r="BB29" s="539">
        <f t="shared" si="53"/>
        <v>0</v>
      </c>
      <c r="BC29" s="540">
        <f t="shared" si="53"/>
        <v>0</v>
      </c>
      <c r="BD29" s="539">
        <f t="shared" si="53"/>
        <v>0</v>
      </c>
      <c r="BE29" s="539">
        <f t="shared" si="53"/>
        <v>0</v>
      </c>
      <c r="BF29" s="541">
        <f t="shared" si="53"/>
        <v>0</v>
      </c>
      <c r="BG29" s="539">
        <f t="shared" si="53"/>
        <v>0</v>
      </c>
      <c r="BH29" s="537">
        <f t="shared" si="53"/>
        <v>0</v>
      </c>
      <c r="BI29" s="538">
        <f t="shared" si="53"/>
        <v>0</v>
      </c>
      <c r="BJ29" s="539">
        <f t="shared" si="53"/>
        <v>0</v>
      </c>
      <c r="BK29" s="540">
        <f t="shared" si="53"/>
        <v>0</v>
      </c>
      <c r="BL29" s="539">
        <f t="shared" si="53"/>
        <v>0</v>
      </c>
      <c r="BM29" s="539">
        <f t="shared" si="53"/>
        <v>0</v>
      </c>
      <c r="BN29" s="541">
        <f t="shared" si="53"/>
        <v>0</v>
      </c>
      <c r="BO29" s="539">
        <f t="shared" si="53"/>
        <v>0</v>
      </c>
      <c r="BP29" s="537">
        <f t="shared" si="53"/>
        <v>0</v>
      </c>
      <c r="BQ29" s="538">
        <f t="shared" si="53"/>
        <v>0</v>
      </c>
      <c r="BR29" s="539">
        <f t="shared" si="53"/>
        <v>0</v>
      </c>
      <c r="BS29" s="540">
        <f t="shared" si="53"/>
        <v>0</v>
      </c>
      <c r="BT29" s="539">
        <f t="shared" si="53"/>
        <v>0</v>
      </c>
      <c r="BU29" s="539">
        <f t="shared" si="53"/>
        <v>0</v>
      </c>
      <c r="BV29" s="541">
        <f t="shared" si="53"/>
        <v>0</v>
      </c>
      <c r="BW29" s="539">
        <f t="shared" si="53"/>
        <v>0</v>
      </c>
      <c r="BX29" s="537">
        <f t="shared" ref="BX29:CM29" si="54">IF(AND(BX$12&gt;=$J$29,BX$12&lt;$K$29),"*",0)</f>
        <v>0</v>
      </c>
      <c r="BY29" s="538">
        <f t="shared" si="54"/>
        <v>0</v>
      </c>
      <c r="BZ29" s="539">
        <f t="shared" si="54"/>
        <v>0</v>
      </c>
      <c r="CA29" s="540">
        <f t="shared" si="54"/>
        <v>0</v>
      </c>
      <c r="CB29" s="539">
        <f t="shared" si="54"/>
        <v>0</v>
      </c>
      <c r="CC29" s="539">
        <f t="shared" si="54"/>
        <v>0</v>
      </c>
      <c r="CD29" s="541">
        <f t="shared" si="54"/>
        <v>0</v>
      </c>
      <c r="CE29" s="539">
        <f t="shared" si="54"/>
        <v>0</v>
      </c>
      <c r="CF29" s="537">
        <f t="shared" si="54"/>
        <v>0</v>
      </c>
      <c r="CG29" s="538">
        <f t="shared" si="54"/>
        <v>0</v>
      </c>
      <c r="CH29" s="539">
        <f t="shared" si="54"/>
        <v>0</v>
      </c>
      <c r="CI29" s="540">
        <f t="shared" si="54"/>
        <v>0</v>
      </c>
      <c r="CJ29" s="539">
        <f t="shared" si="54"/>
        <v>0</v>
      </c>
      <c r="CK29" s="539">
        <f t="shared" si="54"/>
        <v>0</v>
      </c>
      <c r="CL29" s="541">
        <f t="shared" si="54"/>
        <v>0</v>
      </c>
      <c r="CM29" s="539">
        <f t="shared" si="54"/>
        <v>0</v>
      </c>
      <c r="CN29" s="1128">
        <f t="shared" si="4"/>
        <v>0</v>
      </c>
      <c r="CO29" s="1129"/>
      <c r="CP29" s="1123">
        <f>IF(CN29=0,0,LOOKUP(CN29,ﾃﾞｰﾀ入力!$AR$13:'ﾃﾞｰﾀ入力'!$AR$34,ﾃﾞｰﾀ入力!$AS$13:'ﾃﾞｰﾀ入力'!$AS$34))</f>
        <v>0</v>
      </c>
      <c r="CQ29" s="1123"/>
      <c r="CR29" s="294">
        <f t="shared" si="5"/>
        <v>0</v>
      </c>
      <c r="CS29" s="294">
        <f t="shared" si="6"/>
        <v>0</v>
      </c>
      <c r="CT29" s="294">
        <f t="shared" si="7"/>
        <v>0</v>
      </c>
      <c r="CU29" s="295">
        <f t="shared" si="12"/>
        <v>0</v>
      </c>
      <c r="CV29" s="296">
        <f>IF(H29=0,0,LOOKUP(H29,ﾃﾞｰﾀ入力!$C$3:'ﾃﾞｰﾀ入力'!$C$52,ﾃﾞｰﾀ入力!$E$3:'ﾃﾞｰﾀ入力'!$E$51))</f>
        <v>0</v>
      </c>
      <c r="CW29" s="297">
        <f>IF(H29=0,0,LOOKUP(H29,ﾃﾞｰﾀ入力!$C$3:'ﾃﾞｰﾀ入力'!$C$52,ﾃﾞｰﾀ入力!$F$3:'ﾃﾞｰﾀ入力'!$F$51))</f>
        <v>0</v>
      </c>
      <c r="CY29" s="69"/>
      <c r="CZ29" s="69"/>
      <c r="DA29" s="69"/>
    </row>
    <row r="30" spans="1:105" ht="22.5" customHeight="1" thickBot="1">
      <c r="A30" s="443">
        <f t="shared" si="8"/>
        <v>17</v>
      </c>
      <c r="B30" s="269" t="str">
        <f>ｼﾌﾄ原本!C21</f>
        <v>S.U</v>
      </c>
      <c r="C30" s="780" t="str">
        <f>ｼﾌﾄ原本!V21</f>
        <v>X</v>
      </c>
      <c r="D30" s="435">
        <f>IF(COUNTIF($H$14:$H$30,17),VLOOKUP(17,$H$14:$CU$30,3,FALSE),0)</f>
        <v>0</v>
      </c>
      <c r="E30" s="423">
        <f>IF(COUNTIF($H$14:$H$30,17),VLOOKUP(17,$H$14:$CU$30,4,FALSE),0)</f>
        <v>0</v>
      </c>
      <c r="F30" s="426">
        <f>IF(COUNTIF($H$14:$H$30,17),VLOOKUP(17,$H$14:$CU$30,92,FALSE),0)</f>
        <v>0</v>
      </c>
      <c r="G30" s="436">
        <f>IF(COUNTIF($H$14:$H$30,17),VLOOKUP(17,$H$14:$CW$30,94,FALSE),0)</f>
        <v>0</v>
      </c>
      <c r="H30" s="810"/>
      <c r="I30" s="803">
        <f>IF(H30=0,0,LOOKUP(H30,ﾃﾞｰﾀ入力!$C$3:'ﾃﾞｰﾀ入力'!$C$40,ﾃﾞｰﾀ入力!$D$3:'ﾃﾞｰﾀ入力'!$D$40))</f>
        <v>0</v>
      </c>
      <c r="J30" s="817"/>
      <c r="K30" s="818"/>
      <c r="L30" s="657">
        <f t="shared" ref="L30:AQ30" si="55">IF(AND(L12&gt;=$J$30,L12&lt;$K$30),"*",0)</f>
        <v>0</v>
      </c>
      <c r="M30" s="658">
        <f t="shared" si="55"/>
        <v>0</v>
      </c>
      <c r="N30" s="659">
        <f t="shared" si="55"/>
        <v>0</v>
      </c>
      <c r="O30" s="660">
        <f t="shared" si="55"/>
        <v>0</v>
      </c>
      <c r="P30" s="552">
        <f t="shared" si="55"/>
        <v>0</v>
      </c>
      <c r="Q30" s="651">
        <f t="shared" si="55"/>
        <v>0</v>
      </c>
      <c r="R30" s="652">
        <f t="shared" si="55"/>
        <v>0</v>
      </c>
      <c r="S30" s="651">
        <f t="shared" si="55"/>
        <v>0</v>
      </c>
      <c r="T30" s="653">
        <f t="shared" si="55"/>
        <v>0</v>
      </c>
      <c r="U30" s="654">
        <f t="shared" si="55"/>
        <v>0</v>
      </c>
      <c r="V30" s="651">
        <f t="shared" si="55"/>
        <v>0</v>
      </c>
      <c r="W30" s="650">
        <f t="shared" si="55"/>
        <v>0</v>
      </c>
      <c r="X30" s="651">
        <f t="shared" si="55"/>
        <v>0</v>
      </c>
      <c r="Y30" s="651">
        <f t="shared" si="55"/>
        <v>0</v>
      </c>
      <c r="Z30" s="652">
        <f t="shared" si="55"/>
        <v>0</v>
      </c>
      <c r="AA30" s="651">
        <f t="shared" si="55"/>
        <v>0</v>
      </c>
      <c r="AB30" s="653">
        <f t="shared" si="55"/>
        <v>0</v>
      </c>
      <c r="AC30" s="654">
        <f t="shared" si="55"/>
        <v>0</v>
      </c>
      <c r="AD30" s="651">
        <f t="shared" si="55"/>
        <v>0</v>
      </c>
      <c r="AE30" s="650">
        <f t="shared" si="55"/>
        <v>0</v>
      </c>
      <c r="AF30" s="651">
        <f t="shared" si="55"/>
        <v>0</v>
      </c>
      <c r="AG30" s="651">
        <f t="shared" si="55"/>
        <v>0</v>
      </c>
      <c r="AH30" s="652">
        <f t="shared" si="55"/>
        <v>0</v>
      </c>
      <c r="AI30" s="651">
        <f t="shared" si="55"/>
        <v>0</v>
      </c>
      <c r="AJ30" s="653">
        <f t="shared" si="55"/>
        <v>0</v>
      </c>
      <c r="AK30" s="654">
        <f t="shared" si="55"/>
        <v>0</v>
      </c>
      <c r="AL30" s="651">
        <f t="shared" si="55"/>
        <v>0</v>
      </c>
      <c r="AM30" s="650">
        <f t="shared" si="55"/>
        <v>0</v>
      </c>
      <c r="AN30" s="651">
        <f t="shared" si="55"/>
        <v>0</v>
      </c>
      <c r="AO30" s="651">
        <f t="shared" si="55"/>
        <v>0</v>
      </c>
      <c r="AP30" s="652">
        <f t="shared" si="55"/>
        <v>0</v>
      </c>
      <c r="AQ30" s="651">
        <f t="shared" si="55"/>
        <v>0</v>
      </c>
      <c r="AR30" s="653">
        <f t="shared" ref="AR30:BW30" si="56">IF(AND(AR12&gt;=$J$30,AR12&lt;$K$30),"*",0)</f>
        <v>0</v>
      </c>
      <c r="AS30" s="654">
        <f t="shared" si="56"/>
        <v>0</v>
      </c>
      <c r="AT30" s="651">
        <f t="shared" si="56"/>
        <v>0</v>
      </c>
      <c r="AU30" s="650">
        <f t="shared" si="56"/>
        <v>0</v>
      </c>
      <c r="AV30" s="651">
        <f t="shared" si="56"/>
        <v>0</v>
      </c>
      <c r="AW30" s="651">
        <f t="shared" si="56"/>
        <v>0</v>
      </c>
      <c r="AX30" s="652">
        <f t="shared" si="56"/>
        <v>0</v>
      </c>
      <c r="AY30" s="651">
        <f t="shared" si="56"/>
        <v>0</v>
      </c>
      <c r="AZ30" s="653">
        <f t="shared" si="56"/>
        <v>0</v>
      </c>
      <c r="BA30" s="654">
        <f t="shared" si="56"/>
        <v>0</v>
      </c>
      <c r="BB30" s="651">
        <f t="shared" si="56"/>
        <v>0</v>
      </c>
      <c r="BC30" s="650">
        <f t="shared" si="56"/>
        <v>0</v>
      </c>
      <c r="BD30" s="651">
        <f t="shared" si="56"/>
        <v>0</v>
      </c>
      <c r="BE30" s="651">
        <f t="shared" si="56"/>
        <v>0</v>
      </c>
      <c r="BF30" s="652">
        <f t="shared" si="56"/>
        <v>0</v>
      </c>
      <c r="BG30" s="651">
        <f t="shared" si="56"/>
        <v>0</v>
      </c>
      <c r="BH30" s="653">
        <f t="shared" si="56"/>
        <v>0</v>
      </c>
      <c r="BI30" s="654">
        <f t="shared" si="56"/>
        <v>0</v>
      </c>
      <c r="BJ30" s="651">
        <f t="shared" si="56"/>
        <v>0</v>
      </c>
      <c r="BK30" s="650">
        <f t="shared" si="56"/>
        <v>0</v>
      </c>
      <c r="BL30" s="651">
        <f t="shared" si="56"/>
        <v>0</v>
      </c>
      <c r="BM30" s="651">
        <f t="shared" si="56"/>
        <v>0</v>
      </c>
      <c r="BN30" s="652">
        <f t="shared" si="56"/>
        <v>0</v>
      </c>
      <c r="BO30" s="651">
        <f t="shared" si="56"/>
        <v>0</v>
      </c>
      <c r="BP30" s="653">
        <f t="shared" si="56"/>
        <v>0</v>
      </c>
      <c r="BQ30" s="654">
        <f t="shared" si="56"/>
        <v>0</v>
      </c>
      <c r="BR30" s="651">
        <f t="shared" si="56"/>
        <v>0</v>
      </c>
      <c r="BS30" s="650">
        <f t="shared" si="56"/>
        <v>0</v>
      </c>
      <c r="BT30" s="651">
        <f t="shared" si="56"/>
        <v>0</v>
      </c>
      <c r="BU30" s="651">
        <f t="shared" si="56"/>
        <v>0</v>
      </c>
      <c r="BV30" s="652">
        <f t="shared" si="56"/>
        <v>0</v>
      </c>
      <c r="BW30" s="651">
        <f t="shared" si="56"/>
        <v>0</v>
      </c>
      <c r="BX30" s="653">
        <f t="shared" ref="BX30:CM30" si="57">IF(AND(BX12&gt;=$J$30,BX12&lt;$K$30),"*",0)</f>
        <v>0</v>
      </c>
      <c r="BY30" s="654">
        <f t="shared" si="57"/>
        <v>0</v>
      </c>
      <c r="BZ30" s="651">
        <f t="shared" si="57"/>
        <v>0</v>
      </c>
      <c r="CA30" s="650">
        <f t="shared" si="57"/>
        <v>0</v>
      </c>
      <c r="CB30" s="651">
        <f t="shared" si="57"/>
        <v>0</v>
      </c>
      <c r="CC30" s="651">
        <f t="shared" si="57"/>
        <v>0</v>
      </c>
      <c r="CD30" s="652">
        <f t="shared" si="57"/>
        <v>0</v>
      </c>
      <c r="CE30" s="651">
        <f t="shared" si="57"/>
        <v>0</v>
      </c>
      <c r="CF30" s="653">
        <f t="shared" si="57"/>
        <v>0</v>
      </c>
      <c r="CG30" s="654">
        <f t="shared" si="57"/>
        <v>0</v>
      </c>
      <c r="CH30" s="651">
        <f t="shared" si="57"/>
        <v>0</v>
      </c>
      <c r="CI30" s="650">
        <f t="shared" si="57"/>
        <v>0</v>
      </c>
      <c r="CJ30" s="651">
        <f t="shared" si="57"/>
        <v>0</v>
      </c>
      <c r="CK30" s="651">
        <f t="shared" si="57"/>
        <v>0</v>
      </c>
      <c r="CL30" s="652">
        <f t="shared" si="57"/>
        <v>0</v>
      </c>
      <c r="CM30" s="651">
        <f t="shared" si="57"/>
        <v>0</v>
      </c>
      <c r="CN30" s="1393">
        <f t="shared" si="4"/>
        <v>0</v>
      </c>
      <c r="CO30" s="1394"/>
      <c r="CP30" s="1392">
        <f>IF(CN30=0,0,LOOKUP(CN30,ﾃﾞｰﾀ入力!$AR$13:'ﾃﾞｰﾀ入力'!$AR$34,ﾃﾞｰﾀ入力!$AS$13:'ﾃﾞｰﾀ入力'!$AS$34))</f>
        <v>0</v>
      </c>
      <c r="CQ30" s="1392"/>
      <c r="CR30" s="307">
        <f t="shared" si="5"/>
        <v>0</v>
      </c>
      <c r="CS30" s="307">
        <f t="shared" si="6"/>
        <v>0</v>
      </c>
      <c r="CT30" s="307">
        <f t="shared" si="7"/>
        <v>0</v>
      </c>
      <c r="CU30" s="308">
        <f t="shared" si="12"/>
        <v>0</v>
      </c>
      <c r="CV30" s="309">
        <f>IF(H30=0,0,LOOKUP(H30,ﾃﾞｰﾀ入力!$C$3:'ﾃﾞｰﾀ入力'!$C$52,ﾃﾞｰﾀ入力!$E$3:'ﾃﾞｰﾀ入力'!$E$51))</f>
        <v>0</v>
      </c>
      <c r="CW30" s="310">
        <f>IF(H30=0,0,LOOKUP(H30,ﾃﾞｰﾀ入力!$C$3:'ﾃﾞｰﾀ入力'!$C$52,ﾃﾞｰﾀ入力!$F$3:'ﾃﾞｰﾀ入力'!$F$51))</f>
        <v>0</v>
      </c>
      <c r="CY30" s="69"/>
      <c r="CZ30" s="69"/>
      <c r="DA30" s="69"/>
    </row>
    <row r="31" spans="1:105" ht="22.5" customHeight="1" thickBot="1">
      <c r="A31" s="443">
        <f t="shared" si="8"/>
        <v>18</v>
      </c>
      <c r="B31" s="269" t="str">
        <f>ｼﾌﾄ原本!C22</f>
        <v>A.A</v>
      </c>
      <c r="C31" s="782" t="str">
        <f>ｼﾌﾄ原本!V22</f>
        <v>X</v>
      </c>
      <c r="D31" s="435">
        <f>IF(COUNTIF($H$14:$H$30,18),VLOOKUP(18,$H$14:$CU$30,3,FALSE),0)</f>
        <v>0</v>
      </c>
      <c r="E31" s="429">
        <f>IF(COUNTIF($H$14:$H$30,18),VLOOKUP(18,$H$14:$CU$30,4,FALSE),0)</f>
        <v>0</v>
      </c>
      <c r="F31" s="430">
        <f>IF(COUNTIF($H$14:$H$30,18),VLOOKUP(18,$H$14:$CU$30,92,FALSE),0)</f>
        <v>0</v>
      </c>
      <c r="G31" s="431">
        <f>IF(COUNTIF($H$14:$H$30,18),VLOOKUP(18,$H$14:$CW$30,94,FALSE),0)</f>
        <v>0</v>
      </c>
      <c r="I31" s="311">
        <f>COUNT(H14:H30)</f>
        <v>9</v>
      </c>
      <c r="J31" s="382" t="s">
        <v>187</v>
      </c>
      <c r="K31" s="383"/>
      <c r="L31" s="1391">
        <f>(68-COUNT(L$14:O$30))/4</f>
        <v>0</v>
      </c>
      <c r="M31" s="1391"/>
      <c r="N31" s="1391"/>
      <c r="O31" s="1391"/>
      <c r="P31" s="1391">
        <f>(68-COUNT(P$14:S$30))/4</f>
        <v>0</v>
      </c>
      <c r="Q31" s="1391"/>
      <c r="R31" s="1391"/>
      <c r="S31" s="1391"/>
      <c r="T31" s="1391">
        <f>(68-COUNT(T$14:W$30))/4</f>
        <v>0.75</v>
      </c>
      <c r="U31" s="1391"/>
      <c r="V31" s="1391"/>
      <c r="W31" s="1391"/>
      <c r="X31" s="1391">
        <f>(68-COUNT(X$14:AA$30))/4</f>
        <v>3</v>
      </c>
      <c r="Y31" s="1391"/>
      <c r="Z31" s="1391"/>
      <c r="AA31" s="1391"/>
      <c r="AB31" s="1391">
        <f>(68-COUNT(AB$14:AE$30))/4</f>
        <v>4</v>
      </c>
      <c r="AC31" s="1391"/>
      <c r="AD31" s="1391"/>
      <c r="AE31" s="1391"/>
      <c r="AF31" s="1391">
        <f>(68-COUNT(AF$14:AI$30))/4</f>
        <v>4</v>
      </c>
      <c r="AG31" s="1391"/>
      <c r="AH31" s="1391"/>
      <c r="AI31" s="1391"/>
      <c r="AJ31" s="1391">
        <f>(68-COUNT(AJ$14:AM$30))/4</f>
        <v>4</v>
      </c>
      <c r="AK31" s="1391"/>
      <c r="AL31" s="1391"/>
      <c r="AM31" s="1391"/>
      <c r="AN31" s="1391">
        <f>(68-COUNT(AN$14:AQ$30))/4</f>
        <v>5</v>
      </c>
      <c r="AO31" s="1391"/>
      <c r="AP31" s="1391"/>
      <c r="AQ31" s="1391"/>
      <c r="AR31" s="1391">
        <f>(68-COUNT(AR$14:AU$30))/4</f>
        <v>6</v>
      </c>
      <c r="AS31" s="1391"/>
      <c r="AT31" s="1391"/>
      <c r="AU31" s="1391"/>
      <c r="AV31" s="1391">
        <f>(68-COUNT(AV$14:AY$30))/4</f>
        <v>5</v>
      </c>
      <c r="AW31" s="1391"/>
      <c r="AX31" s="1391"/>
      <c r="AY31" s="1391"/>
      <c r="AZ31" s="1391">
        <f>(68-COUNT(AZ$14:BC$30))/4</f>
        <v>6</v>
      </c>
      <c r="BA31" s="1391"/>
      <c r="BB31" s="1391"/>
      <c r="BC31" s="1391"/>
      <c r="BD31" s="1391">
        <f>(68-COUNT(BD$14:BG$30))/4</f>
        <v>6</v>
      </c>
      <c r="BE31" s="1391"/>
      <c r="BF31" s="1391"/>
      <c r="BG31" s="1391"/>
      <c r="BH31" s="1391">
        <f>(68-COUNT(BH$14:BK$30))/4</f>
        <v>5.5</v>
      </c>
      <c r="BI31" s="1391"/>
      <c r="BJ31" s="1391"/>
      <c r="BK31" s="1391"/>
      <c r="BL31" s="1391">
        <f>(68-COUNT(BL$14:BO$30))/4</f>
        <v>5</v>
      </c>
      <c r="BM31" s="1391"/>
      <c r="BN31" s="1391"/>
      <c r="BO31" s="1391"/>
      <c r="BP31" s="1391">
        <f>(68-COUNT(BP$14:BS$30))/4</f>
        <v>4</v>
      </c>
      <c r="BQ31" s="1391"/>
      <c r="BR31" s="1391"/>
      <c r="BS31" s="1391"/>
      <c r="BT31" s="1391">
        <f>(68-COUNT(BT$14:BW$30))/4</f>
        <v>4</v>
      </c>
      <c r="BU31" s="1391"/>
      <c r="BV31" s="1391"/>
      <c r="BW31" s="1391"/>
      <c r="BX31" s="1391">
        <f>(68-COUNT(BX$14:CA$30))/4</f>
        <v>3.5</v>
      </c>
      <c r="BY31" s="1391"/>
      <c r="BZ31" s="1391"/>
      <c r="CA31" s="1391"/>
      <c r="CB31" s="1391">
        <f>(68-COUNT(CB$14:CE$30))/4</f>
        <v>2.25</v>
      </c>
      <c r="CC31" s="1391"/>
      <c r="CD31" s="1391"/>
      <c r="CE31" s="1391"/>
      <c r="CF31" s="1391">
        <f>(68-COUNT(CF$14:CI$30))/4</f>
        <v>0</v>
      </c>
      <c r="CG31" s="1391"/>
      <c r="CH31" s="1391"/>
      <c r="CI31" s="1391"/>
      <c r="CJ31" s="1391">
        <f>(68-COUNT(CJ$14:CM$30))/4</f>
        <v>0</v>
      </c>
      <c r="CK31" s="1391"/>
      <c r="CL31" s="1391"/>
      <c r="CM31" s="1395"/>
      <c r="CN31" s="1159">
        <f>SUM(CN14:CN30)</f>
        <v>68</v>
      </c>
      <c r="CO31" s="1160"/>
      <c r="CP31" s="1141">
        <f>SUM(CP14:CP30)</f>
        <v>61.5</v>
      </c>
      <c r="CQ31" s="1141"/>
      <c r="CR31" s="312">
        <f>SUM(CR14:CR30)</f>
        <v>3</v>
      </c>
      <c r="CS31" s="312">
        <f>SUM(CS14:CS30)</f>
        <v>2.25</v>
      </c>
      <c r="CT31" s="312">
        <f>SUM(CT14:CT30)</f>
        <v>1</v>
      </c>
      <c r="CU31" s="313">
        <f ca="1">SUM(CU14:CU30)</f>
        <v>85107.9375</v>
      </c>
      <c r="CV31" s="314"/>
      <c r="CW31" s="315">
        <f ca="1">SUM(CW14:CW30)</f>
        <v>6282</v>
      </c>
      <c r="CY31" s="69"/>
      <c r="CZ31" s="69"/>
      <c r="DA31" s="69"/>
    </row>
    <row r="32" spans="1:105" ht="22.5" customHeight="1" thickBot="1">
      <c r="A32" s="443">
        <f t="shared" si="8"/>
        <v>19</v>
      </c>
      <c r="B32" s="269" t="str">
        <f>ｼﾌﾄ原本!C23</f>
        <v>E.U</v>
      </c>
      <c r="C32" s="780" t="str">
        <f>ｼﾌﾄ原本!V23</f>
        <v>X</v>
      </c>
      <c r="D32" s="435">
        <f>IF(COUNTIF($H$14:$H$30,19),VLOOKUP(19,$H$14:$CU$30,3,FALSE),0)</f>
        <v>0</v>
      </c>
      <c r="E32" s="429">
        <f>IF(COUNTIF($H$14:$H$30,19),VLOOKUP(19,$H$14:$CU$30,4,FALSE),0)</f>
        <v>0</v>
      </c>
      <c r="F32" s="430">
        <f>IF(COUNTIF($H$14:$H$30,19),VLOOKUP(19,$H$14:$CU$30,92,FALSE),0)</f>
        <v>0</v>
      </c>
      <c r="G32" s="431">
        <f>IF(COUNTIF($H$14:$H$30,19),VLOOKUP(19,$H$14:$CW$30,94,FALSE),0)</f>
        <v>0</v>
      </c>
      <c r="I32" s="316"/>
      <c r="J32" s="1474" t="s">
        <v>188</v>
      </c>
      <c r="K32" s="1475"/>
      <c r="L32" s="1300" t="str">
        <f>IF(ISERROR(L3*1000/(L31-L8-L10)),"",(L3*1000/(L31-L8-L10)))</f>
        <v/>
      </c>
      <c r="M32" s="1300"/>
      <c r="N32" s="1300"/>
      <c r="O32" s="1300"/>
      <c r="P32" s="1300" t="str">
        <f>IF(ISERROR(P3*1000/(P31-P8-P10)),"",(P3*1000/(P31-P8-P10)))</f>
        <v/>
      </c>
      <c r="Q32" s="1300"/>
      <c r="R32" s="1300"/>
      <c r="S32" s="1300"/>
      <c r="T32" s="1300">
        <f>IF(ISERROR(T3*1000/(T31-T8-T10)),"",(T3*1000/(T31-T8-T10)))</f>
        <v>0</v>
      </c>
      <c r="U32" s="1300"/>
      <c r="V32" s="1300"/>
      <c r="W32" s="1300"/>
      <c r="X32" s="1300">
        <f>IF(ISERROR(X3*1000/(X31-X8-X10)),"",X3*1000/(X31-X8-X10))</f>
        <v>0</v>
      </c>
      <c r="Y32" s="1300"/>
      <c r="Z32" s="1300"/>
      <c r="AA32" s="1300"/>
      <c r="AB32" s="1300">
        <f>IF(ISERROR(AB3*1000/(AB31-AB8-AB10)),"",AB3*1000/(AB31-AB8-AB10))</f>
        <v>5000</v>
      </c>
      <c r="AC32" s="1300"/>
      <c r="AD32" s="1300"/>
      <c r="AE32" s="1300"/>
      <c r="AF32" s="1300">
        <f>IF(ISERROR(AF3*1000/(AF31-AF8-AF10)),"",AF3*1000/(AF31-AF8-AF10))</f>
        <v>5000</v>
      </c>
      <c r="AG32" s="1300"/>
      <c r="AH32" s="1300"/>
      <c r="AI32" s="1300"/>
      <c r="AJ32" s="1300">
        <f>IF(ISERROR(AJ3*1000/(AJ31-AJ8-AJ10)),"",AJ3*1000/(AJ31-AJ8-AJ10))</f>
        <v>5000</v>
      </c>
      <c r="AK32" s="1300"/>
      <c r="AL32" s="1300"/>
      <c r="AM32" s="1300"/>
      <c r="AN32" s="1300">
        <f>IF(ISERROR(AN3*1000/(AN31-AN8-AN10)),"",AN3*1000/(AN31-AN8-AN10))</f>
        <v>6400</v>
      </c>
      <c r="AO32" s="1300"/>
      <c r="AP32" s="1300"/>
      <c r="AQ32" s="1300"/>
      <c r="AR32" s="1300">
        <f>IF(ISERROR(AR3*1000/(AR31-AR8-AR10)),"",AR3*1000/(AR31-AR8-AR10))</f>
        <v>7500</v>
      </c>
      <c r="AS32" s="1300"/>
      <c r="AT32" s="1300"/>
      <c r="AU32" s="1300"/>
      <c r="AV32" s="1300">
        <f>IF(ISERROR(AV3*1000/(AV31-AV8-AV10)),"",AV3*1000/(AV31-AV8-AV10))</f>
        <v>9400</v>
      </c>
      <c r="AW32" s="1300"/>
      <c r="AX32" s="1300"/>
      <c r="AY32" s="1300"/>
      <c r="AZ32" s="1300">
        <f>IF(ISERROR(AZ3*1000/(AZ31-AZ8-AZ10)),"",AZ3*1000/(AZ31-AZ8-AZ10))</f>
        <v>8333.3333333333339</v>
      </c>
      <c r="BA32" s="1300"/>
      <c r="BB32" s="1300"/>
      <c r="BC32" s="1300"/>
      <c r="BD32" s="1300">
        <f>IF(ISERROR(BD3*1000/(BD31-BD8-BD10)),"",BD3*1000/(BD31-BD8-BD10))</f>
        <v>8333.3333333333339</v>
      </c>
      <c r="BE32" s="1300"/>
      <c r="BF32" s="1300"/>
      <c r="BG32" s="1300"/>
      <c r="BH32" s="1300">
        <f>IF(ISERROR(BH3*1000/(BH31-BH8-BH10)),"",BH3*1000/(BH31-BH8-BH10))</f>
        <v>6545.454545454545</v>
      </c>
      <c r="BI32" s="1300"/>
      <c r="BJ32" s="1300"/>
      <c r="BK32" s="1300"/>
      <c r="BL32" s="1300">
        <f>IF(ISERROR(BL3*1000/(BL31-BL8-BL10)),"",BL3*1000/(BL31-BL8-BL10))</f>
        <v>5200</v>
      </c>
      <c r="BM32" s="1300"/>
      <c r="BN32" s="1300"/>
      <c r="BO32" s="1300"/>
      <c r="BP32" s="1300">
        <f>IF(ISERROR(BP3*1000/(BP31-BP8-BP10)),"",BP3*1000/(BP31-BP8-BP10))</f>
        <v>5250</v>
      </c>
      <c r="BQ32" s="1300"/>
      <c r="BR32" s="1300"/>
      <c r="BS32" s="1300"/>
      <c r="BT32" s="1300">
        <f>IF(ISERROR(BT3*1000/(BT31-BT8-BT10)),"",BT3*1000/(BT31-BT8-BT10))</f>
        <v>6000</v>
      </c>
      <c r="BU32" s="1300"/>
      <c r="BV32" s="1300"/>
      <c r="BW32" s="1300"/>
      <c r="BX32" s="1300">
        <f>IF(ISERROR(BX3*1000/(BX31-BX8-BX10)),"",BX3*1000/(BX31-BX8-BX10))</f>
        <v>2571.4285714285716</v>
      </c>
      <c r="BY32" s="1300"/>
      <c r="BZ32" s="1300"/>
      <c r="CA32" s="1300"/>
      <c r="CB32" s="1300">
        <f>IF(ISERROR(CB3*1000/(CB31-CB8-CB10)),"",CB3*1000/(CB31-CB8-CB10))</f>
        <v>0</v>
      </c>
      <c r="CC32" s="1300"/>
      <c r="CD32" s="1300"/>
      <c r="CE32" s="1300"/>
      <c r="CF32" s="1300" t="str">
        <f>IF(ISERROR(CF3*1000/(CF31-CF8-CF10)),"",(CF3*1000/(CF31-CF8-CF10)))</f>
        <v/>
      </c>
      <c r="CG32" s="1300"/>
      <c r="CH32" s="1300"/>
      <c r="CI32" s="1300"/>
      <c r="CJ32" s="1300" t="str">
        <f>IF(ISERROR(CJ3*1000/(CJ31-CJ8-CJ10)),"",(CJ3*1000/(CJ31-CJ8-CJ10)))</f>
        <v/>
      </c>
      <c r="CK32" s="1300"/>
      <c r="CL32" s="1300"/>
      <c r="CM32" s="1347"/>
      <c r="CN32" s="238"/>
      <c r="CO32" s="238"/>
      <c r="CP32" s="64"/>
      <c r="CT32" s="64"/>
      <c r="CU32" s="64"/>
      <c r="CV32" s="64"/>
    </row>
    <row r="33" spans="1:126" ht="22.5" customHeight="1" thickBot="1">
      <c r="A33" s="443">
        <f t="shared" si="8"/>
        <v>20</v>
      </c>
      <c r="B33" s="269" t="str">
        <f>ｼﾌﾄ原本!C24</f>
        <v>S.S</v>
      </c>
      <c r="C33" s="782" t="str">
        <f>ｼﾌﾄ原本!V24</f>
        <v>X</v>
      </c>
      <c r="D33" s="435">
        <f>IF(COUNTIF($H$14:$H$30,20),VLOOKUP(20,$H$14:$CU$30,3,FALSE),0)</f>
        <v>0</v>
      </c>
      <c r="E33" s="429">
        <f>IF(COUNTIF($H$14:$H$30,20),VLOOKUP(20,$H$14:$CU$30,4,FALSE),0)</f>
        <v>0</v>
      </c>
      <c r="F33" s="430">
        <f>IF(COUNTIF($H$14:$H$30,20),VLOOKUP(20,$H$14:$CU$30,92,FALSE),0)</f>
        <v>0</v>
      </c>
      <c r="G33" s="431">
        <f>IF(COUNTIF($H$14:$H$30,20),VLOOKUP(20,$H$14:$CW$30,94,FALSE),0)</f>
        <v>0</v>
      </c>
      <c r="I33" s="225"/>
      <c r="J33" s="226"/>
      <c r="K33" s="318"/>
      <c r="L33" s="384"/>
      <c r="M33" s="172"/>
      <c r="N33" s="64"/>
      <c r="O33" s="64"/>
      <c r="P33" s="64"/>
      <c r="Q33" s="69"/>
      <c r="R33" s="69"/>
      <c r="S33" s="69"/>
      <c r="AB33" s="1360">
        <v>1</v>
      </c>
      <c r="AC33" s="1360"/>
      <c r="AD33" s="1360"/>
      <c r="AE33" s="1360"/>
      <c r="AF33" s="1361" t="s">
        <v>60</v>
      </c>
      <c r="AG33" s="1361"/>
      <c r="AH33" s="1361"/>
      <c r="AI33" s="1361"/>
      <c r="CP33" s="64"/>
      <c r="CT33" s="64"/>
      <c r="CU33" s="64"/>
      <c r="CV33" s="64"/>
    </row>
    <row r="34" spans="1:126" ht="22.5" customHeight="1" thickBot="1">
      <c r="A34" s="443">
        <f t="shared" si="8"/>
        <v>21</v>
      </c>
      <c r="B34" s="269" t="str">
        <f>ｼﾌﾄ原本!C25</f>
        <v>S.K</v>
      </c>
      <c r="C34" s="780" t="str">
        <f>ｼﾌﾄ原本!V25</f>
        <v>F</v>
      </c>
      <c r="D34" s="435">
        <f>IF(COUNTIF($H$14:$H$30,21),VLOOKUP(21,$H$14:$CU$30,3,FALSE),0)</f>
        <v>7.75</v>
      </c>
      <c r="E34" s="429">
        <f>IF(COUNTIF($H$14:$H$30,21),VLOOKUP(21,$H$14:$CU$30,4,FALSE),0)</f>
        <v>14</v>
      </c>
      <c r="F34" s="430">
        <f ca="1">IF(COUNTIF($H$14:$H$30,21),VLOOKUP(21,$H$14:$CU$30,92,FALSE),0)</f>
        <v>7049.5</v>
      </c>
      <c r="G34" s="431">
        <f ca="1">IF(COUNTIF($H$14:$H$30,21),VLOOKUP(21,$H$14:$CW$30,94,FALSE),0)</f>
        <v>682</v>
      </c>
      <c r="I34" s="317"/>
      <c r="J34" s="1195" t="s">
        <v>189</v>
      </c>
      <c r="K34" s="1196"/>
      <c r="L34" s="1197" t="s">
        <v>190</v>
      </c>
      <c r="M34" s="1197"/>
      <c r="N34" s="1197"/>
      <c r="O34" s="1197"/>
      <c r="P34" s="1197"/>
      <c r="Q34" s="1197"/>
      <c r="R34" s="1197"/>
      <c r="S34" s="1197"/>
      <c r="T34" s="1197"/>
      <c r="U34" s="1197"/>
      <c r="V34" s="1197"/>
      <c r="W34" s="1197"/>
      <c r="Z34" s="1193" t="s">
        <v>59</v>
      </c>
      <c r="AA34" s="1153"/>
      <c r="AB34" s="1153"/>
      <c r="AC34" s="1153"/>
      <c r="AD34" s="1153"/>
      <c r="AE34" s="1153"/>
      <c r="AF34" s="1153"/>
      <c r="AG34" s="1153"/>
      <c r="AH34" s="1153"/>
      <c r="AI34" s="1153"/>
      <c r="AJ34" s="1153"/>
      <c r="AK34" s="1153"/>
      <c r="AL34" s="1153"/>
      <c r="AM34" s="1153"/>
      <c r="AN34" s="1153"/>
      <c r="AO34" s="1153"/>
      <c r="AP34" s="1153"/>
      <c r="AQ34" s="1153"/>
      <c r="AR34" s="1153"/>
      <c r="AS34" s="1153"/>
      <c r="AT34" s="1153"/>
      <c r="AU34" s="1153"/>
      <c r="AV34" s="1153"/>
      <c r="AW34" s="1153"/>
      <c r="AX34" s="1153"/>
      <c r="AY34" s="1153"/>
      <c r="AZ34" s="1153"/>
      <c r="BA34" s="1153"/>
      <c r="BB34" s="1153"/>
      <c r="BC34" s="1153"/>
      <c r="BD34" s="1153"/>
      <c r="BE34" s="1153"/>
      <c r="BF34" s="1153"/>
      <c r="BG34" s="1154"/>
      <c r="BH34" s="1152" t="s">
        <v>1</v>
      </c>
      <c r="BI34" s="1153"/>
      <c r="BJ34" s="1153"/>
      <c r="BK34" s="1153"/>
      <c r="BL34" s="1153"/>
      <c r="BM34" s="1153"/>
      <c r="BN34" s="1153"/>
      <c r="BO34" s="1153"/>
      <c r="BP34" s="1153"/>
      <c r="BQ34" s="1153"/>
      <c r="BR34" s="1153"/>
      <c r="BS34" s="1153"/>
      <c r="BT34" s="1153"/>
      <c r="BU34" s="1154"/>
      <c r="BV34" s="1152" t="s">
        <v>11</v>
      </c>
      <c r="BW34" s="1153"/>
      <c r="BX34" s="1153"/>
      <c r="BY34" s="1153"/>
      <c r="BZ34" s="1153"/>
      <c r="CA34" s="1153"/>
      <c r="CB34" s="1153"/>
      <c r="CC34" s="1153"/>
      <c r="CD34" s="1153"/>
      <c r="CE34" s="1153"/>
      <c r="CF34" s="1153"/>
      <c r="CG34" s="1153"/>
      <c r="CH34" s="1153"/>
      <c r="CI34" s="1154"/>
      <c r="CP34" s="64"/>
      <c r="CT34" s="64"/>
      <c r="CU34" s="64"/>
      <c r="CV34" s="64"/>
    </row>
    <row r="35" spans="1:126" ht="22.5" customHeight="1">
      <c r="A35" s="443">
        <f t="shared" si="8"/>
        <v>22</v>
      </c>
      <c r="B35" s="269">
        <f>ｼﾌﾄ原本!C26</f>
        <v>0</v>
      </c>
      <c r="C35" s="780">
        <f>ｼﾌﾄ原本!V26</f>
        <v>0</v>
      </c>
      <c r="D35" s="435">
        <f>IF(COUNTIF($H$14:$H$30,22),VLOOKUP(22,$H$14:$CU$30,3,FALSE),0)</f>
        <v>0</v>
      </c>
      <c r="E35" s="429">
        <f>IF(COUNTIF($H$14:$H$30,22),VLOOKUP(22,$H$14:$CU$30,4,FALSE),0)</f>
        <v>0</v>
      </c>
      <c r="F35" s="430">
        <f>IF(COUNTIF($H$14:$H$30,22),VLOOKUP(22,$H$14:$CU$30,92,FALSE),0)</f>
        <v>0</v>
      </c>
      <c r="G35" s="431">
        <f>IF(COUNTIF($H$14:$H$30,22),VLOOKUP(22,$H$14:$CW$30,94,FALSE),0)</f>
        <v>0</v>
      </c>
      <c r="I35" s="385" t="s">
        <v>89</v>
      </c>
      <c r="J35" s="1315">
        <f>CN3*1000</f>
        <v>400000</v>
      </c>
      <c r="K35" s="1315"/>
      <c r="L35" s="1315"/>
      <c r="M35" s="1315"/>
      <c r="N35" s="1315"/>
      <c r="O35" s="1315"/>
      <c r="P35" s="1315"/>
      <c r="Q35" s="1315"/>
      <c r="R35" s="1315"/>
      <c r="S35" s="1315"/>
      <c r="T35" s="1315"/>
      <c r="U35" s="1315"/>
      <c r="V35" s="1315"/>
      <c r="W35" s="1315"/>
      <c r="Z35" s="1356">
        <f>CHOOSE($AB$33,'セールスアクション '!B5,'セールスアクション '!B13,'セールスアクション '!B21,'セールスアクション '!B29,'セールスアクション '!B37)</f>
        <v>0</v>
      </c>
      <c r="AA35" s="1355"/>
      <c r="AB35" s="1355"/>
      <c r="AC35" s="1355"/>
      <c r="AD35" s="1355"/>
      <c r="AE35" s="1355"/>
      <c r="AF35" s="1355"/>
      <c r="AG35" s="1355"/>
      <c r="AH35" s="1355"/>
      <c r="AI35" s="1355"/>
      <c r="AJ35" s="1355"/>
      <c r="AK35" s="1355"/>
      <c r="AL35" s="1355"/>
      <c r="AM35" s="1355"/>
      <c r="AN35" s="1355"/>
      <c r="AO35" s="1355"/>
      <c r="AP35" s="1355"/>
      <c r="AQ35" s="1355"/>
      <c r="AR35" s="1355"/>
      <c r="AS35" s="1355"/>
      <c r="AT35" s="1355"/>
      <c r="AU35" s="1355"/>
      <c r="AV35" s="1355"/>
      <c r="AW35" s="1355"/>
      <c r="AX35" s="1355"/>
      <c r="AY35" s="1355"/>
      <c r="AZ35" s="1355">
        <f>CHOOSE($AB$33,'セールスアクション '!I5,'セールスアクション '!I13,'セールスアクション '!I21,'セールスアクション '!I29,'セールスアクション '!I37)</f>
        <v>0</v>
      </c>
      <c r="BA35" s="1355"/>
      <c r="BB35" s="1355"/>
      <c r="BC35" s="1355"/>
      <c r="BD35" s="1355"/>
      <c r="BE35" s="1355"/>
      <c r="BF35" s="1322"/>
      <c r="BG35" s="1322"/>
      <c r="BH35" s="1365">
        <f>CHOOSE($CA$1,PMC.D!D6,PMC.D!D15,PMC.D!D24,PMC.D!D33,PMC.D!D42,PMC.D!D51)</f>
        <v>0</v>
      </c>
      <c r="BI35" s="1366"/>
      <c r="BJ35" s="1366"/>
      <c r="BK35" s="1366"/>
      <c r="BL35" s="1366"/>
      <c r="BM35" s="1366"/>
      <c r="BN35" s="1366"/>
      <c r="BO35" s="1366"/>
      <c r="BP35" s="1366"/>
      <c r="BQ35" s="1366"/>
      <c r="BR35" s="1366"/>
      <c r="BS35" s="1367"/>
      <c r="BT35" s="1322"/>
      <c r="BU35" s="1322"/>
      <c r="BV35" s="1362">
        <f>CHOOSE($CA$1,PMC.D!J6,PMC.D!J15,PMC.D!J24,PMC.D!J33,PMC.D!J42,PMC.D!J51)</f>
        <v>0</v>
      </c>
      <c r="BW35" s="1363"/>
      <c r="BX35" s="1363"/>
      <c r="BY35" s="1363"/>
      <c r="BZ35" s="1363"/>
      <c r="CA35" s="1363"/>
      <c r="CB35" s="1363"/>
      <c r="CC35" s="1363"/>
      <c r="CD35" s="1363"/>
      <c r="CE35" s="1363"/>
      <c r="CF35" s="1363"/>
      <c r="CG35" s="1364"/>
      <c r="CH35" s="1322"/>
      <c r="CI35" s="1370"/>
      <c r="CP35" s="64"/>
      <c r="CT35" s="64"/>
      <c r="CU35" s="64"/>
      <c r="CV35" s="64"/>
    </row>
    <row r="36" spans="1:126" ht="22.5" customHeight="1">
      <c r="A36" s="443">
        <f t="shared" si="8"/>
        <v>23</v>
      </c>
      <c r="B36" s="269">
        <f>ｼﾌﾄ原本!C27</f>
        <v>0</v>
      </c>
      <c r="C36" s="780">
        <f>ｼﾌﾄ原本!V27</f>
        <v>0</v>
      </c>
      <c r="D36" s="435">
        <f>IF(COUNTIF($H$14:$H$30,23),VLOOKUP(23,$H$14:$CU$30,3,FALSE),0)</f>
        <v>0</v>
      </c>
      <c r="E36" s="429">
        <f>IF(COUNTIF($H$14:$H$30,23),VLOOKUP(23,$H$14:$CU$30,4,FALSE),0)</f>
        <v>0</v>
      </c>
      <c r="F36" s="430">
        <f>IF(COUNTIF($H$14:$H$30,23),VLOOKUP(23,$H$14:$CU$30,92,FALSE),0)</f>
        <v>0</v>
      </c>
      <c r="G36" s="431">
        <f>IF(COUNTIF($H$14:$H$30,23),VLOOKUP(23,$H$14:$CW$30,94,FALSE),0)</f>
        <v>0</v>
      </c>
      <c r="I36" s="385" t="s">
        <v>191</v>
      </c>
      <c r="J36" s="1155">
        <f>CHOOSE(CA1,ﾃﾞｰﾀ入力!W4,ﾃﾞｰﾀ入力!W5,ﾃﾞｰﾀ入力!W6,ﾃﾞｰﾀ入力!W7,ﾃﾞｰﾀ入力!W8,ﾃﾞｰﾀ入力!W9)</f>
        <v>513</v>
      </c>
      <c r="K36" s="1155"/>
      <c r="L36" s="1155"/>
      <c r="M36" s="1155"/>
      <c r="N36" s="1155"/>
      <c r="O36" s="1155"/>
      <c r="P36" s="1155"/>
      <c r="Q36" s="1155"/>
      <c r="R36" s="1155"/>
      <c r="S36" s="1155"/>
      <c r="T36" s="1155"/>
      <c r="U36" s="1155"/>
      <c r="V36" s="1155"/>
      <c r="W36" s="1155"/>
      <c r="Z36" s="1318">
        <f>CHOOSE($AB$33,'セールスアクション '!B6,'セールスアクション '!B14,'セールスアクション '!B22,'セールスアクション '!B30,'セールスアクション '!B38)</f>
        <v>0</v>
      </c>
      <c r="AA36" s="1319"/>
      <c r="AB36" s="1319"/>
      <c r="AC36" s="1319"/>
      <c r="AD36" s="1319"/>
      <c r="AE36" s="1319"/>
      <c r="AF36" s="1319"/>
      <c r="AG36" s="1319"/>
      <c r="AH36" s="1319"/>
      <c r="AI36" s="1319"/>
      <c r="AJ36" s="1319"/>
      <c r="AK36" s="1319"/>
      <c r="AL36" s="1319"/>
      <c r="AM36" s="1319"/>
      <c r="AN36" s="1319"/>
      <c r="AO36" s="1319"/>
      <c r="AP36" s="1319"/>
      <c r="AQ36" s="1319"/>
      <c r="AR36" s="1319"/>
      <c r="AS36" s="1319"/>
      <c r="AT36" s="1319"/>
      <c r="AU36" s="1319"/>
      <c r="AV36" s="1319"/>
      <c r="AW36" s="1319"/>
      <c r="AX36" s="1319"/>
      <c r="AY36" s="1319"/>
      <c r="AZ36" s="1319">
        <f>CHOOSE($AB$33,'セールスアクション '!I6,'セールスアクション '!I14,'セールスアクション '!I22,'セールスアクション '!I30,'セールスアクション '!I38)</f>
        <v>0</v>
      </c>
      <c r="BA36" s="1319"/>
      <c r="BB36" s="1319"/>
      <c r="BC36" s="1319"/>
      <c r="BD36" s="1319"/>
      <c r="BE36" s="1319"/>
      <c r="BF36" s="1127"/>
      <c r="BG36" s="1127"/>
      <c r="BH36" s="1348">
        <f>CHOOSE($CA$1,PMC.D!D7,PMC.D!D16,PMC.D!D25,PMC.D!D34,PMC.D!D43,PMC.D!D52)</f>
        <v>0</v>
      </c>
      <c r="BI36" s="1349"/>
      <c r="BJ36" s="1349"/>
      <c r="BK36" s="1349"/>
      <c r="BL36" s="1349"/>
      <c r="BM36" s="1349"/>
      <c r="BN36" s="1349"/>
      <c r="BO36" s="1349"/>
      <c r="BP36" s="1349"/>
      <c r="BQ36" s="1349"/>
      <c r="BR36" s="1349"/>
      <c r="BS36" s="1350"/>
      <c r="BT36" s="1127"/>
      <c r="BU36" s="1127"/>
      <c r="BV36" s="1348">
        <f>CHOOSE($CA$1,PMC.D!J7,PMC.D!J16,PMC.D!J25,PMC.D!J34,PMC.D!J43,PMC.D!J52)</f>
        <v>0</v>
      </c>
      <c r="BW36" s="1349"/>
      <c r="BX36" s="1349"/>
      <c r="BY36" s="1349"/>
      <c r="BZ36" s="1349"/>
      <c r="CA36" s="1349"/>
      <c r="CB36" s="1349"/>
      <c r="CC36" s="1349"/>
      <c r="CD36" s="1349"/>
      <c r="CE36" s="1349"/>
      <c r="CF36" s="1349"/>
      <c r="CG36" s="1350"/>
      <c r="CH36" s="1127"/>
      <c r="CI36" s="1371"/>
      <c r="CP36" s="64"/>
      <c r="CT36" s="64"/>
      <c r="CU36" s="64"/>
      <c r="CV36" s="64"/>
    </row>
    <row r="37" spans="1:126" ht="22.5" customHeight="1">
      <c r="A37" s="443">
        <f t="shared" si="8"/>
        <v>24</v>
      </c>
      <c r="B37" s="269">
        <f>ｼﾌﾄ原本!C28</f>
        <v>0</v>
      </c>
      <c r="C37" s="782">
        <f>ｼﾌﾄ原本!V28</f>
        <v>0</v>
      </c>
      <c r="D37" s="435">
        <f>IF(COUNTIF($H$14:$H$30,24),VLOOKUP(24,$H$14:$CU$30,3,FALSE),0)</f>
        <v>0</v>
      </c>
      <c r="E37" s="429">
        <f>IF(COUNTIF($H$14:$H$30,24),VLOOKUP(24,$H$14:$CU$30,4,FALSE),0)</f>
        <v>0</v>
      </c>
      <c r="F37" s="430">
        <f>IF(COUNTIF($H$14:$H$30,24),VLOOKUP(24,$H$14:$CU$30,92,FALSE),0)</f>
        <v>0</v>
      </c>
      <c r="G37" s="431">
        <f>IF(COUNTIF($H$14:$H$30,24),VLOOKUP(24,$H$14:$CW$30,94,FALSE),0)</f>
        <v>0</v>
      </c>
      <c r="I37" s="385" t="s">
        <v>192</v>
      </c>
      <c r="J37" s="1315">
        <f ca="1">J35/J40</f>
        <v>6504.0650406504064</v>
      </c>
      <c r="K37" s="1315"/>
      <c r="L37" s="1169">
        <f>J35/L40</f>
        <v>6666.666666666667</v>
      </c>
      <c r="M37" s="1169"/>
      <c r="N37" s="1169"/>
      <c r="O37" s="1169"/>
      <c r="P37" s="1169"/>
      <c r="Q37" s="1169"/>
      <c r="R37" s="1169"/>
      <c r="S37" s="1169"/>
      <c r="T37" s="1169"/>
      <c r="U37" s="1169"/>
      <c r="V37" s="1169"/>
      <c r="W37" s="1169"/>
      <c r="Z37" s="1318">
        <f>CHOOSE($AB$33,'セールスアクション '!B7,'セールスアクション '!B15,'セールスアクション '!B23,'セールスアクション '!B31,'セールスアクション '!B39)</f>
        <v>0</v>
      </c>
      <c r="AA37" s="1319"/>
      <c r="AB37" s="1319"/>
      <c r="AC37" s="1319"/>
      <c r="AD37" s="1319"/>
      <c r="AE37" s="1319"/>
      <c r="AF37" s="1319"/>
      <c r="AG37" s="1319"/>
      <c r="AH37" s="1319"/>
      <c r="AI37" s="1319"/>
      <c r="AJ37" s="1319"/>
      <c r="AK37" s="1319"/>
      <c r="AL37" s="1319"/>
      <c r="AM37" s="1319"/>
      <c r="AN37" s="1319"/>
      <c r="AO37" s="1319"/>
      <c r="AP37" s="1319"/>
      <c r="AQ37" s="1319"/>
      <c r="AR37" s="1319"/>
      <c r="AS37" s="1319"/>
      <c r="AT37" s="1319"/>
      <c r="AU37" s="1319"/>
      <c r="AV37" s="1319"/>
      <c r="AW37" s="1319"/>
      <c r="AX37" s="1319"/>
      <c r="AY37" s="1319"/>
      <c r="AZ37" s="1319">
        <f>CHOOSE($AB$33,'セールスアクション '!I7,'セールスアクション '!I15,'セールスアクション '!I23,'セールスアクション '!I31,'セールスアクション '!I39)</f>
        <v>0</v>
      </c>
      <c r="BA37" s="1319"/>
      <c r="BB37" s="1319"/>
      <c r="BC37" s="1319"/>
      <c r="BD37" s="1319"/>
      <c r="BE37" s="1319"/>
      <c r="BF37" s="1127"/>
      <c r="BG37" s="1127"/>
      <c r="BH37" s="1348">
        <f>CHOOSE($CA$1,PMC.D!D8,PMC.D!D17,PMC.D!D26,PMC.D!D35,PMC.D!D44,PMC.D!D53)</f>
        <v>0</v>
      </c>
      <c r="BI37" s="1349"/>
      <c r="BJ37" s="1349"/>
      <c r="BK37" s="1349"/>
      <c r="BL37" s="1349"/>
      <c r="BM37" s="1349"/>
      <c r="BN37" s="1349"/>
      <c r="BO37" s="1349"/>
      <c r="BP37" s="1349"/>
      <c r="BQ37" s="1349"/>
      <c r="BR37" s="1349"/>
      <c r="BS37" s="1350"/>
      <c r="BT37" s="1127"/>
      <c r="BU37" s="1127"/>
      <c r="BV37" s="1348">
        <f>CHOOSE($CA$1,PMC.D!J8,PMC.D!J17,PMC.D!J26,PMC.D!J35,PMC.D!J44,PMC.D!J53)</f>
        <v>0</v>
      </c>
      <c r="BW37" s="1349"/>
      <c r="BX37" s="1349"/>
      <c r="BY37" s="1349"/>
      <c r="BZ37" s="1349"/>
      <c r="CA37" s="1349"/>
      <c r="CB37" s="1349"/>
      <c r="CC37" s="1349"/>
      <c r="CD37" s="1349"/>
      <c r="CE37" s="1349"/>
      <c r="CF37" s="1349"/>
      <c r="CG37" s="1350"/>
      <c r="CH37" s="1127"/>
      <c r="CI37" s="1371"/>
      <c r="CP37" s="64"/>
      <c r="CT37" s="64"/>
      <c r="CU37" s="64"/>
      <c r="CV37" s="64"/>
    </row>
    <row r="38" spans="1:126" ht="22.5" customHeight="1">
      <c r="A38" s="443">
        <f t="shared" si="8"/>
        <v>25</v>
      </c>
      <c r="B38" s="269">
        <f>ｼﾌﾄ原本!C29</f>
        <v>0</v>
      </c>
      <c r="C38" s="780">
        <f>ｼﾌﾄ原本!V29</f>
        <v>0</v>
      </c>
      <c r="D38" s="435">
        <f>IF(COUNTIF($H$14:$H$30,25),VLOOKUP(25,$H$14:$CU$30,3,FALSE),0)</f>
        <v>0</v>
      </c>
      <c r="E38" s="429">
        <f>IF(COUNTIF($H$14:$H$30,25),VLOOKUP(25,$H$14:$CU$30,4,FALSE),0)</f>
        <v>0</v>
      </c>
      <c r="F38" s="430">
        <f>IF(COUNTIF($H$14:$H$30,25),VLOOKUP(25,$H$14:$CU$30,92,FALSE),0)</f>
        <v>0</v>
      </c>
      <c r="G38" s="431">
        <f>IF(COUNTIF($H$14:$H$30,25),VLOOKUP(25,$H$14:$CW$30,94,FALSE),0)</f>
        <v>0</v>
      </c>
      <c r="I38" s="385" t="s">
        <v>193</v>
      </c>
      <c r="J38" s="1480">
        <f ca="1">J36/J40</f>
        <v>8.3414634146341466</v>
      </c>
      <c r="K38" s="1480"/>
      <c r="L38" s="1194">
        <f>J36/L40</f>
        <v>8.5500000000000007</v>
      </c>
      <c r="M38" s="1194"/>
      <c r="N38" s="1194"/>
      <c r="O38" s="1194"/>
      <c r="P38" s="1194"/>
      <c r="Q38" s="1194"/>
      <c r="R38" s="1194"/>
      <c r="S38" s="1194"/>
      <c r="T38" s="1194"/>
      <c r="U38" s="1194"/>
      <c r="V38" s="1194"/>
      <c r="W38" s="1194"/>
      <c r="Z38" s="1318">
        <f>CHOOSE($AB$33,'セールスアクション '!B8,'セールスアクション '!B16,'セールスアクション '!B24,'セールスアクション '!B32,'セールスアクション '!B40)</f>
        <v>0</v>
      </c>
      <c r="AA38" s="1319"/>
      <c r="AB38" s="1319"/>
      <c r="AC38" s="1319"/>
      <c r="AD38" s="1319"/>
      <c r="AE38" s="1319"/>
      <c r="AF38" s="1319"/>
      <c r="AG38" s="1319"/>
      <c r="AH38" s="1319"/>
      <c r="AI38" s="1319"/>
      <c r="AJ38" s="1319"/>
      <c r="AK38" s="1319"/>
      <c r="AL38" s="1319"/>
      <c r="AM38" s="1319"/>
      <c r="AN38" s="1319"/>
      <c r="AO38" s="1319"/>
      <c r="AP38" s="1319"/>
      <c r="AQ38" s="1319"/>
      <c r="AR38" s="1319"/>
      <c r="AS38" s="1319"/>
      <c r="AT38" s="1319"/>
      <c r="AU38" s="1319"/>
      <c r="AV38" s="1319"/>
      <c r="AW38" s="1319"/>
      <c r="AX38" s="1319"/>
      <c r="AY38" s="1319"/>
      <c r="AZ38" s="1319">
        <f>CHOOSE($AB$33,'セールスアクション '!I8,'セールスアクション '!I16,'セールスアクション '!I24,'セールスアクション '!I32,'セールスアクション '!I40)</f>
        <v>0</v>
      </c>
      <c r="BA38" s="1319"/>
      <c r="BB38" s="1319"/>
      <c r="BC38" s="1319"/>
      <c r="BD38" s="1319"/>
      <c r="BE38" s="1319"/>
      <c r="BF38" s="1127"/>
      <c r="BG38" s="1127"/>
      <c r="BH38" s="1348">
        <f>CHOOSE($CA$1,PMC.D!D9,PMC.D!D18,PMC.D!D27,PMC.D!D36,PMC.D!D45,PMC.D!D54)</f>
        <v>0</v>
      </c>
      <c r="BI38" s="1349"/>
      <c r="BJ38" s="1349"/>
      <c r="BK38" s="1349"/>
      <c r="BL38" s="1349"/>
      <c r="BM38" s="1349"/>
      <c r="BN38" s="1349"/>
      <c r="BO38" s="1349"/>
      <c r="BP38" s="1349"/>
      <c r="BQ38" s="1349"/>
      <c r="BR38" s="1349"/>
      <c r="BS38" s="1350"/>
      <c r="BT38" s="1127"/>
      <c r="BU38" s="1127"/>
      <c r="BV38" s="1348">
        <f>CHOOSE($CA$1,PMC.D!J9,PMC.D!J18,PMC.D!J27,PMC.D!J36,PMC.D!J45,PMC.D!J54)</f>
        <v>0</v>
      </c>
      <c r="BW38" s="1349"/>
      <c r="BX38" s="1349"/>
      <c r="BY38" s="1349"/>
      <c r="BZ38" s="1349"/>
      <c r="CA38" s="1349"/>
      <c r="CB38" s="1349"/>
      <c r="CC38" s="1349"/>
      <c r="CD38" s="1349"/>
      <c r="CE38" s="1349"/>
      <c r="CF38" s="1349"/>
      <c r="CG38" s="1350"/>
      <c r="CH38" s="1127"/>
      <c r="CI38" s="1371"/>
      <c r="CP38" s="64"/>
      <c r="CT38" s="64"/>
      <c r="CU38" s="64"/>
      <c r="CV38" s="64"/>
    </row>
    <row r="39" spans="1:126" ht="22.5" customHeight="1" thickBot="1">
      <c r="A39" s="443">
        <f t="shared" si="8"/>
        <v>26</v>
      </c>
      <c r="B39" s="269">
        <f>ｼﾌﾄ原本!C30</f>
        <v>0</v>
      </c>
      <c r="C39" s="782">
        <f>ｼﾌﾄ原本!V30</f>
        <v>0</v>
      </c>
      <c r="D39" s="435">
        <f>IF(COUNTIF($H$14:$H$30,26),VLOOKUP(26,$H$14:$CU$30,3,FALSE),0)</f>
        <v>0</v>
      </c>
      <c r="E39" s="429">
        <f>IF(COUNTIF($H$14:$H$30,26),VLOOKUP(26,$H$14:$CU$30,4,FALSE),0)</f>
        <v>0</v>
      </c>
      <c r="F39" s="430">
        <f>IF(COUNTIF($H$14:$H$30,26),VLOOKUP(26,$H$14:$CU$30,92,FALSE),0)</f>
        <v>0</v>
      </c>
      <c r="G39" s="431">
        <f>IF(COUNTIF($H$14:$H$30,26),VLOOKUP(26,$H$14:$CW$30,94,FALSE),0)</f>
        <v>0</v>
      </c>
      <c r="I39" s="385" t="s">
        <v>194</v>
      </c>
      <c r="J39" s="424">
        <f ca="1">SUMIF(CV14:CV30,"&gt;1500",CP14:CQ30)</f>
        <v>5.75</v>
      </c>
      <c r="K39" s="425">
        <f ca="1">SUMIF(CV14:CV30,"&lt;2000",CP14:CQ30)</f>
        <v>55.75</v>
      </c>
      <c r="L39" s="1302">
        <f ca="1">SUMIF(CV14:CV30,"&gt;1500",CP14:CQ30)</f>
        <v>5.75</v>
      </c>
      <c r="M39" s="1302"/>
      <c r="N39" s="1302"/>
      <c r="O39" s="1302"/>
      <c r="P39" s="1302"/>
      <c r="Q39" s="1302"/>
      <c r="R39" s="1302">
        <f ca="1">L40-L39</f>
        <v>54.25</v>
      </c>
      <c r="S39" s="1302"/>
      <c r="T39" s="1302"/>
      <c r="U39" s="1302"/>
      <c r="V39" s="1302"/>
      <c r="W39" s="1302"/>
      <c r="X39" s="65"/>
      <c r="Y39" s="65"/>
      <c r="Z39" s="1320">
        <f>CHOOSE($AB$33,'セールスアクション '!B9,'セールスアクション '!B17,'セールスアクション '!B25,'セールスアクション '!B33,'セールスアクション '!B41)</f>
        <v>0</v>
      </c>
      <c r="AA39" s="1321"/>
      <c r="AB39" s="1321"/>
      <c r="AC39" s="1321"/>
      <c r="AD39" s="1321"/>
      <c r="AE39" s="1321"/>
      <c r="AF39" s="1321"/>
      <c r="AG39" s="1321"/>
      <c r="AH39" s="1321"/>
      <c r="AI39" s="1321"/>
      <c r="AJ39" s="1321"/>
      <c r="AK39" s="1321"/>
      <c r="AL39" s="1321"/>
      <c r="AM39" s="1321"/>
      <c r="AN39" s="1321"/>
      <c r="AO39" s="1321"/>
      <c r="AP39" s="1321"/>
      <c r="AQ39" s="1321"/>
      <c r="AR39" s="1321"/>
      <c r="AS39" s="1321"/>
      <c r="AT39" s="1321"/>
      <c r="AU39" s="1321"/>
      <c r="AV39" s="1321"/>
      <c r="AW39" s="1321"/>
      <c r="AX39" s="1321"/>
      <c r="AY39" s="1321"/>
      <c r="AZ39" s="1321">
        <f>CHOOSE($AB$33,'セールスアクション '!I9,'セールスアクション '!I17,'セールスアクション '!I25,'セールスアクション '!I33,'セールスアクション '!I41)</f>
        <v>0</v>
      </c>
      <c r="BA39" s="1321"/>
      <c r="BB39" s="1321"/>
      <c r="BC39" s="1321"/>
      <c r="BD39" s="1321"/>
      <c r="BE39" s="1321"/>
      <c r="BF39" s="1368"/>
      <c r="BG39" s="1368"/>
      <c r="BH39" s="1357">
        <f>CHOOSE($CA$1,PMC.D!D10,PMC.D!D19,PMC.D!D28,PMC.D!D37,PMC.D!D46,PMC.D!D55)</f>
        <v>0</v>
      </c>
      <c r="BI39" s="1358"/>
      <c r="BJ39" s="1358"/>
      <c r="BK39" s="1358"/>
      <c r="BL39" s="1358"/>
      <c r="BM39" s="1358"/>
      <c r="BN39" s="1358"/>
      <c r="BO39" s="1358"/>
      <c r="BP39" s="1358"/>
      <c r="BQ39" s="1358"/>
      <c r="BR39" s="1358"/>
      <c r="BS39" s="1359"/>
      <c r="BT39" s="1368"/>
      <c r="BU39" s="1368"/>
      <c r="BV39" s="1357">
        <f>CHOOSE($CA$1,PMC.D!J10,PMC.D!J19,PMC.D!J28,PMC.D!J37,PMC.D!J46,PMC.D!J55)</f>
        <v>0</v>
      </c>
      <c r="BW39" s="1358"/>
      <c r="BX39" s="1358"/>
      <c r="BY39" s="1358"/>
      <c r="BZ39" s="1358"/>
      <c r="CA39" s="1358"/>
      <c r="CB39" s="1358"/>
      <c r="CC39" s="1358"/>
      <c r="CD39" s="1358"/>
      <c r="CE39" s="1358"/>
      <c r="CF39" s="1358"/>
      <c r="CG39" s="1359"/>
      <c r="CH39" s="1368"/>
      <c r="CI39" s="1369"/>
      <c r="CP39" s="64"/>
      <c r="CT39" s="64"/>
      <c r="CU39" s="64"/>
      <c r="CV39" s="64"/>
    </row>
    <row r="40" spans="1:126" ht="22.5" customHeight="1">
      <c r="A40" s="443">
        <f t="shared" si="8"/>
        <v>27</v>
      </c>
      <c r="B40" s="269">
        <f>ｼﾌﾄ原本!C31</f>
        <v>0</v>
      </c>
      <c r="C40" s="780">
        <f>ｼﾌﾄ原本!V31</f>
        <v>0</v>
      </c>
      <c r="D40" s="435">
        <f>IF(COUNTIF($H$14:$H$30,27),VLOOKUP(27,$H$14:$CU$30,3,FALSE),0)</f>
        <v>0</v>
      </c>
      <c r="E40" s="429">
        <f>IF(COUNTIF($H$14:$H$30,27),VLOOKUP(27,$H$14:$CU$30,4,FALSE),0)</f>
        <v>0</v>
      </c>
      <c r="F40" s="430">
        <f>IF(COUNTIF($H$14:$H$30,27),VLOOKUP(27,$H$14:$CU$30,92,FALSE),0)</f>
        <v>0</v>
      </c>
      <c r="G40" s="431">
        <f>IF(COUNTIF($H$14:$H$30,27),VLOOKUP(27,$H$14:$CW$30,94,FALSE),0)</f>
        <v>0</v>
      </c>
      <c r="I40" s="385" t="s">
        <v>195</v>
      </c>
      <c r="J40" s="1479">
        <f ca="1">J39+K39</f>
        <v>61.5</v>
      </c>
      <c r="K40" s="1479"/>
      <c r="L40" s="1302">
        <f>CN11-CN8</f>
        <v>60</v>
      </c>
      <c r="M40" s="1302"/>
      <c r="N40" s="1302"/>
      <c r="O40" s="1302"/>
      <c r="P40" s="1302"/>
      <c r="Q40" s="1302"/>
      <c r="R40" s="1302"/>
      <c r="S40" s="1302"/>
      <c r="T40" s="1302"/>
      <c r="U40" s="1302"/>
      <c r="V40" s="1302"/>
      <c r="W40" s="1302"/>
      <c r="X40" s="386"/>
      <c r="Y40" s="387"/>
      <c r="Z40" s="1387"/>
      <c r="AA40" s="1373"/>
      <c r="AB40" s="1373"/>
      <c r="AC40" s="1373"/>
      <c r="AD40" s="1373"/>
      <c r="AE40" s="1373"/>
      <c r="AF40" s="1373"/>
      <c r="AG40" s="1373"/>
      <c r="AH40" s="1373"/>
      <c r="AI40" s="1373"/>
      <c r="AJ40" s="1373"/>
      <c r="AK40" s="1373"/>
      <c r="AL40" s="1373"/>
      <c r="AM40" s="1373"/>
      <c r="AN40" s="1373"/>
      <c r="AO40" s="1373"/>
      <c r="AP40" s="1373"/>
      <c r="AQ40" s="1373"/>
      <c r="AR40" s="1373"/>
      <c r="AS40" s="1373"/>
      <c r="AT40" s="1373"/>
      <c r="AU40" s="1373"/>
      <c r="AV40" s="1373"/>
      <c r="AW40" s="1373"/>
      <c r="AX40" s="1373"/>
      <c r="AY40" s="1373"/>
      <c r="AZ40" s="1373"/>
      <c r="BA40" s="1373"/>
      <c r="BB40" s="1373"/>
      <c r="BC40" s="1373"/>
      <c r="BD40" s="1373"/>
      <c r="BE40" s="1373"/>
      <c r="BF40" s="1373"/>
      <c r="BG40" s="1373"/>
      <c r="BH40" s="1373"/>
      <c r="BI40" s="1373"/>
      <c r="BJ40" s="1373"/>
      <c r="BK40" s="1373"/>
      <c r="BL40" s="1373"/>
      <c r="BM40" s="1373"/>
      <c r="BN40" s="1373"/>
      <c r="BO40" s="1373"/>
      <c r="BP40" s="1373"/>
      <c r="BQ40" s="1373"/>
      <c r="BR40" s="1373"/>
      <c r="BS40" s="1373"/>
      <c r="BT40" s="1373"/>
      <c r="BU40" s="1373"/>
      <c r="BV40" s="1373"/>
      <c r="BW40" s="1373"/>
      <c r="BX40" s="1373"/>
      <c r="BY40" s="1373"/>
      <c r="BZ40" s="1373"/>
      <c r="CA40" s="1373"/>
      <c r="CB40" s="1373"/>
      <c r="CC40" s="1373"/>
      <c r="CD40" s="1373"/>
      <c r="CE40" s="1373"/>
      <c r="CF40" s="1373"/>
      <c r="CG40" s="1373"/>
      <c r="CH40" s="1373"/>
      <c r="CI40" s="1374"/>
      <c r="CP40" s="64"/>
      <c r="CT40" s="64"/>
      <c r="CU40" s="64"/>
      <c r="CV40" s="64"/>
    </row>
    <row r="41" spans="1:126" ht="22.5" customHeight="1">
      <c r="A41" s="443">
        <f t="shared" si="8"/>
        <v>28</v>
      </c>
      <c r="B41" s="269" t="str">
        <f>ｼﾌﾄ原本!C32</f>
        <v>A.M（本部）</v>
      </c>
      <c r="C41" s="782">
        <f>ｼﾌﾄ原本!V32</f>
        <v>0</v>
      </c>
      <c r="D41" s="435">
        <f>IF(COUNTIF($H$14:$H$30,28),VLOOKUP(28,$H$14:$CU$30,3,FALSE),0)</f>
        <v>0</v>
      </c>
      <c r="E41" s="429">
        <f>IF(COUNTIF($H$14:$H$30,28),VLOOKUP(28,$H$14:$CU$30,4,FALSE),0)</f>
        <v>0</v>
      </c>
      <c r="F41" s="430">
        <f>IF(COUNTIF($H$14:$H$30,28),VLOOKUP(28,$H$14:$CU$30,92,FALSE),0)</f>
        <v>0</v>
      </c>
      <c r="G41" s="431">
        <f>IF(COUNTIF($H$14:$H$30,28),VLOOKUP(28,$H$14:$CW$30,94,FALSE),0)</f>
        <v>0</v>
      </c>
      <c r="I41" s="388" t="s">
        <v>197</v>
      </c>
      <c r="J41" s="1478">
        <f ca="1">SUMIF(CV14:CV30,"&lt;2000",CU14:CU30)</f>
        <v>73607.9375</v>
      </c>
      <c r="K41" s="1478"/>
      <c r="L41" s="1169">
        <f ca="1">R39*ﾃﾞｰﾀ入力!A8</f>
        <v>68355</v>
      </c>
      <c r="M41" s="1169"/>
      <c r="N41" s="1169"/>
      <c r="O41" s="1169"/>
      <c r="P41" s="1169"/>
      <c r="Q41" s="1169"/>
      <c r="R41" s="1169"/>
      <c r="S41" s="1169"/>
      <c r="T41" s="1169"/>
      <c r="U41" s="1169"/>
      <c r="V41" s="1169"/>
      <c r="W41" s="1169"/>
      <c r="X41" s="389"/>
      <c r="Y41" s="390"/>
      <c r="Z41" s="1375"/>
      <c r="AA41" s="1376"/>
      <c r="AB41" s="1376"/>
      <c r="AC41" s="1376"/>
      <c r="AD41" s="1376"/>
      <c r="AE41" s="1376"/>
      <c r="AF41" s="1376"/>
      <c r="AG41" s="1376"/>
      <c r="AH41" s="1376"/>
      <c r="AI41" s="1376"/>
      <c r="AJ41" s="1376"/>
      <c r="AK41" s="1376"/>
      <c r="AL41" s="1376"/>
      <c r="AM41" s="1376"/>
      <c r="AN41" s="1376"/>
      <c r="AO41" s="1376"/>
      <c r="AP41" s="1376"/>
      <c r="AQ41" s="1376"/>
      <c r="AR41" s="1376"/>
      <c r="AS41" s="1376"/>
      <c r="AT41" s="1376"/>
      <c r="AU41" s="1376"/>
      <c r="AV41" s="1376"/>
      <c r="AW41" s="1376"/>
      <c r="AX41" s="1376"/>
      <c r="AY41" s="1376"/>
      <c r="AZ41" s="1376"/>
      <c r="BA41" s="1376"/>
      <c r="BB41" s="1376"/>
      <c r="BC41" s="1376"/>
      <c r="BD41" s="1376"/>
      <c r="BE41" s="1376"/>
      <c r="BF41" s="1376"/>
      <c r="BG41" s="1376"/>
      <c r="BH41" s="1376"/>
      <c r="BI41" s="1376"/>
      <c r="BJ41" s="1376"/>
      <c r="BK41" s="1376"/>
      <c r="BL41" s="1376"/>
      <c r="BM41" s="1376"/>
      <c r="BN41" s="1376"/>
      <c r="BO41" s="1376"/>
      <c r="BP41" s="1376"/>
      <c r="BQ41" s="1376"/>
      <c r="BR41" s="1376"/>
      <c r="BS41" s="1376"/>
      <c r="BT41" s="1376"/>
      <c r="BU41" s="1376"/>
      <c r="BV41" s="1376"/>
      <c r="BW41" s="1376"/>
      <c r="BX41" s="1376"/>
      <c r="BY41" s="1376"/>
      <c r="BZ41" s="1376"/>
      <c r="CA41" s="1376"/>
      <c r="CB41" s="1376"/>
      <c r="CC41" s="1376"/>
      <c r="CD41" s="1376"/>
      <c r="CE41" s="1376"/>
      <c r="CF41" s="1376"/>
      <c r="CG41" s="1376"/>
      <c r="CH41" s="1376"/>
      <c r="CI41" s="1377"/>
      <c r="CP41" s="64"/>
      <c r="CT41" s="64"/>
      <c r="CU41" s="64"/>
      <c r="CV41" s="64"/>
    </row>
    <row r="42" spans="1:126" ht="22.5" customHeight="1">
      <c r="A42" s="443">
        <f t="shared" si="8"/>
        <v>29</v>
      </c>
      <c r="B42" s="269" t="str">
        <f>ｼﾌﾄ原本!C33</f>
        <v>S.I（本部</v>
      </c>
      <c r="C42" s="782">
        <f>ｼﾌﾄ原本!V33</f>
        <v>0</v>
      </c>
      <c r="D42" s="435">
        <f>IF(COUNTIF($H$14:$H$30,29),VLOOKUP(29,$H$14:$CU$30,3,FALSE),0)</f>
        <v>0</v>
      </c>
      <c r="E42" s="429">
        <f>IF(COUNTIF($H$14:$H$30,29),VLOOKUP(29,$H$14:$CU$30,4,FALSE),0)</f>
        <v>0</v>
      </c>
      <c r="F42" s="430">
        <f>IF(COUNTIF($H$14:$H$30,29),VLOOKUP(29,$H$14:$CU$30,92,FALSE),0)</f>
        <v>0</v>
      </c>
      <c r="G42" s="431">
        <f>IF(COUNTIF($H$14:$H$30,29),VLOOKUP(29,$H$14:$CW$30,94,FALSE),0)</f>
        <v>0</v>
      </c>
      <c r="I42" s="385" t="s">
        <v>201</v>
      </c>
      <c r="J42" s="1187">
        <f ca="1">(J41)/J35</f>
        <v>0.18401984375</v>
      </c>
      <c r="K42" s="1187"/>
      <c r="L42" s="1187">
        <f ca="1">L41/J35</f>
        <v>0.1708875</v>
      </c>
      <c r="M42" s="1187"/>
      <c r="N42" s="1187"/>
      <c r="O42" s="1187"/>
      <c r="P42" s="1187"/>
      <c r="Q42" s="1187"/>
      <c r="R42" s="1187"/>
      <c r="S42" s="1187"/>
      <c r="T42" s="1187"/>
      <c r="U42" s="1187"/>
      <c r="V42" s="1187"/>
      <c r="W42" s="1187"/>
      <c r="X42" s="392"/>
      <c r="Y42" s="393"/>
      <c r="Z42" s="1375"/>
      <c r="AA42" s="1376"/>
      <c r="AB42" s="1376"/>
      <c r="AC42" s="1376"/>
      <c r="AD42" s="1376"/>
      <c r="AE42" s="1376"/>
      <c r="AF42" s="1376"/>
      <c r="AG42" s="1376"/>
      <c r="AH42" s="1376"/>
      <c r="AI42" s="1376"/>
      <c r="AJ42" s="1376"/>
      <c r="AK42" s="1376"/>
      <c r="AL42" s="1376"/>
      <c r="AM42" s="1376"/>
      <c r="AN42" s="1376"/>
      <c r="AO42" s="1376"/>
      <c r="AP42" s="1376"/>
      <c r="AQ42" s="1376"/>
      <c r="AR42" s="1376"/>
      <c r="AS42" s="1376"/>
      <c r="AT42" s="1376"/>
      <c r="AU42" s="1376"/>
      <c r="AV42" s="1376"/>
      <c r="AW42" s="1376"/>
      <c r="AX42" s="1376"/>
      <c r="AY42" s="1376"/>
      <c r="AZ42" s="1376"/>
      <c r="BA42" s="1376"/>
      <c r="BB42" s="1376"/>
      <c r="BC42" s="1376"/>
      <c r="BD42" s="1376"/>
      <c r="BE42" s="1376"/>
      <c r="BF42" s="1376"/>
      <c r="BG42" s="1376"/>
      <c r="BH42" s="1376"/>
      <c r="BI42" s="1376"/>
      <c r="BJ42" s="1376"/>
      <c r="BK42" s="1376"/>
      <c r="BL42" s="1376"/>
      <c r="BM42" s="1376"/>
      <c r="BN42" s="1376"/>
      <c r="BO42" s="1376"/>
      <c r="BP42" s="1376"/>
      <c r="BQ42" s="1376"/>
      <c r="BR42" s="1376"/>
      <c r="BS42" s="1376"/>
      <c r="BT42" s="1376"/>
      <c r="BU42" s="1376"/>
      <c r="BV42" s="1376"/>
      <c r="BW42" s="1376"/>
      <c r="BX42" s="1376"/>
      <c r="BY42" s="1376"/>
      <c r="BZ42" s="1376"/>
      <c r="CA42" s="1376"/>
      <c r="CB42" s="1376"/>
      <c r="CC42" s="1376"/>
      <c r="CD42" s="1376"/>
      <c r="CE42" s="1376"/>
      <c r="CF42" s="1376"/>
      <c r="CG42" s="1376"/>
      <c r="CH42" s="1376"/>
      <c r="CI42" s="1377"/>
      <c r="CP42" s="64"/>
      <c r="CT42" s="64"/>
      <c r="CU42" s="64"/>
      <c r="CV42" s="64"/>
    </row>
    <row r="43" spans="1:126" ht="22.5" customHeight="1">
      <c r="A43" s="443">
        <f t="shared" si="8"/>
        <v>30</v>
      </c>
      <c r="B43" s="269" t="str">
        <f>ｼﾌﾄ原本!C34</f>
        <v>不足①</v>
      </c>
      <c r="C43" s="780">
        <f>ｼﾌﾄ原本!V34</f>
        <v>0</v>
      </c>
      <c r="D43" s="435">
        <f>IF(COUNTIF($H$14:$H$30,30),VLOOKUP(30,$H$14:$CU$30,3,FALSE),0)</f>
        <v>0</v>
      </c>
      <c r="E43" s="429">
        <f>IF(COUNTIF($H$14:$H$30,30),VLOOKUP(30,$H$14:$CU$30,4,FALSE),0)</f>
        <v>0</v>
      </c>
      <c r="F43" s="430">
        <f>IF(COUNTIF($H$14:$H$30,30),VLOOKUP(30,$H$14:$CU$30,92,FALSE),0)</f>
        <v>0</v>
      </c>
      <c r="G43" s="431">
        <f>IF(COUNTIF($H$14:$H$30,30),VLOOKUP(30,$H$14:$CW$30,94,FALSE),0)</f>
        <v>0</v>
      </c>
      <c r="I43" s="395"/>
      <c r="J43" s="396"/>
      <c r="K43" s="396"/>
      <c r="L43" s="396"/>
      <c r="M43" s="396"/>
      <c r="N43" s="396"/>
      <c r="O43" s="396"/>
      <c r="P43" s="396"/>
      <c r="Q43" s="396"/>
      <c r="R43" s="396"/>
      <c r="S43" s="396"/>
      <c r="T43" s="396"/>
      <c r="U43" s="396"/>
      <c r="V43" s="396"/>
      <c r="W43" s="396"/>
      <c r="Z43" s="1375"/>
      <c r="AA43" s="1376"/>
      <c r="AB43" s="1376"/>
      <c r="AC43" s="1376"/>
      <c r="AD43" s="1376"/>
      <c r="AE43" s="1376"/>
      <c r="AF43" s="1376"/>
      <c r="AG43" s="1376"/>
      <c r="AH43" s="1376"/>
      <c r="AI43" s="1376"/>
      <c r="AJ43" s="1376"/>
      <c r="AK43" s="1376"/>
      <c r="AL43" s="1376"/>
      <c r="AM43" s="1376"/>
      <c r="AN43" s="1376"/>
      <c r="AO43" s="1376"/>
      <c r="AP43" s="1376"/>
      <c r="AQ43" s="1376"/>
      <c r="AR43" s="1376"/>
      <c r="AS43" s="1376"/>
      <c r="AT43" s="1376"/>
      <c r="AU43" s="1376"/>
      <c r="AV43" s="1376"/>
      <c r="AW43" s="1376"/>
      <c r="AX43" s="1376"/>
      <c r="AY43" s="1376"/>
      <c r="AZ43" s="1376"/>
      <c r="BA43" s="1376"/>
      <c r="BB43" s="1376"/>
      <c r="BC43" s="1376"/>
      <c r="BD43" s="1376"/>
      <c r="BE43" s="1376"/>
      <c r="BF43" s="1376"/>
      <c r="BG43" s="1376"/>
      <c r="BH43" s="1376"/>
      <c r="BI43" s="1376"/>
      <c r="BJ43" s="1376"/>
      <c r="BK43" s="1376"/>
      <c r="BL43" s="1376"/>
      <c r="BM43" s="1376"/>
      <c r="BN43" s="1376"/>
      <c r="BO43" s="1376"/>
      <c r="BP43" s="1376"/>
      <c r="BQ43" s="1376"/>
      <c r="BR43" s="1376"/>
      <c r="BS43" s="1376"/>
      <c r="BT43" s="1376"/>
      <c r="BU43" s="1376"/>
      <c r="BV43" s="1376"/>
      <c r="BW43" s="1376"/>
      <c r="BX43" s="1376"/>
      <c r="BY43" s="1376"/>
      <c r="BZ43" s="1376"/>
      <c r="CA43" s="1376"/>
      <c r="CB43" s="1376"/>
      <c r="CC43" s="1376"/>
      <c r="CD43" s="1376"/>
      <c r="CE43" s="1376"/>
      <c r="CF43" s="1376"/>
      <c r="CG43" s="1376"/>
      <c r="CH43" s="1376"/>
      <c r="CI43" s="1377"/>
      <c r="CP43" s="64"/>
      <c r="CT43" s="64"/>
      <c r="CU43" s="64"/>
      <c r="CV43" s="64"/>
    </row>
    <row r="44" spans="1:126" ht="22.5" customHeight="1">
      <c r="A44" s="443">
        <f t="shared" si="8"/>
        <v>31</v>
      </c>
      <c r="B44" s="269">
        <f>ｼﾌﾄ原本!C35</f>
        <v>0</v>
      </c>
      <c r="C44" s="785">
        <f>ｼﾌﾄ原本!E35</f>
        <v>0</v>
      </c>
      <c r="D44" s="435">
        <f>IF(COUNTIF($H$14:$H$30,31),VLOOKUP(31,$H$14:$CU$30,3,FALSE),0)</f>
        <v>0</v>
      </c>
      <c r="E44" s="429">
        <f>IF(COUNTIF($H$14:$H$30,31),VLOOKUP(31,$H$14:$CU$30,4,FALSE),0)</f>
        <v>0</v>
      </c>
      <c r="F44" s="430">
        <f>IF(COUNTIF($H$14:$H$30,31),VLOOKUP(31,$H$14:$CU$30,92,FALSE),0)</f>
        <v>0</v>
      </c>
      <c r="G44" s="431">
        <f>IF(COUNTIF($H$14:$H$30,31),VLOOKUP(31,$H$14:$CW$30,94,FALSE),0)</f>
        <v>0</v>
      </c>
      <c r="I44" s="395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Z44" s="1375"/>
      <c r="AA44" s="1376"/>
      <c r="AB44" s="1376"/>
      <c r="AC44" s="1376"/>
      <c r="AD44" s="1376"/>
      <c r="AE44" s="1376"/>
      <c r="AF44" s="1376"/>
      <c r="AG44" s="1376"/>
      <c r="AH44" s="1376"/>
      <c r="AI44" s="1376"/>
      <c r="AJ44" s="1376"/>
      <c r="AK44" s="1376"/>
      <c r="AL44" s="1376"/>
      <c r="AM44" s="1376"/>
      <c r="AN44" s="1376"/>
      <c r="AO44" s="1376"/>
      <c r="AP44" s="1376"/>
      <c r="AQ44" s="1376"/>
      <c r="AR44" s="1376"/>
      <c r="AS44" s="1376"/>
      <c r="AT44" s="1376"/>
      <c r="AU44" s="1376"/>
      <c r="AV44" s="1376"/>
      <c r="AW44" s="1376"/>
      <c r="AX44" s="1376"/>
      <c r="AY44" s="1376"/>
      <c r="AZ44" s="1376"/>
      <c r="BA44" s="1376"/>
      <c r="BB44" s="1376"/>
      <c r="BC44" s="1376"/>
      <c r="BD44" s="1376"/>
      <c r="BE44" s="1376"/>
      <c r="BF44" s="1376"/>
      <c r="BG44" s="1376"/>
      <c r="BH44" s="1376"/>
      <c r="BI44" s="1376"/>
      <c r="BJ44" s="1376"/>
      <c r="BK44" s="1376"/>
      <c r="BL44" s="1376"/>
      <c r="BM44" s="1376"/>
      <c r="BN44" s="1376"/>
      <c r="BO44" s="1376"/>
      <c r="BP44" s="1376"/>
      <c r="BQ44" s="1376"/>
      <c r="BR44" s="1376"/>
      <c r="BS44" s="1376"/>
      <c r="BT44" s="1376"/>
      <c r="BU44" s="1376"/>
      <c r="BV44" s="1376"/>
      <c r="BW44" s="1376"/>
      <c r="BX44" s="1376"/>
      <c r="BY44" s="1376"/>
      <c r="BZ44" s="1376"/>
      <c r="CA44" s="1376"/>
      <c r="CB44" s="1376"/>
      <c r="CC44" s="1376"/>
      <c r="CD44" s="1376"/>
      <c r="CE44" s="1376"/>
      <c r="CF44" s="1376"/>
      <c r="CG44" s="1376"/>
      <c r="CH44" s="1376"/>
      <c r="CI44" s="1377"/>
    </row>
    <row r="45" spans="1:126" ht="22.5" customHeight="1" thickBot="1">
      <c r="A45" s="443">
        <f t="shared" si="8"/>
        <v>32</v>
      </c>
      <c r="B45" s="269">
        <f>ｼﾌﾄ原本!C36</f>
        <v>0</v>
      </c>
      <c r="C45" s="785">
        <f>ｼﾌﾄ原本!E36</f>
        <v>0</v>
      </c>
      <c r="D45" s="435">
        <f>IF(COUNTIF($H$14:$H$30,32),VLOOKUP(32,$H$14:$CU$30,3,FALSE),0)</f>
        <v>0</v>
      </c>
      <c r="E45" s="429">
        <f>IF(COUNTIF($H$14:$H$30,32),VLOOKUP(32,$H$14:$CU$30,4,FALSE),0)</f>
        <v>0</v>
      </c>
      <c r="F45" s="430">
        <f>IF(COUNTIF($H$14:$H$30,32),VLOOKUP(32,$H$14:$CU$30,92,FALSE),0)</f>
        <v>0</v>
      </c>
      <c r="G45" s="431">
        <f>IF(COUNTIF($H$14:$H$30,32),VLOOKUP(32,$H$14:$CW$30,94,FALSE),0)</f>
        <v>0</v>
      </c>
      <c r="I45" s="395"/>
      <c r="J45" s="396"/>
      <c r="K45" s="396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6"/>
      <c r="Z45" s="1378"/>
      <c r="AA45" s="1379"/>
      <c r="AB45" s="1379"/>
      <c r="AC45" s="1379"/>
      <c r="AD45" s="1379"/>
      <c r="AE45" s="1379"/>
      <c r="AF45" s="1379"/>
      <c r="AG45" s="1379"/>
      <c r="AH45" s="1379"/>
      <c r="AI45" s="1379"/>
      <c r="AJ45" s="1379"/>
      <c r="AK45" s="1379"/>
      <c r="AL45" s="1379"/>
      <c r="AM45" s="1379"/>
      <c r="AN45" s="1379"/>
      <c r="AO45" s="1379"/>
      <c r="AP45" s="1379"/>
      <c r="AQ45" s="1379"/>
      <c r="AR45" s="1379"/>
      <c r="AS45" s="1379"/>
      <c r="AT45" s="1379"/>
      <c r="AU45" s="1379"/>
      <c r="AV45" s="1379"/>
      <c r="AW45" s="1379"/>
      <c r="AX45" s="1379"/>
      <c r="AY45" s="1379"/>
      <c r="AZ45" s="1379"/>
      <c r="BA45" s="1379"/>
      <c r="BB45" s="1379"/>
      <c r="BC45" s="1379"/>
      <c r="BD45" s="1379"/>
      <c r="BE45" s="1379"/>
      <c r="BF45" s="1379"/>
      <c r="BG45" s="1379"/>
      <c r="BH45" s="1379"/>
      <c r="BI45" s="1379"/>
      <c r="BJ45" s="1379"/>
      <c r="BK45" s="1379"/>
      <c r="BL45" s="1379"/>
      <c r="BM45" s="1379"/>
      <c r="BN45" s="1379"/>
      <c r="BO45" s="1379"/>
      <c r="BP45" s="1379"/>
      <c r="BQ45" s="1379"/>
      <c r="BR45" s="1379"/>
      <c r="BS45" s="1379"/>
      <c r="BT45" s="1379"/>
      <c r="BU45" s="1379"/>
      <c r="BV45" s="1379"/>
      <c r="BW45" s="1379"/>
      <c r="BX45" s="1379"/>
      <c r="BY45" s="1379"/>
      <c r="BZ45" s="1379"/>
      <c r="CA45" s="1379"/>
      <c r="CB45" s="1379"/>
      <c r="CC45" s="1379"/>
      <c r="CD45" s="1379"/>
      <c r="CE45" s="1379"/>
      <c r="CF45" s="1379"/>
      <c r="CG45" s="1379"/>
      <c r="CH45" s="1379"/>
      <c r="CI45" s="1380"/>
    </row>
    <row r="46" spans="1:126" ht="22.5" customHeight="1" thickBot="1">
      <c r="A46" s="444">
        <f t="shared" si="8"/>
        <v>33</v>
      </c>
      <c r="B46" s="445">
        <f>ｼﾌﾄ原本!C37</f>
        <v>0</v>
      </c>
      <c r="C46" s="786">
        <f>ｼﾌﾄ原本!E37</f>
        <v>0</v>
      </c>
      <c r="D46" s="437">
        <f>IF(COUNTIF($H$14:$H$30,33),VLOOKUP(33,$H$14:$CU$30,3,FALSE),0)</f>
        <v>0</v>
      </c>
      <c r="E46" s="438">
        <f>IF(COUNTIF($H$14:$H$30,33),VLOOKUP(33,$H$14:$CU$30,4,FALSE),0)</f>
        <v>0</v>
      </c>
      <c r="F46" s="439">
        <f>IF(COUNTIF($H$14:$H$30,33),VLOOKUP(33,$H$14:$CU$30,92,FALSE),0)</f>
        <v>0</v>
      </c>
      <c r="G46" s="440">
        <f>IF(COUNTIF($H$14:$H$30,33),VLOOKUP(33,$H$14:$CW$30,94,FALSE),0)</f>
        <v>0</v>
      </c>
      <c r="I46" s="395"/>
      <c r="J46" s="396"/>
      <c r="K46" s="396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6"/>
    </row>
    <row r="47" spans="1:126" ht="20.25" customHeight="1">
      <c r="I47" s="385" t="s">
        <v>199</v>
      </c>
      <c r="J47" s="1382">
        <f ca="1">J41/K39</f>
        <v>1320.3217488789237</v>
      </c>
      <c r="K47" s="1382"/>
      <c r="L47" s="1382">
        <f>ﾃﾞｰﾀ入力!A8</f>
        <v>1260</v>
      </c>
      <c r="M47" s="1382"/>
      <c r="N47" s="1382"/>
      <c r="O47" s="1382"/>
      <c r="P47" s="1382"/>
      <c r="Q47" s="1382"/>
      <c r="R47" s="1382"/>
      <c r="S47" s="1382"/>
      <c r="T47" s="1382"/>
      <c r="U47" s="1382"/>
      <c r="V47" s="1382"/>
      <c r="W47" s="1382"/>
      <c r="DP47" s="221"/>
      <c r="DT47" s="69"/>
      <c r="DU47" s="69"/>
      <c r="DV47" s="69"/>
    </row>
    <row r="48" spans="1:126" ht="20.25" customHeight="1">
      <c r="I48" s="385" t="s">
        <v>82</v>
      </c>
      <c r="J48" s="1169">
        <f ca="1">CW31</f>
        <v>6282</v>
      </c>
      <c r="K48" s="1169"/>
      <c r="L48" s="1381"/>
      <c r="M48" s="1381"/>
      <c r="N48" s="1381"/>
      <c r="O48" s="1381"/>
      <c r="P48" s="1381"/>
      <c r="Q48" s="1381"/>
      <c r="R48" s="1381"/>
      <c r="S48" s="1381"/>
      <c r="T48" s="1381"/>
      <c r="U48" s="1381"/>
      <c r="V48" s="1381"/>
      <c r="W48" s="1381"/>
    </row>
    <row r="49" spans="11:19" ht="20.25" customHeight="1">
      <c r="K49" s="64"/>
      <c r="L49" s="398"/>
      <c r="M49" s="398"/>
      <c r="N49" s="64"/>
      <c r="O49" s="64"/>
      <c r="P49" s="64"/>
      <c r="Q49" s="64"/>
      <c r="R49" s="64"/>
      <c r="S49" s="64"/>
    </row>
    <row r="50" spans="11:19" ht="20.25" customHeight="1">
      <c r="K50" s="64"/>
      <c r="L50" s="66"/>
      <c r="M50" s="66"/>
      <c r="N50" s="64"/>
      <c r="O50" s="64"/>
      <c r="P50" s="64"/>
      <c r="Q50" s="64"/>
      <c r="R50" s="64"/>
      <c r="S50" s="64"/>
    </row>
    <row r="51" spans="11:19" ht="20.25" customHeight="1">
      <c r="L51" s="64"/>
      <c r="M51" s="64"/>
    </row>
    <row r="52" spans="11:19" ht="20.25" customHeight="1">
      <c r="L52" s="64"/>
      <c r="M52" s="64"/>
    </row>
  </sheetData>
  <sheetProtection formatCells="0"/>
  <mergeCells count="349">
    <mergeCell ref="CH36:CI36"/>
    <mergeCell ref="CH37:CI37"/>
    <mergeCell ref="CH38:CI38"/>
    <mergeCell ref="CH39:CI39"/>
    <mergeCell ref="Z36:AY36"/>
    <mergeCell ref="X32:AA32"/>
    <mergeCell ref="BV39:CG39"/>
    <mergeCell ref="BV35:CG35"/>
    <mergeCell ref="BV36:CG36"/>
    <mergeCell ref="BV38:CG38"/>
    <mergeCell ref="BT39:BU39"/>
    <mergeCell ref="BF38:BG38"/>
    <mergeCell ref="BT36:BU36"/>
    <mergeCell ref="BT37:BU37"/>
    <mergeCell ref="BT38:BU38"/>
    <mergeCell ref="AZ37:BE37"/>
    <mergeCell ref="Z38:AY38"/>
    <mergeCell ref="Z39:AY39"/>
    <mergeCell ref="BH35:BS35"/>
    <mergeCell ref="BH37:BS37"/>
    <mergeCell ref="BH38:BS38"/>
    <mergeCell ref="BH39:BS39"/>
    <mergeCell ref="BF39:BG39"/>
    <mergeCell ref="BV34:CI34"/>
    <mergeCell ref="CH35:CI35"/>
    <mergeCell ref="CJ31:CM31"/>
    <mergeCell ref="CF32:CI32"/>
    <mergeCell ref="BT35:BU35"/>
    <mergeCell ref="CJ32:CM32"/>
    <mergeCell ref="AZ35:BE35"/>
    <mergeCell ref="AZ31:BC31"/>
    <mergeCell ref="BD31:BG31"/>
    <mergeCell ref="AB33:AE33"/>
    <mergeCell ref="AF33:AI33"/>
    <mergeCell ref="AF31:AI31"/>
    <mergeCell ref="CF31:CI31"/>
    <mergeCell ref="BP31:BS31"/>
    <mergeCell ref="AJ32:AM32"/>
    <mergeCell ref="BH32:BK32"/>
    <mergeCell ref="K1:U1"/>
    <mergeCell ref="V1:Y1"/>
    <mergeCell ref="AZ6:BC6"/>
    <mergeCell ref="BD6:BG6"/>
    <mergeCell ref="AZ7:BC7"/>
    <mergeCell ref="BD7:BG7"/>
    <mergeCell ref="AN5:AQ5"/>
    <mergeCell ref="AR5:AU5"/>
    <mergeCell ref="AR1:AU1"/>
    <mergeCell ref="BD5:BG5"/>
    <mergeCell ref="AZ5:BC5"/>
    <mergeCell ref="AZ1:BC1"/>
    <mergeCell ref="AZ3:BC3"/>
    <mergeCell ref="AV5:AY5"/>
    <mergeCell ref="AC1:AI1"/>
    <mergeCell ref="AJ1:AM1"/>
    <mergeCell ref="L3:O3"/>
    <mergeCell ref="AF6:AI6"/>
    <mergeCell ref="AR7:AU7"/>
    <mergeCell ref="AJ3:AM3"/>
    <mergeCell ref="AN3:AQ3"/>
    <mergeCell ref="AB3:AE3"/>
    <mergeCell ref="BD1:BK1"/>
    <mergeCell ref="AN1:AQ1"/>
    <mergeCell ref="CN2:CO2"/>
    <mergeCell ref="CN4:CO4"/>
    <mergeCell ref="CN6:CO6"/>
    <mergeCell ref="CN7:CO7"/>
    <mergeCell ref="CN3:CO3"/>
    <mergeCell ref="CN5:CO5"/>
    <mergeCell ref="CF8:CI8"/>
    <mergeCell ref="X4:AA4"/>
    <mergeCell ref="X5:AA5"/>
    <mergeCell ref="AB5:AE5"/>
    <mergeCell ref="AB8:AE8"/>
    <mergeCell ref="AF8:AI8"/>
    <mergeCell ref="CJ4:CM4"/>
    <mergeCell ref="CJ7:CM7"/>
    <mergeCell ref="CF7:CI7"/>
    <mergeCell ref="BT6:BW6"/>
    <mergeCell ref="CB8:CE8"/>
    <mergeCell ref="BX7:CA7"/>
    <mergeCell ref="BT8:BW8"/>
    <mergeCell ref="BH8:BK8"/>
    <mergeCell ref="BL7:BO7"/>
    <mergeCell ref="BP7:BS7"/>
    <mergeCell ref="BT4:BW4"/>
    <mergeCell ref="BL5:BO5"/>
    <mergeCell ref="AF5:AI5"/>
    <mergeCell ref="CJ3:CM3"/>
    <mergeCell ref="CF5:CI5"/>
    <mergeCell ref="BT7:BW7"/>
    <mergeCell ref="BH5:BK5"/>
    <mergeCell ref="AV7:AY7"/>
    <mergeCell ref="BP4:BS4"/>
    <mergeCell ref="AR4:AU4"/>
    <mergeCell ref="AZ4:BC4"/>
    <mergeCell ref="BP6:BS6"/>
    <mergeCell ref="BH7:BK7"/>
    <mergeCell ref="BP5:BS5"/>
    <mergeCell ref="BH6:BK6"/>
    <mergeCell ref="BD3:BG3"/>
    <mergeCell ref="CB3:CE3"/>
    <mergeCell ref="BD4:BG4"/>
    <mergeCell ref="AF4:AI4"/>
    <mergeCell ref="AJ4:AM4"/>
    <mergeCell ref="AR3:AU3"/>
    <mergeCell ref="AF3:AI3"/>
    <mergeCell ref="AN4:AQ4"/>
    <mergeCell ref="CP13:CQ13"/>
    <mergeCell ref="CP14:CQ14"/>
    <mergeCell ref="CN13:CO13"/>
    <mergeCell ref="CN11:CO11"/>
    <mergeCell ref="CN10:CO10"/>
    <mergeCell ref="CN15:CO15"/>
    <mergeCell ref="AB4:AE4"/>
    <mergeCell ref="CF6:CI6"/>
    <mergeCell ref="CJ6:CM6"/>
    <mergeCell ref="BX4:CA4"/>
    <mergeCell ref="CB7:CE7"/>
    <mergeCell ref="CJ5:CM5"/>
    <mergeCell ref="CB5:CE5"/>
    <mergeCell ref="CB6:CE6"/>
    <mergeCell ref="AN6:AQ6"/>
    <mergeCell ref="AR6:AU6"/>
    <mergeCell ref="BD8:BG8"/>
    <mergeCell ref="AR8:AU8"/>
    <mergeCell ref="BH10:BK10"/>
    <mergeCell ref="CF10:CI10"/>
    <mergeCell ref="BP10:BS10"/>
    <mergeCell ref="BX10:CA10"/>
    <mergeCell ref="CB10:CE10"/>
    <mergeCell ref="BH9:BK9"/>
    <mergeCell ref="CP15:CQ15"/>
    <mergeCell ref="CP28:CQ28"/>
    <mergeCell ref="CP19:CQ19"/>
    <mergeCell ref="CN22:CO22"/>
    <mergeCell ref="CP23:CQ23"/>
    <mergeCell ref="CN20:CO20"/>
    <mergeCell ref="CP26:CQ26"/>
    <mergeCell ref="CP29:CQ29"/>
    <mergeCell ref="CP31:CQ31"/>
    <mergeCell ref="CN29:CO29"/>
    <mergeCell ref="CP30:CQ30"/>
    <mergeCell ref="CN31:CO31"/>
    <mergeCell ref="CN25:CO25"/>
    <mergeCell ref="CP24:CQ24"/>
    <mergeCell ref="CN19:CO19"/>
    <mergeCell ref="CN28:CO28"/>
    <mergeCell ref="CP27:CQ27"/>
    <mergeCell ref="CN30:CO30"/>
    <mergeCell ref="CN26:CO26"/>
    <mergeCell ref="CN27:CO27"/>
    <mergeCell ref="CP20:CQ20"/>
    <mergeCell ref="CN21:CO21"/>
    <mergeCell ref="CP21:CQ21"/>
    <mergeCell ref="CP22:CQ22"/>
    <mergeCell ref="CP25:CQ25"/>
    <mergeCell ref="CP16:CQ16"/>
    <mergeCell ref="CN17:CO17"/>
    <mergeCell ref="CP17:CQ17"/>
    <mergeCell ref="CN18:CO18"/>
    <mergeCell ref="CP18:CQ18"/>
    <mergeCell ref="CN16:CO16"/>
    <mergeCell ref="CN24:CO24"/>
    <mergeCell ref="CN23:CO23"/>
    <mergeCell ref="BL8:BO8"/>
    <mergeCell ref="BP8:BS8"/>
    <mergeCell ref="CJ8:CM8"/>
    <mergeCell ref="CJ9:CM9"/>
    <mergeCell ref="CF9:CI9"/>
    <mergeCell ref="BT5:BW5"/>
    <mergeCell ref="BX8:CA8"/>
    <mergeCell ref="BL6:BO6"/>
    <mergeCell ref="BX6:CA6"/>
    <mergeCell ref="BX5:CA5"/>
    <mergeCell ref="CF11:CI11"/>
    <mergeCell ref="CB11:CE11"/>
    <mergeCell ref="CJ11:CM11"/>
    <mergeCell ref="CN9:CO9"/>
    <mergeCell ref="CN14:CO14"/>
    <mergeCell ref="CN8:CO8"/>
    <mergeCell ref="BP9:BS9"/>
    <mergeCell ref="BX9:CA9"/>
    <mergeCell ref="BT9:BW9"/>
    <mergeCell ref="CJ10:CM10"/>
    <mergeCell ref="CA1:CE1"/>
    <mergeCell ref="BT1:BZ1"/>
    <mergeCell ref="CF3:CI3"/>
    <mergeCell ref="CB4:CE4"/>
    <mergeCell ref="CF4:CI4"/>
    <mergeCell ref="BH4:BK4"/>
    <mergeCell ref="BH3:BK3"/>
    <mergeCell ref="AV3:AY3"/>
    <mergeCell ref="BL4:BO4"/>
    <mergeCell ref="AV4:AY4"/>
    <mergeCell ref="BT3:BW3"/>
    <mergeCell ref="BX3:CA3"/>
    <mergeCell ref="BL3:BO3"/>
    <mergeCell ref="BP3:BS3"/>
    <mergeCell ref="X3:AA3"/>
    <mergeCell ref="AZ8:BC8"/>
    <mergeCell ref="AN8:AQ8"/>
    <mergeCell ref="AR9:AU9"/>
    <mergeCell ref="AN7:AQ7"/>
    <mergeCell ref="I8:J8"/>
    <mergeCell ref="L7:O7"/>
    <mergeCell ref="L8:O8"/>
    <mergeCell ref="I9:J9"/>
    <mergeCell ref="P9:S9"/>
    <mergeCell ref="AJ9:AM9"/>
    <mergeCell ref="AV8:AY8"/>
    <mergeCell ref="AV9:AY9"/>
    <mergeCell ref="I7:J7"/>
    <mergeCell ref="P7:S7"/>
    <mergeCell ref="X8:AA8"/>
    <mergeCell ref="X7:AA7"/>
    <mergeCell ref="AB7:AE7"/>
    <mergeCell ref="AN9:AQ9"/>
    <mergeCell ref="AF7:AI7"/>
    <mergeCell ref="AJ7:AM7"/>
    <mergeCell ref="L4:O4"/>
    <mergeCell ref="AJ6:AM6"/>
    <mergeCell ref="AJ5:AM5"/>
    <mergeCell ref="I3:J4"/>
    <mergeCell ref="L47:W47"/>
    <mergeCell ref="J47:K47"/>
    <mergeCell ref="J42:K42"/>
    <mergeCell ref="T5:W5"/>
    <mergeCell ref="I5:J6"/>
    <mergeCell ref="T7:W7"/>
    <mergeCell ref="P8:S8"/>
    <mergeCell ref="P5:S5"/>
    <mergeCell ref="L5:O5"/>
    <mergeCell ref="L6:O6"/>
    <mergeCell ref="T6:W6"/>
    <mergeCell ref="T9:W9"/>
    <mergeCell ref="T8:W8"/>
    <mergeCell ref="P31:S31"/>
    <mergeCell ref="T31:W31"/>
    <mergeCell ref="P3:S3"/>
    <mergeCell ref="T3:W3"/>
    <mergeCell ref="P4:S4"/>
    <mergeCell ref="T4:W4"/>
    <mergeCell ref="J48:K48"/>
    <mergeCell ref="L48:W48"/>
    <mergeCell ref="L42:W42"/>
    <mergeCell ref="I11:J11"/>
    <mergeCell ref="J41:K41"/>
    <mergeCell ref="J34:K34"/>
    <mergeCell ref="L34:W34"/>
    <mergeCell ref="I10:J10"/>
    <mergeCell ref="L31:O31"/>
    <mergeCell ref="L10:O10"/>
    <mergeCell ref="L11:O11"/>
    <mergeCell ref="P11:S11"/>
    <mergeCell ref="T11:W11"/>
    <mergeCell ref="R39:W39"/>
    <mergeCell ref="J40:K40"/>
    <mergeCell ref="L40:W40"/>
    <mergeCell ref="J38:K38"/>
    <mergeCell ref="J37:K37"/>
    <mergeCell ref="J35:W35"/>
    <mergeCell ref="L37:W37"/>
    <mergeCell ref="AZ39:BE39"/>
    <mergeCell ref="Z35:AY35"/>
    <mergeCell ref="BF36:BG36"/>
    <mergeCell ref="AZ36:BE36"/>
    <mergeCell ref="AJ31:AM31"/>
    <mergeCell ref="P6:S6"/>
    <mergeCell ref="P10:S10"/>
    <mergeCell ref="T10:W10"/>
    <mergeCell ref="X10:AA10"/>
    <mergeCell ref="X11:AA11"/>
    <mergeCell ref="AV6:AY6"/>
    <mergeCell ref="X9:AA9"/>
    <mergeCell ref="X31:AA31"/>
    <mergeCell ref="AB31:AE31"/>
    <mergeCell ref="AV31:AY31"/>
    <mergeCell ref="X6:AA6"/>
    <mergeCell ref="AB6:AE6"/>
    <mergeCell ref="AJ8:AM8"/>
    <mergeCell ref="Z37:AY37"/>
    <mergeCell ref="AN31:AQ31"/>
    <mergeCell ref="AR31:AU31"/>
    <mergeCell ref="BD9:BG9"/>
    <mergeCell ref="BD10:BG10"/>
    <mergeCell ref="BD11:BG11"/>
    <mergeCell ref="BV37:CG37"/>
    <mergeCell ref="AZ38:BE38"/>
    <mergeCell ref="BF37:BG37"/>
    <mergeCell ref="AR11:AU11"/>
    <mergeCell ref="AN11:AQ11"/>
    <mergeCell ref="BH11:BK11"/>
    <mergeCell ref="BT32:BW32"/>
    <mergeCell ref="BH31:BK31"/>
    <mergeCell ref="L41:W41"/>
    <mergeCell ref="BX31:CA31"/>
    <mergeCell ref="BT11:BW11"/>
    <mergeCell ref="BH36:BS36"/>
    <mergeCell ref="AR32:AU32"/>
    <mergeCell ref="AV32:AY32"/>
    <mergeCell ref="AZ32:BC32"/>
    <mergeCell ref="AB32:AE32"/>
    <mergeCell ref="L38:W38"/>
    <mergeCell ref="L32:O32"/>
    <mergeCell ref="AF32:AI32"/>
    <mergeCell ref="AN32:AQ32"/>
    <mergeCell ref="AB11:AE11"/>
    <mergeCell ref="AF11:AI11"/>
    <mergeCell ref="J36:W36"/>
    <mergeCell ref="BL31:BO31"/>
    <mergeCell ref="AB9:AE9"/>
    <mergeCell ref="AR10:AU10"/>
    <mergeCell ref="AJ10:AM10"/>
    <mergeCell ref="AN10:AQ10"/>
    <mergeCell ref="AJ11:AM11"/>
    <mergeCell ref="BF35:BG35"/>
    <mergeCell ref="BH34:BU34"/>
    <mergeCell ref="AZ11:BC11"/>
    <mergeCell ref="AV10:AY10"/>
    <mergeCell ref="AV11:AY11"/>
    <mergeCell ref="BT10:BW10"/>
    <mergeCell ref="BL9:BO9"/>
    <mergeCell ref="Z34:BG34"/>
    <mergeCell ref="BL10:BO10"/>
    <mergeCell ref="Z40:CI45"/>
    <mergeCell ref="J32:K32"/>
    <mergeCell ref="P32:S32"/>
    <mergeCell ref="T32:W32"/>
    <mergeCell ref="L9:O9"/>
    <mergeCell ref="AF9:AI9"/>
    <mergeCell ref="BX11:CA11"/>
    <mergeCell ref="BD32:BG32"/>
    <mergeCell ref="BL32:BO32"/>
    <mergeCell ref="BP32:BS32"/>
    <mergeCell ref="AZ9:BC9"/>
    <mergeCell ref="J12:K12"/>
    <mergeCell ref="J13:K13"/>
    <mergeCell ref="BL11:BO11"/>
    <mergeCell ref="BP11:BS11"/>
    <mergeCell ref="AZ10:BC10"/>
    <mergeCell ref="AB10:AE10"/>
    <mergeCell ref="AF10:AI10"/>
    <mergeCell ref="L39:Q39"/>
    <mergeCell ref="CB9:CE9"/>
    <mergeCell ref="BX32:CA32"/>
    <mergeCell ref="CB32:CE32"/>
    <mergeCell ref="BT31:BW31"/>
    <mergeCell ref="CB31:CE31"/>
  </mergeCells>
  <phoneticPr fontId="41"/>
  <conditionalFormatting sqref="L31:O31">
    <cfRule type="cellIs" dxfId="405" priority="2" stopIfTrue="1" operator="greaterThan">
      <formula>$L$11</formula>
    </cfRule>
  </conditionalFormatting>
  <conditionalFormatting sqref="L32:CM32">
    <cfRule type="cellIs" dxfId="404" priority="21" stopIfTrue="1" operator="lessThan">
      <formula>0</formula>
    </cfRule>
  </conditionalFormatting>
  <conditionalFormatting sqref="P31:S31">
    <cfRule type="cellIs" dxfId="403" priority="3" stopIfTrue="1" operator="greaterThan">
      <formula>$P$11</formula>
    </cfRule>
  </conditionalFormatting>
  <conditionalFormatting sqref="T31:W31">
    <cfRule type="cellIs" dxfId="402" priority="4" stopIfTrue="1" operator="greaterThan">
      <formula>$T$11</formula>
    </cfRule>
  </conditionalFormatting>
  <conditionalFormatting sqref="X31:AA31">
    <cfRule type="cellIs" dxfId="401" priority="5" stopIfTrue="1" operator="greaterThan">
      <formula>$X$11</formula>
    </cfRule>
  </conditionalFormatting>
  <conditionalFormatting sqref="AB31:AE31">
    <cfRule type="cellIs" dxfId="400" priority="6" stopIfTrue="1" operator="greaterThan">
      <formula>$AB$11</formula>
    </cfRule>
  </conditionalFormatting>
  <conditionalFormatting sqref="AF31:AI31">
    <cfRule type="cellIs" dxfId="399" priority="7" stopIfTrue="1" operator="greaterThan">
      <formula>$AF$11</formula>
    </cfRule>
  </conditionalFormatting>
  <conditionalFormatting sqref="AJ31:AM31">
    <cfRule type="cellIs" dxfId="398" priority="8" stopIfTrue="1" operator="greaterThan">
      <formula>$AJ$11</formula>
    </cfRule>
  </conditionalFormatting>
  <conditionalFormatting sqref="AN31:AQ31">
    <cfRule type="cellIs" dxfId="397" priority="9" stopIfTrue="1" operator="greaterThan">
      <formula>$AN$11</formula>
    </cfRule>
  </conditionalFormatting>
  <conditionalFormatting sqref="AR31:AU31">
    <cfRule type="cellIs" dxfId="396" priority="10" stopIfTrue="1" operator="greaterThan">
      <formula>$AR$11</formula>
    </cfRule>
  </conditionalFormatting>
  <conditionalFormatting sqref="AV31:AY31">
    <cfRule type="cellIs" dxfId="395" priority="11" stopIfTrue="1" operator="greaterThan">
      <formula>$AV$11</formula>
    </cfRule>
  </conditionalFormatting>
  <conditionalFormatting sqref="AZ1:BC1">
    <cfRule type="expression" dxfId="394" priority="1" stopIfTrue="1">
      <formula>"WEEKDAY($AX$1)=1"</formula>
    </cfRule>
  </conditionalFormatting>
  <conditionalFormatting sqref="AZ31:BC31">
    <cfRule type="cellIs" dxfId="393" priority="12" stopIfTrue="1" operator="greaterThan">
      <formula>$AZ$11</formula>
    </cfRule>
  </conditionalFormatting>
  <conditionalFormatting sqref="BD31:BG31">
    <cfRule type="cellIs" dxfId="392" priority="13" stopIfTrue="1" operator="greaterThan">
      <formula>$BD$11</formula>
    </cfRule>
  </conditionalFormatting>
  <conditionalFormatting sqref="BH31:BK31">
    <cfRule type="cellIs" dxfId="391" priority="14" stopIfTrue="1" operator="greaterThan">
      <formula>$BH$11</formula>
    </cfRule>
  </conditionalFormatting>
  <conditionalFormatting sqref="BL31:BO31">
    <cfRule type="cellIs" dxfId="390" priority="15" stopIfTrue="1" operator="greaterThan">
      <formula>$BL$11</formula>
    </cfRule>
  </conditionalFormatting>
  <conditionalFormatting sqref="BP31:BS31">
    <cfRule type="cellIs" dxfId="389" priority="22" stopIfTrue="1" operator="greaterThan">
      <formula>$BP$11</formula>
    </cfRule>
  </conditionalFormatting>
  <conditionalFormatting sqref="BT31:BW31">
    <cfRule type="cellIs" dxfId="388" priority="16" stopIfTrue="1" operator="greaterThan">
      <formula>$BT$11</formula>
    </cfRule>
  </conditionalFormatting>
  <conditionalFormatting sqref="BX31:CA31">
    <cfRule type="cellIs" dxfId="387" priority="20" stopIfTrue="1" operator="greaterThan">
      <formula>$BX$11</formula>
    </cfRule>
  </conditionalFormatting>
  <conditionalFormatting sqref="CB31:CE31">
    <cfRule type="cellIs" dxfId="386" priority="17" stopIfTrue="1" operator="greaterThan">
      <formula>$CB$11</formula>
    </cfRule>
  </conditionalFormatting>
  <conditionalFormatting sqref="CF31:CI31">
    <cfRule type="cellIs" dxfId="385" priority="18" stopIfTrue="1" operator="greaterThan">
      <formula>$CF$11</formula>
    </cfRule>
  </conditionalFormatting>
  <conditionalFormatting sqref="CJ31:CM31">
    <cfRule type="cellIs" dxfId="384" priority="19" stopIfTrue="1" operator="greaterThan">
      <formula>$CJ$11</formula>
    </cfRule>
  </conditionalFormatting>
  <printOptions horizontalCentered="1"/>
  <pageMargins left="0.19652777777777777" right="0.19652777777777777" top="0.19652777777777777" bottom="0.19652777777777777" header="0.51180555555555562" footer="0.51180555555555562"/>
  <pageSetup paperSize="9" scale="62" orientation="landscape" useFirstPageNumber="1" errors="NA" horizontalDpi="360" verticalDpi="360" r:id="rId1"/>
  <headerFooter alignWithMargins="0"/>
  <ignoredErrors>
    <ignoredError sqref="L15:CM30 L14:AY14 BA14:CM14" unlocked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DV52"/>
  <sheetViews>
    <sheetView showGridLines="0" showZeros="0" zoomScale="66" zoomScaleNormal="66" zoomScaleSheetLayoutView="50" workbookViewId="0">
      <selection activeCell="K23" sqref="K23"/>
    </sheetView>
  </sheetViews>
  <sheetFormatPr baseColWidth="10" defaultColWidth="3.83203125" defaultRowHeight="20.25" customHeight="1"/>
  <cols>
    <col min="1" max="1" width="3.5" style="64" customWidth="1"/>
    <col min="2" max="2" width="10.6640625" style="65" customWidth="1"/>
    <col min="3" max="3" width="6.6640625" style="65" customWidth="1"/>
    <col min="4" max="7" width="6.6640625" style="65" hidden="1" customWidth="1"/>
    <col min="8" max="8" width="6.6640625" style="64" customWidth="1"/>
    <col min="9" max="9" width="15" style="64" bestFit="1" customWidth="1"/>
    <col min="10" max="10" width="10.6640625" style="64" customWidth="1"/>
    <col min="11" max="11" width="11.33203125" style="65" customWidth="1"/>
    <col min="12" max="19" width="1.83203125" style="65" customWidth="1"/>
    <col min="20" max="78" width="1.83203125" style="64" customWidth="1"/>
    <col min="79" max="79" width="2.33203125" style="64" customWidth="1"/>
    <col min="80" max="91" width="1.83203125" style="64" customWidth="1"/>
    <col min="92" max="93" width="4.83203125" style="64" customWidth="1"/>
    <col min="94" max="94" width="4.83203125" style="221" customWidth="1"/>
    <col min="95" max="95" width="4.83203125" style="64" customWidth="1"/>
    <col min="96" max="97" width="8.6640625" style="64" customWidth="1"/>
    <col min="98" max="98" width="8.6640625" style="69" customWidth="1"/>
    <col min="99" max="99" width="12.33203125" style="69" customWidth="1"/>
    <col min="100" max="100" width="7.6640625" style="69" hidden="1" customWidth="1"/>
    <col min="101" max="101" width="6.6640625" style="64" customWidth="1"/>
    <col min="102" max="102" width="5.5" style="64" customWidth="1"/>
    <col min="103" max="16384" width="3.83203125" style="64"/>
  </cols>
  <sheetData>
    <row r="1" spans="1:105" ht="36" customHeight="1">
      <c r="K1" s="1248" t="str">
        <f>ﾃﾞｰﾀ入力!B4</f>
        <v>新宿三丁目</v>
      </c>
      <c r="L1" s="1248"/>
      <c r="M1" s="1248"/>
      <c r="N1" s="1248"/>
      <c r="O1" s="1248"/>
      <c r="P1" s="1248"/>
      <c r="Q1" s="1248"/>
      <c r="R1" s="1248"/>
      <c r="S1" s="1248"/>
      <c r="T1" s="1248"/>
      <c r="U1" s="1248"/>
      <c r="V1" s="1483" t="s">
        <v>139</v>
      </c>
      <c r="W1" s="1483"/>
      <c r="X1" s="1483"/>
      <c r="Y1" s="1483"/>
      <c r="Z1" s="222"/>
      <c r="AC1" s="1340">
        <f>ﾃﾞｰﾀ入力!B5</f>
        <v>4</v>
      </c>
      <c r="AD1" s="1340"/>
      <c r="AE1" s="1340"/>
      <c r="AF1" s="1340"/>
      <c r="AG1" s="1340"/>
      <c r="AH1" s="1340"/>
      <c r="AI1" s="1340"/>
      <c r="AJ1" s="1340" t="s">
        <v>8</v>
      </c>
      <c r="AK1" s="1340"/>
      <c r="AL1" s="1340"/>
      <c r="AM1" s="1340"/>
      <c r="AN1" s="1340">
        <v>19</v>
      </c>
      <c r="AO1" s="1340"/>
      <c r="AP1" s="1340"/>
      <c r="AQ1" s="1340"/>
      <c r="AR1" s="1340" t="s">
        <v>120</v>
      </c>
      <c r="AS1" s="1340"/>
      <c r="AT1" s="1340"/>
      <c r="AU1" s="1340"/>
      <c r="AV1" s="605"/>
      <c r="AW1" s="605"/>
      <c r="AX1" s="605"/>
      <c r="AY1" s="605"/>
      <c r="AZ1" s="1342">
        <f>DATE(ﾃﾞｰﾀ入力!B3,ﾃﾞｰﾀ入力!B5,AN1)</f>
        <v>46131</v>
      </c>
      <c r="BA1" s="1342"/>
      <c r="BB1" s="1342"/>
      <c r="BC1" s="1342"/>
      <c r="BD1" s="1341" t="s">
        <v>148</v>
      </c>
      <c r="BE1" s="1341"/>
      <c r="BF1" s="1341"/>
      <c r="BG1" s="1341"/>
      <c r="BH1" s="1341"/>
      <c r="BI1" s="1341"/>
      <c r="BJ1" s="1341"/>
      <c r="BK1" s="1341"/>
      <c r="BL1" s="223"/>
      <c r="BM1" s="223"/>
      <c r="BN1" s="223"/>
      <c r="BO1" s="223"/>
      <c r="BP1" s="223"/>
      <c r="BQ1" s="223"/>
      <c r="BR1" s="223"/>
      <c r="BS1" s="223"/>
      <c r="BT1" s="1294" t="s">
        <v>200</v>
      </c>
      <c r="BU1" s="1294"/>
      <c r="BV1" s="1294"/>
      <c r="BW1" s="1294"/>
      <c r="BX1" s="1294"/>
      <c r="BY1" s="1294"/>
      <c r="BZ1" s="1294"/>
      <c r="CA1" s="1293">
        <v>5</v>
      </c>
      <c r="CB1" s="1293"/>
      <c r="CC1" s="1293"/>
      <c r="CD1" s="1293"/>
      <c r="CE1" s="1293"/>
      <c r="CH1" s="69"/>
      <c r="CI1" s="69"/>
      <c r="CJ1" s="69"/>
      <c r="CP1" s="64"/>
      <c r="CT1" s="64"/>
      <c r="CU1" s="64"/>
      <c r="CV1" s="64"/>
    </row>
    <row r="2" spans="1:105" ht="20.25" customHeight="1">
      <c r="B2" s="224"/>
      <c r="I2" s="225"/>
      <c r="J2" s="226"/>
      <c r="K2" s="318"/>
      <c r="L2" s="351">
        <v>0.20833333333333334</v>
      </c>
      <c r="M2" s="352"/>
      <c r="N2" s="352"/>
      <c r="O2" s="353"/>
      <c r="P2" s="354">
        <v>0.25</v>
      </c>
      <c r="Q2" s="355"/>
      <c r="R2" s="355"/>
      <c r="S2" s="355"/>
      <c r="T2" s="355" t="s">
        <v>149</v>
      </c>
      <c r="U2" s="355"/>
      <c r="V2" s="356"/>
      <c r="W2" s="356"/>
      <c r="X2" s="355" t="s">
        <v>150</v>
      </c>
      <c r="Y2" s="355"/>
      <c r="Z2" s="355"/>
      <c r="AA2" s="355"/>
      <c r="AB2" s="355" t="s">
        <v>151</v>
      </c>
      <c r="AC2" s="355"/>
      <c r="AD2" s="355"/>
      <c r="AE2" s="355"/>
      <c r="AF2" s="355" t="s">
        <v>152</v>
      </c>
      <c r="AG2" s="355"/>
      <c r="AH2" s="355"/>
      <c r="AI2" s="355"/>
      <c r="AJ2" s="355" t="s">
        <v>153</v>
      </c>
      <c r="AK2" s="355"/>
      <c r="AL2" s="355"/>
      <c r="AM2" s="355"/>
      <c r="AN2" s="355" t="s">
        <v>154</v>
      </c>
      <c r="AO2" s="355"/>
      <c r="AP2" s="355"/>
      <c r="AQ2" s="355"/>
      <c r="AR2" s="355" t="s">
        <v>155</v>
      </c>
      <c r="AS2" s="355"/>
      <c r="AT2" s="355"/>
      <c r="AU2" s="355"/>
      <c r="AV2" s="355" t="s">
        <v>156</v>
      </c>
      <c r="AW2" s="355"/>
      <c r="AX2" s="355"/>
      <c r="AY2" s="355"/>
      <c r="AZ2" s="355" t="s">
        <v>157</v>
      </c>
      <c r="BA2" s="355"/>
      <c r="BB2" s="355"/>
      <c r="BC2" s="355"/>
      <c r="BD2" s="355" t="s">
        <v>158</v>
      </c>
      <c r="BE2" s="355"/>
      <c r="BF2" s="355"/>
      <c r="BG2" s="355"/>
      <c r="BH2" s="355" t="s">
        <v>159</v>
      </c>
      <c r="BI2" s="355"/>
      <c r="BJ2" s="355"/>
      <c r="BK2" s="355"/>
      <c r="BL2" s="355" t="s">
        <v>160</v>
      </c>
      <c r="BM2" s="355"/>
      <c r="BN2" s="355"/>
      <c r="BO2" s="355"/>
      <c r="BP2" s="355" t="s">
        <v>161</v>
      </c>
      <c r="BQ2" s="355"/>
      <c r="BR2" s="355"/>
      <c r="BS2" s="355"/>
      <c r="BT2" s="355" t="s">
        <v>162</v>
      </c>
      <c r="BU2" s="355"/>
      <c r="BV2" s="355"/>
      <c r="BW2" s="355"/>
      <c r="BX2" s="355" t="s">
        <v>163</v>
      </c>
      <c r="BY2" s="355"/>
      <c r="BZ2" s="355"/>
      <c r="CA2" s="355"/>
      <c r="CB2" s="355" t="s">
        <v>164</v>
      </c>
      <c r="CC2" s="355"/>
      <c r="CD2" s="355"/>
      <c r="CE2" s="355"/>
      <c r="CF2" s="355" t="s">
        <v>165</v>
      </c>
      <c r="CG2" s="355"/>
      <c r="CH2" s="355"/>
      <c r="CI2" s="355"/>
      <c r="CJ2" s="355" t="s">
        <v>166</v>
      </c>
      <c r="CK2" s="355"/>
      <c r="CL2" s="355"/>
      <c r="CM2" s="355"/>
      <c r="CN2" s="1214"/>
      <c r="CO2" s="1214"/>
      <c r="CP2" s="64"/>
      <c r="CT2" s="221"/>
      <c r="CU2" s="64"/>
      <c r="CV2" s="64"/>
      <c r="CX2" s="69"/>
      <c r="CY2" s="69"/>
      <c r="CZ2" s="69"/>
    </row>
    <row r="3" spans="1:105" ht="20.25" customHeight="1">
      <c r="I3" s="1311" t="s">
        <v>167</v>
      </c>
      <c r="J3" s="1311"/>
      <c r="K3" s="357" t="s">
        <v>168</v>
      </c>
      <c r="L3" s="1210">
        <f>CHOOSE(CA1,ﾃﾞｰﾀ入力!X4,ﾃﾞｰﾀ入力!X5,ﾃﾞｰﾀ入力!X6,ﾃﾞｰﾀ入力!X7,ﾃﾞｰﾀ入力!X8,ﾃﾞｰﾀ入力!X9)</f>
        <v>0</v>
      </c>
      <c r="M3" s="1210"/>
      <c r="N3" s="1210"/>
      <c r="O3" s="1210"/>
      <c r="P3" s="1217">
        <f>CHOOSE($CA$1,ﾃﾞｰﾀ入力!Y$4,ﾃﾞｰﾀ入力!Y$5,ﾃﾞｰﾀ入力!Y$6,ﾃﾞｰﾀ入力!Y$7,ﾃﾞｰﾀ入力!Y$8,ﾃﾞｰﾀ入力!Y$9)</f>
        <v>0</v>
      </c>
      <c r="Q3" s="1217"/>
      <c r="R3" s="1217"/>
      <c r="S3" s="1217"/>
      <c r="T3" s="1217">
        <f>CHOOSE($CA$1,ﾃﾞｰﾀ入力!Z$4,ﾃﾞｰﾀ入力!Z$5,ﾃﾞｰﾀ入力!Z$6,ﾃﾞｰﾀ入力!Z$7,ﾃﾞｰﾀ入力!Z$8,ﾃﾞｰﾀ入力!Z$9)</f>
        <v>0</v>
      </c>
      <c r="U3" s="1217"/>
      <c r="V3" s="1217"/>
      <c r="W3" s="1217"/>
      <c r="X3" s="1217">
        <f>CHOOSE($CA$1,ﾃﾞｰﾀ入力!AA$4,ﾃﾞｰﾀ入力!AA$5,ﾃﾞｰﾀ入力!AA$6,ﾃﾞｰﾀ入力!AA$7,ﾃﾞｰﾀ入力!AA$8,ﾃﾞｰﾀ入力!AA$9)</f>
        <v>0</v>
      </c>
      <c r="Y3" s="1217"/>
      <c r="Z3" s="1217"/>
      <c r="AA3" s="1217"/>
      <c r="AB3" s="1217">
        <f>CHOOSE($CA$1,ﾃﾞｰﾀ入力!AB$4,ﾃﾞｰﾀ入力!AB$5,ﾃﾞｰﾀ入力!AB$6,ﾃﾞｰﾀ入力!AB$7,ﾃﾞｰﾀ入力!AB$8,ﾃﾞｰﾀ入力!AB$9)</f>
        <v>16</v>
      </c>
      <c r="AC3" s="1217"/>
      <c r="AD3" s="1217"/>
      <c r="AE3" s="1217"/>
      <c r="AF3" s="1217">
        <f>CHOOSE($CA$1,ﾃﾞｰﾀ入力!AC$4,ﾃﾞｰﾀ入力!AC$5,ﾃﾞｰﾀ入力!AC$6,ﾃﾞｰﾀ入力!AC$7,ﾃﾞｰﾀ入力!AC$8,ﾃﾞｰﾀ入力!AC$9)</f>
        <v>21</v>
      </c>
      <c r="AG3" s="1217"/>
      <c r="AH3" s="1217"/>
      <c r="AI3" s="1217"/>
      <c r="AJ3" s="1217">
        <f>CHOOSE($CA$1,ﾃﾞｰﾀ入力!AD$4,ﾃﾞｰﾀ入力!AD$5,ﾃﾞｰﾀ入力!AD$6,ﾃﾞｰﾀ入力!AD$7,ﾃﾞｰﾀ入力!AD$8,ﾃﾞｰﾀ入力!AD$9)</f>
        <v>25</v>
      </c>
      <c r="AK3" s="1217"/>
      <c r="AL3" s="1217"/>
      <c r="AM3" s="1217"/>
      <c r="AN3" s="1217">
        <f>CHOOSE($CA$1,ﾃﾞｰﾀ入力!AE$4,ﾃﾞｰﾀ入力!AE$5,ﾃﾞｰﾀ入力!AE$6,ﾃﾞｰﾀ入力!AE$7,ﾃﾞｰﾀ入力!AE$8,ﾃﾞｰﾀ入力!AE$9)</f>
        <v>36</v>
      </c>
      <c r="AO3" s="1217"/>
      <c r="AP3" s="1217"/>
      <c r="AQ3" s="1217"/>
      <c r="AR3" s="1217">
        <f>CHOOSE($CA$1,ﾃﾞｰﾀ入力!AF$4,ﾃﾞｰﾀ入力!AF$5,ﾃﾞｰﾀ入力!AF$6,ﾃﾞｰﾀ入力!AF$7,ﾃﾞｰﾀ入力!AF$8,ﾃﾞｰﾀ入力!AF$9)</f>
        <v>43</v>
      </c>
      <c r="AS3" s="1217"/>
      <c r="AT3" s="1217"/>
      <c r="AU3" s="1217"/>
      <c r="AV3" s="1217">
        <f>CHOOSE($CA$1,ﾃﾞｰﾀ入力!AG$4,ﾃﾞｰﾀ入力!AG$5,ﾃﾞｰﾀ入力!AG$6,ﾃﾞｰﾀ入力!AG$7,ﾃﾞｰﾀ入力!AG$8,ﾃﾞｰﾀ入力!AG$9)</f>
        <v>54</v>
      </c>
      <c r="AW3" s="1217"/>
      <c r="AX3" s="1217"/>
      <c r="AY3" s="1217"/>
      <c r="AZ3" s="1217">
        <f>CHOOSE($CA$1,ﾃﾞｰﾀ入力!AH$4,ﾃﾞｰﾀ入力!AH$5,ﾃﾞｰﾀ入力!AH$6,ﾃﾞｰﾀ入力!AH$7,ﾃﾞｰﾀ入力!AH$8,ﾃﾞｰﾀ入力!AH$9)</f>
        <v>52</v>
      </c>
      <c r="BA3" s="1217"/>
      <c r="BB3" s="1217"/>
      <c r="BC3" s="1217"/>
      <c r="BD3" s="1217">
        <f>CHOOSE($CA$1,ﾃﾞｰﾀ入力!AI$4,ﾃﾞｰﾀ入力!AI$5,ﾃﾞｰﾀ入力!AI$6,ﾃﾞｰﾀ入力!AI$7,ﾃﾞｰﾀ入力!AI$8,ﾃﾞｰﾀ入力!AI$9)</f>
        <v>52</v>
      </c>
      <c r="BE3" s="1217"/>
      <c r="BF3" s="1217"/>
      <c r="BG3" s="1217"/>
      <c r="BH3" s="1217">
        <f>CHOOSE($CA$1,ﾃﾞｰﾀ入力!AJ$4,ﾃﾞｰﾀ入力!AJ$5,ﾃﾞｰﾀ入力!AJ$6,ﾃﾞｰﾀ入力!AJ$7,ﾃﾞｰﾀ入力!AJ$8,ﾃﾞｰﾀ入力!AJ$9)</f>
        <v>32</v>
      </c>
      <c r="BI3" s="1217"/>
      <c r="BJ3" s="1217"/>
      <c r="BK3" s="1217"/>
      <c r="BL3" s="1217">
        <f>CHOOSE($CA$1,ﾃﾞｰﾀ入力!AK$4,ﾃﾞｰﾀ入力!AK$5,ﾃﾞｰﾀ入力!AK$6,ﾃﾞｰﾀ入力!AK$7,ﾃﾞｰﾀ入力!AK$8,ﾃﾞｰﾀ入力!AK$9)</f>
        <v>26</v>
      </c>
      <c r="BM3" s="1217"/>
      <c r="BN3" s="1217"/>
      <c r="BO3" s="1217"/>
      <c r="BP3" s="1217">
        <f>CHOOSE($CA$1,ﾃﾞｰﾀ入力!AL$4,ﾃﾞｰﾀ入力!AL$5,ﾃﾞｰﾀ入力!AL$6,ﾃﾞｰﾀ入力!AL$7,ﾃﾞｰﾀ入力!AL$8,ﾃﾞｰﾀ入力!AL$9)</f>
        <v>21</v>
      </c>
      <c r="BQ3" s="1217"/>
      <c r="BR3" s="1217"/>
      <c r="BS3" s="1217"/>
      <c r="BT3" s="1217">
        <f>CHOOSE($CA$1,ﾃﾞｰﾀ入力!AM$4,ﾃﾞｰﾀ入力!AM$5,ﾃﾞｰﾀ入力!AM$6,ﾃﾞｰﾀ入力!AM$7,ﾃﾞｰﾀ入力!AM$8,ﾃﾞｰﾀ入力!AM$9)</f>
        <v>15</v>
      </c>
      <c r="BU3" s="1217"/>
      <c r="BV3" s="1217"/>
      <c r="BW3" s="1217"/>
      <c r="BX3" s="1217">
        <f>CHOOSE($CA$1,ﾃﾞｰﾀ入力!AN4,ﾃﾞｰﾀ入力!AN$5,ﾃﾞｰﾀ入力!AN$6,ﾃﾞｰﾀ入力!AN$7,ﾃﾞｰﾀ入力!AN$8,ﾃﾞｰﾀ入力!AN$9)</f>
        <v>7.0000000000000009</v>
      </c>
      <c r="BY3" s="1217"/>
      <c r="BZ3" s="1217"/>
      <c r="CA3" s="1217"/>
      <c r="CB3" s="1217">
        <f>CHOOSE($CA$1,ﾃﾞｰﾀ入力!AO$4,ﾃﾞｰﾀ入力!AO$5,ﾃﾞｰﾀ入力!AO$6,ﾃﾞｰﾀ入力!AO$7,ﾃﾞｰﾀ入力!AO$8,ﾃﾞｰﾀ入力!AO$9)</f>
        <v>0</v>
      </c>
      <c r="CC3" s="1217"/>
      <c r="CD3" s="1217"/>
      <c r="CE3" s="1217"/>
      <c r="CF3" s="1217">
        <f>CHOOSE($CA$1,ﾃﾞｰﾀ入力!AP$4,ﾃﾞｰﾀ入力!AP$5,ﾃﾞｰﾀ入力!AP$6,ﾃﾞｰﾀ入力!AP$7,ﾃﾞｰﾀ入力!AP$8,ﾃﾞｰﾀ入力!AP$9)</f>
        <v>0</v>
      </c>
      <c r="CG3" s="1217"/>
      <c r="CH3" s="1217"/>
      <c r="CI3" s="1217"/>
      <c r="CJ3" s="1217">
        <f>CHOOSE($CA$1,ﾃﾞｰﾀ入力!AQ$4,ﾃﾞｰﾀ入力!AQ$5,ﾃﾞｰﾀ入力!AQ$6,ﾃﾞｰﾀ入力!AQ$7,ﾃﾞｰﾀ入力!AQ$8,ﾃﾞｰﾀ入力!AQ$9)</f>
        <v>0</v>
      </c>
      <c r="CK3" s="1217"/>
      <c r="CL3" s="1217"/>
      <c r="CM3" s="1295"/>
      <c r="CN3" s="1215">
        <f>CHOOSE(CA1,ﾃﾞｰﾀ入力!V4,ﾃﾞｰﾀ入力!V5,ﾃﾞｰﾀ入力!V6,ﾃﾞｰﾀ入力!V7,ﾃﾞｰﾀ入力!V8,ﾃﾞｰﾀ入力!V9)</f>
        <v>400</v>
      </c>
      <c r="CO3" s="1216"/>
      <c r="CP3" s="64"/>
      <c r="CT3" s="221"/>
      <c r="CU3" s="64"/>
      <c r="CV3" s="64"/>
      <c r="CX3" s="69"/>
      <c r="CY3" s="69"/>
      <c r="CZ3" s="69"/>
    </row>
    <row r="4" spans="1:105" ht="20.25" customHeight="1">
      <c r="I4" s="1311"/>
      <c r="J4" s="1311"/>
      <c r="K4" s="358" t="s">
        <v>169</v>
      </c>
      <c r="L4" s="1344">
        <f>L3</f>
        <v>0</v>
      </c>
      <c r="M4" s="1345"/>
      <c r="N4" s="1345"/>
      <c r="O4" s="1346"/>
      <c r="P4" s="1333">
        <f>L4+P3</f>
        <v>0</v>
      </c>
      <c r="Q4" s="1333"/>
      <c r="R4" s="1333"/>
      <c r="S4" s="1333"/>
      <c r="T4" s="1126">
        <f>P4+T3</f>
        <v>0</v>
      </c>
      <c r="U4" s="1127"/>
      <c r="V4" s="1127"/>
      <c r="W4" s="1127"/>
      <c r="X4" s="1333">
        <f>T4+X3</f>
        <v>0</v>
      </c>
      <c r="Y4" s="1333"/>
      <c r="Z4" s="1333"/>
      <c r="AA4" s="1333"/>
      <c r="AB4" s="1333">
        <f>X4+AB3</f>
        <v>16</v>
      </c>
      <c r="AC4" s="1333"/>
      <c r="AD4" s="1333"/>
      <c r="AE4" s="1333"/>
      <c r="AF4" s="1333">
        <f>AB4+AF3</f>
        <v>37</v>
      </c>
      <c r="AG4" s="1333"/>
      <c r="AH4" s="1333"/>
      <c r="AI4" s="1333"/>
      <c r="AJ4" s="1333">
        <f>AF4+AJ3</f>
        <v>62</v>
      </c>
      <c r="AK4" s="1333"/>
      <c r="AL4" s="1333"/>
      <c r="AM4" s="1333"/>
      <c r="AN4" s="1333">
        <f>AJ4+AN3</f>
        <v>98</v>
      </c>
      <c r="AO4" s="1333"/>
      <c r="AP4" s="1333"/>
      <c r="AQ4" s="1333"/>
      <c r="AR4" s="1333">
        <f>AN4+AR3</f>
        <v>141</v>
      </c>
      <c r="AS4" s="1333"/>
      <c r="AT4" s="1333"/>
      <c r="AU4" s="1333"/>
      <c r="AV4" s="1333">
        <f>AR4+AV3</f>
        <v>195</v>
      </c>
      <c r="AW4" s="1333"/>
      <c r="AX4" s="1333"/>
      <c r="AY4" s="1333"/>
      <c r="AZ4" s="1333">
        <f>AV4+AZ3</f>
        <v>247</v>
      </c>
      <c r="BA4" s="1333"/>
      <c r="BB4" s="1333"/>
      <c r="BC4" s="1333"/>
      <c r="BD4" s="1333">
        <f>AZ4+BD3</f>
        <v>299</v>
      </c>
      <c r="BE4" s="1333"/>
      <c r="BF4" s="1333"/>
      <c r="BG4" s="1333"/>
      <c r="BH4" s="1333">
        <f>BD4+BH3</f>
        <v>331</v>
      </c>
      <c r="BI4" s="1333"/>
      <c r="BJ4" s="1333"/>
      <c r="BK4" s="1333"/>
      <c r="BL4" s="1333">
        <f>BH4+BL3</f>
        <v>357</v>
      </c>
      <c r="BM4" s="1333"/>
      <c r="BN4" s="1333"/>
      <c r="BO4" s="1333"/>
      <c r="BP4" s="1333">
        <f>BL4+BP3</f>
        <v>378</v>
      </c>
      <c r="BQ4" s="1333"/>
      <c r="BR4" s="1333"/>
      <c r="BS4" s="1333"/>
      <c r="BT4" s="1333">
        <f>BP4+BT3</f>
        <v>393</v>
      </c>
      <c r="BU4" s="1333"/>
      <c r="BV4" s="1333"/>
      <c r="BW4" s="1333"/>
      <c r="BX4" s="1333">
        <f>BT4+BX3</f>
        <v>400</v>
      </c>
      <c r="BY4" s="1333"/>
      <c r="BZ4" s="1333"/>
      <c r="CA4" s="1333"/>
      <c r="CB4" s="1333">
        <f>BX4+CB3</f>
        <v>400</v>
      </c>
      <c r="CC4" s="1333"/>
      <c r="CD4" s="1333"/>
      <c r="CE4" s="1333"/>
      <c r="CF4" s="1333">
        <f>CB4+CF3</f>
        <v>400</v>
      </c>
      <c r="CG4" s="1333"/>
      <c r="CH4" s="1333"/>
      <c r="CI4" s="1333"/>
      <c r="CJ4" s="1333">
        <f>CF4+CJ3</f>
        <v>400</v>
      </c>
      <c r="CK4" s="1333"/>
      <c r="CL4" s="1333"/>
      <c r="CM4" s="1353"/>
      <c r="CN4" s="1210">
        <f t="shared" ref="CN4:CN11" si="0">SUM(P4:CM4)</f>
        <v>4154</v>
      </c>
      <c r="CO4" s="1211"/>
      <c r="CP4" s="64"/>
      <c r="CT4" s="221"/>
      <c r="CU4" s="64"/>
      <c r="CV4" s="64"/>
      <c r="CX4" s="69"/>
      <c r="CY4" s="69"/>
      <c r="CZ4" s="69"/>
    </row>
    <row r="5" spans="1:105" ht="20.25" customHeight="1">
      <c r="I5" s="1311" t="s">
        <v>170</v>
      </c>
      <c r="J5" s="1311"/>
      <c r="K5" s="359" t="s">
        <v>171</v>
      </c>
      <c r="L5" s="1239"/>
      <c r="M5" s="1240"/>
      <c r="N5" s="1240"/>
      <c r="O5" s="1241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126"/>
      <c r="AK5" s="1126"/>
      <c r="AL5" s="1126"/>
      <c r="AM5" s="1126"/>
      <c r="AN5" s="1126"/>
      <c r="AO5" s="1126"/>
      <c r="AP5" s="1126"/>
      <c r="AQ5" s="1126"/>
      <c r="AR5" s="1126"/>
      <c r="AS5" s="1126"/>
      <c r="AT5" s="1126"/>
      <c r="AU5" s="1126"/>
      <c r="AV5" s="1126"/>
      <c r="AW5" s="1126"/>
      <c r="AX5" s="1126"/>
      <c r="AY5" s="1126"/>
      <c r="AZ5" s="1126"/>
      <c r="BA5" s="1126"/>
      <c r="BB5" s="1126"/>
      <c r="BC5" s="1126"/>
      <c r="BD5" s="1126"/>
      <c r="BE5" s="1126"/>
      <c r="BF5" s="1126"/>
      <c r="BG5" s="1126"/>
      <c r="BH5" s="1126"/>
      <c r="BI5" s="1126"/>
      <c r="BJ5" s="1126"/>
      <c r="BK5" s="1126"/>
      <c r="BL5" s="1126"/>
      <c r="BM5" s="1126"/>
      <c r="BN5" s="1126"/>
      <c r="BO5" s="1126"/>
      <c r="BP5" s="1126"/>
      <c r="BQ5" s="1126"/>
      <c r="BR5" s="1126"/>
      <c r="BS5" s="1126"/>
      <c r="BT5" s="1126"/>
      <c r="BU5" s="1126"/>
      <c r="BV5" s="1126"/>
      <c r="BW5" s="1126"/>
      <c r="BX5" s="1126"/>
      <c r="BY5" s="1126"/>
      <c r="BZ5" s="1126"/>
      <c r="CA5" s="1126"/>
      <c r="CB5" s="1126"/>
      <c r="CC5" s="1126"/>
      <c r="CD5" s="1126"/>
      <c r="CE5" s="1126"/>
      <c r="CF5" s="1297"/>
      <c r="CG5" s="1297"/>
      <c r="CH5" s="1297"/>
      <c r="CI5" s="1297"/>
      <c r="CJ5" s="1297"/>
      <c r="CK5" s="1297"/>
      <c r="CL5" s="1297"/>
      <c r="CM5" s="1354"/>
      <c r="CN5" s="1210">
        <f t="shared" si="0"/>
        <v>0</v>
      </c>
      <c r="CO5" s="1211"/>
      <c r="CP5" s="64"/>
      <c r="CT5" s="221"/>
      <c r="CU5" s="64"/>
      <c r="CV5" s="64"/>
      <c r="CX5" s="69"/>
      <c r="CY5" s="69"/>
      <c r="CZ5" s="69"/>
    </row>
    <row r="6" spans="1:105" ht="20.25" customHeight="1">
      <c r="I6" s="1339"/>
      <c r="J6" s="1339"/>
      <c r="K6" s="360" t="s">
        <v>169</v>
      </c>
      <c r="L6" s="1242"/>
      <c r="M6" s="1243"/>
      <c r="N6" s="1243"/>
      <c r="O6" s="1244"/>
      <c r="P6" s="1131"/>
      <c r="Q6" s="1131"/>
      <c r="R6" s="1131"/>
      <c r="S6" s="1131"/>
      <c r="T6" s="1131"/>
      <c r="U6" s="1131"/>
      <c r="V6" s="1131"/>
      <c r="W6" s="1131"/>
      <c r="X6" s="1131"/>
      <c r="Y6" s="1131"/>
      <c r="Z6" s="1131"/>
      <c r="AA6" s="1131"/>
      <c r="AB6" s="1131"/>
      <c r="AC6" s="1131"/>
      <c r="AD6" s="1131"/>
      <c r="AE6" s="1131"/>
      <c r="AF6" s="1131"/>
      <c r="AG6" s="1131"/>
      <c r="AH6" s="1131"/>
      <c r="AI6" s="1131"/>
      <c r="AJ6" s="1131"/>
      <c r="AK6" s="1131"/>
      <c r="AL6" s="1131"/>
      <c r="AM6" s="1131"/>
      <c r="AN6" s="1131"/>
      <c r="AO6" s="1131"/>
      <c r="AP6" s="1131"/>
      <c r="AQ6" s="1131"/>
      <c r="AR6" s="1131"/>
      <c r="AS6" s="1131"/>
      <c r="AT6" s="1131"/>
      <c r="AU6" s="1131"/>
      <c r="AV6" s="1131"/>
      <c r="AW6" s="1131"/>
      <c r="AX6" s="1131"/>
      <c r="AY6" s="1131"/>
      <c r="AZ6" s="1131"/>
      <c r="BA6" s="1131"/>
      <c r="BB6" s="1131"/>
      <c r="BC6" s="1131"/>
      <c r="BD6" s="1131"/>
      <c r="BE6" s="1131"/>
      <c r="BF6" s="1131"/>
      <c r="BG6" s="1131"/>
      <c r="BH6" s="1131"/>
      <c r="BI6" s="1131"/>
      <c r="BJ6" s="1131"/>
      <c r="BK6" s="1131"/>
      <c r="BL6" s="1131"/>
      <c r="BM6" s="1131"/>
      <c r="BN6" s="1131"/>
      <c r="BO6" s="1131"/>
      <c r="BP6" s="1131"/>
      <c r="BQ6" s="1131"/>
      <c r="BR6" s="1131"/>
      <c r="BS6" s="1131"/>
      <c r="BT6" s="1131"/>
      <c r="BU6" s="1131"/>
      <c r="BV6" s="1131"/>
      <c r="BW6" s="1131"/>
      <c r="BX6" s="1131"/>
      <c r="BY6" s="1131"/>
      <c r="BZ6" s="1131"/>
      <c r="CA6" s="1131"/>
      <c r="CB6" s="1131"/>
      <c r="CC6" s="1131"/>
      <c r="CD6" s="1131"/>
      <c r="CE6" s="1131"/>
      <c r="CF6" s="1298"/>
      <c r="CG6" s="1298"/>
      <c r="CH6" s="1298"/>
      <c r="CI6" s="1298"/>
      <c r="CJ6" s="1298"/>
      <c r="CK6" s="1298"/>
      <c r="CL6" s="1298"/>
      <c r="CM6" s="1299"/>
      <c r="CN6" s="1256">
        <f t="shared" si="0"/>
        <v>0</v>
      </c>
      <c r="CO6" s="1257"/>
      <c r="CP6" s="64"/>
      <c r="CT6" s="221"/>
      <c r="CU6" s="64"/>
      <c r="CV6" s="64"/>
      <c r="CX6" s="69"/>
      <c r="CY6" s="69"/>
      <c r="CZ6" s="69"/>
    </row>
    <row r="7" spans="1:105" ht="20.25" customHeight="1">
      <c r="I7" s="1338" t="s">
        <v>172</v>
      </c>
      <c r="J7" s="1338"/>
      <c r="K7" s="361" t="s">
        <v>168</v>
      </c>
      <c r="L7" s="1250">
        <f>IF(L3=0,0,LOOKUP(L3,ﾃﾞｰﾀ入力!$AU$12:$AU$32,ﾃﾞｰﾀ入力!$AV$12:$AV$32))</f>
        <v>0</v>
      </c>
      <c r="M7" s="1251"/>
      <c r="N7" s="1251"/>
      <c r="O7" s="1252"/>
      <c r="P7" s="1130">
        <f>IF(P3=0,0,LOOKUP(P3,ﾃﾞｰﾀ入力!$AU$12:$AU$32,ﾃﾞｰﾀ入力!$AV$12:$AV$32))</f>
        <v>0</v>
      </c>
      <c r="Q7" s="1130"/>
      <c r="R7" s="1130"/>
      <c r="S7" s="1130"/>
      <c r="T7" s="1130">
        <f>IF(T3=0,0,LOOKUP(T3,ﾃﾞｰﾀ入力!$AU$12:$AU$32,ﾃﾞｰﾀ入力!$AV$12:$AV$32))</f>
        <v>0</v>
      </c>
      <c r="U7" s="1130"/>
      <c r="V7" s="1130"/>
      <c r="W7" s="1130"/>
      <c r="X7" s="1130">
        <f>IF(X3=0,0,LOOKUP(X3,ﾃﾞｰﾀ入力!$AU$12:$AU$32,ﾃﾞｰﾀ入力!$AV$12:$AV$32))</f>
        <v>0</v>
      </c>
      <c r="Y7" s="1130"/>
      <c r="Z7" s="1130"/>
      <c r="AA7" s="1130"/>
      <c r="AB7" s="1130">
        <f>IF(AB3=0,0,LOOKUP(AB3,ﾃﾞｰﾀ入力!$AU$12:$AU$32,ﾃﾞｰﾀ入力!$AV$12:$AV$32))</f>
        <v>2</v>
      </c>
      <c r="AC7" s="1130"/>
      <c r="AD7" s="1130"/>
      <c r="AE7" s="1130"/>
      <c r="AF7" s="1130">
        <f>IF(AF3=0,0,LOOKUP(AF3,ﾃﾞｰﾀ入力!$AU$12:$AU$32,ﾃﾞｰﾀ入力!$AV$12:$AV$32))</f>
        <v>3</v>
      </c>
      <c r="AG7" s="1130"/>
      <c r="AH7" s="1130"/>
      <c r="AI7" s="1130"/>
      <c r="AJ7" s="1130">
        <f>IF(AJ3=0,0,LOOKUP(AJ3,ﾃﾞｰﾀ入力!$AU$12:$AU$32,ﾃﾞｰﾀ入力!$AV$12:$AV$32))</f>
        <v>4</v>
      </c>
      <c r="AK7" s="1130"/>
      <c r="AL7" s="1130"/>
      <c r="AM7" s="1130"/>
      <c r="AN7" s="1130">
        <f>IF(AN3=0,0,LOOKUP(AN3,ﾃﾞｰﾀ入力!$AU$12:$AU$32,ﾃﾞｰﾀ入力!$AV$12:$AV$32))</f>
        <v>5</v>
      </c>
      <c r="AO7" s="1130"/>
      <c r="AP7" s="1130"/>
      <c r="AQ7" s="1130"/>
      <c r="AR7" s="1130">
        <f>IF(AR3=0,0,LOOKUP(AR3,ﾃﾞｰﾀ入力!$AU$12:$AU$32,ﾃﾞｰﾀ入力!$AV$12:$AV$32))</f>
        <v>6</v>
      </c>
      <c r="AS7" s="1130"/>
      <c r="AT7" s="1130"/>
      <c r="AU7" s="1130"/>
      <c r="AV7" s="1130">
        <f>IF(AV3=0,0,LOOKUP(AV3,ﾃﾞｰﾀ入力!$AU$12:$AU$32,ﾃﾞｰﾀ入力!$AV$12:$AV$32))</f>
        <v>8</v>
      </c>
      <c r="AW7" s="1130"/>
      <c r="AX7" s="1130"/>
      <c r="AY7" s="1130"/>
      <c r="AZ7" s="1130">
        <f>IF(AZ3=0,0,LOOKUP(AZ3,ﾃﾞｰﾀ入力!$AU$12:$AU$32,ﾃﾞｰﾀ入力!$AV$12:$AV$32))</f>
        <v>8</v>
      </c>
      <c r="BA7" s="1130"/>
      <c r="BB7" s="1130"/>
      <c r="BC7" s="1130"/>
      <c r="BD7" s="1130">
        <f>IF(BD3=0,0,LOOKUP(BD3,ﾃﾞｰﾀ入力!$AU$12:$AU$32,ﾃﾞｰﾀ入力!$AV$12:$AV$32))</f>
        <v>8</v>
      </c>
      <c r="BE7" s="1130"/>
      <c r="BF7" s="1130"/>
      <c r="BG7" s="1130"/>
      <c r="BH7" s="1130">
        <f>IF(BH3=0,0,LOOKUP(BH3,ﾃﾞｰﾀ入力!$AU$12:$AU$32,ﾃﾞｰﾀ入力!$AV$12:$AV$32))</f>
        <v>4</v>
      </c>
      <c r="BI7" s="1130"/>
      <c r="BJ7" s="1130"/>
      <c r="BK7" s="1130"/>
      <c r="BL7" s="1130">
        <f>IF(BL3=0,0,LOOKUP(BL3,ﾃﾞｰﾀ入力!$AU$12:$AU$32,ﾃﾞｰﾀ入力!$AV$12:$AV$32))</f>
        <v>4</v>
      </c>
      <c r="BM7" s="1130"/>
      <c r="BN7" s="1130"/>
      <c r="BO7" s="1130"/>
      <c r="BP7" s="1130">
        <f>IF(BP3=0,0,LOOKUP(BP3,ﾃﾞｰﾀ入力!$AU$12:$AU$32,ﾃﾞｰﾀ入力!$AV$12:$AV$32))</f>
        <v>3</v>
      </c>
      <c r="BQ7" s="1130"/>
      <c r="BR7" s="1130"/>
      <c r="BS7" s="1130"/>
      <c r="BT7" s="1130">
        <f>IF(BT3=0,0,LOOKUP(BT3,ﾃﾞｰﾀ入力!$AU$12:$AU$32,ﾃﾞｰﾀ入力!$AV$12:$AV$32))</f>
        <v>2</v>
      </c>
      <c r="BU7" s="1130"/>
      <c r="BV7" s="1130"/>
      <c r="BW7" s="1130"/>
      <c r="BX7" s="1130">
        <f>IF(BX3=0,0,LOOKUP(BX3,ﾃﾞｰﾀ入力!$AU$12:$AU$32,ﾃﾞｰﾀ入力!$AV$12:$AV$32))</f>
        <v>2</v>
      </c>
      <c r="BY7" s="1130"/>
      <c r="BZ7" s="1130"/>
      <c r="CA7" s="1130"/>
      <c r="CB7" s="1130">
        <f>IF(CB3=0,0,LOOKUP(CB3,ﾃﾞｰﾀ入力!$AU$12:$AU$32,ﾃﾞｰﾀ入力!$AV$12:$AV$32))</f>
        <v>0</v>
      </c>
      <c r="CC7" s="1130"/>
      <c r="CD7" s="1130"/>
      <c r="CE7" s="1130"/>
      <c r="CF7" s="1201">
        <f>IF(CF3=0,0,LOOKUP(CF3,ﾃﾞｰﾀ入力!$AU$12:$AU$32,ﾃﾞｰﾀ入力!$AV$12:$AV$32))</f>
        <v>0</v>
      </c>
      <c r="CG7" s="1201"/>
      <c r="CH7" s="1201"/>
      <c r="CI7" s="1201"/>
      <c r="CJ7" s="1201">
        <f>IF(CJ3=0,0,LOOKUP(CJ3,ﾃﾞｰﾀ入力!$AU$12:$AU$32,ﾃﾞｰﾀ入力!$AV$12:$AV$32))</f>
        <v>0</v>
      </c>
      <c r="CK7" s="1201"/>
      <c r="CL7" s="1201"/>
      <c r="CM7" s="1202"/>
      <c r="CN7" s="1134">
        <f t="shared" si="0"/>
        <v>59</v>
      </c>
      <c r="CO7" s="1135"/>
      <c r="CP7" s="64"/>
      <c r="CT7" s="221"/>
      <c r="CU7" s="64"/>
      <c r="CV7" s="64"/>
      <c r="CX7" s="69"/>
      <c r="CY7" s="69"/>
      <c r="CZ7" s="69"/>
    </row>
    <row r="8" spans="1:105" ht="20.25" customHeight="1">
      <c r="I8" s="1311" t="s">
        <v>173</v>
      </c>
      <c r="J8" s="1311"/>
      <c r="K8" s="357" t="s">
        <v>168</v>
      </c>
      <c r="L8" s="1233">
        <f>CHOOSE($CA$1,ﾃﾞｰﾀ入力!W13,ﾃﾞｰﾀ入力!W16,ﾃﾞｰﾀ入力!W19,ﾃﾞｰﾀ入力!W22,ﾃﾞｰﾀ入力!W25,ﾃﾞｰﾀ入力!W28)</f>
        <v>0</v>
      </c>
      <c r="M8" s="1234"/>
      <c r="N8" s="1234"/>
      <c r="O8" s="1235"/>
      <c r="P8" s="1156">
        <f>CHOOSE($CA$1,ﾃﾞｰﾀ入力!$X13,ﾃﾞｰﾀ入力!$X16,ﾃﾞｰﾀ入力!$X19,ﾃﾞｰﾀ入力!$X22,ﾃﾞｰﾀ入力!$X25,ﾃﾞｰﾀ入力!$X28)</f>
        <v>0</v>
      </c>
      <c r="Q8" s="1156"/>
      <c r="R8" s="1156"/>
      <c r="S8" s="1156"/>
      <c r="T8" s="1156">
        <f>CHOOSE($CA$1,ﾃﾞｰﾀ入力!$Y13,ﾃﾞｰﾀ入力!$Y16,ﾃﾞｰﾀ入力!$Y19,ﾃﾞｰﾀ入力!$Y22,ﾃﾞｰﾀ入力!$Y25,ﾃﾞｰﾀ入力!$Y28)</f>
        <v>0</v>
      </c>
      <c r="U8" s="1156"/>
      <c r="V8" s="1156"/>
      <c r="W8" s="1156"/>
      <c r="X8" s="1156">
        <f>CHOOSE($CA$1,ﾃﾞｰﾀ入力!$Z13,ﾃﾞｰﾀ入力!$Z16,ﾃﾞｰﾀ入力!$Z19,ﾃﾞｰﾀ入力!$Z22,ﾃﾞｰﾀ入力!$Z25,ﾃﾞｰﾀ入力!$Z28)</f>
        <v>0</v>
      </c>
      <c r="Y8" s="1156"/>
      <c r="Z8" s="1156"/>
      <c r="AA8" s="1156"/>
      <c r="AB8" s="1156">
        <f>CHOOSE($CA$1,ﾃﾞｰﾀ入力!$AA13,ﾃﾞｰﾀ入力!$AA16,ﾃﾞｰﾀ入力!$AA19,ﾃﾞｰﾀ入力!$AA22,ﾃﾞｰﾀ入力!$AA25,ﾃﾞｰﾀ入力!$AA28)</f>
        <v>0</v>
      </c>
      <c r="AC8" s="1156"/>
      <c r="AD8" s="1156"/>
      <c r="AE8" s="1156"/>
      <c r="AF8" s="1156">
        <f>CHOOSE($CA$1,ﾃﾞｰﾀ入力!$AB13,ﾃﾞｰﾀ入力!$AB16,ﾃﾞｰﾀ入力!$AB19,ﾃﾞｰﾀ入力!$AB22,ﾃﾞｰﾀ入力!$AB25,ﾃﾞｰﾀ入力!$AB28)</f>
        <v>0</v>
      </c>
      <c r="AG8" s="1156"/>
      <c r="AH8" s="1156"/>
      <c r="AI8" s="1156"/>
      <c r="AJ8" s="1156">
        <f>CHOOSE($CA$1,ﾃﾞｰﾀ入力!$AC13,ﾃﾞｰﾀ入力!$AC16,ﾃﾞｰﾀ入力!$AC19,ﾃﾞｰﾀ入力!$AC22,ﾃﾞｰﾀ入力!$AC25,ﾃﾞｰﾀ入力!$AC28)</f>
        <v>0</v>
      </c>
      <c r="AK8" s="1156"/>
      <c r="AL8" s="1156"/>
      <c r="AM8" s="1156"/>
      <c r="AN8" s="1156">
        <f>CHOOSE($CA$1,ﾃﾞｰﾀ入力!$AD13,ﾃﾞｰﾀ入力!$AD16,ﾃﾞｰﾀ入力!$AD19,ﾃﾞｰﾀ入力!$AD22,ﾃﾞｰﾀ入力!$AD25,ﾃﾞｰﾀ入力!$AD28)</f>
        <v>0</v>
      </c>
      <c r="AO8" s="1156"/>
      <c r="AP8" s="1156"/>
      <c r="AQ8" s="1156"/>
      <c r="AR8" s="1156">
        <f>CHOOSE($CA$1,ﾃﾞｰﾀ入力!$AE13,ﾃﾞｰﾀ入力!$AE16,ﾃﾞｰﾀ入力!$AE19,ﾃﾞｰﾀ入力!$AE22,ﾃﾞｰﾀ入力!$AE25,ﾃﾞｰﾀ入力!$AE28)</f>
        <v>0</v>
      </c>
      <c r="AS8" s="1156"/>
      <c r="AT8" s="1156"/>
      <c r="AU8" s="1156"/>
      <c r="AV8" s="1156">
        <f>CHOOSE($CA$1,ﾃﾞｰﾀ入力!$AF13,ﾃﾞｰﾀ入力!$AF16,ﾃﾞｰﾀ入力!$AF19,ﾃﾞｰﾀ入力!$AF22,ﾃﾞｰﾀ入力!$AF25,ﾃﾞｰﾀ入力!$AF28)</f>
        <v>0</v>
      </c>
      <c r="AW8" s="1156"/>
      <c r="AX8" s="1156"/>
      <c r="AY8" s="1156"/>
      <c r="AZ8" s="1156">
        <f>CHOOSE($CA$1,ﾃﾞｰﾀ入力!$AG13,ﾃﾞｰﾀ入力!$AG16,ﾃﾞｰﾀ入力!$AG19,ﾃﾞｰﾀ入力!$AG22,ﾃﾞｰﾀ入力!$AG25,ﾃﾞｰﾀ入力!$AG28)</f>
        <v>0</v>
      </c>
      <c r="BA8" s="1156"/>
      <c r="BB8" s="1156"/>
      <c r="BC8" s="1156"/>
      <c r="BD8" s="1156">
        <f>CHOOSE($CA$1,ﾃﾞｰﾀ入力!$AH13,ﾃﾞｰﾀ入力!$AH16,ﾃﾞｰﾀ入力!$AH19,ﾃﾞｰﾀ入力!$AH22,ﾃﾞｰﾀ入力!$AH25,ﾃﾞｰﾀ入力!$AH28)</f>
        <v>0</v>
      </c>
      <c r="BE8" s="1156"/>
      <c r="BF8" s="1156"/>
      <c r="BG8" s="1156"/>
      <c r="BH8" s="1156">
        <f>CHOOSE($CA$1,ﾃﾞｰﾀ入力!$AI13,ﾃﾞｰﾀ入力!$AI16,ﾃﾞｰﾀ入力!$AI19,ﾃﾞｰﾀ入力!$AI22,ﾃﾞｰﾀ入力!$AI25,ﾃﾞｰﾀ入力!$AI28)</f>
        <v>0</v>
      </c>
      <c r="BI8" s="1156"/>
      <c r="BJ8" s="1156"/>
      <c r="BK8" s="1156"/>
      <c r="BL8" s="1156">
        <f>CHOOSE($CA$1,ﾃﾞｰﾀ入力!$AJ13,ﾃﾞｰﾀ入力!$AJ16,ﾃﾞｰﾀ入力!$AJ19,ﾃﾞｰﾀ入力!$AJ22,ﾃﾞｰﾀ入力!$AJ25,ﾃﾞｰﾀ入力!$AJ28)</f>
        <v>0</v>
      </c>
      <c r="BM8" s="1156"/>
      <c r="BN8" s="1156"/>
      <c r="BO8" s="1156"/>
      <c r="BP8" s="1156">
        <f>CHOOSE($CA$1,ﾃﾞｰﾀ入力!$AK13,ﾃﾞｰﾀ入力!$AK16,ﾃﾞｰﾀ入力!$AK19,ﾃﾞｰﾀ入力!$AK22,ﾃﾞｰﾀ入力!$AK25,ﾃﾞｰﾀ入力!$AK28)</f>
        <v>0</v>
      </c>
      <c r="BQ8" s="1156"/>
      <c r="BR8" s="1156"/>
      <c r="BS8" s="1156"/>
      <c r="BT8" s="1156">
        <f>CHOOSE($CA$1,ﾃﾞｰﾀ入力!$AL13,ﾃﾞｰﾀ入力!$AL16,ﾃﾞｰﾀ入力!$AL19,ﾃﾞｰﾀ入力!$AL22,ﾃﾞｰﾀ入力!$AL25,ﾃﾞｰﾀ入力!$AL28)</f>
        <v>0</v>
      </c>
      <c r="BU8" s="1156"/>
      <c r="BV8" s="1156"/>
      <c r="BW8" s="1156"/>
      <c r="BX8" s="1156">
        <f>CHOOSE($CA$1,ﾃﾞｰﾀ入力!$AM13,ﾃﾞｰﾀ入力!$AM16,ﾃﾞｰﾀ入力!$AM19,ﾃﾞｰﾀ入力!$AM22,ﾃﾞｰﾀ入力!$AM25,ﾃﾞｰﾀ入力!$AM28)</f>
        <v>0</v>
      </c>
      <c r="BY8" s="1156"/>
      <c r="BZ8" s="1156"/>
      <c r="CA8" s="1156"/>
      <c r="CB8" s="1156">
        <f>CHOOSE($CA$1,ﾃﾞｰﾀ入力!$AN13,ﾃﾞｰﾀ入力!$AN16,ﾃﾞｰﾀ入力!$AN19,ﾃﾞｰﾀ入力!$AN22,ﾃﾞｰﾀ入力!$AN25,ﾃﾞｰﾀ入力!$AN28)</f>
        <v>0</v>
      </c>
      <c r="CC8" s="1156"/>
      <c r="CD8" s="1156"/>
      <c r="CE8" s="1156"/>
      <c r="CF8" s="1156">
        <f>CHOOSE($CA$1,ﾃﾞｰﾀ入力!$AO13,ﾃﾞｰﾀ入力!$AO16,ﾃﾞｰﾀ入力!$AO19,ﾃﾞｰﾀ入力!$AO22,ﾃﾞｰﾀ入力!$AO25,ﾃﾞｰﾀ入力!$AO28)</f>
        <v>0</v>
      </c>
      <c r="CG8" s="1156"/>
      <c r="CH8" s="1156"/>
      <c r="CI8" s="1156"/>
      <c r="CJ8" s="1156">
        <f>CHOOSE($CA$1,ﾃﾞｰﾀ入力!$AP13,ﾃﾞｰﾀ入力!$AP16,ﾃﾞｰﾀ入力!$AP19,ﾃﾞｰﾀ入力!$AP22,ﾃﾞｰﾀ入力!$AP25,ﾃﾞｰﾀ入力!$AP28)</f>
        <v>0</v>
      </c>
      <c r="CK8" s="1156"/>
      <c r="CL8" s="1156"/>
      <c r="CM8" s="1203"/>
      <c r="CN8" s="1136">
        <f t="shared" si="0"/>
        <v>0</v>
      </c>
      <c r="CO8" s="1137"/>
      <c r="CP8" s="64"/>
      <c r="CT8" s="221"/>
      <c r="CU8" s="64"/>
      <c r="CV8" s="64"/>
      <c r="CX8" s="69"/>
      <c r="CY8" s="69"/>
      <c r="CZ8" s="69"/>
    </row>
    <row r="9" spans="1:105" ht="20.25" customHeight="1">
      <c r="I9" s="1304" t="s">
        <v>174</v>
      </c>
      <c r="J9" s="1305"/>
      <c r="K9" s="357" t="s">
        <v>168</v>
      </c>
      <c r="L9" s="1233">
        <f>CHOOSE($CA$1,ﾃﾞｰﾀ入力!W14,ﾃﾞｰﾀ入力!W17,ﾃﾞｰﾀ入力!W20,ﾃﾞｰﾀ入力!W23,ﾃﾞｰﾀ入力!W26,ﾃﾞｰﾀ入力!W29)</f>
        <v>0</v>
      </c>
      <c r="M9" s="1234"/>
      <c r="N9" s="1234"/>
      <c r="O9" s="1235"/>
      <c r="P9" s="1138">
        <f>CHOOSE($CA$1,ﾃﾞｰﾀ入力!$X14,ﾃﾞｰﾀ入力!$X17,ﾃﾞｰﾀ入力!$X20,ﾃﾞｰﾀ入力!$X23,ﾃﾞｰﾀ入力!$X26,ﾃﾞｰﾀ入力!$X29)</f>
        <v>0</v>
      </c>
      <c r="Q9" s="1164"/>
      <c r="R9" s="1164"/>
      <c r="S9" s="1165"/>
      <c r="T9" s="1138">
        <f>CHOOSE($CA$1,ﾃﾞｰﾀ入力!$Y14,ﾃﾞｰﾀ入力!$Y17,ﾃﾞｰﾀ入力!$Y20,ﾃﾞｰﾀ入力!$Y23,ﾃﾞｰﾀ入力!$Y26,ﾃﾞｰﾀ入力!$Y29)</f>
        <v>0</v>
      </c>
      <c r="U9" s="1164"/>
      <c r="V9" s="1164"/>
      <c r="W9" s="1165"/>
      <c r="X9" s="1138">
        <f>CHOOSE($CA$1,ﾃﾞｰﾀ入力!$Z14,ﾃﾞｰﾀ入力!$Z17,ﾃﾞｰﾀ入力!$Z20,ﾃﾞｰﾀ入力!$Z23,ﾃﾞｰﾀ入力!$Z26,ﾃﾞｰﾀ入力!$Z29)</f>
        <v>0</v>
      </c>
      <c r="Y9" s="1164"/>
      <c r="Z9" s="1164"/>
      <c r="AA9" s="1165"/>
      <c r="AB9" s="1138">
        <f>CHOOSE($CA$1,ﾃﾞｰﾀ入力!$AA14,ﾃﾞｰﾀ入力!$AA17,ﾃﾞｰﾀ入力!$AA20,ﾃﾞｰﾀ入力!$AA23,ﾃﾞｰﾀ入力!$AA26,ﾃﾞｰﾀ入力!$AA29)</f>
        <v>0</v>
      </c>
      <c r="AC9" s="1164"/>
      <c r="AD9" s="1164"/>
      <c r="AE9" s="1165"/>
      <c r="AF9" s="1138">
        <f>CHOOSE($CA$1,ﾃﾞｰﾀ入力!$AB14,ﾃﾞｰﾀ入力!$AB17,ﾃﾞｰﾀ入力!$AB20,ﾃﾞｰﾀ入力!$AB23,ﾃﾞｰﾀ入力!$AB26,ﾃﾞｰﾀ入力!$AB29)</f>
        <v>0</v>
      </c>
      <c r="AG9" s="1164"/>
      <c r="AH9" s="1164"/>
      <c r="AI9" s="1165"/>
      <c r="AJ9" s="1138">
        <f>CHOOSE($CA$1,ﾃﾞｰﾀ入力!$AC14,ﾃﾞｰﾀ入力!$AC17,ﾃﾞｰﾀ入力!$AC20,ﾃﾞｰﾀ入力!$AC23,ﾃﾞｰﾀ入力!$AC26,ﾃﾞｰﾀ入力!$AC29)</f>
        <v>0</v>
      </c>
      <c r="AK9" s="1164"/>
      <c r="AL9" s="1164"/>
      <c r="AM9" s="1165"/>
      <c r="AN9" s="1138">
        <f>CHOOSE($CA$1,ﾃﾞｰﾀ入力!$AD14,ﾃﾞｰﾀ入力!$AD17,ﾃﾞｰﾀ入力!$AD20,ﾃﾞｰﾀ入力!$AD23,ﾃﾞｰﾀ入力!$AD26,ﾃﾞｰﾀ入力!$AD29)</f>
        <v>0</v>
      </c>
      <c r="AO9" s="1164"/>
      <c r="AP9" s="1164"/>
      <c r="AQ9" s="1165"/>
      <c r="AR9" s="1138">
        <f>CHOOSE($CA$1,ﾃﾞｰﾀ入力!$AE14,ﾃﾞｰﾀ入力!$AE17,ﾃﾞｰﾀ入力!$AE20,ﾃﾞｰﾀ入力!$AE23,ﾃﾞｰﾀ入力!$AE26,ﾃﾞｰﾀ入力!$AE29)</f>
        <v>0</v>
      </c>
      <c r="AS9" s="1164"/>
      <c r="AT9" s="1164"/>
      <c r="AU9" s="1165"/>
      <c r="AV9" s="1138">
        <f>CHOOSE($CA$1,ﾃﾞｰﾀ入力!$AF14,ﾃﾞｰﾀ入力!$AF17,ﾃﾞｰﾀ入力!$AF20,ﾃﾞｰﾀ入力!$AF23,ﾃﾞｰﾀ入力!$AF26,ﾃﾞｰﾀ入力!$AF29)</f>
        <v>0</v>
      </c>
      <c r="AW9" s="1164"/>
      <c r="AX9" s="1164"/>
      <c r="AY9" s="1165"/>
      <c r="AZ9" s="1138">
        <f>CHOOSE($CA$1,ﾃﾞｰﾀ入力!$AG14,ﾃﾞｰﾀ入力!$AG17,ﾃﾞｰﾀ入力!$AG20,ﾃﾞｰﾀ入力!$AG23,ﾃﾞｰﾀ入力!$AG26,ﾃﾞｰﾀ入力!$AG29)</f>
        <v>0</v>
      </c>
      <c r="BA9" s="1164"/>
      <c r="BB9" s="1164"/>
      <c r="BC9" s="1165"/>
      <c r="BD9" s="1138">
        <f>CHOOSE($CA$1,ﾃﾞｰﾀ入力!$AH14,ﾃﾞｰﾀ入力!$AH17,ﾃﾞｰﾀ入力!$AH20,ﾃﾞｰﾀ入力!$AH23,ﾃﾞｰﾀ入力!$AH26,ﾃﾞｰﾀ入力!$AH29)</f>
        <v>0</v>
      </c>
      <c r="BE9" s="1164"/>
      <c r="BF9" s="1164"/>
      <c r="BG9" s="1165"/>
      <c r="BH9" s="1138">
        <f>CHOOSE($CA$1,ﾃﾞｰﾀ入力!$AI14,ﾃﾞｰﾀ入力!$AI17,ﾃﾞｰﾀ入力!$AI20,ﾃﾞｰﾀ入力!$AI23,ﾃﾞｰﾀ入力!$AI26,ﾃﾞｰﾀ入力!$AI29)</f>
        <v>0</v>
      </c>
      <c r="BI9" s="1164"/>
      <c r="BJ9" s="1164"/>
      <c r="BK9" s="1165"/>
      <c r="BL9" s="1138">
        <f>CHOOSE($CA$1,ﾃﾞｰﾀ入力!$AJ14,ﾃﾞｰﾀ入力!$AJ17,ﾃﾞｰﾀ入力!$AJ20,ﾃﾞｰﾀ入力!$AJ23,ﾃﾞｰﾀ入力!$AJ26,ﾃﾞｰﾀ入力!$AJ29)</f>
        <v>0</v>
      </c>
      <c r="BM9" s="1164"/>
      <c r="BN9" s="1164"/>
      <c r="BO9" s="1165"/>
      <c r="BP9" s="1138">
        <f>CHOOSE($CA$1,ﾃﾞｰﾀ入力!$AK14,ﾃﾞｰﾀ入力!$AK17,ﾃﾞｰﾀ入力!$AK20,ﾃﾞｰﾀ入力!$AK23,ﾃﾞｰﾀ入力!$AK26,ﾃﾞｰﾀ入力!$AK29)</f>
        <v>0</v>
      </c>
      <c r="BQ9" s="1164"/>
      <c r="BR9" s="1164"/>
      <c r="BS9" s="1165"/>
      <c r="BT9" s="1138">
        <f>CHOOSE($CA$1,ﾃﾞｰﾀ入力!$AL14,ﾃﾞｰﾀ入力!$AL17,ﾃﾞｰﾀ入力!$AL20,ﾃﾞｰﾀ入力!$AL23,ﾃﾞｰﾀ入力!$AL26,ﾃﾞｰﾀ入力!$AL29)</f>
        <v>0</v>
      </c>
      <c r="BU9" s="1164"/>
      <c r="BV9" s="1164"/>
      <c r="BW9" s="1165"/>
      <c r="BX9" s="1138">
        <f>CHOOSE($CA$1,ﾃﾞｰﾀ入力!$AM14,ﾃﾞｰﾀ入力!$AM17,ﾃﾞｰﾀ入力!$AM20,ﾃﾞｰﾀ入力!$AM23,ﾃﾞｰﾀ入力!$AM26,ﾃﾞｰﾀ入力!$AM29)</f>
        <v>0</v>
      </c>
      <c r="BY9" s="1164"/>
      <c r="BZ9" s="1164"/>
      <c r="CA9" s="1165"/>
      <c r="CB9" s="1138">
        <f>CHOOSE($CA$1,ﾃﾞｰﾀ入力!$AN14,ﾃﾞｰﾀ入力!$AN17,ﾃﾞｰﾀ入力!$AN20,ﾃﾞｰﾀ入力!$AN23,ﾃﾞｰﾀ入力!$AN26,ﾃﾞｰﾀ入力!$AN29)</f>
        <v>0</v>
      </c>
      <c r="CC9" s="1164"/>
      <c r="CD9" s="1164"/>
      <c r="CE9" s="1165"/>
      <c r="CF9" s="1138">
        <f>CHOOSE($CA$1,ﾃﾞｰﾀ入力!$AO14,ﾃﾞｰﾀ入力!$AO17,ﾃﾞｰﾀ入力!$AO20,ﾃﾞｰﾀ入力!$AO23,ﾃﾞｰﾀ入力!$AO26,ﾃﾞｰﾀ入力!$AO29)</f>
        <v>0</v>
      </c>
      <c r="CG9" s="1164"/>
      <c r="CH9" s="1164"/>
      <c r="CI9" s="1165"/>
      <c r="CJ9" s="1138">
        <f>CHOOSE($CA$1,ﾃﾞｰﾀ入力!$AP14,ﾃﾞｰﾀ入力!$AP17,ﾃﾞｰﾀ入力!$AP20,ﾃﾞｰﾀ入力!$AP23,ﾃﾞｰﾀ入力!$AP26,ﾃﾞｰﾀ入力!$AP29)</f>
        <v>0</v>
      </c>
      <c r="CK9" s="1164"/>
      <c r="CL9" s="1164"/>
      <c r="CM9" s="1164"/>
      <c r="CN9" s="1136">
        <f t="shared" si="0"/>
        <v>0</v>
      </c>
      <c r="CO9" s="1137"/>
      <c r="CP9" s="64"/>
      <c r="CT9" s="221"/>
      <c r="CU9" s="64"/>
      <c r="CV9" s="64"/>
      <c r="CX9" s="69"/>
      <c r="CY9" s="69"/>
      <c r="CZ9" s="69"/>
    </row>
    <row r="10" spans="1:105" ht="20.25" customHeight="1">
      <c r="I10" s="1308" t="s">
        <v>175</v>
      </c>
      <c r="J10" s="1309"/>
      <c r="K10" s="362" t="s">
        <v>168</v>
      </c>
      <c r="L10" s="1325">
        <f>CHOOSE($CA$1,ﾃﾞｰﾀ入力!W15,ﾃﾞｰﾀ入力!W18,ﾃﾞｰﾀ入力!W21,ﾃﾞｰﾀ入力!W24,ﾃﾞｰﾀ入力!W27,ﾃﾞｰﾀ入力!W30)</f>
        <v>0</v>
      </c>
      <c r="M10" s="1326"/>
      <c r="N10" s="1326"/>
      <c r="O10" s="1327"/>
      <c r="P10" s="1163">
        <f>CHOOSE($CA$1,ﾃﾞｰﾀ入力!$X15,ﾃﾞｰﾀ入力!$X18,ﾃﾞｰﾀ入力!$X21,ﾃﾞｰﾀ入力!$X24,ﾃﾞｰﾀ入力!$X27,ﾃﾞｰﾀ入力!$X30)</f>
        <v>0</v>
      </c>
      <c r="Q10" s="1163"/>
      <c r="R10" s="1163"/>
      <c r="S10" s="1163"/>
      <c r="T10" s="1163">
        <f>CHOOSE($CA$1,ﾃﾞｰﾀ入力!$Y15,ﾃﾞｰﾀ入力!$Y18,ﾃﾞｰﾀ入力!$Y21,ﾃﾞｰﾀ入力!$Y24,ﾃﾞｰﾀ入力!$Y27,ﾃﾞｰﾀ入力!$Y30)</f>
        <v>0</v>
      </c>
      <c r="U10" s="1163"/>
      <c r="V10" s="1163"/>
      <c r="W10" s="1163"/>
      <c r="X10" s="1163">
        <f>CHOOSE($CA$1,ﾃﾞｰﾀ入力!$Z15,ﾃﾞｰﾀ入力!$Z18,ﾃﾞｰﾀ入力!$Z21,ﾃﾞｰﾀ入力!$Z24,ﾃﾞｰﾀ入力!$Z27,ﾃﾞｰﾀ入力!$Z30)</f>
        <v>0</v>
      </c>
      <c r="Y10" s="1163"/>
      <c r="Z10" s="1163"/>
      <c r="AA10" s="1163"/>
      <c r="AB10" s="1163">
        <f>CHOOSE($CA$1,ﾃﾞｰﾀ入力!$AA15,ﾃﾞｰﾀ入力!$AA18,ﾃﾞｰﾀ入力!$AA21,ﾃﾞｰﾀ入力!$AA24,ﾃﾞｰﾀ入力!$AA27,ﾃﾞｰﾀ入力!$AA30)</f>
        <v>0</v>
      </c>
      <c r="AC10" s="1163"/>
      <c r="AD10" s="1163"/>
      <c r="AE10" s="1163"/>
      <c r="AF10" s="1163">
        <f>CHOOSE($CA$1,ﾃﾞｰﾀ入力!$AB15,ﾃﾞｰﾀ入力!$AB18,ﾃﾞｰﾀ入力!$AB21,ﾃﾞｰﾀ入力!$AB24,ﾃﾞｰﾀ入力!$AB27,ﾃﾞｰﾀ入力!$AB30)</f>
        <v>0</v>
      </c>
      <c r="AG10" s="1163"/>
      <c r="AH10" s="1163"/>
      <c r="AI10" s="1163"/>
      <c r="AJ10" s="1163">
        <f>CHOOSE($CA$1,ﾃﾞｰﾀ入力!$AC15,ﾃﾞｰﾀ入力!$AC18,ﾃﾞｰﾀ入力!$AC21,ﾃﾞｰﾀ入力!$AC24,ﾃﾞｰﾀ入力!$AC27,ﾃﾞｰﾀ入力!$AC30)</f>
        <v>0</v>
      </c>
      <c r="AK10" s="1163"/>
      <c r="AL10" s="1163"/>
      <c r="AM10" s="1163"/>
      <c r="AN10" s="1163">
        <f>CHOOSE($CA$1,ﾃﾞｰﾀ入力!$AD15,ﾃﾞｰﾀ入力!$AD18,ﾃﾞｰﾀ入力!$AD21,ﾃﾞｰﾀ入力!$AD24,ﾃﾞｰﾀ入力!$AD27,ﾃﾞｰﾀ入力!$AD30)</f>
        <v>0</v>
      </c>
      <c r="AO10" s="1163"/>
      <c r="AP10" s="1163"/>
      <c r="AQ10" s="1163"/>
      <c r="AR10" s="1163">
        <f>CHOOSE($CA$1,ﾃﾞｰﾀ入力!$AE15,ﾃﾞｰﾀ入力!$AE18,ﾃﾞｰﾀ入力!$AE21,ﾃﾞｰﾀ入力!$AE24,ﾃﾞｰﾀ入力!$AE27,ﾃﾞｰﾀ入力!$AE30)</f>
        <v>0</v>
      </c>
      <c r="AS10" s="1163"/>
      <c r="AT10" s="1163"/>
      <c r="AU10" s="1163"/>
      <c r="AV10" s="1163">
        <f>CHOOSE($CA$1,ﾃﾞｰﾀ入力!$AF15,ﾃﾞｰﾀ入力!$AF18,ﾃﾞｰﾀ入力!$AF21,ﾃﾞｰﾀ入力!$AF24,ﾃﾞｰﾀ入力!$AF27,ﾃﾞｰﾀ入力!$AF30)</f>
        <v>0</v>
      </c>
      <c r="AW10" s="1163"/>
      <c r="AX10" s="1163"/>
      <c r="AY10" s="1163"/>
      <c r="AZ10" s="1163">
        <f>CHOOSE($CA$1,ﾃﾞｰﾀ入力!$AG15,ﾃﾞｰﾀ入力!$AG18,ﾃﾞｰﾀ入力!$AG21,ﾃﾞｰﾀ入力!$AG24,ﾃﾞｰﾀ入力!$AG27,ﾃﾞｰﾀ入力!$AG30)</f>
        <v>0</v>
      </c>
      <c r="BA10" s="1163"/>
      <c r="BB10" s="1163"/>
      <c r="BC10" s="1163"/>
      <c r="BD10" s="1163">
        <f>CHOOSE($CA$1,ﾃﾞｰﾀ入力!$AH15,ﾃﾞｰﾀ入力!$AH18,ﾃﾞｰﾀ入力!$AH21,ﾃﾞｰﾀ入力!$AH24,ﾃﾞｰﾀ入力!$AH27,ﾃﾞｰﾀ入力!$AH30)</f>
        <v>0</v>
      </c>
      <c r="BE10" s="1163"/>
      <c r="BF10" s="1163"/>
      <c r="BG10" s="1163"/>
      <c r="BH10" s="1163">
        <f>CHOOSE($CA$1,ﾃﾞｰﾀ入力!$AI15,ﾃﾞｰﾀ入力!$AI18,ﾃﾞｰﾀ入力!$AI21,ﾃﾞｰﾀ入力!$AI24,ﾃﾞｰﾀ入力!$AI27,ﾃﾞｰﾀ入力!$AI30)</f>
        <v>0</v>
      </c>
      <c r="BI10" s="1163"/>
      <c r="BJ10" s="1163"/>
      <c r="BK10" s="1163"/>
      <c r="BL10" s="1163">
        <f>CHOOSE($CA$1,ﾃﾞｰﾀ入力!$AJ15,ﾃﾞｰﾀ入力!$AJ18,ﾃﾞｰﾀ入力!$AJ21,ﾃﾞｰﾀ入力!$AJ24,ﾃﾞｰﾀ入力!$AJ27,ﾃﾞｰﾀ入力!$AJ30)</f>
        <v>0</v>
      </c>
      <c r="BM10" s="1163"/>
      <c r="BN10" s="1163"/>
      <c r="BO10" s="1163"/>
      <c r="BP10" s="1163">
        <f>CHOOSE($CA$1,ﾃﾞｰﾀ入力!$AK15,ﾃﾞｰﾀ入力!$AK18,ﾃﾞｰﾀ入力!$AK21,ﾃﾞｰﾀ入力!$AK24,ﾃﾞｰﾀ入力!$AK27,ﾃﾞｰﾀ入力!$AK30)</f>
        <v>0</v>
      </c>
      <c r="BQ10" s="1163"/>
      <c r="BR10" s="1163"/>
      <c r="BS10" s="1163"/>
      <c r="BT10" s="1163">
        <f>CHOOSE($CA$1,ﾃﾞｰﾀ入力!$AL15,ﾃﾞｰﾀ入力!$AL18,ﾃﾞｰﾀ入力!$AL21,ﾃﾞｰﾀ入力!$AL24,ﾃﾞｰﾀ入力!$AL27,ﾃﾞｰﾀ入力!$AL30)</f>
        <v>0</v>
      </c>
      <c r="BU10" s="1163"/>
      <c r="BV10" s="1163"/>
      <c r="BW10" s="1163"/>
      <c r="BX10" s="1163">
        <f>CHOOSE($CA$1,ﾃﾞｰﾀ入力!$AM15,ﾃﾞｰﾀ入力!$AM18,ﾃﾞｰﾀ入力!$AM21,ﾃﾞｰﾀ入力!$AM24,ﾃﾞｰﾀ入力!$AM27,ﾃﾞｰﾀ入力!$AM30)</f>
        <v>0</v>
      </c>
      <c r="BY10" s="1163"/>
      <c r="BZ10" s="1163"/>
      <c r="CA10" s="1163"/>
      <c r="CB10" s="1163">
        <f>CHOOSE($CA$1,ﾃﾞｰﾀ入力!$AN15,ﾃﾞｰﾀ入力!$AN18,ﾃﾞｰﾀ入力!$AN21,ﾃﾞｰﾀ入力!$AN24,ﾃﾞｰﾀ入力!$AN27,ﾃﾞｰﾀ入力!$AN30)</f>
        <v>0</v>
      </c>
      <c r="CC10" s="1163"/>
      <c r="CD10" s="1163"/>
      <c r="CE10" s="1163"/>
      <c r="CF10" s="1334">
        <f>CHOOSE($CA$1,ﾃﾞｰﾀ入力!$AO15,ﾃﾞｰﾀ入力!$AO18,ﾃﾞｰﾀ入力!$AO21,ﾃﾞｰﾀ入力!$AO24,ﾃﾞｰﾀ入力!$AO27,ﾃﾞｰﾀ入力!$AO30)</f>
        <v>0</v>
      </c>
      <c r="CG10" s="1334"/>
      <c r="CH10" s="1334"/>
      <c r="CI10" s="1334"/>
      <c r="CJ10" s="1334">
        <f>CHOOSE($CA$1,ﾃﾞｰﾀ入力!$AP15,ﾃﾞｰﾀ入力!$AP18,ﾃﾞｰﾀ入力!$AP21,ﾃﾞｰﾀ入力!$AP24,ﾃﾞｰﾀ入力!$AP27,ﾃﾞｰﾀ入力!$AP30)</f>
        <v>0</v>
      </c>
      <c r="CK10" s="1334"/>
      <c r="CL10" s="1334"/>
      <c r="CM10" s="1335"/>
      <c r="CN10" s="1223">
        <f t="shared" si="0"/>
        <v>0</v>
      </c>
      <c r="CO10" s="1224"/>
      <c r="CP10" s="64"/>
      <c r="CT10" s="221"/>
      <c r="CU10" s="64"/>
      <c r="CV10" s="64"/>
      <c r="CX10" s="69"/>
      <c r="CY10" s="69"/>
      <c r="CZ10" s="69"/>
    </row>
    <row r="11" spans="1:105" ht="15.75" customHeight="1">
      <c r="I11" s="1310" t="s">
        <v>176</v>
      </c>
      <c r="J11" s="1310"/>
      <c r="K11" s="363" t="s">
        <v>168</v>
      </c>
      <c r="L11" s="1250">
        <f>SUM(L7:O10)</f>
        <v>0</v>
      </c>
      <c r="M11" s="1251"/>
      <c r="N11" s="1251"/>
      <c r="O11" s="1252"/>
      <c r="P11" s="1292">
        <f>SUM(P7:S10)</f>
        <v>0</v>
      </c>
      <c r="Q11" s="1292"/>
      <c r="R11" s="1292"/>
      <c r="S11" s="1292"/>
      <c r="T11" s="1292">
        <f>SUM(T7:W10)</f>
        <v>0</v>
      </c>
      <c r="U11" s="1292"/>
      <c r="V11" s="1292"/>
      <c r="W11" s="1292"/>
      <c r="X11" s="1292">
        <f>SUM(X7:AA10)</f>
        <v>0</v>
      </c>
      <c r="Y11" s="1292"/>
      <c r="Z11" s="1292"/>
      <c r="AA11" s="1292"/>
      <c r="AB11" s="1292">
        <f>SUM(AB7:AE10)</f>
        <v>2</v>
      </c>
      <c r="AC11" s="1292"/>
      <c r="AD11" s="1292"/>
      <c r="AE11" s="1292"/>
      <c r="AF11" s="1292">
        <f>SUM(AF7:AI10)</f>
        <v>3</v>
      </c>
      <c r="AG11" s="1292"/>
      <c r="AH11" s="1292"/>
      <c r="AI11" s="1292"/>
      <c r="AJ11" s="1292">
        <f>SUM(AJ7:AM10)</f>
        <v>4</v>
      </c>
      <c r="AK11" s="1292"/>
      <c r="AL11" s="1292"/>
      <c r="AM11" s="1292"/>
      <c r="AN11" s="1292">
        <f>SUM(AN7:AQ10)</f>
        <v>5</v>
      </c>
      <c r="AO11" s="1292"/>
      <c r="AP11" s="1292"/>
      <c r="AQ11" s="1292"/>
      <c r="AR11" s="1292">
        <f>SUM(AR7:AU10)</f>
        <v>6</v>
      </c>
      <c r="AS11" s="1292"/>
      <c r="AT11" s="1292"/>
      <c r="AU11" s="1292"/>
      <c r="AV11" s="1292">
        <f>SUM(AV7:AY10)</f>
        <v>8</v>
      </c>
      <c r="AW11" s="1292"/>
      <c r="AX11" s="1292"/>
      <c r="AY11" s="1292"/>
      <c r="AZ11" s="1292">
        <f>SUM(AZ7:BC10)</f>
        <v>8</v>
      </c>
      <c r="BA11" s="1292"/>
      <c r="BB11" s="1292"/>
      <c r="BC11" s="1292"/>
      <c r="BD11" s="1292">
        <f>SUM(BD7:BG10)</f>
        <v>8</v>
      </c>
      <c r="BE11" s="1292"/>
      <c r="BF11" s="1292"/>
      <c r="BG11" s="1292"/>
      <c r="BH11" s="1292">
        <f>SUM(BH7:BK10)</f>
        <v>4</v>
      </c>
      <c r="BI11" s="1292"/>
      <c r="BJ11" s="1292"/>
      <c r="BK11" s="1292"/>
      <c r="BL11" s="1292">
        <f>SUM(BL7:BO10)</f>
        <v>4</v>
      </c>
      <c r="BM11" s="1292"/>
      <c r="BN11" s="1292"/>
      <c r="BO11" s="1292"/>
      <c r="BP11" s="1292">
        <f>SUM(BP7:BS10)</f>
        <v>3</v>
      </c>
      <c r="BQ11" s="1292"/>
      <c r="BR11" s="1292"/>
      <c r="BS11" s="1292"/>
      <c r="BT11" s="1292">
        <f>SUM(BT7:BW10)</f>
        <v>2</v>
      </c>
      <c r="BU11" s="1292"/>
      <c r="BV11" s="1292"/>
      <c r="BW11" s="1292"/>
      <c r="BX11" s="1292">
        <f>SUM(BX7:CA10)</f>
        <v>2</v>
      </c>
      <c r="BY11" s="1292"/>
      <c r="BZ11" s="1292"/>
      <c r="CA11" s="1292"/>
      <c r="CB11" s="1292">
        <f>SUM(CB7:CE10)</f>
        <v>0</v>
      </c>
      <c r="CC11" s="1292"/>
      <c r="CD11" s="1292"/>
      <c r="CE11" s="1292"/>
      <c r="CF11" s="1292">
        <f>SUM(CF7:CI10)</f>
        <v>0</v>
      </c>
      <c r="CG11" s="1292"/>
      <c r="CH11" s="1292"/>
      <c r="CI11" s="1292"/>
      <c r="CJ11" s="1336">
        <f>SUM(CJ7:CM10)</f>
        <v>0</v>
      </c>
      <c r="CK11" s="1336"/>
      <c r="CL11" s="1336"/>
      <c r="CM11" s="1337"/>
      <c r="CN11" s="1259">
        <f t="shared" si="0"/>
        <v>59</v>
      </c>
      <c r="CO11" s="1260"/>
      <c r="CP11" s="64"/>
      <c r="CT11" s="221"/>
      <c r="CU11" s="64"/>
      <c r="CV11" s="64"/>
      <c r="CX11" s="69"/>
      <c r="CY11" s="69"/>
      <c r="CZ11" s="69"/>
    </row>
    <row r="12" spans="1:105" ht="17.25" customHeight="1">
      <c r="C12" s="64"/>
      <c r="D12" s="64"/>
      <c r="E12" s="64"/>
      <c r="F12" s="64"/>
      <c r="G12" s="64"/>
      <c r="I12" s="248"/>
      <c r="J12" s="1313"/>
      <c r="K12" s="1313"/>
      <c r="L12" s="365">
        <v>5</v>
      </c>
      <c r="M12" s="365">
        <v>5.25</v>
      </c>
      <c r="N12" s="365">
        <v>5.5</v>
      </c>
      <c r="O12" s="365">
        <v>5.75</v>
      </c>
      <c r="P12" s="249">
        <v>6</v>
      </c>
      <c r="Q12" s="249">
        <v>6.25</v>
      </c>
      <c r="R12" s="249">
        <v>6.5</v>
      </c>
      <c r="S12" s="250">
        <v>6.75</v>
      </c>
      <c r="T12" s="250">
        <v>7</v>
      </c>
      <c r="U12" s="250">
        <v>7.25</v>
      </c>
      <c r="V12" s="250">
        <v>7.5</v>
      </c>
      <c r="W12" s="250">
        <v>7.75</v>
      </c>
      <c r="X12" s="250">
        <v>8</v>
      </c>
      <c r="Y12" s="250">
        <v>8.25</v>
      </c>
      <c r="Z12" s="250">
        <v>8.5</v>
      </c>
      <c r="AA12" s="250">
        <v>8.75</v>
      </c>
      <c r="AB12" s="251">
        <v>9</v>
      </c>
      <c r="AC12" s="251">
        <v>9.25</v>
      </c>
      <c r="AD12" s="251">
        <v>9.5</v>
      </c>
      <c r="AE12" s="251">
        <v>9.75</v>
      </c>
      <c r="AF12" s="251">
        <v>10</v>
      </c>
      <c r="AG12" s="251">
        <v>10.25</v>
      </c>
      <c r="AH12" s="251">
        <v>10.5</v>
      </c>
      <c r="AI12" s="251">
        <v>10.75</v>
      </c>
      <c r="AJ12" s="251">
        <v>11</v>
      </c>
      <c r="AK12" s="251">
        <v>11.25</v>
      </c>
      <c r="AL12" s="251">
        <v>11.5</v>
      </c>
      <c r="AM12" s="251">
        <v>11.75</v>
      </c>
      <c r="AN12" s="250">
        <v>12</v>
      </c>
      <c r="AO12" s="250">
        <v>12.25</v>
      </c>
      <c r="AP12" s="250">
        <v>12.5</v>
      </c>
      <c r="AQ12" s="250">
        <v>12.75</v>
      </c>
      <c r="AR12" s="251">
        <v>13</v>
      </c>
      <c r="AS12" s="251">
        <v>13.25</v>
      </c>
      <c r="AT12" s="251">
        <v>13.5</v>
      </c>
      <c r="AU12" s="251">
        <v>13.75</v>
      </c>
      <c r="AV12" s="251">
        <v>14</v>
      </c>
      <c r="AW12" s="251">
        <v>14.25</v>
      </c>
      <c r="AX12" s="251">
        <v>14.5</v>
      </c>
      <c r="AY12" s="251">
        <v>14.75</v>
      </c>
      <c r="AZ12" s="251">
        <v>15</v>
      </c>
      <c r="BA12" s="251">
        <v>15.25</v>
      </c>
      <c r="BB12" s="251">
        <v>15.5</v>
      </c>
      <c r="BC12" s="251">
        <v>15.75</v>
      </c>
      <c r="BD12" s="251">
        <v>16</v>
      </c>
      <c r="BE12" s="251">
        <v>16.25</v>
      </c>
      <c r="BF12" s="251">
        <v>16.5</v>
      </c>
      <c r="BG12" s="251">
        <v>16.75</v>
      </c>
      <c r="BH12" s="251">
        <v>17</v>
      </c>
      <c r="BI12" s="251">
        <v>17.25</v>
      </c>
      <c r="BJ12" s="251">
        <v>17.5</v>
      </c>
      <c r="BK12" s="251">
        <v>17.75</v>
      </c>
      <c r="BL12" s="251">
        <v>18</v>
      </c>
      <c r="BM12" s="251">
        <v>18.25</v>
      </c>
      <c r="BN12" s="251">
        <v>18.5</v>
      </c>
      <c r="BO12" s="251">
        <v>18.75</v>
      </c>
      <c r="BP12" s="251">
        <v>19</v>
      </c>
      <c r="BQ12" s="251">
        <v>19.25</v>
      </c>
      <c r="BR12" s="251">
        <v>19.5</v>
      </c>
      <c r="BS12" s="251">
        <v>19.75</v>
      </c>
      <c r="BT12" s="251">
        <v>20</v>
      </c>
      <c r="BU12" s="251">
        <v>20.25</v>
      </c>
      <c r="BV12" s="251">
        <v>20.5</v>
      </c>
      <c r="BW12" s="251">
        <v>20.75</v>
      </c>
      <c r="BX12" s="251">
        <v>21</v>
      </c>
      <c r="BY12" s="251">
        <v>21.25</v>
      </c>
      <c r="BZ12" s="251">
        <v>21.5</v>
      </c>
      <c r="CA12" s="251">
        <v>21.75</v>
      </c>
      <c r="CB12" s="251">
        <v>22</v>
      </c>
      <c r="CC12" s="251">
        <v>22.25</v>
      </c>
      <c r="CD12" s="251">
        <v>22.5</v>
      </c>
      <c r="CE12" s="251">
        <v>22.75</v>
      </c>
      <c r="CF12" s="251">
        <v>23</v>
      </c>
      <c r="CG12" s="251">
        <v>23.25</v>
      </c>
      <c r="CH12" s="251">
        <v>23.5</v>
      </c>
      <c r="CI12" s="251">
        <v>23.75</v>
      </c>
      <c r="CJ12" s="251">
        <v>24</v>
      </c>
      <c r="CK12" s="251">
        <v>24.25</v>
      </c>
      <c r="CL12" s="251">
        <v>24.5</v>
      </c>
      <c r="CM12" s="251">
        <v>24.75</v>
      </c>
      <c r="CN12" s="251"/>
      <c r="CO12" s="251"/>
      <c r="CP12" s="251"/>
      <c r="CR12" s="65"/>
      <c r="CS12" s="65"/>
      <c r="CT12" s="66"/>
      <c r="CU12" s="65"/>
      <c r="CV12" s="65"/>
      <c r="CX12" s="69"/>
      <c r="CY12" s="69"/>
      <c r="CZ12" s="69"/>
    </row>
    <row r="13" spans="1:105" ht="22.5" customHeight="1" thickBot="1">
      <c r="C13" s="65" t="s">
        <v>177</v>
      </c>
      <c r="D13" s="253" t="s">
        <v>203</v>
      </c>
      <c r="E13" s="253" t="s">
        <v>204</v>
      </c>
      <c r="F13" s="253" t="s">
        <v>178</v>
      </c>
      <c r="G13" s="253" t="s">
        <v>179</v>
      </c>
      <c r="H13" s="65" t="s">
        <v>79</v>
      </c>
      <c r="I13" s="254" t="s">
        <v>61</v>
      </c>
      <c r="J13" s="1476" t="s">
        <v>180</v>
      </c>
      <c r="K13" s="1477"/>
      <c r="L13" s="366">
        <v>0.20833333333333334</v>
      </c>
      <c r="M13" s="256"/>
      <c r="N13" s="256"/>
      <c r="O13" s="261"/>
      <c r="P13" s="257">
        <v>0.25</v>
      </c>
      <c r="Q13" s="258"/>
      <c r="R13" s="258"/>
      <c r="S13" s="259"/>
      <c r="T13" s="260" t="s">
        <v>149</v>
      </c>
      <c r="U13" s="258"/>
      <c r="V13" s="261"/>
      <c r="W13" s="256"/>
      <c r="X13" s="260" t="s">
        <v>150</v>
      </c>
      <c r="Y13" s="258"/>
      <c r="Z13" s="259"/>
      <c r="AA13" s="258"/>
      <c r="AB13" s="260" t="s">
        <v>151</v>
      </c>
      <c r="AC13" s="258"/>
      <c r="AD13" s="259"/>
      <c r="AE13" s="258"/>
      <c r="AF13" s="260" t="s">
        <v>152</v>
      </c>
      <c r="AG13" s="258"/>
      <c r="AH13" s="259"/>
      <c r="AI13" s="258"/>
      <c r="AJ13" s="260" t="s">
        <v>153</v>
      </c>
      <c r="AK13" s="258"/>
      <c r="AL13" s="259"/>
      <c r="AM13" s="258"/>
      <c r="AN13" s="260" t="s">
        <v>154</v>
      </c>
      <c r="AO13" s="258"/>
      <c r="AP13" s="259"/>
      <c r="AQ13" s="258"/>
      <c r="AR13" s="260" t="s">
        <v>155</v>
      </c>
      <c r="AS13" s="258"/>
      <c r="AT13" s="259"/>
      <c r="AU13" s="258"/>
      <c r="AV13" s="260" t="s">
        <v>156</v>
      </c>
      <c r="AW13" s="258"/>
      <c r="AX13" s="259"/>
      <c r="AY13" s="258"/>
      <c r="AZ13" s="260" t="s">
        <v>157</v>
      </c>
      <c r="BA13" s="258"/>
      <c r="BB13" s="259"/>
      <c r="BC13" s="258"/>
      <c r="BD13" s="260" t="s">
        <v>158</v>
      </c>
      <c r="BE13" s="258"/>
      <c r="BF13" s="259"/>
      <c r="BG13" s="258"/>
      <c r="BH13" s="260" t="s">
        <v>159</v>
      </c>
      <c r="BI13" s="258"/>
      <c r="BJ13" s="259"/>
      <c r="BK13" s="258"/>
      <c r="BL13" s="260" t="s">
        <v>160</v>
      </c>
      <c r="BM13" s="258"/>
      <c r="BN13" s="259"/>
      <c r="BO13" s="258"/>
      <c r="BP13" s="260" t="s">
        <v>161</v>
      </c>
      <c r="BQ13" s="258"/>
      <c r="BR13" s="259"/>
      <c r="BS13" s="258"/>
      <c r="BT13" s="260" t="s">
        <v>162</v>
      </c>
      <c r="BU13" s="258"/>
      <c r="BV13" s="259"/>
      <c r="BW13" s="258"/>
      <c r="BX13" s="260" t="s">
        <v>163</v>
      </c>
      <c r="BY13" s="258"/>
      <c r="BZ13" s="259"/>
      <c r="CA13" s="258"/>
      <c r="CB13" s="260" t="s">
        <v>164</v>
      </c>
      <c r="CC13" s="258"/>
      <c r="CD13" s="259"/>
      <c r="CE13" s="258"/>
      <c r="CF13" s="260" t="s">
        <v>165</v>
      </c>
      <c r="CG13" s="258"/>
      <c r="CH13" s="259"/>
      <c r="CI13" s="259"/>
      <c r="CJ13" s="258" t="s">
        <v>166</v>
      </c>
      <c r="CK13" s="258"/>
      <c r="CL13" s="258"/>
      <c r="CM13" s="262"/>
      <c r="CN13" s="1332" t="s">
        <v>181</v>
      </c>
      <c r="CO13" s="1331"/>
      <c r="CP13" s="1331" t="s">
        <v>182</v>
      </c>
      <c r="CQ13" s="1331"/>
      <c r="CR13" s="367" t="s">
        <v>183</v>
      </c>
      <c r="CS13" s="367" t="s">
        <v>184</v>
      </c>
      <c r="CT13" s="368" t="s">
        <v>185</v>
      </c>
      <c r="CU13" s="369" t="s">
        <v>186</v>
      </c>
      <c r="CV13" s="370" t="s">
        <v>81</v>
      </c>
      <c r="CW13" s="371" t="s">
        <v>82</v>
      </c>
      <c r="CY13" s="69"/>
      <c r="CZ13" s="267"/>
      <c r="DA13" s="268"/>
    </row>
    <row r="14" spans="1:105" ht="22.5" customHeight="1" thickTop="1">
      <c r="A14" s="441">
        <v>1</v>
      </c>
      <c r="B14" s="442" t="str">
        <f>ｼﾌﾄ原本!C5</f>
        <v>K.M</v>
      </c>
      <c r="C14" s="781" t="str">
        <f>ｼﾌﾄ原本!W5</f>
        <v>F</v>
      </c>
      <c r="D14" s="433">
        <f>IF(COUNTIF($H$14:$H$30,1),VLOOKUP(1,$H$14:$CU$30,3,FALSE),0)</f>
        <v>14</v>
      </c>
      <c r="E14" s="427">
        <f>IF(COUNTIF($H$14:$H$30,1),VLOOKUP(1,$H$14:$CU$30,4,FALSE),0)</f>
        <v>20</v>
      </c>
      <c r="F14" s="428">
        <f ca="1">IF(COUNTIF($H$14:$H$30,1),VLOOKUP(1,$H$14:$CU$30,92,FALSE),0)</f>
        <v>11500</v>
      </c>
      <c r="G14" s="434">
        <f ca="1">IF(COUNTIF($H$14:$H$30,1),VLOOKUP(1,$H$14:$CW$30,94,FALSE),0)</f>
        <v>1</v>
      </c>
      <c r="H14" s="810">
        <v>6</v>
      </c>
      <c r="I14" s="802" t="str">
        <f>IF(H14=0,0,LOOKUP(H14,ﾃﾞｰﾀ入力!$C$3:'ﾃﾞｰﾀ入力'!$C$40,ﾃﾞｰﾀ入力!$D$3:'ﾃﾞｰﾀ入力'!$D$40))</f>
        <v>S.M</v>
      </c>
      <c r="J14" s="811">
        <v>7.75</v>
      </c>
      <c r="K14" s="812">
        <v>18</v>
      </c>
      <c r="L14" s="633">
        <f t="shared" ref="L14:AQ14" si="1">IF(AND(L12&gt;=$J$14,L12&lt;$K$14),"*",0)</f>
        <v>0</v>
      </c>
      <c r="M14" s="618">
        <f t="shared" si="1"/>
        <v>0</v>
      </c>
      <c r="N14" s="932">
        <f t="shared" si="1"/>
        <v>0</v>
      </c>
      <c r="O14" s="933">
        <f t="shared" si="1"/>
        <v>0</v>
      </c>
      <c r="P14" s="825">
        <f t="shared" si="1"/>
        <v>0</v>
      </c>
      <c r="Q14" s="823">
        <f t="shared" si="1"/>
        <v>0</v>
      </c>
      <c r="R14" s="824">
        <f t="shared" si="1"/>
        <v>0</v>
      </c>
      <c r="S14" s="823">
        <f t="shared" si="1"/>
        <v>0</v>
      </c>
      <c r="T14" s="825">
        <f t="shared" si="1"/>
        <v>0</v>
      </c>
      <c r="U14" s="826">
        <f t="shared" si="1"/>
        <v>0</v>
      </c>
      <c r="V14" s="823">
        <f t="shared" si="1"/>
        <v>0</v>
      </c>
      <c r="W14" s="583" t="str">
        <f t="shared" si="1"/>
        <v>*</v>
      </c>
      <c r="X14" s="823" t="str">
        <f t="shared" si="1"/>
        <v>*</v>
      </c>
      <c r="Y14" s="823" t="str">
        <f t="shared" si="1"/>
        <v>*</v>
      </c>
      <c r="Z14" s="824" t="str">
        <f t="shared" si="1"/>
        <v>*</v>
      </c>
      <c r="AA14" s="823" t="str">
        <f t="shared" si="1"/>
        <v>*</v>
      </c>
      <c r="AB14" s="825" t="str">
        <f t="shared" si="1"/>
        <v>*</v>
      </c>
      <c r="AC14" s="826" t="str">
        <f t="shared" si="1"/>
        <v>*</v>
      </c>
      <c r="AD14" s="990" t="str">
        <f t="shared" si="1"/>
        <v>*</v>
      </c>
      <c r="AE14" s="991" t="str">
        <f t="shared" si="1"/>
        <v>*</v>
      </c>
      <c r="AF14" s="990" t="str">
        <f t="shared" si="1"/>
        <v>*</v>
      </c>
      <c r="AG14" s="823" t="str">
        <f t="shared" si="1"/>
        <v>*</v>
      </c>
      <c r="AH14" s="824" t="str">
        <f t="shared" si="1"/>
        <v>*</v>
      </c>
      <c r="AI14" s="823" t="str">
        <f t="shared" si="1"/>
        <v>*</v>
      </c>
      <c r="AJ14" s="825" t="str">
        <f t="shared" si="1"/>
        <v>*</v>
      </c>
      <c r="AK14" s="826" t="str">
        <f t="shared" si="1"/>
        <v>*</v>
      </c>
      <c r="AL14" s="823" t="str">
        <f t="shared" si="1"/>
        <v>*</v>
      </c>
      <c r="AM14" s="583" t="str">
        <f t="shared" si="1"/>
        <v>*</v>
      </c>
      <c r="AN14" s="977" t="str">
        <f t="shared" si="1"/>
        <v>*</v>
      </c>
      <c r="AO14" s="977" t="str">
        <f t="shared" si="1"/>
        <v>*</v>
      </c>
      <c r="AP14" s="978" t="str">
        <f t="shared" si="1"/>
        <v>*</v>
      </c>
      <c r="AQ14" s="823" t="str">
        <f t="shared" si="1"/>
        <v>*</v>
      </c>
      <c r="AR14" s="825" t="str">
        <f t="shared" ref="AR14:BW14" si="2">IF(AND(AR12&gt;=$J$14,AR12&lt;$K$14),"*",0)</f>
        <v>*</v>
      </c>
      <c r="AS14" s="826" t="str">
        <f t="shared" si="2"/>
        <v>*</v>
      </c>
      <c r="AT14" s="823" t="str">
        <f t="shared" si="2"/>
        <v>*</v>
      </c>
      <c r="AU14" s="583" t="str">
        <f t="shared" si="2"/>
        <v>*</v>
      </c>
      <c r="AV14" s="823" t="str">
        <f t="shared" si="2"/>
        <v>*</v>
      </c>
      <c r="AW14" s="823" t="str">
        <f t="shared" si="2"/>
        <v>*</v>
      </c>
      <c r="AX14" s="824" t="str">
        <f t="shared" si="2"/>
        <v>*</v>
      </c>
      <c r="AY14" s="823" t="str">
        <f t="shared" si="2"/>
        <v>*</v>
      </c>
      <c r="AZ14" s="984" t="str">
        <f t="shared" si="2"/>
        <v>*</v>
      </c>
      <c r="BA14" s="826" t="str">
        <f t="shared" si="2"/>
        <v>*</v>
      </c>
      <c r="BB14" s="823" t="str">
        <f t="shared" si="2"/>
        <v>*</v>
      </c>
      <c r="BC14" s="583" t="str">
        <f t="shared" si="2"/>
        <v>*</v>
      </c>
      <c r="BD14" s="823" t="str">
        <f t="shared" si="2"/>
        <v>*</v>
      </c>
      <c r="BE14" s="823" t="str">
        <f t="shared" si="2"/>
        <v>*</v>
      </c>
      <c r="BF14" s="824" t="str">
        <f t="shared" si="2"/>
        <v>*</v>
      </c>
      <c r="BG14" s="823" t="str">
        <f t="shared" si="2"/>
        <v>*</v>
      </c>
      <c r="BH14" s="825" t="str">
        <f t="shared" si="2"/>
        <v>*</v>
      </c>
      <c r="BI14" s="826" t="str">
        <f t="shared" si="2"/>
        <v>*</v>
      </c>
      <c r="BJ14" s="823" t="str">
        <f t="shared" si="2"/>
        <v>*</v>
      </c>
      <c r="BK14" s="583" t="str">
        <f t="shared" si="2"/>
        <v>*</v>
      </c>
      <c r="BL14" s="823">
        <f t="shared" si="2"/>
        <v>0</v>
      </c>
      <c r="BM14" s="823">
        <f t="shared" si="2"/>
        <v>0</v>
      </c>
      <c r="BN14" s="824">
        <f t="shared" si="2"/>
        <v>0</v>
      </c>
      <c r="BO14" s="823">
        <f t="shared" si="2"/>
        <v>0</v>
      </c>
      <c r="BP14" s="825">
        <f t="shared" si="2"/>
        <v>0</v>
      </c>
      <c r="BQ14" s="826">
        <f t="shared" si="2"/>
        <v>0</v>
      </c>
      <c r="BR14" s="823">
        <f t="shared" si="2"/>
        <v>0</v>
      </c>
      <c r="BS14" s="583">
        <f t="shared" si="2"/>
        <v>0</v>
      </c>
      <c r="BT14" s="823">
        <f t="shared" si="2"/>
        <v>0</v>
      </c>
      <c r="BU14" s="823">
        <f t="shared" si="2"/>
        <v>0</v>
      </c>
      <c r="BV14" s="824">
        <f t="shared" si="2"/>
        <v>0</v>
      </c>
      <c r="BW14" s="823">
        <f t="shared" si="2"/>
        <v>0</v>
      </c>
      <c r="BX14" s="825">
        <f t="shared" ref="BX14:CM14" si="3">IF(AND(BX12&gt;=$J$14,BX12&lt;$K$14),"*",0)</f>
        <v>0</v>
      </c>
      <c r="BY14" s="826">
        <f t="shared" si="3"/>
        <v>0</v>
      </c>
      <c r="BZ14" s="823">
        <f t="shared" si="3"/>
        <v>0</v>
      </c>
      <c r="CA14" s="583">
        <f t="shared" si="3"/>
        <v>0</v>
      </c>
      <c r="CB14" s="823">
        <f t="shared" si="3"/>
        <v>0</v>
      </c>
      <c r="CC14" s="823">
        <f t="shared" si="3"/>
        <v>0</v>
      </c>
      <c r="CD14" s="824">
        <f t="shared" si="3"/>
        <v>0</v>
      </c>
      <c r="CE14" s="823">
        <f t="shared" si="3"/>
        <v>0</v>
      </c>
      <c r="CF14" s="825">
        <f t="shared" si="3"/>
        <v>0</v>
      </c>
      <c r="CG14" s="826">
        <f t="shared" si="3"/>
        <v>0</v>
      </c>
      <c r="CH14" s="823">
        <f t="shared" si="3"/>
        <v>0</v>
      </c>
      <c r="CI14" s="583">
        <f t="shared" si="3"/>
        <v>0</v>
      </c>
      <c r="CJ14" s="823">
        <f t="shared" si="3"/>
        <v>0</v>
      </c>
      <c r="CK14" s="823">
        <f t="shared" si="3"/>
        <v>0</v>
      </c>
      <c r="CL14" s="824">
        <f t="shared" si="3"/>
        <v>0</v>
      </c>
      <c r="CM14" s="823">
        <f t="shared" si="3"/>
        <v>0</v>
      </c>
      <c r="CN14" s="1328">
        <f t="shared" ref="CN14:CN30" si="4">(80-COUNT(L14:CM14))/4</f>
        <v>10.25</v>
      </c>
      <c r="CO14" s="1329"/>
      <c r="CP14" s="1330">
        <f>IF(CN14=0,0,LOOKUP(CN14,ﾃﾞｰﾀ入力!$AR$13:'ﾃﾞｰﾀ入力'!$AR$34,ﾃﾞｰﾀ入力!$AS$13:'ﾃﾞｰﾀ入力'!$AS$34))</f>
        <v>9</v>
      </c>
      <c r="CQ14" s="1330"/>
      <c r="CR14" s="373">
        <f t="shared" ref="CR14:CR30" si="5">IF(CP14&gt;8,CP14-8,0)</f>
        <v>1</v>
      </c>
      <c r="CS14" s="373">
        <f t="shared" ref="CS14:CS30" si="6">IF(CB14="*",(12-COUNT(CB14:CM14))/4,0)</f>
        <v>0</v>
      </c>
      <c r="CT14" s="373">
        <f t="shared" ref="CT14:CT30" si="7">IF(CR14&gt;CS14,CS14,CR14)</f>
        <v>0</v>
      </c>
      <c r="CU14" s="374">
        <f ca="1">CV14*CP14+(CV14*0.25*CR14)+(CV14*0.25*CS14)+(CV14*CT14*0.5)</f>
        <v>11507</v>
      </c>
      <c r="CV14" s="375">
        <f ca="1">IF(H14=0,0,LOOKUP(H14,ﾃﾞｰﾀ入力!$C$3:'ﾃﾞｰﾀ入力'!$C$52,ﾃﾞｰﾀ入力!$E$3:'ﾃﾞｰﾀ入力'!$E$51))</f>
        <v>1244</v>
      </c>
      <c r="CW14" s="376">
        <f ca="1">IF(H14=0,0,LOOKUP(H14,ﾃﾞｰﾀ入力!$C$3:'ﾃﾞｰﾀ入力'!$C$52,ﾃﾞｰﾀ入力!$F$3:'ﾃﾞｰﾀ入力'!$F$51))</f>
        <v>1050</v>
      </c>
      <c r="CY14" s="69"/>
      <c r="CZ14" s="69"/>
      <c r="DA14" s="69"/>
    </row>
    <row r="15" spans="1:105" ht="22.5" customHeight="1">
      <c r="A15" s="443">
        <f t="shared" ref="A15:A46" si="8">A14+1</f>
        <v>2</v>
      </c>
      <c r="B15" s="269" t="str">
        <f>ｼﾌﾄ原本!C6</f>
        <v>S.S</v>
      </c>
      <c r="C15" s="780" t="str">
        <f>ｼﾌﾄ原本!W6</f>
        <v>F</v>
      </c>
      <c r="D15" s="435">
        <f>IF(COUNTIF($H$14:$H$30,2),VLOOKUP(2,$H$14:$CU$30,3,FALSE),0)</f>
        <v>11</v>
      </c>
      <c r="E15" s="423">
        <f>IF(COUNTIF($H$14:$H$30,2),VLOOKUP(2,$H$14:$CU$30,4,FALSE),0)</f>
        <v>22</v>
      </c>
      <c r="F15" s="430">
        <f ca="1">IF(COUNTIF($H$14:$H$30,2),VLOOKUP(2,$H$14:$CU$30,92,FALSE),0)</f>
        <v>15750</v>
      </c>
      <c r="G15" s="431">
        <f ca="1">IF(COUNTIF($H$14:$H$30,2),VLOOKUP(2,$H$14:$CW$30,94,FALSE),0)</f>
        <v>1</v>
      </c>
      <c r="H15" s="810">
        <v>21</v>
      </c>
      <c r="I15" s="798" t="str">
        <f>IF(H15=0,0,LOOKUP(H15,ﾃﾞｰﾀ入力!$C$3:'ﾃﾞｰﾀ入力'!$C$40,ﾃﾞｰﾀ入力!$D$3:'ﾃﾞｰﾀ入力'!$D$40))</f>
        <v>S.K</v>
      </c>
      <c r="J15" s="813">
        <v>8</v>
      </c>
      <c r="K15" s="814">
        <v>14</v>
      </c>
      <c r="L15" s="632">
        <f t="shared" ref="L15:AQ15" si="9">IF(AND(L12&gt;=$J$15,L12&lt;$K$15),"*",0)</f>
        <v>0</v>
      </c>
      <c r="M15" s="626">
        <f t="shared" si="9"/>
        <v>0</v>
      </c>
      <c r="N15" s="852">
        <f t="shared" si="9"/>
        <v>0</v>
      </c>
      <c r="O15" s="853">
        <f t="shared" si="9"/>
        <v>0</v>
      </c>
      <c r="P15" s="721">
        <f t="shared" si="9"/>
        <v>0</v>
      </c>
      <c r="Q15" s="723">
        <f t="shared" si="9"/>
        <v>0</v>
      </c>
      <c r="R15" s="724">
        <f t="shared" si="9"/>
        <v>0</v>
      </c>
      <c r="S15" s="723">
        <f t="shared" si="9"/>
        <v>0</v>
      </c>
      <c r="T15" s="721">
        <f t="shared" si="9"/>
        <v>0</v>
      </c>
      <c r="U15" s="722">
        <f t="shared" si="9"/>
        <v>0</v>
      </c>
      <c r="V15" s="723">
        <f t="shared" si="9"/>
        <v>0</v>
      </c>
      <c r="W15" s="562">
        <f t="shared" si="9"/>
        <v>0</v>
      </c>
      <c r="X15" s="723" t="str">
        <f t="shared" si="9"/>
        <v>*</v>
      </c>
      <c r="Y15" s="723" t="str">
        <f t="shared" si="9"/>
        <v>*</v>
      </c>
      <c r="Z15" s="724" t="str">
        <f t="shared" si="9"/>
        <v>*</v>
      </c>
      <c r="AA15" s="723" t="str">
        <f t="shared" si="9"/>
        <v>*</v>
      </c>
      <c r="AB15" s="721" t="str">
        <f t="shared" si="9"/>
        <v>*</v>
      </c>
      <c r="AC15" s="722" t="str">
        <f t="shared" si="9"/>
        <v>*</v>
      </c>
      <c r="AD15" s="723" t="str">
        <f t="shared" si="9"/>
        <v>*</v>
      </c>
      <c r="AE15" s="562" t="str">
        <f t="shared" si="9"/>
        <v>*</v>
      </c>
      <c r="AF15" s="723" t="str">
        <f t="shared" si="9"/>
        <v>*</v>
      </c>
      <c r="AG15" s="723" t="str">
        <f t="shared" si="9"/>
        <v>*</v>
      </c>
      <c r="AH15" s="983" t="str">
        <f t="shared" si="9"/>
        <v>*</v>
      </c>
      <c r="AI15" s="979" t="str">
        <f t="shared" si="9"/>
        <v>*</v>
      </c>
      <c r="AJ15" s="980" t="str">
        <f t="shared" si="9"/>
        <v>*</v>
      </c>
      <c r="AK15" s="722" t="str">
        <f t="shared" si="9"/>
        <v>*</v>
      </c>
      <c r="AL15" s="723" t="str">
        <f t="shared" si="9"/>
        <v>*</v>
      </c>
      <c r="AM15" s="562" t="str">
        <f t="shared" si="9"/>
        <v>*</v>
      </c>
      <c r="AN15" s="723" t="str">
        <f t="shared" si="9"/>
        <v>*</v>
      </c>
      <c r="AO15" s="723" t="str">
        <f t="shared" si="9"/>
        <v>*</v>
      </c>
      <c r="AP15" s="724" t="str">
        <f t="shared" si="9"/>
        <v>*</v>
      </c>
      <c r="AQ15" s="723" t="str">
        <f t="shared" si="9"/>
        <v>*</v>
      </c>
      <c r="AR15" s="721" t="str">
        <f t="shared" ref="AR15:BW15" si="10">IF(AND(AR12&gt;=$J$15,AR12&lt;$K$15),"*",0)</f>
        <v>*</v>
      </c>
      <c r="AS15" s="722" t="str">
        <f t="shared" si="10"/>
        <v>*</v>
      </c>
      <c r="AT15" s="723" t="str">
        <f t="shared" si="10"/>
        <v>*</v>
      </c>
      <c r="AU15" s="562" t="str">
        <f t="shared" si="10"/>
        <v>*</v>
      </c>
      <c r="AV15" s="723">
        <f t="shared" si="10"/>
        <v>0</v>
      </c>
      <c r="AW15" s="723">
        <f t="shared" si="10"/>
        <v>0</v>
      </c>
      <c r="AX15" s="724">
        <f t="shared" si="10"/>
        <v>0</v>
      </c>
      <c r="AY15" s="723">
        <f t="shared" si="10"/>
        <v>0</v>
      </c>
      <c r="AZ15" s="721">
        <f t="shared" si="10"/>
        <v>0</v>
      </c>
      <c r="BA15" s="722">
        <f t="shared" si="10"/>
        <v>0</v>
      </c>
      <c r="BB15" s="723">
        <f t="shared" si="10"/>
        <v>0</v>
      </c>
      <c r="BC15" s="562">
        <f t="shared" si="10"/>
        <v>0</v>
      </c>
      <c r="BD15" s="723">
        <f t="shared" si="10"/>
        <v>0</v>
      </c>
      <c r="BE15" s="723">
        <f t="shared" si="10"/>
        <v>0</v>
      </c>
      <c r="BF15" s="724">
        <f t="shared" si="10"/>
        <v>0</v>
      </c>
      <c r="BG15" s="723">
        <f t="shared" si="10"/>
        <v>0</v>
      </c>
      <c r="BH15" s="721">
        <f t="shared" si="10"/>
        <v>0</v>
      </c>
      <c r="BI15" s="722">
        <f t="shared" si="10"/>
        <v>0</v>
      </c>
      <c r="BJ15" s="723">
        <f t="shared" si="10"/>
        <v>0</v>
      </c>
      <c r="BK15" s="562">
        <f t="shared" si="10"/>
        <v>0</v>
      </c>
      <c r="BL15" s="723">
        <f t="shared" si="10"/>
        <v>0</v>
      </c>
      <c r="BM15" s="723">
        <f t="shared" si="10"/>
        <v>0</v>
      </c>
      <c r="BN15" s="724">
        <f t="shared" si="10"/>
        <v>0</v>
      </c>
      <c r="BO15" s="723">
        <f t="shared" si="10"/>
        <v>0</v>
      </c>
      <c r="BP15" s="721">
        <f t="shared" si="10"/>
        <v>0</v>
      </c>
      <c r="BQ15" s="722">
        <f t="shared" si="10"/>
        <v>0</v>
      </c>
      <c r="BR15" s="723">
        <f t="shared" si="10"/>
        <v>0</v>
      </c>
      <c r="BS15" s="562">
        <f t="shared" si="10"/>
        <v>0</v>
      </c>
      <c r="BT15" s="723">
        <f t="shared" si="10"/>
        <v>0</v>
      </c>
      <c r="BU15" s="723">
        <f t="shared" si="10"/>
        <v>0</v>
      </c>
      <c r="BV15" s="724">
        <f t="shared" si="10"/>
        <v>0</v>
      </c>
      <c r="BW15" s="723">
        <f t="shared" si="10"/>
        <v>0</v>
      </c>
      <c r="BX15" s="721">
        <f t="shared" ref="BX15:CM15" si="11">IF(AND(BX12&gt;=$J$15,BX12&lt;$K$15),"*",0)</f>
        <v>0</v>
      </c>
      <c r="BY15" s="722">
        <f t="shared" si="11"/>
        <v>0</v>
      </c>
      <c r="BZ15" s="723">
        <f t="shared" si="11"/>
        <v>0</v>
      </c>
      <c r="CA15" s="562">
        <f t="shared" si="11"/>
        <v>0</v>
      </c>
      <c r="CB15" s="723">
        <f t="shared" si="11"/>
        <v>0</v>
      </c>
      <c r="CC15" s="723">
        <f t="shared" si="11"/>
        <v>0</v>
      </c>
      <c r="CD15" s="724">
        <f t="shared" si="11"/>
        <v>0</v>
      </c>
      <c r="CE15" s="723">
        <f t="shared" si="11"/>
        <v>0</v>
      </c>
      <c r="CF15" s="721">
        <f t="shared" si="11"/>
        <v>0</v>
      </c>
      <c r="CG15" s="722">
        <f t="shared" si="11"/>
        <v>0</v>
      </c>
      <c r="CH15" s="723">
        <f t="shared" si="11"/>
        <v>0</v>
      </c>
      <c r="CI15" s="562">
        <f t="shared" si="11"/>
        <v>0</v>
      </c>
      <c r="CJ15" s="723">
        <f t="shared" si="11"/>
        <v>0</v>
      </c>
      <c r="CK15" s="723">
        <f t="shared" si="11"/>
        <v>0</v>
      </c>
      <c r="CL15" s="724">
        <f t="shared" si="11"/>
        <v>0</v>
      </c>
      <c r="CM15" s="723">
        <f t="shared" si="11"/>
        <v>0</v>
      </c>
      <c r="CN15" s="1128">
        <f t="shared" si="4"/>
        <v>6</v>
      </c>
      <c r="CO15" s="1129"/>
      <c r="CP15" s="1123">
        <f>IF(CN15=0,0,LOOKUP(CN15,ﾃﾞｰﾀ入力!$AR$13:'ﾃﾞｰﾀ入力'!$AR$34,ﾃﾞｰﾀ入力!$AS$13:'ﾃﾞｰﾀ入力'!$AS$34))</f>
        <v>5.75</v>
      </c>
      <c r="CQ15" s="1123"/>
      <c r="CR15" s="294">
        <f t="shared" si="5"/>
        <v>0</v>
      </c>
      <c r="CS15" s="294">
        <f t="shared" si="6"/>
        <v>0</v>
      </c>
      <c r="CT15" s="294">
        <f t="shared" si="7"/>
        <v>0</v>
      </c>
      <c r="CU15" s="295">
        <f t="shared" ref="CU15:CU30" ca="1" si="12">CV15*CP15+(CV15*0.25*CR15)+(CV15*0.25*CS15)+(CV15*CT15*0.5)</f>
        <v>7049.5</v>
      </c>
      <c r="CV15" s="296">
        <f ca="1">IF(H15=0,0,LOOKUP(H15,ﾃﾞｰﾀ入力!$C$3:'ﾃﾞｰﾀ入力'!$C$52,ﾃﾞｰﾀ入力!$E$3:'ﾃﾞｰﾀ入力'!$E$51))</f>
        <v>1226</v>
      </c>
      <c r="CW15" s="297">
        <f ca="1">IF(H15=0,0,LOOKUP(H15,ﾃﾞｰﾀ入力!$C$3:'ﾃﾞｰﾀ入力'!$C$52,ﾃﾞｰﾀ入力!$F$3:'ﾃﾞｰﾀ入力'!$F$51))</f>
        <v>682</v>
      </c>
      <c r="CY15" s="69"/>
      <c r="CZ15" s="69"/>
      <c r="DA15" s="69"/>
    </row>
    <row r="16" spans="1:105" ht="22.5" customHeight="1">
      <c r="A16" s="443">
        <f t="shared" si="8"/>
        <v>3</v>
      </c>
      <c r="B16" s="269" t="str">
        <f>ｼﾌﾄ原本!C7</f>
        <v>Y.I</v>
      </c>
      <c r="C16" s="780" t="str">
        <f>ｼﾌﾄ原本!W7</f>
        <v>X</v>
      </c>
      <c r="D16" s="435">
        <f>IF(COUNTIF($H$14:$H$30,3),VLOOKUP(3,$H$14:$CU$30,3,FALSE),0)</f>
        <v>0</v>
      </c>
      <c r="E16" s="423">
        <f>IF(COUNTIF($H$14:$H$30,3),VLOOKUP(3,$H$14:$CU$30,4,FALSE),0)</f>
        <v>0</v>
      </c>
      <c r="F16" s="430">
        <f>IF(COUNTIF($H$14:$H$30,3),VLOOKUP(3,$H$14:$CU$30,92,FALSE),0)</f>
        <v>0</v>
      </c>
      <c r="G16" s="431">
        <f>IF(COUNTIF($H$14:$H$30,3),VLOOKUP(3,$H$14:$CW$30,94,FALSE),0)</f>
        <v>0</v>
      </c>
      <c r="H16" s="810">
        <v>8</v>
      </c>
      <c r="I16" s="798" t="str">
        <f>IF(H16=0,0,LOOKUP(H16,ﾃﾞｰﾀ入力!$C$3:'ﾃﾞｰﾀ入力'!$C$40,ﾃﾞｰﾀ入力!$D$3:'ﾃﾞｰﾀ入力'!$D$40))</f>
        <v>M.K</v>
      </c>
      <c r="J16" s="813">
        <v>8</v>
      </c>
      <c r="K16" s="814">
        <v>16</v>
      </c>
      <c r="L16" s="632">
        <f t="shared" ref="L16:AQ16" si="13">IF(AND(L12&gt;=$J$16,L12&lt;$K$16),"*",0)</f>
        <v>0</v>
      </c>
      <c r="M16" s="626">
        <f t="shared" si="13"/>
        <v>0</v>
      </c>
      <c r="N16" s="852">
        <f t="shared" si="13"/>
        <v>0</v>
      </c>
      <c r="O16" s="853">
        <f t="shared" si="13"/>
        <v>0</v>
      </c>
      <c r="P16" s="721">
        <f t="shared" si="13"/>
        <v>0</v>
      </c>
      <c r="Q16" s="723">
        <f t="shared" si="13"/>
        <v>0</v>
      </c>
      <c r="R16" s="724">
        <f t="shared" si="13"/>
        <v>0</v>
      </c>
      <c r="S16" s="723">
        <f t="shared" si="13"/>
        <v>0</v>
      </c>
      <c r="T16" s="721">
        <f t="shared" si="13"/>
        <v>0</v>
      </c>
      <c r="U16" s="722">
        <f t="shared" si="13"/>
        <v>0</v>
      </c>
      <c r="V16" s="723">
        <f t="shared" si="13"/>
        <v>0</v>
      </c>
      <c r="W16" s="562">
        <f t="shared" si="13"/>
        <v>0</v>
      </c>
      <c r="X16" s="723" t="str">
        <f t="shared" si="13"/>
        <v>*</v>
      </c>
      <c r="Y16" s="723" t="str">
        <f t="shared" si="13"/>
        <v>*</v>
      </c>
      <c r="Z16" s="724" t="str">
        <f t="shared" si="13"/>
        <v>*</v>
      </c>
      <c r="AA16" s="723" t="str">
        <f t="shared" si="13"/>
        <v>*</v>
      </c>
      <c r="AB16" s="721" t="str">
        <f t="shared" si="13"/>
        <v>*</v>
      </c>
      <c r="AC16" s="722" t="str">
        <f t="shared" si="13"/>
        <v>*</v>
      </c>
      <c r="AD16" s="723" t="str">
        <f t="shared" si="13"/>
        <v>*</v>
      </c>
      <c r="AE16" s="562" t="str">
        <f t="shared" si="13"/>
        <v>*</v>
      </c>
      <c r="AF16" s="723" t="str">
        <f t="shared" si="13"/>
        <v>*</v>
      </c>
      <c r="AG16" s="723" t="str">
        <f t="shared" si="13"/>
        <v>*</v>
      </c>
      <c r="AH16" s="724" t="str">
        <f t="shared" si="13"/>
        <v>*</v>
      </c>
      <c r="AI16" s="723" t="str">
        <f t="shared" si="13"/>
        <v>*</v>
      </c>
      <c r="AJ16" s="721" t="str">
        <f t="shared" si="13"/>
        <v>*</v>
      </c>
      <c r="AK16" s="981" t="str">
        <f t="shared" si="13"/>
        <v>*</v>
      </c>
      <c r="AL16" s="979" t="str">
        <f t="shared" si="13"/>
        <v>*</v>
      </c>
      <c r="AM16" s="982" t="str">
        <f t="shared" si="13"/>
        <v>*</v>
      </c>
      <c r="AN16" s="723" t="str">
        <f t="shared" si="13"/>
        <v>*</v>
      </c>
      <c r="AO16" s="723" t="str">
        <f t="shared" si="13"/>
        <v>*</v>
      </c>
      <c r="AP16" s="724" t="str">
        <f t="shared" si="13"/>
        <v>*</v>
      </c>
      <c r="AQ16" s="723" t="str">
        <f t="shared" si="13"/>
        <v>*</v>
      </c>
      <c r="AR16" s="721" t="str">
        <f t="shared" ref="AR16:BW16" si="14">IF(AND(AR12&gt;=$J$16,AR12&lt;$K$16),"*",0)</f>
        <v>*</v>
      </c>
      <c r="AS16" s="722" t="str">
        <f t="shared" si="14"/>
        <v>*</v>
      </c>
      <c r="AT16" s="723" t="str">
        <f t="shared" si="14"/>
        <v>*</v>
      </c>
      <c r="AU16" s="562" t="str">
        <f t="shared" si="14"/>
        <v>*</v>
      </c>
      <c r="AV16" s="723" t="str">
        <f t="shared" si="14"/>
        <v>*</v>
      </c>
      <c r="AW16" s="723" t="str">
        <f t="shared" si="14"/>
        <v>*</v>
      </c>
      <c r="AX16" s="724" t="str">
        <f t="shared" si="14"/>
        <v>*</v>
      </c>
      <c r="AY16" s="723" t="str">
        <f t="shared" si="14"/>
        <v>*</v>
      </c>
      <c r="AZ16" s="721" t="str">
        <f t="shared" si="14"/>
        <v>*</v>
      </c>
      <c r="BA16" s="722" t="str">
        <f t="shared" si="14"/>
        <v>*</v>
      </c>
      <c r="BB16" s="723" t="str">
        <f t="shared" si="14"/>
        <v>*</v>
      </c>
      <c r="BC16" s="562" t="str">
        <f t="shared" si="14"/>
        <v>*</v>
      </c>
      <c r="BD16" s="723">
        <f t="shared" si="14"/>
        <v>0</v>
      </c>
      <c r="BE16" s="723">
        <f t="shared" si="14"/>
        <v>0</v>
      </c>
      <c r="BF16" s="724">
        <f t="shared" si="14"/>
        <v>0</v>
      </c>
      <c r="BG16" s="723">
        <f t="shared" si="14"/>
        <v>0</v>
      </c>
      <c r="BH16" s="721">
        <f t="shared" si="14"/>
        <v>0</v>
      </c>
      <c r="BI16" s="722">
        <f t="shared" si="14"/>
        <v>0</v>
      </c>
      <c r="BJ16" s="723">
        <f t="shared" si="14"/>
        <v>0</v>
      </c>
      <c r="BK16" s="562">
        <f t="shared" si="14"/>
        <v>0</v>
      </c>
      <c r="BL16" s="723">
        <f t="shared" si="14"/>
        <v>0</v>
      </c>
      <c r="BM16" s="723">
        <f t="shared" si="14"/>
        <v>0</v>
      </c>
      <c r="BN16" s="724">
        <f t="shared" si="14"/>
        <v>0</v>
      </c>
      <c r="BO16" s="723">
        <f t="shared" si="14"/>
        <v>0</v>
      </c>
      <c r="BP16" s="721">
        <f t="shared" si="14"/>
        <v>0</v>
      </c>
      <c r="BQ16" s="722">
        <f t="shared" si="14"/>
        <v>0</v>
      </c>
      <c r="BR16" s="723">
        <f t="shared" si="14"/>
        <v>0</v>
      </c>
      <c r="BS16" s="562">
        <f t="shared" si="14"/>
        <v>0</v>
      </c>
      <c r="BT16" s="723">
        <f t="shared" si="14"/>
        <v>0</v>
      </c>
      <c r="BU16" s="723">
        <f t="shared" si="14"/>
        <v>0</v>
      </c>
      <c r="BV16" s="724">
        <f t="shared" si="14"/>
        <v>0</v>
      </c>
      <c r="BW16" s="723">
        <f t="shared" si="14"/>
        <v>0</v>
      </c>
      <c r="BX16" s="721">
        <f t="shared" ref="BX16:CM16" si="15">IF(AND(BX12&gt;=$J$16,BX12&lt;$K$16),"*",0)</f>
        <v>0</v>
      </c>
      <c r="BY16" s="722">
        <f t="shared" si="15"/>
        <v>0</v>
      </c>
      <c r="BZ16" s="723">
        <f t="shared" si="15"/>
        <v>0</v>
      </c>
      <c r="CA16" s="562">
        <f t="shared" si="15"/>
        <v>0</v>
      </c>
      <c r="CB16" s="723">
        <f t="shared" si="15"/>
        <v>0</v>
      </c>
      <c r="CC16" s="723">
        <f t="shared" si="15"/>
        <v>0</v>
      </c>
      <c r="CD16" s="724">
        <f t="shared" si="15"/>
        <v>0</v>
      </c>
      <c r="CE16" s="723">
        <f t="shared" si="15"/>
        <v>0</v>
      </c>
      <c r="CF16" s="721">
        <f t="shared" si="15"/>
        <v>0</v>
      </c>
      <c r="CG16" s="722">
        <f t="shared" si="15"/>
        <v>0</v>
      </c>
      <c r="CH16" s="723">
        <f t="shared" si="15"/>
        <v>0</v>
      </c>
      <c r="CI16" s="562">
        <f t="shared" si="15"/>
        <v>0</v>
      </c>
      <c r="CJ16" s="723">
        <f t="shared" si="15"/>
        <v>0</v>
      </c>
      <c r="CK16" s="723">
        <f t="shared" si="15"/>
        <v>0</v>
      </c>
      <c r="CL16" s="724">
        <f t="shared" si="15"/>
        <v>0</v>
      </c>
      <c r="CM16" s="723">
        <f t="shared" si="15"/>
        <v>0</v>
      </c>
      <c r="CN16" s="1128">
        <f t="shared" si="4"/>
        <v>8</v>
      </c>
      <c r="CO16" s="1129"/>
      <c r="CP16" s="1123">
        <f>IF(CN16=0,0,LOOKUP(CN16,ﾃﾞｰﾀ入力!$AR$13:'ﾃﾞｰﾀ入力'!$AR$34,ﾃﾞｰﾀ入力!$AS$13:'ﾃﾞｰﾀ入力'!$AS$34))</f>
        <v>7.25</v>
      </c>
      <c r="CQ16" s="1123"/>
      <c r="CR16" s="294">
        <f t="shared" si="5"/>
        <v>0</v>
      </c>
      <c r="CS16" s="294">
        <f t="shared" si="6"/>
        <v>0</v>
      </c>
      <c r="CT16" s="294">
        <f t="shared" si="7"/>
        <v>0</v>
      </c>
      <c r="CU16" s="295">
        <f t="shared" ca="1" si="12"/>
        <v>8888.5</v>
      </c>
      <c r="CV16" s="296">
        <f ca="1">IF(H16=0,0,LOOKUP(H16,ﾃﾞｰﾀ入力!$C$3:'ﾃﾞｰﾀ入力'!$C$52,ﾃﾞｰﾀ入力!$E$3:'ﾃﾞｰﾀ入力'!$E$51))</f>
        <v>1226</v>
      </c>
      <c r="CW16" s="297">
        <f ca="1">IF(H16=0,0,LOOKUP(H16,ﾃﾞｰﾀ入力!$C$3:'ﾃﾞｰﾀ入力'!$C$52,ﾃﾞｰﾀ入力!$F$3:'ﾃﾞｰﾀ入力'!$F$51))</f>
        <v>1430</v>
      </c>
      <c r="CY16" s="69"/>
      <c r="CZ16" s="69"/>
      <c r="DA16" s="69"/>
    </row>
    <row r="17" spans="1:105" ht="22.5" customHeight="1">
      <c r="A17" s="443">
        <f t="shared" si="8"/>
        <v>4</v>
      </c>
      <c r="B17" s="269" t="str">
        <f>ｼﾌﾄ原本!C8</f>
        <v>I.Y</v>
      </c>
      <c r="C17" s="780" t="str">
        <f>ｼﾌﾄ原本!W8</f>
        <v>X</v>
      </c>
      <c r="D17" s="435">
        <f>IF(COUNTIF($H$14:$H$30,4),VLOOKUP(4,$H$14:$CU$30,3,FALSE),0)</f>
        <v>0</v>
      </c>
      <c r="E17" s="423">
        <f>IF(COUNTIF($H$14:$H$30,4),VLOOKUP(4,$H$14:$CU$30,4,FALSE),0)</f>
        <v>0</v>
      </c>
      <c r="F17" s="430">
        <f>IF(COUNTIF($H$14:$H$30,4),VLOOKUP(4,$H$14:$CU$30,92,FALSE),0)</f>
        <v>0</v>
      </c>
      <c r="G17" s="431">
        <f>IF(COUNTIF($H$14:$H$30,4),VLOOKUP(4,$H$14:$CW$30,94,FALSE),0)</f>
        <v>0</v>
      </c>
      <c r="H17" s="810">
        <v>14</v>
      </c>
      <c r="I17" s="798" t="str">
        <f>IF(H17=0,0,LOOKUP(H17,ﾃﾞｰﾀ入力!$C$3:'ﾃﾞｰﾀ入力'!$C$40,ﾃﾞｰﾀ入力!$D$3:'ﾃﾞｰﾀ入力'!$D$40))</f>
        <v>I.N</v>
      </c>
      <c r="J17" s="813">
        <v>9</v>
      </c>
      <c r="K17" s="814">
        <v>16</v>
      </c>
      <c r="L17" s="632">
        <f t="shared" ref="L17:AQ17" si="16">IF(AND(L12&gt;=$J$17,L12&lt;$K$17),"*",0)</f>
        <v>0</v>
      </c>
      <c r="M17" s="626">
        <f t="shared" si="16"/>
        <v>0</v>
      </c>
      <c r="N17" s="852">
        <f t="shared" si="16"/>
        <v>0</v>
      </c>
      <c r="O17" s="853">
        <f t="shared" si="16"/>
        <v>0</v>
      </c>
      <c r="P17" s="721">
        <f t="shared" si="16"/>
        <v>0</v>
      </c>
      <c r="Q17" s="723">
        <f t="shared" si="16"/>
        <v>0</v>
      </c>
      <c r="R17" s="724">
        <f t="shared" si="16"/>
        <v>0</v>
      </c>
      <c r="S17" s="723">
        <f t="shared" si="16"/>
        <v>0</v>
      </c>
      <c r="T17" s="721">
        <f t="shared" si="16"/>
        <v>0</v>
      </c>
      <c r="U17" s="722">
        <f t="shared" si="16"/>
        <v>0</v>
      </c>
      <c r="V17" s="723">
        <f t="shared" si="16"/>
        <v>0</v>
      </c>
      <c r="W17" s="562">
        <f t="shared" si="16"/>
        <v>0</v>
      </c>
      <c r="X17" s="723">
        <f t="shared" si="16"/>
        <v>0</v>
      </c>
      <c r="Y17" s="723">
        <f t="shared" si="16"/>
        <v>0</v>
      </c>
      <c r="Z17" s="724">
        <f t="shared" si="16"/>
        <v>0</v>
      </c>
      <c r="AA17" s="723">
        <f t="shared" si="16"/>
        <v>0</v>
      </c>
      <c r="AB17" s="721" t="str">
        <f t="shared" si="16"/>
        <v>*</v>
      </c>
      <c r="AC17" s="722" t="str">
        <f t="shared" si="16"/>
        <v>*</v>
      </c>
      <c r="AD17" s="723" t="str">
        <f t="shared" si="16"/>
        <v>*</v>
      </c>
      <c r="AE17" s="562" t="str">
        <f t="shared" si="16"/>
        <v>*</v>
      </c>
      <c r="AF17" s="723" t="str">
        <f t="shared" si="16"/>
        <v>*</v>
      </c>
      <c r="AG17" s="723" t="str">
        <f t="shared" si="16"/>
        <v>*</v>
      </c>
      <c r="AH17" s="724" t="str">
        <f t="shared" si="16"/>
        <v>*</v>
      </c>
      <c r="AI17" s="723" t="str">
        <f t="shared" si="16"/>
        <v>*</v>
      </c>
      <c r="AJ17" s="721" t="str">
        <f t="shared" si="16"/>
        <v>*</v>
      </c>
      <c r="AK17" s="722" t="str">
        <f t="shared" si="16"/>
        <v>*</v>
      </c>
      <c r="AL17" s="723" t="str">
        <f t="shared" si="16"/>
        <v>*</v>
      </c>
      <c r="AM17" s="562" t="str">
        <f t="shared" si="16"/>
        <v>*</v>
      </c>
      <c r="AN17" s="723" t="str">
        <f t="shared" si="16"/>
        <v>*</v>
      </c>
      <c r="AO17" s="723" t="str">
        <f t="shared" si="16"/>
        <v>*</v>
      </c>
      <c r="AP17" s="724" t="str">
        <f t="shared" si="16"/>
        <v>*</v>
      </c>
      <c r="AQ17" s="979" t="str">
        <f t="shared" si="16"/>
        <v>*</v>
      </c>
      <c r="AR17" s="980" t="str">
        <f t="shared" ref="AR17:BW17" si="17">IF(AND(AR12&gt;=$J$17,AR12&lt;$K$17),"*",0)</f>
        <v>*</v>
      </c>
      <c r="AS17" s="981" t="str">
        <f t="shared" si="17"/>
        <v>*</v>
      </c>
      <c r="AT17" s="723" t="str">
        <f t="shared" si="17"/>
        <v>*</v>
      </c>
      <c r="AU17" s="562" t="str">
        <f t="shared" si="17"/>
        <v>*</v>
      </c>
      <c r="AV17" s="723" t="str">
        <f t="shared" si="17"/>
        <v>*</v>
      </c>
      <c r="AW17" s="723" t="str">
        <f t="shared" si="17"/>
        <v>*</v>
      </c>
      <c r="AX17" s="724" t="str">
        <f t="shared" si="17"/>
        <v>*</v>
      </c>
      <c r="AY17" s="723" t="str">
        <f t="shared" si="17"/>
        <v>*</v>
      </c>
      <c r="AZ17" s="721" t="str">
        <f t="shared" si="17"/>
        <v>*</v>
      </c>
      <c r="BA17" s="722" t="str">
        <f t="shared" si="17"/>
        <v>*</v>
      </c>
      <c r="BB17" s="723" t="str">
        <f t="shared" si="17"/>
        <v>*</v>
      </c>
      <c r="BC17" s="562" t="str">
        <f t="shared" si="17"/>
        <v>*</v>
      </c>
      <c r="BD17" s="723">
        <f t="shared" si="17"/>
        <v>0</v>
      </c>
      <c r="BE17" s="723">
        <f t="shared" si="17"/>
        <v>0</v>
      </c>
      <c r="BF17" s="724">
        <f t="shared" si="17"/>
        <v>0</v>
      </c>
      <c r="BG17" s="723">
        <f t="shared" si="17"/>
        <v>0</v>
      </c>
      <c r="BH17" s="721">
        <f t="shared" si="17"/>
        <v>0</v>
      </c>
      <c r="BI17" s="722">
        <f t="shared" si="17"/>
        <v>0</v>
      </c>
      <c r="BJ17" s="723">
        <f t="shared" si="17"/>
        <v>0</v>
      </c>
      <c r="BK17" s="562">
        <f t="shared" si="17"/>
        <v>0</v>
      </c>
      <c r="BL17" s="723">
        <f t="shared" si="17"/>
        <v>0</v>
      </c>
      <c r="BM17" s="723">
        <f t="shared" si="17"/>
        <v>0</v>
      </c>
      <c r="BN17" s="724">
        <f t="shared" si="17"/>
        <v>0</v>
      </c>
      <c r="BO17" s="723">
        <f t="shared" si="17"/>
        <v>0</v>
      </c>
      <c r="BP17" s="721">
        <f t="shared" si="17"/>
        <v>0</v>
      </c>
      <c r="BQ17" s="722">
        <f t="shared" si="17"/>
        <v>0</v>
      </c>
      <c r="BR17" s="723">
        <f t="shared" si="17"/>
        <v>0</v>
      </c>
      <c r="BS17" s="562">
        <f t="shared" si="17"/>
        <v>0</v>
      </c>
      <c r="BT17" s="723">
        <f t="shared" si="17"/>
        <v>0</v>
      </c>
      <c r="BU17" s="723">
        <f t="shared" si="17"/>
        <v>0</v>
      </c>
      <c r="BV17" s="724">
        <f t="shared" si="17"/>
        <v>0</v>
      </c>
      <c r="BW17" s="723">
        <f t="shared" si="17"/>
        <v>0</v>
      </c>
      <c r="BX17" s="721">
        <f t="shared" ref="BX17:CM17" si="18">IF(AND(BX12&gt;=$J$17,BX12&lt;$K$17),"*",0)</f>
        <v>0</v>
      </c>
      <c r="BY17" s="722">
        <f t="shared" si="18"/>
        <v>0</v>
      </c>
      <c r="BZ17" s="723">
        <f t="shared" si="18"/>
        <v>0</v>
      </c>
      <c r="CA17" s="562">
        <f t="shared" si="18"/>
        <v>0</v>
      </c>
      <c r="CB17" s="723">
        <f t="shared" si="18"/>
        <v>0</v>
      </c>
      <c r="CC17" s="723">
        <f t="shared" si="18"/>
        <v>0</v>
      </c>
      <c r="CD17" s="724">
        <f t="shared" si="18"/>
        <v>0</v>
      </c>
      <c r="CE17" s="723">
        <f t="shared" si="18"/>
        <v>0</v>
      </c>
      <c r="CF17" s="721">
        <f t="shared" si="18"/>
        <v>0</v>
      </c>
      <c r="CG17" s="722">
        <f t="shared" si="18"/>
        <v>0</v>
      </c>
      <c r="CH17" s="723">
        <f t="shared" si="18"/>
        <v>0</v>
      </c>
      <c r="CI17" s="562">
        <f t="shared" si="18"/>
        <v>0</v>
      </c>
      <c r="CJ17" s="723">
        <f t="shared" si="18"/>
        <v>0</v>
      </c>
      <c r="CK17" s="723">
        <f t="shared" si="18"/>
        <v>0</v>
      </c>
      <c r="CL17" s="724">
        <f t="shared" si="18"/>
        <v>0</v>
      </c>
      <c r="CM17" s="723">
        <f t="shared" si="18"/>
        <v>0</v>
      </c>
      <c r="CN17" s="1128">
        <f t="shared" si="4"/>
        <v>7</v>
      </c>
      <c r="CO17" s="1129"/>
      <c r="CP17" s="1123">
        <f>IF(CN17=0,0,LOOKUP(CN17,ﾃﾞｰﾀ入力!$AR$13:'ﾃﾞｰﾀ入力'!$AR$34,ﾃﾞｰﾀ入力!$AS$13:'ﾃﾞｰﾀ入力'!$AS$34))</f>
        <v>6.25</v>
      </c>
      <c r="CQ17" s="1123"/>
      <c r="CR17" s="294">
        <f t="shared" si="5"/>
        <v>0</v>
      </c>
      <c r="CS17" s="294">
        <f t="shared" si="6"/>
        <v>0</v>
      </c>
      <c r="CT17" s="294">
        <f t="shared" si="7"/>
        <v>0</v>
      </c>
      <c r="CU17" s="295">
        <f t="shared" ca="1" si="12"/>
        <v>7662.5</v>
      </c>
      <c r="CV17" s="296">
        <f ca="1">IF(H17=0,0,LOOKUP(H17,ﾃﾞｰﾀ入力!$C$3:'ﾃﾞｰﾀ入力'!$C$52,ﾃﾞｰﾀ入力!$E$3:'ﾃﾞｰﾀ入力'!$E$51))</f>
        <v>1226</v>
      </c>
      <c r="CW17" s="297">
        <f ca="1">IF(H17=0,0,LOOKUP(H17,ﾃﾞｰﾀ入力!$C$3:'ﾃﾞｰﾀ入力'!$C$52,ﾃﾞｰﾀ入力!$F$3:'ﾃﾞｰﾀ入力'!$F$51))</f>
        <v>2442</v>
      </c>
      <c r="CY17" s="69"/>
      <c r="CZ17" s="69"/>
      <c r="DA17" s="69"/>
    </row>
    <row r="18" spans="1:105" ht="22.5" customHeight="1">
      <c r="A18" s="443">
        <f t="shared" si="8"/>
        <v>5</v>
      </c>
      <c r="B18" s="269" t="str">
        <f>ｼﾌﾄ原本!C9</f>
        <v>S.S</v>
      </c>
      <c r="C18" s="780" t="str">
        <f>ｼﾌﾄ原本!W9</f>
        <v>X</v>
      </c>
      <c r="D18" s="435">
        <f>IF(COUNTIF($H$14:$H$30,5),VLOOKUP(5,$H$14:$CU$30,3,FALSE),0)</f>
        <v>0</v>
      </c>
      <c r="E18" s="423">
        <f>IF(COUNTIF($H$14:$H$30,5),VLOOKUP(5,$H$14:$CU$30,4,FALSE),0)</f>
        <v>0</v>
      </c>
      <c r="F18" s="430">
        <f>IF(COUNTIF($H$14:$H$30,5),VLOOKUP(5,$H$14:$CU$30,92,FALSE),0)</f>
        <v>0</v>
      </c>
      <c r="G18" s="431">
        <f>IF(COUNTIF($H$14:$H$30,5),VLOOKUP(5,$H$14:$CW$30,94,FALSE),0)</f>
        <v>0</v>
      </c>
      <c r="H18" s="810">
        <v>2</v>
      </c>
      <c r="I18" s="798" t="str">
        <f>IF(H18=0,0,LOOKUP(H18,ﾃﾞｰﾀ入力!$C$3:'ﾃﾞｰﾀ入力'!$C$40,ﾃﾞｰﾀ入力!$D$3:'ﾃﾞｰﾀ入力'!$D$40))</f>
        <v>S.S</v>
      </c>
      <c r="J18" s="813">
        <v>11</v>
      </c>
      <c r="K18" s="814">
        <v>22</v>
      </c>
      <c r="L18" s="632">
        <f t="shared" ref="L18:AQ18" si="19">IF(AND(L12&gt;=$J$18,L12&lt;$K$18),"*",0)</f>
        <v>0</v>
      </c>
      <c r="M18" s="626">
        <f t="shared" si="19"/>
        <v>0</v>
      </c>
      <c r="N18" s="852">
        <f t="shared" si="19"/>
        <v>0</v>
      </c>
      <c r="O18" s="853">
        <f t="shared" si="19"/>
        <v>0</v>
      </c>
      <c r="P18" s="721">
        <f t="shared" si="19"/>
        <v>0</v>
      </c>
      <c r="Q18" s="723">
        <f t="shared" si="19"/>
        <v>0</v>
      </c>
      <c r="R18" s="724">
        <f t="shared" si="19"/>
        <v>0</v>
      </c>
      <c r="S18" s="723">
        <f t="shared" si="19"/>
        <v>0</v>
      </c>
      <c r="T18" s="721">
        <f t="shared" si="19"/>
        <v>0</v>
      </c>
      <c r="U18" s="722">
        <f t="shared" si="19"/>
        <v>0</v>
      </c>
      <c r="V18" s="723">
        <f t="shared" si="19"/>
        <v>0</v>
      </c>
      <c r="W18" s="562">
        <f t="shared" si="19"/>
        <v>0</v>
      </c>
      <c r="X18" s="723">
        <f t="shared" si="19"/>
        <v>0</v>
      </c>
      <c r="Y18" s="723">
        <f t="shared" si="19"/>
        <v>0</v>
      </c>
      <c r="Z18" s="724">
        <f t="shared" si="19"/>
        <v>0</v>
      </c>
      <c r="AA18" s="723">
        <f t="shared" si="19"/>
        <v>0</v>
      </c>
      <c r="AB18" s="721">
        <f t="shared" si="19"/>
        <v>0</v>
      </c>
      <c r="AC18" s="722">
        <f t="shared" si="19"/>
        <v>0</v>
      </c>
      <c r="AD18" s="723">
        <f t="shared" si="19"/>
        <v>0</v>
      </c>
      <c r="AE18" s="562">
        <f t="shared" si="19"/>
        <v>0</v>
      </c>
      <c r="AF18" s="723">
        <f t="shared" si="19"/>
        <v>0</v>
      </c>
      <c r="AG18" s="723">
        <f t="shared" si="19"/>
        <v>0</v>
      </c>
      <c r="AH18" s="724">
        <f t="shared" si="19"/>
        <v>0</v>
      </c>
      <c r="AI18" s="723">
        <f t="shared" si="19"/>
        <v>0</v>
      </c>
      <c r="AJ18" s="721" t="str">
        <f t="shared" si="19"/>
        <v>*</v>
      </c>
      <c r="AK18" s="722" t="str">
        <f t="shared" si="19"/>
        <v>*</v>
      </c>
      <c r="AL18" s="723" t="str">
        <f t="shared" si="19"/>
        <v>*</v>
      </c>
      <c r="AM18" s="562" t="str">
        <f t="shared" si="19"/>
        <v>*</v>
      </c>
      <c r="AN18" s="723" t="str">
        <f t="shared" si="19"/>
        <v>*</v>
      </c>
      <c r="AO18" s="723" t="str">
        <f t="shared" si="19"/>
        <v>*</v>
      </c>
      <c r="AP18" s="724" t="str">
        <f t="shared" si="19"/>
        <v>*</v>
      </c>
      <c r="AQ18" s="723" t="str">
        <f t="shared" si="19"/>
        <v>*</v>
      </c>
      <c r="AR18" s="721" t="str">
        <f t="shared" ref="AR18:BW18" si="20">IF(AND(AR12&gt;=$J$18,AR12&lt;$K$18),"*",0)</f>
        <v>*</v>
      </c>
      <c r="AS18" s="722" t="str">
        <f t="shared" si="20"/>
        <v>*</v>
      </c>
      <c r="AT18" s="979" t="str">
        <f t="shared" si="20"/>
        <v>*</v>
      </c>
      <c r="AU18" s="982" t="str">
        <f t="shared" si="20"/>
        <v>*</v>
      </c>
      <c r="AV18" s="723" t="str">
        <f t="shared" si="20"/>
        <v>*</v>
      </c>
      <c r="AW18" s="723" t="str">
        <f t="shared" si="20"/>
        <v>*</v>
      </c>
      <c r="AX18" s="724" t="str">
        <f t="shared" si="20"/>
        <v>*</v>
      </c>
      <c r="AY18" s="723" t="str">
        <f t="shared" si="20"/>
        <v>*</v>
      </c>
      <c r="AZ18" s="721" t="str">
        <f t="shared" si="20"/>
        <v>*</v>
      </c>
      <c r="BA18" s="722" t="str">
        <f t="shared" si="20"/>
        <v>*</v>
      </c>
      <c r="BB18" s="723" t="str">
        <f t="shared" si="20"/>
        <v>*</v>
      </c>
      <c r="BC18" s="562" t="str">
        <f t="shared" si="20"/>
        <v>*</v>
      </c>
      <c r="BD18" s="723" t="str">
        <f t="shared" si="20"/>
        <v>*</v>
      </c>
      <c r="BE18" s="723" t="str">
        <f t="shared" si="20"/>
        <v>*</v>
      </c>
      <c r="BF18" s="724" t="str">
        <f t="shared" si="20"/>
        <v>*</v>
      </c>
      <c r="BG18" s="723" t="str">
        <f t="shared" si="20"/>
        <v>*</v>
      </c>
      <c r="BH18" s="980" t="str">
        <f t="shared" si="20"/>
        <v>*</v>
      </c>
      <c r="BI18" s="981" t="str">
        <f t="shared" si="20"/>
        <v>*</v>
      </c>
      <c r="BJ18" s="979" t="str">
        <f t="shared" si="20"/>
        <v>*</v>
      </c>
      <c r="BK18" s="562" t="str">
        <f t="shared" si="20"/>
        <v>*</v>
      </c>
      <c r="BL18" s="723" t="str">
        <f t="shared" si="20"/>
        <v>*</v>
      </c>
      <c r="BM18" s="723" t="str">
        <f t="shared" si="20"/>
        <v>*</v>
      </c>
      <c r="BN18" s="724" t="str">
        <f t="shared" si="20"/>
        <v>*</v>
      </c>
      <c r="BO18" s="723" t="str">
        <f t="shared" si="20"/>
        <v>*</v>
      </c>
      <c r="BP18" s="721" t="str">
        <f t="shared" si="20"/>
        <v>*</v>
      </c>
      <c r="BQ18" s="722" t="str">
        <f t="shared" si="20"/>
        <v>*</v>
      </c>
      <c r="BR18" s="723" t="str">
        <f t="shared" si="20"/>
        <v>*</v>
      </c>
      <c r="BS18" s="562" t="str">
        <f t="shared" si="20"/>
        <v>*</v>
      </c>
      <c r="BT18" s="723" t="str">
        <f t="shared" si="20"/>
        <v>*</v>
      </c>
      <c r="BU18" s="723" t="str">
        <f t="shared" si="20"/>
        <v>*</v>
      </c>
      <c r="BV18" s="724" t="str">
        <f t="shared" si="20"/>
        <v>*</v>
      </c>
      <c r="BW18" s="723" t="str">
        <f t="shared" si="20"/>
        <v>*</v>
      </c>
      <c r="BX18" s="721" t="str">
        <f t="shared" ref="BX18:CM18" si="21">IF(AND(BX12&gt;=$J$18,BX12&lt;$K$18),"*",0)</f>
        <v>*</v>
      </c>
      <c r="BY18" s="722" t="str">
        <f t="shared" si="21"/>
        <v>*</v>
      </c>
      <c r="BZ18" s="723" t="str">
        <f t="shared" si="21"/>
        <v>*</v>
      </c>
      <c r="CA18" s="562" t="str">
        <f t="shared" si="21"/>
        <v>*</v>
      </c>
      <c r="CB18" s="723">
        <f t="shared" si="21"/>
        <v>0</v>
      </c>
      <c r="CC18" s="723">
        <f t="shared" si="21"/>
        <v>0</v>
      </c>
      <c r="CD18" s="724">
        <f t="shared" si="21"/>
        <v>0</v>
      </c>
      <c r="CE18" s="723">
        <f t="shared" si="21"/>
        <v>0</v>
      </c>
      <c r="CF18" s="721">
        <f t="shared" si="21"/>
        <v>0</v>
      </c>
      <c r="CG18" s="722">
        <f t="shared" si="21"/>
        <v>0</v>
      </c>
      <c r="CH18" s="723">
        <f t="shared" si="21"/>
        <v>0</v>
      </c>
      <c r="CI18" s="562">
        <f t="shared" si="21"/>
        <v>0</v>
      </c>
      <c r="CJ18" s="723">
        <f t="shared" si="21"/>
        <v>0</v>
      </c>
      <c r="CK18" s="723">
        <f t="shared" si="21"/>
        <v>0</v>
      </c>
      <c r="CL18" s="724">
        <f t="shared" si="21"/>
        <v>0</v>
      </c>
      <c r="CM18" s="723">
        <f t="shared" si="21"/>
        <v>0</v>
      </c>
      <c r="CN18" s="1128">
        <f t="shared" si="4"/>
        <v>11</v>
      </c>
      <c r="CO18" s="1129"/>
      <c r="CP18" s="1123">
        <f>IF(CN18=0,0,LOOKUP(CN18,ﾃﾞｰﾀ入力!$AR$13:'ﾃﾞｰﾀ入力'!$AR$34,ﾃﾞｰﾀ入力!$AS$13:'ﾃﾞｰﾀ入力'!$AS$34))</f>
        <v>10</v>
      </c>
      <c r="CQ18" s="1123"/>
      <c r="CR18" s="294">
        <f t="shared" si="5"/>
        <v>2</v>
      </c>
      <c r="CS18" s="294">
        <f t="shared" si="6"/>
        <v>0</v>
      </c>
      <c r="CT18" s="294">
        <f t="shared" si="7"/>
        <v>0</v>
      </c>
      <c r="CU18" s="295">
        <f t="shared" ca="1" si="12"/>
        <v>15750</v>
      </c>
      <c r="CV18" s="296">
        <f ca="1">IF(H18=0,0,LOOKUP(H18,ﾃﾞｰﾀ入力!$C$3:'ﾃﾞｰﾀ入力'!$C$52,ﾃﾞｰﾀ入力!$E$3:'ﾃﾞｰﾀ入力'!$E$51))</f>
        <v>1500</v>
      </c>
      <c r="CW18" s="297">
        <f ca="1">IF(H18=0,0,LOOKUP(H18,ﾃﾞｰﾀ入力!$C$3:'ﾃﾞｰﾀ入力'!$C$52,ﾃﾞｰﾀ入力!$F$3:'ﾃﾞｰﾀ入力'!$F$51))</f>
        <v>1</v>
      </c>
      <c r="CY18" s="69"/>
      <c r="CZ18" s="69"/>
      <c r="DA18" s="69"/>
    </row>
    <row r="19" spans="1:105" ht="22.5" customHeight="1">
      <c r="A19" s="443">
        <f t="shared" si="8"/>
        <v>6</v>
      </c>
      <c r="B19" s="536" t="str">
        <f>ｼﾌﾄ原本!C10</f>
        <v>S.M</v>
      </c>
      <c r="C19" s="784" t="str">
        <f>ｼﾌﾄ原本!W10</f>
        <v>O-18</v>
      </c>
      <c r="D19" s="435">
        <f>IF(COUNTIF($H$14:$H$30,6),VLOOKUP(6,$H$14:$CU$30,3,FALSE),0)</f>
        <v>7.75</v>
      </c>
      <c r="E19" s="429">
        <f>IF(COUNTIF($H$14:$H$30,6),VLOOKUP(6,$H$14:$CU$30,4,FALSE),0)</f>
        <v>18</v>
      </c>
      <c r="F19" s="430">
        <f ca="1">IF(COUNTIF($H$14:$H$30,6),VLOOKUP(6,$H$14:$CU$30,92,FALSE),0)</f>
        <v>11507</v>
      </c>
      <c r="G19" s="431">
        <f ca="1">IF(COUNTIF($H$14:$H$30,6),VLOOKUP(6,$H$14:$CW$30,94,FALSE),0)</f>
        <v>1050</v>
      </c>
      <c r="H19" s="810">
        <v>9</v>
      </c>
      <c r="I19" s="798" t="str">
        <f>IF(H19=0,0,LOOKUP(H19,ﾃﾞｰﾀ入力!$C$3:'ﾃﾞｰﾀ入力'!$C$40,ﾃﾞｰﾀ入力!$D$3:'ﾃﾞｰﾀ入力'!$D$40))</f>
        <v>H.S</v>
      </c>
      <c r="J19" s="813">
        <v>12</v>
      </c>
      <c r="K19" s="814">
        <v>22.75</v>
      </c>
      <c r="L19" s="632">
        <f t="shared" ref="L19:AQ19" si="22">IF(AND(L12&gt;=$J$19,L12&lt;$K$19),"*",0)</f>
        <v>0</v>
      </c>
      <c r="M19" s="626">
        <f t="shared" si="22"/>
        <v>0</v>
      </c>
      <c r="N19" s="852">
        <f t="shared" si="22"/>
        <v>0</v>
      </c>
      <c r="O19" s="853">
        <f t="shared" si="22"/>
        <v>0</v>
      </c>
      <c r="P19" s="721">
        <f t="shared" si="22"/>
        <v>0</v>
      </c>
      <c r="Q19" s="723">
        <f t="shared" si="22"/>
        <v>0</v>
      </c>
      <c r="R19" s="724">
        <f t="shared" si="22"/>
        <v>0</v>
      </c>
      <c r="S19" s="723">
        <f t="shared" si="22"/>
        <v>0</v>
      </c>
      <c r="T19" s="721">
        <f t="shared" si="22"/>
        <v>0</v>
      </c>
      <c r="U19" s="722">
        <f t="shared" si="22"/>
        <v>0</v>
      </c>
      <c r="V19" s="723">
        <f t="shared" si="22"/>
        <v>0</v>
      </c>
      <c r="W19" s="562">
        <f t="shared" si="22"/>
        <v>0</v>
      </c>
      <c r="X19" s="723">
        <f t="shared" si="22"/>
        <v>0</v>
      </c>
      <c r="Y19" s="723">
        <f t="shared" si="22"/>
        <v>0</v>
      </c>
      <c r="Z19" s="724">
        <f t="shared" si="22"/>
        <v>0</v>
      </c>
      <c r="AA19" s="723">
        <f t="shared" si="22"/>
        <v>0</v>
      </c>
      <c r="AB19" s="721">
        <f t="shared" si="22"/>
        <v>0</v>
      </c>
      <c r="AC19" s="722">
        <f t="shared" si="22"/>
        <v>0</v>
      </c>
      <c r="AD19" s="723">
        <f t="shared" si="22"/>
        <v>0</v>
      </c>
      <c r="AE19" s="562">
        <f t="shared" si="22"/>
        <v>0</v>
      </c>
      <c r="AF19" s="723">
        <f t="shared" si="22"/>
        <v>0</v>
      </c>
      <c r="AG19" s="723">
        <f t="shared" si="22"/>
        <v>0</v>
      </c>
      <c r="AH19" s="724">
        <f t="shared" si="22"/>
        <v>0</v>
      </c>
      <c r="AI19" s="723">
        <f t="shared" si="22"/>
        <v>0</v>
      </c>
      <c r="AJ19" s="721">
        <f t="shared" si="22"/>
        <v>0</v>
      </c>
      <c r="AK19" s="722">
        <f t="shared" si="22"/>
        <v>0</v>
      </c>
      <c r="AL19" s="723">
        <f t="shared" si="22"/>
        <v>0</v>
      </c>
      <c r="AM19" s="562">
        <f t="shared" si="22"/>
        <v>0</v>
      </c>
      <c r="AN19" s="723" t="str">
        <f t="shared" si="22"/>
        <v>*</v>
      </c>
      <c r="AO19" s="723" t="str">
        <f t="shared" si="22"/>
        <v>*</v>
      </c>
      <c r="AP19" s="724" t="str">
        <f t="shared" si="22"/>
        <v>*</v>
      </c>
      <c r="AQ19" s="723" t="str">
        <f t="shared" si="22"/>
        <v>*</v>
      </c>
      <c r="AR19" s="721" t="str">
        <f t="shared" ref="AR19:BW19" si="23">IF(AND(AR12&gt;=$J$19,AR12&lt;$K$19),"*",0)</f>
        <v>*</v>
      </c>
      <c r="AS19" s="722" t="str">
        <f t="shared" si="23"/>
        <v>*</v>
      </c>
      <c r="AT19" s="723" t="str">
        <f t="shared" si="23"/>
        <v>*</v>
      </c>
      <c r="AU19" s="562" t="str">
        <f t="shared" si="23"/>
        <v>*</v>
      </c>
      <c r="AV19" s="723" t="str">
        <f t="shared" si="23"/>
        <v>*</v>
      </c>
      <c r="AW19" s="723" t="str">
        <f t="shared" si="23"/>
        <v>*</v>
      </c>
      <c r="AX19" s="724" t="str">
        <f t="shared" si="23"/>
        <v>*</v>
      </c>
      <c r="AY19" s="723" t="str">
        <f t="shared" si="23"/>
        <v>*</v>
      </c>
      <c r="AZ19" s="721" t="str">
        <f t="shared" si="23"/>
        <v>*</v>
      </c>
      <c r="BA19" s="722" t="str">
        <f t="shared" si="23"/>
        <v>*</v>
      </c>
      <c r="BB19" s="979" t="str">
        <f t="shared" si="23"/>
        <v>*</v>
      </c>
      <c r="BC19" s="982" t="str">
        <f t="shared" si="23"/>
        <v>*</v>
      </c>
      <c r="BD19" s="723" t="str">
        <f t="shared" si="23"/>
        <v>*</v>
      </c>
      <c r="BE19" s="723" t="str">
        <f t="shared" si="23"/>
        <v>*</v>
      </c>
      <c r="BF19" s="724" t="str">
        <f t="shared" si="23"/>
        <v>*</v>
      </c>
      <c r="BG19" s="723" t="str">
        <f t="shared" si="23"/>
        <v>*</v>
      </c>
      <c r="BH19" s="721" t="str">
        <f t="shared" si="23"/>
        <v>*</v>
      </c>
      <c r="BI19" s="722" t="str">
        <f t="shared" si="23"/>
        <v>*</v>
      </c>
      <c r="BJ19" s="723" t="str">
        <f t="shared" si="23"/>
        <v>*</v>
      </c>
      <c r="BK19" s="562" t="str">
        <f t="shared" si="23"/>
        <v>*</v>
      </c>
      <c r="BL19" s="723" t="str">
        <f t="shared" si="23"/>
        <v>*</v>
      </c>
      <c r="BM19" s="723" t="str">
        <f t="shared" si="23"/>
        <v>*</v>
      </c>
      <c r="BN19" s="724" t="str">
        <f t="shared" si="23"/>
        <v>*</v>
      </c>
      <c r="BO19" s="723" t="str">
        <f t="shared" si="23"/>
        <v>*</v>
      </c>
      <c r="BP19" s="721" t="str">
        <f t="shared" si="23"/>
        <v>*</v>
      </c>
      <c r="BQ19" s="981" t="str">
        <f t="shared" si="23"/>
        <v>*</v>
      </c>
      <c r="BR19" s="979" t="str">
        <f t="shared" si="23"/>
        <v>*</v>
      </c>
      <c r="BS19" s="562" t="str">
        <f t="shared" si="23"/>
        <v>*</v>
      </c>
      <c r="BT19" s="723" t="str">
        <f t="shared" si="23"/>
        <v>*</v>
      </c>
      <c r="BU19" s="723" t="str">
        <f t="shared" si="23"/>
        <v>*</v>
      </c>
      <c r="BV19" s="724" t="str">
        <f t="shared" si="23"/>
        <v>*</v>
      </c>
      <c r="BW19" s="723" t="str">
        <f t="shared" si="23"/>
        <v>*</v>
      </c>
      <c r="BX19" s="721" t="str">
        <f t="shared" ref="BX19:CM19" si="24">IF(AND(BX12&gt;=$J$19,BX12&lt;$K$19),"*",0)</f>
        <v>*</v>
      </c>
      <c r="BY19" s="722" t="str">
        <f t="shared" si="24"/>
        <v>*</v>
      </c>
      <c r="BZ19" s="723" t="str">
        <f t="shared" si="24"/>
        <v>*</v>
      </c>
      <c r="CA19" s="562" t="str">
        <f t="shared" si="24"/>
        <v>*</v>
      </c>
      <c r="CB19" s="723" t="str">
        <f t="shared" si="24"/>
        <v>*</v>
      </c>
      <c r="CC19" s="723" t="str">
        <f t="shared" si="24"/>
        <v>*</v>
      </c>
      <c r="CD19" s="724" t="str">
        <f t="shared" si="24"/>
        <v>*</v>
      </c>
      <c r="CE19" s="723">
        <f t="shared" si="24"/>
        <v>0</v>
      </c>
      <c r="CF19" s="721">
        <f t="shared" si="24"/>
        <v>0</v>
      </c>
      <c r="CG19" s="722">
        <f t="shared" si="24"/>
        <v>0</v>
      </c>
      <c r="CH19" s="723">
        <f t="shared" si="24"/>
        <v>0</v>
      </c>
      <c r="CI19" s="562">
        <f t="shared" si="24"/>
        <v>0</v>
      </c>
      <c r="CJ19" s="723">
        <f t="shared" si="24"/>
        <v>0</v>
      </c>
      <c r="CK19" s="723">
        <f t="shared" si="24"/>
        <v>0</v>
      </c>
      <c r="CL19" s="724">
        <f t="shared" si="24"/>
        <v>0</v>
      </c>
      <c r="CM19" s="723">
        <f t="shared" si="24"/>
        <v>0</v>
      </c>
      <c r="CN19" s="1128">
        <f t="shared" si="4"/>
        <v>10.75</v>
      </c>
      <c r="CO19" s="1129"/>
      <c r="CP19" s="1123">
        <f>IF(CN19=0,0,LOOKUP(CN19,ﾃﾞｰﾀ入力!$AR$13:'ﾃﾞｰﾀ入力'!$AR$34,ﾃﾞｰﾀ入力!$AS$13:'ﾃﾞｰﾀ入力'!$AS$34))</f>
        <v>9.5</v>
      </c>
      <c r="CQ19" s="1123"/>
      <c r="CR19" s="294">
        <f t="shared" si="5"/>
        <v>1.5</v>
      </c>
      <c r="CS19" s="294">
        <f t="shared" si="6"/>
        <v>0.75</v>
      </c>
      <c r="CT19" s="294">
        <f t="shared" si="7"/>
        <v>0.75</v>
      </c>
      <c r="CU19" s="295">
        <f t="shared" ca="1" si="12"/>
        <v>13026</v>
      </c>
      <c r="CV19" s="296">
        <f ca="1">IF(H19=0,0,LOOKUP(H19,ﾃﾞｰﾀ入力!$C$3:'ﾃﾞｰﾀ入力'!$C$52,ﾃﾞｰﾀ入力!$E$3:'ﾃﾞｰﾀ入力'!$E$51))</f>
        <v>1248</v>
      </c>
      <c r="CW19" s="297">
        <f ca="1">IF(H19=0,0,LOOKUP(H19,ﾃﾞｰﾀ入力!$C$3:'ﾃﾞｰﾀ入力'!$C$52,ﾃﾞｰﾀ入力!$F$3:'ﾃﾞｰﾀ入力'!$F$51))</f>
        <v>648</v>
      </c>
      <c r="CY19" s="69"/>
      <c r="CZ19" s="69"/>
      <c r="DA19" s="69"/>
    </row>
    <row r="20" spans="1:105" ht="22.5" customHeight="1">
      <c r="A20" s="443">
        <f t="shared" si="8"/>
        <v>7</v>
      </c>
      <c r="B20" s="536" t="str">
        <f>ｼﾌﾄ原本!C11</f>
        <v>N.D</v>
      </c>
      <c r="C20" s="782" t="str">
        <f>ｼﾌﾄ原本!W11</f>
        <v>X</v>
      </c>
      <c r="D20" s="435">
        <f>IF(COUNTIF($H$14:$H$30,7),VLOOKUP(7,$H$14:$CU$30,3,FALSE),0)</f>
        <v>0</v>
      </c>
      <c r="E20" s="423">
        <f>IF(COUNTIF($H$14:$H$30,7),VLOOKUP(7,$H$14:$CU$30,4,FALSE),0)</f>
        <v>0</v>
      </c>
      <c r="F20" s="430">
        <f>IF(COUNTIF($H$14:$H$30,7),VLOOKUP(7,$H$14:$CU$30,92,FALSE),0)</f>
        <v>0</v>
      </c>
      <c r="G20" s="431">
        <f>IF(COUNTIF($H$14:$H$30,7),VLOOKUP(7,$H$14:$CW$30,94,FALSE),0)</f>
        <v>0</v>
      </c>
      <c r="H20" s="810">
        <v>1</v>
      </c>
      <c r="I20" s="798" t="str">
        <f>IF(H20=0,0,LOOKUP(H20,ﾃﾞｰﾀ入力!$C$3:'ﾃﾞｰﾀ入力'!$C$40,ﾃﾞｰﾀ入力!$D$3:'ﾃﾞｰﾀ入力'!$D$40))</f>
        <v>K.M</v>
      </c>
      <c r="J20" s="813">
        <v>14</v>
      </c>
      <c r="K20" s="814">
        <v>20</v>
      </c>
      <c r="L20" s="632">
        <f t="shared" ref="L20:AQ20" si="25">IF(AND(L12&gt;=$J$20,L12&lt;$K$20),"*",0)</f>
        <v>0</v>
      </c>
      <c r="M20" s="626">
        <f t="shared" si="25"/>
        <v>0</v>
      </c>
      <c r="N20" s="852">
        <f t="shared" si="25"/>
        <v>0</v>
      </c>
      <c r="O20" s="853">
        <f t="shared" si="25"/>
        <v>0</v>
      </c>
      <c r="P20" s="721">
        <f t="shared" si="25"/>
        <v>0</v>
      </c>
      <c r="Q20" s="723">
        <f t="shared" si="25"/>
        <v>0</v>
      </c>
      <c r="R20" s="724">
        <f t="shared" si="25"/>
        <v>0</v>
      </c>
      <c r="S20" s="723">
        <f t="shared" si="25"/>
        <v>0</v>
      </c>
      <c r="T20" s="721">
        <f t="shared" si="25"/>
        <v>0</v>
      </c>
      <c r="U20" s="722">
        <f t="shared" si="25"/>
        <v>0</v>
      </c>
      <c r="V20" s="723">
        <f t="shared" si="25"/>
        <v>0</v>
      </c>
      <c r="W20" s="562">
        <f t="shared" si="25"/>
        <v>0</v>
      </c>
      <c r="X20" s="723">
        <f t="shared" si="25"/>
        <v>0</v>
      </c>
      <c r="Y20" s="723">
        <f t="shared" si="25"/>
        <v>0</v>
      </c>
      <c r="Z20" s="724">
        <f t="shared" si="25"/>
        <v>0</v>
      </c>
      <c r="AA20" s="723">
        <f t="shared" si="25"/>
        <v>0</v>
      </c>
      <c r="AB20" s="721">
        <f t="shared" si="25"/>
        <v>0</v>
      </c>
      <c r="AC20" s="722">
        <f t="shared" si="25"/>
        <v>0</v>
      </c>
      <c r="AD20" s="723">
        <f t="shared" si="25"/>
        <v>0</v>
      </c>
      <c r="AE20" s="562">
        <f t="shared" si="25"/>
        <v>0</v>
      </c>
      <c r="AF20" s="723">
        <f t="shared" si="25"/>
        <v>0</v>
      </c>
      <c r="AG20" s="723">
        <f t="shared" si="25"/>
        <v>0</v>
      </c>
      <c r="AH20" s="724">
        <f t="shared" si="25"/>
        <v>0</v>
      </c>
      <c r="AI20" s="723">
        <f t="shared" si="25"/>
        <v>0</v>
      </c>
      <c r="AJ20" s="721">
        <f t="shared" si="25"/>
        <v>0</v>
      </c>
      <c r="AK20" s="722">
        <f t="shared" si="25"/>
        <v>0</v>
      </c>
      <c r="AL20" s="723">
        <f t="shared" si="25"/>
        <v>0</v>
      </c>
      <c r="AM20" s="562">
        <f t="shared" si="25"/>
        <v>0</v>
      </c>
      <c r="AN20" s="723">
        <f t="shared" si="25"/>
        <v>0</v>
      </c>
      <c r="AO20" s="723">
        <f t="shared" si="25"/>
        <v>0</v>
      </c>
      <c r="AP20" s="724">
        <f t="shared" si="25"/>
        <v>0</v>
      </c>
      <c r="AQ20" s="723">
        <f t="shared" si="25"/>
        <v>0</v>
      </c>
      <c r="AR20" s="721">
        <f t="shared" ref="AR20:BW20" si="26">IF(AND(AR12&gt;=$J$20,AR12&lt;$K$20),"*",0)</f>
        <v>0</v>
      </c>
      <c r="AS20" s="722">
        <f t="shared" si="26"/>
        <v>0</v>
      </c>
      <c r="AT20" s="723">
        <f t="shared" si="26"/>
        <v>0</v>
      </c>
      <c r="AU20" s="562">
        <f t="shared" si="26"/>
        <v>0</v>
      </c>
      <c r="AV20" s="723" t="str">
        <f t="shared" si="26"/>
        <v>*</v>
      </c>
      <c r="AW20" s="723" t="str">
        <f t="shared" si="26"/>
        <v>*</v>
      </c>
      <c r="AX20" s="724" t="str">
        <f t="shared" si="26"/>
        <v>*</v>
      </c>
      <c r="AY20" s="723" t="str">
        <f t="shared" si="26"/>
        <v>*</v>
      </c>
      <c r="AZ20" s="721" t="str">
        <f t="shared" si="26"/>
        <v>*</v>
      </c>
      <c r="BA20" s="722" t="str">
        <f t="shared" si="26"/>
        <v>*</v>
      </c>
      <c r="BB20" s="723" t="str">
        <f t="shared" si="26"/>
        <v>*</v>
      </c>
      <c r="BC20" s="562" t="str">
        <f t="shared" si="26"/>
        <v>*</v>
      </c>
      <c r="BD20" s="723" t="str">
        <f t="shared" si="26"/>
        <v>*</v>
      </c>
      <c r="BE20" s="723" t="str">
        <f t="shared" si="26"/>
        <v>*</v>
      </c>
      <c r="BF20" s="724" t="str">
        <f t="shared" si="26"/>
        <v>*</v>
      </c>
      <c r="BG20" s="723" t="str">
        <f t="shared" si="26"/>
        <v>*</v>
      </c>
      <c r="BH20" s="586" t="str">
        <f t="shared" si="26"/>
        <v>*</v>
      </c>
      <c r="BI20" s="587" t="str">
        <f t="shared" si="26"/>
        <v>*</v>
      </c>
      <c r="BJ20" s="584" t="str">
        <f t="shared" si="26"/>
        <v>*</v>
      </c>
      <c r="BK20" s="588" t="str">
        <f t="shared" si="26"/>
        <v>*</v>
      </c>
      <c r="BL20" s="584" t="str">
        <f t="shared" si="26"/>
        <v>*</v>
      </c>
      <c r="BM20" s="584" t="str">
        <f t="shared" si="26"/>
        <v>*</v>
      </c>
      <c r="BN20" s="585" t="str">
        <f t="shared" si="26"/>
        <v>*</v>
      </c>
      <c r="BO20" s="584" t="str">
        <f t="shared" si="26"/>
        <v>*</v>
      </c>
      <c r="BP20" s="586" t="str">
        <f t="shared" si="26"/>
        <v>*</v>
      </c>
      <c r="BQ20" s="587" t="str">
        <f t="shared" si="26"/>
        <v>*</v>
      </c>
      <c r="BR20" s="584" t="str">
        <f t="shared" si="26"/>
        <v>*</v>
      </c>
      <c r="BS20" s="588" t="str">
        <f t="shared" si="26"/>
        <v>*</v>
      </c>
      <c r="BT20" s="723">
        <f t="shared" si="26"/>
        <v>0</v>
      </c>
      <c r="BU20" s="723">
        <f t="shared" si="26"/>
        <v>0</v>
      </c>
      <c r="BV20" s="724">
        <f t="shared" si="26"/>
        <v>0</v>
      </c>
      <c r="BW20" s="723">
        <f t="shared" si="26"/>
        <v>0</v>
      </c>
      <c r="BX20" s="721">
        <f t="shared" ref="BX20:CM20" si="27">IF(AND(BX12&gt;=$J$20,BX12&lt;$K$20),"*",0)</f>
        <v>0</v>
      </c>
      <c r="BY20" s="722">
        <f t="shared" si="27"/>
        <v>0</v>
      </c>
      <c r="BZ20" s="723">
        <f t="shared" si="27"/>
        <v>0</v>
      </c>
      <c r="CA20" s="562">
        <f t="shared" si="27"/>
        <v>0</v>
      </c>
      <c r="CB20" s="723">
        <f t="shared" si="27"/>
        <v>0</v>
      </c>
      <c r="CC20" s="723">
        <f t="shared" si="27"/>
        <v>0</v>
      </c>
      <c r="CD20" s="724">
        <f t="shared" si="27"/>
        <v>0</v>
      </c>
      <c r="CE20" s="723">
        <f t="shared" si="27"/>
        <v>0</v>
      </c>
      <c r="CF20" s="721">
        <f t="shared" si="27"/>
        <v>0</v>
      </c>
      <c r="CG20" s="722">
        <f t="shared" si="27"/>
        <v>0</v>
      </c>
      <c r="CH20" s="723">
        <f t="shared" si="27"/>
        <v>0</v>
      </c>
      <c r="CI20" s="562">
        <f t="shared" si="27"/>
        <v>0</v>
      </c>
      <c r="CJ20" s="723">
        <f t="shared" si="27"/>
        <v>0</v>
      </c>
      <c r="CK20" s="723">
        <f t="shared" si="27"/>
        <v>0</v>
      </c>
      <c r="CL20" s="724">
        <f t="shared" si="27"/>
        <v>0</v>
      </c>
      <c r="CM20" s="723">
        <f t="shared" si="27"/>
        <v>0</v>
      </c>
      <c r="CN20" s="1128">
        <f t="shared" si="4"/>
        <v>6</v>
      </c>
      <c r="CO20" s="1129"/>
      <c r="CP20" s="1123">
        <f>IF(CN20=0,0,LOOKUP(CN20,ﾃﾞｰﾀ入力!$AR$13:'ﾃﾞｰﾀ入力'!$AR$34,ﾃﾞｰﾀ入力!$AS$13:'ﾃﾞｰﾀ入力'!$AS$34))</f>
        <v>5.75</v>
      </c>
      <c r="CQ20" s="1123"/>
      <c r="CR20" s="294">
        <f t="shared" si="5"/>
        <v>0</v>
      </c>
      <c r="CS20" s="294">
        <f t="shared" si="6"/>
        <v>0</v>
      </c>
      <c r="CT20" s="294">
        <f t="shared" si="7"/>
        <v>0</v>
      </c>
      <c r="CU20" s="295">
        <f t="shared" ca="1" si="12"/>
        <v>11500</v>
      </c>
      <c r="CV20" s="296">
        <f ca="1">IF(H20=0,0,LOOKUP(H20,ﾃﾞｰﾀ入力!$C$3:'ﾃﾞｰﾀ入力'!$C$52,ﾃﾞｰﾀ入力!$E$3:'ﾃﾞｰﾀ入力'!$E$51))</f>
        <v>2000</v>
      </c>
      <c r="CW20" s="297">
        <f ca="1">IF(H20=0,0,LOOKUP(H20,ﾃﾞｰﾀ入力!$C$3:'ﾃﾞｰﾀ入力'!$C$52,ﾃﾞｰﾀ入力!$F$3:'ﾃﾞｰﾀ入力'!$F$51))</f>
        <v>1</v>
      </c>
      <c r="CY20" s="69"/>
      <c r="CZ20" s="69"/>
      <c r="DA20" s="69"/>
    </row>
    <row r="21" spans="1:105" ht="22.5" customHeight="1">
      <c r="A21" s="443">
        <f t="shared" si="8"/>
        <v>8</v>
      </c>
      <c r="B21" s="536" t="str">
        <f>ｼﾌﾄ原本!C12</f>
        <v>M.K</v>
      </c>
      <c r="C21" s="782" t="str">
        <f>ｼﾌﾄ原本!W12</f>
        <v>O-16</v>
      </c>
      <c r="D21" s="435">
        <f>IF(COUNTIF($H$14:$H$30,8),VLOOKUP(8,$H$14:$CU$30,3,FALSE),0)</f>
        <v>8</v>
      </c>
      <c r="E21" s="423">
        <f>IF(COUNTIF($H$14:$H$30,8),VLOOKUP(8,$H$14:$CU$30,4,FALSE),0)</f>
        <v>16</v>
      </c>
      <c r="F21" s="430">
        <f ca="1">IF(COUNTIF($H$14:$H$30,8),VLOOKUP(8,$H$14:$CU$30,92,FALSE),0)</f>
        <v>8888.5</v>
      </c>
      <c r="G21" s="431">
        <f ca="1">IF(COUNTIF($H$14:$H$30,8),VLOOKUP(8,$H$14:$CW$30,94,FALSE),0)</f>
        <v>1430</v>
      </c>
      <c r="H21" s="948">
        <v>19</v>
      </c>
      <c r="I21" s="798" t="str">
        <f>IF(H21=0,0,LOOKUP(H21,ﾃﾞｰﾀ入力!$C$3:'ﾃﾞｰﾀ入力'!$C$40,ﾃﾞｰﾀ入力!$D$3:'ﾃﾞｰﾀ入力'!$D$40))</f>
        <v>E.U</v>
      </c>
      <c r="J21" s="813">
        <v>16</v>
      </c>
      <c r="K21" s="814">
        <v>22.75</v>
      </c>
      <c r="L21" s="632">
        <f t="shared" ref="L21:AQ21" si="28">IF(AND(L12&gt;=$J$21,L12&lt;$K$21),"*",0)</f>
        <v>0</v>
      </c>
      <c r="M21" s="626">
        <f t="shared" si="28"/>
        <v>0</v>
      </c>
      <c r="N21" s="852">
        <f t="shared" si="28"/>
        <v>0</v>
      </c>
      <c r="O21" s="853">
        <f t="shared" si="28"/>
        <v>0</v>
      </c>
      <c r="P21" s="721">
        <f t="shared" si="28"/>
        <v>0</v>
      </c>
      <c r="Q21" s="723">
        <f t="shared" si="28"/>
        <v>0</v>
      </c>
      <c r="R21" s="724">
        <f t="shared" si="28"/>
        <v>0</v>
      </c>
      <c r="S21" s="723">
        <f t="shared" si="28"/>
        <v>0</v>
      </c>
      <c r="T21" s="721">
        <f t="shared" si="28"/>
        <v>0</v>
      </c>
      <c r="U21" s="722">
        <f t="shared" si="28"/>
        <v>0</v>
      </c>
      <c r="V21" s="723">
        <f t="shared" si="28"/>
        <v>0</v>
      </c>
      <c r="W21" s="562">
        <f t="shared" si="28"/>
        <v>0</v>
      </c>
      <c r="X21" s="723">
        <f t="shared" si="28"/>
        <v>0</v>
      </c>
      <c r="Y21" s="723">
        <f t="shared" si="28"/>
        <v>0</v>
      </c>
      <c r="Z21" s="724">
        <f t="shared" si="28"/>
        <v>0</v>
      </c>
      <c r="AA21" s="723">
        <f t="shared" si="28"/>
        <v>0</v>
      </c>
      <c r="AB21" s="721">
        <f t="shared" si="28"/>
        <v>0</v>
      </c>
      <c r="AC21" s="722">
        <f t="shared" si="28"/>
        <v>0</v>
      </c>
      <c r="AD21" s="723">
        <f t="shared" si="28"/>
        <v>0</v>
      </c>
      <c r="AE21" s="562">
        <f t="shared" si="28"/>
        <v>0</v>
      </c>
      <c r="AF21" s="723">
        <f t="shared" si="28"/>
        <v>0</v>
      </c>
      <c r="AG21" s="723">
        <f t="shared" si="28"/>
        <v>0</v>
      </c>
      <c r="AH21" s="724">
        <f t="shared" si="28"/>
        <v>0</v>
      </c>
      <c r="AI21" s="723">
        <f t="shared" si="28"/>
        <v>0</v>
      </c>
      <c r="AJ21" s="721">
        <f t="shared" si="28"/>
        <v>0</v>
      </c>
      <c r="AK21" s="722">
        <f t="shared" si="28"/>
        <v>0</v>
      </c>
      <c r="AL21" s="723">
        <f t="shared" si="28"/>
        <v>0</v>
      </c>
      <c r="AM21" s="562">
        <f t="shared" si="28"/>
        <v>0</v>
      </c>
      <c r="AN21" s="723">
        <f t="shared" si="28"/>
        <v>0</v>
      </c>
      <c r="AO21" s="723">
        <f t="shared" si="28"/>
        <v>0</v>
      </c>
      <c r="AP21" s="724">
        <f t="shared" si="28"/>
        <v>0</v>
      </c>
      <c r="AQ21" s="723">
        <f t="shared" si="28"/>
        <v>0</v>
      </c>
      <c r="AR21" s="721">
        <f t="shared" ref="AR21:BW21" si="29">IF(AND(AR12&gt;=$J$21,AR12&lt;$K$21),"*",0)</f>
        <v>0</v>
      </c>
      <c r="AS21" s="722">
        <f t="shared" si="29"/>
        <v>0</v>
      </c>
      <c r="AT21" s="723">
        <f t="shared" si="29"/>
        <v>0</v>
      </c>
      <c r="AU21" s="562">
        <f t="shared" si="29"/>
        <v>0</v>
      </c>
      <c r="AV21" s="723">
        <f t="shared" si="29"/>
        <v>0</v>
      </c>
      <c r="AW21" s="723">
        <f t="shared" si="29"/>
        <v>0</v>
      </c>
      <c r="AX21" s="724">
        <f t="shared" si="29"/>
        <v>0</v>
      </c>
      <c r="AY21" s="723">
        <f t="shared" si="29"/>
        <v>0</v>
      </c>
      <c r="AZ21" s="721">
        <f t="shared" si="29"/>
        <v>0</v>
      </c>
      <c r="BA21" s="722">
        <f t="shared" si="29"/>
        <v>0</v>
      </c>
      <c r="BB21" s="723">
        <f t="shared" si="29"/>
        <v>0</v>
      </c>
      <c r="BC21" s="562">
        <f t="shared" si="29"/>
        <v>0</v>
      </c>
      <c r="BD21" s="723" t="str">
        <f t="shared" si="29"/>
        <v>*</v>
      </c>
      <c r="BE21" s="723" t="str">
        <f t="shared" si="29"/>
        <v>*</v>
      </c>
      <c r="BF21" s="724" t="str">
        <f t="shared" si="29"/>
        <v>*</v>
      </c>
      <c r="BG21" s="723" t="str">
        <f t="shared" si="29"/>
        <v>*</v>
      </c>
      <c r="BH21" s="586" t="str">
        <f t="shared" si="29"/>
        <v>*</v>
      </c>
      <c r="BI21" s="587" t="str">
        <f t="shared" si="29"/>
        <v>*</v>
      </c>
      <c r="BJ21" s="584" t="str">
        <f t="shared" si="29"/>
        <v>*</v>
      </c>
      <c r="BK21" s="588" t="str">
        <f t="shared" si="29"/>
        <v>*</v>
      </c>
      <c r="BL21" s="584" t="str">
        <f t="shared" si="29"/>
        <v>*</v>
      </c>
      <c r="BM21" s="584" t="str">
        <f t="shared" si="29"/>
        <v>*</v>
      </c>
      <c r="BN21" s="1090" t="str">
        <f t="shared" si="29"/>
        <v>*</v>
      </c>
      <c r="BO21" s="1089" t="str">
        <f t="shared" si="29"/>
        <v>*</v>
      </c>
      <c r="BP21" s="1091" t="str">
        <f t="shared" si="29"/>
        <v>*</v>
      </c>
      <c r="BQ21" s="587" t="str">
        <f t="shared" si="29"/>
        <v>*</v>
      </c>
      <c r="BR21" s="584" t="str">
        <f t="shared" si="29"/>
        <v>*</v>
      </c>
      <c r="BS21" s="588" t="str">
        <f t="shared" si="29"/>
        <v>*</v>
      </c>
      <c r="BT21" s="723" t="str">
        <f t="shared" si="29"/>
        <v>*</v>
      </c>
      <c r="BU21" s="723" t="str">
        <f t="shared" si="29"/>
        <v>*</v>
      </c>
      <c r="BV21" s="724" t="str">
        <f t="shared" si="29"/>
        <v>*</v>
      </c>
      <c r="BW21" s="723" t="str">
        <f t="shared" si="29"/>
        <v>*</v>
      </c>
      <c r="BX21" s="721" t="str">
        <f t="shared" ref="BX21:CM21" si="30">IF(AND(BX12&gt;=$J$21,BX12&lt;$K$21),"*",0)</f>
        <v>*</v>
      </c>
      <c r="BY21" s="722" t="str">
        <f t="shared" si="30"/>
        <v>*</v>
      </c>
      <c r="BZ21" s="723" t="str">
        <f t="shared" si="30"/>
        <v>*</v>
      </c>
      <c r="CA21" s="562" t="str">
        <f t="shared" si="30"/>
        <v>*</v>
      </c>
      <c r="CB21" s="723" t="str">
        <f t="shared" si="30"/>
        <v>*</v>
      </c>
      <c r="CC21" s="723" t="str">
        <f t="shared" si="30"/>
        <v>*</v>
      </c>
      <c r="CD21" s="724" t="str">
        <f t="shared" si="30"/>
        <v>*</v>
      </c>
      <c r="CE21" s="723">
        <f t="shared" si="30"/>
        <v>0</v>
      </c>
      <c r="CF21" s="721">
        <f t="shared" si="30"/>
        <v>0</v>
      </c>
      <c r="CG21" s="722">
        <f t="shared" si="30"/>
        <v>0</v>
      </c>
      <c r="CH21" s="723">
        <f t="shared" si="30"/>
        <v>0</v>
      </c>
      <c r="CI21" s="562">
        <f t="shared" si="30"/>
        <v>0</v>
      </c>
      <c r="CJ21" s="723">
        <f t="shared" si="30"/>
        <v>0</v>
      </c>
      <c r="CK21" s="723">
        <f t="shared" si="30"/>
        <v>0</v>
      </c>
      <c r="CL21" s="724">
        <f t="shared" si="30"/>
        <v>0</v>
      </c>
      <c r="CM21" s="723">
        <f t="shared" si="30"/>
        <v>0</v>
      </c>
      <c r="CN21" s="1128">
        <f t="shared" si="4"/>
        <v>6.75</v>
      </c>
      <c r="CO21" s="1129"/>
      <c r="CP21" s="1123">
        <f>IF(CN21=0,0,LOOKUP(CN21,ﾃﾞｰﾀ入力!$AR$13:'ﾃﾞｰﾀ入力'!$AR$34,ﾃﾞｰﾀ入力!$AS$13:'ﾃﾞｰﾀ入力'!$AS$34))</f>
        <v>5.75</v>
      </c>
      <c r="CQ21" s="1123"/>
      <c r="CR21" s="294">
        <f t="shared" si="5"/>
        <v>0</v>
      </c>
      <c r="CS21" s="294">
        <f t="shared" si="6"/>
        <v>0.75</v>
      </c>
      <c r="CT21" s="294">
        <f t="shared" si="7"/>
        <v>0</v>
      </c>
      <c r="CU21" s="295">
        <f t="shared" ca="1" si="12"/>
        <v>7279.375</v>
      </c>
      <c r="CV21" s="296">
        <f ca="1">IF(H21=0,0,LOOKUP(H21,ﾃﾞｰﾀ入力!$C$3:'ﾃﾞｰﾀ入力'!$C$52,ﾃﾞｰﾀ入力!$E$3:'ﾃﾞｰﾀ入力'!$E$51))</f>
        <v>1226</v>
      </c>
      <c r="CW21" s="297">
        <f ca="1">IF(H21=0,0,LOOKUP(H21,ﾃﾞｰﾀ入力!$C$3:'ﾃﾞｰﾀ入力'!$C$52,ﾃﾞｰﾀ入力!$F$3:'ﾃﾞｰﾀ入力'!$F$51))</f>
        <v>816</v>
      </c>
      <c r="CY21" s="69"/>
      <c r="CZ21" s="69"/>
      <c r="DA21" s="69"/>
    </row>
    <row r="22" spans="1:105" ht="22.5" customHeight="1">
      <c r="A22" s="443">
        <f t="shared" si="8"/>
        <v>9</v>
      </c>
      <c r="B22" s="536" t="str">
        <f>ｼﾌﾄ原本!C13</f>
        <v>H.S</v>
      </c>
      <c r="C22" s="784" t="str">
        <f>ｼﾌﾄ原本!W13</f>
        <v>F</v>
      </c>
      <c r="D22" s="435">
        <f>IF(COUNTIF($H$14:$H$30,9),VLOOKUP(9,$H$14:$CU$30,3,FALSE),0)</f>
        <v>12</v>
      </c>
      <c r="E22" s="423">
        <f>IF(COUNTIF($H$14:$H$30,9),VLOOKUP(9,$H$14:$CU$30,4,FALSE),0)</f>
        <v>22.75</v>
      </c>
      <c r="F22" s="430">
        <f ca="1">IF(COUNTIF($H$14:$H$30,9),VLOOKUP(9,$H$14:$CU$30,92,FALSE),0)</f>
        <v>13026</v>
      </c>
      <c r="G22" s="431">
        <f ca="1">IF(COUNTIF($H$14:$H$30,9),VLOOKUP(9,$H$14:$CW$30,94,FALSE),0)</f>
        <v>648</v>
      </c>
      <c r="H22" s="949"/>
      <c r="I22" s="798">
        <f>IF(H22=0,0,LOOKUP(H22,ﾃﾞｰﾀ入力!$C$3:'ﾃﾞｰﾀ入力'!$C$40,ﾃﾞｰﾀ入力!$D$3:'ﾃﾞｰﾀ入力'!$D$40))</f>
        <v>0</v>
      </c>
      <c r="J22" s="813"/>
      <c r="K22" s="814"/>
      <c r="L22" s="632">
        <f t="shared" ref="L22:AQ22" si="31">IF(AND(L12&gt;=$J$22,L12&lt;$K$22),"*",0)</f>
        <v>0</v>
      </c>
      <c r="M22" s="626">
        <f t="shared" si="31"/>
        <v>0</v>
      </c>
      <c r="N22" s="852">
        <f t="shared" si="31"/>
        <v>0</v>
      </c>
      <c r="O22" s="853">
        <f t="shared" si="31"/>
        <v>0</v>
      </c>
      <c r="P22" s="721">
        <f t="shared" si="31"/>
        <v>0</v>
      </c>
      <c r="Q22" s="723">
        <f t="shared" si="31"/>
        <v>0</v>
      </c>
      <c r="R22" s="724">
        <f t="shared" si="31"/>
        <v>0</v>
      </c>
      <c r="S22" s="723">
        <f t="shared" si="31"/>
        <v>0</v>
      </c>
      <c r="T22" s="721">
        <f t="shared" si="31"/>
        <v>0</v>
      </c>
      <c r="U22" s="722">
        <f t="shared" si="31"/>
        <v>0</v>
      </c>
      <c r="V22" s="723">
        <f t="shared" si="31"/>
        <v>0</v>
      </c>
      <c r="W22" s="562">
        <f t="shared" si="31"/>
        <v>0</v>
      </c>
      <c r="X22" s="723">
        <f t="shared" si="31"/>
        <v>0</v>
      </c>
      <c r="Y22" s="723">
        <f t="shared" si="31"/>
        <v>0</v>
      </c>
      <c r="Z22" s="724">
        <f t="shared" si="31"/>
        <v>0</v>
      </c>
      <c r="AA22" s="723">
        <f t="shared" si="31"/>
        <v>0</v>
      </c>
      <c r="AB22" s="721">
        <f t="shared" si="31"/>
        <v>0</v>
      </c>
      <c r="AC22" s="722">
        <f t="shared" si="31"/>
        <v>0</v>
      </c>
      <c r="AD22" s="723">
        <f t="shared" si="31"/>
        <v>0</v>
      </c>
      <c r="AE22" s="562">
        <f t="shared" si="31"/>
        <v>0</v>
      </c>
      <c r="AF22" s="723">
        <f t="shared" si="31"/>
        <v>0</v>
      </c>
      <c r="AG22" s="723">
        <f t="shared" si="31"/>
        <v>0</v>
      </c>
      <c r="AH22" s="724">
        <f t="shared" si="31"/>
        <v>0</v>
      </c>
      <c r="AI22" s="723">
        <f t="shared" si="31"/>
        <v>0</v>
      </c>
      <c r="AJ22" s="721">
        <f t="shared" si="31"/>
        <v>0</v>
      </c>
      <c r="AK22" s="722">
        <f t="shared" si="31"/>
        <v>0</v>
      </c>
      <c r="AL22" s="723">
        <f t="shared" si="31"/>
        <v>0</v>
      </c>
      <c r="AM22" s="562">
        <f t="shared" si="31"/>
        <v>0</v>
      </c>
      <c r="AN22" s="723">
        <f t="shared" si="31"/>
        <v>0</v>
      </c>
      <c r="AO22" s="723">
        <f t="shared" si="31"/>
        <v>0</v>
      </c>
      <c r="AP22" s="724">
        <f t="shared" si="31"/>
        <v>0</v>
      </c>
      <c r="AQ22" s="723">
        <f t="shared" si="31"/>
        <v>0</v>
      </c>
      <c r="AR22" s="721">
        <f t="shared" ref="AR22:BW22" si="32">IF(AND(AR12&gt;=$J$22,AR12&lt;$K$22),"*",0)</f>
        <v>0</v>
      </c>
      <c r="AS22" s="722">
        <f t="shared" si="32"/>
        <v>0</v>
      </c>
      <c r="AT22" s="723">
        <f t="shared" si="32"/>
        <v>0</v>
      </c>
      <c r="AU22" s="562">
        <f t="shared" si="32"/>
        <v>0</v>
      </c>
      <c r="AV22" s="723">
        <f t="shared" si="32"/>
        <v>0</v>
      </c>
      <c r="AW22" s="723">
        <f t="shared" si="32"/>
        <v>0</v>
      </c>
      <c r="AX22" s="724">
        <f t="shared" si="32"/>
        <v>0</v>
      </c>
      <c r="AY22" s="723">
        <f t="shared" si="32"/>
        <v>0</v>
      </c>
      <c r="AZ22" s="721">
        <f t="shared" si="32"/>
        <v>0</v>
      </c>
      <c r="BA22" s="722">
        <f t="shared" si="32"/>
        <v>0</v>
      </c>
      <c r="BB22" s="723">
        <f t="shared" si="32"/>
        <v>0</v>
      </c>
      <c r="BC22" s="562">
        <f t="shared" si="32"/>
        <v>0</v>
      </c>
      <c r="BD22" s="723">
        <f t="shared" si="32"/>
        <v>0</v>
      </c>
      <c r="BE22" s="723">
        <f t="shared" si="32"/>
        <v>0</v>
      </c>
      <c r="BF22" s="724">
        <f t="shared" si="32"/>
        <v>0</v>
      </c>
      <c r="BG22" s="723">
        <f t="shared" si="32"/>
        <v>0</v>
      </c>
      <c r="BH22" s="721">
        <f t="shared" si="32"/>
        <v>0</v>
      </c>
      <c r="BI22" s="722">
        <f t="shared" si="32"/>
        <v>0</v>
      </c>
      <c r="BJ22" s="723">
        <f t="shared" si="32"/>
        <v>0</v>
      </c>
      <c r="BK22" s="562">
        <f t="shared" si="32"/>
        <v>0</v>
      </c>
      <c r="BL22" s="723">
        <f t="shared" si="32"/>
        <v>0</v>
      </c>
      <c r="BM22" s="723">
        <f t="shared" si="32"/>
        <v>0</v>
      </c>
      <c r="BN22" s="724">
        <f t="shared" si="32"/>
        <v>0</v>
      </c>
      <c r="BO22" s="723">
        <f t="shared" si="32"/>
        <v>0</v>
      </c>
      <c r="BP22" s="721">
        <f t="shared" si="32"/>
        <v>0</v>
      </c>
      <c r="BQ22" s="722">
        <f t="shared" si="32"/>
        <v>0</v>
      </c>
      <c r="BR22" s="723">
        <f t="shared" si="32"/>
        <v>0</v>
      </c>
      <c r="BS22" s="562">
        <f t="shared" si="32"/>
        <v>0</v>
      </c>
      <c r="BT22" s="723">
        <f t="shared" si="32"/>
        <v>0</v>
      </c>
      <c r="BU22" s="723">
        <f t="shared" si="32"/>
        <v>0</v>
      </c>
      <c r="BV22" s="724">
        <f t="shared" si="32"/>
        <v>0</v>
      </c>
      <c r="BW22" s="723">
        <f t="shared" si="32"/>
        <v>0</v>
      </c>
      <c r="BX22" s="721">
        <f t="shared" ref="BX22:CM22" si="33">IF(AND(BX12&gt;=$J$22,BX12&lt;$K$22),"*",0)</f>
        <v>0</v>
      </c>
      <c r="BY22" s="722">
        <f t="shared" si="33"/>
        <v>0</v>
      </c>
      <c r="BZ22" s="723">
        <f t="shared" si="33"/>
        <v>0</v>
      </c>
      <c r="CA22" s="562">
        <f t="shared" si="33"/>
        <v>0</v>
      </c>
      <c r="CB22" s="723">
        <f t="shared" si="33"/>
        <v>0</v>
      </c>
      <c r="CC22" s="723">
        <f t="shared" si="33"/>
        <v>0</v>
      </c>
      <c r="CD22" s="724">
        <f t="shared" si="33"/>
        <v>0</v>
      </c>
      <c r="CE22" s="723">
        <f t="shared" si="33"/>
        <v>0</v>
      </c>
      <c r="CF22" s="721">
        <f t="shared" si="33"/>
        <v>0</v>
      </c>
      <c r="CG22" s="722">
        <f t="shared" si="33"/>
        <v>0</v>
      </c>
      <c r="CH22" s="723">
        <f t="shared" si="33"/>
        <v>0</v>
      </c>
      <c r="CI22" s="562">
        <f t="shared" si="33"/>
        <v>0</v>
      </c>
      <c r="CJ22" s="723">
        <f t="shared" si="33"/>
        <v>0</v>
      </c>
      <c r="CK22" s="723">
        <f t="shared" si="33"/>
        <v>0</v>
      </c>
      <c r="CL22" s="724">
        <f t="shared" si="33"/>
        <v>0</v>
      </c>
      <c r="CM22" s="723">
        <f t="shared" si="33"/>
        <v>0</v>
      </c>
      <c r="CN22" s="1128">
        <f t="shared" si="4"/>
        <v>0</v>
      </c>
      <c r="CO22" s="1129"/>
      <c r="CP22" s="1123">
        <f>IF(CN22=0,0,LOOKUP(CN22,ﾃﾞｰﾀ入力!$AR$13:'ﾃﾞｰﾀ入力'!$AR$34,ﾃﾞｰﾀ入力!$AS$13:'ﾃﾞｰﾀ入力'!$AS$34))</f>
        <v>0</v>
      </c>
      <c r="CQ22" s="1123"/>
      <c r="CR22" s="294">
        <f t="shared" si="5"/>
        <v>0</v>
      </c>
      <c r="CS22" s="294">
        <f t="shared" si="6"/>
        <v>0</v>
      </c>
      <c r="CT22" s="294">
        <f t="shared" si="7"/>
        <v>0</v>
      </c>
      <c r="CU22" s="295">
        <f t="shared" si="12"/>
        <v>0</v>
      </c>
      <c r="CV22" s="296">
        <f>IF(H22=0,0,LOOKUP(H22,ﾃﾞｰﾀ入力!$C$3:'ﾃﾞｰﾀ入力'!$C$52,ﾃﾞｰﾀ入力!$E$3:'ﾃﾞｰﾀ入力'!$E$51))</f>
        <v>0</v>
      </c>
      <c r="CW22" s="297">
        <f>IF(H22=0,0,LOOKUP(H22,ﾃﾞｰﾀ入力!$C$3:'ﾃﾞｰﾀ入力'!$C$52,ﾃﾞｰﾀ入力!$F$3:'ﾃﾞｰﾀ入力'!$F$51))</f>
        <v>0</v>
      </c>
      <c r="CY22" s="69"/>
      <c r="CZ22" s="69"/>
      <c r="DA22" s="69"/>
    </row>
    <row r="23" spans="1:105" ht="22.5" customHeight="1">
      <c r="A23" s="443">
        <f t="shared" si="8"/>
        <v>10</v>
      </c>
      <c r="B23" s="536" t="str">
        <f>ｼﾌﾄ原本!C14</f>
        <v>C.E</v>
      </c>
      <c r="C23" s="782" t="str">
        <f>ｼﾌﾄ原本!W14</f>
        <v>X</v>
      </c>
      <c r="D23" s="435">
        <f>IF(COUNTIF($H$14:$H$30,10),VLOOKUP(10,$H$14:$CU$30,3,FALSE),0)</f>
        <v>0</v>
      </c>
      <c r="E23" s="423">
        <f>IF(COUNTIF($H$14:$H$30,10),VLOOKUP(10,$H$14:$CU$30,4,FALSE),0)</f>
        <v>0</v>
      </c>
      <c r="F23" s="430">
        <f>IF(COUNTIF($H$14:$H$30,10),VLOOKUP(10,$H$14:$CU$30,92,FALSE),0)</f>
        <v>0</v>
      </c>
      <c r="G23" s="431">
        <f>IF(COUNTIF($H$14:$H$30,10),VLOOKUP(10,$H$14:$CW$30,94,FALSE),0)</f>
        <v>0</v>
      </c>
      <c r="H23" s="810"/>
      <c r="I23" s="798">
        <f>IF(H23=0,0,LOOKUP(H23,ﾃﾞｰﾀ入力!$C$3:'ﾃﾞｰﾀ入力'!$C$40,ﾃﾞｰﾀ入力!$D$3:'ﾃﾞｰﾀ入力'!$D$40))</f>
        <v>0</v>
      </c>
      <c r="J23" s="813"/>
      <c r="K23" s="814"/>
      <c r="L23" s="632">
        <f t="shared" ref="L23:AQ23" si="34">IF(AND(L12&gt;=$J$23,L12&lt;$K$23),"*",0)</f>
        <v>0</v>
      </c>
      <c r="M23" s="626">
        <f t="shared" si="34"/>
        <v>0</v>
      </c>
      <c r="N23" s="852">
        <f t="shared" si="34"/>
        <v>0</v>
      </c>
      <c r="O23" s="853">
        <f t="shared" si="34"/>
        <v>0</v>
      </c>
      <c r="P23" s="721">
        <f t="shared" si="34"/>
        <v>0</v>
      </c>
      <c r="Q23" s="723">
        <f t="shared" si="34"/>
        <v>0</v>
      </c>
      <c r="R23" s="724">
        <f t="shared" si="34"/>
        <v>0</v>
      </c>
      <c r="S23" s="723">
        <f t="shared" si="34"/>
        <v>0</v>
      </c>
      <c r="T23" s="721">
        <f t="shared" si="34"/>
        <v>0</v>
      </c>
      <c r="U23" s="722">
        <f t="shared" si="34"/>
        <v>0</v>
      </c>
      <c r="V23" s="723">
        <f t="shared" si="34"/>
        <v>0</v>
      </c>
      <c r="W23" s="562">
        <f t="shared" si="34"/>
        <v>0</v>
      </c>
      <c r="X23" s="723">
        <f t="shared" si="34"/>
        <v>0</v>
      </c>
      <c r="Y23" s="723">
        <f t="shared" si="34"/>
        <v>0</v>
      </c>
      <c r="Z23" s="724">
        <f t="shared" si="34"/>
        <v>0</v>
      </c>
      <c r="AA23" s="723">
        <f t="shared" si="34"/>
        <v>0</v>
      </c>
      <c r="AB23" s="721">
        <f t="shared" si="34"/>
        <v>0</v>
      </c>
      <c r="AC23" s="722">
        <f t="shared" si="34"/>
        <v>0</v>
      </c>
      <c r="AD23" s="723">
        <f t="shared" si="34"/>
        <v>0</v>
      </c>
      <c r="AE23" s="562">
        <f t="shared" si="34"/>
        <v>0</v>
      </c>
      <c r="AF23" s="723">
        <f t="shared" si="34"/>
        <v>0</v>
      </c>
      <c r="AG23" s="723">
        <f t="shared" si="34"/>
        <v>0</v>
      </c>
      <c r="AH23" s="724">
        <f t="shared" si="34"/>
        <v>0</v>
      </c>
      <c r="AI23" s="723">
        <f t="shared" si="34"/>
        <v>0</v>
      </c>
      <c r="AJ23" s="721">
        <f t="shared" si="34"/>
        <v>0</v>
      </c>
      <c r="AK23" s="722">
        <f t="shared" si="34"/>
        <v>0</v>
      </c>
      <c r="AL23" s="723">
        <f t="shared" si="34"/>
        <v>0</v>
      </c>
      <c r="AM23" s="562">
        <f t="shared" si="34"/>
        <v>0</v>
      </c>
      <c r="AN23" s="723">
        <f t="shared" si="34"/>
        <v>0</v>
      </c>
      <c r="AO23" s="723">
        <f t="shared" si="34"/>
        <v>0</v>
      </c>
      <c r="AP23" s="724">
        <f t="shared" si="34"/>
        <v>0</v>
      </c>
      <c r="AQ23" s="723">
        <f t="shared" si="34"/>
        <v>0</v>
      </c>
      <c r="AR23" s="721">
        <f t="shared" ref="AR23:BW23" si="35">IF(AND(AR12&gt;=$J$23,AR12&lt;$K$23),"*",0)</f>
        <v>0</v>
      </c>
      <c r="AS23" s="722">
        <f t="shared" si="35"/>
        <v>0</v>
      </c>
      <c r="AT23" s="723">
        <f t="shared" si="35"/>
        <v>0</v>
      </c>
      <c r="AU23" s="562">
        <f t="shared" si="35"/>
        <v>0</v>
      </c>
      <c r="AV23" s="723">
        <f t="shared" si="35"/>
        <v>0</v>
      </c>
      <c r="AW23" s="723">
        <f t="shared" si="35"/>
        <v>0</v>
      </c>
      <c r="AX23" s="724">
        <f t="shared" si="35"/>
        <v>0</v>
      </c>
      <c r="AY23" s="723">
        <f t="shared" si="35"/>
        <v>0</v>
      </c>
      <c r="AZ23" s="721">
        <f t="shared" si="35"/>
        <v>0</v>
      </c>
      <c r="BA23" s="722">
        <f t="shared" si="35"/>
        <v>0</v>
      </c>
      <c r="BB23" s="723">
        <f t="shared" si="35"/>
        <v>0</v>
      </c>
      <c r="BC23" s="562">
        <f t="shared" si="35"/>
        <v>0</v>
      </c>
      <c r="BD23" s="723">
        <f t="shared" si="35"/>
        <v>0</v>
      </c>
      <c r="BE23" s="723">
        <f t="shared" si="35"/>
        <v>0</v>
      </c>
      <c r="BF23" s="724">
        <f t="shared" si="35"/>
        <v>0</v>
      </c>
      <c r="BG23" s="723">
        <f t="shared" si="35"/>
        <v>0</v>
      </c>
      <c r="BH23" s="721">
        <f t="shared" si="35"/>
        <v>0</v>
      </c>
      <c r="BI23" s="722">
        <f t="shared" si="35"/>
        <v>0</v>
      </c>
      <c r="BJ23" s="723">
        <f t="shared" si="35"/>
        <v>0</v>
      </c>
      <c r="BK23" s="562">
        <f t="shared" si="35"/>
        <v>0</v>
      </c>
      <c r="BL23" s="723">
        <f t="shared" si="35"/>
        <v>0</v>
      </c>
      <c r="BM23" s="723">
        <f t="shared" si="35"/>
        <v>0</v>
      </c>
      <c r="BN23" s="724">
        <f t="shared" si="35"/>
        <v>0</v>
      </c>
      <c r="BO23" s="723">
        <f t="shared" si="35"/>
        <v>0</v>
      </c>
      <c r="BP23" s="721">
        <f t="shared" si="35"/>
        <v>0</v>
      </c>
      <c r="BQ23" s="722">
        <f t="shared" si="35"/>
        <v>0</v>
      </c>
      <c r="BR23" s="723">
        <f t="shared" si="35"/>
        <v>0</v>
      </c>
      <c r="BS23" s="562">
        <f t="shared" si="35"/>
        <v>0</v>
      </c>
      <c r="BT23" s="723">
        <f t="shared" si="35"/>
        <v>0</v>
      </c>
      <c r="BU23" s="723">
        <f t="shared" si="35"/>
        <v>0</v>
      </c>
      <c r="BV23" s="724">
        <f t="shared" si="35"/>
        <v>0</v>
      </c>
      <c r="BW23" s="723">
        <f t="shared" si="35"/>
        <v>0</v>
      </c>
      <c r="BX23" s="721">
        <f t="shared" ref="BX23:CM23" si="36">IF(AND(BX12&gt;=$J$23,BX12&lt;$K$23),"*",0)</f>
        <v>0</v>
      </c>
      <c r="BY23" s="722">
        <f t="shared" si="36"/>
        <v>0</v>
      </c>
      <c r="BZ23" s="723">
        <f t="shared" si="36"/>
        <v>0</v>
      </c>
      <c r="CA23" s="562">
        <f t="shared" si="36"/>
        <v>0</v>
      </c>
      <c r="CB23" s="723">
        <f t="shared" si="36"/>
        <v>0</v>
      </c>
      <c r="CC23" s="723">
        <f t="shared" si="36"/>
        <v>0</v>
      </c>
      <c r="CD23" s="724">
        <f t="shared" si="36"/>
        <v>0</v>
      </c>
      <c r="CE23" s="723">
        <f t="shared" si="36"/>
        <v>0</v>
      </c>
      <c r="CF23" s="721">
        <f t="shared" si="36"/>
        <v>0</v>
      </c>
      <c r="CG23" s="722">
        <f t="shared" si="36"/>
        <v>0</v>
      </c>
      <c r="CH23" s="723">
        <f t="shared" si="36"/>
        <v>0</v>
      </c>
      <c r="CI23" s="562">
        <f t="shared" si="36"/>
        <v>0</v>
      </c>
      <c r="CJ23" s="723">
        <f t="shared" si="36"/>
        <v>0</v>
      </c>
      <c r="CK23" s="723">
        <f t="shared" si="36"/>
        <v>0</v>
      </c>
      <c r="CL23" s="724">
        <f t="shared" si="36"/>
        <v>0</v>
      </c>
      <c r="CM23" s="723">
        <f t="shared" si="36"/>
        <v>0</v>
      </c>
      <c r="CN23" s="1128">
        <f t="shared" si="4"/>
        <v>0</v>
      </c>
      <c r="CO23" s="1129"/>
      <c r="CP23" s="1123">
        <f>IF(CN23=0,0,LOOKUP(CN23,ﾃﾞｰﾀ入力!$AR$13:'ﾃﾞｰﾀ入力'!$AR$34,ﾃﾞｰﾀ入力!$AS$13:'ﾃﾞｰﾀ入力'!$AS$34))</f>
        <v>0</v>
      </c>
      <c r="CQ23" s="1123"/>
      <c r="CR23" s="294">
        <f t="shared" si="5"/>
        <v>0</v>
      </c>
      <c r="CS23" s="294">
        <f t="shared" si="6"/>
        <v>0</v>
      </c>
      <c r="CT23" s="294">
        <f t="shared" si="7"/>
        <v>0</v>
      </c>
      <c r="CU23" s="295">
        <f t="shared" si="12"/>
        <v>0</v>
      </c>
      <c r="CV23" s="296">
        <f>IF(H23=0,0,LOOKUP(H23,ﾃﾞｰﾀ入力!$C$3:'ﾃﾞｰﾀ入力'!$C$52,ﾃﾞｰﾀ入力!$E$3:'ﾃﾞｰﾀ入力'!$E$51))</f>
        <v>0</v>
      </c>
      <c r="CW23" s="297">
        <f>IF(H23=0,0,LOOKUP(H23,ﾃﾞｰﾀ入力!$C$3:'ﾃﾞｰﾀ入力'!$C$52,ﾃﾞｰﾀ入力!$F$3:'ﾃﾞｰﾀ入力'!$F$51))</f>
        <v>0</v>
      </c>
      <c r="CY23" s="69"/>
      <c r="CZ23" s="69"/>
      <c r="DA23" s="69"/>
    </row>
    <row r="24" spans="1:105" ht="22.5" customHeight="1">
      <c r="A24" s="443">
        <f t="shared" si="8"/>
        <v>11</v>
      </c>
      <c r="B24" s="536" t="str">
        <f>ｼﾌﾄ原本!C15</f>
        <v>K.J</v>
      </c>
      <c r="C24" s="784" t="str">
        <f>ｼﾌﾄ原本!W15</f>
        <v>X</v>
      </c>
      <c r="D24" s="435">
        <f>IF(COUNTIF($H$14:$H$30,11),VLOOKUP(11,$H$14:$CU$30,3,FALSE),0)</f>
        <v>0</v>
      </c>
      <c r="E24" s="423">
        <f>IF(COUNTIF($H$14:$H$30,11),VLOOKUP(11,$H$14:$CU$30,4,FALSE),0)</f>
        <v>0</v>
      </c>
      <c r="F24" s="430">
        <f>IF(COUNTIF($H$14:$H$30,11),VLOOKUP(11,$H$14:$CU$30,92,FALSE),0)</f>
        <v>0</v>
      </c>
      <c r="G24" s="431">
        <f>IF(COUNTIF($H$14:$H$30,11),VLOOKUP(11,$H$14:$CW$30,94,FALSE),0)</f>
        <v>0</v>
      </c>
      <c r="H24" s="810"/>
      <c r="I24" s="798">
        <f>IF(H24=0,0,LOOKUP(H24,ﾃﾞｰﾀ入力!$C$3:'ﾃﾞｰﾀ入力'!$C$40,ﾃﾞｰﾀ入力!$D$3:'ﾃﾞｰﾀ入力'!$D$40))</f>
        <v>0</v>
      </c>
      <c r="J24" s="813"/>
      <c r="K24" s="814"/>
      <c r="L24" s="632">
        <f t="shared" ref="L24:AQ24" si="37">IF(AND(L12&gt;=$J$24,L12&lt;$K$24),"*",0)</f>
        <v>0</v>
      </c>
      <c r="M24" s="626">
        <f t="shared" si="37"/>
        <v>0</v>
      </c>
      <c r="N24" s="852">
        <f t="shared" si="37"/>
        <v>0</v>
      </c>
      <c r="O24" s="853">
        <f t="shared" si="37"/>
        <v>0</v>
      </c>
      <c r="P24" s="721">
        <f t="shared" si="37"/>
        <v>0</v>
      </c>
      <c r="Q24" s="723">
        <f t="shared" si="37"/>
        <v>0</v>
      </c>
      <c r="R24" s="724">
        <f t="shared" si="37"/>
        <v>0</v>
      </c>
      <c r="S24" s="723">
        <f t="shared" si="37"/>
        <v>0</v>
      </c>
      <c r="T24" s="721">
        <f t="shared" si="37"/>
        <v>0</v>
      </c>
      <c r="U24" s="722">
        <f t="shared" si="37"/>
        <v>0</v>
      </c>
      <c r="V24" s="723">
        <f t="shared" si="37"/>
        <v>0</v>
      </c>
      <c r="W24" s="562">
        <f t="shared" si="37"/>
        <v>0</v>
      </c>
      <c r="X24" s="723">
        <f t="shared" si="37"/>
        <v>0</v>
      </c>
      <c r="Y24" s="723">
        <f t="shared" si="37"/>
        <v>0</v>
      </c>
      <c r="Z24" s="724">
        <f t="shared" si="37"/>
        <v>0</v>
      </c>
      <c r="AA24" s="723">
        <f t="shared" si="37"/>
        <v>0</v>
      </c>
      <c r="AB24" s="721">
        <f t="shared" si="37"/>
        <v>0</v>
      </c>
      <c r="AC24" s="722">
        <f t="shared" si="37"/>
        <v>0</v>
      </c>
      <c r="AD24" s="723">
        <f t="shared" si="37"/>
        <v>0</v>
      </c>
      <c r="AE24" s="562">
        <f t="shared" si="37"/>
        <v>0</v>
      </c>
      <c r="AF24" s="723">
        <f t="shared" si="37"/>
        <v>0</v>
      </c>
      <c r="AG24" s="723">
        <f t="shared" si="37"/>
        <v>0</v>
      </c>
      <c r="AH24" s="724">
        <f t="shared" si="37"/>
        <v>0</v>
      </c>
      <c r="AI24" s="723">
        <f t="shared" si="37"/>
        <v>0</v>
      </c>
      <c r="AJ24" s="721">
        <f t="shared" si="37"/>
        <v>0</v>
      </c>
      <c r="AK24" s="722">
        <f t="shared" si="37"/>
        <v>0</v>
      </c>
      <c r="AL24" s="723">
        <f t="shared" si="37"/>
        <v>0</v>
      </c>
      <c r="AM24" s="562">
        <f t="shared" si="37"/>
        <v>0</v>
      </c>
      <c r="AN24" s="723">
        <f t="shared" si="37"/>
        <v>0</v>
      </c>
      <c r="AO24" s="723">
        <f t="shared" si="37"/>
        <v>0</v>
      </c>
      <c r="AP24" s="724">
        <f t="shared" si="37"/>
        <v>0</v>
      </c>
      <c r="AQ24" s="723">
        <f t="shared" si="37"/>
        <v>0</v>
      </c>
      <c r="AR24" s="721">
        <f t="shared" ref="AR24:BW24" si="38">IF(AND(AR12&gt;=$J$24,AR12&lt;$K$24),"*",0)</f>
        <v>0</v>
      </c>
      <c r="AS24" s="722">
        <f t="shared" si="38"/>
        <v>0</v>
      </c>
      <c r="AT24" s="723">
        <f t="shared" si="38"/>
        <v>0</v>
      </c>
      <c r="AU24" s="562">
        <f t="shared" si="38"/>
        <v>0</v>
      </c>
      <c r="AV24" s="723">
        <f t="shared" si="38"/>
        <v>0</v>
      </c>
      <c r="AW24" s="723">
        <f t="shared" si="38"/>
        <v>0</v>
      </c>
      <c r="AX24" s="724">
        <f t="shared" si="38"/>
        <v>0</v>
      </c>
      <c r="AY24" s="723">
        <f t="shared" si="38"/>
        <v>0</v>
      </c>
      <c r="AZ24" s="721">
        <f t="shared" si="38"/>
        <v>0</v>
      </c>
      <c r="BA24" s="722">
        <f t="shared" si="38"/>
        <v>0</v>
      </c>
      <c r="BB24" s="723">
        <f t="shared" si="38"/>
        <v>0</v>
      </c>
      <c r="BC24" s="562">
        <f t="shared" si="38"/>
        <v>0</v>
      </c>
      <c r="BD24" s="723">
        <f t="shared" si="38"/>
        <v>0</v>
      </c>
      <c r="BE24" s="723">
        <f t="shared" si="38"/>
        <v>0</v>
      </c>
      <c r="BF24" s="724">
        <f t="shared" si="38"/>
        <v>0</v>
      </c>
      <c r="BG24" s="723">
        <f t="shared" si="38"/>
        <v>0</v>
      </c>
      <c r="BH24" s="721">
        <f t="shared" si="38"/>
        <v>0</v>
      </c>
      <c r="BI24" s="722">
        <f t="shared" si="38"/>
        <v>0</v>
      </c>
      <c r="BJ24" s="723">
        <f t="shared" si="38"/>
        <v>0</v>
      </c>
      <c r="BK24" s="562">
        <f t="shared" si="38"/>
        <v>0</v>
      </c>
      <c r="BL24" s="723">
        <f t="shared" si="38"/>
        <v>0</v>
      </c>
      <c r="BM24" s="723">
        <f t="shared" si="38"/>
        <v>0</v>
      </c>
      <c r="BN24" s="724">
        <f t="shared" si="38"/>
        <v>0</v>
      </c>
      <c r="BO24" s="723">
        <f t="shared" si="38"/>
        <v>0</v>
      </c>
      <c r="BP24" s="721">
        <f t="shared" si="38"/>
        <v>0</v>
      </c>
      <c r="BQ24" s="722">
        <f t="shared" si="38"/>
        <v>0</v>
      </c>
      <c r="BR24" s="723">
        <f t="shared" si="38"/>
        <v>0</v>
      </c>
      <c r="BS24" s="562">
        <f t="shared" si="38"/>
        <v>0</v>
      </c>
      <c r="BT24" s="723">
        <f t="shared" si="38"/>
        <v>0</v>
      </c>
      <c r="BU24" s="723">
        <f t="shared" si="38"/>
        <v>0</v>
      </c>
      <c r="BV24" s="724">
        <f t="shared" si="38"/>
        <v>0</v>
      </c>
      <c r="BW24" s="723">
        <f t="shared" si="38"/>
        <v>0</v>
      </c>
      <c r="BX24" s="721">
        <f t="shared" ref="BX24:CM24" si="39">IF(AND(BX12&gt;=$J$24,BX12&lt;$K$24),"*",0)</f>
        <v>0</v>
      </c>
      <c r="BY24" s="722">
        <f t="shared" si="39"/>
        <v>0</v>
      </c>
      <c r="BZ24" s="723">
        <f t="shared" si="39"/>
        <v>0</v>
      </c>
      <c r="CA24" s="562">
        <f t="shared" si="39"/>
        <v>0</v>
      </c>
      <c r="CB24" s="723">
        <f t="shared" si="39"/>
        <v>0</v>
      </c>
      <c r="CC24" s="723">
        <f t="shared" si="39"/>
        <v>0</v>
      </c>
      <c r="CD24" s="724">
        <f t="shared" si="39"/>
        <v>0</v>
      </c>
      <c r="CE24" s="723">
        <f t="shared" si="39"/>
        <v>0</v>
      </c>
      <c r="CF24" s="721">
        <f t="shared" si="39"/>
        <v>0</v>
      </c>
      <c r="CG24" s="722">
        <f t="shared" si="39"/>
        <v>0</v>
      </c>
      <c r="CH24" s="723">
        <f t="shared" si="39"/>
        <v>0</v>
      </c>
      <c r="CI24" s="562">
        <f t="shared" si="39"/>
        <v>0</v>
      </c>
      <c r="CJ24" s="723">
        <f t="shared" si="39"/>
        <v>0</v>
      </c>
      <c r="CK24" s="723">
        <f t="shared" si="39"/>
        <v>0</v>
      </c>
      <c r="CL24" s="724">
        <f t="shared" si="39"/>
        <v>0</v>
      </c>
      <c r="CM24" s="723">
        <f t="shared" si="39"/>
        <v>0</v>
      </c>
      <c r="CN24" s="1128">
        <f t="shared" si="4"/>
        <v>0</v>
      </c>
      <c r="CO24" s="1129"/>
      <c r="CP24" s="1123">
        <f>IF(CN24=0,0,LOOKUP(CN24,ﾃﾞｰﾀ入力!$AR$13:'ﾃﾞｰﾀ入力'!$AR$34,ﾃﾞｰﾀ入力!$AS$13:'ﾃﾞｰﾀ入力'!$AS$34))</f>
        <v>0</v>
      </c>
      <c r="CQ24" s="1123"/>
      <c r="CR24" s="294">
        <f t="shared" si="5"/>
        <v>0</v>
      </c>
      <c r="CS24" s="294">
        <f t="shared" si="6"/>
        <v>0</v>
      </c>
      <c r="CT24" s="294">
        <f t="shared" si="7"/>
        <v>0</v>
      </c>
      <c r="CU24" s="295">
        <f t="shared" si="12"/>
        <v>0</v>
      </c>
      <c r="CV24" s="296">
        <f>IF(H24=0,0,LOOKUP(H24,ﾃﾞｰﾀ入力!$C$3:'ﾃﾞｰﾀ入力'!$C$52,ﾃﾞｰﾀ入力!$E$3:'ﾃﾞｰﾀ入力'!$E$51))</f>
        <v>0</v>
      </c>
      <c r="CW24" s="297">
        <f>IF(H24=0,0,LOOKUP(H24,ﾃﾞｰﾀ入力!$C$3:'ﾃﾞｰﾀ入力'!$C$52,ﾃﾞｰﾀ入力!$F$3:'ﾃﾞｰﾀ入力'!$F$51))</f>
        <v>0</v>
      </c>
      <c r="CY24" s="69"/>
      <c r="CZ24" s="69"/>
      <c r="DA24" s="69"/>
    </row>
    <row r="25" spans="1:105" ht="22.5" customHeight="1">
      <c r="A25" s="443">
        <f t="shared" si="8"/>
        <v>12</v>
      </c>
      <c r="B25" s="536" t="str">
        <f>ｼﾌﾄ原本!C16</f>
        <v>Y.K</v>
      </c>
      <c r="C25" s="784" t="str">
        <f>ｼﾌﾄ原本!W16</f>
        <v>X</v>
      </c>
      <c r="D25" s="435">
        <f>IF(COUNTIF($H$14:$H$30,12),VLOOKUP(12,$H$14:$CU$30,3,FALSE),0)</f>
        <v>0</v>
      </c>
      <c r="E25" s="423">
        <f>IF(COUNTIF($H$14:$H$30,12),VLOOKUP(12,$H$14:$CU$30,4,FALSE),0)</f>
        <v>0</v>
      </c>
      <c r="F25" s="430">
        <f>IF(COUNTIF($H$14:$H$30,12),VLOOKUP(12,$H$14:$CU$30,92,FALSE),0)</f>
        <v>0</v>
      </c>
      <c r="G25" s="431">
        <f>IF(COUNTIF($H$14:$H$30,12),VLOOKUP(12,$H$14:$CW$30,94,FALSE),0)</f>
        <v>0</v>
      </c>
      <c r="H25" s="810"/>
      <c r="I25" s="798">
        <f>IF(H25=0,0,LOOKUP(H25,ﾃﾞｰﾀ入力!$C$3:'ﾃﾞｰﾀ入力'!$C$40,ﾃﾞｰﾀ入力!$D$3:'ﾃﾞｰﾀ入力'!$D$40))</f>
        <v>0</v>
      </c>
      <c r="J25" s="813"/>
      <c r="K25" s="814"/>
      <c r="L25" s="632">
        <f t="shared" ref="L25:AQ25" si="40">IF(AND(L12&gt;=$J$25,L12&lt;$K$25),"*",0)</f>
        <v>0</v>
      </c>
      <c r="M25" s="626">
        <f t="shared" si="40"/>
        <v>0</v>
      </c>
      <c r="N25" s="852">
        <f t="shared" si="40"/>
        <v>0</v>
      </c>
      <c r="O25" s="853">
        <f t="shared" si="40"/>
        <v>0</v>
      </c>
      <c r="P25" s="721">
        <f t="shared" si="40"/>
        <v>0</v>
      </c>
      <c r="Q25" s="723">
        <f t="shared" si="40"/>
        <v>0</v>
      </c>
      <c r="R25" s="724">
        <f t="shared" si="40"/>
        <v>0</v>
      </c>
      <c r="S25" s="723">
        <f t="shared" si="40"/>
        <v>0</v>
      </c>
      <c r="T25" s="721">
        <f t="shared" si="40"/>
        <v>0</v>
      </c>
      <c r="U25" s="722">
        <f t="shared" si="40"/>
        <v>0</v>
      </c>
      <c r="V25" s="723">
        <f t="shared" si="40"/>
        <v>0</v>
      </c>
      <c r="W25" s="562">
        <f t="shared" si="40"/>
        <v>0</v>
      </c>
      <c r="X25" s="723">
        <f t="shared" si="40"/>
        <v>0</v>
      </c>
      <c r="Y25" s="723">
        <f t="shared" si="40"/>
        <v>0</v>
      </c>
      <c r="Z25" s="724">
        <f t="shared" si="40"/>
        <v>0</v>
      </c>
      <c r="AA25" s="723">
        <f t="shared" si="40"/>
        <v>0</v>
      </c>
      <c r="AB25" s="721">
        <f t="shared" si="40"/>
        <v>0</v>
      </c>
      <c r="AC25" s="722">
        <f t="shared" si="40"/>
        <v>0</v>
      </c>
      <c r="AD25" s="723">
        <f t="shared" si="40"/>
        <v>0</v>
      </c>
      <c r="AE25" s="562">
        <f t="shared" si="40"/>
        <v>0</v>
      </c>
      <c r="AF25" s="723">
        <f t="shared" si="40"/>
        <v>0</v>
      </c>
      <c r="AG25" s="723">
        <f t="shared" si="40"/>
        <v>0</v>
      </c>
      <c r="AH25" s="724">
        <f t="shared" si="40"/>
        <v>0</v>
      </c>
      <c r="AI25" s="723">
        <f t="shared" si="40"/>
        <v>0</v>
      </c>
      <c r="AJ25" s="721">
        <f t="shared" si="40"/>
        <v>0</v>
      </c>
      <c r="AK25" s="722">
        <f t="shared" si="40"/>
        <v>0</v>
      </c>
      <c r="AL25" s="723">
        <f t="shared" si="40"/>
        <v>0</v>
      </c>
      <c r="AM25" s="562">
        <f t="shared" si="40"/>
        <v>0</v>
      </c>
      <c r="AN25" s="723">
        <f t="shared" si="40"/>
        <v>0</v>
      </c>
      <c r="AO25" s="723">
        <f t="shared" si="40"/>
        <v>0</v>
      </c>
      <c r="AP25" s="724">
        <f t="shared" si="40"/>
        <v>0</v>
      </c>
      <c r="AQ25" s="723">
        <f t="shared" si="40"/>
        <v>0</v>
      </c>
      <c r="AR25" s="721">
        <f t="shared" ref="AR25:BW25" si="41">IF(AND(AR12&gt;=$J$25,AR12&lt;$K$25),"*",0)</f>
        <v>0</v>
      </c>
      <c r="AS25" s="722">
        <f t="shared" si="41"/>
        <v>0</v>
      </c>
      <c r="AT25" s="723">
        <f t="shared" si="41"/>
        <v>0</v>
      </c>
      <c r="AU25" s="562">
        <f t="shared" si="41"/>
        <v>0</v>
      </c>
      <c r="AV25" s="723">
        <f t="shared" si="41"/>
        <v>0</v>
      </c>
      <c r="AW25" s="723">
        <f t="shared" si="41"/>
        <v>0</v>
      </c>
      <c r="AX25" s="724">
        <f t="shared" si="41"/>
        <v>0</v>
      </c>
      <c r="AY25" s="723">
        <f t="shared" si="41"/>
        <v>0</v>
      </c>
      <c r="AZ25" s="721">
        <f t="shared" si="41"/>
        <v>0</v>
      </c>
      <c r="BA25" s="722">
        <f t="shared" si="41"/>
        <v>0</v>
      </c>
      <c r="BB25" s="723">
        <f t="shared" si="41"/>
        <v>0</v>
      </c>
      <c r="BC25" s="562">
        <f t="shared" si="41"/>
        <v>0</v>
      </c>
      <c r="BD25" s="723">
        <f t="shared" si="41"/>
        <v>0</v>
      </c>
      <c r="BE25" s="723">
        <f t="shared" si="41"/>
        <v>0</v>
      </c>
      <c r="BF25" s="724">
        <f t="shared" si="41"/>
        <v>0</v>
      </c>
      <c r="BG25" s="723">
        <f t="shared" si="41"/>
        <v>0</v>
      </c>
      <c r="BH25" s="721">
        <f t="shared" si="41"/>
        <v>0</v>
      </c>
      <c r="BI25" s="722">
        <f t="shared" si="41"/>
        <v>0</v>
      </c>
      <c r="BJ25" s="723">
        <f t="shared" si="41"/>
        <v>0</v>
      </c>
      <c r="BK25" s="562">
        <f t="shared" si="41"/>
        <v>0</v>
      </c>
      <c r="BL25" s="723">
        <f t="shared" si="41"/>
        <v>0</v>
      </c>
      <c r="BM25" s="723">
        <f t="shared" si="41"/>
        <v>0</v>
      </c>
      <c r="BN25" s="724">
        <f t="shared" si="41"/>
        <v>0</v>
      </c>
      <c r="BO25" s="723">
        <f t="shared" si="41"/>
        <v>0</v>
      </c>
      <c r="BP25" s="721">
        <f t="shared" si="41"/>
        <v>0</v>
      </c>
      <c r="BQ25" s="722">
        <f t="shared" si="41"/>
        <v>0</v>
      </c>
      <c r="BR25" s="723">
        <f t="shared" si="41"/>
        <v>0</v>
      </c>
      <c r="BS25" s="562">
        <f t="shared" si="41"/>
        <v>0</v>
      </c>
      <c r="BT25" s="723">
        <f t="shared" si="41"/>
        <v>0</v>
      </c>
      <c r="BU25" s="723">
        <f t="shared" si="41"/>
        <v>0</v>
      </c>
      <c r="BV25" s="724">
        <f t="shared" si="41"/>
        <v>0</v>
      </c>
      <c r="BW25" s="723">
        <f t="shared" si="41"/>
        <v>0</v>
      </c>
      <c r="BX25" s="721">
        <f t="shared" ref="BX25:CM25" si="42">IF(AND(BX12&gt;=$J$25,BX12&lt;$K$25),"*",0)</f>
        <v>0</v>
      </c>
      <c r="BY25" s="722">
        <f t="shared" si="42"/>
        <v>0</v>
      </c>
      <c r="BZ25" s="723">
        <f t="shared" si="42"/>
        <v>0</v>
      </c>
      <c r="CA25" s="562">
        <f t="shared" si="42"/>
        <v>0</v>
      </c>
      <c r="CB25" s="723">
        <f t="shared" si="42"/>
        <v>0</v>
      </c>
      <c r="CC25" s="723">
        <f t="shared" si="42"/>
        <v>0</v>
      </c>
      <c r="CD25" s="724">
        <f t="shared" si="42"/>
        <v>0</v>
      </c>
      <c r="CE25" s="723">
        <f t="shared" si="42"/>
        <v>0</v>
      </c>
      <c r="CF25" s="721">
        <f t="shared" si="42"/>
        <v>0</v>
      </c>
      <c r="CG25" s="538">
        <f t="shared" si="42"/>
        <v>0</v>
      </c>
      <c r="CH25" s="539">
        <f t="shared" si="42"/>
        <v>0</v>
      </c>
      <c r="CI25" s="540">
        <f t="shared" si="42"/>
        <v>0</v>
      </c>
      <c r="CJ25" s="539">
        <f t="shared" si="42"/>
        <v>0</v>
      </c>
      <c r="CK25" s="539">
        <f t="shared" si="42"/>
        <v>0</v>
      </c>
      <c r="CL25" s="541">
        <f t="shared" si="42"/>
        <v>0</v>
      </c>
      <c r="CM25" s="539">
        <f t="shared" si="42"/>
        <v>0</v>
      </c>
      <c r="CN25" s="1128">
        <f t="shared" si="4"/>
        <v>0</v>
      </c>
      <c r="CO25" s="1129"/>
      <c r="CP25" s="1123">
        <f>IF(CN25=0,0,LOOKUP(CN25,ﾃﾞｰﾀ入力!$AR$13:'ﾃﾞｰﾀ入力'!$AR$34,ﾃﾞｰﾀ入力!$AS$13:'ﾃﾞｰﾀ入力'!$AS$34))</f>
        <v>0</v>
      </c>
      <c r="CQ25" s="1123"/>
      <c r="CR25" s="294">
        <f t="shared" si="5"/>
        <v>0</v>
      </c>
      <c r="CS25" s="294">
        <f t="shared" si="6"/>
        <v>0</v>
      </c>
      <c r="CT25" s="294">
        <f t="shared" si="7"/>
        <v>0</v>
      </c>
      <c r="CU25" s="295">
        <f t="shared" si="12"/>
        <v>0</v>
      </c>
      <c r="CV25" s="296">
        <f>IF(H25=0,0,LOOKUP(H25,ﾃﾞｰﾀ入力!$C$3:'ﾃﾞｰﾀ入力'!$C$52,ﾃﾞｰﾀ入力!$E$3:'ﾃﾞｰﾀ入力'!$E$51))</f>
        <v>0</v>
      </c>
      <c r="CW25" s="297">
        <f>IF(H25=0,0,LOOKUP(H25,ﾃﾞｰﾀ入力!$C$3:'ﾃﾞｰﾀ入力'!$C$52,ﾃﾞｰﾀ入力!$F$3:'ﾃﾞｰﾀ入力'!$F$51))</f>
        <v>0</v>
      </c>
      <c r="CY25" s="69"/>
      <c r="CZ25" s="69"/>
      <c r="DA25" s="69"/>
    </row>
    <row r="26" spans="1:105" ht="22.5" customHeight="1">
      <c r="A26" s="443">
        <f t="shared" si="8"/>
        <v>13</v>
      </c>
      <c r="B26" s="536" t="str">
        <f>ｼﾌﾄ原本!C17</f>
        <v>T.R</v>
      </c>
      <c r="C26" s="782" t="str">
        <f>ｼﾌﾄ原本!W17</f>
        <v>X</v>
      </c>
      <c r="D26" s="435">
        <f>IF(COUNTIF($H$14:$H$30,13),VLOOKUP(13,$H$14:$CU$30,3,FALSE),0)</f>
        <v>0</v>
      </c>
      <c r="E26" s="423">
        <f>IF(COUNTIF($H$14:$H$30,13),VLOOKUP(13,$H$14:$CU$30,4,FALSE),0)</f>
        <v>0</v>
      </c>
      <c r="F26" s="430">
        <f>IF(COUNTIF($H$14:$H$30,13),VLOOKUP(13,$H$14:$CU$30,92,FALSE),0)</f>
        <v>0</v>
      </c>
      <c r="G26" s="431">
        <f>IF(COUNTIF($H$14:$H$30,13),VLOOKUP(13,$H$14:$CW$30,94,FALSE),0)</f>
        <v>0</v>
      </c>
      <c r="H26" s="810"/>
      <c r="I26" s="798">
        <f>IF(H26=0,0,LOOKUP(H26,ﾃﾞｰﾀ入力!$C$3:'ﾃﾞｰﾀ入力'!$C$40,ﾃﾞｰﾀ入力!$D$3:'ﾃﾞｰﾀ入力'!$D$40))</f>
        <v>0</v>
      </c>
      <c r="J26" s="813"/>
      <c r="K26" s="814"/>
      <c r="L26" s="632">
        <f t="shared" ref="L26:AQ26" si="43">IF(AND(L12&gt;=$J$26,L12&lt;$K$26),"*",0)</f>
        <v>0</v>
      </c>
      <c r="M26" s="626">
        <f t="shared" si="43"/>
        <v>0</v>
      </c>
      <c r="N26" s="852">
        <f t="shared" si="43"/>
        <v>0</v>
      </c>
      <c r="O26" s="853">
        <f t="shared" si="43"/>
        <v>0</v>
      </c>
      <c r="P26" s="721">
        <f t="shared" si="43"/>
        <v>0</v>
      </c>
      <c r="Q26" s="723">
        <f t="shared" si="43"/>
        <v>0</v>
      </c>
      <c r="R26" s="724">
        <f t="shared" si="43"/>
        <v>0</v>
      </c>
      <c r="S26" s="723">
        <f t="shared" si="43"/>
        <v>0</v>
      </c>
      <c r="T26" s="721">
        <f t="shared" si="43"/>
        <v>0</v>
      </c>
      <c r="U26" s="722">
        <f t="shared" si="43"/>
        <v>0</v>
      </c>
      <c r="V26" s="723">
        <f t="shared" si="43"/>
        <v>0</v>
      </c>
      <c r="W26" s="562">
        <f t="shared" si="43"/>
        <v>0</v>
      </c>
      <c r="X26" s="723">
        <f t="shared" si="43"/>
        <v>0</v>
      </c>
      <c r="Y26" s="723">
        <f t="shared" si="43"/>
        <v>0</v>
      </c>
      <c r="Z26" s="724">
        <f t="shared" si="43"/>
        <v>0</v>
      </c>
      <c r="AA26" s="723">
        <f t="shared" si="43"/>
        <v>0</v>
      </c>
      <c r="AB26" s="721">
        <f t="shared" si="43"/>
        <v>0</v>
      </c>
      <c r="AC26" s="722">
        <f t="shared" si="43"/>
        <v>0</v>
      </c>
      <c r="AD26" s="723">
        <f t="shared" si="43"/>
        <v>0</v>
      </c>
      <c r="AE26" s="562">
        <f t="shared" si="43"/>
        <v>0</v>
      </c>
      <c r="AF26" s="723">
        <f t="shared" si="43"/>
        <v>0</v>
      </c>
      <c r="AG26" s="723">
        <f t="shared" si="43"/>
        <v>0</v>
      </c>
      <c r="AH26" s="724">
        <f t="shared" si="43"/>
        <v>0</v>
      </c>
      <c r="AI26" s="723">
        <f t="shared" si="43"/>
        <v>0</v>
      </c>
      <c r="AJ26" s="721">
        <f t="shared" si="43"/>
        <v>0</v>
      </c>
      <c r="AK26" s="722">
        <f t="shared" si="43"/>
        <v>0</v>
      </c>
      <c r="AL26" s="723">
        <f t="shared" si="43"/>
        <v>0</v>
      </c>
      <c r="AM26" s="562">
        <f t="shared" si="43"/>
        <v>0</v>
      </c>
      <c r="AN26" s="723">
        <f t="shared" si="43"/>
        <v>0</v>
      </c>
      <c r="AO26" s="723">
        <f t="shared" si="43"/>
        <v>0</v>
      </c>
      <c r="AP26" s="724">
        <f t="shared" si="43"/>
        <v>0</v>
      </c>
      <c r="AQ26" s="723">
        <f t="shared" si="43"/>
        <v>0</v>
      </c>
      <c r="AR26" s="721">
        <f t="shared" ref="AR26:BW26" si="44">IF(AND(AR12&gt;=$J$26,AR12&lt;$K$26),"*",0)</f>
        <v>0</v>
      </c>
      <c r="AS26" s="722">
        <f t="shared" si="44"/>
        <v>0</v>
      </c>
      <c r="AT26" s="723">
        <f t="shared" si="44"/>
        <v>0</v>
      </c>
      <c r="AU26" s="562">
        <f t="shared" si="44"/>
        <v>0</v>
      </c>
      <c r="AV26" s="723">
        <f t="shared" si="44"/>
        <v>0</v>
      </c>
      <c r="AW26" s="723">
        <f t="shared" si="44"/>
        <v>0</v>
      </c>
      <c r="AX26" s="724">
        <f t="shared" si="44"/>
        <v>0</v>
      </c>
      <c r="AY26" s="723">
        <f t="shared" si="44"/>
        <v>0</v>
      </c>
      <c r="AZ26" s="721">
        <f t="shared" si="44"/>
        <v>0</v>
      </c>
      <c r="BA26" s="722">
        <f t="shared" si="44"/>
        <v>0</v>
      </c>
      <c r="BB26" s="723">
        <f t="shared" si="44"/>
        <v>0</v>
      </c>
      <c r="BC26" s="562">
        <f t="shared" si="44"/>
        <v>0</v>
      </c>
      <c r="BD26" s="723">
        <f t="shared" si="44"/>
        <v>0</v>
      </c>
      <c r="BE26" s="723">
        <f t="shared" si="44"/>
        <v>0</v>
      </c>
      <c r="BF26" s="724">
        <f t="shared" si="44"/>
        <v>0</v>
      </c>
      <c r="BG26" s="723">
        <f t="shared" si="44"/>
        <v>0</v>
      </c>
      <c r="BH26" s="721">
        <f t="shared" si="44"/>
        <v>0</v>
      </c>
      <c r="BI26" s="722">
        <f t="shared" si="44"/>
        <v>0</v>
      </c>
      <c r="BJ26" s="723">
        <f t="shared" si="44"/>
        <v>0</v>
      </c>
      <c r="BK26" s="562">
        <f t="shared" si="44"/>
        <v>0</v>
      </c>
      <c r="BL26" s="723">
        <f t="shared" si="44"/>
        <v>0</v>
      </c>
      <c r="BM26" s="723">
        <f t="shared" si="44"/>
        <v>0</v>
      </c>
      <c r="BN26" s="724">
        <f t="shared" si="44"/>
        <v>0</v>
      </c>
      <c r="BO26" s="723">
        <f t="shared" si="44"/>
        <v>0</v>
      </c>
      <c r="BP26" s="721">
        <f t="shared" si="44"/>
        <v>0</v>
      </c>
      <c r="BQ26" s="722">
        <f t="shared" si="44"/>
        <v>0</v>
      </c>
      <c r="BR26" s="723">
        <f t="shared" si="44"/>
        <v>0</v>
      </c>
      <c r="BS26" s="562">
        <f t="shared" si="44"/>
        <v>0</v>
      </c>
      <c r="BT26" s="723">
        <f t="shared" si="44"/>
        <v>0</v>
      </c>
      <c r="BU26" s="723">
        <f t="shared" si="44"/>
        <v>0</v>
      </c>
      <c r="BV26" s="724">
        <f t="shared" si="44"/>
        <v>0</v>
      </c>
      <c r="BW26" s="723">
        <f t="shared" si="44"/>
        <v>0</v>
      </c>
      <c r="BX26" s="721">
        <f t="shared" ref="BX26:CM26" si="45">IF(AND(BX12&gt;=$J$26,BX12&lt;$K$26),"*",0)</f>
        <v>0</v>
      </c>
      <c r="BY26" s="722">
        <f t="shared" si="45"/>
        <v>0</v>
      </c>
      <c r="BZ26" s="723">
        <f t="shared" si="45"/>
        <v>0</v>
      </c>
      <c r="CA26" s="562">
        <f t="shared" si="45"/>
        <v>0</v>
      </c>
      <c r="CB26" s="723">
        <f t="shared" si="45"/>
        <v>0</v>
      </c>
      <c r="CC26" s="723">
        <f t="shared" si="45"/>
        <v>0</v>
      </c>
      <c r="CD26" s="724">
        <f t="shared" si="45"/>
        <v>0</v>
      </c>
      <c r="CE26" s="723">
        <f t="shared" si="45"/>
        <v>0</v>
      </c>
      <c r="CF26" s="721">
        <f t="shared" si="45"/>
        <v>0</v>
      </c>
      <c r="CG26" s="538">
        <f t="shared" si="45"/>
        <v>0</v>
      </c>
      <c r="CH26" s="539">
        <f t="shared" si="45"/>
        <v>0</v>
      </c>
      <c r="CI26" s="540">
        <f t="shared" si="45"/>
        <v>0</v>
      </c>
      <c r="CJ26" s="539">
        <f t="shared" si="45"/>
        <v>0</v>
      </c>
      <c r="CK26" s="539">
        <f t="shared" si="45"/>
        <v>0</v>
      </c>
      <c r="CL26" s="541">
        <f t="shared" si="45"/>
        <v>0</v>
      </c>
      <c r="CM26" s="539">
        <f t="shared" si="45"/>
        <v>0</v>
      </c>
      <c r="CN26" s="1128">
        <f t="shared" si="4"/>
        <v>0</v>
      </c>
      <c r="CO26" s="1129"/>
      <c r="CP26" s="1123">
        <f>IF(CN26=0,0,LOOKUP(CN26,ﾃﾞｰﾀ入力!$AR$13:'ﾃﾞｰﾀ入力'!$AR$34,ﾃﾞｰﾀ入力!$AS$13:'ﾃﾞｰﾀ入力'!$AS$34))</f>
        <v>0</v>
      </c>
      <c r="CQ26" s="1123"/>
      <c r="CR26" s="294">
        <f t="shared" si="5"/>
        <v>0</v>
      </c>
      <c r="CS26" s="294">
        <f t="shared" si="6"/>
        <v>0</v>
      </c>
      <c r="CT26" s="294">
        <f t="shared" si="7"/>
        <v>0</v>
      </c>
      <c r="CU26" s="295">
        <f t="shared" si="12"/>
        <v>0</v>
      </c>
      <c r="CV26" s="296">
        <f>IF(H26=0,0,LOOKUP(H26,ﾃﾞｰﾀ入力!$C$3:'ﾃﾞｰﾀ入力'!$C$52,ﾃﾞｰﾀ入力!$E$3:'ﾃﾞｰﾀ入力'!$E$51))</f>
        <v>0</v>
      </c>
      <c r="CW26" s="297">
        <f>IF(H26=0,0,LOOKUP(H26,ﾃﾞｰﾀ入力!$C$3:'ﾃﾞｰﾀ入力'!$C$52,ﾃﾞｰﾀ入力!$F$3:'ﾃﾞｰﾀ入力'!$F$51))</f>
        <v>0</v>
      </c>
      <c r="CY26" s="69"/>
      <c r="CZ26" s="69"/>
      <c r="DA26" s="69"/>
    </row>
    <row r="27" spans="1:105" ht="22.5" customHeight="1">
      <c r="A27" s="443">
        <f t="shared" si="8"/>
        <v>14</v>
      </c>
      <c r="B27" s="536" t="str">
        <f>ｼﾌﾄ原本!C18</f>
        <v>I.N</v>
      </c>
      <c r="C27" s="784" t="str">
        <f>ｼﾌﾄ原本!W18</f>
        <v>9-16</v>
      </c>
      <c r="D27" s="435">
        <f>IF(COUNTIF($H$14:$H$30,14),VLOOKUP(14,$H$14:$CU$30,3,FALSE),0)</f>
        <v>9</v>
      </c>
      <c r="E27" s="423">
        <f>IF(COUNTIF($H$14:$H$30,14),VLOOKUP(14,$H$14:$CU$30,4,FALSE),0)</f>
        <v>16</v>
      </c>
      <c r="F27" s="430">
        <f ca="1">IF(COUNTIF($H$14:$H$30,14),VLOOKUP(14,$H$14:$CU$30,92,FALSE),0)</f>
        <v>7662.5</v>
      </c>
      <c r="G27" s="431">
        <f ca="1">IF(COUNTIF($H$14:$H$30,14),VLOOKUP(14,$H$14:$CW$30,94,FALSE),0)</f>
        <v>2442</v>
      </c>
      <c r="H27" s="810"/>
      <c r="I27" s="798">
        <f>IF(H27=0,0,LOOKUP(H27,ﾃﾞｰﾀ入力!$C$3:'ﾃﾞｰﾀ入力'!$C$40,ﾃﾞｰﾀ入力!$D$3:'ﾃﾞｰﾀ入力'!$D$40))</f>
        <v>0</v>
      </c>
      <c r="J27" s="813"/>
      <c r="K27" s="814"/>
      <c r="L27" s="632">
        <f>IF(AND(L$12&gt;=$J$27,L$12&lt;$K$27),"*",0)</f>
        <v>0</v>
      </c>
      <c r="M27" s="626">
        <f>IF(AND(M$12&gt;=$J$27,M$12&lt;$K$27),"*",0)</f>
        <v>0</v>
      </c>
      <c r="N27" s="852">
        <f>IF(AND(N$12&gt;=$J$27,N$12&lt;$K$27),"*",0)</f>
        <v>0</v>
      </c>
      <c r="O27" s="853">
        <f>IF(AND(O$12&gt;=$J$27,O$12&lt;$K$27),"*",0)</f>
        <v>0</v>
      </c>
      <c r="P27" s="721">
        <f>IF(AND(P$12&gt;=$J$27,P$12&lt;$K$27),"*",0)</f>
        <v>0</v>
      </c>
      <c r="Q27" s="723">
        <f t="shared" ref="Q27:AV27" si="46">IF(AND(Q12&gt;=$J$27,Q12&lt;$K$27),"*",0)</f>
        <v>0</v>
      </c>
      <c r="R27" s="724">
        <f t="shared" si="46"/>
        <v>0</v>
      </c>
      <c r="S27" s="723">
        <f t="shared" si="46"/>
        <v>0</v>
      </c>
      <c r="T27" s="721">
        <f t="shared" si="46"/>
        <v>0</v>
      </c>
      <c r="U27" s="722">
        <f t="shared" si="46"/>
        <v>0</v>
      </c>
      <c r="V27" s="723">
        <f t="shared" si="46"/>
        <v>0</v>
      </c>
      <c r="W27" s="562">
        <f t="shared" si="46"/>
        <v>0</v>
      </c>
      <c r="X27" s="723">
        <f t="shared" si="46"/>
        <v>0</v>
      </c>
      <c r="Y27" s="723">
        <f t="shared" si="46"/>
        <v>0</v>
      </c>
      <c r="Z27" s="724">
        <f t="shared" si="46"/>
        <v>0</v>
      </c>
      <c r="AA27" s="723">
        <f t="shared" si="46"/>
        <v>0</v>
      </c>
      <c r="AB27" s="721">
        <f t="shared" si="46"/>
        <v>0</v>
      </c>
      <c r="AC27" s="722">
        <f t="shared" si="46"/>
        <v>0</v>
      </c>
      <c r="AD27" s="723">
        <f t="shared" si="46"/>
        <v>0</v>
      </c>
      <c r="AE27" s="562">
        <f t="shared" si="46"/>
        <v>0</v>
      </c>
      <c r="AF27" s="723">
        <f t="shared" si="46"/>
        <v>0</v>
      </c>
      <c r="AG27" s="723">
        <f t="shared" si="46"/>
        <v>0</v>
      </c>
      <c r="AH27" s="724">
        <f t="shared" si="46"/>
        <v>0</v>
      </c>
      <c r="AI27" s="723">
        <f t="shared" si="46"/>
        <v>0</v>
      </c>
      <c r="AJ27" s="721">
        <f t="shared" si="46"/>
        <v>0</v>
      </c>
      <c r="AK27" s="722">
        <f t="shared" si="46"/>
        <v>0</v>
      </c>
      <c r="AL27" s="723">
        <f t="shared" si="46"/>
        <v>0</v>
      </c>
      <c r="AM27" s="562">
        <f t="shared" si="46"/>
        <v>0</v>
      </c>
      <c r="AN27" s="723">
        <f t="shared" si="46"/>
        <v>0</v>
      </c>
      <c r="AO27" s="723">
        <f t="shared" si="46"/>
        <v>0</v>
      </c>
      <c r="AP27" s="724">
        <f t="shared" si="46"/>
        <v>0</v>
      </c>
      <c r="AQ27" s="723">
        <f t="shared" si="46"/>
        <v>0</v>
      </c>
      <c r="AR27" s="721">
        <f t="shared" si="46"/>
        <v>0</v>
      </c>
      <c r="AS27" s="722">
        <f t="shared" si="46"/>
        <v>0</v>
      </c>
      <c r="AT27" s="723">
        <f t="shared" si="46"/>
        <v>0</v>
      </c>
      <c r="AU27" s="562">
        <f t="shared" si="46"/>
        <v>0</v>
      </c>
      <c r="AV27" s="723">
        <f t="shared" si="46"/>
        <v>0</v>
      </c>
      <c r="AW27" s="723">
        <f t="shared" ref="AW27:CB27" si="47">IF(AND(AW12&gt;=$J$27,AW12&lt;$K$27),"*",0)</f>
        <v>0</v>
      </c>
      <c r="AX27" s="724">
        <f t="shared" si="47"/>
        <v>0</v>
      </c>
      <c r="AY27" s="723">
        <f t="shared" si="47"/>
        <v>0</v>
      </c>
      <c r="AZ27" s="721">
        <f t="shared" si="47"/>
        <v>0</v>
      </c>
      <c r="BA27" s="722">
        <f t="shared" si="47"/>
        <v>0</v>
      </c>
      <c r="BB27" s="723">
        <f t="shared" si="47"/>
        <v>0</v>
      </c>
      <c r="BC27" s="562">
        <f t="shared" si="47"/>
        <v>0</v>
      </c>
      <c r="BD27" s="723">
        <f t="shared" si="47"/>
        <v>0</v>
      </c>
      <c r="BE27" s="723">
        <f t="shared" si="47"/>
        <v>0</v>
      </c>
      <c r="BF27" s="724">
        <f t="shared" si="47"/>
        <v>0</v>
      </c>
      <c r="BG27" s="723">
        <f t="shared" si="47"/>
        <v>0</v>
      </c>
      <c r="BH27" s="721">
        <f t="shared" si="47"/>
        <v>0</v>
      </c>
      <c r="BI27" s="722">
        <f t="shared" si="47"/>
        <v>0</v>
      </c>
      <c r="BJ27" s="723">
        <f t="shared" si="47"/>
        <v>0</v>
      </c>
      <c r="BK27" s="562">
        <f t="shared" si="47"/>
        <v>0</v>
      </c>
      <c r="BL27" s="723">
        <f t="shared" si="47"/>
        <v>0</v>
      </c>
      <c r="BM27" s="723">
        <f t="shared" si="47"/>
        <v>0</v>
      </c>
      <c r="BN27" s="724">
        <f t="shared" si="47"/>
        <v>0</v>
      </c>
      <c r="BO27" s="723">
        <f t="shared" si="47"/>
        <v>0</v>
      </c>
      <c r="BP27" s="721">
        <f t="shared" si="47"/>
        <v>0</v>
      </c>
      <c r="BQ27" s="722">
        <f t="shared" si="47"/>
        <v>0</v>
      </c>
      <c r="BR27" s="723">
        <f t="shared" si="47"/>
        <v>0</v>
      </c>
      <c r="BS27" s="562">
        <f t="shared" si="47"/>
        <v>0</v>
      </c>
      <c r="BT27" s="723">
        <f t="shared" si="47"/>
        <v>0</v>
      </c>
      <c r="BU27" s="723">
        <f t="shared" si="47"/>
        <v>0</v>
      </c>
      <c r="BV27" s="724">
        <f t="shared" si="47"/>
        <v>0</v>
      </c>
      <c r="BW27" s="723">
        <f t="shared" si="47"/>
        <v>0</v>
      </c>
      <c r="BX27" s="721">
        <f t="shared" si="47"/>
        <v>0</v>
      </c>
      <c r="BY27" s="722">
        <f t="shared" si="47"/>
        <v>0</v>
      </c>
      <c r="BZ27" s="723">
        <f t="shared" si="47"/>
        <v>0</v>
      </c>
      <c r="CA27" s="562">
        <f t="shared" si="47"/>
        <v>0</v>
      </c>
      <c r="CB27" s="723">
        <f t="shared" si="47"/>
        <v>0</v>
      </c>
      <c r="CC27" s="723">
        <f t="shared" ref="CC27:CM27" si="48">IF(AND(CC12&gt;=$J$27,CC12&lt;$K$27),"*",0)</f>
        <v>0</v>
      </c>
      <c r="CD27" s="724">
        <f t="shared" si="48"/>
        <v>0</v>
      </c>
      <c r="CE27" s="723">
        <f t="shared" si="48"/>
        <v>0</v>
      </c>
      <c r="CF27" s="721">
        <f t="shared" si="48"/>
        <v>0</v>
      </c>
      <c r="CG27" s="538">
        <f t="shared" si="48"/>
        <v>0</v>
      </c>
      <c r="CH27" s="539">
        <f t="shared" si="48"/>
        <v>0</v>
      </c>
      <c r="CI27" s="540">
        <f t="shared" si="48"/>
        <v>0</v>
      </c>
      <c r="CJ27" s="539">
        <f t="shared" si="48"/>
        <v>0</v>
      </c>
      <c r="CK27" s="539">
        <f t="shared" si="48"/>
        <v>0</v>
      </c>
      <c r="CL27" s="541">
        <f t="shared" si="48"/>
        <v>0</v>
      </c>
      <c r="CM27" s="539">
        <f t="shared" si="48"/>
        <v>0</v>
      </c>
      <c r="CN27" s="1128">
        <f t="shared" si="4"/>
        <v>0</v>
      </c>
      <c r="CO27" s="1129"/>
      <c r="CP27" s="1123">
        <f>IF(CN27=0,0,LOOKUP(CN27,ﾃﾞｰﾀ入力!$AR$13:'ﾃﾞｰﾀ入力'!$AR$34,ﾃﾞｰﾀ入力!$AS$13:'ﾃﾞｰﾀ入力'!$AS$34))</f>
        <v>0</v>
      </c>
      <c r="CQ27" s="1123"/>
      <c r="CR27" s="294">
        <f t="shared" si="5"/>
        <v>0</v>
      </c>
      <c r="CS27" s="294">
        <f t="shared" si="6"/>
        <v>0</v>
      </c>
      <c r="CT27" s="294">
        <f t="shared" si="7"/>
        <v>0</v>
      </c>
      <c r="CU27" s="295">
        <f t="shared" si="12"/>
        <v>0</v>
      </c>
      <c r="CV27" s="296">
        <f>IF(H27=0,0,LOOKUP(H27,ﾃﾞｰﾀ入力!$C$3:'ﾃﾞｰﾀ入力'!$C$52,ﾃﾞｰﾀ入力!$E$3:'ﾃﾞｰﾀ入力'!$E$51))</f>
        <v>0</v>
      </c>
      <c r="CW27" s="297">
        <f>IF(H27=0,0,LOOKUP(H27,ﾃﾞｰﾀ入力!$C$3:'ﾃﾞｰﾀ入力'!$C$52,ﾃﾞｰﾀ入力!$F$3:'ﾃﾞｰﾀ入力'!$F$51))</f>
        <v>0</v>
      </c>
      <c r="CY27" s="69"/>
      <c r="CZ27" s="69"/>
      <c r="DA27" s="69"/>
    </row>
    <row r="28" spans="1:105" ht="22.5" customHeight="1">
      <c r="A28" s="443">
        <f t="shared" si="8"/>
        <v>15</v>
      </c>
      <c r="B28" s="536" t="str">
        <f>ｼﾌﾄ原本!C19</f>
        <v>W.M</v>
      </c>
      <c r="C28" s="784" t="str">
        <f>ｼﾌﾄ原本!W19</f>
        <v>X</v>
      </c>
      <c r="D28" s="435">
        <f>IF(COUNTIF($H$14:$H$30,15),VLOOKUP(15,$H$14:$CU$30,3,FALSE),0)</f>
        <v>0</v>
      </c>
      <c r="E28" s="423">
        <f>IF(COUNTIF($H$14:$H$30,15),VLOOKUP(15,$H$14:$CU$30,4,FALSE),0)</f>
        <v>0</v>
      </c>
      <c r="F28" s="426">
        <f>IF(COUNTIF($H$14:$H$30,15),VLOOKUP(15,$H$14:$CU$30,92,FALSE),0)</f>
        <v>0</v>
      </c>
      <c r="G28" s="436">
        <f>IF(COUNTIF($H$14:$H$30,15),VLOOKUP(15,$H$14:$CW$30,94,FALSE),0)</f>
        <v>0</v>
      </c>
      <c r="H28" s="810"/>
      <c r="I28" s="798">
        <f>IF(H28=0,0,LOOKUP(H28,ﾃﾞｰﾀ入力!$C$3:'ﾃﾞｰﾀ入力'!$C$40,ﾃﾞｰﾀ入力!$D$3:'ﾃﾞｰﾀ入力'!$D$40))</f>
        <v>0</v>
      </c>
      <c r="J28" s="815"/>
      <c r="K28" s="816"/>
      <c r="L28" s="632">
        <f t="shared" ref="L28:AQ28" si="49">IF(AND(L$12&gt;=$J$28,L$12&lt;$K$28),"*",0)</f>
        <v>0</v>
      </c>
      <c r="M28" s="626">
        <f t="shared" si="49"/>
        <v>0</v>
      </c>
      <c r="N28" s="627">
        <f t="shared" si="49"/>
        <v>0</v>
      </c>
      <c r="O28" s="628">
        <f t="shared" si="49"/>
        <v>0</v>
      </c>
      <c r="P28" s="537">
        <f t="shared" si="49"/>
        <v>0</v>
      </c>
      <c r="Q28" s="539">
        <f t="shared" si="49"/>
        <v>0</v>
      </c>
      <c r="R28" s="541">
        <f t="shared" si="49"/>
        <v>0</v>
      </c>
      <c r="S28" s="539">
        <f t="shared" si="49"/>
        <v>0</v>
      </c>
      <c r="T28" s="537">
        <f t="shared" si="49"/>
        <v>0</v>
      </c>
      <c r="U28" s="538">
        <f t="shared" si="49"/>
        <v>0</v>
      </c>
      <c r="V28" s="539">
        <f t="shared" si="49"/>
        <v>0</v>
      </c>
      <c r="W28" s="540">
        <f t="shared" si="49"/>
        <v>0</v>
      </c>
      <c r="X28" s="539">
        <f t="shared" si="49"/>
        <v>0</v>
      </c>
      <c r="Y28" s="539">
        <f t="shared" si="49"/>
        <v>0</v>
      </c>
      <c r="Z28" s="541">
        <f t="shared" si="49"/>
        <v>0</v>
      </c>
      <c r="AA28" s="539">
        <f t="shared" si="49"/>
        <v>0</v>
      </c>
      <c r="AB28" s="537">
        <f t="shared" si="49"/>
        <v>0</v>
      </c>
      <c r="AC28" s="538">
        <f t="shared" si="49"/>
        <v>0</v>
      </c>
      <c r="AD28" s="539">
        <f t="shared" si="49"/>
        <v>0</v>
      </c>
      <c r="AE28" s="540">
        <f t="shared" si="49"/>
        <v>0</v>
      </c>
      <c r="AF28" s="539">
        <f t="shared" si="49"/>
        <v>0</v>
      </c>
      <c r="AG28" s="539">
        <f t="shared" si="49"/>
        <v>0</v>
      </c>
      <c r="AH28" s="541">
        <f t="shared" si="49"/>
        <v>0</v>
      </c>
      <c r="AI28" s="539">
        <f t="shared" si="49"/>
        <v>0</v>
      </c>
      <c r="AJ28" s="537">
        <f t="shared" si="49"/>
        <v>0</v>
      </c>
      <c r="AK28" s="538">
        <f t="shared" si="49"/>
        <v>0</v>
      </c>
      <c r="AL28" s="539">
        <f t="shared" si="49"/>
        <v>0</v>
      </c>
      <c r="AM28" s="540">
        <f t="shared" si="49"/>
        <v>0</v>
      </c>
      <c r="AN28" s="539">
        <f t="shared" si="49"/>
        <v>0</v>
      </c>
      <c r="AO28" s="539">
        <f t="shared" si="49"/>
        <v>0</v>
      </c>
      <c r="AP28" s="541">
        <f t="shared" si="49"/>
        <v>0</v>
      </c>
      <c r="AQ28" s="539">
        <f t="shared" si="49"/>
        <v>0</v>
      </c>
      <c r="AR28" s="537">
        <f t="shared" ref="AR28:BW28" si="50">IF(AND(AR$12&gt;=$J$28,AR$12&lt;$K$28),"*",0)</f>
        <v>0</v>
      </c>
      <c r="AS28" s="538">
        <f t="shared" si="50"/>
        <v>0</v>
      </c>
      <c r="AT28" s="539">
        <f t="shared" si="50"/>
        <v>0</v>
      </c>
      <c r="AU28" s="540">
        <f t="shared" si="50"/>
        <v>0</v>
      </c>
      <c r="AV28" s="539">
        <f t="shared" si="50"/>
        <v>0</v>
      </c>
      <c r="AW28" s="539">
        <f t="shared" si="50"/>
        <v>0</v>
      </c>
      <c r="AX28" s="541">
        <f t="shared" si="50"/>
        <v>0</v>
      </c>
      <c r="AY28" s="539">
        <f t="shared" si="50"/>
        <v>0</v>
      </c>
      <c r="AZ28" s="537">
        <f t="shared" si="50"/>
        <v>0</v>
      </c>
      <c r="BA28" s="538">
        <f t="shared" si="50"/>
        <v>0</v>
      </c>
      <c r="BB28" s="539">
        <f t="shared" si="50"/>
        <v>0</v>
      </c>
      <c r="BC28" s="540">
        <f t="shared" si="50"/>
        <v>0</v>
      </c>
      <c r="BD28" s="539">
        <f t="shared" si="50"/>
        <v>0</v>
      </c>
      <c r="BE28" s="539">
        <f t="shared" si="50"/>
        <v>0</v>
      </c>
      <c r="BF28" s="541">
        <f t="shared" si="50"/>
        <v>0</v>
      </c>
      <c r="BG28" s="539">
        <f t="shared" si="50"/>
        <v>0</v>
      </c>
      <c r="BH28" s="537">
        <f t="shared" si="50"/>
        <v>0</v>
      </c>
      <c r="BI28" s="538">
        <f t="shared" si="50"/>
        <v>0</v>
      </c>
      <c r="BJ28" s="539">
        <f t="shared" si="50"/>
        <v>0</v>
      </c>
      <c r="BK28" s="540">
        <f t="shared" si="50"/>
        <v>0</v>
      </c>
      <c r="BL28" s="539">
        <f t="shared" si="50"/>
        <v>0</v>
      </c>
      <c r="BM28" s="539">
        <f t="shared" si="50"/>
        <v>0</v>
      </c>
      <c r="BN28" s="541">
        <f t="shared" si="50"/>
        <v>0</v>
      </c>
      <c r="BO28" s="539">
        <f t="shared" si="50"/>
        <v>0</v>
      </c>
      <c r="BP28" s="537">
        <f t="shared" si="50"/>
        <v>0</v>
      </c>
      <c r="BQ28" s="538">
        <f t="shared" si="50"/>
        <v>0</v>
      </c>
      <c r="BR28" s="539">
        <f t="shared" si="50"/>
        <v>0</v>
      </c>
      <c r="BS28" s="540">
        <f t="shared" si="50"/>
        <v>0</v>
      </c>
      <c r="BT28" s="539">
        <f t="shared" si="50"/>
        <v>0</v>
      </c>
      <c r="BU28" s="539">
        <f t="shared" si="50"/>
        <v>0</v>
      </c>
      <c r="BV28" s="541">
        <f t="shared" si="50"/>
        <v>0</v>
      </c>
      <c r="BW28" s="539">
        <f t="shared" si="50"/>
        <v>0</v>
      </c>
      <c r="BX28" s="537">
        <f t="shared" ref="BX28:CM28" si="51">IF(AND(BX$12&gt;=$J$28,BX$12&lt;$K$28),"*",0)</f>
        <v>0</v>
      </c>
      <c r="BY28" s="538">
        <f t="shared" si="51"/>
        <v>0</v>
      </c>
      <c r="BZ28" s="539">
        <f t="shared" si="51"/>
        <v>0</v>
      </c>
      <c r="CA28" s="540">
        <f t="shared" si="51"/>
        <v>0</v>
      </c>
      <c r="CB28" s="539">
        <f t="shared" si="51"/>
        <v>0</v>
      </c>
      <c r="CC28" s="539">
        <f t="shared" si="51"/>
        <v>0</v>
      </c>
      <c r="CD28" s="541">
        <f t="shared" si="51"/>
        <v>0</v>
      </c>
      <c r="CE28" s="539">
        <f t="shared" si="51"/>
        <v>0</v>
      </c>
      <c r="CF28" s="537">
        <f t="shared" si="51"/>
        <v>0</v>
      </c>
      <c r="CG28" s="538">
        <f t="shared" si="51"/>
        <v>0</v>
      </c>
      <c r="CH28" s="539">
        <f t="shared" si="51"/>
        <v>0</v>
      </c>
      <c r="CI28" s="540">
        <f t="shared" si="51"/>
        <v>0</v>
      </c>
      <c r="CJ28" s="539">
        <f t="shared" si="51"/>
        <v>0</v>
      </c>
      <c r="CK28" s="539">
        <f t="shared" si="51"/>
        <v>0</v>
      </c>
      <c r="CL28" s="541">
        <f t="shared" si="51"/>
        <v>0</v>
      </c>
      <c r="CM28" s="539">
        <f t="shared" si="51"/>
        <v>0</v>
      </c>
      <c r="CN28" s="1128">
        <f t="shared" si="4"/>
        <v>0</v>
      </c>
      <c r="CO28" s="1129"/>
      <c r="CP28" s="1123">
        <f>IF(CN28=0,0,LOOKUP(CN28,ﾃﾞｰﾀ入力!$AR$13:'ﾃﾞｰﾀ入力'!$AR$34,ﾃﾞｰﾀ入力!$AS$13:'ﾃﾞｰﾀ入力'!$AS$34))</f>
        <v>0</v>
      </c>
      <c r="CQ28" s="1123"/>
      <c r="CR28" s="294">
        <f t="shared" si="5"/>
        <v>0</v>
      </c>
      <c r="CS28" s="294">
        <f t="shared" si="6"/>
        <v>0</v>
      </c>
      <c r="CT28" s="294">
        <f t="shared" si="7"/>
        <v>0</v>
      </c>
      <c r="CU28" s="295">
        <f t="shared" si="12"/>
        <v>0</v>
      </c>
      <c r="CV28" s="296">
        <f>IF(H28=0,0,LOOKUP(H28,ﾃﾞｰﾀ入力!$C$3:'ﾃﾞｰﾀ入力'!$C$52,ﾃﾞｰﾀ入力!$E$3:'ﾃﾞｰﾀ入力'!$E$51))</f>
        <v>0</v>
      </c>
      <c r="CW28" s="297">
        <f>IF(H28=0,0,LOOKUP(H28,ﾃﾞｰﾀ入力!$C$3:'ﾃﾞｰﾀ入力'!$C$52,ﾃﾞｰﾀ入力!$F$3:'ﾃﾞｰﾀ入力'!$F$51))</f>
        <v>0</v>
      </c>
      <c r="CY28" s="69"/>
      <c r="CZ28" s="69"/>
      <c r="DA28" s="69"/>
    </row>
    <row r="29" spans="1:105" ht="22.5" customHeight="1">
      <c r="A29" s="443">
        <f t="shared" si="8"/>
        <v>16</v>
      </c>
      <c r="B29" s="536" t="str">
        <f>ｼﾌﾄ原本!C20</f>
        <v>Y.Y</v>
      </c>
      <c r="C29" s="784" t="str">
        <f>ｼﾌﾄ原本!W20</f>
        <v>X</v>
      </c>
      <c r="D29" s="435">
        <f>IF(COUNTIF($H$14:$H$30,16),VLOOKUP(16,$H$14:$CU$30,3,FALSE),0)</f>
        <v>0</v>
      </c>
      <c r="E29" s="423">
        <f>IF(COUNTIF($H$14:$H$30,16),VLOOKUP(16,$H$14:$CU$30,4,FALSE),0)</f>
        <v>0</v>
      </c>
      <c r="F29" s="426">
        <f>IF(COUNTIF($H$14:$H$30,16),VLOOKUP(16,$H$14:$CU$30,92,FALSE),0)</f>
        <v>0</v>
      </c>
      <c r="G29" s="436">
        <f>IF(COUNTIF($H$14:$H$30,16),VLOOKUP(16,$H$14:$CW$30,94,FALSE),0)</f>
        <v>0</v>
      </c>
      <c r="H29" s="810"/>
      <c r="I29" s="798">
        <f>IF(H29=0,0,LOOKUP(H29,ﾃﾞｰﾀ入力!$C$3:'ﾃﾞｰﾀ入力'!$C$40,ﾃﾞｰﾀ入力!$D$3:'ﾃﾞｰﾀ入力'!$D$40))</f>
        <v>0</v>
      </c>
      <c r="J29" s="815"/>
      <c r="K29" s="816"/>
      <c r="L29" s="632">
        <f t="shared" ref="L29:AQ29" si="52">IF(AND(L$12&gt;=$J$29,L$12&lt;$K$29),"*",0)</f>
        <v>0</v>
      </c>
      <c r="M29" s="626">
        <f t="shared" si="52"/>
        <v>0</v>
      </c>
      <c r="N29" s="627">
        <f t="shared" si="52"/>
        <v>0</v>
      </c>
      <c r="O29" s="628">
        <f t="shared" si="52"/>
        <v>0</v>
      </c>
      <c r="P29" s="537">
        <f t="shared" si="52"/>
        <v>0</v>
      </c>
      <c r="Q29" s="539">
        <f t="shared" si="52"/>
        <v>0</v>
      </c>
      <c r="R29" s="541">
        <f t="shared" si="52"/>
        <v>0</v>
      </c>
      <c r="S29" s="539">
        <f t="shared" si="52"/>
        <v>0</v>
      </c>
      <c r="T29" s="537">
        <f t="shared" si="52"/>
        <v>0</v>
      </c>
      <c r="U29" s="538">
        <f t="shared" si="52"/>
        <v>0</v>
      </c>
      <c r="V29" s="539">
        <f t="shared" si="52"/>
        <v>0</v>
      </c>
      <c r="W29" s="540">
        <f t="shared" si="52"/>
        <v>0</v>
      </c>
      <c r="X29" s="539">
        <f t="shared" si="52"/>
        <v>0</v>
      </c>
      <c r="Y29" s="539">
        <f t="shared" si="52"/>
        <v>0</v>
      </c>
      <c r="Z29" s="541">
        <f t="shared" si="52"/>
        <v>0</v>
      </c>
      <c r="AA29" s="539">
        <f t="shared" si="52"/>
        <v>0</v>
      </c>
      <c r="AB29" s="537">
        <f t="shared" si="52"/>
        <v>0</v>
      </c>
      <c r="AC29" s="538">
        <f t="shared" si="52"/>
        <v>0</v>
      </c>
      <c r="AD29" s="539">
        <f t="shared" si="52"/>
        <v>0</v>
      </c>
      <c r="AE29" s="540">
        <f t="shared" si="52"/>
        <v>0</v>
      </c>
      <c r="AF29" s="539">
        <f t="shared" si="52"/>
        <v>0</v>
      </c>
      <c r="AG29" s="539">
        <f t="shared" si="52"/>
        <v>0</v>
      </c>
      <c r="AH29" s="541">
        <f t="shared" si="52"/>
        <v>0</v>
      </c>
      <c r="AI29" s="539">
        <f t="shared" si="52"/>
        <v>0</v>
      </c>
      <c r="AJ29" s="537">
        <f t="shared" si="52"/>
        <v>0</v>
      </c>
      <c r="AK29" s="538">
        <f t="shared" si="52"/>
        <v>0</v>
      </c>
      <c r="AL29" s="539">
        <f t="shared" si="52"/>
        <v>0</v>
      </c>
      <c r="AM29" s="540">
        <f t="shared" si="52"/>
        <v>0</v>
      </c>
      <c r="AN29" s="539">
        <f t="shared" si="52"/>
        <v>0</v>
      </c>
      <c r="AO29" s="539">
        <f t="shared" si="52"/>
        <v>0</v>
      </c>
      <c r="AP29" s="541">
        <f t="shared" si="52"/>
        <v>0</v>
      </c>
      <c r="AQ29" s="539">
        <f t="shared" si="52"/>
        <v>0</v>
      </c>
      <c r="AR29" s="537">
        <f t="shared" ref="AR29:BW29" si="53">IF(AND(AR$12&gt;=$J$29,AR$12&lt;$K$29),"*",0)</f>
        <v>0</v>
      </c>
      <c r="AS29" s="538">
        <f t="shared" si="53"/>
        <v>0</v>
      </c>
      <c r="AT29" s="539">
        <f t="shared" si="53"/>
        <v>0</v>
      </c>
      <c r="AU29" s="540">
        <f t="shared" si="53"/>
        <v>0</v>
      </c>
      <c r="AV29" s="539">
        <f t="shared" si="53"/>
        <v>0</v>
      </c>
      <c r="AW29" s="539">
        <f t="shared" si="53"/>
        <v>0</v>
      </c>
      <c r="AX29" s="541">
        <f t="shared" si="53"/>
        <v>0</v>
      </c>
      <c r="AY29" s="539">
        <f t="shared" si="53"/>
        <v>0</v>
      </c>
      <c r="AZ29" s="537">
        <f t="shared" si="53"/>
        <v>0</v>
      </c>
      <c r="BA29" s="538">
        <f t="shared" si="53"/>
        <v>0</v>
      </c>
      <c r="BB29" s="539">
        <f t="shared" si="53"/>
        <v>0</v>
      </c>
      <c r="BC29" s="540">
        <f t="shared" si="53"/>
        <v>0</v>
      </c>
      <c r="BD29" s="539">
        <f t="shared" si="53"/>
        <v>0</v>
      </c>
      <c r="BE29" s="539">
        <f t="shared" si="53"/>
        <v>0</v>
      </c>
      <c r="BF29" s="541">
        <f t="shared" si="53"/>
        <v>0</v>
      </c>
      <c r="BG29" s="539">
        <f t="shared" si="53"/>
        <v>0</v>
      </c>
      <c r="BH29" s="537">
        <f t="shared" si="53"/>
        <v>0</v>
      </c>
      <c r="BI29" s="538">
        <f t="shared" si="53"/>
        <v>0</v>
      </c>
      <c r="BJ29" s="539">
        <f t="shared" si="53"/>
        <v>0</v>
      </c>
      <c r="BK29" s="540">
        <f t="shared" si="53"/>
        <v>0</v>
      </c>
      <c r="BL29" s="539">
        <f t="shared" si="53"/>
        <v>0</v>
      </c>
      <c r="BM29" s="539">
        <f t="shared" si="53"/>
        <v>0</v>
      </c>
      <c r="BN29" s="541">
        <f t="shared" si="53"/>
        <v>0</v>
      </c>
      <c r="BO29" s="539">
        <f t="shared" si="53"/>
        <v>0</v>
      </c>
      <c r="BP29" s="537">
        <f t="shared" si="53"/>
        <v>0</v>
      </c>
      <c r="BQ29" s="538">
        <f t="shared" si="53"/>
        <v>0</v>
      </c>
      <c r="BR29" s="539">
        <f t="shared" si="53"/>
        <v>0</v>
      </c>
      <c r="BS29" s="540">
        <f t="shared" si="53"/>
        <v>0</v>
      </c>
      <c r="BT29" s="539">
        <f t="shared" si="53"/>
        <v>0</v>
      </c>
      <c r="BU29" s="539">
        <f t="shared" si="53"/>
        <v>0</v>
      </c>
      <c r="BV29" s="541">
        <f t="shared" si="53"/>
        <v>0</v>
      </c>
      <c r="BW29" s="539">
        <f t="shared" si="53"/>
        <v>0</v>
      </c>
      <c r="BX29" s="537">
        <f t="shared" ref="BX29:CM29" si="54">IF(AND(BX$12&gt;=$J$29,BX$12&lt;$K$29),"*",0)</f>
        <v>0</v>
      </c>
      <c r="BY29" s="538">
        <f t="shared" si="54"/>
        <v>0</v>
      </c>
      <c r="BZ29" s="539">
        <f t="shared" si="54"/>
        <v>0</v>
      </c>
      <c r="CA29" s="540">
        <f t="shared" si="54"/>
        <v>0</v>
      </c>
      <c r="CB29" s="539">
        <f t="shared" si="54"/>
        <v>0</v>
      </c>
      <c r="CC29" s="539">
        <f t="shared" si="54"/>
        <v>0</v>
      </c>
      <c r="CD29" s="541">
        <f t="shared" si="54"/>
        <v>0</v>
      </c>
      <c r="CE29" s="539">
        <f t="shared" si="54"/>
        <v>0</v>
      </c>
      <c r="CF29" s="537">
        <f t="shared" si="54"/>
        <v>0</v>
      </c>
      <c r="CG29" s="538">
        <f t="shared" si="54"/>
        <v>0</v>
      </c>
      <c r="CH29" s="539">
        <f t="shared" si="54"/>
        <v>0</v>
      </c>
      <c r="CI29" s="540">
        <f t="shared" si="54"/>
        <v>0</v>
      </c>
      <c r="CJ29" s="539">
        <f t="shared" si="54"/>
        <v>0</v>
      </c>
      <c r="CK29" s="539">
        <f t="shared" si="54"/>
        <v>0</v>
      </c>
      <c r="CL29" s="541">
        <f t="shared" si="54"/>
        <v>0</v>
      </c>
      <c r="CM29" s="539">
        <f t="shared" si="54"/>
        <v>0</v>
      </c>
      <c r="CN29" s="1128">
        <f t="shared" si="4"/>
        <v>0</v>
      </c>
      <c r="CO29" s="1129"/>
      <c r="CP29" s="1123">
        <f>IF(CN29=0,0,LOOKUP(CN29,ﾃﾞｰﾀ入力!$AR$13:'ﾃﾞｰﾀ入力'!$AR$34,ﾃﾞｰﾀ入力!$AS$13:'ﾃﾞｰﾀ入力'!$AS$34))</f>
        <v>0</v>
      </c>
      <c r="CQ29" s="1123"/>
      <c r="CR29" s="294">
        <f t="shared" si="5"/>
        <v>0</v>
      </c>
      <c r="CS29" s="294">
        <f t="shared" si="6"/>
        <v>0</v>
      </c>
      <c r="CT29" s="294">
        <f t="shared" si="7"/>
        <v>0</v>
      </c>
      <c r="CU29" s="295">
        <f t="shared" si="12"/>
        <v>0</v>
      </c>
      <c r="CV29" s="296">
        <f>IF(H29=0,0,LOOKUP(H29,ﾃﾞｰﾀ入力!$C$3:'ﾃﾞｰﾀ入力'!$C$52,ﾃﾞｰﾀ入力!$E$3:'ﾃﾞｰﾀ入力'!$E$51))</f>
        <v>0</v>
      </c>
      <c r="CW29" s="297">
        <f>IF(H29=0,0,LOOKUP(H29,ﾃﾞｰﾀ入力!$C$3:'ﾃﾞｰﾀ入力'!$C$52,ﾃﾞｰﾀ入力!$F$3:'ﾃﾞｰﾀ入力'!$F$51))</f>
        <v>0</v>
      </c>
      <c r="CY29" s="69"/>
      <c r="CZ29" s="69"/>
      <c r="DA29" s="69"/>
    </row>
    <row r="30" spans="1:105" ht="22.5" customHeight="1" thickBot="1">
      <c r="A30" s="443">
        <f t="shared" si="8"/>
        <v>17</v>
      </c>
      <c r="B30" s="536" t="str">
        <f>ｼﾌﾄ原本!C21</f>
        <v>S.U</v>
      </c>
      <c r="C30" s="784" t="str">
        <f>ｼﾌﾄ原本!W21</f>
        <v>X</v>
      </c>
      <c r="D30" s="435">
        <f>IF(COUNTIF($H$14:$H$30,17),VLOOKUP(17,$H$14:$CU$30,3,FALSE),0)</f>
        <v>0</v>
      </c>
      <c r="E30" s="423">
        <f>IF(COUNTIF($H$14:$H$30,17),VLOOKUP(17,$H$14:$CU$30,4,FALSE),0)</f>
        <v>0</v>
      </c>
      <c r="F30" s="426">
        <f>IF(COUNTIF($H$14:$H$30,17),VLOOKUP(17,$H$14:$CU$30,92,FALSE),0)</f>
        <v>0</v>
      </c>
      <c r="G30" s="436">
        <f>IF(COUNTIF($H$14:$H$30,17),VLOOKUP(17,$H$14:$CW$30,94,FALSE),0)</f>
        <v>0</v>
      </c>
      <c r="H30" s="810"/>
      <c r="I30" s="803">
        <f>IF(H30=0,0,LOOKUP(H30,ﾃﾞｰﾀ入力!$C$3:'ﾃﾞｰﾀ入力'!$C$40,ﾃﾞｰﾀ入力!$D$3:'ﾃﾞｰﾀ入力'!$D$40))</f>
        <v>0</v>
      </c>
      <c r="J30" s="817"/>
      <c r="K30" s="818"/>
      <c r="L30" s="657">
        <f t="shared" ref="L30:AQ30" si="55">IF(AND(L12&gt;=$J$30,L12&lt;$K$30),"*",0)</f>
        <v>0</v>
      </c>
      <c r="M30" s="658">
        <f t="shared" si="55"/>
        <v>0</v>
      </c>
      <c r="N30" s="659">
        <f t="shared" si="55"/>
        <v>0</v>
      </c>
      <c r="O30" s="660">
        <f t="shared" si="55"/>
        <v>0</v>
      </c>
      <c r="P30" s="552">
        <f t="shared" si="55"/>
        <v>0</v>
      </c>
      <c r="Q30" s="651">
        <f t="shared" si="55"/>
        <v>0</v>
      </c>
      <c r="R30" s="652">
        <f t="shared" si="55"/>
        <v>0</v>
      </c>
      <c r="S30" s="651">
        <f t="shared" si="55"/>
        <v>0</v>
      </c>
      <c r="T30" s="653">
        <f t="shared" si="55"/>
        <v>0</v>
      </c>
      <c r="U30" s="654">
        <f t="shared" si="55"/>
        <v>0</v>
      </c>
      <c r="V30" s="651">
        <f t="shared" si="55"/>
        <v>0</v>
      </c>
      <c r="W30" s="650">
        <f t="shared" si="55"/>
        <v>0</v>
      </c>
      <c r="X30" s="651">
        <f t="shared" si="55"/>
        <v>0</v>
      </c>
      <c r="Y30" s="651">
        <f t="shared" si="55"/>
        <v>0</v>
      </c>
      <c r="Z30" s="652">
        <f t="shared" si="55"/>
        <v>0</v>
      </c>
      <c r="AA30" s="651">
        <f t="shared" si="55"/>
        <v>0</v>
      </c>
      <c r="AB30" s="653">
        <f t="shared" si="55"/>
        <v>0</v>
      </c>
      <c r="AC30" s="654">
        <f t="shared" si="55"/>
        <v>0</v>
      </c>
      <c r="AD30" s="651">
        <f t="shared" si="55"/>
        <v>0</v>
      </c>
      <c r="AE30" s="650">
        <f t="shared" si="55"/>
        <v>0</v>
      </c>
      <c r="AF30" s="651">
        <f t="shared" si="55"/>
        <v>0</v>
      </c>
      <c r="AG30" s="651">
        <f t="shared" si="55"/>
        <v>0</v>
      </c>
      <c r="AH30" s="652">
        <f t="shared" si="55"/>
        <v>0</v>
      </c>
      <c r="AI30" s="651">
        <f t="shared" si="55"/>
        <v>0</v>
      </c>
      <c r="AJ30" s="653">
        <f t="shared" si="55"/>
        <v>0</v>
      </c>
      <c r="AK30" s="654">
        <f t="shared" si="55"/>
        <v>0</v>
      </c>
      <c r="AL30" s="651">
        <f t="shared" si="55"/>
        <v>0</v>
      </c>
      <c r="AM30" s="650">
        <f t="shared" si="55"/>
        <v>0</v>
      </c>
      <c r="AN30" s="651">
        <f t="shared" si="55"/>
        <v>0</v>
      </c>
      <c r="AO30" s="651">
        <f t="shared" si="55"/>
        <v>0</v>
      </c>
      <c r="AP30" s="652">
        <f t="shared" si="55"/>
        <v>0</v>
      </c>
      <c r="AQ30" s="651">
        <f t="shared" si="55"/>
        <v>0</v>
      </c>
      <c r="AR30" s="653">
        <f t="shared" ref="AR30:BW30" si="56">IF(AND(AR12&gt;=$J$30,AR12&lt;$K$30),"*",0)</f>
        <v>0</v>
      </c>
      <c r="AS30" s="654">
        <f t="shared" si="56"/>
        <v>0</v>
      </c>
      <c r="AT30" s="651">
        <f t="shared" si="56"/>
        <v>0</v>
      </c>
      <c r="AU30" s="650">
        <f t="shared" si="56"/>
        <v>0</v>
      </c>
      <c r="AV30" s="651">
        <f t="shared" si="56"/>
        <v>0</v>
      </c>
      <c r="AW30" s="651">
        <f t="shared" si="56"/>
        <v>0</v>
      </c>
      <c r="AX30" s="652">
        <f t="shared" si="56"/>
        <v>0</v>
      </c>
      <c r="AY30" s="651">
        <f t="shared" si="56"/>
        <v>0</v>
      </c>
      <c r="AZ30" s="653">
        <f t="shared" si="56"/>
        <v>0</v>
      </c>
      <c r="BA30" s="654">
        <f t="shared" si="56"/>
        <v>0</v>
      </c>
      <c r="BB30" s="651">
        <f t="shared" si="56"/>
        <v>0</v>
      </c>
      <c r="BC30" s="650">
        <f t="shared" si="56"/>
        <v>0</v>
      </c>
      <c r="BD30" s="651">
        <f t="shared" si="56"/>
        <v>0</v>
      </c>
      <c r="BE30" s="651">
        <f t="shared" si="56"/>
        <v>0</v>
      </c>
      <c r="BF30" s="652">
        <f t="shared" si="56"/>
        <v>0</v>
      </c>
      <c r="BG30" s="651">
        <f t="shared" si="56"/>
        <v>0</v>
      </c>
      <c r="BH30" s="653">
        <f t="shared" si="56"/>
        <v>0</v>
      </c>
      <c r="BI30" s="654">
        <f t="shared" si="56"/>
        <v>0</v>
      </c>
      <c r="BJ30" s="651">
        <f t="shared" si="56"/>
        <v>0</v>
      </c>
      <c r="BK30" s="650">
        <f t="shared" si="56"/>
        <v>0</v>
      </c>
      <c r="BL30" s="651">
        <f t="shared" si="56"/>
        <v>0</v>
      </c>
      <c r="BM30" s="651">
        <f t="shared" si="56"/>
        <v>0</v>
      </c>
      <c r="BN30" s="652">
        <f t="shared" si="56"/>
        <v>0</v>
      </c>
      <c r="BO30" s="651">
        <f t="shared" si="56"/>
        <v>0</v>
      </c>
      <c r="BP30" s="653">
        <f t="shared" si="56"/>
        <v>0</v>
      </c>
      <c r="BQ30" s="654">
        <f t="shared" si="56"/>
        <v>0</v>
      </c>
      <c r="BR30" s="651">
        <f t="shared" si="56"/>
        <v>0</v>
      </c>
      <c r="BS30" s="650">
        <f t="shared" si="56"/>
        <v>0</v>
      </c>
      <c r="BT30" s="651">
        <f t="shared" si="56"/>
        <v>0</v>
      </c>
      <c r="BU30" s="651">
        <f t="shared" si="56"/>
        <v>0</v>
      </c>
      <c r="BV30" s="652">
        <f t="shared" si="56"/>
        <v>0</v>
      </c>
      <c r="BW30" s="651">
        <f t="shared" si="56"/>
        <v>0</v>
      </c>
      <c r="BX30" s="653">
        <f t="shared" ref="BX30:CM30" si="57">IF(AND(BX12&gt;=$J$30,BX12&lt;$K$30),"*",0)</f>
        <v>0</v>
      </c>
      <c r="BY30" s="654">
        <f t="shared" si="57"/>
        <v>0</v>
      </c>
      <c r="BZ30" s="651">
        <f t="shared" si="57"/>
        <v>0</v>
      </c>
      <c r="CA30" s="650">
        <f t="shared" si="57"/>
        <v>0</v>
      </c>
      <c r="CB30" s="651">
        <f t="shared" si="57"/>
        <v>0</v>
      </c>
      <c r="CC30" s="651">
        <f t="shared" si="57"/>
        <v>0</v>
      </c>
      <c r="CD30" s="652">
        <f t="shared" si="57"/>
        <v>0</v>
      </c>
      <c r="CE30" s="651">
        <f t="shared" si="57"/>
        <v>0</v>
      </c>
      <c r="CF30" s="653">
        <f t="shared" si="57"/>
        <v>0</v>
      </c>
      <c r="CG30" s="654">
        <f t="shared" si="57"/>
        <v>0</v>
      </c>
      <c r="CH30" s="651">
        <f t="shared" si="57"/>
        <v>0</v>
      </c>
      <c r="CI30" s="650">
        <f t="shared" si="57"/>
        <v>0</v>
      </c>
      <c r="CJ30" s="651">
        <f t="shared" si="57"/>
        <v>0</v>
      </c>
      <c r="CK30" s="651">
        <f t="shared" si="57"/>
        <v>0</v>
      </c>
      <c r="CL30" s="652">
        <f t="shared" si="57"/>
        <v>0</v>
      </c>
      <c r="CM30" s="651">
        <f t="shared" si="57"/>
        <v>0</v>
      </c>
      <c r="CN30" s="1393">
        <f t="shared" si="4"/>
        <v>0</v>
      </c>
      <c r="CO30" s="1394"/>
      <c r="CP30" s="1392">
        <f>IF(CN30=0,0,LOOKUP(CN30,ﾃﾞｰﾀ入力!$AR$13:'ﾃﾞｰﾀ入力'!$AR$34,ﾃﾞｰﾀ入力!$AS$13:'ﾃﾞｰﾀ入力'!$AS$34))</f>
        <v>0</v>
      </c>
      <c r="CQ30" s="1392"/>
      <c r="CR30" s="307">
        <f t="shared" si="5"/>
        <v>0</v>
      </c>
      <c r="CS30" s="307">
        <f t="shared" si="6"/>
        <v>0</v>
      </c>
      <c r="CT30" s="307">
        <f t="shared" si="7"/>
        <v>0</v>
      </c>
      <c r="CU30" s="308">
        <f t="shared" si="12"/>
        <v>0</v>
      </c>
      <c r="CV30" s="309">
        <f>IF(H30=0,0,LOOKUP(H30,ﾃﾞｰﾀ入力!$C$3:'ﾃﾞｰﾀ入力'!$C$52,ﾃﾞｰﾀ入力!$E$3:'ﾃﾞｰﾀ入力'!$E$51))</f>
        <v>0</v>
      </c>
      <c r="CW30" s="310">
        <f>IF(H30=0,0,LOOKUP(H30,ﾃﾞｰﾀ入力!$C$3:'ﾃﾞｰﾀ入力'!$C$52,ﾃﾞｰﾀ入力!$F$3:'ﾃﾞｰﾀ入力'!$F$51))</f>
        <v>0</v>
      </c>
      <c r="CY30" s="69"/>
      <c r="CZ30" s="69"/>
      <c r="DA30" s="69"/>
    </row>
    <row r="31" spans="1:105" ht="22.5" customHeight="1" thickBot="1">
      <c r="A31" s="443">
        <f t="shared" si="8"/>
        <v>18</v>
      </c>
      <c r="B31" s="536" t="str">
        <f>ｼﾌﾄ原本!C22</f>
        <v>A.A</v>
      </c>
      <c r="C31" s="784" t="str">
        <f>ｼﾌﾄ原本!W22</f>
        <v>X</v>
      </c>
      <c r="D31" s="435">
        <f>IF(COUNTIF($H$14:$H$30,18),VLOOKUP(18,$H$14:$CU$30,3,FALSE),0)</f>
        <v>0</v>
      </c>
      <c r="E31" s="429">
        <f>IF(COUNTIF($H$14:$H$30,18),VLOOKUP(18,$H$14:$CU$30,4,FALSE),0)</f>
        <v>0</v>
      </c>
      <c r="F31" s="430">
        <f>IF(COUNTIF($H$14:$H$30,18),VLOOKUP(18,$H$14:$CU$30,92,FALSE),0)</f>
        <v>0</v>
      </c>
      <c r="G31" s="431">
        <f>IF(COUNTIF($H$14:$H$30,18),VLOOKUP(18,$H$14:$CW$30,94,FALSE),0)</f>
        <v>0</v>
      </c>
      <c r="I31" s="311">
        <f>COUNT(H14:H30)</f>
        <v>8</v>
      </c>
      <c r="J31" s="382" t="s">
        <v>187</v>
      </c>
      <c r="K31" s="383"/>
      <c r="L31" s="1391">
        <f>(68-COUNT(L$14:O$30))/4</f>
        <v>0</v>
      </c>
      <c r="M31" s="1391"/>
      <c r="N31" s="1391"/>
      <c r="O31" s="1391"/>
      <c r="P31" s="1391">
        <f>(68-COUNT(P$14:S$30))/4</f>
        <v>0</v>
      </c>
      <c r="Q31" s="1391"/>
      <c r="R31" s="1391"/>
      <c r="S31" s="1391"/>
      <c r="T31" s="1391">
        <f>(68-COUNT(T$14:W$30))/4</f>
        <v>0.25</v>
      </c>
      <c r="U31" s="1391"/>
      <c r="V31" s="1391"/>
      <c r="W31" s="1391"/>
      <c r="X31" s="1391">
        <f>(68-COUNT(X$14:AA$30))/4</f>
        <v>3</v>
      </c>
      <c r="Y31" s="1391"/>
      <c r="Z31" s="1391"/>
      <c r="AA31" s="1391"/>
      <c r="AB31" s="1391">
        <f>(68-COUNT(AB$14:AE$30))/4</f>
        <v>4</v>
      </c>
      <c r="AC31" s="1391"/>
      <c r="AD31" s="1391"/>
      <c r="AE31" s="1391"/>
      <c r="AF31" s="1391">
        <f>(68-COUNT(AF$14:AI$30))/4</f>
        <v>4</v>
      </c>
      <c r="AG31" s="1391"/>
      <c r="AH31" s="1391"/>
      <c r="AI31" s="1391"/>
      <c r="AJ31" s="1391">
        <f>(68-COUNT(AJ$14:AM$30))/4</f>
        <v>5</v>
      </c>
      <c r="AK31" s="1391"/>
      <c r="AL31" s="1391"/>
      <c r="AM31" s="1391"/>
      <c r="AN31" s="1391">
        <f>(68-COUNT(AN$14:AQ$30))/4</f>
        <v>6</v>
      </c>
      <c r="AO31" s="1391"/>
      <c r="AP31" s="1391"/>
      <c r="AQ31" s="1391"/>
      <c r="AR31" s="1391">
        <f>(68-COUNT(AR$14:AU$30))/4</f>
        <v>6</v>
      </c>
      <c r="AS31" s="1391"/>
      <c r="AT31" s="1391"/>
      <c r="AU31" s="1391"/>
      <c r="AV31" s="1391">
        <f>(68-COUNT(AV$14:AY$30))/4</f>
        <v>6</v>
      </c>
      <c r="AW31" s="1391"/>
      <c r="AX31" s="1391"/>
      <c r="AY31" s="1391"/>
      <c r="AZ31" s="1391">
        <f>(68-COUNT(AZ$14:BC$30))/4</f>
        <v>6</v>
      </c>
      <c r="BA31" s="1391"/>
      <c r="BB31" s="1391"/>
      <c r="BC31" s="1391"/>
      <c r="BD31" s="1391">
        <f>(68-COUNT(BD$14:BG$30))/4</f>
        <v>5</v>
      </c>
      <c r="BE31" s="1391"/>
      <c r="BF31" s="1391"/>
      <c r="BG31" s="1391"/>
      <c r="BH31" s="1391">
        <f>(68-COUNT(BH$14:BK$30))/4</f>
        <v>5</v>
      </c>
      <c r="BI31" s="1391"/>
      <c r="BJ31" s="1391"/>
      <c r="BK31" s="1391"/>
      <c r="BL31" s="1391">
        <f>(68-COUNT(BL$14:BO$30))/4</f>
        <v>4</v>
      </c>
      <c r="BM31" s="1391"/>
      <c r="BN31" s="1391"/>
      <c r="BO31" s="1391"/>
      <c r="BP31" s="1391">
        <f>(68-COUNT(BP$14:BS$30))/4</f>
        <v>4</v>
      </c>
      <c r="BQ31" s="1391"/>
      <c r="BR31" s="1391"/>
      <c r="BS31" s="1391"/>
      <c r="BT31" s="1391">
        <f>(68-COUNT(BT$14:BW$30))/4</f>
        <v>3</v>
      </c>
      <c r="BU31" s="1391"/>
      <c r="BV31" s="1391"/>
      <c r="BW31" s="1391"/>
      <c r="BX31" s="1391">
        <f>(68-COUNT(BX$14:CA$30))/4</f>
        <v>3</v>
      </c>
      <c r="BY31" s="1391"/>
      <c r="BZ31" s="1391"/>
      <c r="CA31" s="1391"/>
      <c r="CB31" s="1391">
        <f>(68-COUNT(CB$14:CE$30))/4</f>
        <v>1.5</v>
      </c>
      <c r="CC31" s="1391"/>
      <c r="CD31" s="1391"/>
      <c r="CE31" s="1391"/>
      <c r="CF31" s="1391">
        <f>(68-COUNT(CF$14:CI$30))/4</f>
        <v>0</v>
      </c>
      <c r="CG31" s="1391"/>
      <c r="CH31" s="1391"/>
      <c r="CI31" s="1391"/>
      <c r="CJ31" s="1391">
        <f>(68-COUNT(CJ$14:CM$30))/4</f>
        <v>0</v>
      </c>
      <c r="CK31" s="1391"/>
      <c r="CL31" s="1391"/>
      <c r="CM31" s="1395"/>
      <c r="CN31" s="1159">
        <f>SUM(CN14:CN30)</f>
        <v>65.75</v>
      </c>
      <c r="CO31" s="1160"/>
      <c r="CP31" s="1141">
        <f>SUM(CP14:CP30)</f>
        <v>59.25</v>
      </c>
      <c r="CQ31" s="1141"/>
      <c r="CR31" s="312">
        <f>SUM(CR14:CR30)</f>
        <v>4.5</v>
      </c>
      <c r="CS31" s="312">
        <f>SUM(CS14:CS30)</f>
        <v>1.5</v>
      </c>
      <c r="CT31" s="312">
        <f>SUM(CT14:CT30)</f>
        <v>0.75</v>
      </c>
      <c r="CU31" s="313">
        <f ca="1">SUM(CU14:CU30)</f>
        <v>82662.875</v>
      </c>
      <c r="CV31" s="314"/>
      <c r="CW31" s="315">
        <f ca="1">SUM(CW14:CW30)</f>
        <v>7070</v>
      </c>
      <c r="CY31" s="69"/>
      <c r="CZ31" s="69"/>
      <c r="DA31" s="69"/>
    </row>
    <row r="32" spans="1:105" ht="22.5" customHeight="1" thickBot="1">
      <c r="A32" s="443">
        <f t="shared" si="8"/>
        <v>19</v>
      </c>
      <c r="B32" s="536" t="str">
        <f>ｼﾌﾄ原本!C23</f>
        <v>E.U</v>
      </c>
      <c r="C32" s="782" t="str">
        <f>ｼﾌﾄ原本!W23</f>
        <v>F</v>
      </c>
      <c r="D32" s="435">
        <f>IF(COUNTIF($H$14:$H$30,19),VLOOKUP(19,$H$14:$CU$30,3,FALSE),0)</f>
        <v>16</v>
      </c>
      <c r="E32" s="429">
        <f>IF(COUNTIF($H$14:$H$30,19),VLOOKUP(19,$H$14:$CU$30,4,FALSE),0)</f>
        <v>22.75</v>
      </c>
      <c r="F32" s="430">
        <f ca="1">IF(COUNTIF($H$14:$H$30,19),VLOOKUP(19,$H$14:$CU$30,92,FALSE),0)</f>
        <v>7279.375</v>
      </c>
      <c r="G32" s="431">
        <f ca="1">IF(COUNTIF($H$14:$H$30,19),VLOOKUP(19,$H$14:$CW$30,94,FALSE),0)</f>
        <v>816</v>
      </c>
      <c r="I32" s="316"/>
      <c r="J32" s="1474" t="s">
        <v>188</v>
      </c>
      <c r="K32" s="1475"/>
      <c r="L32" s="1300" t="str">
        <f>IF(ISERROR(L3*1000/(L31-L8-L10)),"",(L3*1000/(L31-L8-L10)))</f>
        <v/>
      </c>
      <c r="M32" s="1300"/>
      <c r="N32" s="1300"/>
      <c r="O32" s="1300"/>
      <c r="P32" s="1300" t="str">
        <f>IF(ISERROR(P3*1000/(P31-P8-P10)),"",(P3*1000/(P31-P8-P10)))</f>
        <v/>
      </c>
      <c r="Q32" s="1300"/>
      <c r="R32" s="1300"/>
      <c r="S32" s="1300"/>
      <c r="T32" s="1300">
        <f>IF(ISERROR(T3*1000/(T31-T8-T10)),"",(T3*1000/(T31-T8-T10)))</f>
        <v>0</v>
      </c>
      <c r="U32" s="1300"/>
      <c r="V32" s="1300"/>
      <c r="W32" s="1300"/>
      <c r="X32" s="1300">
        <f>IF(ISERROR(X3*1000/(X31-X8-X10)),"",X3*1000/(X31-X8-X10))</f>
        <v>0</v>
      </c>
      <c r="Y32" s="1300"/>
      <c r="Z32" s="1300"/>
      <c r="AA32" s="1300"/>
      <c r="AB32" s="1300">
        <f>IF(ISERROR(AB3*1000/(AB31-AB8-AB10)),"",AB3*1000/(AB31-AB8-AB10))</f>
        <v>4000</v>
      </c>
      <c r="AC32" s="1300"/>
      <c r="AD32" s="1300"/>
      <c r="AE32" s="1300"/>
      <c r="AF32" s="1300">
        <f>IF(ISERROR(AF3*1000/(AF31-AF8-AF10)),"",AF3*1000/(AF31-AF8-AF10))</f>
        <v>5250</v>
      </c>
      <c r="AG32" s="1300"/>
      <c r="AH32" s="1300"/>
      <c r="AI32" s="1300"/>
      <c r="AJ32" s="1300">
        <f>IF(ISERROR(AJ3*1000/(AJ31-AJ8-AJ10)),"",AJ3*1000/(AJ31-AJ8-AJ10))</f>
        <v>5000</v>
      </c>
      <c r="AK32" s="1300"/>
      <c r="AL32" s="1300"/>
      <c r="AM32" s="1300"/>
      <c r="AN32" s="1300">
        <f>IF(ISERROR(AN3*1000/(AN31-AN8-AN10)),"",AN3*1000/(AN31-AN8-AN10))</f>
        <v>6000</v>
      </c>
      <c r="AO32" s="1300"/>
      <c r="AP32" s="1300"/>
      <c r="AQ32" s="1300"/>
      <c r="AR32" s="1300">
        <f>IF(ISERROR(AR3*1000/(AR31-AR8-AR10)),"",AR3*1000/(AR31-AR8-AR10))</f>
        <v>7166.666666666667</v>
      </c>
      <c r="AS32" s="1300"/>
      <c r="AT32" s="1300"/>
      <c r="AU32" s="1300"/>
      <c r="AV32" s="1300">
        <f>IF(ISERROR(AV3*1000/(AV31-AV8-AV10)),"",AV3*1000/(AV31-AV8-AV10))</f>
        <v>9000</v>
      </c>
      <c r="AW32" s="1300"/>
      <c r="AX32" s="1300"/>
      <c r="AY32" s="1300"/>
      <c r="AZ32" s="1300">
        <f>IF(ISERROR(AZ3*1000/(AZ31-AZ8-AZ10)),"",AZ3*1000/(AZ31-AZ8-AZ10))</f>
        <v>8666.6666666666661</v>
      </c>
      <c r="BA32" s="1300"/>
      <c r="BB32" s="1300"/>
      <c r="BC32" s="1300"/>
      <c r="BD32" s="1300">
        <f>IF(ISERROR(BD3*1000/(BD31-BD8-BD10)),"",BD3*1000/(BD31-BD8-BD10))</f>
        <v>10400</v>
      </c>
      <c r="BE32" s="1300"/>
      <c r="BF32" s="1300"/>
      <c r="BG32" s="1300"/>
      <c r="BH32" s="1300">
        <f>IF(ISERROR(BH3*1000/(BH31-BH8-BH10)),"",BH3*1000/(BH31-BH8-BH10))</f>
        <v>6400</v>
      </c>
      <c r="BI32" s="1300"/>
      <c r="BJ32" s="1300"/>
      <c r="BK32" s="1300"/>
      <c r="BL32" s="1300">
        <f>IF(ISERROR(BL3*1000/(BL31-BL8-BL10)),"",BL3*1000/(BL31-BL8-BL10))</f>
        <v>6500</v>
      </c>
      <c r="BM32" s="1300"/>
      <c r="BN32" s="1300"/>
      <c r="BO32" s="1300"/>
      <c r="BP32" s="1300">
        <f>IF(ISERROR(BP3*1000/(BP31-BP8-BP10)),"",BP3*1000/(BP31-BP8-BP10))</f>
        <v>5250</v>
      </c>
      <c r="BQ32" s="1300"/>
      <c r="BR32" s="1300"/>
      <c r="BS32" s="1300"/>
      <c r="BT32" s="1300">
        <f>IF(ISERROR(BT3*1000/(BT31-BT8-BT10)),"",BT3*1000/(BT31-BT8-BT10))</f>
        <v>5000</v>
      </c>
      <c r="BU32" s="1300"/>
      <c r="BV32" s="1300"/>
      <c r="BW32" s="1300"/>
      <c r="BX32" s="1300">
        <f>IF(ISERROR(BX3*1000/(BX31-BX8-BX10)),"",BX3*1000/(BX31-BX8-BX10))</f>
        <v>2333.3333333333335</v>
      </c>
      <c r="BY32" s="1300"/>
      <c r="BZ32" s="1300"/>
      <c r="CA32" s="1300"/>
      <c r="CB32" s="1300">
        <f>IF(ISERROR(CB3*1000/(CB31-CB8-CB10)),"",CB3*1000/(CB31-CB8-CB10))</f>
        <v>0</v>
      </c>
      <c r="CC32" s="1300"/>
      <c r="CD32" s="1300"/>
      <c r="CE32" s="1300"/>
      <c r="CF32" s="1300" t="str">
        <f>IF(ISERROR(CF3*1000/(CF31-CF8-CF10)),"",(CF3*1000/(CF31-CF8-CF10)))</f>
        <v/>
      </c>
      <c r="CG32" s="1300"/>
      <c r="CH32" s="1300"/>
      <c r="CI32" s="1300"/>
      <c r="CJ32" s="1300" t="str">
        <f>IF(ISERROR(CJ3*1000/(CJ31-CJ8-CJ10)),"",(CJ3*1000/(CJ31-CJ8-CJ10)))</f>
        <v/>
      </c>
      <c r="CK32" s="1300"/>
      <c r="CL32" s="1300"/>
      <c r="CM32" s="1347"/>
      <c r="CN32" s="238"/>
      <c r="CO32" s="238"/>
      <c r="CP32" s="64"/>
      <c r="CT32" s="64"/>
      <c r="CU32" s="64"/>
      <c r="CV32" s="64"/>
    </row>
    <row r="33" spans="1:126" ht="22.5" customHeight="1" thickBot="1">
      <c r="A33" s="443">
        <f t="shared" si="8"/>
        <v>20</v>
      </c>
      <c r="B33" s="536" t="str">
        <f>ｼﾌﾄ原本!C24</f>
        <v>S.S</v>
      </c>
      <c r="C33" s="784" t="str">
        <f>ｼﾌﾄ原本!W24</f>
        <v>X</v>
      </c>
      <c r="D33" s="435">
        <f>IF(COUNTIF($H$14:$H$30,20),VLOOKUP(20,$H$14:$CU$30,3,FALSE),0)</f>
        <v>0</v>
      </c>
      <c r="E33" s="429">
        <f>IF(COUNTIF($H$14:$H$30,20),VLOOKUP(20,$H$14:$CU$30,4,FALSE),0)</f>
        <v>0</v>
      </c>
      <c r="F33" s="430">
        <f>IF(COUNTIF($H$14:$H$30,20),VLOOKUP(20,$H$14:$CU$30,92,FALSE),0)</f>
        <v>0</v>
      </c>
      <c r="G33" s="431">
        <f>IF(COUNTIF($H$14:$H$30,20),VLOOKUP(20,$H$14:$CW$30,94,FALSE),0)</f>
        <v>0</v>
      </c>
      <c r="I33" s="225"/>
      <c r="J33" s="226"/>
      <c r="K33" s="318"/>
      <c r="L33" s="384"/>
      <c r="M33" s="172"/>
      <c r="N33" s="64"/>
      <c r="O33" s="64"/>
      <c r="P33" s="64"/>
      <c r="Q33" s="69"/>
      <c r="R33" s="69"/>
      <c r="S33" s="69"/>
      <c r="AB33" s="1360">
        <v>1</v>
      </c>
      <c r="AC33" s="1360"/>
      <c r="AD33" s="1360"/>
      <c r="AE33" s="1360"/>
      <c r="AF33" s="1361" t="s">
        <v>60</v>
      </c>
      <c r="AG33" s="1361"/>
      <c r="AH33" s="1361"/>
      <c r="AI33" s="1361"/>
      <c r="CP33" s="64"/>
      <c r="CT33" s="64"/>
      <c r="CU33" s="64"/>
      <c r="CV33" s="64"/>
    </row>
    <row r="34" spans="1:126" ht="22.5" customHeight="1" thickBot="1">
      <c r="A34" s="443">
        <f t="shared" si="8"/>
        <v>21</v>
      </c>
      <c r="B34" s="536" t="str">
        <f>ｼﾌﾄ原本!C25</f>
        <v>S.K</v>
      </c>
      <c r="C34" s="784" t="str">
        <f>ｼﾌﾄ原本!W25</f>
        <v>F</v>
      </c>
      <c r="D34" s="435">
        <f>IF(COUNTIF($H$14:$H$30,21),VLOOKUP(21,$H$14:$CU$30,3,FALSE),0)</f>
        <v>8</v>
      </c>
      <c r="E34" s="429">
        <f>IF(COUNTIF($H$14:$H$30,21),VLOOKUP(21,$H$14:$CU$30,4,FALSE),0)</f>
        <v>14</v>
      </c>
      <c r="F34" s="430">
        <f ca="1">IF(COUNTIF($H$14:$H$30,21),VLOOKUP(21,$H$14:$CU$30,92,FALSE),0)</f>
        <v>7049.5</v>
      </c>
      <c r="G34" s="431">
        <f ca="1">IF(COUNTIF($H$14:$H$30,21),VLOOKUP(21,$H$14:$CW$30,94,FALSE),0)</f>
        <v>682</v>
      </c>
      <c r="I34" s="317"/>
      <c r="J34" s="1195" t="s">
        <v>189</v>
      </c>
      <c r="K34" s="1196"/>
      <c r="L34" s="1197" t="s">
        <v>190</v>
      </c>
      <c r="M34" s="1197"/>
      <c r="N34" s="1197"/>
      <c r="O34" s="1197"/>
      <c r="P34" s="1197"/>
      <c r="Q34" s="1197"/>
      <c r="R34" s="1197"/>
      <c r="S34" s="1197"/>
      <c r="T34" s="1197"/>
      <c r="U34" s="1197"/>
      <c r="V34" s="1197"/>
      <c r="W34" s="1197"/>
      <c r="Z34" s="1193" t="s">
        <v>59</v>
      </c>
      <c r="AA34" s="1153"/>
      <c r="AB34" s="1153"/>
      <c r="AC34" s="1153"/>
      <c r="AD34" s="1153"/>
      <c r="AE34" s="1153"/>
      <c r="AF34" s="1153"/>
      <c r="AG34" s="1153"/>
      <c r="AH34" s="1153"/>
      <c r="AI34" s="1153"/>
      <c r="AJ34" s="1153"/>
      <c r="AK34" s="1153"/>
      <c r="AL34" s="1153"/>
      <c r="AM34" s="1153"/>
      <c r="AN34" s="1153"/>
      <c r="AO34" s="1153"/>
      <c r="AP34" s="1153"/>
      <c r="AQ34" s="1153"/>
      <c r="AR34" s="1153"/>
      <c r="AS34" s="1153"/>
      <c r="AT34" s="1153"/>
      <c r="AU34" s="1153"/>
      <c r="AV34" s="1153"/>
      <c r="AW34" s="1153"/>
      <c r="AX34" s="1153"/>
      <c r="AY34" s="1153"/>
      <c r="AZ34" s="1153"/>
      <c r="BA34" s="1153"/>
      <c r="BB34" s="1153"/>
      <c r="BC34" s="1153"/>
      <c r="BD34" s="1153"/>
      <c r="BE34" s="1153"/>
      <c r="BF34" s="1153"/>
      <c r="BG34" s="1154"/>
      <c r="BH34" s="1152" t="s">
        <v>1</v>
      </c>
      <c r="BI34" s="1153"/>
      <c r="BJ34" s="1153"/>
      <c r="BK34" s="1153"/>
      <c r="BL34" s="1153"/>
      <c r="BM34" s="1153"/>
      <c r="BN34" s="1153"/>
      <c r="BO34" s="1153"/>
      <c r="BP34" s="1153"/>
      <c r="BQ34" s="1153"/>
      <c r="BR34" s="1153"/>
      <c r="BS34" s="1153"/>
      <c r="BT34" s="1153"/>
      <c r="BU34" s="1154"/>
      <c r="BV34" s="1152" t="s">
        <v>11</v>
      </c>
      <c r="BW34" s="1153"/>
      <c r="BX34" s="1153"/>
      <c r="BY34" s="1153"/>
      <c r="BZ34" s="1153"/>
      <c r="CA34" s="1153"/>
      <c r="CB34" s="1153"/>
      <c r="CC34" s="1153"/>
      <c r="CD34" s="1153"/>
      <c r="CE34" s="1153"/>
      <c r="CF34" s="1153"/>
      <c r="CG34" s="1153"/>
      <c r="CH34" s="1153"/>
      <c r="CI34" s="1154"/>
      <c r="CP34" s="64"/>
      <c r="CT34" s="64"/>
      <c r="CU34" s="64"/>
      <c r="CV34" s="64"/>
    </row>
    <row r="35" spans="1:126" ht="22.5" customHeight="1">
      <c r="A35" s="443">
        <f t="shared" si="8"/>
        <v>22</v>
      </c>
      <c r="B35" s="536">
        <f>ｼﾌﾄ原本!C26</f>
        <v>0</v>
      </c>
      <c r="C35" s="782">
        <f>ｼﾌﾄ原本!W26</f>
        <v>0</v>
      </c>
      <c r="D35" s="435">
        <f>IF(COUNTIF($H$14:$H$30,22),VLOOKUP(22,$H$14:$CU$30,3,FALSE),0)</f>
        <v>0</v>
      </c>
      <c r="E35" s="429">
        <f>IF(COUNTIF($H$14:$H$30,22),VLOOKUP(22,$H$14:$CU$30,4,FALSE),0)</f>
        <v>0</v>
      </c>
      <c r="F35" s="430">
        <f>IF(COUNTIF($H$14:$H$30,22),VLOOKUP(22,$H$14:$CU$30,92,FALSE),0)</f>
        <v>0</v>
      </c>
      <c r="G35" s="431">
        <f>IF(COUNTIF($H$14:$H$30,22),VLOOKUP(22,$H$14:$CW$30,94,FALSE),0)</f>
        <v>0</v>
      </c>
      <c r="I35" s="385" t="s">
        <v>89</v>
      </c>
      <c r="J35" s="1315">
        <f>CN3*1000</f>
        <v>400000</v>
      </c>
      <c r="K35" s="1315"/>
      <c r="L35" s="1315"/>
      <c r="M35" s="1315"/>
      <c r="N35" s="1315"/>
      <c r="O35" s="1315"/>
      <c r="P35" s="1315"/>
      <c r="Q35" s="1315"/>
      <c r="R35" s="1315"/>
      <c r="S35" s="1315"/>
      <c r="T35" s="1315"/>
      <c r="U35" s="1315"/>
      <c r="V35" s="1315"/>
      <c r="W35" s="1315"/>
      <c r="Z35" s="1356">
        <f>CHOOSE($AB$33,'セールスアクション '!B5,'セールスアクション '!B13,'セールスアクション '!B21,'セールスアクション '!B29,'セールスアクション '!B37)</f>
        <v>0</v>
      </c>
      <c r="AA35" s="1355"/>
      <c r="AB35" s="1355"/>
      <c r="AC35" s="1355"/>
      <c r="AD35" s="1355"/>
      <c r="AE35" s="1355"/>
      <c r="AF35" s="1355"/>
      <c r="AG35" s="1355"/>
      <c r="AH35" s="1355"/>
      <c r="AI35" s="1355"/>
      <c r="AJ35" s="1355"/>
      <c r="AK35" s="1355"/>
      <c r="AL35" s="1355"/>
      <c r="AM35" s="1355"/>
      <c r="AN35" s="1355"/>
      <c r="AO35" s="1355"/>
      <c r="AP35" s="1355"/>
      <c r="AQ35" s="1355"/>
      <c r="AR35" s="1355"/>
      <c r="AS35" s="1355"/>
      <c r="AT35" s="1355"/>
      <c r="AU35" s="1355"/>
      <c r="AV35" s="1355"/>
      <c r="AW35" s="1355"/>
      <c r="AX35" s="1355"/>
      <c r="AY35" s="1355"/>
      <c r="AZ35" s="1355">
        <f>CHOOSE($AB$33,'セールスアクション '!I5,'セールスアクション '!I13,'セールスアクション '!I21,'セールスアクション '!I29,'セールスアクション '!I37)</f>
        <v>0</v>
      </c>
      <c r="BA35" s="1355"/>
      <c r="BB35" s="1355"/>
      <c r="BC35" s="1355"/>
      <c r="BD35" s="1355"/>
      <c r="BE35" s="1355"/>
      <c r="BF35" s="1322"/>
      <c r="BG35" s="1322"/>
      <c r="BH35" s="1365">
        <f>CHOOSE($CA$1,PMC.D!D6,PMC.D!D15,PMC.D!D24,PMC.D!D33,PMC.D!D42,PMC.D!D51)</f>
        <v>0</v>
      </c>
      <c r="BI35" s="1366"/>
      <c r="BJ35" s="1366"/>
      <c r="BK35" s="1366"/>
      <c r="BL35" s="1366"/>
      <c r="BM35" s="1366"/>
      <c r="BN35" s="1366"/>
      <c r="BO35" s="1366"/>
      <c r="BP35" s="1366"/>
      <c r="BQ35" s="1366"/>
      <c r="BR35" s="1366"/>
      <c r="BS35" s="1367"/>
      <c r="BT35" s="1322"/>
      <c r="BU35" s="1322"/>
      <c r="BV35" s="1362">
        <f>CHOOSE($CA$1,PMC.D!J6,PMC.D!J15,PMC.D!J24,PMC.D!J33,PMC.D!J42,PMC.D!J51)</f>
        <v>0</v>
      </c>
      <c r="BW35" s="1363"/>
      <c r="BX35" s="1363"/>
      <c r="BY35" s="1363"/>
      <c r="BZ35" s="1363"/>
      <c r="CA35" s="1363"/>
      <c r="CB35" s="1363"/>
      <c r="CC35" s="1363"/>
      <c r="CD35" s="1363"/>
      <c r="CE35" s="1363"/>
      <c r="CF35" s="1363"/>
      <c r="CG35" s="1364"/>
      <c r="CH35" s="1322"/>
      <c r="CI35" s="1370"/>
      <c r="CP35" s="64"/>
      <c r="CT35" s="64"/>
      <c r="CU35" s="64"/>
      <c r="CV35" s="64"/>
    </row>
    <row r="36" spans="1:126" ht="22.5" customHeight="1">
      <c r="A36" s="443">
        <f t="shared" si="8"/>
        <v>23</v>
      </c>
      <c r="B36" s="269">
        <f>ｼﾌﾄ原本!C27</f>
        <v>0</v>
      </c>
      <c r="C36" s="780">
        <f>ｼﾌﾄ原本!W27</f>
        <v>0</v>
      </c>
      <c r="D36" s="435">
        <f>IF(COUNTIF($H$14:$H$30,23),VLOOKUP(23,$H$14:$CU$30,3,FALSE),0)</f>
        <v>0</v>
      </c>
      <c r="E36" s="429">
        <f>IF(COUNTIF($H$14:$H$30,23),VLOOKUP(23,$H$14:$CU$30,4,FALSE),0)</f>
        <v>0</v>
      </c>
      <c r="F36" s="430">
        <f>IF(COUNTIF($H$14:$H$30,23),VLOOKUP(23,$H$14:$CU$30,92,FALSE),0)</f>
        <v>0</v>
      </c>
      <c r="G36" s="431">
        <f>IF(COUNTIF($H$14:$H$30,23),VLOOKUP(23,$H$14:$CW$30,94,FALSE),0)</f>
        <v>0</v>
      </c>
      <c r="I36" s="385" t="s">
        <v>191</v>
      </c>
      <c r="J36" s="1155">
        <f>CHOOSE(CA1,ﾃﾞｰﾀ入力!W4,ﾃﾞｰﾀ入力!W5,ﾃﾞｰﾀ入力!W6,ﾃﾞｰﾀ入力!W7,ﾃﾞｰﾀ入力!W8,ﾃﾞｰﾀ入力!W9)</f>
        <v>513</v>
      </c>
      <c r="K36" s="1155"/>
      <c r="L36" s="1155"/>
      <c r="M36" s="1155"/>
      <c r="N36" s="1155"/>
      <c r="O36" s="1155"/>
      <c r="P36" s="1155"/>
      <c r="Q36" s="1155"/>
      <c r="R36" s="1155"/>
      <c r="S36" s="1155"/>
      <c r="T36" s="1155"/>
      <c r="U36" s="1155"/>
      <c r="V36" s="1155"/>
      <c r="W36" s="1155"/>
      <c r="Z36" s="1318">
        <f>CHOOSE($AB$33,'セールスアクション '!B6,'セールスアクション '!B14,'セールスアクション '!B22,'セールスアクション '!B30,'セールスアクション '!B38)</f>
        <v>0</v>
      </c>
      <c r="AA36" s="1319"/>
      <c r="AB36" s="1319"/>
      <c r="AC36" s="1319"/>
      <c r="AD36" s="1319"/>
      <c r="AE36" s="1319"/>
      <c r="AF36" s="1319"/>
      <c r="AG36" s="1319"/>
      <c r="AH36" s="1319"/>
      <c r="AI36" s="1319"/>
      <c r="AJ36" s="1319"/>
      <c r="AK36" s="1319"/>
      <c r="AL36" s="1319"/>
      <c r="AM36" s="1319"/>
      <c r="AN36" s="1319"/>
      <c r="AO36" s="1319"/>
      <c r="AP36" s="1319"/>
      <c r="AQ36" s="1319"/>
      <c r="AR36" s="1319"/>
      <c r="AS36" s="1319"/>
      <c r="AT36" s="1319"/>
      <c r="AU36" s="1319"/>
      <c r="AV36" s="1319"/>
      <c r="AW36" s="1319"/>
      <c r="AX36" s="1319"/>
      <c r="AY36" s="1319"/>
      <c r="AZ36" s="1319">
        <f>CHOOSE($AB$33,'セールスアクション '!I6,'セールスアクション '!I14,'セールスアクション '!I22,'セールスアクション '!I30,'セールスアクション '!I38)</f>
        <v>0</v>
      </c>
      <c r="BA36" s="1319"/>
      <c r="BB36" s="1319"/>
      <c r="BC36" s="1319"/>
      <c r="BD36" s="1319"/>
      <c r="BE36" s="1319"/>
      <c r="BF36" s="1127"/>
      <c r="BG36" s="1127"/>
      <c r="BH36" s="1348">
        <f>CHOOSE($CA$1,PMC.D!D7,PMC.D!D16,PMC.D!D25,PMC.D!D34,PMC.D!D43,PMC.D!D52)</f>
        <v>0</v>
      </c>
      <c r="BI36" s="1349"/>
      <c r="BJ36" s="1349"/>
      <c r="BK36" s="1349"/>
      <c r="BL36" s="1349"/>
      <c r="BM36" s="1349"/>
      <c r="BN36" s="1349"/>
      <c r="BO36" s="1349"/>
      <c r="BP36" s="1349"/>
      <c r="BQ36" s="1349"/>
      <c r="BR36" s="1349"/>
      <c r="BS36" s="1350"/>
      <c r="BT36" s="1127"/>
      <c r="BU36" s="1127"/>
      <c r="BV36" s="1348">
        <f>CHOOSE($CA$1,PMC.D!J7,PMC.D!J16,PMC.D!J25,PMC.D!J34,PMC.D!J43,PMC.D!J52)</f>
        <v>0</v>
      </c>
      <c r="BW36" s="1349"/>
      <c r="BX36" s="1349"/>
      <c r="BY36" s="1349"/>
      <c r="BZ36" s="1349"/>
      <c r="CA36" s="1349"/>
      <c r="CB36" s="1349"/>
      <c r="CC36" s="1349"/>
      <c r="CD36" s="1349"/>
      <c r="CE36" s="1349"/>
      <c r="CF36" s="1349"/>
      <c r="CG36" s="1350"/>
      <c r="CH36" s="1127"/>
      <c r="CI36" s="1371"/>
      <c r="CP36" s="64"/>
      <c r="CT36" s="64"/>
      <c r="CU36" s="64"/>
      <c r="CV36" s="64"/>
    </row>
    <row r="37" spans="1:126" ht="22.5" customHeight="1">
      <c r="A37" s="443">
        <f t="shared" si="8"/>
        <v>24</v>
      </c>
      <c r="B37" s="269">
        <f>ｼﾌﾄ原本!C28</f>
        <v>0</v>
      </c>
      <c r="C37" s="780">
        <f>ｼﾌﾄ原本!W28</f>
        <v>0</v>
      </c>
      <c r="D37" s="435">
        <f>IF(COUNTIF($H$14:$H$30,24),VLOOKUP(24,$H$14:$CU$30,3,FALSE),0)</f>
        <v>0</v>
      </c>
      <c r="E37" s="429">
        <f>IF(COUNTIF($H$14:$H$30,24),VLOOKUP(24,$H$14:$CU$30,4,FALSE),0)</f>
        <v>0</v>
      </c>
      <c r="F37" s="430">
        <f>IF(COUNTIF($H$14:$H$30,24),VLOOKUP(24,$H$14:$CU$30,92,FALSE),0)</f>
        <v>0</v>
      </c>
      <c r="G37" s="431">
        <f>IF(COUNTIF($H$14:$H$30,24),VLOOKUP(24,$H$14:$CW$30,94,FALSE),0)</f>
        <v>0</v>
      </c>
      <c r="I37" s="385" t="s">
        <v>192</v>
      </c>
      <c r="J37" s="1315">
        <f ca="1">J35/J40</f>
        <v>6751.0548523206753</v>
      </c>
      <c r="K37" s="1315"/>
      <c r="L37" s="1169">
        <f>J35/L40</f>
        <v>6779.6610169491523</v>
      </c>
      <c r="M37" s="1169"/>
      <c r="N37" s="1169"/>
      <c r="O37" s="1169"/>
      <c r="P37" s="1169"/>
      <c r="Q37" s="1169"/>
      <c r="R37" s="1169"/>
      <c r="S37" s="1169"/>
      <c r="T37" s="1169"/>
      <c r="U37" s="1169"/>
      <c r="V37" s="1169"/>
      <c r="W37" s="1169"/>
      <c r="Z37" s="1318">
        <f>CHOOSE($AB$33,'セールスアクション '!B7,'セールスアクション '!B15,'セールスアクション '!B23,'セールスアクション '!B31,'セールスアクション '!B39)</f>
        <v>0</v>
      </c>
      <c r="AA37" s="1319"/>
      <c r="AB37" s="1319"/>
      <c r="AC37" s="1319"/>
      <c r="AD37" s="1319"/>
      <c r="AE37" s="1319"/>
      <c r="AF37" s="1319"/>
      <c r="AG37" s="1319"/>
      <c r="AH37" s="1319"/>
      <c r="AI37" s="1319"/>
      <c r="AJ37" s="1319"/>
      <c r="AK37" s="1319"/>
      <c r="AL37" s="1319"/>
      <c r="AM37" s="1319"/>
      <c r="AN37" s="1319"/>
      <c r="AO37" s="1319"/>
      <c r="AP37" s="1319"/>
      <c r="AQ37" s="1319"/>
      <c r="AR37" s="1319"/>
      <c r="AS37" s="1319"/>
      <c r="AT37" s="1319"/>
      <c r="AU37" s="1319"/>
      <c r="AV37" s="1319"/>
      <c r="AW37" s="1319"/>
      <c r="AX37" s="1319"/>
      <c r="AY37" s="1319"/>
      <c r="AZ37" s="1319">
        <f>CHOOSE($AB$33,'セールスアクション '!I7,'セールスアクション '!I15,'セールスアクション '!I23,'セールスアクション '!I31,'セールスアクション '!I39)</f>
        <v>0</v>
      </c>
      <c r="BA37" s="1319"/>
      <c r="BB37" s="1319"/>
      <c r="BC37" s="1319"/>
      <c r="BD37" s="1319"/>
      <c r="BE37" s="1319"/>
      <c r="BF37" s="1127"/>
      <c r="BG37" s="1127"/>
      <c r="BH37" s="1348">
        <f>CHOOSE($CA$1,PMC.D!D8,PMC.D!D17,PMC.D!D26,PMC.D!D35,PMC.D!D44,PMC.D!D53)</f>
        <v>0</v>
      </c>
      <c r="BI37" s="1349"/>
      <c r="BJ37" s="1349"/>
      <c r="BK37" s="1349"/>
      <c r="BL37" s="1349"/>
      <c r="BM37" s="1349"/>
      <c r="BN37" s="1349"/>
      <c r="BO37" s="1349"/>
      <c r="BP37" s="1349"/>
      <c r="BQ37" s="1349"/>
      <c r="BR37" s="1349"/>
      <c r="BS37" s="1350"/>
      <c r="BT37" s="1127"/>
      <c r="BU37" s="1127"/>
      <c r="BV37" s="1348">
        <f>CHOOSE($CA$1,PMC.D!J8,PMC.D!J17,PMC.D!J26,PMC.D!J35,PMC.D!J44,PMC.D!J53)</f>
        <v>0</v>
      </c>
      <c r="BW37" s="1349"/>
      <c r="BX37" s="1349"/>
      <c r="BY37" s="1349"/>
      <c r="BZ37" s="1349"/>
      <c r="CA37" s="1349"/>
      <c r="CB37" s="1349"/>
      <c r="CC37" s="1349"/>
      <c r="CD37" s="1349"/>
      <c r="CE37" s="1349"/>
      <c r="CF37" s="1349"/>
      <c r="CG37" s="1350"/>
      <c r="CH37" s="1127"/>
      <c r="CI37" s="1371"/>
      <c r="CP37" s="64"/>
      <c r="CT37" s="64"/>
      <c r="CU37" s="64"/>
      <c r="CV37" s="64"/>
    </row>
    <row r="38" spans="1:126" ht="22.5" customHeight="1">
      <c r="A38" s="443">
        <f t="shared" si="8"/>
        <v>25</v>
      </c>
      <c r="B38" s="269">
        <f>ｼﾌﾄ原本!C29</f>
        <v>0</v>
      </c>
      <c r="C38" s="782">
        <f>ｼﾌﾄ原本!W29</f>
        <v>0</v>
      </c>
      <c r="D38" s="435">
        <f>IF(COUNTIF($H$14:$H$30,25),VLOOKUP(25,$H$14:$CU$30,3,FALSE),0)</f>
        <v>0</v>
      </c>
      <c r="E38" s="429">
        <f>IF(COUNTIF($H$14:$H$30,25),VLOOKUP(25,$H$14:$CU$30,4,FALSE),0)</f>
        <v>0</v>
      </c>
      <c r="F38" s="430">
        <f>IF(COUNTIF($H$14:$H$30,25),VLOOKUP(25,$H$14:$CU$30,92,FALSE),0)</f>
        <v>0</v>
      </c>
      <c r="G38" s="431">
        <f>IF(COUNTIF($H$14:$H$30,25),VLOOKUP(25,$H$14:$CW$30,94,FALSE),0)</f>
        <v>0</v>
      </c>
      <c r="I38" s="385" t="s">
        <v>193</v>
      </c>
      <c r="J38" s="1480">
        <f ca="1">J36/J40</f>
        <v>8.6582278481012658</v>
      </c>
      <c r="K38" s="1480"/>
      <c r="L38" s="1194">
        <f>J36/L40</f>
        <v>8.6949152542372889</v>
      </c>
      <c r="M38" s="1194"/>
      <c r="N38" s="1194"/>
      <c r="O38" s="1194"/>
      <c r="P38" s="1194"/>
      <c r="Q38" s="1194"/>
      <c r="R38" s="1194"/>
      <c r="S38" s="1194"/>
      <c r="T38" s="1194"/>
      <c r="U38" s="1194"/>
      <c r="V38" s="1194"/>
      <c r="W38" s="1194"/>
      <c r="Z38" s="1318">
        <f>CHOOSE($AB$33,'セールスアクション '!B8,'セールスアクション '!B16,'セールスアクション '!B24,'セールスアクション '!B32,'セールスアクション '!B40)</f>
        <v>0</v>
      </c>
      <c r="AA38" s="1319"/>
      <c r="AB38" s="1319"/>
      <c r="AC38" s="1319"/>
      <c r="AD38" s="1319"/>
      <c r="AE38" s="1319"/>
      <c r="AF38" s="1319"/>
      <c r="AG38" s="1319"/>
      <c r="AH38" s="1319"/>
      <c r="AI38" s="1319"/>
      <c r="AJ38" s="1319"/>
      <c r="AK38" s="1319"/>
      <c r="AL38" s="1319"/>
      <c r="AM38" s="1319"/>
      <c r="AN38" s="1319"/>
      <c r="AO38" s="1319"/>
      <c r="AP38" s="1319"/>
      <c r="AQ38" s="1319"/>
      <c r="AR38" s="1319"/>
      <c r="AS38" s="1319"/>
      <c r="AT38" s="1319"/>
      <c r="AU38" s="1319"/>
      <c r="AV38" s="1319"/>
      <c r="AW38" s="1319"/>
      <c r="AX38" s="1319"/>
      <c r="AY38" s="1319"/>
      <c r="AZ38" s="1319">
        <f>CHOOSE($AB$33,'セールスアクション '!I8,'セールスアクション '!I16,'セールスアクション '!I24,'セールスアクション '!I32,'セールスアクション '!I40)</f>
        <v>0</v>
      </c>
      <c r="BA38" s="1319"/>
      <c r="BB38" s="1319"/>
      <c r="BC38" s="1319"/>
      <c r="BD38" s="1319"/>
      <c r="BE38" s="1319"/>
      <c r="BF38" s="1127"/>
      <c r="BG38" s="1127"/>
      <c r="BH38" s="1348">
        <f>CHOOSE($CA$1,PMC.D!D9,PMC.D!D18,PMC.D!D27,PMC.D!D36,PMC.D!D45,PMC.D!D54)</f>
        <v>0</v>
      </c>
      <c r="BI38" s="1349"/>
      <c r="BJ38" s="1349"/>
      <c r="BK38" s="1349"/>
      <c r="BL38" s="1349"/>
      <c r="BM38" s="1349"/>
      <c r="BN38" s="1349"/>
      <c r="BO38" s="1349"/>
      <c r="BP38" s="1349"/>
      <c r="BQ38" s="1349"/>
      <c r="BR38" s="1349"/>
      <c r="BS38" s="1350"/>
      <c r="BT38" s="1127"/>
      <c r="BU38" s="1127"/>
      <c r="BV38" s="1348">
        <f>CHOOSE($CA$1,PMC.D!J9,PMC.D!J18,PMC.D!J27,PMC.D!J36,PMC.D!J45,PMC.D!J54)</f>
        <v>0</v>
      </c>
      <c r="BW38" s="1349"/>
      <c r="BX38" s="1349"/>
      <c r="BY38" s="1349"/>
      <c r="BZ38" s="1349"/>
      <c r="CA38" s="1349"/>
      <c r="CB38" s="1349"/>
      <c r="CC38" s="1349"/>
      <c r="CD38" s="1349"/>
      <c r="CE38" s="1349"/>
      <c r="CF38" s="1349"/>
      <c r="CG38" s="1350"/>
      <c r="CH38" s="1127"/>
      <c r="CI38" s="1371"/>
      <c r="CP38" s="64"/>
      <c r="CT38" s="64"/>
      <c r="CU38" s="64"/>
      <c r="CV38" s="64"/>
    </row>
    <row r="39" spans="1:126" ht="22.5" customHeight="1" thickBot="1">
      <c r="A39" s="443">
        <f t="shared" si="8"/>
        <v>26</v>
      </c>
      <c r="B39" s="269">
        <f>ｼﾌﾄ原本!C30</f>
        <v>0</v>
      </c>
      <c r="C39" s="780">
        <f>ｼﾌﾄ原本!W30</f>
        <v>0</v>
      </c>
      <c r="D39" s="435">
        <f>IF(COUNTIF($H$14:$H$30,26),VLOOKUP(26,$H$14:$CU$30,3,FALSE),0)</f>
        <v>0</v>
      </c>
      <c r="E39" s="429">
        <f>IF(COUNTIF($H$14:$H$30,26),VLOOKUP(26,$H$14:$CU$30,4,FALSE),0)</f>
        <v>0</v>
      </c>
      <c r="F39" s="430">
        <f>IF(COUNTIF($H$14:$H$30,26),VLOOKUP(26,$H$14:$CU$30,92,FALSE),0)</f>
        <v>0</v>
      </c>
      <c r="G39" s="431">
        <f>IF(COUNTIF($H$14:$H$30,26),VLOOKUP(26,$H$14:$CW$30,94,FALSE),0)</f>
        <v>0</v>
      </c>
      <c r="I39" s="385" t="s">
        <v>194</v>
      </c>
      <c r="J39" s="424">
        <f ca="1">SUMIF(CV14:CV30,"&gt;1500",CP14:CQ30)</f>
        <v>5.75</v>
      </c>
      <c r="K39" s="425">
        <f ca="1">SUMIF(CV14:CV30,"&lt;2000",CP14:CQ30)</f>
        <v>53.5</v>
      </c>
      <c r="L39" s="1302">
        <f ca="1">SUMIF(CV14:CV30,"&gt;1500",CP14:CQ30)</f>
        <v>5.75</v>
      </c>
      <c r="M39" s="1302"/>
      <c r="N39" s="1302"/>
      <c r="O39" s="1302"/>
      <c r="P39" s="1302"/>
      <c r="Q39" s="1302"/>
      <c r="R39" s="1302">
        <f ca="1">L40-L39</f>
        <v>53.25</v>
      </c>
      <c r="S39" s="1302"/>
      <c r="T39" s="1302"/>
      <c r="U39" s="1302"/>
      <c r="V39" s="1302"/>
      <c r="W39" s="1302"/>
      <c r="X39" s="65"/>
      <c r="Y39" s="65"/>
      <c r="Z39" s="1320">
        <f>CHOOSE($AB$33,'セールスアクション '!B9,'セールスアクション '!B17,'セールスアクション '!B25,'セールスアクション '!B33,'セールスアクション '!B41)</f>
        <v>0</v>
      </c>
      <c r="AA39" s="1321"/>
      <c r="AB39" s="1321"/>
      <c r="AC39" s="1321"/>
      <c r="AD39" s="1321"/>
      <c r="AE39" s="1321"/>
      <c r="AF39" s="1321"/>
      <c r="AG39" s="1321"/>
      <c r="AH39" s="1321"/>
      <c r="AI39" s="1321"/>
      <c r="AJ39" s="1321"/>
      <c r="AK39" s="1321"/>
      <c r="AL39" s="1321"/>
      <c r="AM39" s="1321"/>
      <c r="AN39" s="1321"/>
      <c r="AO39" s="1321"/>
      <c r="AP39" s="1321"/>
      <c r="AQ39" s="1321"/>
      <c r="AR39" s="1321"/>
      <c r="AS39" s="1321"/>
      <c r="AT39" s="1321"/>
      <c r="AU39" s="1321"/>
      <c r="AV39" s="1321"/>
      <c r="AW39" s="1321"/>
      <c r="AX39" s="1321"/>
      <c r="AY39" s="1321"/>
      <c r="AZ39" s="1321">
        <f>CHOOSE($AB$33,'セールスアクション '!I9,'セールスアクション '!I17,'セールスアクション '!I25,'セールスアクション '!I33,'セールスアクション '!I41)</f>
        <v>0</v>
      </c>
      <c r="BA39" s="1321"/>
      <c r="BB39" s="1321"/>
      <c r="BC39" s="1321"/>
      <c r="BD39" s="1321"/>
      <c r="BE39" s="1321"/>
      <c r="BF39" s="1368"/>
      <c r="BG39" s="1368"/>
      <c r="BH39" s="1357">
        <f>CHOOSE($CA$1,PMC.D!D10,PMC.D!D19,PMC.D!D28,PMC.D!D37,PMC.D!D46,PMC.D!D55)</f>
        <v>0</v>
      </c>
      <c r="BI39" s="1358"/>
      <c r="BJ39" s="1358"/>
      <c r="BK39" s="1358"/>
      <c r="BL39" s="1358"/>
      <c r="BM39" s="1358"/>
      <c r="BN39" s="1358"/>
      <c r="BO39" s="1358"/>
      <c r="BP39" s="1358"/>
      <c r="BQ39" s="1358"/>
      <c r="BR39" s="1358"/>
      <c r="BS39" s="1359"/>
      <c r="BT39" s="1368"/>
      <c r="BU39" s="1368"/>
      <c r="BV39" s="1357">
        <f>CHOOSE($CA$1,PMC.D!J10,PMC.D!J19,PMC.D!J28,PMC.D!J37,PMC.D!J46,PMC.D!J55)</f>
        <v>0</v>
      </c>
      <c r="BW39" s="1358"/>
      <c r="BX39" s="1358"/>
      <c r="BY39" s="1358"/>
      <c r="BZ39" s="1358"/>
      <c r="CA39" s="1358"/>
      <c r="CB39" s="1358"/>
      <c r="CC39" s="1358"/>
      <c r="CD39" s="1358"/>
      <c r="CE39" s="1358"/>
      <c r="CF39" s="1358"/>
      <c r="CG39" s="1359"/>
      <c r="CH39" s="1368"/>
      <c r="CI39" s="1369"/>
      <c r="CP39" s="64"/>
      <c r="CT39" s="64"/>
      <c r="CU39" s="64"/>
      <c r="CV39" s="64"/>
    </row>
    <row r="40" spans="1:126" ht="22.5" customHeight="1">
      <c r="A40" s="443">
        <f t="shared" si="8"/>
        <v>27</v>
      </c>
      <c r="B40" s="269">
        <f>ｼﾌﾄ原本!C31</f>
        <v>0</v>
      </c>
      <c r="C40" s="780">
        <f>ｼﾌﾄ原本!W31</f>
        <v>0</v>
      </c>
      <c r="D40" s="435">
        <f>IF(COUNTIF($H$14:$H$30,27),VLOOKUP(27,$H$14:$CU$30,3,FALSE),0)</f>
        <v>0</v>
      </c>
      <c r="E40" s="429">
        <f>IF(COUNTIF($H$14:$H$30,27),VLOOKUP(27,$H$14:$CU$30,4,FALSE),0)</f>
        <v>0</v>
      </c>
      <c r="F40" s="430">
        <f>IF(COUNTIF($H$14:$H$30,27),VLOOKUP(27,$H$14:$CU$30,92,FALSE),0)</f>
        <v>0</v>
      </c>
      <c r="G40" s="431">
        <f>IF(COUNTIF($H$14:$H$30,27),VLOOKUP(27,$H$14:$CW$30,94,FALSE),0)</f>
        <v>0</v>
      </c>
      <c r="I40" s="385" t="s">
        <v>195</v>
      </c>
      <c r="J40" s="1479">
        <f ca="1">J39+K39</f>
        <v>59.25</v>
      </c>
      <c r="K40" s="1479"/>
      <c r="L40" s="1302">
        <f>CN11-CN8</f>
        <v>59</v>
      </c>
      <c r="M40" s="1302"/>
      <c r="N40" s="1302"/>
      <c r="O40" s="1302"/>
      <c r="P40" s="1302"/>
      <c r="Q40" s="1302"/>
      <c r="R40" s="1302"/>
      <c r="S40" s="1302"/>
      <c r="T40" s="1302"/>
      <c r="U40" s="1302"/>
      <c r="V40" s="1302"/>
      <c r="W40" s="1302"/>
      <c r="X40" s="386"/>
      <c r="Y40" s="387"/>
      <c r="Z40" s="1481"/>
      <c r="AA40" s="1482"/>
      <c r="AB40" s="1482"/>
      <c r="AC40" s="1482"/>
      <c r="AD40" s="1482"/>
      <c r="AE40" s="1482"/>
      <c r="AF40" s="858"/>
      <c r="AG40" s="858"/>
      <c r="AH40" s="858"/>
      <c r="AI40" s="858"/>
      <c r="AJ40" s="858"/>
      <c r="AK40" s="858"/>
      <c r="AL40" s="858"/>
      <c r="AM40" s="858"/>
      <c r="AN40" s="858"/>
      <c r="AO40" s="858"/>
      <c r="AP40" s="858"/>
      <c r="AQ40" s="858"/>
      <c r="AR40" s="858"/>
      <c r="AS40" s="858"/>
      <c r="AT40" s="858"/>
      <c r="AU40" s="858"/>
      <c r="AV40" s="858"/>
      <c r="AW40" s="858"/>
      <c r="AX40" s="858"/>
      <c r="AY40" s="858"/>
      <c r="AZ40" s="858"/>
      <c r="BA40" s="858"/>
      <c r="BB40" s="401"/>
      <c r="BC40" s="401"/>
      <c r="BD40" s="858"/>
      <c r="BE40" s="858"/>
      <c r="BF40" s="858"/>
      <c r="BG40" s="858"/>
      <c r="BH40" s="858"/>
      <c r="BI40" s="858"/>
      <c r="BJ40" s="858"/>
      <c r="BK40" s="858"/>
      <c r="BL40" s="858"/>
      <c r="BM40" s="858"/>
      <c r="BN40" s="858"/>
      <c r="BO40" s="858"/>
      <c r="BP40" s="858"/>
      <c r="BQ40" s="858"/>
      <c r="BR40" s="858"/>
      <c r="BS40" s="858"/>
      <c r="BT40" s="858"/>
      <c r="BU40" s="858"/>
      <c r="BV40" s="858"/>
      <c r="BW40" s="858"/>
      <c r="BX40" s="858"/>
      <c r="BY40" s="858"/>
      <c r="BZ40" s="858"/>
      <c r="CA40" s="858"/>
      <c r="CB40" s="858"/>
      <c r="CC40" s="858"/>
      <c r="CD40" s="858"/>
      <c r="CE40" s="858"/>
      <c r="CF40" s="858"/>
      <c r="CG40" s="858"/>
      <c r="CH40" s="858"/>
      <c r="CI40" s="859"/>
      <c r="CP40" s="64"/>
      <c r="CT40" s="64"/>
      <c r="CU40" s="64"/>
      <c r="CV40" s="64"/>
    </row>
    <row r="41" spans="1:126" ht="22.5" customHeight="1">
      <c r="A41" s="443">
        <f t="shared" si="8"/>
        <v>28</v>
      </c>
      <c r="B41" s="269" t="str">
        <f>ｼﾌﾄ原本!C32</f>
        <v>A.M（本部）</v>
      </c>
      <c r="C41" s="780">
        <f>ｼﾌﾄ原本!W32</f>
        <v>0</v>
      </c>
      <c r="D41" s="435">
        <f>IF(COUNTIF($H$14:$H$30,28),VLOOKUP(28,$H$14:$CU$30,3,FALSE),0)</f>
        <v>0</v>
      </c>
      <c r="E41" s="429">
        <f>IF(COUNTIF($H$14:$H$30,28),VLOOKUP(28,$H$14:$CU$30,4,FALSE),0)</f>
        <v>0</v>
      </c>
      <c r="F41" s="430">
        <f>IF(COUNTIF($H$14:$H$30,28),VLOOKUP(28,$H$14:$CU$30,92,FALSE),0)</f>
        <v>0</v>
      </c>
      <c r="G41" s="431">
        <f>IF(COUNTIF($H$14:$H$30,28),VLOOKUP(28,$H$14:$CW$30,94,FALSE),0)</f>
        <v>0</v>
      </c>
      <c r="I41" s="388" t="s">
        <v>197</v>
      </c>
      <c r="J41" s="1478">
        <f ca="1">SUMIF(CV14:CV30,"&lt;2000",CU14:CU30)</f>
        <v>71162.875</v>
      </c>
      <c r="K41" s="1478"/>
      <c r="L41" s="1169">
        <f ca="1">R39*ﾃﾞｰﾀ入力!A8</f>
        <v>67095</v>
      </c>
      <c r="M41" s="1169"/>
      <c r="N41" s="1169"/>
      <c r="O41" s="1169"/>
      <c r="P41" s="1169"/>
      <c r="Q41" s="1169"/>
      <c r="R41" s="1169"/>
      <c r="S41" s="1169"/>
      <c r="T41" s="1169"/>
      <c r="U41" s="1169"/>
      <c r="V41" s="1169"/>
      <c r="W41" s="1169"/>
      <c r="X41" s="389"/>
      <c r="Y41" s="390"/>
      <c r="Z41" s="860"/>
      <c r="AA41" s="347"/>
      <c r="AB41" s="604"/>
      <c r="AC41" s="861"/>
      <c r="AD41" s="861"/>
      <c r="AE41" s="861"/>
      <c r="AF41" s="861"/>
      <c r="AG41" s="861"/>
      <c r="AH41" s="861"/>
      <c r="AI41" s="861"/>
      <c r="AJ41" s="861"/>
      <c r="AK41" s="861"/>
      <c r="AL41" s="861"/>
      <c r="AM41" s="861"/>
      <c r="AN41" s="861"/>
      <c r="AO41" s="861"/>
      <c r="AP41" s="861"/>
      <c r="AQ41" s="861"/>
      <c r="AR41" s="861"/>
      <c r="AS41" s="861"/>
      <c r="AT41" s="861"/>
      <c r="AU41" s="861"/>
      <c r="AV41" s="861"/>
      <c r="AW41" s="861"/>
      <c r="AX41" s="861"/>
      <c r="AY41" s="861"/>
      <c r="AZ41" s="861"/>
      <c r="BA41" s="861"/>
      <c r="BB41" s="861"/>
      <c r="BC41" s="861"/>
      <c r="BD41" s="861"/>
      <c r="BE41" s="861"/>
      <c r="BF41" s="861"/>
      <c r="BG41" s="861"/>
      <c r="BH41" s="861"/>
      <c r="BI41" s="861"/>
      <c r="BJ41" s="861"/>
      <c r="BK41" s="861"/>
      <c r="BL41" s="861"/>
      <c r="BM41" s="861"/>
      <c r="BN41" s="861"/>
      <c r="BO41" s="861"/>
      <c r="BP41" s="861"/>
      <c r="BQ41" s="861"/>
      <c r="BR41" s="861"/>
      <c r="BS41" s="861"/>
      <c r="BT41" s="861"/>
      <c r="BU41" s="861"/>
      <c r="BV41" s="861"/>
      <c r="BW41" s="861"/>
      <c r="BX41" s="861"/>
      <c r="BY41" s="861"/>
      <c r="BZ41" s="861"/>
      <c r="CA41" s="861"/>
      <c r="CB41" s="861"/>
      <c r="CC41" s="861"/>
      <c r="CD41" s="347"/>
      <c r="CE41" s="347"/>
      <c r="CF41" s="347"/>
      <c r="CG41" s="347"/>
      <c r="CH41" s="347"/>
      <c r="CI41" s="862"/>
      <c r="CP41" s="64"/>
      <c r="CT41" s="64"/>
      <c r="CU41" s="64"/>
      <c r="CV41" s="64"/>
    </row>
    <row r="42" spans="1:126" ht="22.5" customHeight="1">
      <c r="A42" s="443">
        <f t="shared" si="8"/>
        <v>29</v>
      </c>
      <c r="B42" s="269" t="str">
        <f>ｼﾌﾄ原本!C33</f>
        <v>S.I（本部</v>
      </c>
      <c r="C42" s="782">
        <f>ｼﾌﾄ原本!W33</f>
        <v>0</v>
      </c>
      <c r="D42" s="435">
        <f>IF(COUNTIF($H$14:$H$30,29),VLOOKUP(29,$H$14:$CU$30,3,FALSE),0)</f>
        <v>0</v>
      </c>
      <c r="E42" s="429">
        <f>IF(COUNTIF($H$14:$H$30,29),VLOOKUP(29,$H$14:$CU$30,4,FALSE),0)</f>
        <v>0</v>
      </c>
      <c r="F42" s="430">
        <f>IF(COUNTIF($H$14:$H$30,29),VLOOKUP(29,$H$14:$CU$30,92,FALSE),0)</f>
        <v>0</v>
      </c>
      <c r="G42" s="431">
        <f>IF(COUNTIF($H$14:$H$30,29),VLOOKUP(29,$H$14:$CW$30,94,FALSE),0)</f>
        <v>0</v>
      </c>
      <c r="I42" s="385" t="s">
        <v>201</v>
      </c>
      <c r="J42" s="1187">
        <f ca="1">(J41)/J35</f>
        <v>0.17790718750000001</v>
      </c>
      <c r="K42" s="1187"/>
      <c r="L42" s="1187">
        <f ca="1">L41/J35</f>
        <v>0.16773750000000001</v>
      </c>
      <c r="M42" s="1187"/>
      <c r="N42" s="1187"/>
      <c r="O42" s="1187"/>
      <c r="P42" s="1187"/>
      <c r="Q42" s="1187"/>
      <c r="R42" s="1187"/>
      <c r="S42" s="1187"/>
      <c r="T42" s="1187"/>
      <c r="U42" s="1187"/>
      <c r="V42" s="1187"/>
      <c r="W42" s="1187"/>
      <c r="X42" s="392"/>
      <c r="Y42" s="393"/>
      <c r="Z42" s="863"/>
      <c r="AA42" s="854"/>
      <c r="AB42" s="347"/>
      <c r="AC42" s="347"/>
      <c r="AD42" s="347"/>
      <c r="AE42" s="854"/>
      <c r="AF42" s="347"/>
      <c r="AG42" s="347"/>
      <c r="AH42" s="347"/>
      <c r="AI42" s="347"/>
      <c r="AJ42" s="347"/>
      <c r="AK42" s="347"/>
      <c r="AL42" s="347"/>
      <c r="AM42" s="347"/>
      <c r="AN42" s="347"/>
      <c r="AO42" s="347"/>
      <c r="AP42" s="347"/>
      <c r="AQ42" s="347"/>
      <c r="AR42" s="347"/>
      <c r="AS42" s="347"/>
      <c r="AT42" s="347"/>
      <c r="AU42" s="347"/>
      <c r="AV42" s="347"/>
      <c r="AW42" s="347"/>
      <c r="AX42" s="347"/>
      <c r="AY42" s="347"/>
      <c r="AZ42" s="347"/>
      <c r="BA42" s="347"/>
      <c r="BB42" s="347"/>
      <c r="BC42" s="347"/>
      <c r="BD42" s="347"/>
      <c r="BE42" s="347"/>
      <c r="BF42" s="347"/>
      <c r="BG42" s="347"/>
      <c r="BH42" s="347"/>
      <c r="BI42" s="347"/>
      <c r="BJ42" s="347"/>
      <c r="BK42" s="347"/>
      <c r="BL42" s="347"/>
      <c r="BM42" s="347"/>
      <c r="BN42" s="347"/>
      <c r="BO42" s="347"/>
      <c r="BP42" s="347"/>
      <c r="BQ42" s="347"/>
      <c r="BR42" s="347"/>
      <c r="BS42" s="347"/>
      <c r="BT42" s="347"/>
      <c r="BU42" s="347"/>
      <c r="BV42" s="347"/>
      <c r="BW42" s="347"/>
      <c r="BX42" s="347"/>
      <c r="BY42" s="347"/>
      <c r="BZ42" s="347"/>
      <c r="CA42" s="347"/>
      <c r="CB42" s="347"/>
      <c r="CC42" s="347"/>
      <c r="CD42" s="347"/>
      <c r="CE42" s="347"/>
      <c r="CF42" s="347"/>
      <c r="CG42" s="347"/>
      <c r="CH42" s="347"/>
      <c r="CI42" s="862"/>
      <c r="CP42" s="64"/>
      <c r="CT42" s="64"/>
      <c r="CU42" s="64"/>
      <c r="CV42" s="64"/>
    </row>
    <row r="43" spans="1:126" ht="22.5" customHeight="1">
      <c r="A43" s="443">
        <f t="shared" si="8"/>
        <v>30</v>
      </c>
      <c r="B43" s="269" t="str">
        <f>ｼﾌﾄ原本!C34</f>
        <v>不足①</v>
      </c>
      <c r="C43" s="780">
        <f>ｼﾌﾄ原本!W34</f>
        <v>0</v>
      </c>
      <c r="D43" s="435">
        <f>IF(COUNTIF($H$14:$H$30,30),VLOOKUP(30,$H$14:$CU$30,3,FALSE),0)</f>
        <v>0</v>
      </c>
      <c r="E43" s="429">
        <f>IF(COUNTIF($H$14:$H$30,30),VLOOKUP(30,$H$14:$CU$30,4,FALSE),0)</f>
        <v>0</v>
      </c>
      <c r="F43" s="430">
        <f>IF(COUNTIF($H$14:$H$30,30),VLOOKUP(30,$H$14:$CU$30,92,FALSE),0)</f>
        <v>0</v>
      </c>
      <c r="G43" s="431">
        <f>IF(COUNTIF($H$14:$H$30,30),VLOOKUP(30,$H$14:$CW$30,94,FALSE),0)</f>
        <v>0</v>
      </c>
      <c r="I43" s="395"/>
      <c r="J43" s="396"/>
      <c r="K43" s="396"/>
      <c r="L43" s="396"/>
      <c r="M43" s="396"/>
      <c r="N43" s="396"/>
      <c r="O43" s="396"/>
      <c r="P43" s="396"/>
      <c r="Q43" s="396"/>
      <c r="R43" s="396"/>
      <c r="S43" s="396"/>
      <c r="T43" s="396"/>
      <c r="U43" s="396"/>
      <c r="V43" s="396"/>
      <c r="W43" s="396"/>
      <c r="Z43" s="863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7"/>
      <c r="AO43" s="347"/>
      <c r="AP43" s="347"/>
      <c r="AQ43" s="347"/>
      <c r="AR43" s="347"/>
      <c r="AS43" s="347"/>
      <c r="AT43" s="347"/>
      <c r="AU43" s="347"/>
      <c r="AV43" s="347"/>
      <c r="AW43" s="347"/>
      <c r="AX43" s="347"/>
      <c r="AY43" s="347"/>
      <c r="AZ43" s="347"/>
      <c r="BA43" s="347"/>
      <c r="BB43" s="347"/>
      <c r="BC43" s="347"/>
      <c r="BD43" s="347"/>
      <c r="BE43" s="347"/>
      <c r="BF43" s="347"/>
      <c r="BG43" s="347"/>
      <c r="BH43" s="347"/>
      <c r="BI43" s="347"/>
      <c r="BJ43" s="347"/>
      <c r="BK43" s="347"/>
      <c r="BL43" s="347"/>
      <c r="BM43" s="347"/>
      <c r="BN43" s="347"/>
      <c r="BO43" s="347"/>
      <c r="BP43" s="347"/>
      <c r="BQ43" s="347"/>
      <c r="BR43" s="347"/>
      <c r="BS43" s="347"/>
      <c r="BT43" s="347"/>
      <c r="BU43" s="347"/>
      <c r="BV43" s="347"/>
      <c r="BW43" s="347"/>
      <c r="BX43" s="347"/>
      <c r="BY43" s="347"/>
      <c r="BZ43" s="347"/>
      <c r="CA43" s="347"/>
      <c r="CB43" s="347"/>
      <c r="CC43" s="347"/>
      <c r="CD43" s="347"/>
      <c r="CE43" s="347"/>
      <c r="CF43" s="347"/>
      <c r="CG43" s="347"/>
      <c r="CH43" s="347"/>
      <c r="CI43" s="862"/>
      <c r="CP43" s="64"/>
      <c r="CT43" s="64"/>
      <c r="CU43" s="64"/>
      <c r="CV43" s="64"/>
    </row>
    <row r="44" spans="1:126" ht="22.5" customHeight="1">
      <c r="A44" s="443">
        <f t="shared" si="8"/>
        <v>31</v>
      </c>
      <c r="B44" s="269" t="e">
        <f>ｼﾌﾄ原本!#REF!</f>
        <v>#REF!</v>
      </c>
      <c r="C44" s="780" t="e">
        <f>ｼﾌﾄ原本!#REF!</f>
        <v>#REF!</v>
      </c>
      <c r="D44" s="435">
        <f>IF(COUNTIF($H$14:$H$30,31),VLOOKUP(31,$H$14:$CU$30,3,FALSE),0)</f>
        <v>0</v>
      </c>
      <c r="E44" s="429">
        <f>IF(COUNTIF($H$14:$H$30,31),VLOOKUP(31,$H$14:$CU$30,4,FALSE),0)</f>
        <v>0</v>
      </c>
      <c r="F44" s="430">
        <f>IF(COUNTIF($H$14:$H$30,31),VLOOKUP(31,$H$14:$CU$30,92,FALSE),0)</f>
        <v>0</v>
      </c>
      <c r="G44" s="431">
        <f>IF(COUNTIF($H$14:$H$30,31),VLOOKUP(31,$H$14:$CW$30,94,FALSE),0)</f>
        <v>0</v>
      </c>
      <c r="I44" s="395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Z44" s="863"/>
      <c r="AA44" s="864"/>
      <c r="AB44" s="864"/>
      <c r="AC44" s="864"/>
      <c r="AD44" s="864"/>
      <c r="AE44" s="864"/>
      <c r="AF44" s="864"/>
      <c r="AG44" s="864"/>
      <c r="AH44" s="864"/>
      <c r="AI44" s="864"/>
      <c r="AJ44" s="864"/>
      <c r="AK44" s="864"/>
      <c r="AL44" s="864"/>
      <c r="AM44" s="864"/>
      <c r="AN44" s="864"/>
      <c r="AO44" s="864"/>
      <c r="AP44" s="864"/>
      <c r="AQ44" s="864"/>
      <c r="AR44" s="347"/>
      <c r="AS44" s="347"/>
      <c r="AT44" s="347"/>
      <c r="AU44" s="347"/>
      <c r="AV44" s="347"/>
      <c r="AW44" s="347"/>
      <c r="AX44" s="347"/>
      <c r="AY44" s="347"/>
      <c r="AZ44" s="347"/>
      <c r="BA44" s="347"/>
      <c r="BB44" s="347"/>
      <c r="BC44" s="347"/>
      <c r="BD44" s="347"/>
      <c r="BE44" s="347"/>
      <c r="BF44" s="347"/>
      <c r="BG44" s="347"/>
      <c r="BH44" s="347"/>
      <c r="BI44" s="347"/>
      <c r="BJ44" s="347"/>
      <c r="BK44" s="347"/>
      <c r="BL44" s="347"/>
      <c r="BM44" s="347"/>
      <c r="BN44" s="347"/>
      <c r="BO44" s="347"/>
      <c r="BP44" s="347"/>
      <c r="BQ44" s="347"/>
      <c r="BR44" s="347"/>
      <c r="BS44" s="347"/>
      <c r="BT44" s="347"/>
      <c r="BU44" s="347"/>
      <c r="BV44" s="347"/>
      <c r="BW44" s="347"/>
      <c r="BX44" s="347"/>
      <c r="BY44" s="347"/>
      <c r="BZ44" s="347"/>
      <c r="CA44" s="347"/>
      <c r="CB44" s="347"/>
      <c r="CC44" s="347"/>
      <c r="CD44" s="347"/>
      <c r="CE44" s="347"/>
      <c r="CF44" s="347"/>
      <c r="CG44" s="347"/>
      <c r="CH44" s="347"/>
      <c r="CI44" s="862"/>
    </row>
    <row r="45" spans="1:126" ht="22.5" customHeight="1" thickBot="1">
      <c r="A45" s="443">
        <f t="shared" si="8"/>
        <v>32</v>
      </c>
      <c r="B45" s="269" t="e">
        <f>ｼﾌﾄ原本!#REF!</f>
        <v>#REF!</v>
      </c>
      <c r="C45" s="780" t="e">
        <f>ｼﾌﾄ原本!#REF!</f>
        <v>#REF!</v>
      </c>
      <c r="D45" s="435">
        <f>IF(COUNTIF($H$14:$H$30,32),VLOOKUP(32,$H$14:$CU$30,3,FALSE),0)</f>
        <v>0</v>
      </c>
      <c r="E45" s="429">
        <f>IF(COUNTIF($H$14:$H$30,32),VLOOKUP(32,$H$14:$CU$30,4,FALSE),0)</f>
        <v>0</v>
      </c>
      <c r="F45" s="430">
        <f>IF(COUNTIF($H$14:$H$30,32),VLOOKUP(32,$H$14:$CU$30,92,FALSE),0)</f>
        <v>0</v>
      </c>
      <c r="G45" s="431">
        <f>IF(COUNTIF($H$14:$H$30,32),VLOOKUP(32,$H$14:$CW$30,94,FALSE),0)</f>
        <v>0</v>
      </c>
      <c r="I45" s="395"/>
      <c r="J45" s="396"/>
      <c r="K45" s="396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6"/>
      <c r="Z45" s="865"/>
      <c r="AA45" s="866"/>
      <c r="AB45" s="866"/>
      <c r="AC45" s="866"/>
      <c r="AD45" s="866"/>
      <c r="AE45" s="866"/>
      <c r="AF45" s="866"/>
      <c r="AG45" s="866"/>
      <c r="AH45" s="866"/>
      <c r="AI45" s="866"/>
      <c r="AJ45" s="866"/>
      <c r="AK45" s="866"/>
      <c r="AL45" s="866"/>
      <c r="AM45" s="866"/>
      <c r="AN45" s="866"/>
      <c r="AO45" s="866"/>
      <c r="AP45" s="866"/>
      <c r="AQ45" s="866"/>
      <c r="AR45" s="866"/>
      <c r="AS45" s="866"/>
      <c r="AT45" s="866"/>
      <c r="AU45" s="866"/>
      <c r="AV45" s="866"/>
      <c r="AW45" s="866"/>
      <c r="AX45" s="866"/>
      <c r="AY45" s="866"/>
      <c r="AZ45" s="866"/>
      <c r="BA45" s="866"/>
      <c r="BB45" s="866"/>
      <c r="BC45" s="866"/>
      <c r="BD45" s="866"/>
      <c r="BE45" s="866"/>
      <c r="BF45" s="866"/>
      <c r="BG45" s="866"/>
      <c r="BH45" s="866"/>
      <c r="BI45" s="866"/>
      <c r="BJ45" s="866"/>
      <c r="BK45" s="866"/>
      <c r="BL45" s="866"/>
      <c r="BM45" s="866"/>
      <c r="BN45" s="866"/>
      <c r="BO45" s="866"/>
      <c r="BP45" s="866"/>
      <c r="BQ45" s="866"/>
      <c r="BR45" s="866"/>
      <c r="BS45" s="866"/>
      <c r="BT45" s="866"/>
      <c r="BU45" s="866"/>
      <c r="BV45" s="866"/>
      <c r="BW45" s="866"/>
      <c r="BX45" s="866"/>
      <c r="BY45" s="866"/>
      <c r="BZ45" s="866"/>
      <c r="CA45" s="866"/>
      <c r="CB45" s="866"/>
      <c r="CC45" s="866"/>
      <c r="CD45" s="866"/>
      <c r="CE45" s="866"/>
      <c r="CF45" s="866"/>
      <c r="CG45" s="866"/>
      <c r="CH45" s="866"/>
      <c r="CI45" s="867"/>
    </row>
    <row r="46" spans="1:126" ht="22.5" customHeight="1" thickBot="1">
      <c r="A46" s="444">
        <f t="shared" si="8"/>
        <v>33</v>
      </c>
      <c r="B46" s="445" t="e">
        <f>ｼﾌﾄ原本!#REF!</f>
        <v>#REF!</v>
      </c>
      <c r="C46" s="819" t="e">
        <f>ｼﾌﾄ原本!#REF!</f>
        <v>#REF!</v>
      </c>
      <c r="D46" s="437">
        <f>IF(COUNTIF($H$14:$H$30,33),VLOOKUP(33,$H$14:$CU$30,3,FALSE),0)</f>
        <v>0</v>
      </c>
      <c r="E46" s="438">
        <f>IF(COUNTIF($H$14:$H$30,33),VLOOKUP(33,$H$14:$CU$30,4,FALSE),0)</f>
        <v>0</v>
      </c>
      <c r="F46" s="439">
        <f>IF(COUNTIF($H$14:$H$30,33),VLOOKUP(33,$H$14:$CU$30,92,FALSE),0)</f>
        <v>0</v>
      </c>
      <c r="G46" s="440">
        <f>IF(COUNTIF($H$14:$H$30,33),VLOOKUP(33,$H$14:$CW$30,94,FALSE),0)</f>
        <v>0</v>
      </c>
      <c r="I46" s="395"/>
      <c r="J46" s="396"/>
      <c r="K46" s="396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6"/>
    </row>
    <row r="47" spans="1:126" ht="20.25" customHeight="1">
      <c r="I47" s="385" t="s">
        <v>199</v>
      </c>
      <c r="J47" s="1382">
        <f ca="1">J41/K39</f>
        <v>1330.1471962616822</v>
      </c>
      <c r="K47" s="1382"/>
      <c r="L47" s="1382">
        <f>ﾃﾞｰﾀ入力!A8</f>
        <v>1260</v>
      </c>
      <c r="M47" s="1382"/>
      <c r="N47" s="1382"/>
      <c r="O47" s="1382"/>
      <c r="P47" s="1382"/>
      <c r="Q47" s="1382"/>
      <c r="R47" s="1382"/>
      <c r="S47" s="1382"/>
      <c r="T47" s="1382"/>
      <c r="U47" s="1382"/>
      <c r="V47" s="1382"/>
      <c r="W47" s="1382"/>
      <c r="DP47" s="221"/>
      <c r="DT47" s="69"/>
      <c r="DU47" s="69"/>
      <c r="DV47" s="69"/>
    </row>
    <row r="48" spans="1:126" ht="20.25" customHeight="1">
      <c r="I48" s="385" t="s">
        <v>82</v>
      </c>
      <c r="J48" s="1169">
        <f ca="1">CW31</f>
        <v>7070</v>
      </c>
      <c r="K48" s="1169"/>
      <c r="L48" s="1381"/>
      <c r="M48" s="1381"/>
      <c r="N48" s="1381"/>
      <c r="O48" s="1381"/>
      <c r="P48" s="1381"/>
      <c r="Q48" s="1381"/>
      <c r="R48" s="1381"/>
      <c r="S48" s="1381"/>
      <c r="T48" s="1381"/>
      <c r="U48" s="1381"/>
      <c r="V48" s="1381"/>
      <c r="W48" s="1381"/>
    </row>
    <row r="49" spans="11:19" ht="20.25" customHeight="1">
      <c r="K49" s="64"/>
      <c r="L49" s="398"/>
      <c r="M49" s="398"/>
      <c r="N49" s="64"/>
      <c r="O49" s="64"/>
      <c r="P49" s="64"/>
      <c r="Q49" s="64"/>
      <c r="R49" s="64"/>
      <c r="S49" s="64"/>
    </row>
    <row r="50" spans="11:19" ht="20.25" customHeight="1">
      <c r="K50" s="64"/>
      <c r="L50" s="66"/>
      <c r="M50" s="66"/>
      <c r="N50" s="64"/>
      <c r="O50" s="64"/>
      <c r="P50" s="64"/>
      <c r="Q50" s="64"/>
      <c r="R50" s="64"/>
      <c r="S50" s="64"/>
    </row>
    <row r="51" spans="11:19" ht="20.25" customHeight="1">
      <c r="L51" s="64"/>
      <c r="M51" s="64"/>
    </row>
    <row r="52" spans="11:19" ht="20.25" customHeight="1">
      <c r="L52" s="64"/>
      <c r="M52" s="64"/>
    </row>
  </sheetData>
  <sheetProtection password="CA50" sheet="1" formatCells="0" formatColumns="0" formatRows="0" insertColumns="0" insertRows="0" deleteColumns="0" deleteRows="0" sort="0" autoFilter="0" pivotTables="0"/>
  <mergeCells count="349">
    <mergeCell ref="CF31:CI31"/>
    <mergeCell ref="CH36:CI36"/>
    <mergeCell ref="CH37:CI37"/>
    <mergeCell ref="CH38:CI38"/>
    <mergeCell ref="CH39:CI39"/>
    <mergeCell ref="Z36:AY36"/>
    <mergeCell ref="X32:AA32"/>
    <mergeCell ref="BV39:CG39"/>
    <mergeCell ref="BV35:CG35"/>
    <mergeCell ref="BV36:CG36"/>
    <mergeCell ref="BV38:CG38"/>
    <mergeCell ref="BT39:BU39"/>
    <mergeCell ref="BF38:BG38"/>
    <mergeCell ref="BT36:BU36"/>
    <mergeCell ref="BT37:BU37"/>
    <mergeCell ref="BT38:BU38"/>
    <mergeCell ref="AZ37:BE37"/>
    <mergeCell ref="Z38:AY38"/>
    <mergeCell ref="Z39:AY39"/>
    <mergeCell ref="BH35:BS35"/>
    <mergeCell ref="BH37:BS37"/>
    <mergeCell ref="BH38:BS38"/>
    <mergeCell ref="BH39:BS39"/>
    <mergeCell ref="BF39:BG39"/>
    <mergeCell ref="AZ35:BE35"/>
    <mergeCell ref="AZ31:BC31"/>
    <mergeCell ref="BD31:BG31"/>
    <mergeCell ref="AZ11:BC11"/>
    <mergeCell ref="AV10:AY10"/>
    <mergeCell ref="AB33:AE33"/>
    <mergeCell ref="AF33:AI33"/>
    <mergeCell ref="AF31:AI31"/>
    <mergeCell ref="AV11:AY11"/>
    <mergeCell ref="Z37:AY37"/>
    <mergeCell ref="AN31:AQ31"/>
    <mergeCell ref="AR31:AU31"/>
    <mergeCell ref="AF6:AI6"/>
    <mergeCell ref="BL10:BO10"/>
    <mergeCell ref="BF35:BG35"/>
    <mergeCell ref="CJ4:CM4"/>
    <mergeCell ref="CJ7:CM7"/>
    <mergeCell ref="CF7:CI7"/>
    <mergeCell ref="BH10:BK10"/>
    <mergeCell ref="BT6:BW6"/>
    <mergeCell ref="CF10:CI10"/>
    <mergeCell ref="BP10:BS10"/>
    <mergeCell ref="CB8:CE8"/>
    <mergeCell ref="BX7:CA7"/>
    <mergeCell ref="BX10:CA10"/>
    <mergeCell ref="BH34:BU34"/>
    <mergeCell ref="BV34:CI34"/>
    <mergeCell ref="Z34:BG34"/>
    <mergeCell ref="CH35:CI35"/>
    <mergeCell ref="CJ31:CM31"/>
    <mergeCell ref="CF32:CI32"/>
    <mergeCell ref="BT35:BU35"/>
    <mergeCell ref="CJ32:CM32"/>
    <mergeCell ref="BH7:BK7"/>
    <mergeCell ref="AJ8:AM8"/>
    <mergeCell ref="X4:AA4"/>
    <mergeCell ref="X5:AA5"/>
    <mergeCell ref="AB5:AE5"/>
    <mergeCell ref="AB8:AE8"/>
    <mergeCell ref="AF8:AI8"/>
    <mergeCell ref="K1:U1"/>
    <mergeCell ref="V1:Y1"/>
    <mergeCell ref="AZ6:BC6"/>
    <mergeCell ref="BD6:BG6"/>
    <mergeCell ref="AZ7:BC7"/>
    <mergeCell ref="BD7:BG7"/>
    <mergeCell ref="AN5:AQ5"/>
    <mergeCell ref="AR5:AU5"/>
    <mergeCell ref="AR1:AU1"/>
    <mergeCell ref="BD5:BG5"/>
    <mergeCell ref="AZ5:BC5"/>
    <mergeCell ref="AZ1:BC1"/>
    <mergeCell ref="AZ3:BC3"/>
    <mergeCell ref="AV5:AY5"/>
    <mergeCell ref="AC1:AI1"/>
    <mergeCell ref="AJ1:AM1"/>
    <mergeCell ref="L3:O3"/>
    <mergeCell ref="L4:O4"/>
    <mergeCell ref="AJ6:AM6"/>
    <mergeCell ref="BT8:BW8"/>
    <mergeCell ref="BH8:BK8"/>
    <mergeCell ref="BL7:BO7"/>
    <mergeCell ref="BP7:BS7"/>
    <mergeCell ref="BT4:BW4"/>
    <mergeCell ref="BL5:BO5"/>
    <mergeCell ref="BP5:BS5"/>
    <mergeCell ref="BH6:BK6"/>
    <mergeCell ref="AR7:AU7"/>
    <mergeCell ref="AV7:AY7"/>
    <mergeCell ref="BP4:BS4"/>
    <mergeCell ref="AJ5:AM5"/>
    <mergeCell ref="AN4:AQ4"/>
    <mergeCell ref="AR4:AU4"/>
    <mergeCell ref="AZ4:BC4"/>
    <mergeCell ref="BP6:BS6"/>
    <mergeCell ref="BD8:BG8"/>
    <mergeCell ref="P4:S4"/>
    <mergeCell ref="T4:W4"/>
    <mergeCell ref="X6:AA6"/>
    <mergeCell ref="AR8:AU8"/>
    <mergeCell ref="AB6:AE6"/>
    <mergeCell ref="CN2:CO2"/>
    <mergeCell ref="CN4:CO4"/>
    <mergeCell ref="CN6:CO6"/>
    <mergeCell ref="CN7:CO7"/>
    <mergeCell ref="CN3:CO3"/>
    <mergeCell ref="AB4:AE4"/>
    <mergeCell ref="CF6:CI6"/>
    <mergeCell ref="CJ6:CM6"/>
    <mergeCell ref="BX4:CA4"/>
    <mergeCell ref="BX3:CA3"/>
    <mergeCell ref="BL3:BO3"/>
    <mergeCell ref="BP3:BS3"/>
    <mergeCell ref="CB7:CE7"/>
    <mergeCell ref="CJ5:CM5"/>
    <mergeCell ref="CB5:CE5"/>
    <mergeCell ref="CB6:CE6"/>
    <mergeCell ref="AN6:AQ6"/>
    <mergeCell ref="AR6:AU6"/>
    <mergeCell ref="AJ3:AM3"/>
    <mergeCell ref="AN3:AQ3"/>
    <mergeCell ref="AB3:AE3"/>
    <mergeCell ref="BX5:CA5"/>
    <mergeCell ref="AF5:AI5"/>
    <mergeCell ref="CJ3:CM3"/>
    <mergeCell ref="CN9:CO9"/>
    <mergeCell ref="CN14:CO14"/>
    <mergeCell ref="CN8:CO8"/>
    <mergeCell ref="CP13:CQ13"/>
    <mergeCell ref="CP14:CQ14"/>
    <mergeCell ref="CN13:CO13"/>
    <mergeCell ref="CN11:CO11"/>
    <mergeCell ref="CN10:CO10"/>
    <mergeCell ref="CN15:CO15"/>
    <mergeCell ref="CP28:CQ28"/>
    <mergeCell ref="CP19:CQ19"/>
    <mergeCell ref="CN22:CO22"/>
    <mergeCell ref="CP23:CQ23"/>
    <mergeCell ref="CN20:CO20"/>
    <mergeCell ref="CP26:CQ26"/>
    <mergeCell ref="CP29:CQ29"/>
    <mergeCell ref="CP31:CQ31"/>
    <mergeCell ref="CN29:CO29"/>
    <mergeCell ref="CP30:CQ30"/>
    <mergeCell ref="CN31:CO31"/>
    <mergeCell ref="CN25:CO25"/>
    <mergeCell ref="CP24:CQ24"/>
    <mergeCell ref="CN19:CO19"/>
    <mergeCell ref="CN28:CO28"/>
    <mergeCell ref="CP27:CQ27"/>
    <mergeCell ref="CN30:CO30"/>
    <mergeCell ref="CN26:CO26"/>
    <mergeCell ref="CF11:CI11"/>
    <mergeCell ref="CB11:CE11"/>
    <mergeCell ref="CJ11:CM11"/>
    <mergeCell ref="CP20:CQ20"/>
    <mergeCell ref="CN21:CO21"/>
    <mergeCell ref="CP21:CQ21"/>
    <mergeCell ref="CP22:CQ22"/>
    <mergeCell ref="CP25:CQ25"/>
    <mergeCell ref="CP16:CQ16"/>
    <mergeCell ref="CN17:CO17"/>
    <mergeCell ref="CP17:CQ17"/>
    <mergeCell ref="CN18:CO18"/>
    <mergeCell ref="CP18:CQ18"/>
    <mergeCell ref="CN16:CO16"/>
    <mergeCell ref="CN24:CO24"/>
    <mergeCell ref="CP15:CQ15"/>
    <mergeCell ref="CB10:CE10"/>
    <mergeCell ref="CN5:CO5"/>
    <mergeCell ref="CF8:CI8"/>
    <mergeCell ref="CF5:CI5"/>
    <mergeCell ref="BT7:BW7"/>
    <mergeCell ref="BH9:BK9"/>
    <mergeCell ref="BP9:BS9"/>
    <mergeCell ref="CN27:CO27"/>
    <mergeCell ref="BX9:CA9"/>
    <mergeCell ref="BT9:BW9"/>
    <mergeCell ref="CJ10:CM10"/>
    <mergeCell ref="BT10:BW10"/>
    <mergeCell ref="BL9:BO9"/>
    <mergeCell ref="CN23:CO23"/>
    <mergeCell ref="BL8:BO8"/>
    <mergeCell ref="BP8:BS8"/>
    <mergeCell ref="CJ8:CM8"/>
    <mergeCell ref="CJ9:CM9"/>
    <mergeCell ref="CF9:CI9"/>
    <mergeCell ref="BT5:BW5"/>
    <mergeCell ref="BX8:CA8"/>
    <mergeCell ref="BH5:BK5"/>
    <mergeCell ref="BL6:BO6"/>
    <mergeCell ref="BX6:CA6"/>
    <mergeCell ref="BD1:BK1"/>
    <mergeCell ref="BD3:BG3"/>
    <mergeCell ref="CB3:CE3"/>
    <mergeCell ref="BD4:BG4"/>
    <mergeCell ref="AF4:AI4"/>
    <mergeCell ref="AJ4:AM4"/>
    <mergeCell ref="CA1:CE1"/>
    <mergeCell ref="BT1:BZ1"/>
    <mergeCell ref="CF3:CI3"/>
    <mergeCell ref="CB4:CE4"/>
    <mergeCell ref="CF4:CI4"/>
    <mergeCell ref="BH4:BK4"/>
    <mergeCell ref="BH3:BK3"/>
    <mergeCell ref="AV3:AY3"/>
    <mergeCell ref="BL4:BO4"/>
    <mergeCell ref="AV4:AY4"/>
    <mergeCell ref="BT3:BW3"/>
    <mergeCell ref="AR3:AU3"/>
    <mergeCell ref="AF3:AI3"/>
    <mergeCell ref="AN1:AQ1"/>
    <mergeCell ref="AZ8:BC8"/>
    <mergeCell ref="AN8:AQ8"/>
    <mergeCell ref="AR9:AU9"/>
    <mergeCell ref="AN7:AQ7"/>
    <mergeCell ref="I8:J8"/>
    <mergeCell ref="L7:O7"/>
    <mergeCell ref="L8:O8"/>
    <mergeCell ref="I9:J9"/>
    <mergeCell ref="P9:S9"/>
    <mergeCell ref="AJ9:AM9"/>
    <mergeCell ref="AV8:AY8"/>
    <mergeCell ref="AV9:AY9"/>
    <mergeCell ref="I7:J7"/>
    <mergeCell ref="P7:S7"/>
    <mergeCell ref="X8:AA8"/>
    <mergeCell ref="X7:AA7"/>
    <mergeCell ref="AB7:AE7"/>
    <mergeCell ref="AN9:AQ9"/>
    <mergeCell ref="AF7:AI7"/>
    <mergeCell ref="AJ7:AM7"/>
    <mergeCell ref="AV6:AY6"/>
    <mergeCell ref="I3:J4"/>
    <mergeCell ref="L47:W47"/>
    <mergeCell ref="J47:K47"/>
    <mergeCell ref="J42:K42"/>
    <mergeCell ref="T5:W5"/>
    <mergeCell ref="I5:J6"/>
    <mergeCell ref="T7:W7"/>
    <mergeCell ref="P8:S8"/>
    <mergeCell ref="P5:S5"/>
    <mergeCell ref="L5:O5"/>
    <mergeCell ref="L6:O6"/>
    <mergeCell ref="T6:W6"/>
    <mergeCell ref="T9:W9"/>
    <mergeCell ref="X9:AA9"/>
    <mergeCell ref="T8:W8"/>
    <mergeCell ref="P31:S31"/>
    <mergeCell ref="T31:W31"/>
    <mergeCell ref="X31:AA31"/>
    <mergeCell ref="AB31:AE31"/>
    <mergeCell ref="AV31:AY31"/>
    <mergeCell ref="P3:S3"/>
    <mergeCell ref="T3:W3"/>
    <mergeCell ref="X3:AA3"/>
    <mergeCell ref="P6:S6"/>
    <mergeCell ref="P10:S10"/>
    <mergeCell ref="T10:W10"/>
    <mergeCell ref="X10:AA10"/>
    <mergeCell ref="J48:K48"/>
    <mergeCell ref="L48:W48"/>
    <mergeCell ref="L42:W42"/>
    <mergeCell ref="I11:J11"/>
    <mergeCell ref="J41:K41"/>
    <mergeCell ref="J34:K34"/>
    <mergeCell ref="L34:W34"/>
    <mergeCell ref="I10:J10"/>
    <mergeCell ref="L31:O31"/>
    <mergeCell ref="L10:O10"/>
    <mergeCell ref="L11:O11"/>
    <mergeCell ref="P11:S11"/>
    <mergeCell ref="T11:W11"/>
    <mergeCell ref="X11:AA11"/>
    <mergeCell ref="R39:W39"/>
    <mergeCell ref="J40:K40"/>
    <mergeCell ref="L40:W40"/>
    <mergeCell ref="J38:K38"/>
    <mergeCell ref="J37:K37"/>
    <mergeCell ref="J35:W35"/>
    <mergeCell ref="L41:W41"/>
    <mergeCell ref="BX31:CA31"/>
    <mergeCell ref="BT11:BW11"/>
    <mergeCell ref="BH36:BS36"/>
    <mergeCell ref="AR32:AU32"/>
    <mergeCell ref="AV32:AY32"/>
    <mergeCell ref="AZ32:BC32"/>
    <mergeCell ref="AB32:AE32"/>
    <mergeCell ref="L38:W38"/>
    <mergeCell ref="L32:O32"/>
    <mergeCell ref="AF32:AI32"/>
    <mergeCell ref="AN32:AQ32"/>
    <mergeCell ref="AB11:AE11"/>
    <mergeCell ref="AF11:AI11"/>
    <mergeCell ref="J36:W36"/>
    <mergeCell ref="Z40:AE40"/>
    <mergeCell ref="BL31:BO31"/>
    <mergeCell ref="BP31:BS31"/>
    <mergeCell ref="AJ32:AM32"/>
    <mergeCell ref="AZ39:BE39"/>
    <mergeCell ref="Z35:AY35"/>
    <mergeCell ref="BF36:BG36"/>
    <mergeCell ref="AZ36:BE36"/>
    <mergeCell ref="AJ31:AM31"/>
    <mergeCell ref="L39:Q39"/>
    <mergeCell ref="CB9:CE9"/>
    <mergeCell ref="BX32:CA32"/>
    <mergeCell ref="CB32:CE32"/>
    <mergeCell ref="BT31:BW31"/>
    <mergeCell ref="CB31:CE31"/>
    <mergeCell ref="BD9:BG9"/>
    <mergeCell ref="BD10:BG10"/>
    <mergeCell ref="BH32:BK32"/>
    <mergeCell ref="BD11:BG11"/>
    <mergeCell ref="L37:W37"/>
    <mergeCell ref="AB9:AE9"/>
    <mergeCell ref="AR10:AU10"/>
    <mergeCell ref="AJ10:AM10"/>
    <mergeCell ref="AN10:AQ10"/>
    <mergeCell ref="AJ11:AM11"/>
    <mergeCell ref="BV37:CG37"/>
    <mergeCell ref="AZ38:BE38"/>
    <mergeCell ref="BF37:BG37"/>
    <mergeCell ref="AR11:AU11"/>
    <mergeCell ref="AN11:AQ11"/>
    <mergeCell ref="BH11:BK11"/>
    <mergeCell ref="BT32:BW32"/>
    <mergeCell ref="BH31:BK31"/>
    <mergeCell ref="J32:K32"/>
    <mergeCell ref="P32:S32"/>
    <mergeCell ref="T32:W32"/>
    <mergeCell ref="L9:O9"/>
    <mergeCell ref="AF9:AI9"/>
    <mergeCell ref="BX11:CA11"/>
    <mergeCell ref="BD32:BG32"/>
    <mergeCell ref="BL32:BO32"/>
    <mergeCell ref="BP32:BS32"/>
    <mergeCell ref="AZ9:BC9"/>
    <mergeCell ref="J12:K12"/>
    <mergeCell ref="J13:K13"/>
    <mergeCell ref="BL11:BO11"/>
    <mergeCell ref="BP11:BS11"/>
    <mergeCell ref="AZ10:BC10"/>
    <mergeCell ref="AB10:AE10"/>
    <mergeCell ref="AF10:AI10"/>
  </mergeCells>
  <phoneticPr fontId="41"/>
  <conditionalFormatting sqref="L31:O31">
    <cfRule type="cellIs" dxfId="383" priority="2" stopIfTrue="1" operator="greaterThan">
      <formula>$L$11</formula>
    </cfRule>
  </conditionalFormatting>
  <conditionalFormatting sqref="L32:CM32">
    <cfRule type="cellIs" dxfId="382" priority="21" stopIfTrue="1" operator="lessThan">
      <formula>0</formula>
    </cfRule>
  </conditionalFormatting>
  <conditionalFormatting sqref="P31:S31">
    <cfRule type="cellIs" dxfId="381" priority="3" stopIfTrue="1" operator="greaterThan">
      <formula>$P$11</formula>
    </cfRule>
  </conditionalFormatting>
  <conditionalFormatting sqref="T31:W31">
    <cfRule type="cellIs" dxfId="380" priority="4" stopIfTrue="1" operator="greaterThan">
      <formula>$T$11</formula>
    </cfRule>
  </conditionalFormatting>
  <conditionalFormatting sqref="X31:AA31">
    <cfRule type="cellIs" dxfId="379" priority="5" stopIfTrue="1" operator="greaterThan">
      <formula>$X$11</formula>
    </cfRule>
  </conditionalFormatting>
  <conditionalFormatting sqref="AB31:AE31">
    <cfRule type="cellIs" dxfId="378" priority="6" stopIfTrue="1" operator="greaterThan">
      <formula>$AB$11</formula>
    </cfRule>
  </conditionalFormatting>
  <conditionalFormatting sqref="AF31:AI31">
    <cfRule type="cellIs" dxfId="377" priority="7" stopIfTrue="1" operator="greaterThan">
      <formula>$AF$11</formula>
    </cfRule>
  </conditionalFormatting>
  <conditionalFormatting sqref="AJ31:AM31">
    <cfRule type="cellIs" dxfId="376" priority="8" stopIfTrue="1" operator="greaterThan">
      <formula>$AJ$11</formula>
    </cfRule>
  </conditionalFormatting>
  <conditionalFormatting sqref="AN31:AQ31">
    <cfRule type="cellIs" dxfId="375" priority="9" stopIfTrue="1" operator="greaterThan">
      <formula>$AN$11</formula>
    </cfRule>
  </conditionalFormatting>
  <conditionalFormatting sqref="AR31:AU31">
    <cfRule type="cellIs" dxfId="374" priority="10" stopIfTrue="1" operator="greaterThan">
      <formula>$AR$11</formula>
    </cfRule>
  </conditionalFormatting>
  <conditionalFormatting sqref="AV31:AY31">
    <cfRule type="cellIs" dxfId="373" priority="11" stopIfTrue="1" operator="greaterThan">
      <formula>$AV$11</formula>
    </cfRule>
  </conditionalFormatting>
  <conditionalFormatting sqref="AZ1:BC1">
    <cfRule type="expression" dxfId="372" priority="1" stopIfTrue="1">
      <formula>"WEEKDAY($AX$1)=1"</formula>
    </cfRule>
  </conditionalFormatting>
  <conditionalFormatting sqref="AZ31:BC31">
    <cfRule type="cellIs" dxfId="371" priority="12" stopIfTrue="1" operator="greaterThan">
      <formula>$AZ$11</formula>
    </cfRule>
  </conditionalFormatting>
  <conditionalFormatting sqref="BD31:BG31">
    <cfRule type="cellIs" dxfId="370" priority="13" stopIfTrue="1" operator="greaterThan">
      <formula>$BD$11</formula>
    </cfRule>
  </conditionalFormatting>
  <conditionalFormatting sqref="BH31:BK31">
    <cfRule type="cellIs" dxfId="369" priority="14" stopIfTrue="1" operator="greaterThan">
      <formula>$BH$11</formula>
    </cfRule>
  </conditionalFormatting>
  <conditionalFormatting sqref="BL31:BO31">
    <cfRule type="cellIs" dxfId="368" priority="15" stopIfTrue="1" operator="greaterThan">
      <formula>$BL$11</formula>
    </cfRule>
  </conditionalFormatting>
  <conditionalFormatting sqref="BP31:BS31">
    <cfRule type="cellIs" dxfId="367" priority="22" stopIfTrue="1" operator="greaterThan">
      <formula>$BP$11</formula>
    </cfRule>
  </conditionalFormatting>
  <conditionalFormatting sqref="BT31:BW31">
    <cfRule type="cellIs" dxfId="366" priority="16" stopIfTrue="1" operator="greaterThan">
      <formula>$BT$11</formula>
    </cfRule>
  </conditionalFormatting>
  <conditionalFormatting sqref="BX31:CA31">
    <cfRule type="cellIs" dxfId="365" priority="20" stopIfTrue="1" operator="greaterThan">
      <formula>$BX$11</formula>
    </cfRule>
  </conditionalFormatting>
  <conditionalFormatting sqref="CB31:CE31">
    <cfRule type="cellIs" dxfId="364" priority="17" stopIfTrue="1" operator="greaterThan">
      <formula>$CB$11</formula>
    </cfRule>
  </conditionalFormatting>
  <conditionalFormatting sqref="CF31:CI31">
    <cfRule type="cellIs" dxfId="363" priority="18" stopIfTrue="1" operator="greaterThan">
      <formula>$CF$11</formula>
    </cfRule>
  </conditionalFormatting>
  <conditionalFormatting sqref="CJ31:CM31">
    <cfRule type="cellIs" dxfId="362" priority="19" stopIfTrue="1" operator="greaterThan">
      <formula>$CJ$11</formula>
    </cfRule>
  </conditionalFormatting>
  <printOptions horizontalCentered="1"/>
  <pageMargins left="0.19652777777777777" right="0.19652777777777777" top="0.19652777777777777" bottom="0.19652777777777777" header="0.51180555555555562" footer="0.51180555555555562"/>
  <pageSetup paperSize="9" scale="38" orientation="landscape" useFirstPageNumber="1" errors="NA" horizontalDpi="360" verticalDpi="360" r:id="rId1"/>
  <headerFooter alignWithMargins="0"/>
  <ignoredErrors>
    <ignoredError sqref="L14:CM30" unlockedFormula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DV52"/>
  <sheetViews>
    <sheetView showGridLines="0" showZeros="0" zoomScale="66" zoomScaleNormal="66" zoomScaleSheetLayoutView="50" workbookViewId="0">
      <selection activeCell="AF22" sqref="AF22"/>
    </sheetView>
  </sheetViews>
  <sheetFormatPr baseColWidth="10" defaultColWidth="3.83203125" defaultRowHeight="20.25" customHeight="1"/>
  <cols>
    <col min="1" max="1" width="3.5" style="64" customWidth="1"/>
    <col min="2" max="2" width="10.6640625" style="65" customWidth="1"/>
    <col min="3" max="3" width="6.6640625" style="65" customWidth="1"/>
    <col min="4" max="7" width="6.6640625" style="65" hidden="1" customWidth="1"/>
    <col min="8" max="8" width="6.6640625" style="64" customWidth="1"/>
    <col min="9" max="9" width="15" style="64" bestFit="1" customWidth="1"/>
    <col min="10" max="10" width="10.6640625" style="64" customWidth="1"/>
    <col min="11" max="11" width="11.33203125" style="65" customWidth="1"/>
    <col min="12" max="19" width="1.83203125" style="65" customWidth="1"/>
    <col min="20" max="78" width="1.83203125" style="64" customWidth="1"/>
    <col min="79" max="79" width="2.33203125" style="64" customWidth="1"/>
    <col min="80" max="91" width="1.83203125" style="64" customWidth="1"/>
    <col min="92" max="93" width="4.83203125" style="64" customWidth="1"/>
    <col min="94" max="94" width="4.83203125" style="221" customWidth="1"/>
    <col min="95" max="95" width="4.83203125" style="64" customWidth="1"/>
    <col min="96" max="97" width="8.6640625" style="64" customWidth="1"/>
    <col min="98" max="98" width="8.6640625" style="69" customWidth="1"/>
    <col min="99" max="99" width="12.33203125" style="69" customWidth="1"/>
    <col min="100" max="100" width="7.6640625" style="69" hidden="1" customWidth="1"/>
    <col min="101" max="101" width="6.6640625" style="64" customWidth="1"/>
    <col min="102" max="102" width="5.5" style="64" customWidth="1"/>
    <col min="103" max="16384" width="3.83203125" style="64"/>
  </cols>
  <sheetData>
    <row r="1" spans="1:105" ht="36" customHeight="1">
      <c r="J1" s="64" t="s">
        <v>209</v>
      </c>
      <c r="K1" s="1248" t="str">
        <f>ﾃﾞｰﾀ入力!B4</f>
        <v>新宿三丁目</v>
      </c>
      <c r="L1" s="1248"/>
      <c r="M1" s="1248"/>
      <c r="N1" s="1248"/>
      <c r="O1" s="1248"/>
      <c r="P1" s="1248"/>
      <c r="Q1" s="1248"/>
      <c r="R1" s="1248"/>
      <c r="S1" s="1248"/>
      <c r="T1" s="1248"/>
      <c r="U1" s="1248"/>
      <c r="V1" s="1343" t="s">
        <v>139</v>
      </c>
      <c r="W1" s="1343"/>
      <c r="X1" s="1343"/>
      <c r="Y1" s="1343"/>
      <c r="Z1" s="222"/>
      <c r="AC1" s="1340">
        <f>ﾃﾞｰﾀ入力!B5</f>
        <v>4</v>
      </c>
      <c r="AD1" s="1340"/>
      <c r="AE1" s="1340"/>
      <c r="AF1" s="1340"/>
      <c r="AG1" s="1340"/>
      <c r="AH1" s="1340"/>
      <c r="AI1" s="1340"/>
      <c r="AJ1" s="1340" t="s">
        <v>8</v>
      </c>
      <c r="AK1" s="1340"/>
      <c r="AL1" s="1340"/>
      <c r="AM1" s="1340"/>
      <c r="AN1" s="1340">
        <v>20</v>
      </c>
      <c r="AO1" s="1340"/>
      <c r="AP1" s="1340"/>
      <c r="AQ1" s="1340"/>
      <c r="AR1" s="1340" t="s">
        <v>120</v>
      </c>
      <c r="AS1" s="1340"/>
      <c r="AT1" s="1340"/>
      <c r="AU1" s="1340"/>
      <c r="AV1" s="605"/>
      <c r="AW1" s="605"/>
      <c r="AX1" s="605"/>
      <c r="AY1" s="605"/>
      <c r="AZ1" s="1342">
        <f>DATE(ﾃﾞｰﾀ入力!B3,ﾃﾞｰﾀ入力!B5,AN1)</f>
        <v>46132</v>
      </c>
      <c r="BA1" s="1342"/>
      <c r="BB1" s="1342"/>
      <c r="BC1" s="1342"/>
      <c r="BD1" s="1341" t="s">
        <v>148</v>
      </c>
      <c r="BE1" s="1341"/>
      <c r="BF1" s="1341"/>
      <c r="BG1" s="1341"/>
      <c r="BH1" s="1341"/>
      <c r="BI1" s="1341"/>
      <c r="BJ1" s="1341"/>
      <c r="BK1" s="1341"/>
      <c r="BL1" s="223"/>
      <c r="BM1" s="223"/>
      <c r="BN1" s="223"/>
      <c r="BO1" s="223"/>
      <c r="BP1" s="223"/>
      <c r="BQ1" s="223"/>
      <c r="BR1" s="223"/>
      <c r="BS1" s="223"/>
      <c r="BT1" s="1294" t="s">
        <v>200</v>
      </c>
      <c r="BU1" s="1294"/>
      <c r="BV1" s="1294"/>
      <c r="BW1" s="1294"/>
      <c r="BX1" s="1294"/>
      <c r="BY1" s="1294"/>
      <c r="BZ1" s="1294"/>
      <c r="CA1" s="1293">
        <v>1</v>
      </c>
      <c r="CB1" s="1293"/>
      <c r="CC1" s="1293"/>
      <c r="CD1" s="1293"/>
      <c r="CE1" s="1293"/>
      <c r="CH1" s="69"/>
      <c r="CI1" s="69"/>
      <c r="CJ1" s="69"/>
      <c r="CP1" s="64"/>
      <c r="CT1" s="64"/>
      <c r="CU1" s="64"/>
      <c r="CV1" s="64"/>
    </row>
    <row r="2" spans="1:105" ht="20.25" customHeight="1">
      <c r="B2" s="224"/>
      <c r="I2" s="225"/>
      <c r="J2" s="226"/>
      <c r="K2" s="318"/>
      <c r="L2" s="351">
        <v>0.20833333333333334</v>
      </c>
      <c r="M2" s="352"/>
      <c r="N2" s="352"/>
      <c r="O2" s="353"/>
      <c r="P2" s="354">
        <v>0.25</v>
      </c>
      <c r="Q2" s="355"/>
      <c r="R2" s="355"/>
      <c r="S2" s="355"/>
      <c r="T2" s="355" t="s">
        <v>149</v>
      </c>
      <c r="U2" s="355"/>
      <c r="V2" s="356"/>
      <c r="W2" s="356"/>
      <c r="X2" s="355" t="s">
        <v>150</v>
      </c>
      <c r="Y2" s="355"/>
      <c r="Z2" s="355"/>
      <c r="AA2" s="355"/>
      <c r="AB2" s="355" t="s">
        <v>151</v>
      </c>
      <c r="AC2" s="355"/>
      <c r="AD2" s="355"/>
      <c r="AE2" s="355"/>
      <c r="AF2" s="355" t="s">
        <v>152</v>
      </c>
      <c r="AG2" s="355"/>
      <c r="AH2" s="355"/>
      <c r="AI2" s="355"/>
      <c r="AJ2" s="355" t="s">
        <v>153</v>
      </c>
      <c r="AK2" s="355"/>
      <c r="AL2" s="355"/>
      <c r="AM2" s="355"/>
      <c r="AN2" s="355" t="s">
        <v>154</v>
      </c>
      <c r="AO2" s="355"/>
      <c r="AP2" s="355"/>
      <c r="AQ2" s="355"/>
      <c r="AR2" s="355" t="s">
        <v>155</v>
      </c>
      <c r="AS2" s="355"/>
      <c r="AT2" s="355"/>
      <c r="AU2" s="355"/>
      <c r="AV2" s="355" t="s">
        <v>156</v>
      </c>
      <c r="AW2" s="355"/>
      <c r="AX2" s="355"/>
      <c r="AY2" s="355"/>
      <c r="AZ2" s="355" t="s">
        <v>157</v>
      </c>
      <c r="BA2" s="355"/>
      <c r="BB2" s="355"/>
      <c r="BC2" s="355"/>
      <c r="BD2" s="355" t="s">
        <v>158</v>
      </c>
      <c r="BE2" s="355"/>
      <c r="BF2" s="355"/>
      <c r="BG2" s="355"/>
      <c r="BH2" s="355" t="s">
        <v>159</v>
      </c>
      <c r="BI2" s="355"/>
      <c r="BJ2" s="355"/>
      <c r="BK2" s="355"/>
      <c r="BL2" s="355" t="s">
        <v>160</v>
      </c>
      <c r="BM2" s="355"/>
      <c r="BN2" s="355"/>
      <c r="BO2" s="355"/>
      <c r="BP2" s="355" t="s">
        <v>161</v>
      </c>
      <c r="BQ2" s="355"/>
      <c r="BR2" s="355"/>
      <c r="BS2" s="355"/>
      <c r="BT2" s="355" t="s">
        <v>162</v>
      </c>
      <c r="BU2" s="355"/>
      <c r="BV2" s="355"/>
      <c r="BW2" s="355"/>
      <c r="BX2" s="355" t="s">
        <v>163</v>
      </c>
      <c r="BY2" s="355"/>
      <c r="BZ2" s="355"/>
      <c r="CA2" s="355"/>
      <c r="CB2" s="355" t="s">
        <v>164</v>
      </c>
      <c r="CC2" s="355"/>
      <c r="CD2" s="355"/>
      <c r="CE2" s="355"/>
      <c r="CF2" s="355" t="s">
        <v>165</v>
      </c>
      <c r="CG2" s="355"/>
      <c r="CH2" s="355"/>
      <c r="CI2" s="355"/>
      <c r="CJ2" s="355" t="s">
        <v>166</v>
      </c>
      <c r="CK2" s="355"/>
      <c r="CL2" s="355"/>
      <c r="CM2" s="355"/>
      <c r="CN2" s="1214"/>
      <c r="CO2" s="1214"/>
      <c r="CP2" s="64"/>
      <c r="CT2" s="221"/>
      <c r="CU2" s="64"/>
      <c r="CV2" s="64"/>
      <c r="CX2" s="69"/>
      <c r="CY2" s="69"/>
      <c r="CZ2" s="69"/>
    </row>
    <row r="3" spans="1:105" ht="20.25" customHeight="1">
      <c r="I3" s="1311" t="s">
        <v>167</v>
      </c>
      <c r="J3" s="1311"/>
      <c r="K3" s="357" t="s">
        <v>168</v>
      </c>
      <c r="L3" s="1210">
        <f>CHOOSE(CA1,ﾃﾞｰﾀ入力!X4,ﾃﾞｰﾀ入力!X5,ﾃﾞｰﾀ入力!X6,ﾃﾞｰﾀ入力!X7,ﾃﾞｰﾀ入力!X8,ﾃﾞｰﾀ入力!X9)</f>
        <v>0</v>
      </c>
      <c r="M3" s="1210"/>
      <c r="N3" s="1210"/>
      <c r="O3" s="1210"/>
      <c r="P3" s="1217">
        <f>CHOOSE($CA$1,ﾃﾞｰﾀ入力!Y$4,ﾃﾞｰﾀ入力!Y$5,ﾃﾞｰﾀ入力!Y$6,ﾃﾞｰﾀ入力!Y$7,ﾃﾞｰﾀ入力!Y$8,ﾃﾞｰﾀ入力!Y$9)</f>
        <v>0</v>
      </c>
      <c r="Q3" s="1217"/>
      <c r="R3" s="1217"/>
      <c r="S3" s="1217"/>
      <c r="T3" s="1217">
        <f>CHOOSE($CA$1,ﾃﾞｰﾀ入力!Z$4,ﾃﾞｰﾀ入力!Z$5,ﾃﾞｰﾀ入力!Z$6,ﾃﾞｰﾀ入力!Z$7,ﾃﾞｰﾀ入力!Z$8,ﾃﾞｰﾀ入力!Z$9)</f>
        <v>0</v>
      </c>
      <c r="U3" s="1217"/>
      <c r="V3" s="1217"/>
      <c r="W3" s="1217"/>
      <c r="X3" s="1217">
        <f>CHOOSE($CA$1,ﾃﾞｰﾀ入力!AA$4,ﾃﾞｰﾀ入力!AA$5,ﾃﾞｰﾀ入力!AA$6,ﾃﾞｰﾀ入力!AA$7,ﾃﾞｰﾀ入力!AA$8,ﾃﾞｰﾀ入力!AA$9)</f>
        <v>7</v>
      </c>
      <c r="Y3" s="1217"/>
      <c r="Z3" s="1217"/>
      <c r="AA3" s="1217"/>
      <c r="AB3" s="1217">
        <f>CHOOSE($CA$1,ﾃﾞｰﾀ入力!AB$4,ﾃﾞｰﾀ入力!AB$5,ﾃﾞｰﾀ入力!AB$6,ﾃﾞｰﾀ入力!AB$7,ﾃﾞｰﾀ入力!AB$8,ﾃﾞｰﾀ入力!AB$9)</f>
        <v>13</v>
      </c>
      <c r="AC3" s="1217"/>
      <c r="AD3" s="1217"/>
      <c r="AE3" s="1217"/>
      <c r="AF3" s="1217">
        <f>CHOOSE($CA$1,ﾃﾞｰﾀ入力!AC$4,ﾃﾞｰﾀ入力!AC$5,ﾃﾞｰﾀ入力!AC$6,ﾃﾞｰﾀ入力!AC$7,ﾃﾞｰﾀ入力!AC$8,ﾃﾞｰﾀ入力!AC$9)</f>
        <v>13</v>
      </c>
      <c r="AG3" s="1217"/>
      <c r="AH3" s="1217"/>
      <c r="AI3" s="1217"/>
      <c r="AJ3" s="1217">
        <f>CHOOSE($CA$1,ﾃﾞｰﾀ入力!AD$4,ﾃﾞｰﾀ入力!AD$5,ﾃﾞｰﾀ入力!AD$6,ﾃﾞｰﾀ入力!AD$7,ﾃﾞｰﾀ入力!AD$8,ﾃﾞｰﾀ入力!AD$9)</f>
        <v>18</v>
      </c>
      <c r="AK3" s="1217"/>
      <c r="AL3" s="1217"/>
      <c r="AM3" s="1217"/>
      <c r="AN3" s="1217">
        <f>CHOOSE($CA$1,ﾃﾞｰﾀ入力!AE$4,ﾃﾞｰﾀ入力!AE$5,ﾃﾞｰﾀ入力!AE$6,ﾃﾞｰﾀ入力!AE$7,ﾃﾞｰﾀ入力!AE$8,ﾃﾞｰﾀ入力!AE$9)</f>
        <v>28</v>
      </c>
      <c r="AO3" s="1217"/>
      <c r="AP3" s="1217"/>
      <c r="AQ3" s="1217"/>
      <c r="AR3" s="1217">
        <f>CHOOSE($CA$1,ﾃﾞｰﾀ入力!AF$4,ﾃﾞｰﾀ入力!AF$5,ﾃﾞｰﾀ入力!AF$6,ﾃﾞｰﾀ入力!AF$7,ﾃﾞｰﾀ入力!AF$8,ﾃﾞｰﾀ入力!AF$9)</f>
        <v>31</v>
      </c>
      <c r="AS3" s="1217"/>
      <c r="AT3" s="1217"/>
      <c r="AU3" s="1217"/>
      <c r="AV3" s="1217">
        <f>CHOOSE($CA$1,ﾃﾞｰﾀ入力!AG$4,ﾃﾞｰﾀ入力!AG$5,ﾃﾞｰﾀ入力!AG$6,ﾃﾞｰﾀ入力!AG$7,ﾃﾞｰﾀ入力!AG$8,ﾃﾞｰﾀ入力!AG$9)</f>
        <v>30</v>
      </c>
      <c r="AW3" s="1217"/>
      <c r="AX3" s="1217"/>
      <c r="AY3" s="1217"/>
      <c r="AZ3" s="1217">
        <f>CHOOSE($CA$1,ﾃﾞｰﾀ入力!AH$4,ﾃﾞｰﾀ入力!AH$5,ﾃﾞｰﾀ入力!AH$6,ﾃﾞｰﾀ入力!AH$7,ﾃﾞｰﾀ入力!AH$8,ﾃﾞｰﾀ入力!AH$9)</f>
        <v>32</v>
      </c>
      <c r="BA3" s="1217"/>
      <c r="BB3" s="1217"/>
      <c r="BC3" s="1217"/>
      <c r="BD3" s="1217">
        <f>CHOOSE($CA$1,ﾃﾞｰﾀ入力!AI$4,ﾃﾞｰﾀ入力!AI$5,ﾃﾞｰﾀ入力!AI$6,ﾃﾞｰﾀ入力!AI$7,ﾃﾞｰﾀ入力!AI$8,ﾃﾞｰﾀ入力!AI$9)</f>
        <v>30</v>
      </c>
      <c r="BE3" s="1217"/>
      <c r="BF3" s="1217"/>
      <c r="BG3" s="1217"/>
      <c r="BH3" s="1217">
        <f>CHOOSE($CA$1,ﾃﾞｰﾀ入力!AJ$4,ﾃﾞｰﾀ入力!AJ$5,ﾃﾞｰﾀ入力!AJ$6,ﾃﾞｰﾀ入力!AJ$7,ﾃﾞｰﾀ入力!AJ$8,ﾃﾞｰﾀ入力!AJ$9)</f>
        <v>21</v>
      </c>
      <c r="BI3" s="1217"/>
      <c r="BJ3" s="1217"/>
      <c r="BK3" s="1217"/>
      <c r="BL3" s="1217">
        <f>CHOOSE($CA$1,ﾃﾞｰﾀ入力!AK$4,ﾃﾞｰﾀ入力!AK$5,ﾃﾞｰﾀ入力!AK$6,ﾃﾞｰﾀ入力!AK$7,ﾃﾞｰﾀ入力!AK$8,ﾃﾞｰﾀ入力!AK$9)</f>
        <v>15</v>
      </c>
      <c r="BM3" s="1217"/>
      <c r="BN3" s="1217"/>
      <c r="BO3" s="1217"/>
      <c r="BP3" s="1217">
        <f>CHOOSE($CA$1,ﾃﾞｰﾀ入力!AL$4,ﾃﾞｰﾀ入力!AL$5,ﾃﾞｰﾀ入力!AL$6,ﾃﾞｰﾀ入力!AL$7,ﾃﾞｰﾀ入力!AL$8,ﾃﾞｰﾀ入力!AL$9)</f>
        <v>16</v>
      </c>
      <c r="BQ3" s="1217"/>
      <c r="BR3" s="1217"/>
      <c r="BS3" s="1217"/>
      <c r="BT3" s="1217">
        <f>CHOOSE($CA$1,ﾃﾞｰﾀ入力!AM$4,ﾃﾞｰﾀ入力!AM$5,ﾃﾞｰﾀ入力!AM$6,ﾃﾞｰﾀ入力!AM$7,ﾃﾞｰﾀ入力!AM$8,ﾃﾞｰﾀ入力!AM$9)</f>
        <v>12</v>
      </c>
      <c r="BU3" s="1217"/>
      <c r="BV3" s="1217"/>
      <c r="BW3" s="1217"/>
      <c r="BX3" s="1217">
        <f>CHOOSE($CA$1,ﾃﾞｰﾀ入力!AN4,ﾃﾞｰﾀ入力!AN$5,ﾃﾞｰﾀ入力!AN$6,ﾃﾞｰﾀ入力!AN$7,ﾃﾞｰﾀ入力!AN$8,ﾃﾞｰﾀ入力!AN$9)</f>
        <v>4</v>
      </c>
      <c r="BY3" s="1217"/>
      <c r="BZ3" s="1217"/>
      <c r="CA3" s="1217"/>
      <c r="CB3" s="1217">
        <f>CHOOSE($CA$1,ﾃﾞｰﾀ入力!AO$4,ﾃﾞｰﾀ入力!AO$5,ﾃﾞｰﾀ入力!AO$6,ﾃﾞｰﾀ入力!AO$7,ﾃﾞｰﾀ入力!AO$8,ﾃﾞｰﾀ入力!AO$9)</f>
        <v>0</v>
      </c>
      <c r="CC3" s="1217"/>
      <c r="CD3" s="1217"/>
      <c r="CE3" s="1217"/>
      <c r="CF3" s="1217">
        <f>CHOOSE($CA$1,ﾃﾞｰﾀ入力!AP$4,ﾃﾞｰﾀ入力!AP$5,ﾃﾞｰﾀ入力!AP$6,ﾃﾞｰﾀ入力!AP$7,ﾃﾞｰﾀ入力!AP$8,ﾃﾞｰﾀ入力!AP$9)</f>
        <v>0</v>
      </c>
      <c r="CG3" s="1217"/>
      <c r="CH3" s="1217"/>
      <c r="CI3" s="1217"/>
      <c r="CJ3" s="1217">
        <f>CHOOSE($CA$1,ﾃﾞｰﾀ入力!AQ$4,ﾃﾞｰﾀ入力!AQ$5,ﾃﾞｰﾀ入力!AQ$6,ﾃﾞｰﾀ入力!AQ$7,ﾃﾞｰﾀ入力!AQ$8,ﾃﾞｰﾀ入力!AQ$9)</f>
        <v>0</v>
      </c>
      <c r="CK3" s="1217"/>
      <c r="CL3" s="1217"/>
      <c r="CM3" s="1295"/>
      <c r="CN3" s="1215">
        <f>CHOOSE(CA1,ﾃﾞｰﾀ入力!V4,ﾃﾞｰﾀ入力!V5,ﾃﾞｰﾀ入力!V6,ﾃﾞｰﾀ入力!V7,ﾃﾞｰﾀ入力!V8,ﾃﾞｰﾀ入力!V9)</f>
        <v>270</v>
      </c>
      <c r="CO3" s="1216"/>
      <c r="CP3" s="64"/>
      <c r="CT3" s="221"/>
      <c r="CU3" s="64"/>
      <c r="CV3" s="64"/>
      <c r="CX3" s="69"/>
      <c r="CY3" s="69"/>
      <c r="CZ3" s="69"/>
    </row>
    <row r="4" spans="1:105" ht="20.25" customHeight="1">
      <c r="I4" s="1311"/>
      <c r="J4" s="1311"/>
      <c r="K4" s="358" t="s">
        <v>169</v>
      </c>
      <c r="L4" s="1344">
        <f>L3</f>
        <v>0</v>
      </c>
      <c r="M4" s="1345"/>
      <c r="N4" s="1345"/>
      <c r="O4" s="1346"/>
      <c r="P4" s="1333">
        <f>L4+P3</f>
        <v>0</v>
      </c>
      <c r="Q4" s="1333"/>
      <c r="R4" s="1333"/>
      <c r="S4" s="1333"/>
      <c r="T4" s="1126">
        <f>P4+T3</f>
        <v>0</v>
      </c>
      <c r="U4" s="1127"/>
      <c r="V4" s="1127"/>
      <c r="W4" s="1127"/>
      <c r="X4" s="1333">
        <f>T4+X3</f>
        <v>7</v>
      </c>
      <c r="Y4" s="1333"/>
      <c r="Z4" s="1333"/>
      <c r="AA4" s="1333"/>
      <c r="AB4" s="1333">
        <f>X4+AB3</f>
        <v>20</v>
      </c>
      <c r="AC4" s="1333"/>
      <c r="AD4" s="1333"/>
      <c r="AE4" s="1333"/>
      <c r="AF4" s="1333">
        <f>AB4+AF3</f>
        <v>33</v>
      </c>
      <c r="AG4" s="1333"/>
      <c r="AH4" s="1333"/>
      <c r="AI4" s="1333"/>
      <c r="AJ4" s="1333">
        <f>AF4+AJ3</f>
        <v>51</v>
      </c>
      <c r="AK4" s="1333"/>
      <c r="AL4" s="1333"/>
      <c r="AM4" s="1333"/>
      <c r="AN4" s="1333">
        <f>AJ4+AN3</f>
        <v>79</v>
      </c>
      <c r="AO4" s="1333"/>
      <c r="AP4" s="1333"/>
      <c r="AQ4" s="1333"/>
      <c r="AR4" s="1333">
        <f>AN4+AR3</f>
        <v>110</v>
      </c>
      <c r="AS4" s="1333"/>
      <c r="AT4" s="1333"/>
      <c r="AU4" s="1333"/>
      <c r="AV4" s="1333">
        <f>AR4+AV3</f>
        <v>140</v>
      </c>
      <c r="AW4" s="1333"/>
      <c r="AX4" s="1333"/>
      <c r="AY4" s="1333"/>
      <c r="AZ4" s="1333">
        <f>AV4+AZ3</f>
        <v>172</v>
      </c>
      <c r="BA4" s="1333"/>
      <c r="BB4" s="1333"/>
      <c r="BC4" s="1333"/>
      <c r="BD4" s="1333">
        <f>AZ4+BD3</f>
        <v>202</v>
      </c>
      <c r="BE4" s="1333"/>
      <c r="BF4" s="1333"/>
      <c r="BG4" s="1333"/>
      <c r="BH4" s="1333">
        <f>BD4+BH3</f>
        <v>223</v>
      </c>
      <c r="BI4" s="1333"/>
      <c r="BJ4" s="1333"/>
      <c r="BK4" s="1333"/>
      <c r="BL4" s="1333">
        <f>BH4+BL3</f>
        <v>238</v>
      </c>
      <c r="BM4" s="1333"/>
      <c r="BN4" s="1333"/>
      <c r="BO4" s="1333"/>
      <c r="BP4" s="1333">
        <f>BL4+BP3</f>
        <v>254</v>
      </c>
      <c r="BQ4" s="1333"/>
      <c r="BR4" s="1333"/>
      <c r="BS4" s="1333"/>
      <c r="BT4" s="1333">
        <f>BP4+BT3</f>
        <v>266</v>
      </c>
      <c r="BU4" s="1333"/>
      <c r="BV4" s="1333"/>
      <c r="BW4" s="1333"/>
      <c r="BX4" s="1333">
        <f>BT4+BX3</f>
        <v>270</v>
      </c>
      <c r="BY4" s="1333"/>
      <c r="BZ4" s="1333"/>
      <c r="CA4" s="1333"/>
      <c r="CB4" s="1333">
        <f>BX4+CB3</f>
        <v>270</v>
      </c>
      <c r="CC4" s="1333"/>
      <c r="CD4" s="1333"/>
      <c r="CE4" s="1333"/>
      <c r="CF4" s="1333">
        <f>CB4+CF3</f>
        <v>270</v>
      </c>
      <c r="CG4" s="1333"/>
      <c r="CH4" s="1333"/>
      <c r="CI4" s="1333"/>
      <c r="CJ4" s="1333">
        <f>CF4+CJ3</f>
        <v>270</v>
      </c>
      <c r="CK4" s="1333"/>
      <c r="CL4" s="1333"/>
      <c r="CM4" s="1353"/>
      <c r="CN4" s="1210">
        <f t="shared" ref="CN4:CN11" si="0">SUM(P4:CM4)</f>
        <v>2875</v>
      </c>
      <c r="CO4" s="1211"/>
      <c r="CP4" s="64"/>
      <c r="CT4" s="221"/>
      <c r="CU4" s="64"/>
      <c r="CV4" s="64"/>
      <c r="CX4" s="69"/>
      <c r="CY4" s="69"/>
      <c r="CZ4" s="69"/>
    </row>
    <row r="5" spans="1:105" ht="20.25" customHeight="1">
      <c r="I5" s="1311" t="s">
        <v>170</v>
      </c>
      <c r="J5" s="1311"/>
      <c r="K5" s="359" t="s">
        <v>171</v>
      </c>
      <c r="L5" s="1239"/>
      <c r="M5" s="1240"/>
      <c r="N5" s="1240"/>
      <c r="O5" s="1241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126"/>
      <c r="AK5" s="1126"/>
      <c r="AL5" s="1126"/>
      <c r="AM5" s="1126"/>
      <c r="AN5" s="1126"/>
      <c r="AO5" s="1126"/>
      <c r="AP5" s="1126"/>
      <c r="AQ5" s="1126"/>
      <c r="AR5" s="1126"/>
      <c r="AS5" s="1126"/>
      <c r="AT5" s="1126"/>
      <c r="AU5" s="1126"/>
      <c r="AV5" s="1126"/>
      <c r="AW5" s="1126"/>
      <c r="AX5" s="1126"/>
      <c r="AY5" s="1126"/>
      <c r="AZ5" s="1126"/>
      <c r="BA5" s="1126"/>
      <c r="BB5" s="1126"/>
      <c r="BC5" s="1126"/>
      <c r="BD5" s="1126"/>
      <c r="BE5" s="1126"/>
      <c r="BF5" s="1126"/>
      <c r="BG5" s="1126"/>
      <c r="BH5" s="1126"/>
      <c r="BI5" s="1126"/>
      <c r="BJ5" s="1126"/>
      <c r="BK5" s="1126"/>
      <c r="BL5" s="1126"/>
      <c r="BM5" s="1126"/>
      <c r="BN5" s="1126"/>
      <c r="BO5" s="1126"/>
      <c r="BP5" s="1126"/>
      <c r="BQ5" s="1126"/>
      <c r="BR5" s="1126"/>
      <c r="BS5" s="1126"/>
      <c r="BT5" s="1126"/>
      <c r="BU5" s="1126"/>
      <c r="BV5" s="1126"/>
      <c r="BW5" s="1126"/>
      <c r="BX5" s="1126"/>
      <c r="BY5" s="1126"/>
      <c r="BZ5" s="1126"/>
      <c r="CA5" s="1126"/>
      <c r="CB5" s="1126"/>
      <c r="CC5" s="1126"/>
      <c r="CD5" s="1126"/>
      <c r="CE5" s="1126"/>
      <c r="CF5" s="1297"/>
      <c r="CG5" s="1297"/>
      <c r="CH5" s="1297"/>
      <c r="CI5" s="1297"/>
      <c r="CJ5" s="1297"/>
      <c r="CK5" s="1297"/>
      <c r="CL5" s="1297"/>
      <c r="CM5" s="1354"/>
      <c r="CN5" s="1210">
        <f t="shared" si="0"/>
        <v>0</v>
      </c>
      <c r="CO5" s="1211"/>
      <c r="CP5" s="64"/>
      <c r="CT5" s="221"/>
      <c r="CU5" s="64"/>
      <c r="CV5" s="64"/>
      <c r="CX5" s="69"/>
      <c r="CY5" s="69"/>
      <c r="CZ5" s="69"/>
    </row>
    <row r="6" spans="1:105" ht="20.25" customHeight="1">
      <c r="I6" s="1339"/>
      <c r="J6" s="1339"/>
      <c r="K6" s="360" t="s">
        <v>169</v>
      </c>
      <c r="L6" s="1242"/>
      <c r="M6" s="1243"/>
      <c r="N6" s="1243"/>
      <c r="O6" s="1244"/>
      <c r="P6" s="1131"/>
      <c r="Q6" s="1131"/>
      <c r="R6" s="1131"/>
      <c r="S6" s="1131"/>
      <c r="T6" s="1131"/>
      <c r="U6" s="1131"/>
      <c r="V6" s="1131"/>
      <c r="W6" s="1131"/>
      <c r="X6" s="1131"/>
      <c r="Y6" s="1131"/>
      <c r="Z6" s="1131"/>
      <c r="AA6" s="1131"/>
      <c r="AB6" s="1131"/>
      <c r="AC6" s="1131"/>
      <c r="AD6" s="1131"/>
      <c r="AE6" s="1131"/>
      <c r="AF6" s="1131"/>
      <c r="AG6" s="1131"/>
      <c r="AH6" s="1131"/>
      <c r="AI6" s="1131"/>
      <c r="AJ6" s="1131"/>
      <c r="AK6" s="1131"/>
      <c r="AL6" s="1131"/>
      <c r="AM6" s="1131"/>
      <c r="AN6" s="1131"/>
      <c r="AO6" s="1131"/>
      <c r="AP6" s="1131"/>
      <c r="AQ6" s="1131"/>
      <c r="AR6" s="1131"/>
      <c r="AS6" s="1131"/>
      <c r="AT6" s="1131"/>
      <c r="AU6" s="1131"/>
      <c r="AV6" s="1131"/>
      <c r="AW6" s="1131"/>
      <c r="AX6" s="1131"/>
      <c r="AY6" s="1131"/>
      <c r="AZ6" s="1131"/>
      <c r="BA6" s="1131"/>
      <c r="BB6" s="1131"/>
      <c r="BC6" s="1131"/>
      <c r="BD6" s="1131"/>
      <c r="BE6" s="1131"/>
      <c r="BF6" s="1131"/>
      <c r="BG6" s="1131"/>
      <c r="BH6" s="1131"/>
      <c r="BI6" s="1131"/>
      <c r="BJ6" s="1131"/>
      <c r="BK6" s="1131"/>
      <c r="BL6" s="1131"/>
      <c r="BM6" s="1131"/>
      <c r="BN6" s="1131"/>
      <c r="BO6" s="1131"/>
      <c r="BP6" s="1131"/>
      <c r="BQ6" s="1131"/>
      <c r="BR6" s="1131"/>
      <c r="BS6" s="1131"/>
      <c r="BT6" s="1131"/>
      <c r="BU6" s="1131"/>
      <c r="BV6" s="1131"/>
      <c r="BW6" s="1131"/>
      <c r="BX6" s="1131"/>
      <c r="BY6" s="1131"/>
      <c r="BZ6" s="1131"/>
      <c r="CA6" s="1131"/>
      <c r="CB6" s="1131"/>
      <c r="CC6" s="1131"/>
      <c r="CD6" s="1131"/>
      <c r="CE6" s="1131"/>
      <c r="CF6" s="1298"/>
      <c r="CG6" s="1298"/>
      <c r="CH6" s="1298"/>
      <c r="CI6" s="1298"/>
      <c r="CJ6" s="1298"/>
      <c r="CK6" s="1298"/>
      <c r="CL6" s="1298"/>
      <c r="CM6" s="1299"/>
      <c r="CN6" s="1256">
        <f t="shared" si="0"/>
        <v>0</v>
      </c>
      <c r="CO6" s="1257"/>
      <c r="CP6" s="64"/>
      <c r="CT6" s="221"/>
      <c r="CU6" s="64"/>
      <c r="CV6" s="64"/>
      <c r="CX6" s="69"/>
      <c r="CY6" s="69"/>
      <c r="CZ6" s="69"/>
    </row>
    <row r="7" spans="1:105" ht="20.25" customHeight="1">
      <c r="I7" s="1338" t="s">
        <v>172</v>
      </c>
      <c r="J7" s="1338"/>
      <c r="K7" s="361" t="s">
        <v>168</v>
      </c>
      <c r="L7" s="1250">
        <f>IF(L3=0,0,LOOKUP(L3,ﾃﾞｰﾀ入力!$AU$12:$AU$32,ﾃﾞｰﾀ入力!$AV$12:$AV$32))</f>
        <v>0</v>
      </c>
      <c r="M7" s="1251"/>
      <c r="N7" s="1251"/>
      <c r="O7" s="1252"/>
      <c r="P7" s="1130">
        <f>IF(P3=0,0,LOOKUP(P3,ﾃﾞｰﾀ入力!$AU$12:$AU$32,ﾃﾞｰﾀ入力!$AV$12:$AV$32))</f>
        <v>0</v>
      </c>
      <c r="Q7" s="1130"/>
      <c r="R7" s="1130"/>
      <c r="S7" s="1130"/>
      <c r="T7" s="1130">
        <f>IF(T3=0,0,LOOKUP(T3,ﾃﾞｰﾀ入力!$AU$12:$AU$32,ﾃﾞｰﾀ入力!$AV$12:$AV$32))</f>
        <v>0</v>
      </c>
      <c r="U7" s="1130"/>
      <c r="V7" s="1130"/>
      <c r="W7" s="1130"/>
      <c r="X7" s="1130">
        <f>IF(X3=0,0,LOOKUP(X3,ﾃﾞｰﾀ入力!$AU$12:$AU$32,ﾃﾞｰﾀ入力!$AV$12:$AV$32))</f>
        <v>2</v>
      </c>
      <c r="Y7" s="1130"/>
      <c r="Z7" s="1130"/>
      <c r="AA7" s="1130"/>
      <c r="AB7" s="1130">
        <f>IF(AB3=0,0,LOOKUP(AB3,ﾃﾞｰﾀ入力!$AU$12:$AU$32,ﾃﾞｰﾀ入力!$AV$12:$AV$32))</f>
        <v>2</v>
      </c>
      <c r="AC7" s="1130"/>
      <c r="AD7" s="1130"/>
      <c r="AE7" s="1130"/>
      <c r="AF7" s="1130">
        <f>IF(AF3=0,0,LOOKUP(AF3,ﾃﾞｰﾀ入力!$AU$12:$AU$32,ﾃﾞｰﾀ入力!$AV$12:$AV$32))</f>
        <v>2</v>
      </c>
      <c r="AG7" s="1130"/>
      <c r="AH7" s="1130"/>
      <c r="AI7" s="1130"/>
      <c r="AJ7" s="1130">
        <f>IF(AJ3=0,0,LOOKUP(AJ3,ﾃﾞｰﾀ入力!$AU$12:$AU$32,ﾃﾞｰﾀ入力!$AV$12:$AV$32))</f>
        <v>2</v>
      </c>
      <c r="AK7" s="1130"/>
      <c r="AL7" s="1130"/>
      <c r="AM7" s="1130"/>
      <c r="AN7" s="1130">
        <f>IF(AN3=0,0,LOOKUP(AN3,ﾃﾞｰﾀ入力!$AU$12:$AU$32,ﾃﾞｰﾀ入力!$AV$12:$AV$32))</f>
        <v>4</v>
      </c>
      <c r="AO7" s="1130"/>
      <c r="AP7" s="1130"/>
      <c r="AQ7" s="1130"/>
      <c r="AR7" s="1130">
        <f>IF(AR3=0,0,LOOKUP(AR3,ﾃﾞｰﾀ入力!$AU$12:$AU$32,ﾃﾞｰﾀ入力!$AV$12:$AV$32))</f>
        <v>4</v>
      </c>
      <c r="AS7" s="1130"/>
      <c r="AT7" s="1130"/>
      <c r="AU7" s="1130"/>
      <c r="AV7" s="1130">
        <f>IF(AV3=0,0,LOOKUP(AV3,ﾃﾞｰﾀ入力!$AU$12:$AU$32,ﾃﾞｰﾀ入力!$AV$12:$AV$32))</f>
        <v>4</v>
      </c>
      <c r="AW7" s="1130"/>
      <c r="AX7" s="1130"/>
      <c r="AY7" s="1130"/>
      <c r="AZ7" s="1130">
        <f>IF(AZ3=0,0,LOOKUP(AZ3,ﾃﾞｰﾀ入力!$AU$12:$AU$32,ﾃﾞｰﾀ入力!$AV$12:$AV$32))</f>
        <v>4</v>
      </c>
      <c r="BA7" s="1130"/>
      <c r="BB7" s="1130"/>
      <c r="BC7" s="1130"/>
      <c r="BD7" s="1130">
        <f>IF(BD3=0,0,LOOKUP(BD3,ﾃﾞｰﾀ入力!$AU$12:$AU$32,ﾃﾞｰﾀ入力!$AV$12:$AV$32))</f>
        <v>4</v>
      </c>
      <c r="BE7" s="1130"/>
      <c r="BF7" s="1130"/>
      <c r="BG7" s="1130"/>
      <c r="BH7" s="1130">
        <f>IF(BH3=0,0,LOOKUP(BH3,ﾃﾞｰﾀ入力!$AU$12:$AU$32,ﾃﾞｰﾀ入力!$AV$12:$AV$32))</f>
        <v>3</v>
      </c>
      <c r="BI7" s="1130"/>
      <c r="BJ7" s="1130"/>
      <c r="BK7" s="1130"/>
      <c r="BL7" s="1130">
        <f>IF(BL3=0,0,LOOKUP(BL3,ﾃﾞｰﾀ入力!$AU$12:$AU$32,ﾃﾞｰﾀ入力!$AV$12:$AV$32))</f>
        <v>2</v>
      </c>
      <c r="BM7" s="1130"/>
      <c r="BN7" s="1130"/>
      <c r="BO7" s="1130"/>
      <c r="BP7" s="1130">
        <f>IF(BP3=0,0,LOOKUP(BP3,ﾃﾞｰﾀ入力!$AU$12:$AU$32,ﾃﾞｰﾀ入力!$AV$12:$AV$32))</f>
        <v>2</v>
      </c>
      <c r="BQ7" s="1130"/>
      <c r="BR7" s="1130"/>
      <c r="BS7" s="1130"/>
      <c r="BT7" s="1130">
        <f>IF(BT3=0,0,LOOKUP(BT3,ﾃﾞｰﾀ入力!$AU$12:$AU$32,ﾃﾞｰﾀ入力!$AV$12:$AV$32))</f>
        <v>2</v>
      </c>
      <c r="BU7" s="1130"/>
      <c r="BV7" s="1130"/>
      <c r="BW7" s="1130"/>
      <c r="BX7" s="1130">
        <f>IF(BX3=0,0,LOOKUP(BX3,ﾃﾞｰﾀ入力!$AU$12:$AU$32,ﾃﾞｰﾀ入力!$AV$12:$AV$32))</f>
        <v>2</v>
      </c>
      <c r="BY7" s="1130"/>
      <c r="BZ7" s="1130"/>
      <c r="CA7" s="1130"/>
      <c r="CB7" s="1130">
        <f>IF(CB3=0,0,LOOKUP(CB3,ﾃﾞｰﾀ入力!$AU$12:$AU$32,ﾃﾞｰﾀ入力!$AV$12:$AV$32))</f>
        <v>0</v>
      </c>
      <c r="CC7" s="1130"/>
      <c r="CD7" s="1130"/>
      <c r="CE7" s="1130"/>
      <c r="CF7" s="1201">
        <f>IF(CF3=0,0,LOOKUP(CF3,ﾃﾞｰﾀ入力!$AU$12:$AU$32,ﾃﾞｰﾀ入力!$AV$12:$AV$32))</f>
        <v>0</v>
      </c>
      <c r="CG7" s="1201"/>
      <c r="CH7" s="1201"/>
      <c r="CI7" s="1201"/>
      <c r="CJ7" s="1201">
        <f>IF(CJ3=0,0,LOOKUP(CJ3,ﾃﾞｰﾀ入力!$AU$12:$AU$32,ﾃﾞｰﾀ入力!$AV$12:$AV$32))</f>
        <v>0</v>
      </c>
      <c r="CK7" s="1201"/>
      <c r="CL7" s="1201"/>
      <c r="CM7" s="1202"/>
      <c r="CN7" s="1134">
        <f t="shared" si="0"/>
        <v>39</v>
      </c>
      <c r="CO7" s="1135"/>
      <c r="CP7" s="64"/>
      <c r="CT7" s="644"/>
      <c r="CU7" s="64"/>
      <c r="CV7" s="64"/>
      <c r="CX7" s="69"/>
      <c r="CY7" s="69"/>
      <c r="CZ7" s="69"/>
    </row>
    <row r="8" spans="1:105" ht="20.25" customHeight="1">
      <c r="I8" s="1311" t="s">
        <v>173</v>
      </c>
      <c r="J8" s="1311"/>
      <c r="K8" s="357" t="s">
        <v>168</v>
      </c>
      <c r="L8" s="1233">
        <f>CHOOSE($CA$1,ﾃﾞｰﾀ入力!W13,ﾃﾞｰﾀ入力!W16,ﾃﾞｰﾀ入力!W19,ﾃﾞｰﾀ入力!W22,ﾃﾞｰﾀ入力!W25,ﾃﾞｰﾀ入力!W28)</f>
        <v>0</v>
      </c>
      <c r="M8" s="1234"/>
      <c r="N8" s="1234"/>
      <c r="O8" s="1235"/>
      <c r="P8" s="1156">
        <f>CHOOSE($CA$1,ﾃﾞｰﾀ入力!$X13,ﾃﾞｰﾀ入力!$X16,ﾃﾞｰﾀ入力!$X19,ﾃﾞｰﾀ入力!$X22,ﾃﾞｰﾀ入力!$X25,ﾃﾞｰﾀ入力!$X28)</f>
        <v>0</v>
      </c>
      <c r="Q8" s="1156"/>
      <c r="R8" s="1156"/>
      <c r="S8" s="1156"/>
      <c r="T8" s="1156">
        <f>CHOOSE($CA$1,ﾃﾞｰﾀ入力!$Y13,ﾃﾞｰﾀ入力!$Y16,ﾃﾞｰﾀ入力!$Y19,ﾃﾞｰﾀ入力!$Y22,ﾃﾞｰﾀ入力!$Y25,ﾃﾞｰﾀ入力!$Y28)</f>
        <v>0</v>
      </c>
      <c r="U8" s="1156"/>
      <c r="V8" s="1156"/>
      <c r="W8" s="1156"/>
      <c r="X8" s="1156">
        <f>CHOOSE($CA$1,ﾃﾞｰﾀ入力!$Z13,ﾃﾞｰﾀ入力!$Z16,ﾃﾞｰﾀ入力!$Z19,ﾃﾞｰﾀ入力!$Z22,ﾃﾞｰﾀ入力!$Z25,ﾃﾞｰﾀ入力!$Z28)</f>
        <v>0</v>
      </c>
      <c r="Y8" s="1156"/>
      <c r="Z8" s="1156"/>
      <c r="AA8" s="1156"/>
      <c r="AB8" s="1156">
        <f>CHOOSE($CA$1,ﾃﾞｰﾀ入力!$AA13,ﾃﾞｰﾀ入力!$AA16,ﾃﾞｰﾀ入力!$AA19,ﾃﾞｰﾀ入力!$AA22,ﾃﾞｰﾀ入力!$AA25,ﾃﾞｰﾀ入力!$AA28)</f>
        <v>0</v>
      </c>
      <c r="AC8" s="1156"/>
      <c r="AD8" s="1156"/>
      <c r="AE8" s="1156"/>
      <c r="AF8" s="1156">
        <f>CHOOSE($CA$1,ﾃﾞｰﾀ入力!$AB13,ﾃﾞｰﾀ入力!$AB16,ﾃﾞｰﾀ入力!$AB19,ﾃﾞｰﾀ入力!$AB22,ﾃﾞｰﾀ入力!$AB25,ﾃﾞｰﾀ入力!$AB28)</f>
        <v>0</v>
      </c>
      <c r="AG8" s="1156"/>
      <c r="AH8" s="1156"/>
      <c r="AI8" s="1156"/>
      <c r="AJ8" s="1156">
        <f>CHOOSE($CA$1,ﾃﾞｰﾀ入力!$AC13,ﾃﾞｰﾀ入力!$AC16,ﾃﾞｰﾀ入力!$AC19,ﾃﾞｰﾀ入力!$AC22,ﾃﾞｰﾀ入力!$AC25,ﾃﾞｰﾀ入力!$AC28)</f>
        <v>0</v>
      </c>
      <c r="AK8" s="1156"/>
      <c r="AL8" s="1156"/>
      <c r="AM8" s="1156"/>
      <c r="AN8" s="1156">
        <f>CHOOSE($CA$1,ﾃﾞｰﾀ入力!$AD13,ﾃﾞｰﾀ入力!$AD16,ﾃﾞｰﾀ入力!$AD19,ﾃﾞｰﾀ入力!$AD22,ﾃﾞｰﾀ入力!$AD25,ﾃﾞｰﾀ入力!$AD28)</f>
        <v>0</v>
      </c>
      <c r="AO8" s="1156"/>
      <c r="AP8" s="1156"/>
      <c r="AQ8" s="1156"/>
      <c r="AR8" s="1156">
        <f>CHOOSE($CA$1,ﾃﾞｰﾀ入力!$AE13,ﾃﾞｰﾀ入力!$AE16,ﾃﾞｰﾀ入力!$AE19,ﾃﾞｰﾀ入力!$AE22,ﾃﾞｰﾀ入力!$AE25,ﾃﾞｰﾀ入力!$AE28)</f>
        <v>0</v>
      </c>
      <c r="AS8" s="1156"/>
      <c r="AT8" s="1156"/>
      <c r="AU8" s="1156"/>
      <c r="AV8" s="1156">
        <f>CHOOSE($CA$1,ﾃﾞｰﾀ入力!$AF13,ﾃﾞｰﾀ入力!$AF16,ﾃﾞｰﾀ入力!$AF19,ﾃﾞｰﾀ入力!$AF22,ﾃﾞｰﾀ入力!$AF25,ﾃﾞｰﾀ入力!$AF28)</f>
        <v>0</v>
      </c>
      <c r="AW8" s="1156"/>
      <c r="AX8" s="1156"/>
      <c r="AY8" s="1156"/>
      <c r="AZ8" s="1156">
        <f>CHOOSE($CA$1,ﾃﾞｰﾀ入力!$AG13,ﾃﾞｰﾀ入力!$AG16,ﾃﾞｰﾀ入力!$AG19,ﾃﾞｰﾀ入力!$AG22,ﾃﾞｰﾀ入力!$AG25,ﾃﾞｰﾀ入力!$AG28)</f>
        <v>0</v>
      </c>
      <c r="BA8" s="1156"/>
      <c r="BB8" s="1156"/>
      <c r="BC8" s="1156"/>
      <c r="BD8" s="1156">
        <f>CHOOSE($CA$1,ﾃﾞｰﾀ入力!$AH13,ﾃﾞｰﾀ入力!$AH16,ﾃﾞｰﾀ入力!$AH19,ﾃﾞｰﾀ入力!$AH22,ﾃﾞｰﾀ入力!$AH25,ﾃﾞｰﾀ入力!$AH28)</f>
        <v>0</v>
      </c>
      <c r="BE8" s="1156"/>
      <c r="BF8" s="1156"/>
      <c r="BG8" s="1156"/>
      <c r="BH8" s="1156">
        <f>CHOOSE($CA$1,ﾃﾞｰﾀ入力!$AI13,ﾃﾞｰﾀ入力!$AI16,ﾃﾞｰﾀ入力!$AI19,ﾃﾞｰﾀ入力!$AI22,ﾃﾞｰﾀ入力!$AI25,ﾃﾞｰﾀ入力!$AI28)</f>
        <v>0</v>
      </c>
      <c r="BI8" s="1156"/>
      <c r="BJ8" s="1156"/>
      <c r="BK8" s="1156"/>
      <c r="BL8" s="1156">
        <f>CHOOSE($CA$1,ﾃﾞｰﾀ入力!$AJ13,ﾃﾞｰﾀ入力!$AJ16,ﾃﾞｰﾀ入力!$AJ19,ﾃﾞｰﾀ入力!$AJ22,ﾃﾞｰﾀ入力!$AJ25,ﾃﾞｰﾀ入力!$AJ28)</f>
        <v>0</v>
      </c>
      <c r="BM8" s="1156"/>
      <c r="BN8" s="1156"/>
      <c r="BO8" s="1156"/>
      <c r="BP8" s="1156">
        <f>CHOOSE($CA$1,ﾃﾞｰﾀ入力!$AK13,ﾃﾞｰﾀ入力!$AK16,ﾃﾞｰﾀ入力!$AK19,ﾃﾞｰﾀ入力!$AK22,ﾃﾞｰﾀ入力!$AK25,ﾃﾞｰﾀ入力!$AK28)</f>
        <v>0</v>
      </c>
      <c r="BQ8" s="1156"/>
      <c r="BR8" s="1156"/>
      <c r="BS8" s="1156"/>
      <c r="BT8" s="1156">
        <f>CHOOSE($CA$1,ﾃﾞｰﾀ入力!$AL13,ﾃﾞｰﾀ入力!$AL16,ﾃﾞｰﾀ入力!$AL19,ﾃﾞｰﾀ入力!$AL22,ﾃﾞｰﾀ入力!$AL25,ﾃﾞｰﾀ入力!$AL28)</f>
        <v>0</v>
      </c>
      <c r="BU8" s="1156"/>
      <c r="BV8" s="1156"/>
      <c r="BW8" s="1156"/>
      <c r="BX8" s="1156">
        <f>CHOOSE($CA$1,ﾃﾞｰﾀ入力!$AM13,ﾃﾞｰﾀ入力!$AM16,ﾃﾞｰﾀ入力!$AM19,ﾃﾞｰﾀ入力!$AM22,ﾃﾞｰﾀ入力!$AM25,ﾃﾞｰﾀ入力!$AM28)</f>
        <v>0</v>
      </c>
      <c r="BY8" s="1156"/>
      <c r="BZ8" s="1156"/>
      <c r="CA8" s="1156"/>
      <c r="CB8" s="1156">
        <f>CHOOSE($CA$1,ﾃﾞｰﾀ入力!$AN13,ﾃﾞｰﾀ入力!$AN16,ﾃﾞｰﾀ入力!$AN19,ﾃﾞｰﾀ入力!$AN22,ﾃﾞｰﾀ入力!$AN25,ﾃﾞｰﾀ入力!$AN28)</f>
        <v>0</v>
      </c>
      <c r="CC8" s="1156"/>
      <c r="CD8" s="1156"/>
      <c r="CE8" s="1156"/>
      <c r="CF8" s="1156">
        <f>CHOOSE($CA$1,ﾃﾞｰﾀ入力!$AO13,ﾃﾞｰﾀ入力!$AO16,ﾃﾞｰﾀ入力!$AO19,ﾃﾞｰﾀ入力!$AO22,ﾃﾞｰﾀ入力!$AO25,ﾃﾞｰﾀ入力!$AO28)</f>
        <v>0</v>
      </c>
      <c r="CG8" s="1156"/>
      <c r="CH8" s="1156"/>
      <c r="CI8" s="1156"/>
      <c r="CJ8" s="1156">
        <f>CHOOSE($CA$1,ﾃﾞｰﾀ入力!$AP13,ﾃﾞｰﾀ入力!$AP16,ﾃﾞｰﾀ入力!$AP19,ﾃﾞｰﾀ入力!$AP22,ﾃﾞｰﾀ入力!$AP25,ﾃﾞｰﾀ入力!$AP28)</f>
        <v>0</v>
      </c>
      <c r="CK8" s="1156"/>
      <c r="CL8" s="1156"/>
      <c r="CM8" s="1203"/>
      <c r="CN8" s="1136">
        <f t="shared" si="0"/>
        <v>0</v>
      </c>
      <c r="CO8" s="1137"/>
      <c r="CP8" s="64"/>
      <c r="CT8" s="221"/>
      <c r="CU8" s="64"/>
      <c r="CV8" s="64"/>
      <c r="CX8" s="69"/>
      <c r="CY8" s="69"/>
      <c r="CZ8" s="69"/>
    </row>
    <row r="9" spans="1:105" ht="20.25" customHeight="1">
      <c r="I9" s="1304" t="s">
        <v>174</v>
      </c>
      <c r="J9" s="1305"/>
      <c r="K9" s="357" t="s">
        <v>168</v>
      </c>
      <c r="L9" s="1233">
        <f>CHOOSE($CA$1,ﾃﾞｰﾀ入力!W14,ﾃﾞｰﾀ入力!W17,ﾃﾞｰﾀ入力!W20,ﾃﾞｰﾀ入力!W23,ﾃﾞｰﾀ入力!W26,ﾃﾞｰﾀ入力!W29)</f>
        <v>0</v>
      </c>
      <c r="M9" s="1234"/>
      <c r="N9" s="1234"/>
      <c r="O9" s="1235"/>
      <c r="P9" s="1138">
        <f>CHOOSE($CA$1,ﾃﾞｰﾀ入力!$X14,ﾃﾞｰﾀ入力!$X17,ﾃﾞｰﾀ入力!$X20,ﾃﾞｰﾀ入力!$X23,ﾃﾞｰﾀ入力!$X26,ﾃﾞｰﾀ入力!$X29)</f>
        <v>0</v>
      </c>
      <c r="Q9" s="1164"/>
      <c r="R9" s="1164"/>
      <c r="S9" s="1165"/>
      <c r="T9" s="1138">
        <f>CHOOSE($CA$1,ﾃﾞｰﾀ入力!$Y14,ﾃﾞｰﾀ入力!$Y17,ﾃﾞｰﾀ入力!$Y20,ﾃﾞｰﾀ入力!$Y23,ﾃﾞｰﾀ入力!$Y26,ﾃﾞｰﾀ入力!$Y29)</f>
        <v>0</v>
      </c>
      <c r="U9" s="1164"/>
      <c r="V9" s="1164"/>
      <c r="W9" s="1165"/>
      <c r="X9" s="1138">
        <f>CHOOSE($CA$1,ﾃﾞｰﾀ入力!$Z14,ﾃﾞｰﾀ入力!$Z17,ﾃﾞｰﾀ入力!$Z20,ﾃﾞｰﾀ入力!$Z23,ﾃﾞｰﾀ入力!$Z26,ﾃﾞｰﾀ入力!$Z29)</f>
        <v>0</v>
      </c>
      <c r="Y9" s="1164"/>
      <c r="Z9" s="1164"/>
      <c r="AA9" s="1165"/>
      <c r="AB9" s="1138">
        <f>CHOOSE($CA$1,ﾃﾞｰﾀ入力!$AA14,ﾃﾞｰﾀ入力!$AA17,ﾃﾞｰﾀ入力!$AA20,ﾃﾞｰﾀ入力!$AA23,ﾃﾞｰﾀ入力!$AA26,ﾃﾞｰﾀ入力!$AA29)</f>
        <v>0</v>
      </c>
      <c r="AC9" s="1164"/>
      <c r="AD9" s="1164"/>
      <c r="AE9" s="1165"/>
      <c r="AF9" s="1138">
        <f>CHOOSE($CA$1,ﾃﾞｰﾀ入力!$AB14,ﾃﾞｰﾀ入力!$AB17,ﾃﾞｰﾀ入力!$AB20,ﾃﾞｰﾀ入力!$AB23,ﾃﾞｰﾀ入力!$AB26,ﾃﾞｰﾀ入力!$AB29)</f>
        <v>0</v>
      </c>
      <c r="AG9" s="1164"/>
      <c r="AH9" s="1164"/>
      <c r="AI9" s="1165"/>
      <c r="AJ9" s="1138">
        <f>CHOOSE($CA$1,ﾃﾞｰﾀ入力!$AC14,ﾃﾞｰﾀ入力!$AC17,ﾃﾞｰﾀ入力!$AC20,ﾃﾞｰﾀ入力!$AC23,ﾃﾞｰﾀ入力!$AC26,ﾃﾞｰﾀ入力!$AC29)</f>
        <v>0</v>
      </c>
      <c r="AK9" s="1164"/>
      <c r="AL9" s="1164"/>
      <c r="AM9" s="1165"/>
      <c r="AN9" s="1138">
        <f>CHOOSE($CA$1,ﾃﾞｰﾀ入力!$AD14,ﾃﾞｰﾀ入力!$AD17,ﾃﾞｰﾀ入力!$AD20,ﾃﾞｰﾀ入力!$AD23,ﾃﾞｰﾀ入力!$AD26,ﾃﾞｰﾀ入力!$AD29)</f>
        <v>0</v>
      </c>
      <c r="AO9" s="1164"/>
      <c r="AP9" s="1164"/>
      <c r="AQ9" s="1165"/>
      <c r="AR9" s="1138">
        <f>CHOOSE($CA$1,ﾃﾞｰﾀ入力!$AE14,ﾃﾞｰﾀ入力!$AE17,ﾃﾞｰﾀ入力!$AE20,ﾃﾞｰﾀ入力!$AE23,ﾃﾞｰﾀ入力!$AE26,ﾃﾞｰﾀ入力!$AE29)</f>
        <v>0</v>
      </c>
      <c r="AS9" s="1164"/>
      <c r="AT9" s="1164"/>
      <c r="AU9" s="1165"/>
      <c r="AV9" s="1138">
        <f>CHOOSE($CA$1,ﾃﾞｰﾀ入力!$AF14,ﾃﾞｰﾀ入力!$AF17,ﾃﾞｰﾀ入力!$AF20,ﾃﾞｰﾀ入力!$AF23,ﾃﾞｰﾀ入力!$AF26,ﾃﾞｰﾀ入力!$AF29)</f>
        <v>0</v>
      </c>
      <c r="AW9" s="1164"/>
      <c r="AX9" s="1164"/>
      <c r="AY9" s="1165"/>
      <c r="AZ9" s="1138">
        <f>CHOOSE($CA$1,ﾃﾞｰﾀ入力!$AG14,ﾃﾞｰﾀ入力!$AG17,ﾃﾞｰﾀ入力!$AG20,ﾃﾞｰﾀ入力!$AG23,ﾃﾞｰﾀ入力!$AG26,ﾃﾞｰﾀ入力!$AG29)</f>
        <v>0</v>
      </c>
      <c r="BA9" s="1164"/>
      <c r="BB9" s="1164"/>
      <c r="BC9" s="1165"/>
      <c r="BD9" s="1138">
        <f>CHOOSE($CA$1,ﾃﾞｰﾀ入力!$AH14,ﾃﾞｰﾀ入力!$AH17,ﾃﾞｰﾀ入力!$AH20,ﾃﾞｰﾀ入力!$AH23,ﾃﾞｰﾀ入力!$AH26,ﾃﾞｰﾀ入力!$AH29)</f>
        <v>0</v>
      </c>
      <c r="BE9" s="1164"/>
      <c r="BF9" s="1164"/>
      <c r="BG9" s="1165"/>
      <c r="BH9" s="1138">
        <f>CHOOSE($CA$1,ﾃﾞｰﾀ入力!$AI14,ﾃﾞｰﾀ入力!$AI17,ﾃﾞｰﾀ入力!$AI20,ﾃﾞｰﾀ入力!$AI23,ﾃﾞｰﾀ入力!$AI26,ﾃﾞｰﾀ入力!$AI29)</f>
        <v>0</v>
      </c>
      <c r="BI9" s="1164"/>
      <c r="BJ9" s="1164"/>
      <c r="BK9" s="1165"/>
      <c r="BL9" s="1138">
        <f>CHOOSE($CA$1,ﾃﾞｰﾀ入力!$AJ14,ﾃﾞｰﾀ入力!$AJ17,ﾃﾞｰﾀ入力!$AJ20,ﾃﾞｰﾀ入力!$AJ23,ﾃﾞｰﾀ入力!$AJ26,ﾃﾞｰﾀ入力!$AJ29)</f>
        <v>0</v>
      </c>
      <c r="BM9" s="1164"/>
      <c r="BN9" s="1164"/>
      <c r="BO9" s="1165"/>
      <c r="BP9" s="1138">
        <f>CHOOSE($CA$1,ﾃﾞｰﾀ入力!$AK14,ﾃﾞｰﾀ入力!$AK17,ﾃﾞｰﾀ入力!$AK20,ﾃﾞｰﾀ入力!$AK23,ﾃﾞｰﾀ入力!$AK26,ﾃﾞｰﾀ入力!$AK29)</f>
        <v>0</v>
      </c>
      <c r="BQ9" s="1164"/>
      <c r="BR9" s="1164"/>
      <c r="BS9" s="1165"/>
      <c r="BT9" s="1138">
        <f>CHOOSE($CA$1,ﾃﾞｰﾀ入力!$AL14,ﾃﾞｰﾀ入力!$AL17,ﾃﾞｰﾀ入力!$AL20,ﾃﾞｰﾀ入力!$AL23,ﾃﾞｰﾀ入力!$AL26,ﾃﾞｰﾀ入力!$AL29)</f>
        <v>0</v>
      </c>
      <c r="BU9" s="1164"/>
      <c r="BV9" s="1164"/>
      <c r="BW9" s="1165"/>
      <c r="BX9" s="1138">
        <f>CHOOSE($CA$1,ﾃﾞｰﾀ入力!$AM14,ﾃﾞｰﾀ入力!$AM17,ﾃﾞｰﾀ入力!$AM20,ﾃﾞｰﾀ入力!$AM23,ﾃﾞｰﾀ入力!$AM26,ﾃﾞｰﾀ入力!$AM29)</f>
        <v>0</v>
      </c>
      <c r="BY9" s="1164"/>
      <c r="BZ9" s="1164"/>
      <c r="CA9" s="1165"/>
      <c r="CB9" s="1138">
        <f>CHOOSE($CA$1,ﾃﾞｰﾀ入力!$AN14,ﾃﾞｰﾀ入力!$AN17,ﾃﾞｰﾀ入力!$AN20,ﾃﾞｰﾀ入力!$AN23,ﾃﾞｰﾀ入力!$AN26,ﾃﾞｰﾀ入力!$AN29)</f>
        <v>0</v>
      </c>
      <c r="CC9" s="1164"/>
      <c r="CD9" s="1164"/>
      <c r="CE9" s="1165"/>
      <c r="CF9" s="1138">
        <f>CHOOSE($CA$1,ﾃﾞｰﾀ入力!$AO14,ﾃﾞｰﾀ入力!$AO17,ﾃﾞｰﾀ入力!$AO20,ﾃﾞｰﾀ入力!$AO23,ﾃﾞｰﾀ入力!$AO26,ﾃﾞｰﾀ入力!$AO29)</f>
        <v>0</v>
      </c>
      <c r="CG9" s="1164"/>
      <c r="CH9" s="1164"/>
      <c r="CI9" s="1165"/>
      <c r="CJ9" s="1138">
        <f>CHOOSE($CA$1,ﾃﾞｰﾀ入力!$AP14,ﾃﾞｰﾀ入力!$AP17,ﾃﾞｰﾀ入力!$AP20,ﾃﾞｰﾀ入力!$AP23,ﾃﾞｰﾀ入力!$AP26,ﾃﾞｰﾀ入力!$AP29)</f>
        <v>0</v>
      </c>
      <c r="CK9" s="1164"/>
      <c r="CL9" s="1164"/>
      <c r="CM9" s="1164"/>
      <c r="CN9" s="1136">
        <f t="shared" si="0"/>
        <v>0</v>
      </c>
      <c r="CO9" s="1137"/>
      <c r="CP9" s="64"/>
      <c r="CT9" s="221"/>
      <c r="CU9" s="64"/>
      <c r="CV9" s="64"/>
      <c r="CX9" s="69"/>
      <c r="CY9" s="69"/>
      <c r="CZ9" s="69"/>
    </row>
    <row r="10" spans="1:105" ht="20.25" customHeight="1">
      <c r="I10" s="1308" t="s">
        <v>175</v>
      </c>
      <c r="J10" s="1309"/>
      <c r="K10" s="362" t="s">
        <v>168</v>
      </c>
      <c r="L10" s="1325">
        <f>CHOOSE($CA$1,ﾃﾞｰﾀ入力!W15,ﾃﾞｰﾀ入力!W18,ﾃﾞｰﾀ入力!W21,ﾃﾞｰﾀ入力!W24,ﾃﾞｰﾀ入力!W27,ﾃﾞｰﾀ入力!W30)</f>
        <v>0</v>
      </c>
      <c r="M10" s="1326"/>
      <c r="N10" s="1326"/>
      <c r="O10" s="1327"/>
      <c r="P10" s="1163">
        <f>CHOOSE($CA$1,ﾃﾞｰﾀ入力!$X15,ﾃﾞｰﾀ入力!$X18,ﾃﾞｰﾀ入力!$X21,ﾃﾞｰﾀ入力!$X24,ﾃﾞｰﾀ入力!$X27,ﾃﾞｰﾀ入力!$X30)</f>
        <v>0</v>
      </c>
      <c r="Q10" s="1163"/>
      <c r="R10" s="1163"/>
      <c r="S10" s="1163"/>
      <c r="T10" s="1163">
        <f>CHOOSE($CA$1,ﾃﾞｰﾀ入力!$Y15,ﾃﾞｰﾀ入力!$Y18,ﾃﾞｰﾀ入力!$Y21,ﾃﾞｰﾀ入力!$Y24,ﾃﾞｰﾀ入力!$Y27,ﾃﾞｰﾀ入力!$Y30)</f>
        <v>0</v>
      </c>
      <c r="U10" s="1163"/>
      <c r="V10" s="1163"/>
      <c r="W10" s="1163"/>
      <c r="X10" s="1163">
        <f>CHOOSE($CA$1,ﾃﾞｰﾀ入力!$Z15,ﾃﾞｰﾀ入力!$Z18,ﾃﾞｰﾀ入力!$Z21,ﾃﾞｰﾀ入力!$Z24,ﾃﾞｰﾀ入力!$Z27,ﾃﾞｰﾀ入力!$Z30)</f>
        <v>0</v>
      </c>
      <c r="Y10" s="1163"/>
      <c r="Z10" s="1163"/>
      <c r="AA10" s="1163"/>
      <c r="AB10" s="1163">
        <f>CHOOSE($CA$1,ﾃﾞｰﾀ入力!$AA15,ﾃﾞｰﾀ入力!$AA18,ﾃﾞｰﾀ入力!$AA21,ﾃﾞｰﾀ入力!$AA24,ﾃﾞｰﾀ入力!$AA27,ﾃﾞｰﾀ入力!$AA30)</f>
        <v>0</v>
      </c>
      <c r="AC10" s="1163"/>
      <c r="AD10" s="1163"/>
      <c r="AE10" s="1163"/>
      <c r="AF10" s="1163">
        <f>CHOOSE($CA$1,ﾃﾞｰﾀ入力!$AB15,ﾃﾞｰﾀ入力!$AB18,ﾃﾞｰﾀ入力!$AB21,ﾃﾞｰﾀ入力!$AB24,ﾃﾞｰﾀ入力!$AB27,ﾃﾞｰﾀ入力!$AB30)</f>
        <v>0</v>
      </c>
      <c r="AG10" s="1163"/>
      <c r="AH10" s="1163"/>
      <c r="AI10" s="1163"/>
      <c r="AJ10" s="1163">
        <f>CHOOSE($CA$1,ﾃﾞｰﾀ入力!$AC15,ﾃﾞｰﾀ入力!$AC18,ﾃﾞｰﾀ入力!$AC21,ﾃﾞｰﾀ入力!$AC24,ﾃﾞｰﾀ入力!$AC27,ﾃﾞｰﾀ入力!$AC30)</f>
        <v>0</v>
      </c>
      <c r="AK10" s="1163"/>
      <c r="AL10" s="1163"/>
      <c r="AM10" s="1163"/>
      <c r="AN10" s="1163">
        <f>CHOOSE($CA$1,ﾃﾞｰﾀ入力!$AD15,ﾃﾞｰﾀ入力!$AD18,ﾃﾞｰﾀ入力!$AD21,ﾃﾞｰﾀ入力!$AD24,ﾃﾞｰﾀ入力!$AD27,ﾃﾞｰﾀ入力!$AD30)</f>
        <v>0</v>
      </c>
      <c r="AO10" s="1163"/>
      <c r="AP10" s="1163"/>
      <c r="AQ10" s="1163"/>
      <c r="AR10" s="1163">
        <f>CHOOSE($CA$1,ﾃﾞｰﾀ入力!$AE15,ﾃﾞｰﾀ入力!$AE18,ﾃﾞｰﾀ入力!$AE21,ﾃﾞｰﾀ入力!$AE24,ﾃﾞｰﾀ入力!$AE27,ﾃﾞｰﾀ入力!$AE30)</f>
        <v>0</v>
      </c>
      <c r="AS10" s="1163"/>
      <c r="AT10" s="1163"/>
      <c r="AU10" s="1163"/>
      <c r="AV10" s="1163">
        <f>CHOOSE($CA$1,ﾃﾞｰﾀ入力!$AF15,ﾃﾞｰﾀ入力!$AF18,ﾃﾞｰﾀ入力!$AF21,ﾃﾞｰﾀ入力!$AF24,ﾃﾞｰﾀ入力!$AF27,ﾃﾞｰﾀ入力!$AF30)</f>
        <v>0</v>
      </c>
      <c r="AW10" s="1163"/>
      <c r="AX10" s="1163"/>
      <c r="AY10" s="1163"/>
      <c r="AZ10" s="1163">
        <f>CHOOSE($CA$1,ﾃﾞｰﾀ入力!$AG15,ﾃﾞｰﾀ入力!$AG18,ﾃﾞｰﾀ入力!$AG21,ﾃﾞｰﾀ入力!$AG24,ﾃﾞｰﾀ入力!$AG27,ﾃﾞｰﾀ入力!$AG30)</f>
        <v>0</v>
      </c>
      <c r="BA10" s="1163"/>
      <c r="BB10" s="1163"/>
      <c r="BC10" s="1163"/>
      <c r="BD10" s="1163">
        <f>CHOOSE($CA$1,ﾃﾞｰﾀ入力!$AH15,ﾃﾞｰﾀ入力!$AH18,ﾃﾞｰﾀ入力!$AH21,ﾃﾞｰﾀ入力!$AH24,ﾃﾞｰﾀ入力!$AH27,ﾃﾞｰﾀ入力!$AH30)</f>
        <v>0</v>
      </c>
      <c r="BE10" s="1163"/>
      <c r="BF10" s="1163"/>
      <c r="BG10" s="1163"/>
      <c r="BH10" s="1163">
        <f>CHOOSE($CA$1,ﾃﾞｰﾀ入力!$AI15,ﾃﾞｰﾀ入力!$AI18,ﾃﾞｰﾀ入力!$AI21,ﾃﾞｰﾀ入力!$AI24,ﾃﾞｰﾀ入力!$AI27,ﾃﾞｰﾀ入力!$AI30)</f>
        <v>0</v>
      </c>
      <c r="BI10" s="1163"/>
      <c r="BJ10" s="1163"/>
      <c r="BK10" s="1163"/>
      <c r="BL10" s="1163">
        <f>CHOOSE($CA$1,ﾃﾞｰﾀ入力!$AJ15,ﾃﾞｰﾀ入力!$AJ18,ﾃﾞｰﾀ入力!$AJ21,ﾃﾞｰﾀ入力!$AJ24,ﾃﾞｰﾀ入力!$AJ27,ﾃﾞｰﾀ入力!$AJ30)</f>
        <v>0</v>
      </c>
      <c r="BM10" s="1163"/>
      <c r="BN10" s="1163"/>
      <c r="BO10" s="1163"/>
      <c r="BP10" s="1163">
        <f>CHOOSE($CA$1,ﾃﾞｰﾀ入力!$AK15,ﾃﾞｰﾀ入力!$AK18,ﾃﾞｰﾀ入力!$AK21,ﾃﾞｰﾀ入力!$AK24,ﾃﾞｰﾀ入力!$AK27,ﾃﾞｰﾀ入力!$AK30)</f>
        <v>0</v>
      </c>
      <c r="BQ10" s="1163"/>
      <c r="BR10" s="1163"/>
      <c r="BS10" s="1163"/>
      <c r="BT10" s="1163">
        <f>CHOOSE($CA$1,ﾃﾞｰﾀ入力!$AL15,ﾃﾞｰﾀ入力!$AL18,ﾃﾞｰﾀ入力!$AL21,ﾃﾞｰﾀ入力!$AL24,ﾃﾞｰﾀ入力!$AL27,ﾃﾞｰﾀ入力!$AL30)</f>
        <v>0</v>
      </c>
      <c r="BU10" s="1163"/>
      <c r="BV10" s="1163"/>
      <c r="BW10" s="1163"/>
      <c r="BX10" s="1163">
        <f>CHOOSE($CA$1,ﾃﾞｰﾀ入力!$AM15,ﾃﾞｰﾀ入力!$AM18,ﾃﾞｰﾀ入力!$AM21,ﾃﾞｰﾀ入力!$AM24,ﾃﾞｰﾀ入力!$AM27,ﾃﾞｰﾀ入力!$AM30)</f>
        <v>0</v>
      </c>
      <c r="BY10" s="1163"/>
      <c r="BZ10" s="1163"/>
      <c r="CA10" s="1163"/>
      <c r="CB10" s="1163">
        <f>CHOOSE($CA$1,ﾃﾞｰﾀ入力!$AN15,ﾃﾞｰﾀ入力!$AN18,ﾃﾞｰﾀ入力!$AN21,ﾃﾞｰﾀ入力!$AN24,ﾃﾞｰﾀ入力!$AN27,ﾃﾞｰﾀ入力!$AN30)</f>
        <v>0</v>
      </c>
      <c r="CC10" s="1163"/>
      <c r="CD10" s="1163"/>
      <c r="CE10" s="1163"/>
      <c r="CF10" s="1334">
        <f>CHOOSE($CA$1,ﾃﾞｰﾀ入力!$AO15,ﾃﾞｰﾀ入力!$AO18,ﾃﾞｰﾀ入力!$AO21,ﾃﾞｰﾀ入力!$AO24,ﾃﾞｰﾀ入力!$AO27,ﾃﾞｰﾀ入力!$AO30)</f>
        <v>0</v>
      </c>
      <c r="CG10" s="1334"/>
      <c r="CH10" s="1334"/>
      <c r="CI10" s="1334"/>
      <c r="CJ10" s="1334">
        <f>CHOOSE($CA$1,ﾃﾞｰﾀ入力!$AP15,ﾃﾞｰﾀ入力!$AP18,ﾃﾞｰﾀ入力!$AP21,ﾃﾞｰﾀ入力!$AP24,ﾃﾞｰﾀ入力!$AP27,ﾃﾞｰﾀ入力!$AP30)</f>
        <v>0</v>
      </c>
      <c r="CK10" s="1334"/>
      <c r="CL10" s="1334"/>
      <c r="CM10" s="1335"/>
      <c r="CN10" s="1223">
        <f t="shared" si="0"/>
        <v>0</v>
      </c>
      <c r="CO10" s="1224"/>
      <c r="CP10" s="64"/>
      <c r="CT10" s="221"/>
      <c r="CU10" s="64"/>
      <c r="CV10" s="64"/>
      <c r="CX10" s="69"/>
      <c r="CY10" s="69"/>
      <c r="CZ10" s="69"/>
    </row>
    <row r="11" spans="1:105" ht="15.75" customHeight="1">
      <c r="I11" s="1310" t="s">
        <v>176</v>
      </c>
      <c r="J11" s="1310"/>
      <c r="K11" s="363" t="s">
        <v>168</v>
      </c>
      <c r="L11" s="1250">
        <f>SUM(L7:O10)</f>
        <v>0</v>
      </c>
      <c r="M11" s="1251"/>
      <c r="N11" s="1251"/>
      <c r="O11" s="1252"/>
      <c r="P11" s="1292">
        <f>SUM(P7:S10)</f>
        <v>0</v>
      </c>
      <c r="Q11" s="1292"/>
      <c r="R11" s="1292"/>
      <c r="S11" s="1292"/>
      <c r="T11" s="1292">
        <f>SUM(T7:W10)</f>
        <v>0</v>
      </c>
      <c r="U11" s="1292"/>
      <c r="V11" s="1292"/>
      <c r="W11" s="1292"/>
      <c r="X11" s="1292">
        <f>SUM(X7:AA10)</f>
        <v>2</v>
      </c>
      <c r="Y11" s="1292"/>
      <c r="Z11" s="1292"/>
      <c r="AA11" s="1292"/>
      <c r="AB11" s="1292">
        <f>SUM(AB7:AE10)</f>
        <v>2</v>
      </c>
      <c r="AC11" s="1292"/>
      <c r="AD11" s="1292"/>
      <c r="AE11" s="1292"/>
      <c r="AF11" s="1292">
        <f>SUM(AF7:AI10)</f>
        <v>2</v>
      </c>
      <c r="AG11" s="1292"/>
      <c r="AH11" s="1292"/>
      <c r="AI11" s="1292"/>
      <c r="AJ11" s="1292">
        <f>SUM(AJ7:AM10)</f>
        <v>2</v>
      </c>
      <c r="AK11" s="1292"/>
      <c r="AL11" s="1292"/>
      <c r="AM11" s="1292"/>
      <c r="AN11" s="1292">
        <f>SUM(AN7:AQ10)</f>
        <v>4</v>
      </c>
      <c r="AO11" s="1292"/>
      <c r="AP11" s="1292"/>
      <c r="AQ11" s="1292"/>
      <c r="AR11" s="1292">
        <f>SUM(AR7:AU10)</f>
        <v>4</v>
      </c>
      <c r="AS11" s="1292"/>
      <c r="AT11" s="1292"/>
      <c r="AU11" s="1292"/>
      <c r="AV11" s="1292">
        <f>SUM(AV7:AY10)</f>
        <v>4</v>
      </c>
      <c r="AW11" s="1292"/>
      <c r="AX11" s="1292"/>
      <c r="AY11" s="1292"/>
      <c r="AZ11" s="1292">
        <f>SUM(AZ7:BC10)</f>
        <v>4</v>
      </c>
      <c r="BA11" s="1292"/>
      <c r="BB11" s="1292"/>
      <c r="BC11" s="1292"/>
      <c r="BD11" s="1292">
        <f>SUM(BD7:BG10)</f>
        <v>4</v>
      </c>
      <c r="BE11" s="1292"/>
      <c r="BF11" s="1292"/>
      <c r="BG11" s="1292"/>
      <c r="BH11" s="1292">
        <f>SUM(BH7:BK10)</f>
        <v>3</v>
      </c>
      <c r="BI11" s="1292"/>
      <c r="BJ11" s="1292"/>
      <c r="BK11" s="1292"/>
      <c r="BL11" s="1292">
        <f>SUM(BL7:BO10)</f>
        <v>2</v>
      </c>
      <c r="BM11" s="1292"/>
      <c r="BN11" s="1292"/>
      <c r="BO11" s="1292"/>
      <c r="BP11" s="1292">
        <f>SUM(BP7:BS10)</f>
        <v>2</v>
      </c>
      <c r="BQ11" s="1292"/>
      <c r="BR11" s="1292"/>
      <c r="BS11" s="1292"/>
      <c r="BT11" s="1292">
        <f>SUM(BT7:BW10)</f>
        <v>2</v>
      </c>
      <c r="BU11" s="1292"/>
      <c r="BV11" s="1292"/>
      <c r="BW11" s="1292"/>
      <c r="BX11" s="1292">
        <f>SUM(BX7:CA10)</f>
        <v>2</v>
      </c>
      <c r="BY11" s="1292"/>
      <c r="BZ11" s="1292"/>
      <c r="CA11" s="1292"/>
      <c r="CB11" s="1292">
        <f>SUM(CB7:CE10)</f>
        <v>0</v>
      </c>
      <c r="CC11" s="1292"/>
      <c r="CD11" s="1292"/>
      <c r="CE11" s="1292"/>
      <c r="CF11" s="1292">
        <f>SUM(CF7:CI10)</f>
        <v>0</v>
      </c>
      <c r="CG11" s="1292"/>
      <c r="CH11" s="1292"/>
      <c r="CI11" s="1292"/>
      <c r="CJ11" s="1336">
        <f>SUM(CJ7:CM10)</f>
        <v>0</v>
      </c>
      <c r="CK11" s="1336"/>
      <c r="CL11" s="1336"/>
      <c r="CM11" s="1337"/>
      <c r="CN11" s="1259">
        <f t="shared" si="0"/>
        <v>39</v>
      </c>
      <c r="CO11" s="1260"/>
      <c r="CP11" s="64"/>
      <c r="CT11" s="221"/>
      <c r="CU11" s="64"/>
      <c r="CV11" s="64"/>
      <c r="CX11" s="69"/>
      <c r="CY11" s="69"/>
      <c r="CZ11" s="69"/>
    </row>
    <row r="12" spans="1:105" ht="17.25" customHeight="1">
      <c r="C12" s="64"/>
      <c r="D12" s="64"/>
      <c r="E12" s="64"/>
      <c r="F12" s="64"/>
      <c r="G12" s="64"/>
      <c r="I12" s="248"/>
      <c r="J12" s="1313"/>
      <c r="K12" s="1313"/>
      <c r="L12" s="365">
        <v>5</v>
      </c>
      <c r="M12" s="365">
        <v>5.25</v>
      </c>
      <c r="N12" s="365">
        <v>5.5</v>
      </c>
      <c r="O12" s="365">
        <v>5.75</v>
      </c>
      <c r="P12" s="249">
        <v>6</v>
      </c>
      <c r="Q12" s="249">
        <v>6.25</v>
      </c>
      <c r="R12" s="249">
        <v>6.5</v>
      </c>
      <c r="S12" s="250">
        <v>6.75</v>
      </c>
      <c r="T12" s="250">
        <v>7</v>
      </c>
      <c r="U12" s="250">
        <v>7.25</v>
      </c>
      <c r="V12" s="250">
        <v>7.5</v>
      </c>
      <c r="W12" s="250">
        <v>7.75</v>
      </c>
      <c r="X12" s="250">
        <v>8</v>
      </c>
      <c r="Y12" s="250">
        <v>8.25</v>
      </c>
      <c r="Z12" s="250">
        <v>8.5</v>
      </c>
      <c r="AA12" s="250">
        <v>8.75</v>
      </c>
      <c r="AB12" s="251">
        <v>9</v>
      </c>
      <c r="AC12" s="251">
        <v>9.25</v>
      </c>
      <c r="AD12" s="251">
        <v>9.5</v>
      </c>
      <c r="AE12" s="251">
        <v>9.75</v>
      </c>
      <c r="AF12" s="251">
        <v>10</v>
      </c>
      <c r="AG12" s="251">
        <v>10.25</v>
      </c>
      <c r="AH12" s="251">
        <v>10.5</v>
      </c>
      <c r="AI12" s="251">
        <v>10.75</v>
      </c>
      <c r="AJ12" s="251">
        <v>11</v>
      </c>
      <c r="AK12" s="251">
        <v>11.25</v>
      </c>
      <c r="AL12" s="251">
        <v>11.5</v>
      </c>
      <c r="AM12" s="251">
        <v>11.75</v>
      </c>
      <c r="AN12" s="250">
        <v>12</v>
      </c>
      <c r="AO12" s="250">
        <v>12.25</v>
      </c>
      <c r="AP12" s="250">
        <v>12.5</v>
      </c>
      <c r="AQ12" s="250">
        <v>12.75</v>
      </c>
      <c r="AR12" s="251">
        <v>13</v>
      </c>
      <c r="AS12" s="251">
        <v>13.25</v>
      </c>
      <c r="AT12" s="251">
        <v>13.5</v>
      </c>
      <c r="AU12" s="251">
        <v>13.75</v>
      </c>
      <c r="AV12" s="251">
        <v>14</v>
      </c>
      <c r="AW12" s="251">
        <v>14.25</v>
      </c>
      <c r="AX12" s="251">
        <v>14.5</v>
      </c>
      <c r="AY12" s="251">
        <v>14.75</v>
      </c>
      <c r="AZ12" s="251">
        <v>15</v>
      </c>
      <c r="BA12" s="251">
        <v>15.25</v>
      </c>
      <c r="BB12" s="251">
        <v>15.5</v>
      </c>
      <c r="BC12" s="251">
        <v>15.75</v>
      </c>
      <c r="BD12" s="251">
        <v>16</v>
      </c>
      <c r="BE12" s="251">
        <v>16.25</v>
      </c>
      <c r="BF12" s="251">
        <v>16.5</v>
      </c>
      <c r="BG12" s="251">
        <v>16.75</v>
      </c>
      <c r="BH12" s="251">
        <v>17</v>
      </c>
      <c r="BI12" s="251">
        <v>17.25</v>
      </c>
      <c r="BJ12" s="251">
        <v>17.5</v>
      </c>
      <c r="BK12" s="251">
        <v>17.75</v>
      </c>
      <c r="BL12" s="251">
        <v>18</v>
      </c>
      <c r="BM12" s="251">
        <v>18.25</v>
      </c>
      <c r="BN12" s="251">
        <v>18.5</v>
      </c>
      <c r="BO12" s="251">
        <v>18.75</v>
      </c>
      <c r="BP12" s="251">
        <v>19</v>
      </c>
      <c r="BQ12" s="251">
        <v>19.25</v>
      </c>
      <c r="BR12" s="251">
        <v>19.5</v>
      </c>
      <c r="BS12" s="251">
        <v>19.75</v>
      </c>
      <c r="BT12" s="251">
        <v>20</v>
      </c>
      <c r="BU12" s="251">
        <v>20.25</v>
      </c>
      <c r="BV12" s="251">
        <v>20.5</v>
      </c>
      <c r="BW12" s="251">
        <v>20.75</v>
      </c>
      <c r="BX12" s="251">
        <v>21</v>
      </c>
      <c r="BY12" s="251">
        <v>21.25</v>
      </c>
      <c r="BZ12" s="251">
        <v>21.5</v>
      </c>
      <c r="CA12" s="251">
        <v>21.75</v>
      </c>
      <c r="CB12" s="251">
        <v>22</v>
      </c>
      <c r="CC12" s="251">
        <v>22.25</v>
      </c>
      <c r="CD12" s="251">
        <v>22.5</v>
      </c>
      <c r="CE12" s="251">
        <v>22.75</v>
      </c>
      <c r="CF12" s="251">
        <v>23</v>
      </c>
      <c r="CG12" s="251">
        <v>23.25</v>
      </c>
      <c r="CH12" s="251">
        <v>23.5</v>
      </c>
      <c r="CI12" s="251">
        <v>23.75</v>
      </c>
      <c r="CJ12" s="251">
        <v>24</v>
      </c>
      <c r="CK12" s="251">
        <v>24.25</v>
      </c>
      <c r="CL12" s="251">
        <v>24.5</v>
      </c>
      <c r="CM12" s="251">
        <v>24.75</v>
      </c>
      <c r="CN12" s="251"/>
      <c r="CO12" s="251"/>
      <c r="CP12" s="251"/>
      <c r="CR12" s="65"/>
      <c r="CS12" s="65"/>
      <c r="CT12" s="66"/>
      <c r="CU12" s="65"/>
      <c r="CV12" s="65"/>
      <c r="CX12" s="69"/>
      <c r="CY12" s="69"/>
      <c r="CZ12" s="69"/>
    </row>
    <row r="13" spans="1:105" ht="22.5" customHeight="1" thickBot="1">
      <c r="C13" s="65" t="s">
        <v>177</v>
      </c>
      <c r="D13" s="253" t="s">
        <v>203</v>
      </c>
      <c r="E13" s="253" t="s">
        <v>204</v>
      </c>
      <c r="F13" s="253" t="s">
        <v>178</v>
      </c>
      <c r="G13" s="253" t="s">
        <v>179</v>
      </c>
      <c r="H13" s="65" t="s">
        <v>79</v>
      </c>
      <c r="I13" s="254" t="s">
        <v>61</v>
      </c>
      <c r="J13" s="1476" t="s">
        <v>180</v>
      </c>
      <c r="K13" s="1477"/>
      <c r="L13" s="366">
        <v>0.20833333333333334</v>
      </c>
      <c r="M13" s="256"/>
      <c r="N13" s="256"/>
      <c r="O13" s="261"/>
      <c r="P13" s="257">
        <v>0.25</v>
      </c>
      <c r="Q13" s="258"/>
      <c r="R13" s="258"/>
      <c r="S13" s="259"/>
      <c r="T13" s="260" t="s">
        <v>149</v>
      </c>
      <c r="U13" s="258"/>
      <c r="V13" s="261"/>
      <c r="W13" s="256"/>
      <c r="X13" s="260" t="s">
        <v>150</v>
      </c>
      <c r="Y13" s="258"/>
      <c r="Z13" s="259"/>
      <c r="AA13" s="258"/>
      <c r="AB13" s="260" t="s">
        <v>151</v>
      </c>
      <c r="AC13" s="258"/>
      <c r="AD13" s="259"/>
      <c r="AE13" s="258"/>
      <c r="AF13" s="260" t="s">
        <v>152</v>
      </c>
      <c r="AG13" s="258"/>
      <c r="AH13" s="259"/>
      <c r="AI13" s="258"/>
      <c r="AJ13" s="260" t="s">
        <v>153</v>
      </c>
      <c r="AK13" s="258"/>
      <c r="AL13" s="259"/>
      <c r="AM13" s="258"/>
      <c r="AN13" s="260" t="s">
        <v>154</v>
      </c>
      <c r="AO13" s="258"/>
      <c r="AP13" s="259"/>
      <c r="AQ13" s="258"/>
      <c r="AR13" s="260" t="s">
        <v>155</v>
      </c>
      <c r="AS13" s="258"/>
      <c r="AT13" s="259"/>
      <c r="AU13" s="258"/>
      <c r="AV13" s="260" t="s">
        <v>156</v>
      </c>
      <c r="AW13" s="258"/>
      <c r="AX13" s="259"/>
      <c r="AY13" s="258"/>
      <c r="AZ13" s="260" t="s">
        <v>157</v>
      </c>
      <c r="BA13" s="258"/>
      <c r="BB13" s="259"/>
      <c r="BC13" s="258"/>
      <c r="BD13" s="260" t="s">
        <v>158</v>
      </c>
      <c r="BE13" s="258"/>
      <c r="BF13" s="259"/>
      <c r="BG13" s="258"/>
      <c r="BH13" s="260" t="s">
        <v>159</v>
      </c>
      <c r="BI13" s="258"/>
      <c r="BJ13" s="259"/>
      <c r="BK13" s="258"/>
      <c r="BL13" s="260" t="s">
        <v>160</v>
      </c>
      <c r="BM13" s="258"/>
      <c r="BN13" s="259"/>
      <c r="BO13" s="258"/>
      <c r="BP13" s="260" t="s">
        <v>161</v>
      </c>
      <c r="BQ13" s="258"/>
      <c r="BR13" s="259"/>
      <c r="BS13" s="258"/>
      <c r="BT13" s="260" t="s">
        <v>162</v>
      </c>
      <c r="BU13" s="258"/>
      <c r="BV13" s="259"/>
      <c r="BW13" s="258"/>
      <c r="BX13" s="260" t="s">
        <v>163</v>
      </c>
      <c r="BY13" s="258"/>
      <c r="BZ13" s="259"/>
      <c r="CA13" s="258"/>
      <c r="CB13" s="260" t="s">
        <v>164</v>
      </c>
      <c r="CC13" s="258"/>
      <c r="CD13" s="259"/>
      <c r="CE13" s="258"/>
      <c r="CF13" s="260" t="s">
        <v>165</v>
      </c>
      <c r="CG13" s="258"/>
      <c r="CH13" s="259"/>
      <c r="CI13" s="259"/>
      <c r="CJ13" s="258" t="s">
        <v>166</v>
      </c>
      <c r="CK13" s="258"/>
      <c r="CL13" s="258"/>
      <c r="CM13" s="262"/>
      <c r="CN13" s="1332" t="s">
        <v>181</v>
      </c>
      <c r="CO13" s="1331"/>
      <c r="CP13" s="1331" t="s">
        <v>182</v>
      </c>
      <c r="CQ13" s="1331"/>
      <c r="CR13" s="367" t="s">
        <v>183</v>
      </c>
      <c r="CS13" s="367" t="s">
        <v>184</v>
      </c>
      <c r="CT13" s="368" t="s">
        <v>185</v>
      </c>
      <c r="CU13" s="369" t="s">
        <v>186</v>
      </c>
      <c r="CV13" s="370" t="s">
        <v>81</v>
      </c>
      <c r="CW13" s="371" t="s">
        <v>82</v>
      </c>
      <c r="CY13" s="69"/>
      <c r="CZ13" s="267"/>
      <c r="DA13" s="268"/>
    </row>
    <row r="14" spans="1:105" ht="22.5" customHeight="1" thickTop="1">
      <c r="A14" s="441">
        <v>1</v>
      </c>
      <c r="B14" s="442" t="str">
        <f>ｼﾌﾄ原本!C5</f>
        <v>K.M</v>
      </c>
      <c r="C14" s="781" t="str">
        <f>ｼﾌﾄ原本!X5</f>
        <v>F</v>
      </c>
      <c r="D14" s="433">
        <f>IF(COUNTIF($H$14:$H$30,1),VLOOKUP(1,$H$14:$CU$30,3,FALSE),0)</f>
        <v>13</v>
      </c>
      <c r="E14" s="427">
        <f>IF(COUNTIF($H$14:$H$30,1),VLOOKUP(1,$H$14:$CU$30,4,FALSE),0)</f>
        <v>22.75</v>
      </c>
      <c r="F14" s="428">
        <f ca="1">IF(COUNTIF($H$14:$H$30,1),VLOOKUP(1,$H$14:$CU$30,92,FALSE),0)</f>
        <v>18125</v>
      </c>
      <c r="G14" s="434">
        <f ca="1">IF(COUNTIF($H$14:$H$30,1),VLOOKUP(1,$H$14:$CW$30,94,FALSE),0)</f>
        <v>1</v>
      </c>
      <c r="H14" s="810">
        <v>8</v>
      </c>
      <c r="I14" s="802" t="str">
        <f>IF(H14=0,0,LOOKUP(H14,ﾃﾞｰﾀ入力!$C$3:'ﾃﾞｰﾀ入力'!$C$40,ﾃﾞｰﾀ入力!$D$3:'ﾃﾞｰﾀ入力'!$D$40))</f>
        <v>M.K</v>
      </c>
      <c r="J14" s="811">
        <v>6.75</v>
      </c>
      <c r="K14" s="812">
        <v>14</v>
      </c>
      <c r="L14" s="633">
        <f t="shared" ref="L14:AQ14" si="1">IF(AND(L12&gt;=$J$14,L12&lt;$K$14),"*",0)</f>
        <v>0</v>
      </c>
      <c r="M14" s="618">
        <f t="shared" si="1"/>
        <v>0</v>
      </c>
      <c r="N14" s="619">
        <f t="shared" si="1"/>
        <v>0</v>
      </c>
      <c r="O14" s="620">
        <f t="shared" si="1"/>
        <v>0</v>
      </c>
      <c r="P14" s="621">
        <f t="shared" si="1"/>
        <v>0</v>
      </c>
      <c r="Q14" s="622">
        <f t="shared" si="1"/>
        <v>0</v>
      </c>
      <c r="R14" s="623">
        <f t="shared" si="1"/>
        <v>0</v>
      </c>
      <c r="S14" s="622" t="str">
        <f t="shared" si="1"/>
        <v>*</v>
      </c>
      <c r="T14" s="621" t="str">
        <f t="shared" si="1"/>
        <v>*</v>
      </c>
      <c r="U14" s="624" t="str">
        <f t="shared" si="1"/>
        <v>*</v>
      </c>
      <c r="V14" s="622" t="str">
        <f t="shared" si="1"/>
        <v>*</v>
      </c>
      <c r="W14" s="583" t="str">
        <f t="shared" si="1"/>
        <v>*</v>
      </c>
      <c r="X14" s="823" t="str">
        <f t="shared" si="1"/>
        <v>*</v>
      </c>
      <c r="Y14" s="823" t="str">
        <f t="shared" si="1"/>
        <v>*</v>
      </c>
      <c r="Z14" s="824" t="str">
        <f t="shared" si="1"/>
        <v>*</v>
      </c>
      <c r="AA14" s="823" t="str">
        <f t="shared" si="1"/>
        <v>*</v>
      </c>
      <c r="AB14" s="825" t="str">
        <f t="shared" si="1"/>
        <v>*</v>
      </c>
      <c r="AC14" s="826" t="str">
        <f t="shared" si="1"/>
        <v>*</v>
      </c>
      <c r="AD14" s="823" t="str">
        <f t="shared" si="1"/>
        <v>*</v>
      </c>
      <c r="AE14" s="583" t="str">
        <f t="shared" si="1"/>
        <v>*</v>
      </c>
      <c r="AF14" s="823" t="str">
        <f t="shared" si="1"/>
        <v>*</v>
      </c>
      <c r="AG14" s="823" t="str">
        <f t="shared" si="1"/>
        <v>*</v>
      </c>
      <c r="AH14" s="824" t="str">
        <f t="shared" si="1"/>
        <v>*</v>
      </c>
      <c r="AI14" s="823" t="str">
        <f t="shared" si="1"/>
        <v>*</v>
      </c>
      <c r="AJ14" s="825" t="str">
        <f t="shared" si="1"/>
        <v>*</v>
      </c>
      <c r="AK14" s="985" t="str">
        <f t="shared" si="1"/>
        <v>*</v>
      </c>
      <c r="AL14" s="977" t="str">
        <f t="shared" si="1"/>
        <v>*</v>
      </c>
      <c r="AM14" s="986" t="str">
        <f t="shared" si="1"/>
        <v>*</v>
      </c>
      <c r="AN14" s="823" t="str">
        <f t="shared" si="1"/>
        <v>*</v>
      </c>
      <c r="AO14" s="823" t="str">
        <f t="shared" si="1"/>
        <v>*</v>
      </c>
      <c r="AP14" s="824" t="str">
        <f t="shared" si="1"/>
        <v>*</v>
      </c>
      <c r="AQ14" s="823" t="str">
        <f t="shared" si="1"/>
        <v>*</v>
      </c>
      <c r="AR14" s="825" t="str">
        <f t="shared" ref="AR14:BW14" si="2">IF(AND(AR12&gt;=$J$14,AR12&lt;$K$14),"*",0)</f>
        <v>*</v>
      </c>
      <c r="AS14" s="826" t="str">
        <f t="shared" si="2"/>
        <v>*</v>
      </c>
      <c r="AT14" s="823" t="str">
        <f t="shared" si="2"/>
        <v>*</v>
      </c>
      <c r="AU14" s="583" t="str">
        <f t="shared" si="2"/>
        <v>*</v>
      </c>
      <c r="AV14" s="823">
        <f t="shared" si="2"/>
        <v>0</v>
      </c>
      <c r="AW14" s="823">
        <f t="shared" si="2"/>
        <v>0</v>
      </c>
      <c r="AX14" s="824">
        <f t="shared" si="2"/>
        <v>0</v>
      </c>
      <c r="AY14" s="1040">
        <f t="shared" si="2"/>
        <v>0</v>
      </c>
      <c r="AZ14" s="1040">
        <f t="shared" si="2"/>
        <v>0</v>
      </c>
      <c r="BA14" s="1040">
        <f t="shared" si="2"/>
        <v>0</v>
      </c>
      <c r="BB14" s="823">
        <f t="shared" si="2"/>
        <v>0</v>
      </c>
      <c r="BC14" s="583">
        <f t="shared" si="2"/>
        <v>0</v>
      </c>
      <c r="BD14" s="823">
        <f t="shared" si="2"/>
        <v>0</v>
      </c>
      <c r="BE14" s="823">
        <f t="shared" si="2"/>
        <v>0</v>
      </c>
      <c r="BF14" s="824">
        <f t="shared" si="2"/>
        <v>0</v>
      </c>
      <c r="BG14" s="823">
        <f t="shared" si="2"/>
        <v>0</v>
      </c>
      <c r="BH14" s="825">
        <f t="shared" si="2"/>
        <v>0</v>
      </c>
      <c r="BI14" s="826">
        <f t="shared" si="2"/>
        <v>0</v>
      </c>
      <c r="BJ14" s="823">
        <f t="shared" si="2"/>
        <v>0</v>
      </c>
      <c r="BK14" s="583">
        <f t="shared" si="2"/>
        <v>0</v>
      </c>
      <c r="BL14" s="823">
        <f t="shared" si="2"/>
        <v>0</v>
      </c>
      <c r="BM14" s="823">
        <f t="shared" si="2"/>
        <v>0</v>
      </c>
      <c r="BN14" s="824">
        <f t="shared" si="2"/>
        <v>0</v>
      </c>
      <c r="BO14" s="823">
        <f t="shared" si="2"/>
        <v>0</v>
      </c>
      <c r="BP14" s="825">
        <f t="shared" si="2"/>
        <v>0</v>
      </c>
      <c r="BQ14" s="826">
        <f t="shared" si="2"/>
        <v>0</v>
      </c>
      <c r="BR14" s="823">
        <f t="shared" si="2"/>
        <v>0</v>
      </c>
      <c r="BS14" s="583">
        <f t="shared" si="2"/>
        <v>0</v>
      </c>
      <c r="BT14" s="823">
        <f t="shared" si="2"/>
        <v>0</v>
      </c>
      <c r="BU14" s="823">
        <f t="shared" si="2"/>
        <v>0</v>
      </c>
      <c r="BV14" s="824">
        <f t="shared" si="2"/>
        <v>0</v>
      </c>
      <c r="BW14" s="823">
        <f t="shared" si="2"/>
        <v>0</v>
      </c>
      <c r="BX14" s="825">
        <f t="shared" ref="BX14:CM14" si="3">IF(AND(BX12&gt;=$J$14,BX12&lt;$K$14),"*",0)</f>
        <v>0</v>
      </c>
      <c r="BY14" s="826">
        <f t="shared" si="3"/>
        <v>0</v>
      </c>
      <c r="BZ14" s="823">
        <f t="shared" si="3"/>
        <v>0</v>
      </c>
      <c r="CA14" s="583">
        <f t="shared" si="3"/>
        <v>0</v>
      </c>
      <c r="CB14" s="823">
        <f t="shared" si="3"/>
        <v>0</v>
      </c>
      <c r="CC14" s="823">
        <f t="shared" si="3"/>
        <v>0</v>
      </c>
      <c r="CD14" s="623">
        <f t="shared" si="3"/>
        <v>0</v>
      </c>
      <c r="CE14" s="622">
        <f t="shared" si="3"/>
        <v>0</v>
      </c>
      <c r="CF14" s="621">
        <f t="shared" si="3"/>
        <v>0</v>
      </c>
      <c r="CG14" s="624">
        <f t="shared" si="3"/>
        <v>0</v>
      </c>
      <c r="CH14" s="622">
        <f t="shared" si="3"/>
        <v>0</v>
      </c>
      <c r="CI14" s="625">
        <f t="shared" si="3"/>
        <v>0</v>
      </c>
      <c r="CJ14" s="622">
        <f t="shared" si="3"/>
        <v>0</v>
      </c>
      <c r="CK14" s="622">
        <f t="shared" si="3"/>
        <v>0</v>
      </c>
      <c r="CL14" s="623">
        <f t="shared" si="3"/>
        <v>0</v>
      </c>
      <c r="CM14" s="622">
        <f t="shared" si="3"/>
        <v>0</v>
      </c>
      <c r="CN14" s="1328">
        <f t="shared" ref="CN14:CN30" si="4">(80-COUNT(L14:CM14))/4</f>
        <v>7.25</v>
      </c>
      <c r="CO14" s="1329"/>
      <c r="CP14" s="1330">
        <f>IF(CN14=0,0,LOOKUP(CN14,ﾃﾞｰﾀ入力!$AR$13:'ﾃﾞｰﾀ入力'!$AR$34,ﾃﾞｰﾀ入力!$AS$13:'ﾃﾞｰﾀ入力'!$AS$34))</f>
        <v>6.25</v>
      </c>
      <c r="CQ14" s="1330"/>
      <c r="CR14" s="373">
        <f t="shared" ref="CR14:CR30" si="5">IF(CP14&gt;8,CP14-8,0)</f>
        <v>0</v>
      </c>
      <c r="CS14" s="373">
        <f t="shared" ref="CS14:CS30" si="6">IF(CB14="*",(12-COUNT(CB14:CM14))/4,0)</f>
        <v>0</v>
      </c>
      <c r="CT14" s="373">
        <f t="shared" ref="CT14:CT30" si="7">IF(CR14&gt;CS14,CS14,CR14)</f>
        <v>0</v>
      </c>
      <c r="CU14" s="374">
        <f ca="1">CV14*CP14+(CV14*0.25*CR14)+(CV14*0.25*CS14)+(CV14*CT14*0.5)</f>
        <v>7662.5</v>
      </c>
      <c r="CV14" s="375">
        <f ca="1">IF(H14=0,0,LOOKUP(H14,ﾃﾞｰﾀ入力!$C$3:'ﾃﾞｰﾀ入力'!$C$52,ﾃﾞｰﾀ入力!$E$3:'ﾃﾞｰﾀ入力'!$E$51))</f>
        <v>1226</v>
      </c>
      <c r="CW14" s="376">
        <f ca="1">IF(H14=0,0,LOOKUP(H14,ﾃﾞｰﾀ入力!$C$3:'ﾃﾞｰﾀ入力'!$C$52,ﾃﾞｰﾀ入力!$F$3:'ﾃﾞｰﾀ入力'!$F$51))</f>
        <v>1430</v>
      </c>
      <c r="CY14" s="69"/>
      <c r="CZ14" s="69"/>
      <c r="DA14" s="69"/>
    </row>
    <row r="15" spans="1:105" ht="22.5" customHeight="1">
      <c r="A15" s="443">
        <f t="shared" ref="A15:A46" si="8">A14+1</f>
        <v>2</v>
      </c>
      <c r="B15" s="269" t="str">
        <f>ｼﾌﾄ原本!C6</f>
        <v>S.S</v>
      </c>
      <c r="C15" s="780" t="str">
        <f>ｼﾌﾄ原本!X6</f>
        <v>F</v>
      </c>
      <c r="D15" s="435">
        <f>IF(COUNTIF($H$14:$H$30,2),VLOOKUP(2,$H$14:$CU$30,3,FALSE),0)</f>
        <v>11</v>
      </c>
      <c r="E15" s="423">
        <f>IF(COUNTIF($H$14:$H$30,2),VLOOKUP(2,$H$14:$CU$30,4,FALSE),0)</f>
        <v>18</v>
      </c>
      <c r="F15" s="430">
        <f ca="1">IF(COUNTIF($H$14:$H$30,2),VLOOKUP(2,$H$14:$CU$30,92,FALSE),0)</f>
        <v>9375</v>
      </c>
      <c r="G15" s="431">
        <f ca="1">IF(COUNTIF($H$14:$H$30,2),VLOOKUP(2,$H$14:$CW$30,94,FALSE),0)</f>
        <v>1</v>
      </c>
      <c r="H15" s="810">
        <v>21</v>
      </c>
      <c r="I15" s="798" t="str">
        <f>IF(H15=0,0,LOOKUP(H15,ﾃﾞｰﾀ入力!$C$3:'ﾃﾞｰﾀ入力'!$C$40,ﾃﾞｰﾀ入力!$D$3:'ﾃﾞｰﾀ入力'!$D$40))</f>
        <v>S.K</v>
      </c>
      <c r="J15" s="813">
        <v>6.75</v>
      </c>
      <c r="K15" s="814">
        <v>13</v>
      </c>
      <c r="L15" s="632">
        <f t="shared" ref="L15:AQ15" si="9">IF(AND(L12&gt;=$J$15,L12&lt;$K$15),"*",0)</f>
        <v>0</v>
      </c>
      <c r="M15" s="626">
        <f t="shared" si="9"/>
        <v>0</v>
      </c>
      <c r="N15" s="627">
        <f t="shared" si="9"/>
        <v>0</v>
      </c>
      <c r="O15" s="628">
        <f t="shared" si="9"/>
        <v>0</v>
      </c>
      <c r="P15" s="537">
        <f t="shared" si="9"/>
        <v>0</v>
      </c>
      <c r="Q15" s="539">
        <f t="shared" si="9"/>
        <v>0</v>
      </c>
      <c r="R15" s="541">
        <f t="shared" si="9"/>
        <v>0</v>
      </c>
      <c r="S15" s="539" t="str">
        <f t="shared" si="9"/>
        <v>*</v>
      </c>
      <c r="T15" s="537" t="str">
        <f t="shared" si="9"/>
        <v>*</v>
      </c>
      <c r="U15" s="538" t="str">
        <f t="shared" si="9"/>
        <v>*</v>
      </c>
      <c r="V15" s="539" t="str">
        <f t="shared" si="9"/>
        <v>*</v>
      </c>
      <c r="W15" s="562" t="str">
        <f t="shared" si="9"/>
        <v>*</v>
      </c>
      <c r="X15" s="723" t="str">
        <f t="shared" si="9"/>
        <v>*</v>
      </c>
      <c r="Y15" s="723" t="str">
        <f t="shared" si="9"/>
        <v>*</v>
      </c>
      <c r="Z15" s="724" t="str">
        <f t="shared" si="9"/>
        <v>*</v>
      </c>
      <c r="AA15" s="723" t="str">
        <f t="shared" si="9"/>
        <v>*</v>
      </c>
      <c r="AB15" s="980" t="str">
        <f t="shared" si="9"/>
        <v>*</v>
      </c>
      <c r="AC15" s="981" t="str">
        <f t="shared" si="9"/>
        <v>*</v>
      </c>
      <c r="AD15" s="979" t="str">
        <f t="shared" si="9"/>
        <v>*</v>
      </c>
      <c r="AE15" s="562" t="str">
        <f t="shared" si="9"/>
        <v>*</v>
      </c>
      <c r="AF15" s="723" t="str">
        <f t="shared" si="9"/>
        <v>*</v>
      </c>
      <c r="AG15" s="723" t="str">
        <f t="shared" si="9"/>
        <v>*</v>
      </c>
      <c r="AH15" s="724" t="str">
        <f t="shared" si="9"/>
        <v>*</v>
      </c>
      <c r="AI15" s="723" t="str">
        <f t="shared" si="9"/>
        <v>*</v>
      </c>
      <c r="AJ15" s="721" t="str">
        <f t="shared" si="9"/>
        <v>*</v>
      </c>
      <c r="AK15" s="722" t="str">
        <f t="shared" si="9"/>
        <v>*</v>
      </c>
      <c r="AL15" s="723" t="str">
        <f t="shared" si="9"/>
        <v>*</v>
      </c>
      <c r="AM15" s="562" t="str">
        <f t="shared" si="9"/>
        <v>*</v>
      </c>
      <c r="AN15" s="723" t="str">
        <f t="shared" si="9"/>
        <v>*</v>
      </c>
      <c r="AO15" s="723" t="str">
        <f t="shared" si="9"/>
        <v>*</v>
      </c>
      <c r="AP15" s="724" t="str">
        <f t="shared" si="9"/>
        <v>*</v>
      </c>
      <c r="AQ15" s="723" t="str">
        <f t="shared" si="9"/>
        <v>*</v>
      </c>
      <c r="AR15" s="721">
        <f t="shared" ref="AR15:BW15" si="10">IF(AND(AR12&gt;=$J$15,AR12&lt;$K$15),"*",0)</f>
        <v>0</v>
      </c>
      <c r="AS15" s="722">
        <f t="shared" si="10"/>
        <v>0</v>
      </c>
      <c r="AT15" s="723">
        <f t="shared" si="10"/>
        <v>0</v>
      </c>
      <c r="AU15" s="562">
        <f t="shared" si="10"/>
        <v>0</v>
      </c>
      <c r="AV15" s="723">
        <f t="shared" si="10"/>
        <v>0</v>
      </c>
      <c r="AW15" s="723">
        <f t="shared" si="10"/>
        <v>0</v>
      </c>
      <c r="AX15" s="724">
        <f t="shared" si="10"/>
        <v>0</v>
      </c>
      <c r="AY15" s="723">
        <f t="shared" si="10"/>
        <v>0</v>
      </c>
      <c r="AZ15" s="721">
        <f t="shared" si="10"/>
        <v>0</v>
      </c>
      <c r="BA15" s="722">
        <f t="shared" si="10"/>
        <v>0</v>
      </c>
      <c r="BB15" s="723">
        <f t="shared" si="10"/>
        <v>0</v>
      </c>
      <c r="BC15" s="562">
        <f t="shared" si="10"/>
        <v>0</v>
      </c>
      <c r="BD15" s="723">
        <f t="shared" si="10"/>
        <v>0</v>
      </c>
      <c r="BE15" s="723">
        <f t="shared" si="10"/>
        <v>0</v>
      </c>
      <c r="BF15" s="724">
        <f t="shared" si="10"/>
        <v>0</v>
      </c>
      <c r="BG15" s="723">
        <f t="shared" si="10"/>
        <v>0</v>
      </c>
      <c r="BH15" s="721">
        <f t="shared" si="10"/>
        <v>0</v>
      </c>
      <c r="BI15" s="722">
        <f t="shared" si="10"/>
        <v>0</v>
      </c>
      <c r="BJ15" s="723">
        <f t="shared" si="10"/>
        <v>0</v>
      </c>
      <c r="BK15" s="562">
        <f t="shared" si="10"/>
        <v>0</v>
      </c>
      <c r="BL15" s="723">
        <f t="shared" si="10"/>
        <v>0</v>
      </c>
      <c r="BM15" s="723">
        <f t="shared" si="10"/>
        <v>0</v>
      </c>
      <c r="BN15" s="724">
        <f t="shared" si="10"/>
        <v>0</v>
      </c>
      <c r="BO15" s="723">
        <f t="shared" si="10"/>
        <v>0</v>
      </c>
      <c r="BP15" s="721">
        <f t="shared" si="10"/>
        <v>0</v>
      </c>
      <c r="BQ15" s="722">
        <f t="shared" si="10"/>
        <v>0</v>
      </c>
      <c r="BR15" s="723">
        <f t="shared" si="10"/>
        <v>0</v>
      </c>
      <c r="BS15" s="562">
        <f t="shared" si="10"/>
        <v>0</v>
      </c>
      <c r="BT15" s="723">
        <f t="shared" si="10"/>
        <v>0</v>
      </c>
      <c r="BU15" s="723">
        <f t="shared" si="10"/>
        <v>0</v>
      </c>
      <c r="BV15" s="724">
        <f t="shared" si="10"/>
        <v>0</v>
      </c>
      <c r="BW15" s="723">
        <f t="shared" si="10"/>
        <v>0</v>
      </c>
      <c r="BX15" s="721">
        <f t="shared" ref="BX15:CM15" si="11">IF(AND(BX12&gt;=$J$15,BX12&lt;$K$15),"*",0)</f>
        <v>0</v>
      </c>
      <c r="BY15" s="722">
        <f t="shared" si="11"/>
        <v>0</v>
      </c>
      <c r="BZ15" s="723">
        <f t="shared" si="11"/>
        <v>0</v>
      </c>
      <c r="CA15" s="562">
        <f t="shared" si="11"/>
        <v>0</v>
      </c>
      <c r="CB15" s="723">
        <f t="shared" si="11"/>
        <v>0</v>
      </c>
      <c r="CC15" s="723">
        <f t="shared" si="11"/>
        <v>0</v>
      </c>
      <c r="CD15" s="724">
        <f t="shared" si="11"/>
        <v>0</v>
      </c>
      <c r="CE15" s="723">
        <f t="shared" si="11"/>
        <v>0</v>
      </c>
      <c r="CF15" s="721">
        <f t="shared" si="11"/>
        <v>0</v>
      </c>
      <c r="CG15" s="722">
        <f t="shared" si="11"/>
        <v>0</v>
      </c>
      <c r="CH15" s="723">
        <f t="shared" si="11"/>
        <v>0</v>
      </c>
      <c r="CI15" s="562">
        <f t="shared" si="11"/>
        <v>0</v>
      </c>
      <c r="CJ15" s="539">
        <f t="shared" si="11"/>
        <v>0</v>
      </c>
      <c r="CK15" s="539">
        <f t="shared" si="11"/>
        <v>0</v>
      </c>
      <c r="CL15" s="541">
        <f t="shared" si="11"/>
        <v>0</v>
      </c>
      <c r="CM15" s="539">
        <f t="shared" si="11"/>
        <v>0</v>
      </c>
      <c r="CN15" s="1128">
        <f t="shared" si="4"/>
        <v>6.25</v>
      </c>
      <c r="CO15" s="1129"/>
      <c r="CP15" s="1123">
        <f>IF(CN15=0,0,LOOKUP(CN15,ﾃﾞｰﾀ入力!$AR$13:'ﾃﾞｰﾀ入力'!$AR$34,ﾃﾞｰﾀ入力!$AS$13:'ﾃﾞｰﾀ入力'!$AS$34))</f>
        <v>5.75</v>
      </c>
      <c r="CQ15" s="1123"/>
      <c r="CR15" s="294">
        <f t="shared" si="5"/>
        <v>0</v>
      </c>
      <c r="CS15" s="294">
        <f t="shared" si="6"/>
        <v>0</v>
      </c>
      <c r="CT15" s="294">
        <f t="shared" si="7"/>
        <v>0</v>
      </c>
      <c r="CU15" s="295">
        <f t="shared" ref="CU15:CU30" ca="1" si="12">CV15*CP15+(CV15*0.25*CR15)+(CV15*0.25*CS15)+(CV15*CT15*0.5)</f>
        <v>7049.5</v>
      </c>
      <c r="CV15" s="296">
        <f ca="1">IF(H15=0,0,LOOKUP(H15,ﾃﾞｰﾀ入力!$C$3:'ﾃﾞｰﾀ入力'!$C$52,ﾃﾞｰﾀ入力!$E$3:'ﾃﾞｰﾀ入力'!$E$51))</f>
        <v>1226</v>
      </c>
      <c r="CW15" s="297">
        <f ca="1">IF(H15=0,0,LOOKUP(H15,ﾃﾞｰﾀ入力!$C$3:'ﾃﾞｰﾀ入力'!$C$52,ﾃﾞｰﾀ入力!$F$3:'ﾃﾞｰﾀ入力'!$F$51))</f>
        <v>682</v>
      </c>
      <c r="CY15" s="69"/>
      <c r="CZ15" s="69"/>
      <c r="DA15" s="69"/>
    </row>
    <row r="16" spans="1:105" ht="22.5" customHeight="1">
      <c r="A16" s="443">
        <f t="shared" si="8"/>
        <v>3</v>
      </c>
      <c r="B16" s="269" t="str">
        <f>ｼﾌﾄ原本!C7</f>
        <v>Y.I</v>
      </c>
      <c r="C16" s="780" t="str">
        <f>ｼﾌﾄ原本!X7</f>
        <v>9-18</v>
      </c>
      <c r="D16" s="435">
        <f>IF(COUNTIF($H$14:$H$30,3),VLOOKUP(3,$H$14:$CU$30,3,FALSE),0)</f>
        <v>9</v>
      </c>
      <c r="E16" s="423">
        <f>IF(COUNTIF($H$14:$H$30,3),VLOOKUP(3,$H$14:$CU$30,4,FALSE),0)</f>
        <v>18</v>
      </c>
      <c r="F16" s="430">
        <f ca="1">IF(COUNTIF($H$14:$H$30,3),VLOOKUP(3,$H$14:$CU$30,92,FALSE),0)</f>
        <v>10040</v>
      </c>
      <c r="G16" s="431">
        <f ca="1">IF(COUNTIF($H$14:$H$30,3),VLOOKUP(3,$H$14:$CW$30,94,FALSE),0)</f>
        <v>272</v>
      </c>
      <c r="H16" s="810">
        <v>3</v>
      </c>
      <c r="I16" s="798" t="str">
        <f>IF(H16=0,0,LOOKUP(H16,ﾃﾞｰﾀ入力!$C$3:'ﾃﾞｰﾀ入力'!$C$40,ﾃﾞｰﾀ入力!$D$3:'ﾃﾞｰﾀ入力'!$D$40))</f>
        <v>Y.I</v>
      </c>
      <c r="J16" s="813">
        <v>9</v>
      </c>
      <c r="K16" s="814">
        <v>18</v>
      </c>
      <c r="L16" s="632">
        <f t="shared" ref="L16:AQ16" si="13">IF(AND(L12&gt;=$J$16,L12&lt;$K$16),"*",0)</f>
        <v>0</v>
      </c>
      <c r="M16" s="626">
        <f t="shared" si="13"/>
        <v>0</v>
      </c>
      <c r="N16" s="627">
        <f t="shared" si="13"/>
        <v>0</v>
      </c>
      <c r="O16" s="628">
        <f t="shared" si="13"/>
        <v>0</v>
      </c>
      <c r="P16" s="537">
        <f t="shared" si="13"/>
        <v>0</v>
      </c>
      <c r="Q16" s="539">
        <f t="shared" si="13"/>
        <v>0</v>
      </c>
      <c r="R16" s="541">
        <f t="shared" si="13"/>
        <v>0</v>
      </c>
      <c r="S16" s="539">
        <f t="shared" si="13"/>
        <v>0</v>
      </c>
      <c r="T16" s="537">
        <f t="shared" si="13"/>
        <v>0</v>
      </c>
      <c r="U16" s="538">
        <f t="shared" si="13"/>
        <v>0</v>
      </c>
      <c r="V16" s="539">
        <f t="shared" si="13"/>
        <v>0</v>
      </c>
      <c r="W16" s="562">
        <f t="shared" si="13"/>
        <v>0</v>
      </c>
      <c r="X16" s="723">
        <f t="shared" si="13"/>
        <v>0</v>
      </c>
      <c r="Y16" s="723">
        <f t="shared" si="13"/>
        <v>0</v>
      </c>
      <c r="Z16" s="724">
        <f t="shared" si="13"/>
        <v>0</v>
      </c>
      <c r="AA16" s="723">
        <f t="shared" si="13"/>
        <v>0</v>
      </c>
      <c r="AB16" s="721" t="str">
        <f t="shared" si="13"/>
        <v>*</v>
      </c>
      <c r="AC16" s="722" t="str">
        <f t="shared" si="13"/>
        <v>*</v>
      </c>
      <c r="AD16" s="723" t="str">
        <f t="shared" si="13"/>
        <v>*</v>
      </c>
      <c r="AE16" s="562" t="str">
        <f t="shared" si="13"/>
        <v>*</v>
      </c>
      <c r="AF16" s="723" t="str">
        <f t="shared" si="13"/>
        <v>*</v>
      </c>
      <c r="AG16" s="723" t="str">
        <f t="shared" si="13"/>
        <v>*</v>
      </c>
      <c r="AH16" s="724" t="str">
        <f t="shared" si="13"/>
        <v>*</v>
      </c>
      <c r="AI16" s="723" t="str">
        <f t="shared" si="13"/>
        <v>*</v>
      </c>
      <c r="AJ16" s="721" t="str">
        <f t="shared" si="13"/>
        <v>*</v>
      </c>
      <c r="AK16" s="722" t="str">
        <f t="shared" si="13"/>
        <v>*</v>
      </c>
      <c r="AL16" s="723" t="str">
        <f t="shared" si="13"/>
        <v>*</v>
      </c>
      <c r="AM16" s="562" t="str">
        <f t="shared" si="13"/>
        <v>*</v>
      </c>
      <c r="AN16" s="723" t="str">
        <f t="shared" si="13"/>
        <v>*</v>
      </c>
      <c r="AO16" s="723" t="str">
        <f t="shared" si="13"/>
        <v>*</v>
      </c>
      <c r="AP16" s="983" t="str">
        <f t="shared" si="13"/>
        <v>*</v>
      </c>
      <c r="AQ16" s="979" t="str">
        <f t="shared" si="13"/>
        <v>*</v>
      </c>
      <c r="AR16" s="721" t="str">
        <f t="shared" ref="AR16:BW16" si="14">IF(AND(AR12&gt;=$J$16,AR12&lt;$K$16),"*",0)</f>
        <v>*</v>
      </c>
      <c r="AS16" s="722" t="str">
        <f t="shared" si="14"/>
        <v>*</v>
      </c>
      <c r="AT16" s="723" t="str">
        <f t="shared" si="14"/>
        <v>*</v>
      </c>
      <c r="AU16" s="562" t="str">
        <f t="shared" si="14"/>
        <v>*</v>
      </c>
      <c r="AV16" s="723" t="str">
        <f t="shared" si="14"/>
        <v>*</v>
      </c>
      <c r="AW16" s="723" t="str">
        <f t="shared" si="14"/>
        <v>*</v>
      </c>
      <c r="AX16" s="724" t="str">
        <f t="shared" si="14"/>
        <v>*</v>
      </c>
      <c r="AY16" s="723" t="str">
        <f t="shared" si="14"/>
        <v>*</v>
      </c>
      <c r="AZ16" s="721" t="str">
        <f t="shared" si="14"/>
        <v>*</v>
      </c>
      <c r="BA16" s="722" t="str">
        <f t="shared" si="14"/>
        <v>*</v>
      </c>
      <c r="BB16" s="979" t="str">
        <f t="shared" si="14"/>
        <v>*</v>
      </c>
      <c r="BC16" s="982" t="str">
        <f t="shared" si="14"/>
        <v>*</v>
      </c>
      <c r="BD16" s="723" t="str">
        <f t="shared" si="14"/>
        <v>*</v>
      </c>
      <c r="BE16" s="723" t="str">
        <f t="shared" si="14"/>
        <v>*</v>
      </c>
      <c r="BF16" s="724" t="str">
        <f t="shared" si="14"/>
        <v>*</v>
      </c>
      <c r="BG16" s="723" t="str">
        <f t="shared" si="14"/>
        <v>*</v>
      </c>
      <c r="BH16" s="721" t="str">
        <f t="shared" si="14"/>
        <v>*</v>
      </c>
      <c r="BI16" s="722" t="str">
        <f t="shared" si="14"/>
        <v>*</v>
      </c>
      <c r="BJ16" s="723" t="str">
        <f t="shared" si="14"/>
        <v>*</v>
      </c>
      <c r="BK16" s="562" t="str">
        <f t="shared" si="14"/>
        <v>*</v>
      </c>
      <c r="BL16" s="723">
        <f t="shared" si="14"/>
        <v>0</v>
      </c>
      <c r="BM16" s="723">
        <f t="shared" si="14"/>
        <v>0</v>
      </c>
      <c r="BN16" s="724">
        <f t="shared" si="14"/>
        <v>0</v>
      </c>
      <c r="BO16" s="723">
        <f t="shared" si="14"/>
        <v>0</v>
      </c>
      <c r="BP16" s="721">
        <f t="shared" si="14"/>
        <v>0</v>
      </c>
      <c r="BQ16" s="722">
        <f t="shared" si="14"/>
        <v>0</v>
      </c>
      <c r="BR16" s="723">
        <f t="shared" si="14"/>
        <v>0</v>
      </c>
      <c r="BS16" s="562">
        <f t="shared" si="14"/>
        <v>0</v>
      </c>
      <c r="BT16" s="723">
        <f t="shared" si="14"/>
        <v>0</v>
      </c>
      <c r="BU16" s="723">
        <f t="shared" si="14"/>
        <v>0</v>
      </c>
      <c r="BV16" s="724">
        <f t="shared" si="14"/>
        <v>0</v>
      </c>
      <c r="BW16" s="723">
        <f t="shared" si="14"/>
        <v>0</v>
      </c>
      <c r="BX16" s="721">
        <f t="shared" ref="BX16:CM16" si="15">IF(AND(BX12&gt;=$J$16,BX12&lt;$K$16),"*",0)</f>
        <v>0</v>
      </c>
      <c r="BY16" s="722">
        <f t="shared" si="15"/>
        <v>0</v>
      </c>
      <c r="BZ16" s="723">
        <f t="shared" si="15"/>
        <v>0</v>
      </c>
      <c r="CA16" s="562">
        <f t="shared" si="15"/>
        <v>0</v>
      </c>
      <c r="CB16" s="723">
        <f t="shared" si="15"/>
        <v>0</v>
      </c>
      <c r="CC16" s="723">
        <f t="shared" si="15"/>
        <v>0</v>
      </c>
      <c r="CD16" s="724">
        <f t="shared" si="15"/>
        <v>0</v>
      </c>
      <c r="CE16" s="723">
        <f t="shared" si="15"/>
        <v>0</v>
      </c>
      <c r="CF16" s="721">
        <f t="shared" si="15"/>
        <v>0</v>
      </c>
      <c r="CG16" s="722">
        <f t="shared" si="15"/>
        <v>0</v>
      </c>
      <c r="CH16" s="723">
        <f t="shared" si="15"/>
        <v>0</v>
      </c>
      <c r="CI16" s="562">
        <f t="shared" si="15"/>
        <v>0</v>
      </c>
      <c r="CJ16" s="539">
        <f t="shared" si="15"/>
        <v>0</v>
      </c>
      <c r="CK16" s="539">
        <f t="shared" si="15"/>
        <v>0</v>
      </c>
      <c r="CL16" s="541">
        <f t="shared" si="15"/>
        <v>0</v>
      </c>
      <c r="CM16" s="539">
        <f t="shared" si="15"/>
        <v>0</v>
      </c>
      <c r="CN16" s="1128">
        <f t="shared" si="4"/>
        <v>9</v>
      </c>
      <c r="CO16" s="1129"/>
      <c r="CP16" s="1123">
        <f>IF(CN16=0,0,LOOKUP(CN16,ﾃﾞｰﾀ入力!$AR$13:'ﾃﾞｰﾀ入力'!$AR$34,ﾃﾞｰﾀ入力!$AS$13:'ﾃﾞｰﾀ入力'!$AS$34))</f>
        <v>8</v>
      </c>
      <c r="CQ16" s="1123"/>
      <c r="CR16" s="294">
        <f t="shared" si="5"/>
        <v>0</v>
      </c>
      <c r="CS16" s="294">
        <f t="shared" si="6"/>
        <v>0</v>
      </c>
      <c r="CT16" s="294">
        <f t="shared" si="7"/>
        <v>0</v>
      </c>
      <c r="CU16" s="295">
        <f t="shared" ca="1" si="12"/>
        <v>10040</v>
      </c>
      <c r="CV16" s="296">
        <f ca="1">IF(H16=0,0,LOOKUP(H16,ﾃﾞｰﾀ入力!$C$3:'ﾃﾞｰﾀ入力'!$C$52,ﾃﾞｰﾀ入力!$E$3:'ﾃﾞｰﾀ入力'!$E$51))</f>
        <v>1255</v>
      </c>
      <c r="CW16" s="297">
        <f ca="1">IF(H16=0,0,LOOKUP(H16,ﾃﾞｰﾀ入力!$C$3:'ﾃﾞｰﾀ入力'!$C$52,ﾃﾞｰﾀ入力!$F$3:'ﾃﾞｰﾀ入力'!$F$51))</f>
        <v>272</v>
      </c>
      <c r="CY16" s="69"/>
      <c r="CZ16" s="69"/>
      <c r="DA16" s="69"/>
    </row>
    <row r="17" spans="1:105" ht="22.5" customHeight="1">
      <c r="A17" s="443">
        <f t="shared" si="8"/>
        <v>4</v>
      </c>
      <c r="B17" s="269" t="str">
        <f>ｼﾌﾄ原本!C8</f>
        <v>I.Y</v>
      </c>
      <c r="C17" s="780" t="str">
        <f>ｼﾌﾄ原本!X8</f>
        <v>X</v>
      </c>
      <c r="D17" s="435">
        <f>IF(COUNTIF($H$14:$H$30,4),VLOOKUP(4,$H$14:$CU$30,3,FALSE),0)</f>
        <v>0</v>
      </c>
      <c r="E17" s="423">
        <f>IF(COUNTIF($H$14:$H$30,4),VLOOKUP(4,$H$14:$CU$30,4,FALSE),0)</f>
        <v>0</v>
      </c>
      <c r="F17" s="430">
        <f>IF(COUNTIF($H$14:$H$30,4),VLOOKUP(4,$H$14:$CU$30,92,FALSE),0)</f>
        <v>0</v>
      </c>
      <c r="G17" s="431">
        <f>IF(COUNTIF($H$14:$H$30,4),VLOOKUP(4,$H$14:$CW$30,94,FALSE),0)</f>
        <v>0</v>
      </c>
      <c r="H17" s="810">
        <v>2</v>
      </c>
      <c r="I17" s="798" t="str">
        <f>IF(H17=0,0,LOOKUP(H17,ﾃﾞｰﾀ入力!$C$3:'ﾃﾞｰﾀ入力'!$C$40,ﾃﾞｰﾀ入力!$D$3:'ﾃﾞｰﾀ入力'!$D$40))</f>
        <v>S.S</v>
      </c>
      <c r="J17" s="813">
        <v>11</v>
      </c>
      <c r="K17" s="814">
        <v>18</v>
      </c>
      <c r="L17" s="632">
        <f t="shared" ref="L17:AQ17" si="16">IF(AND(L12&gt;=$J$17,L12&lt;$K$17),"*",0)</f>
        <v>0</v>
      </c>
      <c r="M17" s="626">
        <f t="shared" si="16"/>
        <v>0</v>
      </c>
      <c r="N17" s="627">
        <f t="shared" si="16"/>
        <v>0</v>
      </c>
      <c r="O17" s="628">
        <f t="shared" si="16"/>
        <v>0</v>
      </c>
      <c r="P17" s="537">
        <f t="shared" si="16"/>
        <v>0</v>
      </c>
      <c r="Q17" s="539">
        <f t="shared" si="16"/>
        <v>0</v>
      </c>
      <c r="R17" s="541">
        <f t="shared" si="16"/>
        <v>0</v>
      </c>
      <c r="S17" s="539">
        <f t="shared" si="16"/>
        <v>0</v>
      </c>
      <c r="T17" s="537">
        <f t="shared" si="16"/>
        <v>0</v>
      </c>
      <c r="U17" s="538">
        <f t="shared" si="16"/>
        <v>0</v>
      </c>
      <c r="V17" s="539">
        <f t="shared" si="16"/>
        <v>0</v>
      </c>
      <c r="W17" s="562">
        <f t="shared" si="16"/>
        <v>0</v>
      </c>
      <c r="X17" s="723">
        <f t="shared" si="16"/>
        <v>0</v>
      </c>
      <c r="Y17" s="723">
        <f t="shared" si="16"/>
        <v>0</v>
      </c>
      <c r="Z17" s="724">
        <f t="shared" si="16"/>
        <v>0</v>
      </c>
      <c r="AA17" s="723">
        <f t="shared" si="16"/>
        <v>0</v>
      </c>
      <c r="AB17" s="721">
        <f t="shared" si="16"/>
        <v>0</v>
      </c>
      <c r="AC17" s="722">
        <f t="shared" si="16"/>
        <v>0</v>
      </c>
      <c r="AD17" s="723">
        <f t="shared" si="16"/>
        <v>0</v>
      </c>
      <c r="AE17" s="562">
        <f t="shared" si="16"/>
        <v>0</v>
      </c>
      <c r="AF17" s="723">
        <f t="shared" si="16"/>
        <v>0</v>
      </c>
      <c r="AG17" s="723">
        <f t="shared" si="16"/>
        <v>0</v>
      </c>
      <c r="AH17" s="724">
        <f t="shared" si="16"/>
        <v>0</v>
      </c>
      <c r="AI17" s="723">
        <f t="shared" si="16"/>
        <v>0</v>
      </c>
      <c r="AJ17" s="988" t="str">
        <f t="shared" si="16"/>
        <v>*</v>
      </c>
      <c r="AK17" s="722" t="str">
        <f t="shared" si="16"/>
        <v>*</v>
      </c>
      <c r="AL17" s="723" t="str">
        <f t="shared" si="16"/>
        <v>*</v>
      </c>
      <c r="AM17" s="562" t="str">
        <f t="shared" si="16"/>
        <v>*</v>
      </c>
      <c r="AN17" s="723" t="str">
        <f t="shared" si="16"/>
        <v>*</v>
      </c>
      <c r="AO17" s="723" t="str">
        <f t="shared" si="16"/>
        <v>*</v>
      </c>
      <c r="AP17" s="724" t="str">
        <f t="shared" si="16"/>
        <v>*</v>
      </c>
      <c r="AQ17" s="723" t="str">
        <f t="shared" si="16"/>
        <v>*</v>
      </c>
      <c r="AR17" s="721" t="str">
        <f t="shared" ref="AR17:BW17" si="17">IF(AND(AR12&gt;=$J$17,AR12&lt;$K$17),"*",0)</f>
        <v>*</v>
      </c>
      <c r="AS17" s="722" t="str">
        <f t="shared" si="17"/>
        <v>*</v>
      </c>
      <c r="AT17" s="979" t="str">
        <f t="shared" si="17"/>
        <v>*</v>
      </c>
      <c r="AU17" s="982" t="str">
        <f t="shared" si="17"/>
        <v>*</v>
      </c>
      <c r="AV17" s="979" t="str">
        <f t="shared" si="17"/>
        <v>*</v>
      </c>
      <c r="AW17" s="723" t="str">
        <f t="shared" si="17"/>
        <v>*</v>
      </c>
      <c r="AX17" s="724" t="str">
        <f t="shared" si="17"/>
        <v>*</v>
      </c>
      <c r="AY17" s="723" t="str">
        <f t="shared" si="17"/>
        <v>*</v>
      </c>
      <c r="AZ17" s="721" t="str">
        <f t="shared" si="17"/>
        <v>*</v>
      </c>
      <c r="BA17" s="722" t="str">
        <f t="shared" si="17"/>
        <v>*</v>
      </c>
      <c r="BB17" s="723" t="str">
        <f t="shared" si="17"/>
        <v>*</v>
      </c>
      <c r="BC17" s="562" t="str">
        <f t="shared" si="17"/>
        <v>*</v>
      </c>
      <c r="BD17" s="723" t="str">
        <f t="shared" si="17"/>
        <v>*</v>
      </c>
      <c r="BE17" s="723" t="str">
        <f t="shared" si="17"/>
        <v>*</v>
      </c>
      <c r="BF17" s="724" t="str">
        <f t="shared" si="17"/>
        <v>*</v>
      </c>
      <c r="BG17" s="723" t="str">
        <f t="shared" si="17"/>
        <v>*</v>
      </c>
      <c r="BH17" s="721" t="str">
        <f t="shared" si="17"/>
        <v>*</v>
      </c>
      <c r="BI17" s="722" t="str">
        <f t="shared" si="17"/>
        <v>*</v>
      </c>
      <c r="BJ17" s="723" t="str">
        <f t="shared" si="17"/>
        <v>*</v>
      </c>
      <c r="BK17" s="562" t="str">
        <f t="shared" si="17"/>
        <v>*</v>
      </c>
      <c r="BL17" s="723">
        <f t="shared" si="17"/>
        <v>0</v>
      </c>
      <c r="BM17" s="723">
        <f t="shared" si="17"/>
        <v>0</v>
      </c>
      <c r="BN17" s="724">
        <f t="shared" si="17"/>
        <v>0</v>
      </c>
      <c r="BO17" s="723">
        <f t="shared" si="17"/>
        <v>0</v>
      </c>
      <c r="BP17" s="721">
        <f t="shared" si="17"/>
        <v>0</v>
      </c>
      <c r="BQ17" s="722">
        <f t="shared" si="17"/>
        <v>0</v>
      </c>
      <c r="BR17" s="723">
        <f t="shared" si="17"/>
        <v>0</v>
      </c>
      <c r="BS17" s="562">
        <f t="shared" si="17"/>
        <v>0</v>
      </c>
      <c r="BT17" s="723">
        <f t="shared" si="17"/>
        <v>0</v>
      </c>
      <c r="BU17" s="723">
        <f t="shared" si="17"/>
        <v>0</v>
      </c>
      <c r="BV17" s="724">
        <f t="shared" si="17"/>
        <v>0</v>
      </c>
      <c r="BW17" s="723">
        <f t="shared" si="17"/>
        <v>0</v>
      </c>
      <c r="BX17" s="721">
        <f t="shared" ref="BX17:CM17" si="18">IF(AND(BX12&gt;=$J$17,BX12&lt;$K$17),"*",0)</f>
        <v>0</v>
      </c>
      <c r="BY17" s="722">
        <f t="shared" si="18"/>
        <v>0</v>
      </c>
      <c r="BZ17" s="723">
        <f t="shared" si="18"/>
        <v>0</v>
      </c>
      <c r="CA17" s="562">
        <f t="shared" si="18"/>
        <v>0</v>
      </c>
      <c r="CB17" s="723">
        <f t="shared" si="18"/>
        <v>0</v>
      </c>
      <c r="CC17" s="723">
        <f t="shared" si="18"/>
        <v>0</v>
      </c>
      <c r="CD17" s="724">
        <f t="shared" si="18"/>
        <v>0</v>
      </c>
      <c r="CE17" s="723">
        <f t="shared" si="18"/>
        <v>0</v>
      </c>
      <c r="CF17" s="721">
        <f t="shared" si="18"/>
        <v>0</v>
      </c>
      <c r="CG17" s="722">
        <f t="shared" si="18"/>
        <v>0</v>
      </c>
      <c r="CH17" s="723">
        <f t="shared" si="18"/>
        <v>0</v>
      </c>
      <c r="CI17" s="562">
        <f t="shared" si="18"/>
        <v>0</v>
      </c>
      <c r="CJ17" s="539">
        <f t="shared" si="18"/>
        <v>0</v>
      </c>
      <c r="CK17" s="539">
        <f t="shared" si="18"/>
        <v>0</v>
      </c>
      <c r="CL17" s="541">
        <f t="shared" si="18"/>
        <v>0</v>
      </c>
      <c r="CM17" s="539">
        <f t="shared" si="18"/>
        <v>0</v>
      </c>
      <c r="CN17" s="1128">
        <f t="shared" si="4"/>
        <v>7</v>
      </c>
      <c r="CO17" s="1129"/>
      <c r="CP17" s="1123">
        <f>IF(CN17=0,0,LOOKUP(CN17,ﾃﾞｰﾀ入力!$AR$13:'ﾃﾞｰﾀ入力'!$AR$34,ﾃﾞｰﾀ入力!$AS$13:'ﾃﾞｰﾀ入力'!$AS$34))</f>
        <v>6.25</v>
      </c>
      <c r="CQ17" s="1123"/>
      <c r="CR17" s="294">
        <f t="shared" si="5"/>
        <v>0</v>
      </c>
      <c r="CS17" s="294">
        <f t="shared" si="6"/>
        <v>0</v>
      </c>
      <c r="CT17" s="294">
        <f t="shared" si="7"/>
        <v>0</v>
      </c>
      <c r="CU17" s="295">
        <f t="shared" ca="1" si="12"/>
        <v>9375</v>
      </c>
      <c r="CV17" s="296">
        <f ca="1">IF(H17=0,0,LOOKUP(H17,ﾃﾞｰﾀ入力!$C$3:'ﾃﾞｰﾀ入力'!$C$52,ﾃﾞｰﾀ入力!$E$3:'ﾃﾞｰﾀ入力'!$E$51))</f>
        <v>1500</v>
      </c>
      <c r="CW17" s="297">
        <f ca="1">IF(H17=0,0,LOOKUP(H17,ﾃﾞｰﾀ入力!$C$3:'ﾃﾞｰﾀ入力'!$C$52,ﾃﾞｰﾀ入力!$F$3:'ﾃﾞｰﾀ入力'!$F$51))</f>
        <v>1</v>
      </c>
      <c r="CY17" s="69"/>
      <c r="CZ17" s="69"/>
      <c r="DA17" s="69"/>
    </row>
    <row r="18" spans="1:105" ht="22.5" customHeight="1">
      <c r="A18" s="443">
        <f t="shared" si="8"/>
        <v>5</v>
      </c>
      <c r="B18" s="269" t="str">
        <f>ｼﾌﾄ原本!C9</f>
        <v>S.S</v>
      </c>
      <c r="C18" s="780" t="str">
        <f>ｼﾌﾄ原本!X9</f>
        <v>X</v>
      </c>
      <c r="D18" s="435">
        <f>IF(COUNTIF($H$14:$H$30,5),VLOOKUP(5,$H$14:$CU$30,3,FALSE),0)</f>
        <v>0</v>
      </c>
      <c r="E18" s="423">
        <f>IF(COUNTIF($H$14:$H$30,5),VLOOKUP(5,$H$14:$CU$30,4,FALSE),0)</f>
        <v>0</v>
      </c>
      <c r="F18" s="430">
        <f>IF(COUNTIF($H$14:$H$30,5),VLOOKUP(5,$H$14:$CU$30,92,FALSE),0)</f>
        <v>0</v>
      </c>
      <c r="G18" s="431">
        <f>IF(COUNTIF($H$14:$H$30,5),VLOOKUP(5,$H$14:$CW$30,94,FALSE),0)</f>
        <v>0</v>
      </c>
      <c r="H18" s="810">
        <v>1</v>
      </c>
      <c r="I18" s="798" t="str">
        <f>IF(H18=0,0,LOOKUP(H18,ﾃﾞｰﾀ入力!$C$3:'ﾃﾞｰﾀ入力'!$C$40,ﾃﾞｰﾀ入力!$D$3:'ﾃﾞｰﾀ入力'!$D$40))</f>
        <v>K.M</v>
      </c>
      <c r="J18" s="813">
        <v>13</v>
      </c>
      <c r="K18" s="814">
        <v>22.75</v>
      </c>
      <c r="L18" s="632">
        <f t="shared" ref="L18:AQ18" si="19">IF(AND(L12&gt;=$J$18,L12&lt;$K$18),"*",0)</f>
        <v>0</v>
      </c>
      <c r="M18" s="626">
        <f t="shared" si="19"/>
        <v>0</v>
      </c>
      <c r="N18" s="627">
        <f t="shared" si="19"/>
        <v>0</v>
      </c>
      <c r="O18" s="628">
        <f t="shared" si="19"/>
        <v>0</v>
      </c>
      <c r="P18" s="537">
        <f t="shared" si="19"/>
        <v>0</v>
      </c>
      <c r="Q18" s="539">
        <f t="shared" si="19"/>
        <v>0</v>
      </c>
      <c r="R18" s="541">
        <f t="shared" si="19"/>
        <v>0</v>
      </c>
      <c r="S18" s="539">
        <f t="shared" si="19"/>
        <v>0</v>
      </c>
      <c r="T18" s="537">
        <f t="shared" si="19"/>
        <v>0</v>
      </c>
      <c r="U18" s="538">
        <f t="shared" si="19"/>
        <v>0</v>
      </c>
      <c r="V18" s="539">
        <f t="shared" si="19"/>
        <v>0</v>
      </c>
      <c r="W18" s="562">
        <f t="shared" si="19"/>
        <v>0</v>
      </c>
      <c r="X18" s="723">
        <f t="shared" si="19"/>
        <v>0</v>
      </c>
      <c r="Y18" s="723">
        <f t="shared" si="19"/>
        <v>0</v>
      </c>
      <c r="Z18" s="724">
        <f t="shared" si="19"/>
        <v>0</v>
      </c>
      <c r="AA18" s="723">
        <f t="shared" si="19"/>
        <v>0</v>
      </c>
      <c r="AB18" s="721">
        <f t="shared" si="19"/>
        <v>0</v>
      </c>
      <c r="AC18" s="722">
        <f t="shared" si="19"/>
        <v>0</v>
      </c>
      <c r="AD18" s="723">
        <f t="shared" si="19"/>
        <v>0</v>
      </c>
      <c r="AE18" s="562">
        <f t="shared" si="19"/>
        <v>0</v>
      </c>
      <c r="AF18" s="723">
        <f t="shared" si="19"/>
        <v>0</v>
      </c>
      <c r="AG18" s="723">
        <f t="shared" si="19"/>
        <v>0</v>
      </c>
      <c r="AH18" s="724">
        <f t="shared" si="19"/>
        <v>0</v>
      </c>
      <c r="AI18" s="723">
        <f t="shared" si="19"/>
        <v>0</v>
      </c>
      <c r="AJ18" s="721">
        <f t="shared" si="19"/>
        <v>0</v>
      </c>
      <c r="AK18" s="722">
        <f t="shared" si="19"/>
        <v>0</v>
      </c>
      <c r="AL18" s="723">
        <f t="shared" si="19"/>
        <v>0</v>
      </c>
      <c r="AM18" s="562">
        <f t="shared" si="19"/>
        <v>0</v>
      </c>
      <c r="AN18" s="723">
        <f t="shared" si="19"/>
        <v>0</v>
      </c>
      <c r="AO18" s="723">
        <f t="shared" si="19"/>
        <v>0</v>
      </c>
      <c r="AP18" s="724">
        <f t="shared" si="19"/>
        <v>0</v>
      </c>
      <c r="AQ18" s="723">
        <f t="shared" si="19"/>
        <v>0</v>
      </c>
      <c r="AR18" s="721" t="str">
        <f t="shared" ref="AR18:BW18" si="20">IF(AND(AR12&gt;=$J$18,AR12&lt;$K$18),"*",0)</f>
        <v>*</v>
      </c>
      <c r="AS18" s="722" t="str">
        <f t="shared" si="20"/>
        <v>*</v>
      </c>
      <c r="AT18" s="723" t="str">
        <f t="shared" si="20"/>
        <v>*</v>
      </c>
      <c r="AU18" s="562" t="str">
        <f t="shared" si="20"/>
        <v>*</v>
      </c>
      <c r="AV18" s="723" t="str">
        <f t="shared" si="20"/>
        <v>*</v>
      </c>
      <c r="AW18" s="723" t="str">
        <f t="shared" si="20"/>
        <v>*</v>
      </c>
      <c r="AX18" s="724" t="str">
        <f t="shared" si="20"/>
        <v>*</v>
      </c>
      <c r="AY18" s="723" t="str">
        <f t="shared" si="20"/>
        <v>*</v>
      </c>
      <c r="AZ18" s="721" t="str">
        <f t="shared" si="20"/>
        <v>*</v>
      </c>
      <c r="BA18" s="722" t="str">
        <f t="shared" si="20"/>
        <v>*</v>
      </c>
      <c r="BB18" s="723" t="str">
        <f t="shared" si="20"/>
        <v>*</v>
      </c>
      <c r="BC18" s="562" t="str">
        <f t="shared" si="20"/>
        <v>*</v>
      </c>
      <c r="BD18" s="723" t="str">
        <f t="shared" si="20"/>
        <v>*</v>
      </c>
      <c r="BE18" s="723" t="str">
        <f t="shared" si="20"/>
        <v>*</v>
      </c>
      <c r="BF18" s="724" t="str">
        <f t="shared" si="20"/>
        <v>*</v>
      </c>
      <c r="BG18" s="723" t="str">
        <f t="shared" si="20"/>
        <v>*</v>
      </c>
      <c r="BH18" s="721" t="str">
        <f t="shared" si="20"/>
        <v>*</v>
      </c>
      <c r="BI18" s="722" t="str">
        <f t="shared" si="20"/>
        <v>*</v>
      </c>
      <c r="BJ18" s="979" t="str">
        <f t="shared" si="20"/>
        <v>*</v>
      </c>
      <c r="BK18" s="982" t="str">
        <f t="shared" si="20"/>
        <v>*</v>
      </c>
      <c r="BL18" s="723" t="str">
        <f t="shared" si="20"/>
        <v>*</v>
      </c>
      <c r="BM18" s="723" t="str">
        <f t="shared" si="20"/>
        <v>*</v>
      </c>
      <c r="BN18" s="724" t="str">
        <f t="shared" si="20"/>
        <v>*</v>
      </c>
      <c r="BO18" s="723" t="str">
        <f t="shared" si="20"/>
        <v>*</v>
      </c>
      <c r="BP18" s="721" t="str">
        <f t="shared" si="20"/>
        <v>*</v>
      </c>
      <c r="BQ18" s="722" t="str">
        <f t="shared" si="20"/>
        <v>*</v>
      </c>
      <c r="BR18" s="723" t="str">
        <f t="shared" si="20"/>
        <v>*</v>
      </c>
      <c r="BS18" s="562" t="str">
        <f t="shared" si="20"/>
        <v>*</v>
      </c>
      <c r="BT18" s="979" t="str">
        <f t="shared" si="20"/>
        <v>*</v>
      </c>
      <c r="BU18" s="979" t="str">
        <f t="shared" si="20"/>
        <v>*</v>
      </c>
      <c r="BV18" s="724" t="str">
        <f t="shared" si="20"/>
        <v>*</v>
      </c>
      <c r="BW18" s="723" t="str">
        <f t="shared" si="20"/>
        <v>*</v>
      </c>
      <c r="BX18" s="721" t="str">
        <f t="shared" ref="BX18:CM18" si="21">IF(AND(BX12&gt;=$J$18,BX12&lt;$K$18),"*",0)</f>
        <v>*</v>
      </c>
      <c r="BY18" s="722" t="str">
        <f t="shared" si="21"/>
        <v>*</v>
      </c>
      <c r="BZ18" s="723" t="str">
        <f t="shared" si="21"/>
        <v>*</v>
      </c>
      <c r="CA18" s="562" t="str">
        <f t="shared" si="21"/>
        <v>*</v>
      </c>
      <c r="CB18" s="723" t="str">
        <f t="shared" si="21"/>
        <v>*</v>
      </c>
      <c r="CC18" s="723" t="str">
        <f t="shared" si="21"/>
        <v>*</v>
      </c>
      <c r="CD18" s="724" t="str">
        <f t="shared" si="21"/>
        <v>*</v>
      </c>
      <c r="CE18" s="723">
        <f t="shared" si="21"/>
        <v>0</v>
      </c>
      <c r="CF18" s="721">
        <f t="shared" si="21"/>
        <v>0</v>
      </c>
      <c r="CG18" s="722">
        <f t="shared" si="21"/>
        <v>0</v>
      </c>
      <c r="CH18" s="723">
        <f t="shared" si="21"/>
        <v>0</v>
      </c>
      <c r="CI18" s="562">
        <f t="shared" si="21"/>
        <v>0</v>
      </c>
      <c r="CJ18" s="539">
        <f t="shared" si="21"/>
        <v>0</v>
      </c>
      <c r="CK18" s="539">
        <f t="shared" si="21"/>
        <v>0</v>
      </c>
      <c r="CL18" s="541">
        <f t="shared" si="21"/>
        <v>0</v>
      </c>
      <c r="CM18" s="539">
        <f t="shared" si="21"/>
        <v>0</v>
      </c>
      <c r="CN18" s="1128">
        <f t="shared" si="4"/>
        <v>9.75</v>
      </c>
      <c r="CO18" s="1129"/>
      <c r="CP18" s="1123">
        <f>IF(CN18=0,0,LOOKUP(CN18,ﾃﾞｰﾀ入力!$AR$13:'ﾃﾞｰﾀ入力'!$AR$34,ﾃﾞｰﾀ入力!$AS$13:'ﾃﾞｰﾀ入力'!$AS$34))</f>
        <v>8.5</v>
      </c>
      <c r="CQ18" s="1123"/>
      <c r="CR18" s="294">
        <f t="shared" si="5"/>
        <v>0.5</v>
      </c>
      <c r="CS18" s="294">
        <f t="shared" si="6"/>
        <v>0.75</v>
      </c>
      <c r="CT18" s="294">
        <f t="shared" si="7"/>
        <v>0.5</v>
      </c>
      <c r="CU18" s="295">
        <f t="shared" ca="1" si="12"/>
        <v>18125</v>
      </c>
      <c r="CV18" s="296">
        <f ca="1">IF(H18=0,0,LOOKUP(H18,ﾃﾞｰﾀ入力!$C$3:'ﾃﾞｰﾀ入力'!$C$52,ﾃﾞｰﾀ入力!$E$3:'ﾃﾞｰﾀ入力'!$E$51))</f>
        <v>2000</v>
      </c>
      <c r="CW18" s="297">
        <f ca="1">IF(H18=0,0,LOOKUP(H18,ﾃﾞｰﾀ入力!$C$3:'ﾃﾞｰﾀ入力'!$C$52,ﾃﾞｰﾀ入力!$F$3:'ﾃﾞｰﾀ入力'!$F$51))</f>
        <v>1</v>
      </c>
      <c r="CY18" s="69"/>
      <c r="CZ18" s="69"/>
      <c r="DA18" s="69"/>
    </row>
    <row r="19" spans="1:105" ht="22.5" customHeight="1">
      <c r="A19" s="443">
        <f t="shared" si="8"/>
        <v>6</v>
      </c>
      <c r="B19" s="269" t="str">
        <f>ｼﾌﾄ原本!C10</f>
        <v>S.M</v>
      </c>
      <c r="C19" s="780" t="str">
        <f>ｼﾌﾄ原本!X10</f>
        <v>X</v>
      </c>
      <c r="D19" s="435">
        <f>IF(COUNTIF($H$14:$H$30,6),VLOOKUP(6,$H$14:$CU$30,3,FALSE),0)</f>
        <v>0</v>
      </c>
      <c r="E19" s="429">
        <f>IF(COUNTIF($H$14:$H$30,6),VLOOKUP(6,$H$14:$CU$30,4,FALSE),0)</f>
        <v>0</v>
      </c>
      <c r="F19" s="430">
        <f>IF(COUNTIF($H$14:$H$30,6),VLOOKUP(6,$H$14:$CU$30,92,FALSE),0)</f>
        <v>0</v>
      </c>
      <c r="G19" s="431">
        <f>IF(COUNTIF($H$14:$H$30,6),VLOOKUP(6,$H$14:$CW$30,94,FALSE),0)</f>
        <v>0</v>
      </c>
      <c r="H19" s="810">
        <v>17</v>
      </c>
      <c r="I19" s="798" t="str">
        <f>IF(H19=0,0,LOOKUP(H19,ﾃﾞｰﾀ入力!$C$3:'ﾃﾞｰﾀ入力'!$C$40,ﾃﾞｰﾀ入力!$D$3:'ﾃﾞｰﾀ入力'!$D$40))</f>
        <v>S.U</v>
      </c>
      <c r="J19" s="813">
        <v>14</v>
      </c>
      <c r="K19" s="814">
        <v>17</v>
      </c>
      <c r="L19" s="632">
        <f t="shared" ref="L19:AQ19" si="22">IF(AND(L12&gt;=$J$19,L12&lt;$K$19),"*",0)</f>
        <v>0</v>
      </c>
      <c r="M19" s="626">
        <f t="shared" si="22"/>
        <v>0</v>
      </c>
      <c r="N19" s="627">
        <f t="shared" si="22"/>
        <v>0</v>
      </c>
      <c r="O19" s="628">
        <f t="shared" si="22"/>
        <v>0</v>
      </c>
      <c r="P19" s="537">
        <f t="shared" si="22"/>
        <v>0</v>
      </c>
      <c r="Q19" s="539">
        <f t="shared" si="22"/>
        <v>0</v>
      </c>
      <c r="R19" s="541">
        <f t="shared" si="22"/>
        <v>0</v>
      </c>
      <c r="S19" s="539">
        <f t="shared" si="22"/>
        <v>0</v>
      </c>
      <c r="T19" s="537">
        <f t="shared" si="22"/>
        <v>0</v>
      </c>
      <c r="U19" s="538">
        <f t="shared" si="22"/>
        <v>0</v>
      </c>
      <c r="V19" s="539">
        <f t="shared" si="22"/>
        <v>0</v>
      </c>
      <c r="W19" s="562">
        <f t="shared" si="22"/>
        <v>0</v>
      </c>
      <c r="X19" s="723">
        <f t="shared" si="22"/>
        <v>0</v>
      </c>
      <c r="Y19" s="723">
        <f t="shared" si="22"/>
        <v>0</v>
      </c>
      <c r="Z19" s="724">
        <f t="shared" si="22"/>
        <v>0</v>
      </c>
      <c r="AA19" s="723">
        <f t="shared" si="22"/>
        <v>0</v>
      </c>
      <c r="AB19" s="721">
        <f t="shared" si="22"/>
        <v>0</v>
      </c>
      <c r="AC19" s="722">
        <f t="shared" si="22"/>
        <v>0</v>
      </c>
      <c r="AD19" s="723">
        <f t="shared" si="22"/>
        <v>0</v>
      </c>
      <c r="AE19" s="562">
        <f t="shared" si="22"/>
        <v>0</v>
      </c>
      <c r="AF19" s="723">
        <f t="shared" si="22"/>
        <v>0</v>
      </c>
      <c r="AG19" s="723">
        <f t="shared" si="22"/>
        <v>0</v>
      </c>
      <c r="AH19" s="724">
        <f t="shared" si="22"/>
        <v>0</v>
      </c>
      <c r="AI19" s="723">
        <f t="shared" si="22"/>
        <v>0</v>
      </c>
      <c r="AJ19" s="721">
        <f t="shared" si="22"/>
        <v>0</v>
      </c>
      <c r="AK19" s="722">
        <f t="shared" si="22"/>
        <v>0</v>
      </c>
      <c r="AL19" s="723">
        <f t="shared" si="22"/>
        <v>0</v>
      </c>
      <c r="AM19" s="562">
        <f t="shared" si="22"/>
        <v>0</v>
      </c>
      <c r="AN19" s="723">
        <f t="shared" si="22"/>
        <v>0</v>
      </c>
      <c r="AO19" s="723">
        <f t="shared" si="22"/>
        <v>0</v>
      </c>
      <c r="AP19" s="724">
        <f t="shared" si="22"/>
        <v>0</v>
      </c>
      <c r="AQ19" s="723">
        <f t="shared" si="22"/>
        <v>0</v>
      </c>
      <c r="AR19" s="721">
        <f t="shared" ref="AR19:BW19" si="23">IF(AND(AR12&gt;=$J$19,AR12&lt;$K$19),"*",0)</f>
        <v>0</v>
      </c>
      <c r="AS19" s="722">
        <f t="shared" si="23"/>
        <v>0</v>
      </c>
      <c r="AT19" s="723">
        <f t="shared" si="23"/>
        <v>0</v>
      </c>
      <c r="AU19" s="562">
        <f t="shared" si="23"/>
        <v>0</v>
      </c>
      <c r="AV19" s="723" t="str">
        <f t="shared" si="23"/>
        <v>*</v>
      </c>
      <c r="AW19" s="723" t="str">
        <f t="shared" si="23"/>
        <v>*</v>
      </c>
      <c r="AX19" s="724" t="str">
        <f t="shared" si="23"/>
        <v>*</v>
      </c>
      <c r="AY19" s="723" t="str">
        <f t="shared" si="23"/>
        <v>*</v>
      </c>
      <c r="AZ19" s="721" t="str">
        <f t="shared" si="23"/>
        <v>*</v>
      </c>
      <c r="BA19" s="722" t="str">
        <f t="shared" si="23"/>
        <v>*</v>
      </c>
      <c r="BB19" s="723" t="str">
        <f t="shared" si="23"/>
        <v>*</v>
      </c>
      <c r="BC19" s="562" t="str">
        <f t="shared" si="23"/>
        <v>*</v>
      </c>
      <c r="BD19" s="723" t="str">
        <f t="shared" si="23"/>
        <v>*</v>
      </c>
      <c r="BE19" s="723" t="str">
        <f t="shared" si="23"/>
        <v>*</v>
      </c>
      <c r="BF19" s="724" t="str">
        <f t="shared" si="23"/>
        <v>*</v>
      </c>
      <c r="BG19" s="723" t="str">
        <f t="shared" si="23"/>
        <v>*</v>
      </c>
      <c r="BH19" s="721">
        <f t="shared" si="23"/>
        <v>0</v>
      </c>
      <c r="BI19" s="722">
        <f t="shared" si="23"/>
        <v>0</v>
      </c>
      <c r="BJ19" s="723">
        <f t="shared" si="23"/>
        <v>0</v>
      </c>
      <c r="BK19" s="562">
        <f t="shared" si="23"/>
        <v>0</v>
      </c>
      <c r="BL19" s="723">
        <f t="shared" si="23"/>
        <v>0</v>
      </c>
      <c r="BM19" s="723">
        <f t="shared" si="23"/>
        <v>0</v>
      </c>
      <c r="BN19" s="724">
        <f t="shared" si="23"/>
        <v>0</v>
      </c>
      <c r="BO19" s="723">
        <f t="shared" si="23"/>
        <v>0</v>
      </c>
      <c r="BP19" s="721">
        <f t="shared" si="23"/>
        <v>0</v>
      </c>
      <c r="BQ19" s="722">
        <f t="shared" si="23"/>
        <v>0</v>
      </c>
      <c r="BR19" s="723">
        <f t="shared" si="23"/>
        <v>0</v>
      </c>
      <c r="BS19" s="562">
        <f t="shared" si="23"/>
        <v>0</v>
      </c>
      <c r="BT19" s="723">
        <f t="shared" si="23"/>
        <v>0</v>
      </c>
      <c r="BU19" s="723">
        <f t="shared" si="23"/>
        <v>0</v>
      </c>
      <c r="BV19" s="724">
        <f t="shared" si="23"/>
        <v>0</v>
      </c>
      <c r="BW19" s="723">
        <f t="shared" si="23"/>
        <v>0</v>
      </c>
      <c r="BX19" s="721">
        <f t="shared" ref="BX19:CM19" si="24">IF(AND(BX12&gt;=$J$19,BX12&lt;$K$19),"*",0)</f>
        <v>0</v>
      </c>
      <c r="BY19" s="722">
        <f t="shared" si="24"/>
        <v>0</v>
      </c>
      <c r="BZ19" s="723">
        <f t="shared" si="24"/>
        <v>0</v>
      </c>
      <c r="CA19" s="562">
        <f t="shared" si="24"/>
        <v>0</v>
      </c>
      <c r="CB19" s="723">
        <f t="shared" si="24"/>
        <v>0</v>
      </c>
      <c r="CC19" s="723">
        <f t="shared" si="24"/>
        <v>0</v>
      </c>
      <c r="CD19" s="724">
        <f t="shared" si="24"/>
        <v>0</v>
      </c>
      <c r="CE19" s="723">
        <f t="shared" si="24"/>
        <v>0</v>
      </c>
      <c r="CF19" s="721">
        <f t="shared" si="24"/>
        <v>0</v>
      </c>
      <c r="CG19" s="722">
        <f t="shared" si="24"/>
        <v>0</v>
      </c>
      <c r="CH19" s="723">
        <f t="shared" si="24"/>
        <v>0</v>
      </c>
      <c r="CI19" s="562">
        <f t="shared" si="24"/>
        <v>0</v>
      </c>
      <c r="CJ19" s="539">
        <f t="shared" si="24"/>
        <v>0</v>
      </c>
      <c r="CK19" s="539">
        <f t="shared" si="24"/>
        <v>0</v>
      </c>
      <c r="CL19" s="541">
        <f t="shared" si="24"/>
        <v>0</v>
      </c>
      <c r="CM19" s="539">
        <f t="shared" si="24"/>
        <v>0</v>
      </c>
      <c r="CN19" s="1128">
        <f t="shared" si="4"/>
        <v>3</v>
      </c>
      <c r="CO19" s="1129"/>
      <c r="CP19" s="1123">
        <f>IF(CN19=0,0,LOOKUP(CN19,ﾃﾞｰﾀ入力!$AR$13:'ﾃﾞｰﾀ入力'!$AR$34,ﾃﾞｰﾀ入力!$AS$13:'ﾃﾞｰﾀ入力'!$AS$34))</f>
        <v>3</v>
      </c>
      <c r="CQ19" s="1123"/>
      <c r="CR19" s="294">
        <f t="shared" si="5"/>
        <v>0</v>
      </c>
      <c r="CS19" s="294">
        <f t="shared" si="6"/>
        <v>0</v>
      </c>
      <c r="CT19" s="294">
        <f t="shared" si="7"/>
        <v>0</v>
      </c>
      <c r="CU19" s="295">
        <f t="shared" ca="1" si="12"/>
        <v>3678</v>
      </c>
      <c r="CV19" s="296">
        <f ca="1">IF(H19=0,0,LOOKUP(H19,ﾃﾞｰﾀ入力!$C$3:'ﾃﾞｰﾀ入力'!$C$52,ﾃﾞｰﾀ入力!$E$3:'ﾃﾞｰﾀ入力'!$E$51))</f>
        <v>1226</v>
      </c>
      <c r="CW19" s="297">
        <f ca="1">IF(H19=0,0,LOOKUP(H19,ﾃﾞｰﾀ入力!$C$3:'ﾃﾞｰﾀ入力'!$C$52,ﾃﾞｰﾀ入力!$F$3:'ﾃﾞｰﾀ入力'!$F$51))</f>
        <v>418</v>
      </c>
      <c r="CY19" s="69"/>
      <c r="CZ19" s="69"/>
      <c r="DA19" s="69"/>
    </row>
    <row r="20" spans="1:105" ht="22.5" customHeight="1">
      <c r="A20" s="443">
        <f t="shared" si="8"/>
        <v>7</v>
      </c>
      <c r="B20" s="269" t="str">
        <f>ｼﾌﾄ原本!C11</f>
        <v>N.D</v>
      </c>
      <c r="C20" s="780" t="str">
        <f>ｼﾌﾄ原本!X11</f>
        <v>X</v>
      </c>
      <c r="D20" s="435">
        <f>IF(COUNTIF($H$14:$H$30,7),VLOOKUP(7,$H$14:$CU$30,3,FALSE),0)</f>
        <v>0</v>
      </c>
      <c r="E20" s="423">
        <f>IF(COUNTIF($H$14:$H$30,7),VLOOKUP(7,$H$14:$CU$30,4,FALSE),0)</f>
        <v>0</v>
      </c>
      <c r="F20" s="430">
        <f>IF(COUNTIF($H$14:$H$30,7),VLOOKUP(7,$H$14:$CU$30,92,FALSE),0)</f>
        <v>0</v>
      </c>
      <c r="G20" s="431">
        <f>IF(COUNTIF($H$14:$H$30,7),VLOOKUP(7,$H$14:$CW$30,94,FALSE),0)</f>
        <v>0</v>
      </c>
      <c r="H20" s="810">
        <v>16</v>
      </c>
      <c r="I20" s="798" t="str">
        <f>IF(H20=0,0,LOOKUP(H20,ﾃﾞｰﾀ入力!$C$3:'ﾃﾞｰﾀ入力'!$C$40,ﾃﾞｰﾀ入力!$D$3:'ﾃﾞｰﾀ入力'!$D$40))</f>
        <v>Y.Y</v>
      </c>
      <c r="J20" s="813">
        <v>17.5</v>
      </c>
      <c r="K20" s="814">
        <v>22.75</v>
      </c>
      <c r="L20" s="632">
        <f t="shared" ref="L20:AQ20" si="25">IF(AND(L12&gt;=$J$20,L12&lt;$K$20),"*",0)</f>
        <v>0</v>
      </c>
      <c r="M20" s="626">
        <f t="shared" si="25"/>
        <v>0</v>
      </c>
      <c r="N20" s="627">
        <f t="shared" si="25"/>
        <v>0</v>
      </c>
      <c r="O20" s="628">
        <f t="shared" si="25"/>
        <v>0</v>
      </c>
      <c r="P20" s="537">
        <f t="shared" si="25"/>
        <v>0</v>
      </c>
      <c r="Q20" s="539">
        <f t="shared" si="25"/>
        <v>0</v>
      </c>
      <c r="R20" s="541">
        <f t="shared" si="25"/>
        <v>0</v>
      </c>
      <c r="S20" s="539">
        <f t="shared" si="25"/>
        <v>0</v>
      </c>
      <c r="T20" s="537">
        <f t="shared" si="25"/>
        <v>0</v>
      </c>
      <c r="U20" s="538">
        <f t="shared" si="25"/>
        <v>0</v>
      </c>
      <c r="V20" s="539">
        <f t="shared" si="25"/>
        <v>0</v>
      </c>
      <c r="W20" s="562">
        <f t="shared" si="25"/>
        <v>0</v>
      </c>
      <c r="X20" s="723">
        <f t="shared" si="25"/>
        <v>0</v>
      </c>
      <c r="Y20" s="723">
        <f t="shared" si="25"/>
        <v>0</v>
      </c>
      <c r="Z20" s="724">
        <f t="shared" si="25"/>
        <v>0</v>
      </c>
      <c r="AA20" s="723">
        <f t="shared" si="25"/>
        <v>0</v>
      </c>
      <c r="AB20" s="721">
        <f t="shared" si="25"/>
        <v>0</v>
      </c>
      <c r="AC20" s="722">
        <f t="shared" si="25"/>
        <v>0</v>
      </c>
      <c r="AD20" s="723">
        <f t="shared" si="25"/>
        <v>0</v>
      </c>
      <c r="AE20" s="562">
        <f t="shared" si="25"/>
        <v>0</v>
      </c>
      <c r="AF20" s="723">
        <f t="shared" si="25"/>
        <v>0</v>
      </c>
      <c r="AG20" s="723">
        <f t="shared" si="25"/>
        <v>0</v>
      </c>
      <c r="AH20" s="724">
        <f t="shared" si="25"/>
        <v>0</v>
      </c>
      <c r="AI20" s="723">
        <f t="shared" si="25"/>
        <v>0</v>
      </c>
      <c r="AJ20" s="721">
        <f t="shared" si="25"/>
        <v>0</v>
      </c>
      <c r="AK20" s="722">
        <f t="shared" si="25"/>
        <v>0</v>
      </c>
      <c r="AL20" s="723">
        <f t="shared" si="25"/>
        <v>0</v>
      </c>
      <c r="AM20" s="562">
        <f t="shared" si="25"/>
        <v>0</v>
      </c>
      <c r="AN20" s="723">
        <f t="shared" si="25"/>
        <v>0</v>
      </c>
      <c r="AO20" s="723">
        <f t="shared" si="25"/>
        <v>0</v>
      </c>
      <c r="AP20" s="724">
        <f t="shared" si="25"/>
        <v>0</v>
      </c>
      <c r="AQ20" s="723">
        <f t="shared" si="25"/>
        <v>0</v>
      </c>
      <c r="AR20" s="721">
        <f t="shared" ref="AR20:BW20" si="26">IF(AND(AR12&gt;=$J$20,AR12&lt;$K$20),"*",0)</f>
        <v>0</v>
      </c>
      <c r="AS20" s="722">
        <f t="shared" si="26"/>
        <v>0</v>
      </c>
      <c r="AT20" s="723">
        <f t="shared" si="26"/>
        <v>0</v>
      </c>
      <c r="AU20" s="562">
        <f t="shared" si="26"/>
        <v>0</v>
      </c>
      <c r="AV20" s="723">
        <f t="shared" si="26"/>
        <v>0</v>
      </c>
      <c r="AW20" s="723">
        <f t="shared" si="26"/>
        <v>0</v>
      </c>
      <c r="AX20" s="724">
        <f t="shared" si="26"/>
        <v>0</v>
      </c>
      <c r="AY20" s="723">
        <f t="shared" si="26"/>
        <v>0</v>
      </c>
      <c r="AZ20" s="721">
        <f t="shared" si="26"/>
        <v>0</v>
      </c>
      <c r="BA20" s="722">
        <f t="shared" si="26"/>
        <v>0</v>
      </c>
      <c r="BB20" s="723">
        <f t="shared" si="26"/>
        <v>0</v>
      </c>
      <c r="BC20" s="562">
        <f t="shared" si="26"/>
        <v>0</v>
      </c>
      <c r="BD20" s="723">
        <f t="shared" si="26"/>
        <v>0</v>
      </c>
      <c r="BE20" s="723">
        <f t="shared" si="26"/>
        <v>0</v>
      </c>
      <c r="BF20" s="724">
        <f t="shared" si="26"/>
        <v>0</v>
      </c>
      <c r="BG20" s="723">
        <f t="shared" si="26"/>
        <v>0</v>
      </c>
      <c r="BH20" s="721">
        <f t="shared" si="26"/>
        <v>0</v>
      </c>
      <c r="BI20" s="722">
        <f t="shared" si="26"/>
        <v>0</v>
      </c>
      <c r="BJ20" s="723" t="str">
        <f t="shared" si="26"/>
        <v>*</v>
      </c>
      <c r="BK20" s="562" t="str">
        <f t="shared" si="26"/>
        <v>*</v>
      </c>
      <c r="BL20" s="723" t="str">
        <f t="shared" si="26"/>
        <v>*</v>
      </c>
      <c r="BM20" s="723" t="str">
        <f t="shared" si="26"/>
        <v>*</v>
      </c>
      <c r="BN20" s="724" t="str">
        <f t="shared" si="26"/>
        <v>*</v>
      </c>
      <c r="BO20" s="723" t="str">
        <f t="shared" si="26"/>
        <v>*</v>
      </c>
      <c r="BP20" s="721" t="str">
        <f t="shared" si="26"/>
        <v>*</v>
      </c>
      <c r="BQ20" s="722" t="str">
        <f t="shared" si="26"/>
        <v>*</v>
      </c>
      <c r="BR20" s="979" t="str">
        <f t="shared" si="26"/>
        <v>*</v>
      </c>
      <c r="BS20" s="562" t="str">
        <f t="shared" si="26"/>
        <v>*</v>
      </c>
      <c r="BT20" s="723" t="str">
        <f t="shared" si="26"/>
        <v>*</v>
      </c>
      <c r="BU20" s="723" t="str">
        <f t="shared" si="26"/>
        <v>*</v>
      </c>
      <c r="BV20" s="724" t="str">
        <f t="shared" si="26"/>
        <v>*</v>
      </c>
      <c r="BW20" s="723" t="str">
        <f t="shared" si="26"/>
        <v>*</v>
      </c>
      <c r="BX20" s="721" t="str">
        <f t="shared" ref="BX20:CM20" si="27">IF(AND(BX12&gt;=$J$20,BX12&lt;$K$20),"*",0)</f>
        <v>*</v>
      </c>
      <c r="BY20" s="722" t="str">
        <f t="shared" si="27"/>
        <v>*</v>
      </c>
      <c r="BZ20" s="723" t="str">
        <f t="shared" si="27"/>
        <v>*</v>
      </c>
      <c r="CA20" s="562" t="str">
        <f t="shared" si="27"/>
        <v>*</v>
      </c>
      <c r="CB20" s="723" t="str">
        <f t="shared" si="27"/>
        <v>*</v>
      </c>
      <c r="CC20" s="723" t="str">
        <f t="shared" si="27"/>
        <v>*</v>
      </c>
      <c r="CD20" s="724" t="str">
        <f t="shared" si="27"/>
        <v>*</v>
      </c>
      <c r="CE20" s="723">
        <f t="shared" si="27"/>
        <v>0</v>
      </c>
      <c r="CF20" s="721">
        <f t="shared" si="27"/>
        <v>0</v>
      </c>
      <c r="CG20" s="722">
        <f t="shared" si="27"/>
        <v>0</v>
      </c>
      <c r="CH20" s="723">
        <f t="shared" si="27"/>
        <v>0</v>
      </c>
      <c r="CI20" s="562">
        <f t="shared" si="27"/>
        <v>0</v>
      </c>
      <c r="CJ20" s="539">
        <f t="shared" si="27"/>
        <v>0</v>
      </c>
      <c r="CK20" s="539">
        <f t="shared" si="27"/>
        <v>0</v>
      </c>
      <c r="CL20" s="541">
        <f t="shared" si="27"/>
        <v>0</v>
      </c>
      <c r="CM20" s="539">
        <f t="shared" si="27"/>
        <v>0</v>
      </c>
      <c r="CN20" s="1128">
        <f t="shared" si="4"/>
        <v>5.25</v>
      </c>
      <c r="CO20" s="1129"/>
      <c r="CP20" s="1123">
        <f>IF(CN20=0,0,LOOKUP(CN20,ﾃﾞｰﾀ入力!$AR$13:'ﾃﾞｰﾀ入力'!$AR$34,ﾃﾞｰﾀ入力!$AS$13:'ﾃﾞｰﾀ入力'!$AS$34))</f>
        <v>5</v>
      </c>
      <c r="CQ20" s="1123"/>
      <c r="CR20" s="294">
        <f t="shared" si="5"/>
        <v>0</v>
      </c>
      <c r="CS20" s="294">
        <f t="shared" si="6"/>
        <v>0.75</v>
      </c>
      <c r="CT20" s="294">
        <f t="shared" si="7"/>
        <v>0</v>
      </c>
      <c r="CU20" s="295">
        <f t="shared" ca="1" si="12"/>
        <v>6359.875</v>
      </c>
      <c r="CV20" s="296">
        <f ca="1">IF(H20=0,0,LOOKUP(H20,ﾃﾞｰﾀ入力!$C$3:'ﾃﾞｰﾀ入力'!$C$52,ﾃﾞｰﾀ入力!$E$3:'ﾃﾞｰﾀ入力'!$E$51))</f>
        <v>1226</v>
      </c>
      <c r="CW20" s="297">
        <f ca="1">IF(H20=0,0,LOOKUP(H20,ﾃﾞｰﾀ入力!$C$3:'ﾃﾞｰﾀ入力'!$C$52,ﾃﾞｰﾀ入力!$F$3:'ﾃﾞｰﾀ入力'!$F$51))</f>
        <v>356</v>
      </c>
      <c r="CY20" s="69"/>
      <c r="CZ20" s="69"/>
      <c r="DA20" s="69"/>
    </row>
    <row r="21" spans="1:105" ht="22.5" customHeight="1">
      <c r="A21" s="443">
        <f t="shared" si="8"/>
        <v>8</v>
      </c>
      <c r="B21" s="269" t="str">
        <f>ｼﾌﾄ原本!C12</f>
        <v>M.K</v>
      </c>
      <c r="C21" s="780" t="str">
        <f>ｼﾌﾄ原本!X12</f>
        <v>O-16</v>
      </c>
      <c r="D21" s="435">
        <f>IF(COUNTIF($H$14:$H$30,8),VLOOKUP(8,$H$14:$CU$30,3,FALSE),0)</f>
        <v>6.75</v>
      </c>
      <c r="E21" s="423">
        <f>IF(COUNTIF($H$14:$H$30,8),VLOOKUP(8,$H$14:$CU$30,4,FALSE),0)</f>
        <v>14</v>
      </c>
      <c r="F21" s="430">
        <f ca="1">IF(COUNTIF($H$14:$H$30,8),VLOOKUP(8,$H$14:$CU$30,92,FALSE),0)</f>
        <v>7662.5</v>
      </c>
      <c r="G21" s="431">
        <f ca="1">IF(COUNTIF($H$14:$H$30,8),VLOOKUP(8,$H$14:$CW$30,94,FALSE),0)</f>
        <v>1430</v>
      </c>
      <c r="H21" s="810">
        <v>19</v>
      </c>
      <c r="I21" s="798" t="str">
        <f>IF(H21=0,0,LOOKUP(H21,ﾃﾞｰﾀ入力!$C$3:'ﾃﾞｰﾀ入力'!$C$40,ﾃﾞｰﾀ入力!$D$3:'ﾃﾞｰﾀ入力'!$D$40))</f>
        <v>E.U</v>
      </c>
      <c r="J21" s="813">
        <v>18</v>
      </c>
      <c r="K21" s="814">
        <v>22</v>
      </c>
      <c r="L21" s="632">
        <f>IF(AND(L12&gt;=$J$21,L12&lt;$K$21),"*",0)</f>
        <v>0</v>
      </c>
      <c r="M21" s="626">
        <f>IF(AND(M12&gt;=$J$21,M12&lt;$K$21),"*",0)</f>
        <v>0</v>
      </c>
      <c r="N21" s="627">
        <f>IF(AND(N12&gt;=$J$21,N12&lt;$K$21),"*",0)</f>
        <v>0</v>
      </c>
      <c r="O21" s="628">
        <f>IF(AND(O12&gt;=$J$21,O12&lt;$K$21),"*",0)</f>
        <v>0</v>
      </c>
      <c r="P21" s="537">
        <f t="shared" ref="P21:AQ21" si="28">IF(AND(P12&gt;=$J$21,P12&lt;$K$21),"*",0)</f>
        <v>0</v>
      </c>
      <c r="Q21" s="539">
        <f t="shared" si="28"/>
        <v>0</v>
      </c>
      <c r="R21" s="541">
        <f t="shared" si="28"/>
        <v>0</v>
      </c>
      <c r="S21" s="539">
        <f t="shared" si="28"/>
        <v>0</v>
      </c>
      <c r="T21" s="537">
        <f t="shared" si="28"/>
        <v>0</v>
      </c>
      <c r="U21" s="538">
        <f t="shared" si="28"/>
        <v>0</v>
      </c>
      <c r="V21" s="539">
        <f t="shared" si="28"/>
        <v>0</v>
      </c>
      <c r="W21" s="562">
        <f t="shared" si="28"/>
        <v>0</v>
      </c>
      <c r="X21" s="723">
        <f t="shared" si="28"/>
        <v>0</v>
      </c>
      <c r="Y21" s="723">
        <f t="shared" si="28"/>
        <v>0</v>
      </c>
      <c r="Z21" s="724">
        <f t="shared" si="28"/>
        <v>0</v>
      </c>
      <c r="AA21" s="723">
        <f t="shared" si="28"/>
        <v>0</v>
      </c>
      <c r="AB21" s="721">
        <f t="shared" si="28"/>
        <v>0</v>
      </c>
      <c r="AC21" s="722">
        <f t="shared" si="28"/>
        <v>0</v>
      </c>
      <c r="AD21" s="723">
        <f t="shared" si="28"/>
        <v>0</v>
      </c>
      <c r="AE21" s="562">
        <f t="shared" si="28"/>
        <v>0</v>
      </c>
      <c r="AF21" s="723">
        <f t="shared" si="28"/>
        <v>0</v>
      </c>
      <c r="AG21" s="723">
        <f t="shared" si="28"/>
        <v>0</v>
      </c>
      <c r="AH21" s="724">
        <f t="shared" si="28"/>
        <v>0</v>
      </c>
      <c r="AI21" s="723">
        <f t="shared" si="28"/>
        <v>0</v>
      </c>
      <c r="AJ21" s="721">
        <f t="shared" si="28"/>
        <v>0</v>
      </c>
      <c r="AK21" s="722">
        <f t="shared" si="28"/>
        <v>0</v>
      </c>
      <c r="AL21" s="723">
        <f t="shared" si="28"/>
        <v>0</v>
      </c>
      <c r="AM21" s="562">
        <f t="shared" si="28"/>
        <v>0</v>
      </c>
      <c r="AN21" s="723">
        <f t="shared" si="28"/>
        <v>0</v>
      </c>
      <c r="AO21" s="723">
        <f t="shared" si="28"/>
        <v>0</v>
      </c>
      <c r="AP21" s="724">
        <f t="shared" si="28"/>
        <v>0</v>
      </c>
      <c r="AQ21" s="723">
        <f t="shared" si="28"/>
        <v>0</v>
      </c>
      <c r="AR21" s="721">
        <f t="shared" ref="AR21:BW21" si="29">IF(AND(AR12&gt;=$J$21,AR12&lt;$K$21),"*",0)</f>
        <v>0</v>
      </c>
      <c r="AS21" s="722">
        <f t="shared" si="29"/>
        <v>0</v>
      </c>
      <c r="AT21" s="723">
        <f t="shared" si="29"/>
        <v>0</v>
      </c>
      <c r="AU21" s="562">
        <f t="shared" si="29"/>
        <v>0</v>
      </c>
      <c r="AV21" s="723">
        <f t="shared" si="29"/>
        <v>0</v>
      </c>
      <c r="AW21" s="723">
        <f t="shared" si="29"/>
        <v>0</v>
      </c>
      <c r="AX21" s="724">
        <f t="shared" si="29"/>
        <v>0</v>
      </c>
      <c r="AY21" s="723">
        <f t="shared" si="29"/>
        <v>0</v>
      </c>
      <c r="AZ21" s="721">
        <f t="shared" si="29"/>
        <v>0</v>
      </c>
      <c r="BA21" s="722">
        <f t="shared" si="29"/>
        <v>0</v>
      </c>
      <c r="BB21" s="723">
        <f t="shared" si="29"/>
        <v>0</v>
      </c>
      <c r="BC21" s="562">
        <f t="shared" si="29"/>
        <v>0</v>
      </c>
      <c r="BD21" s="723">
        <f t="shared" si="29"/>
        <v>0</v>
      </c>
      <c r="BE21" s="723">
        <f t="shared" si="29"/>
        <v>0</v>
      </c>
      <c r="BF21" s="724">
        <f t="shared" si="29"/>
        <v>0</v>
      </c>
      <c r="BG21" s="723">
        <f t="shared" si="29"/>
        <v>0</v>
      </c>
      <c r="BH21" s="721">
        <f t="shared" si="29"/>
        <v>0</v>
      </c>
      <c r="BI21" s="722">
        <f t="shared" si="29"/>
        <v>0</v>
      </c>
      <c r="BJ21" s="723">
        <f t="shared" si="29"/>
        <v>0</v>
      </c>
      <c r="BK21" s="562">
        <f t="shared" si="29"/>
        <v>0</v>
      </c>
      <c r="BL21" s="723" t="str">
        <f t="shared" si="29"/>
        <v>*</v>
      </c>
      <c r="BM21" s="723" t="str">
        <f t="shared" si="29"/>
        <v>*</v>
      </c>
      <c r="BN21" s="724" t="str">
        <f t="shared" si="29"/>
        <v>*</v>
      </c>
      <c r="BO21" s="723" t="str">
        <f t="shared" si="29"/>
        <v>*</v>
      </c>
      <c r="BP21" s="721" t="str">
        <f t="shared" si="29"/>
        <v>*</v>
      </c>
      <c r="BQ21" s="722" t="str">
        <f t="shared" si="29"/>
        <v>*</v>
      </c>
      <c r="BR21" s="723" t="str">
        <f t="shared" si="29"/>
        <v>*</v>
      </c>
      <c r="BS21" s="562" t="str">
        <f t="shared" si="29"/>
        <v>*</v>
      </c>
      <c r="BT21" s="723" t="str">
        <f t="shared" si="29"/>
        <v>*</v>
      </c>
      <c r="BU21" s="723" t="str">
        <f t="shared" si="29"/>
        <v>*</v>
      </c>
      <c r="BV21" s="724" t="str">
        <f t="shared" si="29"/>
        <v>*</v>
      </c>
      <c r="BW21" s="723" t="str">
        <f t="shared" si="29"/>
        <v>*</v>
      </c>
      <c r="BX21" s="721" t="str">
        <f t="shared" ref="BX21:CM21" si="30">IF(AND(BX12&gt;=$J$21,BX12&lt;$K$21),"*",0)</f>
        <v>*</v>
      </c>
      <c r="BY21" s="722" t="str">
        <f t="shared" si="30"/>
        <v>*</v>
      </c>
      <c r="BZ21" s="723" t="str">
        <f t="shared" si="30"/>
        <v>*</v>
      </c>
      <c r="CA21" s="562" t="str">
        <f t="shared" si="30"/>
        <v>*</v>
      </c>
      <c r="CB21" s="723">
        <f t="shared" si="30"/>
        <v>0</v>
      </c>
      <c r="CC21" s="723">
        <f t="shared" si="30"/>
        <v>0</v>
      </c>
      <c r="CD21" s="724">
        <f t="shared" si="30"/>
        <v>0</v>
      </c>
      <c r="CE21" s="723">
        <f t="shared" si="30"/>
        <v>0</v>
      </c>
      <c r="CF21" s="721">
        <f t="shared" si="30"/>
        <v>0</v>
      </c>
      <c r="CG21" s="722">
        <f t="shared" si="30"/>
        <v>0</v>
      </c>
      <c r="CH21" s="723">
        <f t="shared" si="30"/>
        <v>0</v>
      </c>
      <c r="CI21" s="562">
        <f t="shared" si="30"/>
        <v>0</v>
      </c>
      <c r="CJ21" s="539">
        <f t="shared" si="30"/>
        <v>0</v>
      </c>
      <c r="CK21" s="539">
        <f t="shared" si="30"/>
        <v>0</v>
      </c>
      <c r="CL21" s="541">
        <f t="shared" si="30"/>
        <v>0</v>
      </c>
      <c r="CM21" s="539">
        <f t="shared" si="30"/>
        <v>0</v>
      </c>
      <c r="CN21" s="1128">
        <f t="shared" si="4"/>
        <v>4</v>
      </c>
      <c r="CO21" s="1129"/>
      <c r="CP21" s="1123">
        <f>IF(CN21=0,0,LOOKUP(CN21,ﾃﾞｰﾀ入力!$AR$13:'ﾃﾞｰﾀ入力'!$AR$34,ﾃﾞｰﾀ入力!$AS$13:'ﾃﾞｰﾀ入力'!$AS$34))</f>
        <v>4</v>
      </c>
      <c r="CQ21" s="1123"/>
      <c r="CR21" s="294">
        <f t="shared" si="5"/>
        <v>0</v>
      </c>
      <c r="CS21" s="294">
        <f t="shared" si="6"/>
        <v>0</v>
      </c>
      <c r="CT21" s="294">
        <f t="shared" si="7"/>
        <v>0</v>
      </c>
      <c r="CU21" s="295">
        <f t="shared" ca="1" si="12"/>
        <v>4904</v>
      </c>
      <c r="CV21" s="296">
        <f ca="1">IF(H21=0,0,LOOKUP(H21,ﾃﾞｰﾀ入力!$C$3:'ﾃﾞｰﾀ入力'!$C$52,ﾃﾞｰﾀ入力!$E$3:'ﾃﾞｰﾀ入力'!$E$51))</f>
        <v>1226</v>
      </c>
      <c r="CW21" s="297">
        <f ca="1">IF(H21=0,0,LOOKUP(H21,ﾃﾞｰﾀ入力!$C$3:'ﾃﾞｰﾀ入力'!$C$52,ﾃﾞｰﾀ入力!$F$3:'ﾃﾞｰﾀ入力'!$F$51))</f>
        <v>816</v>
      </c>
      <c r="CY21" s="69"/>
      <c r="CZ21" s="69"/>
      <c r="DA21" s="69"/>
    </row>
    <row r="22" spans="1:105" ht="22.5" customHeight="1">
      <c r="A22" s="443">
        <f t="shared" si="8"/>
        <v>9</v>
      </c>
      <c r="B22" s="269" t="str">
        <f>ｼﾌﾄ原本!C13</f>
        <v>H.S</v>
      </c>
      <c r="C22" s="780" t="str">
        <f>ｼﾌﾄ原本!X13</f>
        <v>F</v>
      </c>
      <c r="D22" s="435">
        <f>IF(COUNTIF($H$14:$H$30,9),VLOOKUP(9,$H$14:$CU$30,3,FALSE),0)</f>
        <v>0</v>
      </c>
      <c r="E22" s="423">
        <f>IF(COUNTIF($H$14:$H$30,9),VLOOKUP(9,$H$14:$CU$30,4,FALSE),0)</f>
        <v>0</v>
      </c>
      <c r="F22" s="430">
        <f>IF(COUNTIF($H$14:$H$30,9),VLOOKUP(9,$H$14:$CU$30,92,FALSE),0)</f>
        <v>0</v>
      </c>
      <c r="G22" s="431">
        <f>IF(COUNTIF($H$14:$H$30,9),VLOOKUP(9,$H$14:$CW$30,94,FALSE),0)</f>
        <v>0</v>
      </c>
      <c r="H22" s="810"/>
      <c r="I22" s="798">
        <f>IF(H22=0,0,LOOKUP(H22,ﾃﾞｰﾀ入力!$C$3:'ﾃﾞｰﾀ入力'!$C$40,ﾃﾞｰﾀ入力!$D$3:'ﾃﾞｰﾀ入力'!$D$40))</f>
        <v>0</v>
      </c>
      <c r="J22" s="813"/>
      <c r="K22" s="814"/>
      <c r="L22" s="632">
        <f t="shared" ref="L22:AQ22" si="31">IF(AND(L12&gt;=$J$22,L12&lt;$K$22),"*",0)</f>
        <v>0</v>
      </c>
      <c r="M22" s="626">
        <f t="shared" si="31"/>
        <v>0</v>
      </c>
      <c r="N22" s="627">
        <f t="shared" si="31"/>
        <v>0</v>
      </c>
      <c r="O22" s="628">
        <f t="shared" si="31"/>
        <v>0</v>
      </c>
      <c r="P22" s="537">
        <f t="shared" si="31"/>
        <v>0</v>
      </c>
      <c r="Q22" s="539">
        <f t="shared" si="31"/>
        <v>0</v>
      </c>
      <c r="R22" s="541">
        <f t="shared" si="31"/>
        <v>0</v>
      </c>
      <c r="S22" s="539">
        <f t="shared" si="31"/>
        <v>0</v>
      </c>
      <c r="T22" s="537">
        <f t="shared" si="31"/>
        <v>0</v>
      </c>
      <c r="U22" s="538">
        <f t="shared" si="31"/>
        <v>0</v>
      </c>
      <c r="V22" s="539">
        <f t="shared" si="31"/>
        <v>0</v>
      </c>
      <c r="W22" s="562">
        <f t="shared" si="31"/>
        <v>0</v>
      </c>
      <c r="X22" s="723">
        <f t="shared" si="31"/>
        <v>0</v>
      </c>
      <c r="Y22" s="723">
        <f t="shared" si="31"/>
        <v>0</v>
      </c>
      <c r="Z22" s="724">
        <f t="shared" si="31"/>
        <v>0</v>
      </c>
      <c r="AA22" s="723">
        <f t="shared" si="31"/>
        <v>0</v>
      </c>
      <c r="AB22" s="721">
        <f t="shared" si="31"/>
        <v>0</v>
      </c>
      <c r="AC22" s="722">
        <f t="shared" si="31"/>
        <v>0</v>
      </c>
      <c r="AD22" s="723">
        <f t="shared" si="31"/>
        <v>0</v>
      </c>
      <c r="AE22" s="562">
        <f t="shared" si="31"/>
        <v>0</v>
      </c>
      <c r="AF22" s="723">
        <f t="shared" si="31"/>
        <v>0</v>
      </c>
      <c r="AG22" s="723">
        <f t="shared" si="31"/>
        <v>0</v>
      </c>
      <c r="AH22" s="724">
        <f t="shared" si="31"/>
        <v>0</v>
      </c>
      <c r="AI22" s="723">
        <f t="shared" si="31"/>
        <v>0</v>
      </c>
      <c r="AJ22" s="721">
        <f t="shared" si="31"/>
        <v>0</v>
      </c>
      <c r="AK22" s="722">
        <f t="shared" si="31"/>
        <v>0</v>
      </c>
      <c r="AL22" s="723">
        <f t="shared" si="31"/>
        <v>0</v>
      </c>
      <c r="AM22" s="562">
        <f t="shared" si="31"/>
        <v>0</v>
      </c>
      <c r="AN22" s="723">
        <f t="shared" si="31"/>
        <v>0</v>
      </c>
      <c r="AO22" s="723">
        <f t="shared" si="31"/>
        <v>0</v>
      </c>
      <c r="AP22" s="724">
        <f t="shared" si="31"/>
        <v>0</v>
      </c>
      <c r="AQ22" s="723">
        <f t="shared" si="31"/>
        <v>0</v>
      </c>
      <c r="AR22" s="721">
        <f t="shared" ref="AR22:BW22" si="32">IF(AND(AR12&gt;=$J$22,AR12&lt;$K$22),"*",0)</f>
        <v>0</v>
      </c>
      <c r="AS22" s="722">
        <f t="shared" si="32"/>
        <v>0</v>
      </c>
      <c r="AT22" s="723">
        <f t="shared" si="32"/>
        <v>0</v>
      </c>
      <c r="AU22" s="562">
        <f t="shared" si="32"/>
        <v>0</v>
      </c>
      <c r="AV22" s="723">
        <f t="shared" si="32"/>
        <v>0</v>
      </c>
      <c r="AW22" s="723">
        <f t="shared" si="32"/>
        <v>0</v>
      </c>
      <c r="AX22" s="724">
        <f t="shared" si="32"/>
        <v>0</v>
      </c>
      <c r="AY22" s="723">
        <f t="shared" si="32"/>
        <v>0</v>
      </c>
      <c r="AZ22" s="721">
        <f t="shared" si="32"/>
        <v>0</v>
      </c>
      <c r="BA22" s="722">
        <f t="shared" si="32"/>
        <v>0</v>
      </c>
      <c r="BB22" s="723">
        <f t="shared" si="32"/>
        <v>0</v>
      </c>
      <c r="BC22" s="562">
        <f t="shared" si="32"/>
        <v>0</v>
      </c>
      <c r="BD22" s="723">
        <f t="shared" si="32"/>
        <v>0</v>
      </c>
      <c r="BE22" s="723">
        <f t="shared" si="32"/>
        <v>0</v>
      </c>
      <c r="BF22" s="724">
        <f t="shared" si="32"/>
        <v>0</v>
      </c>
      <c r="BG22" s="723">
        <f t="shared" si="32"/>
        <v>0</v>
      </c>
      <c r="BH22" s="721">
        <f t="shared" si="32"/>
        <v>0</v>
      </c>
      <c r="BI22" s="722">
        <f t="shared" si="32"/>
        <v>0</v>
      </c>
      <c r="BJ22" s="723">
        <f t="shared" si="32"/>
        <v>0</v>
      </c>
      <c r="BK22" s="562">
        <f t="shared" si="32"/>
        <v>0</v>
      </c>
      <c r="BL22" s="723">
        <f t="shared" si="32"/>
        <v>0</v>
      </c>
      <c r="BM22" s="723">
        <f t="shared" si="32"/>
        <v>0</v>
      </c>
      <c r="BN22" s="724">
        <f t="shared" si="32"/>
        <v>0</v>
      </c>
      <c r="BO22" s="723">
        <f t="shared" si="32"/>
        <v>0</v>
      </c>
      <c r="BP22" s="721">
        <f t="shared" si="32"/>
        <v>0</v>
      </c>
      <c r="BQ22" s="722">
        <f t="shared" si="32"/>
        <v>0</v>
      </c>
      <c r="BR22" s="723">
        <f t="shared" si="32"/>
        <v>0</v>
      </c>
      <c r="BS22" s="562">
        <f t="shared" si="32"/>
        <v>0</v>
      </c>
      <c r="BT22" s="723">
        <f t="shared" si="32"/>
        <v>0</v>
      </c>
      <c r="BU22" s="723">
        <f t="shared" si="32"/>
        <v>0</v>
      </c>
      <c r="BV22" s="724">
        <f t="shared" si="32"/>
        <v>0</v>
      </c>
      <c r="BW22" s="723">
        <f t="shared" si="32"/>
        <v>0</v>
      </c>
      <c r="BX22" s="721">
        <f t="shared" ref="BX22:CM22" si="33">IF(AND(BX12&gt;=$J$22,BX12&lt;$K$22),"*",0)</f>
        <v>0</v>
      </c>
      <c r="BY22" s="722">
        <f t="shared" si="33"/>
        <v>0</v>
      </c>
      <c r="BZ22" s="723">
        <f t="shared" si="33"/>
        <v>0</v>
      </c>
      <c r="CA22" s="562">
        <f t="shared" si="33"/>
        <v>0</v>
      </c>
      <c r="CB22" s="723">
        <f t="shared" si="33"/>
        <v>0</v>
      </c>
      <c r="CC22" s="723">
        <f t="shared" si="33"/>
        <v>0</v>
      </c>
      <c r="CD22" s="724">
        <f t="shared" si="33"/>
        <v>0</v>
      </c>
      <c r="CE22" s="723">
        <f t="shared" si="33"/>
        <v>0</v>
      </c>
      <c r="CF22" s="721">
        <f t="shared" si="33"/>
        <v>0</v>
      </c>
      <c r="CG22" s="722">
        <f t="shared" si="33"/>
        <v>0</v>
      </c>
      <c r="CH22" s="723">
        <f t="shared" si="33"/>
        <v>0</v>
      </c>
      <c r="CI22" s="562">
        <f t="shared" si="33"/>
        <v>0</v>
      </c>
      <c r="CJ22" s="539">
        <f t="shared" si="33"/>
        <v>0</v>
      </c>
      <c r="CK22" s="539">
        <f t="shared" si="33"/>
        <v>0</v>
      </c>
      <c r="CL22" s="541">
        <f t="shared" si="33"/>
        <v>0</v>
      </c>
      <c r="CM22" s="539">
        <f t="shared" si="33"/>
        <v>0</v>
      </c>
      <c r="CN22" s="1128">
        <f t="shared" si="4"/>
        <v>0</v>
      </c>
      <c r="CO22" s="1129"/>
      <c r="CP22" s="1123">
        <f>IF(CN22=0,0,LOOKUP(CN22,ﾃﾞｰﾀ入力!$AR$13:'ﾃﾞｰﾀ入力'!$AR$34,ﾃﾞｰﾀ入力!$AS$13:'ﾃﾞｰﾀ入力'!$AS$34))</f>
        <v>0</v>
      </c>
      <c r="CQ22" s="1123"/>
      <c r="CR22" s="294">
        <f t="shared" si="5"/>
        <v>0</v>
      </c>
      <c r="CS22" s="294">
        <f t="shared" si="6"/>
        <v>0</v>
      </c>
      <c r="CT22" s="294">
        <f t="shared" si="7"/>
        <v>0</v>
      </c>
      <c r="CU22" s="295">
        <f t="shared" si="12"/>
        <v>0</v>
      </c>
      <c r="CV22" s="296">
        <f>IF(H22=0,0,LOOKUP(H22,ﾃﾞｰﾀ入力!$C$3:'ﾃﾞｰﾀ入力'!$C$52,ﾃﾞｰﾀ入力!$E$3:'ﾃﾞｰﾀ入力'!$E$51))</f>
        <v>0</v>
      </c>
      <c r="CW22" s="297">
        <f>IF(H22=0,0,LOOKUP(H22,ﾃﾞｰﾀ入力!$C$3:'ﾃﾞｰﾀ入力'!$C$52,ﾃﾞｰﾀ入力!$F$3:'ﾃﾞｰﾀ入力'!$F$51))</f>
        <v>0</v>
      </c>
      <c r="CY22" s="69"/>
      <c r="CZ22" s="69"/>
      <c r="DA22" s="69"/>
    </row>
    <row r="23" spans="1:105" ht="22.5" customHeight="1">
      <c r="A23" s="443">
        <f t="shared" si="8"/>
        <v>10</v>
      </c>
      <c r="B23" s="269" t="str">
        <f>ｼﾌﾄ原本!C14</f>
        <v>C.E</v>
      </c>
      <c r="C23" s="780" t="str">
        <f>ｼﾌﾄ原本!X14</f>
        <v>X</v>
      </c>
      <c r="D23" s="435">
        <f>IF(COUNTIF($H$14:$H$30,10),VLOOKUP(10,$H$14:$CU$30,3,FALSE),0)</f>
        <v>0</v>
      </c>
      <c r="E23" s="423">
        <f>IF(COUNTIF($H$14:$H$30,10),VLOOKUP(10,$H$14:$CU$30,4,FALSE),0)</f>
        <v>0</v>
      </c>
      <c r="F23" s="430">
        <f>IF(COUNTIF($H$14:$H$30,10),VLOOKUP(10,$H$14:$CU$30,92,FALSE),0)</f>
        <v>0</v>
      </c>
      <c r="G23" s="431">
        <f>IF(COUNTIF($H$14:$H$30,10),VLOOKUP(10,$H$14:$CW$30,94,FALSE),0)</f>
        <v>0</v>
      </c>
      <c r="H23" s="810"/>
      <c r="I23" s="798">
        <f>IF(H23=0,0,LOOKUP(H23,ﾃﾞｰﾀ入力!$C$3:'ﾃﾞｰﾀ入力'!$C$40,ﾃﾞｰﾀ入力!$D$3:'ﾃﾞｰﾀ入力'!$D$40))</f>
        <v>0</v>
      </c>
      <c r="J23" s="813"/>
      <c r="K23" s="814"/>
      <c r="L23" s="632">
        <f t="shared" ref="L23:AQ23" si="34">IF(AND(L12&gt;=$J$23,L12&lt;$K$23),"*",0)</f>
        <v>0</v>
      </c>
      <c r="M23" s="626">
        <f t="shared" si="34"/>
        <v>0</v>
      </c>
      <c r="N23" s="627">
        <f t="shared" si="34"/>
        <v>0</v>
      </c>
      <c r="O23" s="628">
        <f t="shared" si="34"/>
        <v>0</v>
      </c>
      <c r="P23" s="537">
        <f t="shared" si="34"/>
        <v>0</v>
      </c>
      <c r="Q23" s="539">
        <f t="shared" si="34"/>
        <v>0</v>
      </c>
      <c r="R23" s="541">
        <f t="shared" si="34"/>
        <v>0</v>
      </c>
      <c r="S23" s="539">
        <f t="shared" si="34"/>
        <v>0</v>
      </c>
      <c r="T23" s="537">
        <f t="shared" si="34"/>
        <v>0</v>
      </c>
      <c r="U23" s="538">
        <f t="shared" si="34"/>
        <v>0</v>
      </c>
      <c r="V23" s="539">
        <f t="shared" si="34"/>
        <v>0</v>
      </c>
      <c r="W23" s="562">
        <f t="shared" si="34"/>
        <v>0</v>
      </c>
      <c r="X23" s="723">
        <f t="shared" si="34"/>
        <v>0</v>
      </c>
      <c r="Y23" s="723">
        <f t="shared" si="34"/>
        <v>0</v>
      </c>
      <c r="Z23" s="724">
        <f t="shared" si="34"/>
        <v>0</v>
      </c>
      <c r="AA23" s="723">
        <f t="shared" si="34"/>
        <v>0</v>
      </c>
      <c r="AB23" s="721">
        <f t="shared" si="34"/>
        <v>0</v>
      </c>
      <c r="AC23" s="722">
        <f t="shared" si="34"/>
        <v>0</v>
      </c>
      <c r="AD23" s="723">
        <f t="shared" si="34"/>
        <v>0</v>
      </c>
      <c r="AE23" s="562">
        <f t="shared" si="34"/>
        <v>0</v>
      </c>
      <c r="AF23" s="723">
        <f t="shared" si="34"/>
        <v>0</v>
      </c>
      <c r="AG23" s="723">
        <f t="shared" si="34"/>
        <v>0</v>
      </c>
      <c r="AH23" s="724">
        <f t="shared" si="34"/>
        <v>0</v>
      </c>
      <c r="AI23" s="723">
        <f t="shared" si="34"/>
        <v>0</v>
      </c>
      <c r="AJ23" s="721">
        <f t="shared" si="34"/>
        <v>0</v>
      </c>
      <c r="AK23" s="722">
        <f t="shared" si="34"/>
        <v>0</v>
      </c>
      <c r="AL23" s="723">
        <f t="shared" si="34"/>
        <v>0</v>
      </c>
      <c r="AM23" s="562">
        <f t="shared" si="34"/>
        <v>0</v>
      </c>
      <c r="AN23" s="723">
        <f t="shared" si="34"/>
        <v>0</v>
      </c>
      <c r="AO23" s="723">
        <f t="shared" si="34"/>
        <v>0</v>
      </c>
      <c r="AP23" s="724">
        <f t="shared" si="34"/>
        <v>0</v>
      </c>
      <c r="AQ23" s="723">
        <f t="shared" si="34"/>
        <v>0</v>
      </c>
      <c r="AR23" s="721">
        <f t="shared" ref="AR23:BW23" si="35">IF(AND(AR12&gt;=$J$23,AR12&lt;$K$23),"*",0)</f>
        <v>0</v>
      </c>
      <c r="AS23" s="722">
        <f t="shared" si="35"/>
        <v>0</v>
      </c>
      <c r="AT23" s="723">
        <f t="shared" si="35"/>
        <v>0</v>
      </c>
      <c r="AU23" s="562">
        <f t="shared" si="35"/>
        <v>0</v>
      </c>
      <c r="AV23" s="723">
        <f t="shared" si="35"/>
        <v>0</v>
      </c>
      <c r="AW23" s="723">
        <f t="shared" si="35"/>
        <v>0</v>
      </c>
      <c r="AX23" s="724">
        <f t="shared" si="35"/>
        <v>0</v>
      </c>
      <c r="AY23" s="723">
        <f t="shared" si="35"/>
        <v>0</v>
      </c>
      <c r="AZ23" s="721">
        <f t="shared" si="35"/>
        <v>0</v>
      </c>
      <c r="BA23" s="722">
        <f t="shared" si="35"/>
        <v>0</v>
      </c>
      <c r="BB23" s="723">
        <f t="shared" si="35"/>
        <v>0</v>
      </c>
      <c r="BC23" s="562">
        <f t="shared" si="35"/>
        <v>0</v>
      </c>
      <c r="BD23" s="723">
        <f t="shared" si="35"/>
        <v>0</v>
      </c>
      <c r="BE23" s="723">
        <f t="shared" si="35"/>
        <v>0</v>
      </c>
      <c r="BF23" s="724">
        <f t="shared" si="35"/>
        <v>0</v>
      </c>
      <c r="BG23" s="723">
        <f t="shared" si="35"/>
        <v>0</v>
      </c>
      <c r="BH23" s="721">
        <f t="shared" si="35"/>
        <v>0</v>
      </c>
      <c r="BI23" s="722">
        <f t="shared" si="35"/>
        <v>0</v>
      </c>
      <c r="BJ23" s="723">
        <f t="shared" si="35"/>
        <v>0</v>
      </c>
      <c r="BK23" s="562">
        <f t="shared" si="35"/>
        <v>0</v>
      </c>
      <c r="BL23" s="723">
        <f t="shared" si="35"/>
        <v>0</v>
      </c>
      <c r="BM23" s="723">
        <f t="shared" si="35"/>
        <v>0</v>
      </c>
      <c r="BN23" s="724">
        <f t="shared" si="35"/>
        <v>0</v>
      </c>
      <c r="BO23" s="723">
        <f t="shared" si="35"/>
        <v>0</v>
      </c>
      <c r="BP23" s="721">
        <f t="shared" si="35"/>
        <v>0</v>
      </c>
      <c r="BQ23" s="722">
        <f t="shared" si="35"/>
        <v>0</v>
      </c>
      <c r="BR23" s="723">
        <f t="shared" si="35"/>
        <v>0</v>
      </c>
      <c r="BS23" s="562">
        <f t="shared" si="35"/>
        <v>0</v>
      </c>
      <c r="BT23" s="723">
        <f t="shared" si="35"/>
        <v>0</v>
      </c>
      <c r="BU23" s="723">
        <f t="shared" si="35"/>
        <v>0</v>
      </c>
      <c r="BV23" s="724">
        <f t="shared" si="35"/>
        <v>0</v>
      </c>
      <c r="BW23" s="723">
        <f t="shared" si="35"/>
        <v>0</v>
      </c>
      <c r="BX23" s="721">
        <f t="shared" ref="BX23:CM23" si="36">IF(AND(BX12&gt;=$J$23,BX12&lt;$K$23),"*",0)</f>
        <v>0</v>
      </c>
      <c r="BY23" s="722">
        <f t="shared" si="36"/>
        <v>0</v>
      </c>
      <c r="BZ23" s="723">
        <f t="shared" si="36"/>
        <v>0</v>
      </c>
      <c r="CA23" s="562">
        <f t="shared" si="36"/>
        <v>0</v>
      </c>
      <c r="CB23" s="723">
        <f t="shared" si="36"/>
        <v>0</v>
      </c>
      <c r="CC23" s="723">
        <f t="shared" si="36"/>
        <v>0</v>
      </c>
      <c r="CD23" s="724">
        <f t="shared" si="36"/>
        <v>0</v>
      </c>
      <c r="CE23" s="723">
        <f t="shared" si="36"/>
        <v>0</v>
      </c>
      <c r="CF23" s="721">
        <f t="shared" si="36"/>
        <v>0</v>
      </c>
      <c r="CG23" s="722">
        <f t="shared" si="36"/>
        <v>0</v>
      </c>
      <c r="CH23" s="723">
        <f t="shared" si="36"/>
        <v>0</v>
      </c>
      <c r="CI23" s="562">
        <f t="shared" si="36"/>
        <v>0</v>
      </c>
      <c r="CJ23" s="539">
        <f t="shared" si="36"/>
        <v>0</v>
      </c>
      <c r="CK23" s="539">
        <f t="shared" si="36"/>
        <v>0</v>
      </c>
      <c r="CL23" s="541">
        <f t="shared" si="36"/>
        <v>0</v>
      </c>
      <c r="CM23" s="539">
        <f t="shared" si="36"/>
        <v>0</v>
      </c>
      <c r="CN23" s="1128">
        <f t="shared" si="4"/>
        <v>0</v>
      </c>
      <c r="CO23" s="1129"/>
      <c r="CP23" s="1123">
        <f>IF(CN23=0,0,LOOKUP(CN23,ﾃﾞｰﾀ入力!$AR$13:'ﾃﾞｰﾀ入力'!$AR$34,ﾃﾞｰﾀ入力!$AS$13:'ﾃﾞｰﾀ入力'!$AS$34))</f>
        <v>0</v>
      </c>
      <c r="CQ23" s="1123"/>
      <c r="CR23" s="294">
        <f t="shared" si="5"/>
        <v>0</v>
      </c>
      <c r="CS23" s="294">
        <f t="shared" si="6"/>
        <v>0</v>
      </c>
      <c r="CT23" s="294">
        <f t="shared" si="7"/>
        <v>0</v>
      </c>
      <c r="CU23" s="295">
        <f t="shared" si="12"/>
        <v>0</v>
      </c>
      <c r="CV23" s="296">
        <f>IF(H23=0,0,LOOKUP(H23,ﾃﾞｰﾀ入力!$C$3:'ﾃﾞｰﾀ入力'!$C$52,ﾃﾞｰﾀ入力!$E$3:'ﾃﾞｰﾀ入力'!$E$51))</f>
        <v>0</v>
      </c>
      <c r="CW23" s="297">
        <f>IF(H23=0,0,LOOKUP(H23,ﾃﾞｰﾀ入力!$C$3:'ﾃﾞｰﾀ入力'!$C$52,ﾃﾞｰﾀ入力!$F$3:'ﾃﾞｰﾀ入力'!$F$51))</f>
        <v>0</v>
      </c>
      <c r="CY23" s="69"/>
      <c r="CZ23" s="69"/>
      <c r="DA23" s="69"/>
    </row>
    <row r="24" spans="1:105" ht="22.5" customHeight="1">
      <c r="A24" s="443">
        <f t="shared" si="8"/>
        <v>11</v>
      </c>
      <c r="B24" s="269" t="str">
        <f>ｼﾌﾄ原本!C15</f>
        <v>K.J</v>
      </c>
      <c r="C24" s="782" t="str">
        <f>ｼﾌﾄ原本!X15</f>
        <v>X</v>
      </c>
      <c r="D24" s="435">
        <f>IF(COUNTIF($H$14:$H$30,11),VLOOKUP(11,$H$14:$CU$30,3,FALSE),0)</f>
        <v>0</v>
      </c>
      <c r="E24" s="423">
        <f>IF(COUNTIF($H$14:$H$30,11),VLOOKUP(11,$H$14:$CU$30,4,FALSE),0)</f>
        <v>0</v>
      </c>
      <c r="F24" s="430">
        <f>IF(COUNTIF($H$14:$H$30,11),VLOOKUP(11,$H$14:$CU$30,92,FALSE),0)</f>
        <v>0</v>
      </c>
      <c r="G24" s="431">
        <f>IF(COUNTIF($H$14:$H$30,11),VLOOKUP(11,$H$14:$CW$30,94,FALSE),0)</f>
        <v>0</v>
      </c>
      <c r="H24" s="810"/>
      <c r="I24" s="798">
        <f>IF(H24=0,0,LOOKUP(H24,ﾃﾞｰﾀ入力!$C$3:'ﾃﾞｰﾀ入力'!$C$40,ﾃﾞｰﾀ入力!$D$3:'ﾃﾞｰﾀ入力'!$D$40))</f>
        <v>0</v>
      </c>
      <c r="J24" s="813"/>
      <c r="K24" s="814"/>
      <c r="L24" s="632">
        <f t="shared" ref="L24:AQ24" si="37">IF(AND(L12&gt;=$J$24,L12&lt;$K$24),"*",0)</f>
        <v>0</v>
      </c>
      <c r="M24" s="626">
        <f t="shared" si="37"/>
        <v>0</v>
      </c>
      <c r="N24" s="627">
        <f t="shared" si="37"/>
        <v>0</v>
      </c>
      <c r="O24" s="628">
        <f t="shared" si="37"/>
        <v>0</v>
      </c>
      <c r="P24" s="537">
        <f t="shared" si="37"/>
        <v>0</v>
      </c>
      <c r="Q24" s="539">
        <f t="shared" si="37"/>
        <v>0</v>
      </c>
      <c r="R24" s="541">
        <f t="shared" si="37"/>
        <v>0</v>
      </c>
      <c r="S24" s="539">
        <f t="shared" si="37"/>
        <v>0</v>
      </c>
      <c r="T24" s="537">
        <f t="shared" si="37"/>
        <v>0</v>
      </c>
      <c r="U24" s="538">
        <f t="shared" si="37"/>
        <v>0</v>
      </c>
      <c r="V24" s="539">
        <f t="shared" si="37"/>
        <v>0</v>
      </c>
      <c r="W24" s="562">
        <f t="shared" si="37"/>
        <v>0</v>
      </c>
      <c r="X24" s="723">
        <f t="shared" si="37"/>
        <v>0</v>
      </c>
      <c r="Y24" s="723">
        <f t="shared" si="37"/>
        <v>0</v>
      </c>
      <c r="Z24" s="724">
        <f t="shared" si="37"/>
        <v>0</v>
      </c>
      <c r="AA24" s="723">
        <f t="shared" si="37"/>
        <v>0</v>
      </c>
      <c r="AB24" s="721">
        <f t="shared" si="37"/>
        <v>0</v>
      </c>
      <c r="AC24" s="722">
        <f t="shared" si="37"/>
        <v>0</v>
      </c>
      <c r="AD24" s="723">
        <f t="shared" si="37"/>
        <v>0</v>
      </c>
      <c r="AE24" s="562">
        <f t="shared" si="37"/>
        <v>0</v>
      </c>
      <c r="AF24" s="723">
        <f t="shared" si="37"/>
        <v>0</v>
      </c>
      <c r="AG24" s="723">
        <f t="shared" si="37"/>
        <v>0</v>
      </c>
      <c r="AH24" s="724">
        <f t="shared" si="37"/>
        <v>0</v>
      </c>
      <c r="AI24" s="723">
        <f t="shared" si="37"/>
        <v>0</v>
      </c>
      <c r="AJ24" s="721">
        <f t="shared" si="37"/>
        <v>0</v>
      </c>
      <c r="AK24" s="722">
        <f t="shared" si="37"/>
        <v>0</v>
      </c>
      <c r="AL24" s="723">
        <f t="shared" si="37"/>
        <v>0</v>
      </c>
      <c r="AM24" s="562">
        <f t="shared" si="37"/>
        <v>0</v>
      </c>
      <c r="AN24" s="723">
        <f t="shared" si="37"/>
        <v>0</v>
      </c>
      <c r="AO24" s="723">
        <f t="shared" si="37"/>
        <v>0</v>
      </c>
      <c r="AP24" s="724">
        <f t="shared" si="37"/>
        <v>0</v>
      </c>
      <c r="AQ24" s="723">
        <f t="shared" si="37"/>
        <v>0</v>
      </c>
      <c r="AR24" s="721">
        <f t="shared" ref="AR24:BW24" si="38">IF(AND(AR12&gt;=$J$24,AR12&lt;$K$24),"*",0)</f>
        <v>0</v>
      </c>
      <c r="AS24" s="722">
        <f t="shared" si="38"/>
        <v>0</v>
      </c>
      <c r="AT24" s="723">
        <f t="shared" si="38"/>
        <v>0</v>
      </c>
      <c r="AU24" s="562">
        <f t="shared" si="38"/>
        <v>0</v>
      </c>
      <c r="AV24" s="723">
        <f t="shared" si="38"/>
        <v>0</v>
      </c>
      <c r="AW24" s="723">
        <f t="shared" si="38"/>
        <v>0</v>
      </c>
      <c r="AX24" s="724">
        <f t="shared" si="38"/>
        <v>0</v>
      </c>
      <c r="AY24" s="723">
        <f t="shared" si="38"/>
        <v>0</v>
      </c>
      <c r="AZ24" s="721">
        <f t="shared" si="38"/>
        <v>0</v>
      </c>
      <c r="BA24" s="722">
        <f t="shared" si="38"/>
        <v>0</v>
      </c>
      <c r="BB24" s="723">
        <f t="shared" si="38"/>
        <v>0</v>
      </c>
      <c r="BC24" s="562">
        <f t="shared" si="38"/>
        <v>0</v>
      </c>
      <c r="BD24" s="723">
        <f t="shared" si="38"/>
        <v>0</v>
      </c>
      <c r="BE24" s="723">
        <f t="shared" si="38"/>
        <v>0</v>
      </c>
      <c r="BF24" s="724">
        <f t="shared" si="38"/>
        <v>0</v>
      </c>
      <c r="BG24" s="723">
        <f t="shared" si="38"/>
        <v>0</v>
      </c>
      <c r="BH24" s="721">
        <f t="shared" si="38"/>
        <v>0</v>
      </c>
      <c r="BI24" s="722">
        <f t="shared" si="38"/>
        <v>0</v>
      </c>
      <c r="BJ24" s="723">
        <f t="shared" si="38"/>
        <v>0</v>
      </c>
      <c r="BK24" s="562">
        <f t="shared" si="38"/>
        <v>0</v>
      </c>
      <c r="BL24" s="723">
        <f t="shared" si="38"/>
        <v>0</v>
      </c>
      <c r="BM24" s="723">
        <f t="shared" si="38"/>
        <v>0</v>
      </c>
      <c r="BN24" s="724">
        <f t="shared" si="38"/>
        <v>0</v>
      </c>
      <c r="BO24" s="723">
        <f t="shared" si="38"/>
        <v>0</v>
      </c>
      <c r="BP24" s="721">
        <f t="shared" si="38"/>
        <v>0</v>
      </c>
      <c r="BQ24" s="722">
        <f t="shared" si="38"/>
        <v>0</v>
      </c>
      <c r="BR24" s="723">
        <f t="shared" si="38"/>
        <v>0</v>
      </c>
      <c r="BS24" s="562">
        <f t="shared" si="38"/>
        <v>0</v>
      </c>
      <c r="BT24" s="723">
        <f t="shared" si="38"/>
        <v>0</v>
      </c>
      <c r="BU24" s="723">
        <f t="shared" si="38"/>
        <v>0</v>
      </c>
      <c r="BV24" s="724">
        <f t="shared" si="38"/>
        <v>0</v>
      </c>
      <c r="BW24" s="723">
        <f t="shared" si="38"/>
        <v>0</v>
      </c>
      <c r="BX24" s="721">
        <f t="shared" ref="BX24:CM24" si="39">IF(AND(BX12&gt;=$J$24,BX12&lt;$K$24),"*",0)</f>
        <v>0</v>
      </c>
      <c r="BY24" s="722">
        <f t="shared" si="39"/>
        <v>0</v>
      </c>
      <c r="BZ24" s="723">
        <f t="shared" si="39"/>
        <v>0</v>
      </c>
      <c r="CA24" s="562">
        <f t="shared" si="39"/>
        <v>0</v>
      </c>
      <c r="CB24" s="723">
        <f t="shared" si="39"/>
        <v>0</v>
      </c>
      <c r="CC24" s="723">
        <f t="shared" si="39"/>
        <v>0</v>
      </c>
      <c r="CD24" s="724">
        <f t="shared" si="39"/>
        <v>0</v>
      </c>
      <c r="CE24" s="723">
        <f t="shared" si="39"/>
        <v>0</v>
      </c>
      <c r="CF24" s="721">
        <f t="shared" si="39"/>
        <v>0</v>
      </c>
      <c r="CG24" s="722">
        <f t="shared" si="39"/>
        <v>0</v>
      </c>
      <c r="CH24" s="723">
        <f t="shared" si="39"/>
        <v>0</v>
      </c>
      <c r="CI24" s="562">
        <f t="shared" si="39"/>
        <v>0</v>
      </c>
      <c r="CJ24" s="539">
        <f t="shared" si="39"/>
        <v>0</v>
      </c>
      <c r="CK24" s="539">
        <f t="shared" si="39"/>
        <v>0</v>
      </c>
      <c r="CL24" s="541">
        <f t="shared" si="39"/>
        <v>0</v>
      </c>
      <c r="CM24" s="539">
        <f t="shared" si="39"/>
        <v>0</v>
      </c>
      <c r="CN24" s="1128">
        <f t="shared" si="4"/>
        <v>0</v>
      </c>
      <c r="CO24" s="1129"/>
      <c r="CP24" s="1123">
        <f>IF(CN24=0,0,LOOKUP(CN24,ﾃﾞｰﾀ入力!$AR$13:'ﾃﾞｰﾀ入力'!$AR$34,ﾃﾞｰﾀ入力!$AS$13:'ﾃﾞｰﾀ入力'!$AS$34))</f>
        <v>0</v>
      </c>
      <c r="CQ24" s="1123"/>
      <c r="CR24" s="294">
        <f t="shared" si="5"/>
        <v>0</v>
      </c>
      <c r="CS24" s="294">
        <f t="shared" si="6"/>
        <v>0</v>
      </c>
      <c r="CT24" s="294">
        <f t="shared" si="7"/>
        <v>0</v>
      </c>
      <c r="CU24" s="295">
        <f t="shared" si="12"/>
        <v>0</v>
      </c>
      <c r="CV24" s="296">
        <f>IF(H24=0,0,LOOKUP(H24,ﾃﾞｰﾀ入力!$C$3:'ﾃﾞｰﾀ入力'!$C$52,ﾃﾞｰﾀ入力!$E$3:'ﾃﾞｰﾀ入力'!$E$51))</f>
        <v>0</v>
      </c>
      <c r="CW24" s="297">
        <f>IF(H24=0,0,LOOKUP(H24,ﾃﾞｰﾀ入力!$C$3:'ﾃﾞｰﾀ入力'!$C$52,ﾃﾞｰﾀ入力!$F$3:'ﾃﾞｰﾀ入力'!$F$51))</f>
        <v>0</v>
      </c>
      <c r="CY24" s="69"/>
      <c r="CZ24" s="69"/>
      <c r="DA24" s="69"/>
    </row>
    <row r="25" spans="1:105" ht="22.5" customHeight="1">
      <c r="A25" s="443">
        <f t="shared" si="8"/>
        <v>12</v>
      </c>
      <c r="B25" s="269" t="str">
        <f>ｼﾌﾄ原本!C16</f>
        <v>Y.K</v>
      </c>
      <c r="C25" s="780" t="str">
        <f>ｼﾌﾄ原本!X16</f>
        <v>X</v>
      </c>
      <c r="D25" s="435">
        <f>IF(COUNTIF($H$14:$H$30,12),VLOOKUP(12,$H$14:$CU$30,3,FALSE),0)</f>
        <v>0</v>
      </c>
      <c r="E25" s="423">
        <f>IF(COUNTIF($H$14:$H$30,12),VLOOKUP(12,$H$14:$CU$30,4,FALSE),0)</f>
        <v>0</v>
      </c>
      <c r="F25" s="430">
        <f>IF(COUNTIF($H$14:$H$30,12),VLOOKUP(12,$H$14:$CU$30,92,FALSE),0)</f>
        <v>0</v>
      </c>
      <c r="G25" s="431">
        <f>IF(COUNTIF($H$14:$H$30,12),VLOOKUP(12,$H$14:$CW$30,94,FALSE),0)</f>
        <v>0</v>
      </c>
      <c r="H25" s="810"/>
      <c r="I25" s="798">
        <f>IF(H25=0,0,LOOKUP(H25,ﾃﾞｰﾀ入力!$C$3:'ﾃﾞｰﾀ入力'!$C$40,ﾃﾞｰﾀ入力!$D$3:'ﾃﾞｰﾀ入力'!$D$40))</f>
        <v>0</v>
      </c>
      <c r="J25" s="813"/>
      <c r="K25" s="814"/>
      <c r="L25" s="632">
        <f t="shared" ref="L25:AQ25" si="40">IF(AND(L12&gt;=$J$25,L12&lt;$K$25),"*",0)</f>
        <v>0</v>
      </c>
      <c r="M25" s="626">
        <f t="shared" si="40"/>
        <v>0</v>
      </c>
      <c r="N25" s="627">
        <f t="shared" si="40"/>
        <v>0</v>
      </c>
      <c r="O25" s="628">
        <f t="shared" si="40"/>
        <v>0</v>
      </c>
      <c r="P25" s="537">
        <f t="shared" si="40"/>
        <v>0</v>
      </c>
      <c r="Q25" s="539">
        <f t="shared" si="40"/>
        <v>0</v>
      </c>
      <c r="R25" s="541">
        <f t="shared" si="40"/>
        <v>0</v>
      </c>
      <c r="S25" s="539">
        <f t="shared" si="40"/>
        <v>0</v>
      </c>
      <c r="T25" s="537">
        <f t="shared" si="40"/>
        <v>0</v>
      </c>
      <c r="U25" s="538">
        <f t="shared" si="40"/>
        <v>0</v>
      </c>
      <c r="V25" s="539">
        <f t="shared" si="40"/>
        <v>0</v>
      </c>
      <c r="W25" s="562">
        <f t="shared" si="40"/>
        <v>0</v>
      </c>
      <c r="X25" s="723">
        <f t="shared" si="40"/>
        <v>0</v>
      </c>
      <c r="Y25" s="723">
        <f t="shared" si="40"/>
        <v>0</v>
      </c>
      <c r="Z25" s="724">
        <f t="shared" si="40"/>
        <v>0</v>
      </c>
      <c r="AA25" s="723">
        <f t="shared" si="40"/>
        <v>0</v>
      </c>
      <c r="AB25" s="721">
        <f t="shared" si="40"/>
        <v>0</v>
      </c>
      <c r="AC25" s="722">
        <f t="shared" si="40"/>
        <v>0</v>
      </c>
      <c r="AD25" s="723">
        <f t="shared" si="40"/>
        <v>0</v>
      </c>
      <c r="AE25" s="562">
        <f t="shared" si="40"/>
        <v>0</v>
      </c>
      <c r="AF25" s="723">
        <f t="shared" si="40"/>
        <v>0</v>
      </c>
      <c r="AG25" s="723">
        <f t="shared" si="40"/>
        <v>0</v>
      </c>
      <c r="AH25" s="724">
        <f t="shared" si="40"/>
        <v>0</v>
      </c>
      <c r="AI25" s="723">
        <f t="shared" si="40"/>
        <v>0</v>
      </c>
      <c r="AJ25" s="721">
        <f t="shared" si="40"/>
        <v>0</v>
      </c>
      <c r="AK25" s="722">
        <f t="shared" si="40"/>
        <v>0</v>
      </c>
      <c r="AL25" s="723">
        <f t="shared" si="40"/>
        <v>0</v>
      </c>
      <c r="AM25" s="562">
        <f t="shared" si="40"/>
        <v>0</v>
      </c>
      <c r="AN25" s="723">
        <f t="shared" si="40"/>
        <v>0</v>
      </c>
      <c r="AO25" s="723">
        <f t="shared" si="40"/>
        <v>0</v>
      </c>
      <c r="AP25" s="724">
        <f t="shared" si="40"/>
        <v>0</v>
      </c>
      <c r="AQ25" s="723">
        <f t="shared" si="40"/>
        <v>0</v>
      </c>
      <c r="AR25" s="721">
        <f t="shared" ref="AR25:BW25" si="41">IF(AND(AR12&gt;=$J$25,AR12&lt;$K$25),"*",0)</f>
        <v>0</v>
      </c>
      <c r="AS25" s="722">
        <f t="shared" si="41"/>
        <v>0</v>
      </c>
      <c r="AT25" s="723">
        <f t="shared" si="41"/>
        <v>0</v>
      </c>
      <c r="AU25" s="562">
        <f t="shared" si="41"/>
        <v>0</v>
      </c>
      <c r="AV25" s="723">
        <f t="shared" si="41"/>
        <v>0</v>
      </c>
      <c r="AW25" s="723">
        <f t="shared" si="41"/>
        <v>0</v>
      </c>
      <c r="AX25" s="724">
        <f t="shared" si="41"/>
        <v>0</v>
      </c>
      <c r="AY25" s="723">
        <f t="shared" si="41"/>
        <v>0</v>
      </c>
      <c r="AZ25" s="721">
        <f t="shared" si="41"/>
        <v>0</v>
      </c>
      <c r="BA25" s="722">
        <f t="shared" si="41"/>
        <v>0</v>
      </c>
      <c r="BB25" s="723">
        <f t="shared" si="41"/>
        <v>0</v>
      </c>
      <c r="BC25" s="562">
        <f t="shared" si="41"/>
        <v>0</v>
      </c>
      <c r="BD25" s="723">
        <f t="shared" si="41"/>
        <v>0</v>
      </c>
      <c r="BE25" s="723">
        <f t="shared" si="41"/>
        <v>0</v>
      </c>
      <c r="BF25" s="724">
        <f t="shared" si="41"/>
        <v>0</v>
      </c>
      <c r="BG25" s="723">
        <f t="shared" si="41"/>
        <v>0</v>
      </c>
      <c r="BH25" s="721">
        <f t="shared" si="41"/>
        <v>0</v>
      </c>
      <c r="BI25" s="722">
        <f t="shared" si="41"/>
        <v>0</v>
      </c>
      <c r="BJ25" s="723">
        <f t="shared" si="41"/>
        <v>0</v>
      </c>
      <c r="BK25" s="562">
        <f t="shared" si="41"/>
        <v>0</v>
      </c>
      <c r="BL25" s="723">
        <f t="shared" si="41"/>
        <v>0</v>
      </c>
      <c r="BM25" s="723">
        <f t="shared" si="41"/>
        <v>0</v>
      </c>
      <c r="BN25" s="724">
        <f t="shared" si="41"/>
        <v>0</v>
      </c>
      <c r="BO25" s="723">
        <f t="shared" si="41"/>
        <v>0</v>
      </c>
      <c r="BP25" s="721">
        <f t="shared" si="41"/>
        <v>0</v>
      </c>
      <c r="BQ25" s="722">
        <f t="shared" si="41"/>
        <v>0</v>
      </c>
      <c r="BR25" s="723">
        <f t="shared" si="41"/>
        <v>0</v>
      </c>
      <c r="BS25" s="562">
        <f t="shared" si="41"/>
        <v>0</v>
      </c>
      <c r="BT25" s="723">
        <f t="shared" si="41"/>
        <v>0</v>
      </c>
      <c r="BU25" s="723">
        <f t="shared" si="41"/>
        <v>0</v>
      </c>
      <c r="BV25" s="724">
        <f t="shared" si="41"/>
        <v>0</v>
      </c>
      <c r="BW25" s="723">
        <f t="shared" si="41"/>
        <v>0</v>
      </c>
      <c r="BX25" s="721">
        <f t="shared" ref="BX25:CM25" si="42">IF(AND(BX12&gt;=$J$25,BX12&lt;$K$25),"*",0)</f>
        <v>0</v>
      </c>
      <c r="BY25" s="722">
        <f t="shared" si="42"/>
        <v>0</v>
      </c>
      <c r="BZ25" s="723">
        <f t="shared" si="42"/>
        <v>0</v>
      </c>
      <c r="CA25" s="562">
        <f t="shared" si="42"/>
        <v>0</v>
      </c>
      <c r="CB25" s="723">
        <f t="shared" si="42"/>
        <v>0</v>
      </c>
      <c r="CC25" s="723">
        <f t="shared" si="42"/>
        <v>0</v>
      </c>
      <c r="CD25" s="724">
        <f t="shared" si="42"/>
        <v>0</v>
      </c>
      <c r="CE25" s="723">
        <f t="shared" si="42"/>
        <v>0</v>
      </c>
      <c r="CF25" s="721">
        <f t="shared" si="42"/>
        <v>0</v>
      </c>
      <c r="CG25" s="722">
        <f t="shared" si="42"/>
        <v>0</v>
      </c>
      <c r="CH25" s="723">
        <f t="shared" si="42"/>
        <v>0</v>
      </c>
      <c r="CI25" s="562">
        <f t="shared" si="42"/>
        <v>0</v>
      </c>
      <c r="CJ25" s="539">
        <f t="shared" si="42"/>
        <v>0</v>
      </c>
      <c r="CK25" s="539">
        <f t="shared" si="42"/>
        <v>0</v>
      </c>
      <c r="CL25" s="541">
        <f t="shared" si="42"/>
        <v>0</v>
      </c>
      <c r="CM25" s="539">
        <f t="shared" si="42"/>
        <v>0</v>
      </c>
      <c r="CN25" s="1128">
        <f t="shared" si="4"/>
        <v>0</v>
      </c>
      <c r="CO25" s="1129"/>
      <c r="CP25" s="1123">
        <f>IF(CN25=0,0,LOOKUP(CN25,ﾃﾞｰﾀ入力!$AR$13:'ﾃﾞｰﾀ入力'!$AR$34,ﾃﾞｰﾀ入力!$AS$13:'ﾃﾞｰﾀ入力'!$AS$34))</f>
        <v>0</v>
      </c>
      <c r="CQ25" s="1123"/>
      <c r="CR25" s="294">
        <f t="shared" si="5"/>
        <v>0</v>
      </c>
      <c r="CS25" s="294">
        <f t="shared" si="6"/>
        <v>0</v>
      </c>
      <c r="CT25" s="294">
        <f t="shared" si="7"/>
        <v>0</v>
      </c>
      <c r="CU25" s="295">
        <f t="shared" si="12"/>
        <v>0</v>
      </c>
      <c r="CV25" s="296">
        <f>IF(H25=0,0,LOOKUP(H25,ﾃﾞｰﾀ入力!$C$3:'ﾃﾞｰﾀ入力'!$C$52,ﾃﾞｰﾀ入力!$E$3:'ﾃﾞｰﾀ入力'!$E$51))</f>
        <v>0</v>
      </c>
      <c r="CW25" s="297">
        <f>IF(H25=0,0,LOOKUP(H25,ﾃﾞｰﾀ入力!$C$3:'ﾃﾞｰﾀ入力'!$C$52,ﾃﾞｰﾀ入力!$F$3:'ﾃﾞｰﾀ入力'!$F$51))</f>
        <v>0</v>
      </c>
      <c r="CY25" s="69"/>
      <c r="CZ25" s="69"/>
      <c r="DA25" s="69"/>
    </row>
    <row r="26" spans="1:105" ht="22.5" customHeight="1">
      <c r="A26" s="443">
        <f t="shared" si="8"/>
        <v>13</v>
      </c>
      <c r="B26" s="269" t="str">
        <f>ｼﾌﾄ原本!C17</f>
        <v>T.R</v>
      </c>
      <c r="C26" s="782" t="str">
        <f>ｼﾌﾄ原本!X17</f>
        <v>X</v>
      </c>
      <c r="D26" s="435">
        <f>IF(COUNTIF($H$14:$H$30,13),VLOOKUP(13,$H$14:$CU$30,3,FALSE),0)</f>
        <v>0</v>
      </c>
      <c r="E26" s="423">
        <f>IF(COUNTIF($H$14:$H$30,13),VLOOKUP(13,$H$14:$CU$30,4,FALSE),0)</f>
        <v>0</v>
      </c>
      <c r="F26" s="430">
        <f>IF(COUNTIF($H$14:$H$30,13),VLOOKUP(13,$H$14:$CU$30,92,FALSE),0)</f>
        <v>0</v>
      </c>
      <c r="G26" s="431">
        <f>IF(COUNTIF($H$14:$H$30,13),VLOOKUP(13,$H$14:$CW$30,94,FALSE),0)</f>
        <v>0</v>
      </c>
      <c r="H26" s="810"/>
      <c r="I26" s="798">
        <f>IF(H26=0,0,LOOKUP(H26,ﾃﾞｰﾀ入力!$C$3:'ﾃﾞｰﾀ入力'!$C$40,ﾃﾞｰﾀ入力!$D$3:'ﾃﾞｰﾀ入力'!$D$40))</f>
        <v>0</v>
      </c>
      <c r="J26" s="813"/>
      <c r="K26" s="814"/>
      <c r="L26" s="632">
        <f t="shared" ref="L26:AQ26" si="43">IF(AND(L12&gt;=$J$26,L12&lt;$K$26),"*",0)</f>
        <v>0</v>
      </c>
      <c r="M26" s="626">
        <f t="shared" si="43"/>
        <v>0</v>
      </c>
      <c r="N26" s="627">
        <f t="shared" si="43"/>
        <v>0</v>
      </c>
      <c r="O26" s="628">
        <f t="shared" si="43"/>
        <v>0</v>
      </c>
      <c r="P26" s="537">
        <f t="shared" si="43"/>
        <v>0</v>
      </c>
      <c r="Q26" s="539">
        <f t="shared" si="43"/>
        <v>0</v>
      </c>
      <c r="R26" s="541">
        <f t="shared" si="43"/>
        <v>0</v>
      </c>
      <c r="S26" s="539">
        <f t="shared" si="43"/>
        <v>0</v>
      </c>
      <c r="T26" s="537">
        <f t="shared" si="43"/>
        <v>0</v>
      </c>
      <c r="U26" s="538">
        <f t="shared" si="43"/>
        <v>0</v>
      </c>
      <c r="V26" s="539">
        <f t="shared" si="43"/>
        <v>0</v>
      </c>
      <c r="W26" s="562">
        <f t="shared" si="43"/>
        <v>0</v>
      </c>
      <c r="X26" s="723">
        <f t="shared" si="43"/>
        <v>0</v>
      </c>
      <c r="Y26" s="723">
        <f t="shared" si="43"/>
        <v>0</v>
      </c>
      <c r="Z26" s="724">
        <f t="shared" si="43"/>
        <v>0</v>
      </c>
      <c r="AA26" s="723">
        <f t="shared" si="43"/>
        <v>0</v>
      </c>
      <c r="AB26" s="721">
        <f t="shared" si="43"/>
        <v>0</v>
      </c>
      <c r="AC26" s="722">
        <f t="shared" si="43"/>
        <v>0</v>
      </c>
      <c r="AD26" s="723">
        <f t="shared" si="43"/>
        <v>0</v>
      </c>
      <c r="AE26" s="562">
        <f t="shared" si="43"/>
        <v>0</v>
      </c>
      <c r="AF26" s="723">
        <f t="shared" si="43"/>
        <v>0</v>
      </c>
      <c r="AG26" s="723">
        <f t="shared" si="43"/>
        <v>0</v>
      </c>
      <c r="AH26" s="724">
        <f t="shared" si="43"/>
        <v>0</v>
      </c>
      <c r="AI26" s="723">
        <f t="shared" si="43"/>
        <v>0</v>
      </c>
      <c r="AJ26" s="721">
        <f t="shared" si="43"/>
        <v>0</v>
      </c>
      <c r="AK26" s="722">
        <f t="shared" si="43"/>
        <v>0</v>
      </c>
      <c r="AL26" s="723">
        <f t="shared" si="43"/>
        <v>0</v>
      </c>
      <c r="AM26" s="562">
        <f t="shared" si="43"/>
        <v>0</v>
      </c>
      <c r="AN26" s="723">
        <f t="shared" si="43"/>
        <v>0</v>
      </c>
      <c r="AO26" s="723">
        <f t="shared" si="43"/>
        <v>0</v>
      </c>
      <c r="AP26" s="724">
        <f t="shared" si="43"/>
        <v>0</v>
      </c>
      <c r="AQ26" s="723">
        <f t="shared" si="43"/>
        <v>0</v>
      </c>
      <c r="AR26" s="721">
        <f t="shared" ref="AR26:BW26" si="44">IF(AND(AR12&gt;=$J$26,AR12&lt;$K$26),"*",0)</f>
        <v>0</v>
      </c>
      <c r="AS26" s="722">
        <f t="shared" si="44"/>
        <v>0</v>
      </c>
      <c r="AT26" s="723">
        <f t="shared" si="44"/>
        <v>0</v>
      </c>
      <c r="AU26" s="562">
        <f t="shared" si="44"/>
        <v>0</v>
      </c>
      <c r="AV26" s="723">
        <f t="shared" si="44"/>
        <v>0</v>
      </c>
      <c r="AW26" s="723">
        <f t="shared" si="44"/>
        <v>0</v>
      </c>
      <c r="AX26" s="724">
        <f t="shared" si="44"/>
        <v>0</v>
      </c>
      <c r="AY26" s="723">
        <f t="shared" si="44"/>
        <v>0</v>
      </c>
      <c r="AZ26" s="721">
        <f t="shared" si="44"/>
        <v>0</v>
      </c>
      <c r="BA26" s="722">
        <f t="shared" si="44"/>
        <v>0</v>
      </c>
      <c r="BB26" s="723">
        <f t="shared" si="44"/>
        <v>0</v>
      </c>
      <c r="BC26" s="562">
        <f t="shared" si="44"/>
        <v>0</v>
      </c>
      <c r="BD26" s="723">
        <f t="shared" si="44"/>
        <v>0</v>
      </c>
      <c r="BE26" s="723">
        <f t="shared" si="44"/>
        <v>0</v>
      </c>
      <c r="BF26" s="724">
        <f t="shared" si="44"/>
        <v>0</v>
      </c>
      <c r="BG26" s="723">
        <f t="shared" si="44"/>
        <v>0</v>
      </c>
      <c r="BH26" s="721">
        <f t="shared" si="44"/>
        <v>0</v>
      </c>
      <c r="BI26" s="722">
        <f t="shared" si="44"/>
        <v>0</v>
      </c>
      <c r="BJ26" s="723">
        <f t="shared" si="44"/>
        <v>0</v>
      </c>
      <c r="BK26" s="562">
        <f t="shared" si="44"/>
        <v>0</v>
      </c>
      <c r="BL26" s="723">
        <f t="shared" si="44"/>
        <v>0</v>
      </c>
      <c r="BM26" s="723">
        <f t="shared" si="44"/>
        <v>0</v>
      </c>
      <c r="BN26" s="724">
        <f t="shared" si="44"/>
        <v>0</v>
      </c>
      <c r="BO26" s="723">
        <f t="shared" si="44"/>
        <v>0</v>
      </c>
      <c r="BP26" s="721">
        <f t="shared" si="44"/>
        <v>0</v>
      </c>
      <c r="BQ26" s="722">
        <f t="shared" si="44"/>
        <v>0</v>
      </c>
      <c r="BR26" s="723">
        <f t="shared" si="44"/>
        <v>0</v>
      </c>
      <c r="BS26" s="562">
        <f t="shared" si="44"/>
        <v>0</v>
      </c>
      <c r="BT26" s="723">
        <f t="shared" si="44"/>
        <v>0</v>
      </c>
      <c r="BU26" s="723">
        <f t="shared" si="44"/>
        <v>0</v>
      </c>
      <c r="BV26" s="724">
        <f t="shared" si="44"/>
        <v>0</v>
      </c>
      <c r="BW26" s="723">
        <f t="shared" si="44"/>
        <v>0</v>
      </c>
      <c r="BX26" s="721">
        <f t="shared" ref="BX26:CM26" si="45">IF(AND(BX12&gt;=$J$26,BX12&lt;$K$26),"*",0)</f>
        <v>0</v>
      </c>
      <c r="BY26" s="722">
        <f t="shared" si="45"/>
        <v>0</v>
      </c>
      <c r="BZ26" s="723">
        <f t="shared" si="45"/>
        <v>0</v>
      </c>
      <c r="CA26" s="562">
        <f t="shared" si="45"/>
        <v>0</v>
      </c>
      <c r="CB26" s="723">
        <f t="shared" si="45"/>
        <v>0</v>
      </c>
      <c r="CC26" s="723">
        <f t="shared" si="45"/>
        <v>0</v>
      </c>
      <c r="CD26" s="724">
        <f t="shared" si="45"/>
        <v>0</v>
      </c>
      <c r="CE26" s="723">
        <f t="shared" si="45"/>
        <v>0</v>
      </c>
      <c r="CF26" s="721">
        <f t="shared" si="45"/>
        <v>0</v>
      </c>
      <c r="CG26" s="722">
        <f t="shared" si="45"/>
        <v>0</v>
      </c>
      <c r="CH26" s="723">
        <f t="shared" si="45"/>
        <v>0</v>
      </c>
      <c r="CI26" s="562">
        <f t="shared" si="45"/>
        <v>0</v>
      </c>
      <c r="CJ26" s="539">
        <f t="shared" si="45"/>
        <v>0</v>
      </c>
      <c r="CK26" s="539">
        <f t="shared" si="45"/>
        <v>0</v>
      </c>
      <c r="CL26" s="541">
        <f t="shared" si="45"/>
        <v>0</v>
      </c>
      <c r="CM26" s="539">
        <f t="shared" si="45"/>
        <v>0</v>
      </c>
      <c r="CN26" s="1128">
        <f t="shared" si="4"/>
        <v>0</v>
      </c>
      <c r="CO26" s="1129"/>
      <c r="CP26" s="1123">
        <f>IF(CN26=0,0,LOOKUP(CN26,ﾃﾞｰﾀ入力!$AR$13:'ﾃﾞｰﾀ入力'!$AR$34,ﾃﾞｰﾀ入力!$AS$13:'ﾃﾞｰﾀ入力'!$AS$34))</f>
        <v>0</v>
      </c>
      <c r="CQ26" s="1123"/>
      <c r="CR26" s="294">
        <f t="shared" si="5"/>
        <v>0</v>
      </c>
      <c r="CS26" s="294">
        <f t="shared" si="6"/>
        <v>0</v>
      </c>
      <c r="CT26" s="294">
        <f t="shared" si="7"/>
        <v>0</v>
      </c>
      <c r="CU26" s="295">
        <f t="shared" si="12"/>
        <v>0</v>
      </c>
      <c r="CV26" s="296">
        <f>IF(H26=0,0,LOOKUP(H26,ﾃﾞｰﾀ入力!$C$3:'ﾃﾞｰﾀ入力'!$C$52,ﾃﾞｰﾀ入力!$E$3:'ﾃﾞｰﾀ入力'!$E$51))</f>
        <v>0</v>
      </c>
      <c r="CW26" s="297">
        <f>IF(H26=0,0,LOOKUP(H26,ﾃﾞｰﾀ入力!$C$3:'ﾃﾞｰﾀ入力'!$C$52,ﾃﾞｰﾀ入力!$F$3:'ﾃﾞｰﾀ入力'!$F$51))</f>
        <v>0</v>
      </c>
      <c r="CY26" s="69"/>
      <c r="CZ26" s="69"/>
      <c r="DA26" s="69"/>
    </row>
    <row r="27" spans="1:105" ht="22.5" customHeight="1">
      <c r="A27" s="443">
        <f t="shared" si="8"/>
        <v>14</v>
      </c>
      <c r="B27" s="269" t="str">
        <f>ｼﾌﾄ原本!C18</f>
        <v>I.N</v>
      </c>
      <c r="C27" s="780" t="str">
        <f>ｼﾌﾄ原本!X18</f>
        <v>X</v>
      </c>
      <c r="D27" s="435">
        <f>IF(COUNTIF($H$14:$H$30,14),VLOOKUP(14,$H$14:$CU$30,3,FALSE),0)</f>
        <v>0</v>
      </c>
      <c r="E27" s="423">
        <f>IF(COUNTIF($H$14:$H$30,14),VLOOKUP(14,$H$14:$CU$30,4,FALSE),0)</f>
        <v>0</v>
      </c>
      <c r="F27" s="430">
        <f>IF(COUNTIF($H$14:$H$30,14),VLOOKUP(14,$H$14:$CU$30,92,FALSE),0)</f>
        <v>0</v>
      </c>
      <c r="G27" s="431">
        <f>IF(COUNTIF($H$14:$H$30,14),VLOOKUP(14,$H$14:$CW$30,94,FALSE),0)</f>
        <v>0</v>
      </c>
      <c r="H27" s="810"/>
      <c r="I27" s="798">
        <f>IF(H27=0,0,LOOKUP(H27,ﾃﾞｰﾀ入力!$C$3:'ﾃﾞｰﾀ入力'!$C$40,ﾃﾞｰﾀ入力!$D$3:'ﾃﾞｰﾀ入力'!$D$40))</f>
        <v>0</v>
      </c>
      <c r="J27" s="813"/>
      <c r="K27" s="814"/>
      <c r="L27" s="632">
        <f>IF(AND(L$12&gt;=$J$27,L$12&lt;$K$27),"*",0)</f>
        <v>0</v>
      </c>
      <c r="M27" s="626">
        <f>IF(AND(M$12&gt;=$J$27,M$12&lt;$K$27),"*",0)</f>
        <v>0</v>
      </c>
      <c r="N27" s="627">
        <f>IF(AND(N$12&gt;=$J$27,N$12&lt;$K$27),"*",0)</f>
        <v>0</v>
      </c>
      <c r="O27" s="628">
        <f>IF(AND(O$12&gt;=$J$27,O$12&lt;$K$27),"*",0)</f>
        <v>0</v>
      </c>
      <c r="P27" s="537">
        <f>IF(AND(P$12&gt;=$J$27,P$12&lt;$K$27),"*",0)</f>
        <v>0</v>
      </c>
      <c r="Q27" s="539">
        <f t="shared" ref="Q27:AV27" si="46">IF(AND(Q12&gt;=$J$27,Q12&lt;$K$27),"*",0)</f>
        <v>0</v>
      </c>
      <c r="R27" s="541">
        <f t="shared" si="46"/>
        <v>0</v>
      </c>
      <c r="S27" s="539">
        <f t="shared" si="46"/>
        <v>0</v>
      </c>
      <c r="T27" s="537">
        <f t="shared" si="46"/>
        <v>0</v>
      </c>
      <c r="U27" s="538">
        <f t="shared" si="46"/>
        <v>0</v>
      </c>
      <c r="V27" s="539">
        <f t="shared" si="46"/>
        <v>0</v>
      </c>
      <c r="W27" s="540">
        <f t="shared" si="46"/>
        <v>0</v>
      </c>
      <c r="X27" s="539">
        <f t="shared" si="46"/>
        <v>0</v>
      </c>
      <c r="Y27" s="723">
        <f t="shared" si="46"/>
        <v>0</v>
      </c>
      <c r="Z27" s="724">
        <f t="shared" si="46"/>
        <v>0</v>
      </c>
      <c r="AA27" s="723">
        <f t="shared" si="46"/>
        <v>0</v>
      </c>
      <c r="AB27" s="721">
        <f t="shared" si="46"/>
        <v>0</v>
      </c>
      <c r="AC27" s="722">
        <f t="shared" si="46"/>
        <v>0</v>
      </c>
      <c r="AD27" s="723">
        <f t="shared" si="46"/>
        <v>0</v>
      </c>
      <c r="AE27" s="562">
        <f t="shared" si="46"/>
        <v>0</v>
      </c>
      <c r="AF27" s="723">
        <f t="shared" si="46"/>
        <v>0</v>
      </c>
      <c r="AG27" s="723">
        <f t="shared" si="46"/>
        <v>0</v>
      </c>
      <c r="AH27" s="724">
        <f t="shared" si="46"/>
        <v>0</v>
      </c>
      <c r="AI27" s="723">
        <f t="shared" si="46"/>
        <v>0</v>
      </c>
      <c r="AJ27" s="721">
        <f t="shared" si="46"/>
        <v>0</v>
      </c>
      <c r="AK27" s="722">
        <f t="shared" si="46"/>
        <v>0</v>
      </c>
      <c r="AL27" s="723">
        <f t="shared" si="46"/>
        <v>0</v>
      </c>
      <c r="AM27" s="562">
        <f t="shared" si="46"/>
        <v>0</v>
      </c>
      <c r="AN27" s="723">
        <f t="shared" si="46"/>
        <v>0</v>
      </c>
      <c r="AO27" s="723">
        <f t="shared" si="46"/>
        <v>0</v>
      </c>
      <c r="AP27" s="724">
        <f t="shared" si="46"/>
        <v>0</v>
      </c>
      <c r="AQ27" s="723">
        <f t="shared" si="46"/>
        <v>0</v>
      </c>
      <c r="AR27" s="721">
        <f t="shared" si="46"/>
        <v>0</v>
      </c>
      <c r="AS27" s="722">
        <f t="shared" si="46"/>
        <v>0</v>
      </c>
      <c r="AT27" s="723">
        <f t="shared" si="46"/>
        <v>0</v>
      </c>
      <c r="AU27" s="562">
        <f t="shared" si="46"/>
        <v>0</v>
      </c>
      <c r="AV27" s="723">
        <f t="shared" si="46"/>
        <v>0</v>
      </c>
      <c r="AW27" s="723">
        <f t="shared" ref="AW27:CB27" si="47">IF(AND(AW12&gt;=$J$27,AW12&lt;$K$27),"*",0)</f>
        <v>0</v>
      </c>
      <c r="AX27" s="724">
        <f t="shared" si="47"/>
        <v>0</v>
      </c>
      <c r="AY27" s="723">
        <f t="shared" si="47"/>
        <v>0</v>
      </c>
      <c r="AZ27" s="721">
        <f t="shared" si="47"/>
        <v>0</v>
      </c>
      <c r="BA27" s="722">
        <f t="shared" si="47"/>
        <v>0</v>
      </c>
      <c r="BB27" s="723">
        <f t="shared" si="47"/>
        <v>0</v>
      </c>
      <c r="BC27" s="562">
        <f t="shared" si="47"/>
        <v>0</v>
      </c>
      <c r="BD27" s="723">
        <f t="shared" si="47"/>
        <v>0</v>
      </c>
      <c r="BE27" s="723">
        <f t="shared" si="47"/>
        <v>0</v>
      </c>
      <c r="BF27" s="724">
        <f t="shared" si="47"/>
        <v>0</v>
      </c>
      <c r="BG27" s="723">
        <f t="shared" si="47"/>
        <v>0</v>
      </c>
      <c r="BH27" s="721">
        <f t="shared" si="47"/>
        <v>0</v>
      </c>
      <c r="BI27" s="722">
        <f t="shared" si="47"/>
        <v>0</v>
      </c>
      <c r="BJ27" s="723">
        <f t="shared" si="47"/>
        <v>0</v>
      </c>
      <c r="BK27" s="562">
        <f t="shared" si="47"/>
        <v>0</v>
      </c>
      <c r="BL27" s="723">
        <f t="shared" si="47"/>
        <v>0</v>
      </c>
      <c r="BM27" s="723">
        <f t="shared" si="47"/>
        <v>0</v>
      </c>
      <c r="BN27" s="724">
        <f t="shared" si="47"/>
        <v>0</v>
      </c>
      <c r="BO27" s="723">
        <f t="shared" si="47"/>
        <v>0</v>
      </c>
      <c r="BP27" s="721">
        <f t="shared" si="47"/>
        <v>0</v>
      </c>
      <c r="BQ27" s="722">
        <f t="shared" si="47"/>
        <v>0</v>
      </c>
      <c r="BR27" s="723">
        <f t="shared" si="47"/>
        <v>0</v>
      </c>
      <c r="BS27" s="562">
        <f t="shared" si="47"/>
        <v>0</v>
      </c>
      <c r="BT27" s="723">
        <f t="shared" si="47"/>
        <v>0</v>
      </c>
      <c r="BU27" s="723">
        <f t="shared" si="47"/>
        <v>0</v>
      </c>
      <c r="BV27" s="724">
        <f t="shared" si="47"/>
        <v>0</v>
      </c>
      <c r="BW27" s="723">
        <f t="shared" si="47"/>
        <v>0</v>
      </c>
      <c r="BX27" s="721">
        <f t="shared" si="47"/>
        <v>0</v>
      </c>
      <c r="BY27" s="722">
        <f t="shared" si="47"/>
        <v>0</v>
      </c>
      <c r="BZ27" s="723">
        <f t="shared" si="47"/>
        <v>0</v>
      </c>
      <c r="CA27" s="562">
        <f t="shared" si="47"/>
        <v>0</v>
      </c>
      <c r="CB27" s="723">
        <f t="shared" si="47"/>
        <v>0</v>
      </c>
      <c r="CC27" s="723">
        <f t="shared" ref="CC27:CM27" si="48">IF(AND(CC12&gt;=$J$27,CC12&lt;$K$27),"*",0)</f>
        <v>0</v>
      </c>
      <c r="CD27" s="724">
        <f t="shared" si="48"/>
        <v>0</v>
      </c>
      <c r="CE27" s="723">
        <f t="shared" si="48"/>
        <v>0</v>
      </c>
      <c r="CF27" s="721">
        <f t="shared" si="48"/>
        <v>0</v>
      </c>
      <c r="CG27" s="722">
        <f t="shared" si="48"/>
        <v>0</v>
      </c>
      <c r="CH27" s="723">
        <f t="shared" si="48"/>
        <v>0</v>
      </c>
      <c r="CI27" s="562">
        <f t="shared" si="48"/>
        <v>0</v>
      </c>
      <c r="CJ27" s="539">
        <f t="shared" si="48"/>
        <v>0</v>
      </c>
      <c r="CK27" s="539">
        <f t="shared" si="48"/>
        <v>0</v>
      </c>
      <c r="CL27" s="541">
        <f t="shared" si="48"/>
        <v>0</v>
      </c>
      <c r="CM27" s="539">
        <f t="shared" si="48"/>
        <v>0</v>
      </c>
      <c r="CN27" s="1128">
        <f t="shared" si="4"/>
        <v>0</v>
      </c>
      <c r="CO27" s="1129"/>
      <c r="CP27" s="1123">
        <f>IF(CN27=0,0,LOOKUP(CN27,ﾃﾞｰﾀ入力!$AR$13:'ﾃﾞｰﾀ入力'!$AR$34,ﾃﾞｰﾀ入力!$AS$13:'ﾃﾞｰﾀ入力'!$AS$34))</f>
        <v>0</v>
      </c>
      <c r="CQ27" s="1123"/>
      <c r="CR27" s="294">
        <f t="shared" si="5"/>
        <v>0</v>
      </c>
      <c r="CS27" s="294">
        <f t="shared" si="6"/>
        <v>0</v>
      </c>
      <c r="CT27" s="294">
        <f t="shared" si="7"/>
        <v>0</v>
      </c>
      <c r="CU27" s="295">
        <f t="shared" si="12"/>
        <v>0</v>
      </c>
      <c r="CV27" s="296">
        <f>IF(H27=0,0,LOOKUP(H27,ﾃﾞｰﾀ入力!$C$3:'ﾃﾞｰﾀ入力'!$C$52,ﾃﾞｰﾀ入力!$E$3:'ﾃﾞｰﾀ入力'!$E$51))</f>
        <v>0</v>
      </c>
      <c r="CW27" s="297">
        <f>IF(H27=0,0,LOOKUP(H27,ﾃﾞｰﾀ入力!$C$3:'ﾃﾞｰﾀ入力'!$C$52,ﾃﾞｰﾀ入力!$F$3:'ﾃﾞｰﾀ入力'!$F$51))</f>
        <v>0</v>
      </c>
      <c r="CY27" s="69"/>
      <c r="CZ27" s="69"/>
      <c r="DA27" s="69"/>
    </row>
    <row r="28" spans="1:105" ht="22.5" customHeight="1">
      <c r="A28" s="443">
        <f t="shared" si="8"/>
        <v>15</v>
      </c>
      <c r="B28" s="269" t="str">
        <f>ｼﾌﾄ原本!C19</f>
        <v>W.M</v>
      </c>
      <c r="C28" s="780" t="str">
        <f>ｼﾌﾄ原本!X19</f>
        <v>X</v>
      </c>
      <c r="D28" s="435">
        <f>IF(COUNTIF($H$14:$H$30,15),VLOOKUP(15,$H$14:$CU$30,3,FALSE),0)</f>
        <v>0</v>
      </c>
      <c r="E28" s="423">
        <f>IF(COUNTIF($H$14:$H$30,15),VLOOKUP(15,$H$14:$CU$30,4,FALSE),0)</f>
        <v>0</v>
      </c>
      <c r="F28" s="426">
        <f>IF(COUNTIF($H$14:$H$30,15),VLOOKUP(15,$H$14:$CU$30,92,FALSE),0)</f>
        <v>0</v>
      </c>
      <c r="G28" s="436">
        <f>IF(COUNTIF($H$14:$H$30,15),VLOOKUP(15,$H$14:$CW$30,94,FALSE),0)</f>
        <v>0</v>
      </c>
      <c r="H28" s="810"/>
      <c r="I28" s="798">
        <f>IF(H28=0,0,LOOKUP(H28,ﾃﾞｰﾀ入力!$C$3:'ﾃﾞｰﾀ入力'!$C$40,ﾃﾞｰﾀ入力!$D$3:'ﾃﾞｰﾀ入力'!$D$40))</f>
        <v>0</v>
      </c>
      <c r="J28" s="815"/>
      <c r="K28" s="816"/>
      <c r="L28" s="632">
        <f t="shared" ref="L28:AQ28" si="49">IF(AND(L$12&gt;=$J$28,L$12&lt;$K$28),"*",0)</f>
        <v>0</v>
      </c>
      <c r="M28" s="626">
        <f t="shared" si="49"/>
        <v>0</v>
      </c>
      <c r="N28" s="627">
        <f t="shared" si="49"/>
        <v>0</v>
      </c>
      <c r="O28" s="628">
        <f t="shared" si="49"/>
        <v>0</v>
      </c>
      <c r="P28" s="537">
        <f t="shared" si="49"/>
        <v>0</v>
      </c>
      <c r="Q28" s="539">
        <f t="shared" si="49"/>
        <v>0</v>
      </c>
      <c r="R28" s="541">
        <f t="shared" si="49"/>
        <v>0</v>
      </c>
      <c r="S28" s="539">
        <f t="shared" si="49"/>
        <v>0</v>
      </c>
      <c r="T28" s="537">
        <f t="shared" si="49"/>
        <v>0</v>
      </c>
      <c r="U28" s="538">
        <f t="shared" si="49"/>
        <v>0</v>
      </c>
      <c r="V28" s="539">
        <f t="shared" si="49"/>
        <v>0</v>
      </c>
      <c r="W28" s="540">
        <f t="shared" si="49"/>
        <v>0</v>
      </c>
      <c r="X28" s="539">
        <f t="shared" si="49"/>
        <v>0</v>
      </c>
      <c r="Y28" s="723">
        <f t="shared" si="49"/>
        <v>0</v>
      </c>
      <c r="Z28" s="724">
        <f t="shared" si="49"/>
        <v>0</v>
      </c>
      <c r="AA28" s="723">
        <f t="shared" si="49"/>
        <v>0</v>
      </c>
      <c r="AB28" s="721">
        <f t="shared" si="49"/>
        <v>0</v>
      </c>
      <c r="AC28" s="722">
        <f t="shared" si="49"/>
        <v>0</v>
      </c>
      <c r="AD28" s="723">
        <f t="shared" si="49"/>
        <v>0</v>
      </c>
      <c r="AE28" s="562">
        <f t="shared" si="49"/>
        <v>0</v>
      </c>
      <c r="AF28" s="723">
        <f t="shared" si="49"/>
        <v>0</v>
      </c>
      <c r="AG28" s="723">
        <f t="shared" si="49"/>
        <v>0</v>
      </c>
      <c r="AH28" s="724">
        <f t="shared" si="49"/>
        <v>0</v>
      </c>
      <c r="AI28" s="723">
        <f t="shared" si="49"/>
        <v>0</v>
      </c>
      <c r="AJ28" s="721">
        <f t="shared" si="49"/>
        <v>0</v>
      </c>
      <c r="AK28" s="722">
        <f t="shared" si="49"/>
        <v>0</v>
      </c>
      <c r="AL28" s="723">
        <f t="shared" si="49"/>
        <v>0</v>
      </c>
      <c r="AM28" s="562">
        <f t="shared" si="49"/>
        <v>0</v>
      </c>
      <c r="AN28" s="723">
        <f t="shared" si="49"/>
        <v>0</v>
      </c>
      <c r="AO28" s="723">
        <f t="shared" si="49"/>
        <v>0</v>
      </c>
      <c r="AP28" s="724">
        <f t="shared" si="49"/>
        <v>0</v>
      </c>
      <c r="AQ28" s="723">
        <f t="shared" si="49"/>
        <v>0</v>
      </c>
      <c r="AR28" s="721">
        <f t="shared" ref="AR28:BW28" si="50">IF(AND(AR$12&gt;=$J$28,AR$12&lt;$K$28),"*",0)</f>
        <v>0</v>
      </c>
      <c r="AS28" s="722">
        <f t="shared" si="50"/>
        <v>0</v>
      </c>
      <c r="AT28" s="723">
        <f t="shared" si="50"/>
        <v>0</v>
      </c>
      <c r="AU28" s="562">
        <f t="shared" si="50"/>
        <v>0</v>
      </c>
      <c r="AV28" s="723">
        <f t="shared" si="50"/>
        <v>0</v>
      </c>
      <c r="AW28" s="723">
        <f t="shared" si="50"/>
        <v>0</v>
      </c>
      <c r="AX28" s="724">
        <f t="shared" si="50"/>
        <v>0</v>
      </c>
      <c r="AY28" s="723">
        <f t="shared" si="50"/>
        <v>0</v>
      </c>
      <c r="AZ28" s="721">
        <f t="shared" si="50"/>
        <v>0</v>
      </c>
      <c r="BA28" s="722">
        <f t="shared" si="50"/>
        <v>0</v>
      </c>
      <c r="BB28" s="723">
        <f t="shared" si="50"/>
        <v>0</v>
      </c>
      <c r="BC28" s="562">
        <f t="shared" si="50"/>
        <v>0</v>
      </c>
      <c r="BD28" s="723">
        <f t="shared" si="50"/>
        <v>0</v>
      </c>
      <c r="BE28" s="723">
        <f t="shared" si="50"/>
        <v>0</v>
      </c>
      <c r="BF28" s="724">
        <f t="shared" si="50"/>
        <v>0</v>
      </c>
      <c r="BG28" s="723">
        <f t="shared" si="50"/>
        <v>0</v>
      </c>
      <c r="BH28" s="721">
        <f t="shared" si="50"/>
        <v>0</v>
      </c>
      <c r="BI28" s="722">
        <f t="shared" si="50"/>
        <v>0</v>
      </c>
      <c r="BJ28" s="723">
        <f t="shared" si="50"/>
        <v>0</v>
      </c>
      <c r="BK28" s="562">
        <f t="shared" si="50"/>
        <v>0</v>
      </c>
      <c r="BL28" s="723">
        <f t="shared" si="50"/>
        <v>0</v>
      </c>
      <c r="BM28" s="723">
        <f t="shared" si="50"/>
        <v>0</v>
      </c>
      <c r="BN28" s="724">
        <f t="shared" si="50"/>
        <v>0</v>
      </c>
      <c r="BO28" s="723">
        <f t="shared" si="50"/>
        <v>0</v>
      </c>
      <c r="BP28" s="721">
        <f t="shared" si="50"/>
        <v>0</v>
      </c>
      <c r="BQ28" s="722">
        <f t="shared" si="50"/>
        <v>0</v>
      </c>
      <c r="BR28" s="723">
        <f t="shared" si="50"/>
        <v>0</v>
      </c>
      <c r="BS28" s="562">
        <f t="shared" si="50"/>
        <v>0</v>
      </c>
      <c r="BT28" s="723">
        <f t="shared" si="50"/>
        <v>0</v>
      </c>
      <c r="BU28" s="723">
        <f t="shared" si="50"/>
        <v>0</v>
      </c>
      <c r="BV28" s="724">
        <f t="shared" si="50"/>
        <v>0</v>
      </c>
      <c r="BW28" s="723">
        <f t="shared" si="50"/>
        <v>0</v>
      </c>
      <c r="BX28" s="721">
        <f t="shared" ref="BX28:CM28" si="51">IF(AND(BX$12&gt;=$J$28,BX$12&lt;$K$28),"*",0)</f>
        <v>0</v>
      </c>
      <c r="BY28" s="722">
        <f t="shared" si="51"/>
        <v>0</v>
      </c>
      <c r="BZ28" s="723">
        <f t="shared" si="51"/>
        <v>0</v>
      </c>
      <c r="CA28" s="562">
        <f t="shared" si="51"/>
        <v>0</v>
      </c>
      <c r="CB28" s="723">
        <f t="shared" si="51"/>
        <v>0</v>
      </c>
      <c r="CC28" s="723">
        <f t="shared" si="51"/>
        <v>0</v>
      </c>
      <c r="CD28" s="724">
        <f t="shared" si="51"/>
        <v>0</v>
      </c>
      <c r="CE28" s="723">
        <f t="shared" si="51"/>
        <v>0</v>
      </c>
      <c r="CF28" s="721">
        <f t="shared" si="51"/>
        <v>0</v>
      </c>
      <c r="CG28" s="722">
        <f t="shared" si="51"/>
        <v>0</v>
      </c>
      <c r="CH28" s="723">
        <f t="shared" si="51"/>
        <v>0</v>
      </c>
      <c r="CI28" s="562">
        <f t="shared" si="51"/>
        <v>0</v>
      </c>
      <c r="CJ28" s="539">
        <f t="shared" si="51"/>
        <v>0</v>
      </c>
      <c r="CK28" s="539">
        <f t="shared" si="51"/>
        <v>0</v>
      </c>
      <c r="CL28" s="541">
        <f t="shared" si="51"/>
        <v>0</v>
      </c>
      <c r="CM28" s="539">
        <f t="shared" si="51"/>
        <v>0</v>
      </c>
      <c r="CN28" s="1128">
        <f t="shared" si="4"/>
        <v>0</v>
      </c>
      <c r="CO28" s="1129"/>
      <c r="CP28" s="1123">
        <f>IF(CN28=0,0,LOOKUP(CN28,ﾃﾞｰﾀ入力!$AR$13:'ﾃﾞｰﾀ入力'!$AR$34,ﾃﾞｰﾀ入力!$AS$13:'ﾃﾞｰﾀ入力'!$AS$34))</f>
        <v>0</v>
      </c>
      <c r="CQ28" s="1123"/>
      <c r="CR28" s="294">
        <f t="shared" si="5"/>
        <v>0</v>
      </c>
      <c r="CS28" s="294">
        <f t="shared" si="6"/>
        <v>0</v>
      </c>
      <c r="CT28" s="294">
        <f t="shared" si="7"/>
        <v>0</v>
      </c>
      <c r="CU28" s="295">
        <f t="shared" si="12"/>
        <v>0</v>
      </c>
      <c r="CV28" s="296">
        <f>IF(H28=0,0,LOOKUP(H28,ﾃﾞｰﾀ入力!$C$3:'ﾃﾞｰﾀ入力'!$C$52,ﾃﾞｰﾀ入力!$E$3:'ﾃﾞｰﾀ入力'!$E$51))</f>
        <v>0</v>
      </c>
      <c r="CW28" s="297">
        <f>IF(H28=0,0,LOOKUP(H28,ﾃﾞｰﾀ入力!$C$3:'ﾃﾞｰﾀ入力'!$C$52,ﾃﾞｰﾀ入力!$F$3:'ﾃﾞｰﾀ入力'!$F$51))</f>
        <v>0</v>
      </c>
      <c r="CY28" s="69"/>
      <c r="CZ28" s="69"/>
      <c r="DA28" s="69"/>
    </row>
    <row r="29" spans="1:105" ht="22.5" customHeight="1">
      <c r="A29" s="443">
        <f t="shared" si="8"/>
        <v>16</v>
      </c>
      <c r="B29" s="269" t="str">
        <f>ｼﾌﾄ原本!C20</f>
        <v>Y.Y</v>
      </c>
      <c r="C29" s="780" t="str">
        <f>ｼﾌﾄ原本!X20</f>
        <v>17.5-L</v>
      </c>
      <c r="D29" s="435">
        <f>IF(COUNTIF($H$14:$H$30,16),VLOOKUP(16,$H$14:$CU$30,3,FALSE),0)</f>
        <v>17.5</v>
      </c>
      <c r="E29" s="423">
        <f>IF(COUNTIF($H$14:$H$30,16),VLOOKUP(16,$H$14:$CU$30,4,FALSE),0)</f>
        <v>22.75</v>
      </c>
      <c r="F29" s="426">
        <f ca="1">IF(COUNTIF($H$14:$H$30,16),VLOOKUP(16,$H$14:$CU$30,92,FALSE),0)</f>
        <v>6359.875</v>
      </c>
      <c r="G29" s="436">
        <f ca="1">IF(COUNTIF($H$14:$H$30,16),VLOOKUP(16,$H$14:$CW$30,94,FALSE),0)</f>
        <v>356</v>
      </c>
      <c r="H29" s="810"/>
      <c r="I29" s="798">
        <f>IF(H29=0,0,LOOKUP(H29,ﾃﾞｰﾀ入力!$C$3:'ﾃﾞｰﾀ入力'!$C$40,ﾃﾞｰﾀ入力!$D$3:'ﾃﾞｰﾀ入力'!$D$40))</f>
        <v>0</v>
      </c>
      <c r="J29" s="815"/>
      <c r="K29" s="816"/>
      <c r="L29" s="632">
        <f t="shared" ref="L29:AQ29" si="52">IF(AND(L$12&gt;=$J$29,L$12&lt;$K$29),"*",0)</f>
        <v>0</v>
      </c>
      <c r="M29" s="626">
        <f t="shared" si="52"/>
        <v>0</v>
      </c>
      <c r="N29" s="627">
        <f t="shared" si="52"/>
        <v>0</v>
      </c>
      <c r="O29" s="628">
        <f t="shared" si="52"/>
        <v>0</v>
      </c>
      <c r="P29" s="537">
        <f t="shared" si="52"/>
        <v>0</v>
      </c>
      <c r="Q29" s="539">
        <f t="shared" si="52"/>
        <v>0</v>
      </c>
      <c r="R29" s="541">
        <f t="shared" si="52"/>
        <v>0</v>
      </c>
      <c r="S29" s="539">
        <f t="shared" si="52"/>
        <v>0</v>
      </c>
      <c r="T29" s="537">
        <f t="shared" si="52"/>
        <v>0</v>
      </c>
      <c r="U29" s="538">
        <f t="shared" si="52"/>
        <v>0</v>
      </c>
      <c r="V29" s="539">
        <f t="shared" si="52"/>
        <v>0</v>
      </c>
      <c r="W29" s="540">
        <f t="shared" si="52"/>
        <v>0</v>
      </c>
      <c r="X29" s="539">
        <f t="shared" si="52"/>
        <v>0</v>
      </c>
      <c r="Y29" s="539">
        <f t="shared" si="52"/>
        <v>0</v>
      </c>
      <c r="Z29" s="541">
        <f t="shared" si="52"/>
        <v>0</v>
      </c>
      <c r="AA29" s="539">
        <f t="shared" si="52"/>
        <v>0</v>
      </c>
      <c r="AB29" s="537">
        <f t="shared" si="52"/>
        <v>0</v>
      </c>
      <c r="AC29" s="538">
        <f t="shared" si="52"/>
        <v>0</v>
      </c>
      <c r="AD29" s="539">
        <f t="shared" si="52"/>
        <v>0</v>
      </c>
      <c r="AE29" s="540">
        <f t="shared" si="52"/>
        <v>0</v>
      </c>
      <c r="AF29" s="539">
        <f t="shared" si="52"/>
        <v>0</v>
      </c>
      <c r="AG29" s="539">
        <f t="shared" si="52"/>
        <v>0</v>
      </c>
      <c r="AH29" s="541">
        <f t="shared" si="52"/>
        <v>0</v>
      </c>
      <c r="AI29" s="539">
        <f t="shared" si="52"/>
        <v>0</v>
      </c>
      <c r="AJ29" s="537">
        <f t="shared" si="52"/>
        <v>0</v>
      </c>
      <c r="AK29" s="538">
        <f t="shared" si="52"/>
        <v>0</v>
      </c>
      <c r="AL29" s="539">
        <f t="shared" si="52"/>
        <v>0</v>
      </c>
      <c r="AM29" s="540">
        <f t="shared" si="52"/>
        <v>0</v>
      </c>
      <c r="AN29" s="539">
        <f t="shared" si="52"/>
        <v>0</v>
      </c>
      <c r="AO29" s="539">
        <f t="shared" si="52"/>
        <v>0</v>
      </c>
      <c r="AP29" s="541">
        <f t="shared" si="52"/>
        <v>0</v>
      </c>
      <c r="AQ29" s="539">
        <f t="shared" si="52"/>
        <v>0</v>
      </c>
      <c r="AR29" s="537">
        <f t="shared" ref="AR29:BW29" si="53">IF(AND(AR$12&gt;=$J$29,AR$12&lt;$K$29),"*",0)</f>
        <v>0</v>
      </c>
      <c r="AS29" s="538">
        <f t="shared" si="53"/>
        <v>0</v>
      </c>
      <c r="AT29" s="539">
        <f t="shared" si="53"/>
        <v>0</v>
      </c>
      <c r="AU29" s="540">
        <f t="shared" si="53"/>
        <v>0</v>
      </c>
      <c r="AV29" s="539">
        <f t="shared" si="53"/>
        <v>0</v>
      </c>
      <c r="AW29" s="539">
        <f t="shared" si="53"/>
        <v>0</v>
      </c>
      <c r="AX29" s="541">
        <f t="shared" si="53"/>
        <v>0</v>
      </c>
      <c r="AY29" s="539">
        <f t="shared" si="53"/>
        <v>0</v>
      </c>
      <c r="AZ29" s="537">
        <f t="shared" si="53"/>
        <v>0</v>
      </c>
      <c r="BA29" s="538">
        <f t="shared" si="53"/>
        <v>0</v>
      </c>
      <c r="BB29" s="539">
        <f t="shared" si="53"/>
        <v>0</v>
      </c>
      <c r="BC29" s="540">
        <f t="shared" si="53"/>
        <v>0</v>
      </c>
      <c r="BD29" s="539">
        <f t="shared" si="53"/>
        <v>0</v>
      </c>
      <c r="BE29" s="539">
        <f t="shared" si="53"/>
        <v>0</v>
      </c>
      <c r="BF29" s="541">
        <f t="shared" si="53"/>
        <v>0</v>
      </c>
      <c r="BG29" s="539">
        <f t="shared" si="53"/>
        <v>0</v>
      </c>
      <c r="BH29" s="537">
        <f t="shared" si="53"/>
        <v>0</v>
      </c>
      <c r="BI29" s="538">
        <f t="shared" si="53"/>
        <v>0</v>
      </c>
      <c r="BJ29" s="539">
        <f t="shared" si="53"/>
        <v>0</v>
      </c>
      <c r="BK29" s="540">
        <f t="shared" si="53"/>
        <v>0</v>
      </c>
      <c r="BL29" s="539">
        <f t="shared" si="53"/>
        <v>0</v>
      </c>
      <c r="BM29" s="539">
        <f t="shared" si="53"/>
        <v>0</v>
      </c>
      <c r="BN29" s="541">
        <f t="shared" si="53"/>
        <v>0</v>
      </c>
      <c r="BO29" s="539">
        <f t="shared" si="53"/>
        <v>0</v>
      </c>
      <c r="BP29" s="537">
        <f t="shared" si="53"/>
        <v>0</v>
      </c>
      <c r="BQ29" s="538">
        <f t="shared" si="53"/>
        <v>0</v>
      </c>
      <c r="BR29" s="539">
        <f t="shared" si="53"/>
        <v>0</v>
      </c>
      <c r="BS29" s="540">
        <f t="shared" si="53"/>
        <v>0</v>
      </c>
      <c r="BT29" s="539">
        <f t="shared" si="53"/>
        <v>0</v>
      </c>
      <c r="BU29" s="539">
        <f t="shared" si="53"/>
        <v>0</v>
      </c>
      <c r="BV29" s="541">
        <f t="shared" si="53"/>
        <v>0</v>
      </c>
      <c r="BW29" s="539">
        <f t="shared" si="53"/>
        <v>0</v>
      </c>
      <c r="BX29" s="537">
        <f t="shared" ref="BX29:CM29" si="54">IF(AND(BX$12&gt;=$J$29,BX$12&lt;$K$29),"*",0)</f>
        <v>0</v>
      </c>
      <c r="BY29" s="538">
        <f t="shared" si="54"/>
        <v>0</v>
      </c>
      <c r="BZ29" s="539">
        <f t="shared" si="54"/>
        <v>0</v>
      </c>
      <c r="CA29" s="540">
        <f t="shared" si="54"/>
        <v>0</v>
      </c>
      <c r="CB29" s="539">
        <f t="shared" si="54"/>
        <v>0</v>
      </c>
      <c r="CC29" s="539">
        <f t="shared" si="54"/>
        <v>0</v>
      </c>
      <c r="CD29" s="541">
        <f t="shared" si="54"/>
        <v>0</v>
      </c>
      <c r="CE29" s="539">
        <f t="shared" si="54"/>
        <v>0</v>
      </c>
      <c r="CF29" s="537">
        <f t="shared" si="54"/>
        <v>0</v>
      </c>
      <c r="CG29" s="538">
        <f t="shared" si="54"/>
        <v>0</v>
      </c>
      <c r="CH29" s="539">
        <f t="shared" si="54"/>
        <v>0</v>
      </c>
      <c r="CI29" s="540">
        <f t="shared" si="54"/>
        <v>0</v>
      </c>
      <c r="CJ29" s="539">
        <f t="shared" si="54"/>
        <v>0</v>
      </c>
      <c r="CK29" s="539">
        <f t="shared" si="54"/>
        <v>0</v>
      </c>
      <c r="CL29" s="541">
        <f t="shared" si="54"/>
        <v>0</v>
      </c>
      <c r="CM29" s="539">
        <f t="shared" si="54"/>
        <v>0</v>
      </c>
      <c r="CN29" s="1128">
        <f t="shared" si="4"/>
        <v>0</v>
      </c>
      <c r="CO29" s="1129"/>
      <c r="CP29" s="1123">
        <f>IF(CN29=0,0,LOOKUP(CN29,ﾃﾞｰﾀ入力!$AR$13:'ﾃﾞｰﾀ入力'!$AR$34,ﾃﾞｰﾀ入力!$AS$13:'ﾃﾞｰﾀ入力'!$AS$34))</f>
        <v>0</v>
      </c>
      <c r="CQ29" s="1123"/>
      <c r="CR29" s="294">
        <f t="shared" si="5"/>
        <v>0</v>
      </c>
      <c r="CS29" s="294">
        <f t="shared" si="6"/>
        <v>0</v>
      </c>
      <c r="CT29" s="294">
        <f t="shared" si="7"/>
        <v>0</v>
      </c>
      <c r="CU29" s="295">
        <f t="shared" si="12"/>
        <v>0</v>
      </c>
      <c r="CV29" s="296">
        <f>IF(H29=0,0,LOOKUP(H29,ﾃﾞｰﾀ入力!$C$3:'ﾃﾞｰﾀ入力'!$C$52,ﾃﾞｰﾀ入力!$E$3:'ﾃﾞｰﾀ入力'!$E$51))</f>
        <v>0</v>
      </c>
      <c r="CW29" s="297">
        <f>IF(H29=0,0,LOOKUP(H29,ﾃﾞｰﾀ入力!$C$3:'ﾃﾞｰﾀ入力'!$C$52,ﾃﾞｰﾀ入力!$F$3:'ﾃﾞｰﾀ入力'!$F$51))</f>
        <v>0</v>
      </c>
      <c r="CY29" s="69"/>
      <c r="CZ29" s="69"/>
      <c r="DA29" s="69"/>
    </row>
    <row r="30" spans="1:105" ht="22.5" customHeight="1" thickBot="1">
      <c r="A30" s="443">
        <f t="shared" si="8"/>
        <v>17</v>
      </c>
      <c r="B30" s="269" t="str">
        <f>ｼﾌﾄ原本!C21</f>
        <v>S.U</v>
      </c>
      <c r="C30" s="780" t="str">
        <f>ｼﾌﾄ原本!X21</f>
        <v>14-L</v>
      </c>
      <c r="D30" s="435">
        <f>IF(COUNTIF($H$14:$H$30,17),VLOOKUP(17,$H$14:$CU$30,3,FALSE),0)</f>
        <v>14</v>
      </c>
      <c r="E30" s="423">
        <f>IF(COUNTIF($H$14:$H$30,17),VLOOKUP(17,$H$14:$CU$30,4,FALSE),0)</f>
        <v>17</v>
      </c>
      <c r="F30" s="426">
        <f ca="1">IF(COUNTIF($H$14:$H$30,17),VLOOKUP(17,$H$14:$CU$30,92,FALSE),0)</f>
        <v>3678</v>
      </c>
      <c r="G30" s="436">
        <f ca="1">IF(COUNTIF($H$14:$H$30,17),VLOOKUP(17,$H$14:$CW$30,94,FALSE),0)</f>
        <v>418</v>
      </c>
      <c r="H30" s="810"/>
      <c r="I30" s="803">
        <f>IF(H30=0,0,LOOKUP(H30,ﾃﾞｰﾀ入力!$C$3:'ﾃﾞｰﾀ入力'!$C$40,ﾃﾞｰﾀ入力!$D$3:'ﾃﾞｰﾀ入力'!$D$40))</f>
        <v>0</v>
      </c>
      <c r="J30" s="817"/>
      <c r="K30" s="818"/>
      <c r="L30" s="657">
        <f t="shared" ref="L30:AQ30" si="55">IF(AND(L12&gt;=$J$30,L12&lt;$K$30),"*",0)</f>
        <v>0</v>
      </c>
      <c r="M30" s="658">
        <f t="shared" si="55"/>
        <v>0</v>
      </c>
      <c r="N30" s="659">
        <f t="shared" si="55"/>
        <v>0</v>
      </c>
      <c r="O30" s="660">
        <f t="shared" si="55"/>
        <v>0</v>
      </c>
      <c r="P30" s="552">
        <f t="shared" si="55"/>
        <v>0</v>
      </c>
      <c r="Q30" s="651">
        <f t="shared" si="55"/>
        <v>0</v>
      </c>
      <c r="R30" s="652">
        <f t="shared" si="55"/>
        <v>0</v>
      </c>
      <c r="S30" s="651">
        <f t="shared" si="55"/>
        <v>0</v>
      </c>
      <c r="T30" s="653">
        <f t="shared" si="55"/>
        <v>0</v>
      </c>
      <c r="U30" s="654">
        <f t="shared" si="55"/>
        <v>0</v>
      </c>
      <c r="V30" s="651">
        <f t="shared" si="55"/>
        <v>0</v>
      </c>
      <c r="W30" s="650">
        <f t="shared" si="55"/>
        <v>0</v>
      </c>
      <c r="X30" s="651">
        <f t="shared" si="55"/>
        <v>0</v>
      </c>
      <c r="Y30" s="651">
        <f t="shared" si="55"/>
        <v>0</v>
      </c>
      <c r="Z30" s="652">
        <f t="shared" si="55"/>
        <v>0</v>
      </c>
      <c r="AA30" s="651">
        <f t="shared" si="55"/>
        <v>0</v>
      </c>
      <c r="AB30" s="653">
        <f t="shared" si="55"/>
        <v>0</v>
      </c>
      <c r="AC30" s="654">
        <f t="shared" si="55"/>
        <v>0</v>
      </c>
      <c r="AD30" s="651">
        <f t="shared" si="55"/>
        <v>0</v>
      </c>
      <c r="AE30" s="650">
        <f t="shared" si="55"/>
        <v>0</v>
      </c>
      <c r="AF30" s="651">
        <f t="shared" si="55"/>
        <v>0</v>
      </c>
      <c r="AG30" s="651">
        <f t="shared" si="55"/>
        <v>0</v>
      </c>
      <c r="AH30" s="652">
        <f t="shared" si="55"/>
        <v>0</v>
      </c>
      <c r="AI30" s="651">
        <f t="shared" si="55"/>
        <v>0</v>
      </c>
      <c r="AJ30" s="653">
        <f t="shared" si="55"/>
        <v>0</v>
      </c>
      <c r="AK30" s="654">
        <f t="shared" si="55"/>
        <v>0</v>
      </c>
      <c r="AL30" s="651">
        <f t="shared" si="55"/>
        <v>0</v>
      </c>
      <c r="AM30" s="650">
        <f t="shared" si="55"/>
        <v>0</v>
      </c>
      <c r="AN30" s="651">
        <f t="shared" si="55"/>
        <v>0</v>
      </c>
      <c r="AO30" s="651">
        <f t="shared" si="55"/>
        <v>0</v>
      </c>
      <c r="AP30" s="652">
        <f t="shared" si="55"/>
        <v>0</v>
      </c>
      <c r="AQ30" s="651">
        <f t="shared" si="55"/>
        <v>0</v>
      </c>
      <c r="AR30" s="653">
        <f t="shared" ref="AR30:BW30" si="56">IF(AND(AR12&gt;=$J$30,AR12&lt;$K$30),"*",0)</f>
        <v>0</v>
      </c>
      <c r="AS30" s="654">
        <f t="shared" si="56"/>
        <v>0</v>
      </c>
      <c r="AT30" s="651">
        <f t="shared" si="56"/>
        <v>0</v>
      </c>
      <c r="AU30" s="650">
        <f t="shared" si="56"/>
        <v>0</v>
      </c>
      <c r="AV30" s="651">
        <f t="shared" si="56"/>
        <v>0</v>
      </c>
      <c r="AW30" s="651">
        <f t="shared" si="56"/>
        <v>0</v>
      </c>
      <c r="AX30" s="652">
        <f t="shared" si="56"/>
        <v>0</v>
      </c>
      <c r="AY30" s="651">
        <f t="shared" si="56"/>
        <v>0</v>
      </c>
      <c r="AZ30" s="653">
        <f t="shared" si="56"/>
        <v>0</v>
      </c>
      <c r="BA30" s="654">
        <f t="shared" si="56"/>
        <v>0</v>
      </c>
      <c r="BB30" s="651">
        <f t="shared" si="56"/>
        <v>0</v>
      </c>
      <c r="BC30" s="650">
        <f t="shared" si="56"/>
        <v>0</v>
      </c>
      <c r="BD30" s="651">
        <f t="shared" si="56"/>
        <v>0</v>
      </c>
      <c r="BE30" s="651">
        <f t="shared" si="56"/>
        <v>0</v>
      </c>
      <c r="BF30" s="652">
        <f t="shared" si="56"/>
        <v>0</v>
      </c>
      <c r="BG30" s="651">
        <f t="shared" si="56"/>
        <v>0</v>
      </c>
      <c r="BH30" s="653">
        <f t="shared" si="56"/>
        <v>0</v>
      </c>
      <c r="BI30" s="654">
        <f t="shared" si="56"/>
        <v>0</v>
      </c>
      <c r="BJ30" s="651">
        <f t="shared" si="56"/>
        <v>0</v>
      </c>
      <c r="BK30" s="650">
        <f t="shared" si="56"/>
        <v>0</v>
      </c>
      <c r="BL30" s="651">
        <f t="shared" si="56"/>
        <v>0</v>
      </c>
      <c r="BM30" s="651">
        <f t="shared" si="56"/>
        <v>0</v>
      </c>
      <c r="BN30" s="652">
        <f t="shared" si="56"/>
        <v>0</v>
      </c>
      <c r="BO30" s="651">
        <f t="shared" si="56"/>
        <v>0</v>
      </c>
      <c r="BP30" s="653">
        <f t="shared" si="56"/>
        <v>0</v>
      </c>
      <c r="BQ30" s="654">
        <f t="shared" si="56"/>
        <v>0</v>
      </c>
      <c r="BR30" s="651">
        <f t="shared" si="56"/>
        <v>0</v>
      </c>
      <c r="BS30" s="650">
        <f t="shared" si="56"/>
        <v>0</v>
      </c>
      <c r="BT30" s="651">
        <f t="shared" si="56"/>
        <v>0</v>
      </c>
      <c r="BU30" s="651">
        <f t="shared" si="56"/>
        <v>0</v>
      </c>
      <c r="BV30" s="652">
        <f t="shared" si="56"/>
        <v>0</v>
      </c>
      <c r="BW30" s="651">
        <f t="shared" si="56"/>
        <v>0</v>
      </c>
      <c r="BX30" s="653">
        <f t="shared" ref="BX30:CM30" si="57">IF(AND(BX12&gt;=$J$30,BX12&lt;$K$30),"*",0)</f>
        <v>0</v>
      </c>
      <c r="BY30" s="654">
        <f t="shared" si="57"/>
        <v>0</v>
      </c>
      <c r="BZ30" s="651">
        <f t="shared" si="57"/>
        <v>0</v>
      </c>
      <c r="CA30" s="650">
        <f t="shared" si="57"/>
        <v>0</v>
      </c>
      <c r="CB30" s="651">
        <f t="shared" si="57"/>
        <v>0</v>
      </c>
      <c r="CC30" s="651">
        <f t="shared" si="57"/>
        <v>0</v>
      </c>
      <c r="CD30" s="652">
        <f t="shared" si="57"/>
        <v>0</v>
      </c>
      <c r="CE30" s="651">
        <f t="shared" si="57"/>
        <v>0</v>
      </c>
      <c r="CF30" s="653">
        <f t="shared" si="57"/>
        <v>0</v>
      </c>
      <c r="CG30" s="654">
        <f t="shared" si="57"/>
        <v>0</v>
      </c>
      <c r="CH30" s="651">
        <f t="shared" si="57"/>
        <v>0</v>
      </c>
      <c r="CI30" s="650">
        <f t="shared" si="57"/>
        <v>0</v>
      </c>
      <c r="CJ30" s="651">
        <f t="shared" si="57"/>
        <v>0</v>
      </c>
      <c r="CK30" s="651">
        <f t="shared" si="57"/>
        <v>0</v>
      </c>
      <c r="CL30" s="652">
        <f t="shared" si="57"/>
        <v>0</v>
      </c>
      <c r="CM30" s="651">
        <f t="shared" si="57"/>
        <v>0</v>
      </c>
      <c r="CN30" s="1393">
        <f t="shared" si="4"/>
        <v>0</v>
      </c>
      <c r="CO30" s="1394"/>
      <c r="CP30" s="1392">
        <f>IF(CN30=0,0,LOOKUP(CN30,ﾃﾞｰﾀ入力!$AR$13:'ﾃﾞｰﾀ入力'!$AR$34,ﾃﾞｰﾀ入力!$AS$13:'ﾃﾞｰﾀ入力'!$AS$34))</f>
        <v>0</v>
      </c>
      <c r="CQ30" s="1392"/>
      <c r="CR30" s="307">
        <f t="shared" si="5"/>
        <v>0</v>
      </c>
      <c r="CS30" s="307">
        <f t="shared" si="6"/>
        <v>0</v>
      </c>
      <c r="CT30" s="307">
        <f t="shared" si="7"/>
        <v>0</v>
      </c>
      <c r="CU30" s="308">
        <f t="shared" si="12"/>
        <v>0</v>
      </c>
      <c r="CV30" s="309">
        <f>IF(H30=0,0,LOOKUP(H30,ﾃﾞｰﾀ入力!$C$3:'ﾃﾞｰﾀ入力'!$C$52,ﾃﾞｰﾀ入力!$E$3:'ﾃﾞｰﾀ入力'!$E$51))</f>
        <v>0</v>
      </c>
      <c r="CW30" s="310">
        <f>IF(H30=0,0,LOOKUP(H30,ﾃﾞｰﾀ入力!$C$3:'ﾃﾞｰﾀ入力'!$C$52,ﾃﾞｰﾀ入力!$F$3:'ﾃﾞｰﾀ入力'!$F$51))</f>
        <v>0</v>
      </c>
      <c r="CY30" s="69"/>
      <c r="CZ30" s="69"/>
      <c r="DA30" s="69"/>
    </row>
    <row r="31" spans="1:105" ht="22.5" customHeight="1" thickBot="1">
      <c r="A31" s="443">
        <f t="shared" si="8"/>
        <v>18</v>
      </c>
      <c r="B31" s="269" t="str">
        <f>ｼﾌﾄ原本!C22</f>
        <v>A.A</v>
      </c>
      <c r="C31" s="780" t="str">
        <f>ｼﾌﾄ原本!X22</f>
        <v>X</v>
      </c>
      <c r="D31" s="435">
        <f>IF(COUNTIF($H$14:$H$30,18),VLOOKUP(18,$H$14:$CU$30,3,FALSE),0)</f>
        <v>0</v>
      </c>
      <c r="E31" s="429">
        <f>IF(COUNTIF($H$14:$H$30,18),VLOOKUP(18,$H$14:$CU$30,4,FALSE),0)</f>
        <v>0</v>
      </c>
      <c r="F31" s="430">
        <f>IF(COUNTIF($H$14:$H$30,18),VLOOKUP(18,$H$14:$CU$30,92,FALSE),0)</f>
        <v>0</v>
      </c>
      <c r="G31" s="431">
        <f>IF(COUNTIF($H$14:$H$30,18),VLOOKUP(18,$H$14:$CW$30,94,FALSE),0)</f>
        <v>0</v>
      </c>
      <c r="I31" s="311">
        <f>COUNT(H14:H30)</f>
        <v>8</v>
      </c>
      <c r="J31" s="382" t="s">
        <v>187</v>
      </c>
      <c r="K31" s="383"/>
      <c r="L31" s="1391">
        <f>(68-COUNT(L$14:O$30))/4</f>
        <v>0</v>
      </c>
      <c r="M31" s="1391"/>
      <c r="N31" s="1391"/>
      <c r="O31" s="1391"/>
      <c r="P31" s="1391">
        <f>(68-COUNT(P$14:S$30))/4</f>
        <v>0.5</v>
      </c>
      <c r="Q31" s="1391"/>
      <c r="R31" s="1391"/>
      <c r="S31" s="1391"/>
      <c r="T31" s="1391">
        <f>(68-COUNT(T$14:W$30))/4</f>
        <v>2</v>
      </c>
      <c r="U31" s="1391"/>
      <c r="V31" s="1391"/>
      <c r="W31" s="1391"/>
      <c r="X31" s="1391">
        <f>(68-COUNT(X$14:AA$30))/4</f>
        <v>2</v>
      </c>
      <c r="Y31" s="1391"/>
      <c r="Z31" s="1391"/>
      <c r="AA31" s="1391"/>
      <c r="AB31" s="1391">
        <f>(68-COUNT(AB$14:AE$30))/4</f>
        <v>3</v>
      </c>
      <c r="AC31" s="1391"/>
      <c r="AD31" s="1391"/>
      <c r="AE31" s="1391"/>
      <c r="AF31" s="1391">
        <f>(68-COUNT(AF$14:AI$30))/4</f>
        <v>3</v>
      </c>
      <c r="AG31" s="1391"/>
      <c r="AH31" s="1391"/>
      <c r="AI31" s="1391"/>
      <c r="AJ31" s="1391">
        <f>(68-COUNT(AJ$14:AM$30))/4</f>
        <v>4</v>
      </c>
      <c r="AK31" s="1391"/>
      <c r="AL31" s="1391"/>
      <c r="AM31" s="1391"/>
      <c r="AN31" s="1391">
        <f>(68-COUNT(AN$14:AQ$30))/4</f>
        <v>4</v>
      </c>
      <c r="AO31" s="1391"/>
      <c r="AP31" s="1391"/>
      <c r="AQ31" s="1391"/>
      <c r="AR31" s="1391">
        <f>(68-COUNT(AR$14:AU$30))/4</f>
        <v>4</v>
      </c>
      <c r="AS31" s="1391"/>
      <c r="AT31" s="1391"/>
      <c r="AU31" s="1391"/>
      <c r="AV31" s="1391">
        <f>(68-COUNT(AV$14:AY$30))/4</f>
        <v>4</v>
      </c>
      <c r="AW31" s="1391"/>
      <c r="AX31" s="1391"/>
      <c r="AY31" s="1391"/>
      <c r="AZ31" s="1391">
        <f>(68-COUNT(AZ$14:BC$30))/4</f>
        <v>4</v>
      </c>
      <c r="BA31" s="1391"/>
      <c r="BB31" s="1391"/>
      <c r="BC31" s="1391"/>
      <c r="BD31" s="1391">
        <f>(68-COUNT(BD$14:BG$30))/4</f>
        <v>4</v>
      </c>
      <c r="BE31" s="1391"/>
      <c r="BF31" s="1391"/>
      <c r="BG31" s="1391"/>
      <c r="BH31" s="1391">
        <f>(68-COUNT(BH$14:BK$30))/4</f>
        <v>3.5</v>
      </c>
      <c r="BI31" s="1391"/>
      <c r="BJ31" s="1391"/>
      <c r="BK31" s="1391"/>
      <c r="BL31" s="1391">
        <f>(68-COUNT(BL$14:BO$30))/4</f>
        <v>3</v>
      </c>
      <c r="BM31" s="1391"/>
      <c r="BN31" s="1391"/>
      <c r="BO31" s="1391"/>
      <c r="BP31" s="1391">
        <f>(68-COUNT(BP$14:BS$30))/4</f>
        <v>3</v>
      </c>
      <c r="BQ31" s="1391"/>
      <c r="BR31" s="1391"/>
      <c r="BS31" s="1391"/>
      <c r="BT31" s="1391">
        <f>(68-COUNT(BT$14:BW$30))/4</f>
        <v>3</v>
      </c>
      <c r="BU31" s="1391"/>
      <c r="BV31" s="1391"/>
      <c r="BW31" s="1391"/>
      <c r="BX31" s="1391">
        <f>(68-COUNT(BX$14:CA$30))/4</f>
        <v>3</v>
      </c>
      <c r="BY31" s="1391"/>
      <c r="BZ31" s="1391"/>
      <c r="CA31" s="1391"/>
      <c r="CB31" s="1391">
        <f>(68-COUNT(CB$14:CE$30))/4</f>
        <v>1.5</v>
      </c>
      <c r="CC31" s="1391"/>
      <c r="CD31" s="1391"/>
      <c r="CE31" s="1391"/>
      <c r="CF31" s="1391">
        <f>(68-COUNT(CF$14:CI$30))/4</f>
        <v>0</v>
      </c>
      <c r="CG31" s="1391"/>
      <c r="CH31" s="1391"/>
      <c r="CI31" s="1391"/>
      <c r="CJ31" s="1391">
        <f>(68-COUNT(CJ$14:CM$30))/4</f>
        <v>0</v>
      </c>
      <c r="CK31" s="1391"/>
      <c r="CL31" s="1391"/>
      <c r="CM31" s="1395"/>
      <c r="CN31" s="1159">
        <f>SUM(CN14:CN30)</f>
        <v>51.5</v>
      </c>
      <c r="CO31" s="1160"/>
      <c r="CP31" s="1141">
        <f>SUM(CP14:CP30)</f>
        <v>46.75</v>
      </c>
      <c r="CQ31" s="1141"/>
      <c r="CR31" s="312">
        <f>SUM(CR14:CR30)</f>
        <v>0.5</v>
      </c>
      <c r="CS31" s="312">
        <f>SUM(CS14:CS30)</f>
        <v>1.5</v>
      </c>
      <c r="CT31" s="312">
        <f>SUM(CT14:CT30)</f>
        <v>0.5</v>
      </c>
      <c r="CU31" s="313">
        <f ca="1">SUM(CU14:CU30)</f>
        <v>67193.875</v>
      </c>
      <c r="CV31" s="314"/>
      <c r="CW31" s="315">
        <f ca="1">SUM(CW14:CW30)</f>
        <v>3976</v>
      </c>
      <c r="CY31" s="69"/>
      <c r="CZ31" s="69"/>
      <c r="DA31" s="69"/>
    </row>
    <row r="32" spans="1:105" ht="22.5" customHeight="1" thickBot="1">
      <c r="A32" s="443">
        <f t="shared" si="8"/>
        <v>19</v>
      </c>
      <c r="B32" s="269" t="str">
        <f>ｼﾌﾄ原本!C23</f>
        <v>E.U</v>
      </c>
      <c r="C32" s="780" t="str">
        <f>ｼﾌﾄ原本!X23</f>
        <v>18-L</v>
      </c>
      <c r="D32" s="435">
        <f>IF(COUNTIF($H$14:$H$30,19),VLOOKUP(19,$H$14:$CU$30,3,FALSE),0)</f>
        <v>18</v>
      </c>
      <c r="E32" s="429">
        <f>IF(COUNTIF($H$14:$H$30,19),VLOOKUP(19,$H$14:$CU$30,4,FALSE),0)</f>
        <v>22</v>
      </c>
      <c r="F32" s="430">
        <f ca="1">IF(COUNTIF($H$14:$H$30,19),VLOOKUP(19,$H$14:$CU$30,92,FALSE),0)</f>
        <v>4904</v>
      </c>
      <c r="G32" s="431">
        <f ca="1">IF(COUNTIF($H$14:$H$30,19),VLOOKUP(19,$H$14:$CW$30,94,FALSE),0)</f>
        <v>816</v>
      </c>
      <c r="I32" s="316"/>
      <c r="J32" s="1474" t="s">
        <v>188</v>
      </c>
      <c r="K32" s="1475"/>
      <c r="L32" s="1300" t="str">
        <f>IF(ISERROR(L3*1000/(L31-L8-L10)),"",(L3*1000/(L31-L8-L10)))</f>
        <v/>
      </c>
      <c r="M32" s="1300"/>
      <c r="N32" s="1300"/>
      <c r="O32" s="1300"/>
      <c r="P32" s="1300">
        <f>IF(ISERROR(P3*1000/(P31-P8-P10)),"",(P3*1000/(P31-P8-P10)))</f>
        <v>0</v>
      </c>
      <c r="Q32" s="1300"/>
      <c r="R32" s="1300"/>
      <c r="S32" s="1300"/>
      <c r="T32" s="1300">
        <f>IF(ISERROR(T3*1000/(T31-T8-T10)),"",(T3*1000/(T31-T8-T10)))</f>
        <v>0</v>
      </c>
      <c r="U32" s="1300"/>
      <c r="V32" s="1300"/>
      <c r="W32" s="1300"/>
      <c r="X32" s="1300">
        <f>IF(ISERROR(X3*1000/(X31-X8-X10)),"",X3*1000/(X31-X8-X10))</f>
        <v>3500</v>
      </c>
      <c r="Y32" s="1300"/>
      <c r="Z32" s="1300"/>
      <c r="AA32" s="1300"/>
      <c r="AB32" s="1300">
        <f>IF(ISERROR(AB3*1000/(AB31-AB8-AB10)),"",AB3*1000/(AB31-AB8-AB10))</f>
        <v>4333.333333333333</v>
      </c>
      <c r="AC32" s="1300"/>
      <c r="AD32" s="1300"/>
      <c r="AE32" s="1300"/>
      <c r="AF32" s="1300">
        <f>IF(ISERROR(AF3*1000/(AF31-AF8-AF10)),"",AF3*1000/(AF31-AF8-AF10))</f>
        <v>4333.333333333333</v>
      </c>
      <c r="AG32" s="1300"/>
      <c r="AH32" s="1300"/>
      <c r="AI32" s="1300"/>
      <c r="AJ32" s="1300">
        <f>IF(ISERROR(AJ3*1000/(AJ31-AJ8-AJ10)),"",AJ3*1000/(AJ31-AJ8-AJ10))</f>
        <v>4500</v>
      </c>
      <c r="AK32" s="1300"/>
      <c r="AL32" s="1300"/>
      <c r="AM32" s="1300"/>
      <c r="AN32" s="1300">
        <f>IF(ISERROR(AN3*1000/(AN31-AN8-AN10)),"",AN3*1000/(AN31-AN8-AN10))</f>
        <v>7000</v>
      </c>
      <c r="AO32" s="1300"/>
      <c r="AP32" s="1300"/>
      <c r="AQ32" s="1300"/>
      <c r="AR32" s="1300">
        <f>IF(ISERROR(AR3*1000/(AR31-AR8-AR10)),"",AR3*1000/(AR31-AR8-AR10))</f>
        <v>7750</v>
      </c>
      <c r="AS32" s="1300"/>
      <c r="AT32" s="1300"/>
      <c r="AU32" s="1300"/>
      <c r="AV32" s="1300">
        <f>IF(ISERROR(AV3*1000/(AV31-AV8-AV10)),"",AV3*1000/(AV31-AV8-AV10))</f>
        <v>7500</v>
      </c>
      <c r="AW32" s="1300"/>
      <c r="AX32" s="1300"/>
      <c r="AY32" s="1300"/>
      <c r="AZ32" s="1300">
        <f>IF(ISERROR(AZ3*1000/(AZ31-AZ8-AZ10)),"",AZ3*1000/(AZ31-AZ8-AZ10))</f>
        <v>8000</v>
      </c>
      <c r="BA32" s="1300"/>
      <c r="BB32" s="1300"/>
      <c r="BC32" s="1300"/>
      <c r="BD32" s="1300">
        <f>IF(ISERROR(BD3*1000/(BD31-BD8-BD10)),"",BD3*1000/(BD31-BD8-BD10))</f>
        <v>7500</v>
      </c>
      <c r="BE32" s="1300"/>
      <c r="BF32" s="1300"/>
      <c r="BG32" s="1300"/>
      <c r="BH32" s="1300">
        <f>IF(ISERROR(BH3*1000/(BH31-BH8-BH10)),"",BH3*1000/(BH31-BH8-BH10))</f>
        <v>6000</v>
      </c>
      <c r="BI32" s="1300"/>
      <c r="BJ32" s="1300"/>
      <c r="BK32" s="1300"/>
      <c r="BL32" s="1300">
        <f>IF(ISERROR(BL3*1000/(BL31-BL8-BL10)),"",BL3*1000/(BL31-BL8-BL10))</f>
        <v>5000</v>
      </c>
      <c r="BM32" s="1300"/>
      <c r="BN32" s="1300"/>
      <c r="BO32" s="1300"/>
      <c r="BP32" s="1300">
        <f>IF(ISERROR(BP3*1000/(BP31-BP8-BP10)),"",BP3*1000/(BP31-BP8-BP10))</f>
        <v>5333.333333333333</v>
      </c>
      <c r="BQ32" s="1300"/>
      <c r="BR32" s="1300"/>
      <c r="BS32" s="1300"/>
      <c r="BT32" s="1300">
        <f>IF(ISERROR(BT3*1000/(BT31-BT8-BT10)),"",BT3*1000/(BT31-BT8-BT10))</f>
        <v>4000</v>
      </c>
      <c r="BU32" s="1300"/>
      <c r="BV32" s="1300"/>
      <c r="BW32" s="1300"/>
      <c r="BX32" s="1300">
        <f>IF(ISERROR(BX3*1000/(BX31-BX8-BX10)),"",BX3*1000/(BX31-BX8-BX10))</f>
        <v>1333.3333333333333</v>
      </c>
      <c r="BY32" s="1300"/>
      <c r="BZ32" s="1300"/>
      <c r="CA32" s="1300"/>
      <c r="CB32" s="1300">
        <f>IF(ISERROR(CB3*1000/(CB31-CB8-CB10)),"",CB3*1000/(CB31-CB8-CB10))</f>
        <v>0</v>
      </c>
      <c r="CC32" s="1300"/>
      <c r="CD32" s="1300"/>
      <c r="CE32" s="1300"/>
      <c r="CF32" s="1300" t="str">
        <f>IF(ISERROR(CF3*1000/(CF31-CF8-CF10)),"",(CF3*1000/(CF31-CF8-CF10)))</f>
        <v/>
      </c>
      <c r="CG32" s="1300"/>
      <c r="CH32" s="1300"/>
      <c r="CI32" s="1300"/>
      <c r="CJ32" s="1300" t="str">
        <f>IF(ISERROR(CJ3*1000/(CJ31-CJ8-CJ10)),"",(CJ3*1000/(CJ31-CJ8-CJ10)))</f>
        <v/>
      </c>
      <c r="CK32" s="1300"/>
      <c r="CL32" s="1300"/>
      <c r="CM32" s="1347"/>
      <c r="CN32" s="238"/>
      <c r="CO32" s="238"/>
      <c r="CP32" s="64"/>
      <c r="CT32" s="64"/>
      <c r="CU32" s="64"/>
      <c r="CV32" s="64"/>
    </row>
    <row r="33" spans="1:126" ht="22.5" customHeight="1" thickBot="1">
      <c r="A33" s="443">
        <f t="shared" si="8"/>
        <v>20</v>
      </c>
      <c r="B33" s="269" t="str">
        <f>ｼﾌﾄ原本!C24</f>
        <v>S.S</v>
      </c>
      <c r="C33" s="782" t="str">
        <f>ｼﾌﾄ原本!X24</f>
        <v>X</v>
      </c>
      <c r="D33" s="435">
        <f>IF(COUNTIF($H$14:$H$30,20),VLOOKUP(20,$H$14:$CU$30,3,FALSE),0)</f>
        <v>0</v>
      </c>
      <c r="E33" s="429">
        <f>IF(COUNTIF($H$14:$H$30,20),VLOOKUP(20,$H$14:$CU$30,4,FALSE),0)</f>
        <v>0</v>
      </c>
      <c r="F33" s="430">
        <f>IF(COUNTIF($H$14:$H$30,20),VLOOKUP(20,$H$14:$CU$30,92,FALSE),0)</f>
        <v>0</v>
      </c>
      <c r="G33" s="431">
        <f>IF(COUNTIF($H$14:$H$30,20),VLOOKUP(20,$H$14:$CW$30,94,FALSE),0)</f>
        <v>0</v>
      </c>
      <c r="I33" s="225"/>
      <c r="J33" s="226"/>
      <c r="K33" s="318"/>
      <c r="L33" s="384"/>
      <c r="M33" s="172"/>
      <c r="N33" s="64"/>
      <c r="O33" s="64"/>
      <c r="P33" s="64"/>
      <c r="Q33" s="69"/>
      <c r="R33" s="69"/>
      <c r="S33" s="69"/>
      <c r="AB33" s="1360">
        <v>1</v>
      </c>
      <c r="AC33" s="1360"/>
      <c r="AD33" s="1360"/>
      <c r="AE33" s="1360"/>
      <c r="AF33" s="1361" t="s">
        <v>60</v>
      </c>
      <c r="AG33" s="1361"/>
      <c r="AH33" s="1361"/>
      <c r="AI33" s="1361"/>
      <c r="CP33" s="64"/>
      <c r="CT33" s="64"/>
      <c r="CU33" s="64"/>
      <c r="CV33" s="64"/>
    </row>
    <row r="34" spans="1:126" ht="22.5" customHeight="1" thickBot="1">
      <c r="A34" s="443">
        <f t="shared" si="8"/>
        <v>21</v>
      </c>
      <c r="B34" s="269" t="str">
        <f>ｼﾌﾄ原本!C25</f>
        <v>S.K</v>
      </c>
      <c r="C34" s="780" t="str">
        <f>ｼﾌﾄ原本!X25</f>
        <v>F</v>
      </c>
      <c r="D34" s="435">
        <f>IF(COUNTIF($H$14:$H$30,21),VLOOKUP(21,$H$14:$CU$30,3,FALSE),0)</f>
        <v>6.75</v>
      </c>
      <c r="E34" s="429">
        <f>IF(COUNTIF($H$14:$H$30,21),VLOOKUP(21,$H$14:$CU$30,4,FALSE),0)</f>
        <v>13</v>
      </c>
      <c r="F34" s="430">
        <f ca="1">IF(COUNTIF($H$14:$H$30,21),VLOOKUP(21,$H$14:$CU$30,92,FALSE),0)</f>
        <v>7049.5</v>
      </c>
      <c r="G34" s="431">
        <f ca="1">IF(COUNTIF($H$14:$H$30,21),VLOOKUP(21,$H$14:$CW$30,94,FALSE),0)</f>
        <v>682</v>
      </c>
      <c r="I34" s="317"/>
      <c r="J34" s="1195" t="s">
        <v>189</v>
      </c>
      <c r="K34" s="1196"/>
      <c r="L34" s="1197" t="s">
        <v>190</v>
      </c>
      <c r="M34" s="1197"/>
      <c r="N34" s="1197"/>
      <c r="O34" s="1197"/>
      <c r="P34" s="1197"/>
      <c r="Q34" s="1197"/>
      <c r="R34" s="1197"/>
      <c r="S34" s="1197"/>
      <c r="T34" s="1197"/>
      <c r="U34" s="1197"/>
      <c r="V34" s="1197"/>
      <c r="W34" s="1197"/>
      <c r="Z34" s="1193" t="s">
        <v>59</v>
      </c>
      <c r="AA34" s="1153"/>
      <c r="AB34" s="1153"/>
      <c r="AC34" s="1153"/>
      <c r="AD34" s="1153"/>
      <c r="AE34" s="1153"/>
      <c r="AF34" s="1153"/>
      <c r="AG34" s="1153"/>
      <c r="AH34" s="1153"/>
      <c r="AI34" s="1153"/>
      <c r="AJ34" s="1153"/>
      <c r="AK34" s="1153"/>
      <c r="AL34" s="1153"/>
      <c r="AM34" s="1153"/>
      <c r="AN34" s="1153"/>
      <c r="AO34" s="1153"/>
      <c r="AP34" s="1153"/>
      <c r="AQ34" s="1153"/>
      <c r="AR34" s="1153"/>
      <c r="AS34" s="1153"/>
      <c r="AT34" s="1153"/>
      <c r="AU34" s="1153"/>
      <c r="AV34" s="1153"/>
      <c r="AW34" s="1153"/>
      <c r="AX34" s="1153"/>
      <c r="AY34" s="1153"/>
      <c r="AZ34" s="1153"/>
      <c r="BA34" s="1153"/>
      <c r="BB34" s="1153"/>
      <c r="BC34" s="1153"/>
      <c r="BD34" s="1153"/>
      <c r="BE34" s="1153"/>
      <c r="BF34" s="1153"/>
      <c r="BG34" s="1154"/>
      <c r="BH34" s="1152" t="s">
        <v>1</v>
      </c>
      <c r="BI34" s="1153"/>
      <c r="BJ34" s="1153"/>
      <c r="BK34" s="1153"/>
      <c r="BL34" s="1153"/>
      <c r="BM34" s="1153"/>
      <c r="BN34" s="1153"/>
      <c r="BO34" s="1153"/>
      <c r="BP34" s="1153"/>
      <c r="BQ34" s="1153"/>
      <c r="BR34" s="1153"/>
      <c r="BS34" s="1153"/>
      <c r="BT34" s="1153"/>
      <c r="BU34" s="1154"/>
      <c r="BV34" s="1152" t="s">
        <v>11</v>
      </c>
      <c r="BW34" s="1153"/>
      <c r="BX34" s="1153"/>
      <c r="BY34" s="1153"/>
      <c r="BZ34" s="1153"/>
      <c r="CA34" s="1153"/>
      <c r="CB34" s="1153"/>
      <c r="CC34" s="1153"/>
      <c r="CD34" s="1153"/>
      <c r="CE34" s="1153"/>
      <c r="CF34" s="1153"/>
      <c r="CG34" s="1153"/>
      <c r="CH34" s="1153"/>
      <c r="CI34" s="1154"/>
      <c r="CP34" s="64"/>
      <c r="CT34" s="64"/>
      <c r="CU34" s="64"/>
      <c r="CV34" s="64"/>
    </row>
    <row r="35" spans="1:126" ht="22.5" customHeight="1">
      <c r="A35" s="443">
        <f t="shared" si="8"/>
        <v>22</v>
      </c>
      <c r="B35" s="269">
        <f>ｼﾌﾄ原本!C26</f>
        <v>0</v>
      </c>
      <c r="C35" s="780">
        <f>ｼﾌﾄ原本!X26</f>
        <v>0</v>
      </c>
      <c r="D35" s="435">
        <f>IF(COUNTIF($H$14:$H$30,22),VLOOKUP(22,$H$14:$CU$30,3,FALSE),0)</f>
        <v>0</v>
      </c>
      <c r="E35" s="429">
        <f>IF(COUNTIF($H$14:$H$30,22),VLOOKUP(22,$H$14:$CU$30,4,FALSE),0)</f>
        <v>0</v>
      </c>
      <c r="F35" s="430">
        <f>IF(COUNTIF($H$14:$H$30,22),VLOOKUP(22,$H$14:$CU$30,92,FALSE),0)</f>
        <v>0</v>
      </c>
      <c r="G35" s="431">
        <f>IF(COUNTIF($H$14:$H$30,22),VLOOKUP(22,$H$14:$CW$30,94,FALSE),0)</f>
        <v>0</v>
      </c>
      <c r="I35" s="385" t="s">
        <v>89</v>
      </c>
      <c r="J35" s="1315">
        <f>CN3*1000</f>
        <v>270000</v>
      </c>
      <c r="K35" s="1315"/>
      <c r="L35" s="1315"/>
      <c r="M35" s="1315"/>
      <c r="N35" s="1315"/>
      <c r="O35" s="1315"/>
      <c r="P35" s="1315"/>
      <c r="Q35" s="1315"/>
      <c r="R35" s="1315"/>
      <c r="S35" s="1315"/>
      <c r="T35" s="1315"/>
      <c r="U35" s="1315"/>
      <c r="V35" s="1315"/>
      <c r="W35" s="1315"/>
      <c r="Z35" s="1356">
        <f>CHOOSE($AB$33,'セールスアクション '!B5,'セールスアクション '!B13,'セールスアクション '!B21,'セールスアクション '!B29,'セールスアクション '!B37)</f>
        <v>0</v>
      </c>
      <c r="AA35" s="1355"/>
      <c r="AB35" s="1355"/>
      <c r="AC35" s="1355"/>
      <c r="AD35" s="1355"/>
      <c r="AE35" s="1355"/>
      <c r="AF35" s="1355"/>
      <c r="AG35" s="1355"/>
      <c r="AH35" s="1355"/>
      <c r="AI35" s="1355"/>
      <c r="AJ35" s="1355"/>
      <c r="AK35" s="1355"/>
      <c r="AL35" s="1355"/>
      <c r="AM35" s="1355"/>
      <c r="AN35" s="1355"/>
      <c r="AO35" s="1355"/>
      <c r="AP35" s="1355"/>
      <c r="AQ35" s="1355"/>
      <c r="AR35" s="1355"/>
      <c r="AS35" s="1355"/>
      <c r="AT35" s="1355"/>
      <c r="AU35" s="1355"/>
      <c r="AV35" s="1355"/>
      <c r="AW35" s="1355"/>
      <c r="AX35" s="1355"/>
      <c r="AY35" s="1355"/>
      <c r="AZ35" s="1355">
        <f>CHOOSE($AB$33,'セールスアクション '!I5,'セールスアクション '!I13,'セールスアクション '!I21,'セールスアクション '!I29,'セールスアクション '!I37)</f>
        <v>0</v>
      </c>
      <c r="BA35" s="1355"/>
      <c r="BB35" s="1355"/>
      <c r="BC35" s="1355"/>
      <c r="BD35" s="1355"/>
      <c r="BE35" s="1355"/>
      <c r="BF35" s="1322"/>
      <c r="BG35" s="1322"/>
      <c r="BH35" s="1365">
        <f>CHOOSE($CA$1,PMC.D!D6,PMC.D!D15,PMC.D!D24,PMC.D!D33,PMC.D!D42,PMC.D!D51)</f>
        <v>0</v>
      </c>
      <c r="BI35" s="1366"/>
      <c r="BJ35" s="1366"/>
      <c r="BK35" s="1366"/>
      <c r="BL35" s="1366"/>
      <c r="BM35" s="1366"/>
      <c r="BN35" s="1366"/>
      <c r="BO35" s="1366"/>
      <c r="BP35" s="1366"/>
      <c r="BQ35" s="1366"/>
      <c r="BR35" s="1366"/>
      <c r="BS35" s="1367"/>
      <c r="BT35" s="1322"/>
      <c r="BU35" s="1322"/>
      <c r="BV35" s="1362">
        <f>CHOOSE($CA$1,PMC.D!J6,PMC.D!J15,PMC.D!J24,PMC.D!J33,PMC.D!J42,PMC.D!J51)</f>
        <v>0</v>
      </c>
      <c r="BW35" s="1363"/>
      <c r="BX35" s="1363"/>
      <c r="BY35" s="1363"/>
      <c r="BZ35" s="1363"/>
      <c r="CA35" s="1363"/>
      <c r="CB35" s="1363"/>
      <c r="CC35" s="1363"/>
      <c r="CD35" s="1363"/>
      <c r="CE35" s="1363"/>
      <c r="CF35" s="1363"/>
      <c r="CG35" s="1364"/>
      <c r="CH35" s="1322"/>
      <c r="CI35" s="1370"/>
      <c r="CP35" s="64"/>
      <c r="CT35" s="64"/>
      <c r="CU35" s="64"/>
      <c r="CV35" s="64"/>
    </row>
    <row r="36" spans="1:126" ht="22.5" customHeight="1">
      <c r="A36" s="443">
        <f t="shared" si="8"/>
        <v>23</v>
      </c>
      <c r="B36" s="269">
        <f>ｼﾌﾄ原本!C27</f>
        <v>0</v>
      </c>
      <c r="C36" s="780">
        <f>ｼﾌﾄ原本!X27</f>
        <v>0</v>
      </c>
      <c r="D36" s="435">
        <f>IF(COUNTIF($H$14:$H$30,23),VLOOKUP(23,$H$14:$CU$30,3,FALSE),0)</f>
        <v>0</v>
      </c>
      <c r="E36" s="429">
        <f>IF(COUNTIF($H$14:$H$30,23),VLOOKUP(23,$H$14:$CU$30,4,FALSE),0)</f>
        <v>0</v>
      </c>
      <c r="F36" s="430">
        <f>IF(COUNTIF($H$14:$H$30,23),VLOOKUP(23,$H$14:$CU$30,92,FALSE),0)</f>
        <v>0</v>
      </c>
      <c r="G36" s="431">
        <f>IF(COUNTIF($H$14:$H$30,23),VLOOKUP(23,$H$14:$CW$30,94,FALSE),0)</f>
        <v>0</v>
      </c>
      <c r="I36" s="385" t="s">
        <v>191</v>
      </c>
      <c r="J36" s="1155">
        <f>CHOOSE(CA1,ﾃﾞｰﾀ入力!W4,ﾃﾞｰﾀ入力!W5,ﾃﾞｰﾀ入力!W6,ﾃﾞｰﾀ入力!W7,ﾃﾞｰﾀ入力!W8,ﾃﾞｰﾀ入力!W9)</f>
        <v>361</v>
      </c>
      <c r="K36" s="1155"/>
      <c r="L36" s="1155"/>
      <c r="M36" s="1155"/>
      <c r="N36" s="1155"/>
      <c r="O36" s="1155"/>
      <c r="P36" s="1155"/>
      <c r="Q36" s="1155"/>
      <c r="R36" s="1155"/>
      <c r="S36" s="1155"/>
      <c r="T36" s="1155"/>
      <c r="U36" s="1155"/>
      <c r="V36" s="1155"/>
      <c r="W36" s="1155"/>
      <c r="Z36" s="1318">
        <f>CHOOSE($AB$33,'セールスアクション '!B6,'セールスアクション '!B14,'セールスアクション '!B22,'セールスアクション '!B30,'セールスアクション '!B38)</f>
        <v>0</v>
      </c>
      <c r="AA36" s="1319"/>
      <c r="AB36" s="1319"/>
      <c r="AC36" s="1319"/>
      <c r="AD36" s="1319"/>
      <c r="AE36" s="1319"/>
      <c r="AF36" s="1319"/>
      <c r="AG36" s="1319"/>
      <c r="AH36" s="1319"/>
      <c r="AI36" s="1319"/>
      <c r="AJ36" s="1319"/>
      <c r="AK36" s="1319"/>
      <c r="AL36" s="1319"/>
      <c r="AM36" s="1319"/>
      <c r="AN36" s="1319"/>
      <c r="AO36" s="1319"/>
      <c r="AP36" s="1319"/>
      <c r="AQ36" s="1319"/>
      <c r="AR36" s="1319"/>
      <c r="AS36" s="1319"/>
      <c r="AT36" s="1319"/>
      <c r="AU36" s="1319"/>
      <c r="AV36" s="1319"/>
      <c r="AW36" s="1319"/>
      <c r="AX36" s="1319"/>
      <c r="AY36" s="1319"/>
      <c r="AZ36" s="1319">
        <f>CHOOSE($AB$33,'セールスアクション '!I6,'セールスアクション '!I14,'セールスアクション '!I22,'セールスアクション '!I30,'セールスアクション '!I38)</f>
        <v>0</v>
      </c>
      <c r="BA36" s="1319"/>
      <c r="BB36" s="1319"/>
      <c r="BC36" s="1319"/>
      <c r="BD36" s="1319"/>
      <c r="BE36" s="1319"/>
      <c r="BF36" s="1127"/>
      <c r="BG36" s="1127"/>
      <c r="BH36" s="1348">
        <f>CHOOSE($CA$1,PMC.D!D7,PMC.D!D16,PMC.D!D25,PMC.D!D34,PMC.D!D43,PMC.D!D52)</f>
        <v>0</v>
      </c>
      <c r="BI36" s="1349"/>
      <c r="BJ36" s="1349"/>
      <c r="BK36" s="1349"/>
      <c r="BL36" s="1349"/>
      <c r="BM36" s="1349"/>
      <c r="BN36" s="1349"/>
      <c r="BO36" s="1349"/>
      <c r="BP36" s="1349"/>
      <c r="BQ36" s="1349"/>
      <c r="BR36" s="1349"/>
      <c r="BS36" s="1350"/>
      <c r="BT36" s="1127"/>
      <c r="BU36" s="1127"/>
      <c r="BV36" s="1348">
        <f>CHOOSE($CA$1,PMC.D!J7,PMC.D!J16,PMC.D!J25,PMC.D!J34,PMC.D!J43,PMC.D!J52)</f>
        <v>0</v>
      </c>
      <c r="BW36" s="1349"/>
      <c r="BX36" s="1349"/>
      <c r="BY36" s="1349"/>
      <c r="BZ36" s="1349"/>
      <c r="CA36" s="1349"/>
      <c r="CB36" s="1349"/>
      <c r="CC36" s="1349"/>
      <c r="CD36" s="1349"/>
      <c r="CE36" s="1349"/>
      <c r="CF36" s="1349"/>
      <c r="CG36" s="1350"/>
      <c r="CH36" s="1127"/>
      <c r="CI36" s="1371"/>
      <c r="CP36" s="64"/>
      <c r="CT36" s="64"/>
      <c r="CU36" s="64"/>
      <c r="CV36" s="64"/>
    </row>
    <row r="37" spans="1:126" ht="22.5" customHeight="1">
      <c r="A37" s="443">
        <f t="shared" si="8"/>
        <v>24</v>
      </c>
      <c r="B37" s="269">
        <f>ｼﾌﾄ原本!C28</f>
        <v>0</v>
      </c>
      <c r="C37" s="782">
        <f>ｼﾌﾄ原本!X28</f>
        <v>0</v>
      </c>
      <c r="D37" s="435">
        <f>IF(COUNTIF($H$14:$H$30,24),VLOOKUP(24,$H$14:$CU$30,3,FALSE),0)</f>
        <v>0</v>
      </c>
      <c r="E37" s="429">
        <f>IF(COUNTIF($H$14:$H$30,24),VLOOKUP(24,$H$14:$CU$30,4,FALSE),0)</f>
        <v>0</v>
      </c>
      <c r="F37" s="430">
        <f>IF(COUNTIF($H$14:$H$30,24),VLOOKUP(24,$H$14:$CU$30,92,FALSE),0)</f>
        <v>0</v>
      </c>
      <c r="G37" s="431">
        <f>IF(COUNTIF($H$14:$H$30,24),VLOOKUP(24,$H$14:$CW$30,94,FALSE),0)</f>
        <v>0</v>
      </c>
      <c r="I37" s="385" t="s">
        <v>192</v>
      </c>
      <c r="J37" s="1315">
        <f ca="1">J35/J40</f>
        <v>5775.4010695187162</v>
      </c>
      <c r="K37" s="1315"/>
      <c r="L37" s="1169">
        <f>J35/L40</f>
        <v>6923.0769230769229</v>
      </c>
      <c r="M37" s="1169"/>
      <c r="N37" s="1169"/>
      <c r="O37" s="1169"/>
      <c r="P37" s="1169"/>
      <c r="Q37" s="1169"/>
      <c r="R37" s="1169"/>
      <c r="S37" s="1169"/>
      <c r="T37" s="1169"/>
      <c r="U37" s="1169"/>
      <c r="V37" s="1169"/>
      <c r="W37" s="1169"/>
      <c r="Z37" s="1318">
        <f>CHOOSE($AB$33,'セールスアクション '!B7,'セールスアクション '!B15,'セールスアクション '!B23,'セールスアクション '!B31,'セールスアクション '!B39)</f>
        <v>0</v>
      </c>
      <c r="AA37" s="1319"/>
      <c r="AB37" s="1319"/>
      <c r="AC37" s="1319"/>
      <c r="AD37" s="1319"/>
      <c r="AE37" s="1319"/>
      <c r="AF37" s="1319"/>
      <c r="AG37" s="1319"/>
      <c r="AH37" s="1319"/>
      <c r="AI37" s="1319"/>
      <c r="AJ37" s="1319"/>
      <c r="AK37" s="1319"/>
      <c r="AL37" s="1319"/>
      <c r="AM37" s="1319"/>
      <c r="AN37" s="1319"/>
      <c r="AO37" s="1319"/>
      <c r="AP37" s="1319"/>
      <c r="AQ37" s="1319"/>
      <c r="AR37" s="1319"/>
      <c r="AS37" s="1319"/>
      <c r="AT37" s="1319"/>
      <c r="AU37" s="1319"/>
      <c r="AV37" s="1319"/>
      <c r="AW37" s="1319"/>
      <c r="AX37" s="1319"/>
      <c r="AY37" s="1319"/>
      <c r="AZ37" s="1319">
        <f>CHOOSE($AB$33,'セールスアクション '!I7,'セールスアクション '!I15,'セールスアクション '!I23,'セールスアクション '!I31,'セールスアクション '!I39)</f>
        <v>0</v>
      </c>
      <c r="BA37" s="1319"/>
      <c r="BB37" s="1319"/>
      <c r="BC37" s="1319"/>
      <c r="BD37" s="1319"/>
      <c r="BE37" s="1319"/>
      <c r="BF37" s="1127"/>
      <c r="BG37" s="1127"/>
      <c r="BH37" s="1348">
        <f>CHOOSE($CA$1,PMC.D!D8,PMC.D!D17,PMC.D!D26,PMC.D!D35,PMC.D!D44,PMC.D!D53)</f>
        <v>0</v>
      </c>
      <c r="BI37" s="1349"/>
      <c r="BJ37" s="1349"/>
      <c r="BK37" s="1349"/>
      <c r="BL37" s="1349"/>
      <c r="BM37" s="1349"/>
      <c r="BN37" s="1349"/>
      <c r="BO37" s="1349"/>
      <c r="BP37" s="1349"/>
      <c r="BQ37" s="1349"/>
      <c r="BR37" s="1349"/>
      <c r="BS37" s="1350"/>
      <c r="BT37" s="1127"/>
      <c r="BU37" s="1127"/>
      <c r="BV37" s="1348">
        <f>CHOOSE($CA$1,PMC.D!J8,PMC.D!J17,PMC.D!J26,PMC.D!J35,PMC.D!J44,PMC.D!J53)</f>
        <v>0</v>
      </c>
      <c r="BW37" s="1349"/>
      <c r="BX37" s="1349"/>
      <c r="BY37" s="1349"/>
      <c r="BZ37" s="1349"/>
      <c r="CA37" s="1349"/>
      <c r="CB37" s="1349"/>
      <c r="CC37" s="1349"/>
      <c r="CD37" s="1349"/>
      <c r="CE37" s="1349"/>
      <c r="CF37" s="1349"/>
      <c r="CG37" s="1350"/>
      <c r="CH37" s="1127"/>
      <c r="CI37" s="1371"/>
      <c r="CP37" s="64"/>
      <c r="CT37" s="64"/>
      <c r="CU37" s="64"/>
      <c r="CV37" s="64"/>
    </row>
    <row r="38" spans="1:126" ht="22.5" customHeight="1">
      <c r="A38" s="443">
        <f t="shared" si="8"/>
        <v>25</v>
      </c>
      <c r="B38" s="269">
        <f>ｼﾌﾄ原本!C29</f>
        <v>0</v>
      </c>
      <c r="C38" s="780">
        <f>ｼﾌﾄ原本!X29</f>
        <v>0</v>
      </c>
      <c r="D38" s="435">
        <f>IF(COUNTIF($H$14:$H$30,25),VLOOKUP(25,$H$14:$CU$30,3,FALSE),0)</f>
        <v>0</v>
      </c>
      <c r="E38" s="429">
        <f>IF(COUNTIF($H$14:$H$30,25),VLOOKUP(25,$H$14:$CU$30,4,FALSE),0)</f>
        <v>0</v>
      </c>
      <c r="F38" s="430">
        <f>IF(COUNTIF($H$14:$H$30,25),VLOOKUP(25,$H$14:$CU$30,92,FALSE),0)</f>
        <v>0</v>
      </c>
      <c r="G38" s="431">
        <f>IF(COUNTIF($H$14:$H$30,25),VLOOKUP(25,$H$14:$CW$30,94,FALSE),0)</f>
        <v>0</v>
      </c>
      <c r="I38" s="385" t="s">
        <v>193</v>
      </c>
      <c r="J38" s="1480">
        <f ca="1">J36/J40</f>
        <v>7.7219251336898393</v>
      </c>
      <c r="K38" s="1480"/>
      <c r="L38" s="1194">
        <f>J36/L40</f>
        <v>9.2564102564102573</v>
      </c>
      <c r="M38" s="1194"/>
      <c r="N38" s="1194"/>
      <c r="O38" s="1194"/>
      <c r="P38" s="1194"/>
      <c r="Q38" s="1194"/>
      <c r="R38" s="1194"/>
      <c r="S38" s="1194"/>
      <c r="T38" s="1194"/>
      <c r="U38" s="1194"/>
      <c r="V38" s="1194"/>
      <c r="W38" s="1194"/>
      <c r="Z38" s="1318">
        <f>CHOOSE($AB$33,'セールスアクション '!B8,'セールスアクション '!B16,'セールスアクション '!B24,'セールスアクション '!B32,'セールスアクション '!B40)</f>
        <v>0</v>
      </c>
      <c r="AA38" s="1319"/>
      <c r="AB38" s="1319"/>
      <c r="AC38" s="1319"/>
      <c r="AD38" s="1319"/>
      <c r="AE38" s="1319"/>
      <c r="AF38" s="1319"/>
      <c r="AG38" s="1319"/>
      <c r="AH38" s="1319"/>
      <c r="AI38" s="1319"/>
      <c r="AJ38" s="1319"/>
      <c r="AK38" s="1319"/>
      <c r="AL38" s="1319"/>
      <c r="AM38" s="1319"/>
      <c r="AN38" s="1319"/>
      <c r="AO38" s="1319"/>
      <c r="AP38" s="1319"/>
      <c r="AQ38" s="1319"/>
      <c r="AR38" s="1319"/>
      <c r="AS38" s="1319"/>
      <c r="AT38" s="1319"/>
      <c r="AU38" s="1319"/>
      <c r="AV38" s="1319"/>
      <c r="AW38" s="1319"/>
      <c r="AX38" s="1319"/>
      <c r="AY38" s="1319"/>
      <c r="AZ38" s="1319">
        <f>CHOOSE($AB$33,'セールスアクション '!I8,'セールスアクション '!I16,'セールスアクション '!I24,'セールスアクション '!I32,'セールスアクション '!I40)</f>
        <v>0</v>
      </c>
      <c r="BA38" s="1319"/>
      <c r="BB38" s="1319"/>
      <c r="BC38" s="1319"/>
      <c r="BD38" s="1319"/>
      <c r="BE38" s="1319"/>
      <c r="BF38" s="1127"/>
      <c r="BG38" s="1127"/>
      <c r="BH38" s="1348">
        <f>CHOOSE($CA$1,PMC.D!D9,PMC.D!D18,PMC.D!D27,PMC.D!D36,PMC.D!D45,PMC.D!D54)</f>
        <v>0</v>
      </c>
      <c r="BI38" s="1349"/>
      <c r="BJ38" s="1349"/>
      <c r="BK38" s="1349"/>
      <c r="BL38" s="1349"/>
      <c r="BM38" s="1349"/>
      <c r="BN38" s="1349"/>
      <c r="BO38" s="1349"/>
      <c r="BP38" s="1349"/>
      <c r="BQ38" s="1349"/>
      <c r="BR38" s="1349"/>
      <c r="BS38" s="1350"/>
      <c r="BT38" s="1127"/>
      <c r="BU38" s="1127"/>
      <c r="BV38" s="1348">
        <f>CHOOSE($CA$1,PMC.D!J9,PMC.D!J18,PMC.D!J27,PMC.D!J36,PMC.D!J45,PMC.D!J54)</f>
        <v>0</v>
      </c>
      <c r="BW38" s="1349"/>
      <c r="BX38" s="1349"/>
      <c r="BY38" s="1349"/>
      <c r="BZ38" s="1349"/>
      <c r="CA38" s="1349"/>
      <c r="CB38" s="1349"/>
      <c r="CC38" s="1349"/>
      <c r="CD38" s="1349"/>
      <c r="CE38" s="1349"/>
      <c r="CF38" s="1349"/>
      <c r="CG38" s="1350"/>
      <c r="CH38" s="1127"/>
      <c r="CI38" s="1371"/>
      <c r="CP38" s="64"/>
      <c r="CT38" s="64"/>
      <c r="CU38" s="64"/>
      <c r="CV38" s="64"/>
    </row>
    <row r="39" spans="1:126" ht="22.5" customHeight="1" thickBot="1">
      <c r="A39" s="443">
        <f t="shared" si="8"/>
        <v>26</v>
      </c>
      <c r="B39" s="269">
        <f>ｼﾌﾄ原本!C30</f>
        <v>0</v>
      </c>
      <c r="C39" s="780">
        <f>ｼﾌﾄ原本!X30</f>
        <v>0</v>
      </c>
      <c r="D39" s="435">
        <f>IF(COUNTIF($H$14:$H$30,26),VLOOKUP(26,$H$14:$CU$30,3,FALSE),0)</f>
        <v>0</v>
      </c>
      <c r="E39" s="429">
        <f>IF(COUNTIF($H$14:$H$30,26),VLOOKUP(26,$H$14:$CU$30,4,FALSE),0)</f>
        <v>0</v>
      </c>
      <c r="F39" s="430">
        <f>IF(COUNTIF($H$14:$H$30,26),VLOOKUP(26,$H$14:$CU$30,92,FALSE),0)</f>
        <v>0</v>
      </c>
      <c r="G39" s="431">
        <f>IF(COUNTIF($H$14:$H$30,26),VLOOKUP(26,$H$14:$CW$30,94,FALSE),0)</f>
        <v>0</v>
      </c>
      <c r="I39" s="385" t="s">
        <v>194</v>
      </c>
      <c r="J39" s="424">
        <f ca="1">SUMIF(CV14:CV30,"&gt;1500",CP14:CQ30)</f>
        <v>8.5</v>
      </c>
      <c r="K39" s="425">
        <f ca="1">SUMIF(CV14:CV30,"&lt;2000",CP14:CQ30)</f>
        <v>38.25</v>
      </c>
      <c r="L39" s="1302">
        <f ca="1">SUMIF(CV14:CV30,"&gt;1500",CP14:CQ30)</f>
        <v>8.5</v>
      </c>
      <c r="M39" s="1302"/>
      <c r="N39" s="1302"/>
      <c r="O39" s="1302"/>
      <c r="P39" s="1302"/>
      <c r="Q39" s="1302"/>
      <c r="R39" s="1302">
        <f ca="1">L40-L39</f>
        <v>30.5</v>
      </c>
      <c r="S39" s="1302"/>
      <c r="T39" s="1302"/>
      <c r="U39" s="1302"/>
      <c r="V39" s="1302"/>
      <c r="W39" s="1302"/>
      <c r="X39" s="65"/>
      <c r="Y39" s="65"/>
      <c r="Z39" s="1320">
        <f>CHOOSE($AB$33,'セールスアクション '!B9,'セールスアクション '!B17,'セールスアクション '!B25,'セールスアクション '!B33,'セールスアクション '!B41)</f>
        <v>0</v>
      </c>
      <c r="AA39" s="1321"/>
      <c r="AB39" s="1321"/>
      <c r="AC39" s="1321"/>
      <c r="AD39" s="1321"/>
      <c r="AE39" s="1321"/>
      <c r="AF39" s="1321"/>
      <c r="AG39" s="1321"/>
      <c r="AH39" s="1321"/>
      <c r="AI39" s="1321"/>
      <c r="AJ39" s="1321"/>
      <c r="AK39" s="1321"/>
      <c r="AL39" s="1321"/>
      <c r="AM39" s="1321"/>
      <c r="AN39" s="1321"/>
      <c r="AO39" s="1321"/>
      <c r="AP39" s="1321"/>
      <c r="AQ39" s="1321"/>
      <c r="AR39" s="1321"/>
      <c r="AS39" s="1321"/>
      <c r="AT39" s="1321"/>
      <c r="AU39" s="1321"/>
      <c r="AV39" s="1321"/>
      <c r="AW39" s="1321"/>
      <c r="AX39" s="1321"/>
      <c r="AY39" s="1321"/>
      <c r="AZ39" s="1321">
        <f>CHOOSE($AB$33,'セールスアクション '!I9,'セールスアクション '!I17,'セールスアクション '!I25,'セールスアクション '!I33,'セールスアクション '!I41)</f>
        <v>0</v>
      </c>
      <c r="BA39" s="1321"/>
      <c r="BB39" s="1321"/>
      <c r="BC39" s="1321"/>
      <c r="BD39" s="1321"/>
      <c r="BE39" s="1321"/>
      <c r="BF39" s="1368"/>
      <c r="BG39" s="1368"/>
      <c r="BH39" s="1357">
        <f>CHOOSE($CA$1,PMC.D!D10,PMC.D!D19,PMC.D!D28,PMC.D!D37,PMC.D!D46,PMC.D!D55)</f>
        <v>0</v>
      </c>
      <c r="BI39" s="1358"/>
      <c r="BJ39" s="1358"/>
      <c r="BK39" s="1358"/>
      <c r="BL39" s="1358"/>
      <c r="BM39" s="1358"/>
      <c r="BN39" s="1358"/>
      <c r="BO39" s="1358"/>
      <c r="BP39" s="1358"/>
      <c r="BQ39" s="1358"/>
      <c r="BR39" s="1358"/>
      <c r="BS39" s="1359"/>
      <c r="BT39" s="1368"/>
      <c r="BU39" s="1368"/>
      <c r="BV39" s="1357">
        <f>CHOOSE($CA$1,PMC.D!J10,PMC.D!J19,PMC.D!J28,PMC.D!J37,PMC.D!J46,PMC.D!J55)</f>
        <v>0</v>
      </c>
      <c r="BW39" s="1358"/>
      <c r="BX39" s="1358"/>
      <c r="BY39" s="1358"/>
      <c r="BZ39" s="1358"/>
      <c r="CA39" s="1358"/>
      <c r="CB39" s="1358"/>
      <c r="CC39" s="1358"/>
      <c r="CD39" s="1358"/>
      <c r="CE39" s="1358"/>
      <c r="CF39" s="1358"/>
      <c r="CG39" s="1359"/>
      <c r="CH39" s="1368"/>
      <c r="CI39" s="1369"/>
      <c r="CP39" s="64"/>
      <c r="CT39" s="64"/>
      <c r="CU39" s="64"/>
      <c r="CV39" s="64"/>
    </row>
    <row r="40" spans="1:126" ht="22.5" customHeight="1">
      <c r="A40" s="443">
        <f t="shared" si="8"/>
        <v>27</v>
      </c>
      <c r="B40" s="269">
        <f>ｼﾌﾄ原本!C31</f>
        <v>0</v>
      </c>
      <c r="C40" s="780">
        <f>ｼﾌﾄ原本!X31</f>
        <v>0</v>
      </c>
      <c r="D40" s="435">
        <f>IF(COUNTIF($H$14:$H$30,27),VLOOKUP(27,$H$14:$CU$30,3,FALSE),0)</f>
        <v>0</v>
      </c>
      <c r="E40" s="429">
        <f>IF(COUNTIF($H$14:$H$30,27),VLOOKUP(27,$H$14:$CU$30,4,FALSE),0)</f>
        <v>0</v>
      </c>
      <c r="F40" s="430">
        <f>IF(COUNTIF($H$14:$H$30,27),VLOOKUP(27,$H$14:$CU$30,92,FALSE),0)</f>
        <v>0</v>
      </c>
      <c r="G40" s="431">
        <f>IF(COUNTIF($H$14:$H$30,27),VLOOKUP(27,$H$14:$CW$30,94,FALSE),0)</f>
        <v>0</v>
      </c>
      <c r="I40" s="385" t="s">
        <v>195</v>
      </c>
      <c r="J40" s="1479">
        <f ca="1">J39+K39</f>
        <v>46.75</v>
      </c>
      <c r="K40" s="1479"/>
      <c r="L40" s="1302">
        <f>CN11-CN8</f>
        <v>39</v>
      </c>
      <c r="M40" s="1302"/>
      <c r="N40" s="1302"/>
      <c r="O40" s="1302"/>
      <c r="P40" s="1302"/>
      <c r="Q40" s="1302"/>
      <c r="R40" s="1302"/>
      <c r="S40" s="1302"/>
      <c r="T40" s="1302"/>
      <c r="U40" s="1302"/>
      <c r="V40" s="1302"/>
      <c r="W40" s="1302"/>
      <c r="X40" s="386"/>
      <c r="Y40" s="387"/>
      <c r="Z40" s="1372"/>
      <c r="AA40" s="1373"/>
      <c r="AB40" s="1373"/>
      <c r="AC40" s="1373"/>
      <c r="AD40" s="1373"/>
      <c r="AE40" s="1373"/>
      <c r="AF40" s="1373"/>
      <c r="AG40" s="1373"/>
      <c r="AH40" s="1373"/>
      <c r="AI40" s="1373"/>
      <c r="AJ40" s="1373"/>
      <c r="AK40" s="1373"/>
      <c r="AL40" s="1373"/>
      <c r="AM40" s="1373"/>
      <c r="AN40" s="1373"/>
      <c r="AO40" s="1373"/>
      <c r="AP40" s="1373"/>
      <c r="AQ40" s="1373"/>
      <c r="AR40" s="1373"/>
      <c r="AS40" s="1373"/>
      <c r="AT40" s="1373"/>
      <c r="AU40" s="1373"/>
      <c r="AV40" s="1373"/>
      <c r="AW40" s="1373"/>
      <c r="AX40" s="1373"/>
      <c r="AY40" s="1373"/>
      <c r="AZ40" s="1373"/>
      <c r="BA40" s="1373"/>
      <c r="BB40" s="1373"/>
      <c r="BC40" s="1373"/>
      <c r="BD40" s="1373"/>
      <c r="BE40" s="1373"/>
      <c r="BF40" s="1373"/>
      <c r="BG40" s="1373"/>
      <c r="BH40" s="1373"/>
      <c r="BI40" s="1373"/>
      <c r="BJ40" s="1373"/>
      <c r="BK40" s="1373"/>
      <c r="BL40" s="1373"/>
      <c r="BM40" s="1373"/>
      <c r="BN40" s="1373"/>
      <c r="BO40" s="1373"/>
      <c r="BP40" s="1373"/>
      <c r="BQ40" s="1373"/>
      <c r="BR40" s="1373"/>
      <c r="BS40" s="1373"/>
      <c r="BT40" s="1373"/>
      <c r="BU40" s="1373"/>
      <c r="BV40" s="1373"/>
      <c r="BW40" s="1373"/>
      <c r="BX40" s="1373"/>
      <c r="BY40" s="1373"/>
      <c r="BZ40" s="1373"/>
      <c r="CA40" s="1373"/>
      <c r="CB40" s="1373"/>
      <c r="CC40" s="1373"/>
      <c r="CD40" s="1373"/>
      <c r="CE40" s="1373"/>
      <c r="CF40" s="1373"/>
      <c r="CG40" s="1373"/>
      <c r="CH40" s="1373"/>
      <c r="CI40" s="1374"/>
      <c r="CP40" s="64"/>
      <c r="CT40" s="64"/>
      <c r="CU40" s="64"/>
      <c r="CV40" s="64"/>
    </row>
    <row r="41" spans="1:126" ht="22.5" customHeight="1">
      <c r="A41" s="443">
        <f t="shared" si="8"/>
        <v>28</v>
      </c>
      <c r="B41" s="269" t="str">
        <f>ｼﾌﾄ原本!C32</f>
        <v>A.M（本部）</v>
      </c>
      <c r="C41" s="780">
        <f>ｼﾌﾄ原本!X32</f>
        <v>0</v>
      </c>
      <c r="D41" s="435">
        <f>IF(COUNTIF($H$14:$H$30,28),VLOOKUP(28,$H$14:$CU$30,3,FALSE),0)</f>
        <v>0</v>
      </c>
      <c r="E41" s="429">
        <f>IF(COUNTIF($H$14:$H$30,28),VLOOKUP(28,$H$14:$CU$30,4,FALSE),0)</f>
        <v>0</v>
      </c>
      <c r="F41" s="430">
        <f>IF(COUNTIF($H$14:$H$30,28),VLOOKUP(28,$H$14:$CU$30,92,FALSE),0)</f>
        <v>0</v>
      </c>
      <c r="G41" s="431">
        <f>IF(COUNTIF($H$14:$H$30,28),VLOOKUP(28,$H$14:$CW$30,94,FALSE),0)</f>
        <v>0</v>
      </c>
      <c r="I41" s="388" t="s">
        <v>197</v>
      </c>
      <c r="J41" s="1478">
        <f ca="1">SUMIF(CV14:CV30,"&lt;2000",CU14:CU30)</f>
        <v>49068.875</v>
      </c>
      <c r="K41" s="1478"/>
      <c r="L41" s="1169">
        <f ca="1">R39*ﾃﾞｰﾀ入力!A8</f>
        <v>38430</v>
      </c>
      <c r="M41" s="1169"/>
      <c r="N41" s="1169"/>
      <c r="O41" s="1169"/>
      <c r="P41" s="1169"/>
      <c r="Q41" s="1169"/>
      <c r="R41" s="1169"/>
      <c r="S41" s="1169"/>
      <c r="T41" s="1169"/>
      <c r="U41" s="1169"/>
      <c r="V41" s="1169"/>
      <c r="W41" s="1169"/>
      <c r="X41" s="389"/>
      <c r="Y41" s="390"/>
      <c r="Z41" s="1375"/>
      <c r="AA41" s="1376"/>
      <c r="AB41" s="1376"/>
      <c r="AC41" s="1376"/>
      <c r="AD41" s="1376"/>
      <c r="AE41" s="1376"/>
      <c r="AF41" s="1376"/>
      <c r="AG41" s="1376"/>
      <c r="AH41" s="1376"/>
      <c r="AI41" s="1376"/>
      <c r="AJ41" s="1376"/>
      <c r="AK41" s="1376"/>
      <c r="AL41" s="1376"/>
      <c r="AM41" s="1376"/>
      <c r="AN41" s="1376"/>
      <c r="AO41" s="1376"/>
      <c r="AP41" s="1376"/>
      <c r="AQ41" s="1376"/>
      <c r="AR41" s="1376"/>
      <c r="AS41" s="1376"/>
      <c r="AT41" s="1376"/>
      <c r="AU41" s="1376"/>
      <c r="AV41" s="1376"/>
      <c r="AW41" s="1376"/>
      <c r="AX41" s="1376"/>
      <c r="AY41" s="1376"/>
      <c r="AZ41" s="1376"/>
      <c r="BA41" s="1376"/>
      <c r="BB41" s="1376"/>
      <c r="BC41" s="1376"/>
      <c r="BD41" s="1376"/>
      <c r="BE41" s="1376"/>
      <c r="BF41" s="1376"/>
      <c r="BG41" s="1376"/>
      <c r="BH41" s="1376"/>
      <c r="BI41" s="1376"/>
      <c r="BJ41" s="1376"/>
      <c r="BK41" s="1376"/>
      <c r="BL41" s="1376"/>
      <c r="BM41" s="1376"/>
      <c r="BN41" s="1376"/>
      <c r="BO41" s="1376"/>
      <c r="BP41" s="1376"/>
      <c r="BQ41" s="1376"/>
      <c r="BR41" s="1376"/>
      <c r="BS41" s="1376"/>
      <c r="BT41" s="1376"/>
      <c r="BU41" s="1376"/>
      <c r="BV41" s="1376"/>
      <c r="BW41" s="1376"/>
      <c r="BX41" s="1376"/>
      <c r="BY41" s="1376"/>
      <c r="BZ41" s="1376"/>
      <c r="CA41" s="1376"/>
      <c r="CB41" s="1376"/>
      <c r="CC41" s="1376"/>
      <c r="CD41" s="1376"/>
      <c r="CE41" s="1376"/>
      <c r="CF41" s="1376"/>
      <c r="CG41" s="1376"/>
      <c r="CH41" s="1376"/>
      <c r="CI41" s="1377"/>
      <c r="CP41" s="64"/>
      <c r="CT41" s="64"/>
      <c r="CU41" s="64"/>
      <c r="CV41" s="64"/>
    </row>
    <row r="42" spans="1:126" ht="22.5" customHeight="1">
      <c r="A42" s="443">
        <f t="shared" si="8"/>
        <v>29</v>
      </c>
      <c r="B42" s="269" t="str">
        <f>ｼﾌﾄ原本!C33</f>
        <v>S.I（本部</v>
      </c>
      <c r="C42" s="782">
        <f>ｼﾌﾄ原本!X33</f>
        <v>0</v>
      </c>
      <c r="D42" s="435">
        <f>IF(COUNTIF($H$14:$H$30,29),VLOOKUP(29,$H$14:$CU$30,3,FALSE),0)</f>
        <v>0</v>
      </c>
      <c r="E42" s="429">
        <f>IF(COUNTIF($H$14:$H$30,29),VLOOKUP(29,$H$14:$CU$30,4,FALSE),0)</f>
        <v>0</v>
      </c>
      <c r="F42" s="430">
        <f>IF(COUNTIF($H$14:$H$30,29),VLOOKUP(29,$H$14:$CU$30,92,FALSE),0)</f>
        <v>0</v>
      </c>
      <c r="G42" s="431">
        <f>IF(COUNTIF($H$14:$H$30,29),VLOOKUP(29,$H$14:$CW$30,94,FALSE),0)</f>
        <v>0</v>
      </c>
      <c r="I42" s="385" t="s">
        <v>201</v>
      </c>
      <c r="J42" s="1187">
        <f ca="1">(J41)/J35</f>
        <v>0.18173657407407406</v>
      </c>
      <c r="K42" s="1187"/>
      <c r="L42" s="1187">
        <f ca="1">L41/J35</f>
        <v>0.14233333333333334</v>
      </c>
      <c r="M42" s="1187"/>
      <c r="N42" s="1187"/>
      <c r="O42" s="1187"/>
      <c r="P42" s="1187"/>
      <c r="Q42" s="1187"/>
      <c r="R42" s="1187"/>
      <c r="S42" s="1187"/>
      <c r="T42" s="1187"/>
      <c r="U42" s="1187"/>
      <c r="V42" s="1187"/>
      <c r="W42" s="1187"/>
      <c r="X42" s="392"/>
      <c r="Y42" s="393"/>
      <c r="Z42" s="1375"/>
      <c r="AA42" s="1376"/>
      <c r="AB42" s="1376"/>
      <c r="AC42" s="1376"/>
      <c r="AD42" s="1376"/>
      <c r="AE42" s="1376"/>
      <c r="AF42" s="1376"/>
      <c r="AG42" s="1376"/>
      <c r="AH42" s="1376"/>
      <c r="AI42" s="1376"/>
      <c r="AJ42" s="1376"/>
      <c r="AK42" s="1376"/>
      <c r="AL42" s="1376"/>
      <c r="AM42" s="1376"/>
      <c r="AN42" s="1376"/>
      <c r="AO42" s="1376"/>
      <c r="AP42" s="1376"/>
      <c r="AQ42" s="1376"/>
      <c r="AR42" s="1376"/>
      <c r="AS42" s="1376"/>
      <c r="AT42" s="1376"/>
      <c r="AU42" s="1376"/>
      <c r="AV42" s="1376"/>
      <c r="AW42" s="1376"/>
      <c r="AX42" s="1376"/>
      <c r="AY42" s="1376"/>
      <c r="AZ42" s="1376"/>
      <c r="BA42" s="1376"/>
      <c r="BB42" s="1376"/>
      <c r="BC42" s="1376"/>
      <c r="BD42" s="1376"/>
      <c r="BE42" s="1376"/>
      <c r="BF42" s="1376"/>
      <c r="BG42" s="1376"/>
      <c r="BH42" s="1376"/>
      <c r="BI42" s="1376"/>
      <c r="BJ42" s="1376"/>
      <c r="BK42" s="1376"/>
      <c r="BL42" s="1376"/>
      <c r="BM42" s="1376"/>
      <c r="BN42" s="1376"/>
      <c r="BO42" s="1376"/>
      <c r="BP42" s="1376"/>
      <c r="BQ42" s="1376"/>
      <c r="BR42" s="1376"/>
      <c r="BS42" s="1376"/>
      <c r="BT42" s="1376"/>
      <c r="BU42" s="1376"/>
      <c r="BV42" s="1376"/>
      <c r="BW42" s="1376"/>
      <c r="BX42" s="1376"/>
      <c r="BY42" s="1376"/>
      <c r="BZ42" s="1376"/>
      <c r="CA42" s="1376"/>
      <c r="CB42" s="1376"/>
      <c r="CC42" s="1376"/>
      <c r="CD42" s="1376"/>
      <c r="CE42" s="1376"/>
      <c r="CF42" s="1376"/>
      <c r="CG42" s="1376"/>
      <c r="CH42" s="1376"/>
      <c r="CI42" s="1377"/>
      <c r="CP42" s="64"/>
      <c r="CT42" s="64"/>
      <c r="CU42" s="64"/>
      <c r="CV42" s="64"/>
    </row>
    <row r="43" spans="1:126" ht="22.5" customHeight="1">
      <c r="A43" s="443">
        <f t="shared" si="8"/>
        <v>30</v>
      </c>
      <c r="B43" s="269" t="str">
        <f>ｼﾌﾄ原本!C34</f>
        <v>不足①</v>
      </c>
      <c r="C43" s="780">
        <f>ｼﾌﾄ原本!X34</f>
        <v>0</v>
      </c>
      <c r="D43" s="435">
        <f>IF(COUNTIF($H$14:$H$30,30),VLOOKUP(30,$H$14:$CU$30,3,FALSE),0)</f>
        <v>0</v>
      </c>
      <c r="E43" s="429">
        <f>IF(COUNTIF($H$14:$H$30,30),VLOOKUP(30,$H$14:$CU$30,4,FALSE),0)</f>
        <v>0</v>
      </c>
      <c r="F43" s="430">
        <f>IF(COUNTIF($H$14:$H$30,30),VLOOKUP(30,$H$14:$CU$30,92,FALSE),0)</f>
        <v>0</v>
      </c>
      <c r="G43" s="431">
        <f>IF(COUNTIF($H$14:$H$30,30),VLOOKUP(30,$H$14:$CW$30,94,FALSE),0)</f>
        <v>0</v>
      </c>
      <c r="I43" s="395"/>
      <c r="J43" s="396"/>
      <c r="K43" s="396"/>
      <c r="L43" s="396"/>
      <c r="M43" s="396"/>
      <c r="N43" s="396"/>
      <c r="O43" s="396"/>
      <c r="P43" s="396"/>
      <c r="Q43" s="396"/>
      <c r="R43" s="396"/>
      <c r="S43" s="396"/>
      <c r="T43" s="396"/>
      <c r="U43" s="396"/>
      <c r="V43" s="396"/>
      <c r="W43" s="396"/>
      <c r="Z43" s="1375"/>
      <c r="AA43" s="1376"/>
      <c r="AB43" s="1376"/>
      <c r="AC43" s="1376"/>
      <c r="AD43" s="1376"/>
      <c r="AE43" s="1376"/>
      <c r="AF43" s="1376"/>
      <c r="AG43" s="1376"/>
      <c r="AH43" s="1376"/>
      <c r="AI43" s="1376"/>
      <c r="AJ43" s="1376"/>
      <c r="AK43" s="1376"/>
      <c r="AL43" s="1376"/>
      <c r="AM43" s="1376"/>
      <c r="AN43" s="1376"/>
      <c r="AO43" s="1376"/>
      <c r="AP43" s="1376"/>
      <c r="AQ43" s="1376"/>
      <c r="AR43" s="1376"/>
      <c r="AS43" s="1376"/>
      <c r="AT43" s="1376"/>
      <c r="AU43" s="1376"/>
      <c r="AV43" s="1376"/>
      <c r="AW43" s="1376"/>
      <c r="AX43" s="1376"/>
      <c r="AY43" s="1376"/>
      <c r="AZ43" s="1376"/>
      <c r="BA43" s="1376"/>
      <c r="BB43" s="1376"/>
      <c r="BC43" s="1376"/>
      <c r="BD43" s="1376"/>
      <c r="BE43" s="1376"/>
      <c r="BF43" s="1376"/>
      <c r="BG43" s="1376"/>
      <c r="BH43" s="1376"/>
      <c r="BI43" s="1376"/>
      <c r="BJ43" s="1376"/>
      <c r="BK43" s="1376"/>
      <c r="BL43" s="1376"/>
      <c r="BM43" s="1376"/>
      <c r="BN43" s="1376"/>
      <c r="BO43" s="1376"/>
      <c r="BP43" s="1376"/>
      <c r="BQ43" s="1376"/>
      <c r="BR43" s="1376"/>
      <c r="BS43" s="1376"/>
      <c r="BT43" s="1376"/>
      <c r="BU43" s="1376"/>
      <c r="BV43" s="1376"/>
      <c r="BW43" s="1376"/>
      <c r="BX43" s="1376"/>
      <c r="BY43" s="1376"/>
      <c r="BZ43" s="1376"/>
      <c r="CA43" s="1376"/>
      <c r="CB43" s="1376"/>
      <c r="CC43" s="1376"/>
      <c r="CD43" s="1376"/>
      <c r="CE43" s="1376"/>
      <c r="CF43" s="1376"/>
      <c r="CG43" s="1376"/>
      <c r="CH43" s="1376"/>
      <c r="CI43" s="1377"/>
      <c r="CP43" s="64"/>
      <c r="CT43" s="64"/>
      <c r="CU43" s="64"/>
      <c r="CV43" s="64"/>
    </row>
    <row r="44" spans="1:126" ht="22.5" customHeight="1">
      <c r="A44" s="443">
        <f t="shared" si="8"/>
        <v>31</v>
      </c>
      <c r="B44" s="269">
        <f>ｼﾌﾄ原本!C35</f>
        <v>0</v>
      </c>
      <c r="C44" s="785">
        <f>ｼﾌﾄ原本!E35</f>
        <v>0</v>
      </c>
      <c r="D44" s="435">
        <f>IF(COUNTIF($H$14:$H$30,31),VLOOKUP(31,$H$14:$CU$30,3,FALSE),0)</f>
        <v>0</v>
      </c>
      <c r="E44" s="429">
        <f>IF(COUNTIF($H$14:$H$30,31),VLOOKUP(31,$H$14:$CU$30,4,FALSE),0)</f>
        <v>0</v>
      </c>
      <c r="F44" s="430">
        <f>IF(COUNTIF($H$14:$H$30,31),VLOOKUP(31,$H$14:$CU$30,92,FALSE),0)</f>
        <v>0</v>
      </c>
      <c r="G44" s="431">
        <f>IF(COUNTIF($H$14:$H$30,31),VLOOKUP(31,$H$14:$CW$30,94,FALSE),0)</f>
        <v>0</v>
      </c>
      <c r="I44" s="395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Z44" s="1375"/>
      <c r="AA44" s="1376"/>
      <c r="AB44" s="1376"/>
      <c r="AC44" s="1376"/>
      <c r="AD44" s="1376"/>
      <c r="AE44" s="1376"/>
      <c r="AF44" s="1376"/>
      <c r="AG44" s="1376"/>
      <c r="AH44" s="1376"/>
      <c r="AI44" s="1376"/>
      <c r="AJ44" s="1376"/>
      <c r="AK44" s="1376"/>
      <c r="AL44" s="1376"/>
      <c r="AM44" s="1376"/>
      <c r="AN44" s="1376"/>
      <c r="AO44" s="1376"/>
      <c r="AP44" s="1376"/>
      <c r="AQ44" s="1376"/>
      <c r="AR44" s="1376"/>
      <c r="AS44" s="1376"/>
      <c r="AT44" s="1376"/>
      <c r="AU44" s="1376"/>
      <c r="AV44" s="1376"/>
      <c r="AW44" s="1376"/>
      <c r="AX44" s="1376"/>
      <c r="AY44" s="1376"/>
      <c r="AZ44" s="1376"/>
      <c r="BA44" s="1376"/>
      <c r="BB44" s="1376"/>
      <c r="BC44" s="1376"/>
      <c r="BD44" s="1376"/>
      <c r="BE44" s="1376"/>
      <c r="BF44" s="1376"/>
      <c r="BG44" s="1376"/>
      <c r="BH44" s="1376"/>
      <c r="BI44" s="1376"/>
      <c r="BJ44" s="1376"/>
      <c r="BK44" s="1376"/>
      <c r="BL44" s="1376"/>
      <c r="BM44" s="1376"/>
      <c r="BN44" s="1376"/>
      <c r="BO44" s="1376"/>
      <c r="BP44" s="1376"/>
      <c r="BQ44" s="1376"/>
      <c r="BR44" s="1376"/>
      <c r="BS44" s="1376"/>
      <c r="BT44" s="1376"/>
      <c r="BU44" s="1376"/>
      <c r="BV44" s="1376"/>
      <c r="BW44" s="1376"/>
      <c r="BX44" s="1376"/>
      <c r="BY44" s="1376"/>
      <c r="BZ44" s="1376"/>
      <c r="CA44" s="1376"/>
      <c r="CB44" s="1376"/>
      <c r="CC44" s="1376"/>
      <c r="CD44" s="1376"/>
      <c r="CE44" s="1376"/>
      <c r="CF44" s="1376"/>
      <c r="CG44" s="1376"/>
      <c r="CH44" s="1376"/>
      <c r="CI44" s="1377"/>
    </row>
    <row r="45" spans="1:126" ht="22.5" customHeight="1" thickBot="1">
      <c r="A45" s="443">
        <f t="shared" si="8"/>
        <v>32</v>
      </c>
      <c r="B45" s="269">
        <f>ｼﾌﾄ原本!C36</f>
        <v>0</v>
      </c>
      <c r="C45" s="785">
        <f>ｼﾌﾄ原本!E36</f>
        <v>0</v>
      </c>
      <c r="D45" s="435">
        <f>IF(COUNTIF($H$14:$H$30,32),VLOOKUP(32,$H$14:$CU$30,3,FALSE),0)</f>
        <v>0</v>
      </c>
      <c r="E45" s="429">
        <f>IF(COUNTIF($H$14:$H$30,32),VLOOKUP(32,$H$14:$CU$30,4,FALSE),0)</f>
        <v>0</v>
      </c>
      <c r="F45" s="430">
        <f>IF(COUNTIF($H$14:$H$30,32),VLOOKUP(32,$H$14:$CU$30,92,FALSE),0)</f>
        <v>0</v>
      </c>
      <c r="G45" s="431">
        <f>IF(COUNTIF($H$14:$H$30,32),VLOOKUP(32,$H$14:$CW$30,94,FALSE),0)</f>
        <v>0</v>
      </c>
      <c r="I45" s="395"/>
      <c r="J45" s="396"/>
      <c r="K45" s="396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6"/>
      <c r="Z45" s="1378"/>
      <c r="AA45" s="1379"/>
      <c r="AB45" s="1379"/>
      <c r="AC45" s="1379"/>
      <c r="AD45" s="1379"/>
      <c r="AE45" s="1379"/>
      <c r="AF45" s="1379"/>
      <c r="AG45" s="1379"/>
      <c r="AH45" s="1379"/>
      <c r="AI45" s="1379"/>
      <c r="AJ45" s="1379"/>
      <c r="AK45" s="1379"/>
      <c r="AL45" s="1379"/>
      <c r="AM45" s="1379"/>
      <c r="AN45" s="1379"/>
      <c r="AO45" s="1379"/>
      <c r="AP45" s="1379"/>
      <c r="AQ45" s="1379"/>
      <c r="AR45" s="1379"/>
      <c r="AS45" s="1379"/>
      <c r="AT45" s="1379"/>
      <c r="AU45" s="1379"/>
      <c r="AV45" s="1379"/>
      <c r="AW45" s="1379"/>
      <c r="AX45" s="1379"/>
      <c r="AY45" s="1379"/>
      <c r="AZ45" s="1379"/>
      <c r="BA45" s="1379"/>
      <c r="BB45" s="1379"/>
      <c r="BC45" s="1379"/>
      <c r="BD45" s="1379"/>
      <c r="BE45" s="1379"/>
      <c r="BF45" s="1379"/>
      <c r="BG45" s="1379"/>
      <c r="BH45" s="1379"/>
      <c r="BI45" s="1379"/>
      <c r="BJ45" s="1379"/>
      <c r="BK45" s="1379"/>
      <c r="BL45" s="1379"/>
      <c r="BM45" s="1379"/>
      <c r="BN45" s="1379"/>
      <c r="BO45" s="1379"/>
      <c r="BP45" s="1379"/>
      <c r="BQ45" s="1379"/>
      <c r="BR45" s="1379"/>
      <c r="BS45" s="1379"/>
      <c r="BT45" s="1379"/>
      <c r="BU45" s="1379"/>
      <c r="BV45" s="1379"/>
      <c r="BW45" s="1379"/>
      <c r="BX45" s="1379"/>
      <c r="BY45" s="1379"/>
      <c r="BZ45" s="1379"/>
      <c r="CA45" s="1379"/>
      <c r="CB45" s="1379"/>
      <c r="CC45" s="1379"/>
      <c r="CD45" s="1379"/>
      <c r="CE45" s="1379"/>
      <c r="CF45" s="1379"/>
      <c r="CG45" s="1379"/>
      <c r="CH45" s="1379"/>
      <c r="CI45" s="1380"/>
    </row>
    <row r="46" spans="1:126" ht="22.5" customHeight="1" thickBot="1">
      <c r="A46" s="444">
        <f t="shared" si="8"/>
        <v>33</v>
      </c>
      <c r="B46" s="445">
        <f>ｼﾌﾄ原本!C37</f>
        <v>0</v>
      </c>
      <c r="C46" s="786">
        <f>ｼﾌﾄ原本!E37</f>
        <v>0</v>
      </c>
      <c r="D46" s="437">
        <f>IF(COUNTIF($H$14:$H$30,33),VLOOKUP(33,$H$14:$CU$30,3,FALSE),0)</f>
        <v>0</v>
      </c>
      <c r="E46" s="438">
        <f>IF(COUNTIF($H$14:$H$30,33),VLOOKUP(33,$H$14:$CU$30,4,FALSE),0)</f>
        <v>0</v>
      </c>
      <c r="F46" s="439">
        <f>IF(COUNTIF($H$14:$H$30,33),VLOOKUP(33,$H$14:$CU$30,92,FALSE),0)</f>
        <v>0</v>
      </c>
      <c r="G46" s="440">
        <f>IF(COUNTIF($H$14:$H$30,33),VLOOKUP(33,$H$14:$CW$30,94,FALSE),0)</f>
        <v>0</v>
      </c>
      <c r="I46" s="395"/>
      <c r="J46" s="396"/>
      <c r="K46" s="396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6"/>
    </row>
    <row r="47" spans="1:126" ht="20.25" customHeight="1">
      <c r="I47" s="385" t="s">
        <v>199</v>
      </c>
      <c r="J47" s="1382">
        <f ca="1">J41/K39</f>
        <v>1282.8464052287582</v>
      </c>
      <c r="K47" s="1382"/>
      <c r="L47" s="1382">
        <f>ﾃﾞｰﾀ入力!A8</f>
        <v>1260</v>
      </c>
      <c r="M47" s="1382"/>
      <c r="N47" s="1382"/>
      <c r="O47" s="1382"/>
      <c r="P47" s="1382"/>
      <c r="Q47" s="1382"/>
      <c r="R47" s="1382"/>
      <c r="S47" s="1382"/>
      <c r="T47" s="1382"/>
      <c r="U47" s="1382"/>
      <c r="V47" s="1382"/>
      <c r="W47" s="1382"/>
      <c r="DP47" s="221"/>
      <c r="DT47" s="69"/>
      <c r="DU47" s="69"/>
      <c r="DV47" s="69"/>
    </row>
    <row r="48" spans="1:126" ht="20.25" customHeight="1">
      <c r="I48" s="385" t="s">
        <v>82</v>
      </c>
      <c r="J48" s="1169">
        <f ca="1">CW31</f>
        <v>3976</v>
      </c>
      <c r="K48" s="1169"/>
      <c r="L48" s="1381"/>
      <c r="M48" s="1381"/>
      <c r="N48" s="1381"/>
      <c r="O48" s="1381"/>
      <c r="P48" s="1381"/>
      <c r="Q48" s="1381"/>
      <c r="R48" s="1381"/>
      <c r="S48" s="1381"/>
      <c r="T48" s="1381"/>
      <c r="U48" s="1381"/>
      <c r="V48" s="1381"/>
      <c r="W48" s="1381"/>
    </row>
    <row r="49" spans="11:19" ht="20.25" customHeight="1">
      <c r="K49" s="64"/>
      <c r="L49" s="398"/>
      <c r="M49" s="398"/>
      <c r="N49" s="64"/>
      <c r="O49" s="64"/>
      <c r="P49" s="64"/>
      <c r="Q49" s="64"/>
      <c r="R49" s="64"/>
      <c r="S49" s="64"/>
    </row>
    <row r="50" spans="11:19" ht="20.25" customHeight="1">
      <c r="K50" s="64"/>
      <c r="L50" s="66"/>
      <c r="M50" s="66"/>
      <c r="N50" s="64"/>
      <c r="O50" s="64"/>
      <c r="P50" s="64"/>
      <c r="Q50" s="64"/>
      <c r="R50" s="64"/>
      <c r="S50" s="64"/>
    </row>
    <row r="51" spans="11:19" ht="20.25" customHeight="1">
      <c r="L51" s="64"/>
      <c r="M51" s="64"/>
    </row>
    <row r="52" spans="11:19" ht="20.25" customHeight="1">
      <c r="L52" s="64"/>
      <c r="M52" s="64"/>
    </row>
  </sheetData>
  <sheetProtection formatCells="0"/>
  <mergeCells count="349">
    <mergeCell ref="CH36:CI36"/>
    <mergeCell ref="CH37:CI37"/>
    <mergeCell ref="CH38:CI38"/>
    <mergeCell ref="CH39:CI39"/>
    <mergeCell ref="Z36:AY36"/>
    <mergeCell ref="X32:AA32"/>
    <mergeCell ref="BV39:CG39"/>
    <mergeCell ref="BV35:CG35"/>
    <mergeCell ref="BV36:CG36"/>
    <mergeCell ref="BV38:CG38"/>
    <mergeCell ref="BT39:BU39"/>
    <mergeCell ref="BF38:BG38"/>
    <mergeCell ref="BT36:BU36"/>
    <mergeCell ref="BT37:BU37"/>
    <mergeCell ref="BT38:BU38"/>
    <mergeCell ref="AZ37:BE37"/>
    <mergeCell ref="Z38:AY38"/>
    <mergeCell ref="Z39:AY39"/>
    <mergeCell ref="BH35:BS35"/>
    <mergeCell ref="BH37:BS37"/>
    <mergeCell ref="BH38:BS38"/>
    <mergeCell ref="BH39:BS39"/>
    <mergeCell ref="BF39:BG39"/>
    <mergeCell ref="BV34:CI34"/>
    <mergeCell ref="CH35:CI35"/>
    <mergeCell ref="CJ31:CM31"/>
    <mergeCell ref="CF32:CI32"/>
    <mergeCell ref="BT35:BU35"/>
    <mergeCell ref="CJ32:CM32"/>
    <mergeCell ref="AZ35:BE35"/>
    <mergeCell ref="AZ31:BC31"/>
    <mergeCell ref="BD31:BG31"/>
    <mergeCell ref="AB33:AE33"/>
    <mergeCell ref="AF33:AI33"/>
    <mergeCell ref="AF31:AI31"/>
    <mergeCell ref="CF31:CI31"/>
    <mergeCell ref="BP31:BS31"/>
    <mergeCell ref="AJ32:AM32"/>
    <mergeCell ref="BH32:BK32"/>
    <mergeCell ref="K1:U1"/>
    <mergeCell ref="V1:Y1"/>
    <mergeCell ref="AZ6:BC6"/>
    <mergeCell ref="BD6:BG6"/>
    <mergeCell ref="AZ7:BC7"/>
    <mergeCell ref="BD7:BG7"/>
    <mergeCell ref="AN5:AQ5"/>
    <mergeCell ref="AR5:AU5"/>
    <mergeCell ref="AR1:AU1"/>
    <mergeCell ref="BD5:BG5"/>
    <mergeCell ref="AZ5:BC5"/>
    <mergeCell ref="AZ1:BC1"/>
    <mergeCell ref="AZ3:BC3"/>
    <mergeCell ref="AV5:AY5"/>
    <mergeCell ref="AC1:AI1"/>
    <mergeCell ref="AJ1:AM1"/>
    <mergeCell ref="L3:O3"/>
    <mergeCell ref="AF6:AI6"/>
    <mergeCell ref="AR7:AU7"/>
    <mergeCell ref="AJ3:AM3"/>
    <mergeCell ref="AN3:AQ3"/>
    <mergeCell ref="AB3:AE3"/>
    <mergeCell ref="BD1:BK1"/>
    <mergeCell ref="AN1:AQ1"/>
    <mergeCell ref="CN2:CO2"/>
    <mergeCell ref="CN4:CO4"/>
    <mergeCell ref="CN6:CO6"/>
    <mergeCell ref="CN7:CO7"/>
    <mergeCell ref="CN3:CO3"/>
    <mergeCell ref="CN5:CO5"/>
    <mergeCell ref="CF8:CI8"/>
    <mergeCell ref="X4:AA4"/>
    <mergeCell ref="X5:AA5"/>
    <mergeCell ref="AB5:AE5"/>
    <mergeCell ref="AB8:AE8"/>
    <mergeCell ref="AF8:AI8"/>
    <mergeCell ref="CJ4:CM4"/>
    <mergeCell ref="CJ7:CM7"/>
    <mergeCell ref="CF7:CI7"/>
    <mergeCell ref="BT6:BW6"/>
    <mergeCell ref="CB8:CE8"/>
    <mergeCell ref="BX7:CA7"/>
    <mergeCell ref="BT8:BW8"/>
    <mergeCell ref="BH8:BK8"/>
    <mergeCell ref="BL7:BO7"/>
    <mergeCell ref="BP7:BS7"/>
    <mergeCell ref="BT4:BW4"/>
    <mergeCell ref="BL5:BO5"/>
    <mergeCell ref="AF5:AI5"/>
    <mergeCell ref="CJ3:CM3"/>
    <mergeCell ref="CF5:CI5"/>
    <mergeCell ref="BT7:BW7"/>
    <mergeCell ref="BH5:BK5"/>
    <mergeCell ref="AV7:AY7"/>
    <mergeCell ref="BP4:BS4"/>
    <mergeCell ref="AR4:AU4"/>
    <mergeCell ref="AZ4:BC4"/>
    <mergeCell ref="BP6:BS6"/>
    <mergeCell ref="BH7:BK7"/>
    <mergeCell ref="BP5:BS5"/>
    <mergeCell ref="BH6:BK6"/>
    <mergeCell ref="BD3:BG3"/>
    <mergeCell ref="CB3:CE3"/>
    <mergeCell ref="BD4:BG4"/>
    <mergeCell ref="AF4:AI4"/>
    <mergeCell ref="AJ4:AM4"/>
    <mergeCell ref="AR3:AU3"/>
    <mergeCell ref="AF3:AI3"/>
    <mergeCell ref="AN4:AQ4"/>
    <mergeCell ref="CP13:CQ13"/>
    <mergeCell ref="CP14:CQ14"/>
    <mergeCell ref="CN13:CO13"/>
    <mergeCell ref="CN11:CO11"/>
    <mergeCell ref="CN10:CO10"/>
    <mergeCell ref="CN15:CO15"/>
    <mergeCell ref="AB4:AE4"/>
    <mergeCell ref="CF6:CI6"/>
    <mergeCell ref="CJ6:CM6"/>
    <mergeCell ref="BX4:CA4"/>
    <mergeCell ref="CB7:CE7"/>
    <mergeCell ref="CJ5:CM5"/>
    <mergeCell ref="CB5:CE5"/>
    <mergeCell ref="CB6:CE6"/>
    <mergeCell ref="AN6:AQ6"/>
    <mergeCell ref="AR6:AU6"/>
    <mergeCell ref="BD8:BG8"/>
    <mergeCell ref="AR8:AU8"/>
    <mergeCell ref="BH10:BK10"/>
    <mergeCell ref="CF10:CI10"/>
    <mergeCell ref="BP10:BS10"/>
    <mergeCell ref="BX10:CA10"/>
    <mergeCell ref="CB10:CE10"/>
    <mergeCell ref="BH9:BK9"/>
    <mergeCell ref="CP15:CQ15"/>
    <mergeCell ref="CP28:CQ28"/>
    <mergeCell ref="CP19:CQ19"/>
    <mergeCell ref="CN22:CO22"/>
    <mergeCell ref="CP23:CQ23"/>
    <mergeCell ref="CN20:CO20"/>
    <mergeCell ref="CP26:CQ26"/>
    <mergeCell ref="CP29:CQ29"/>
    <mergeCell ref="CP31:CQ31"/>
    <mergeCell ref="CN29:CO29"/>
    <mergeCell ref="CP30:CQ30"/>
    <mergeCell ref="CN31:CO31"/>
    <mergeCell ref="CN25:CO25"/>
    <mergeCell ref="CP24:CQ24"/>
    <mergeCell ref="CN19:CO19"/>
    <mergeCell ref="CN28:CO28"/>
    <mergeCell ref="CP27:CQ27"/>
    <mergeCell ref="CN30:CO30"/>
    <mergeCell ref="CN26:CO26"/>
    <mergeCell ref="CN27:CO27"/>
    <mergeCell ref="CP20:CQ20"/>
    <mergeCell ref="CN21:CO21"/>
    <mergeCell ref="CP21:CQ21"/>
    <mergeCell ref="CP22:CQ22"/>
    <mergeCell ref="CP25:CQ25"/>
    <mergeCell ref="CP16:CQ16"/>
    <mergeCell ref="CN17:CO17"/>
    <mergeCell ref="CP17:CQ17"/>
    <mergeCell ref="CN18:CO18"/>
    <mergeCell ref="CP18:CQ18"/>
    <mergeCell ref="CN16:CO16"/>
    <mergeCell ref="CN24:CO24"/>
    <mergeCell ref="CN23:CO23"/>
    <mergeCell ref="BL8:BO8"/>
    <mergeCell ref="BP8:BS8"/>
    <mergeCell ref="CJ8:CM8"/>
    <mergeCell ref="CJ9:CM9"/>
    <mergeCell ref="CF9:CI9"/>
    <mergeCell ref="BT5:BW5"/>
    <mergeCell ref="BX8:CA8"/>
    <mergeCell ref="BL6:BO6"/>
    <mergeCell ref="BX6:CA6"/>
    <mergeCell ref="BX5:CA5"/>
    <mergeCell ref="CF11:CI11"/>
    <mergeCell ref="CB11:CE11"/>
    <mergeCell ref="CJ11:CM11"/>
    <mergeCell ref="CN9:CO9"/>
    <mergeCell ref="CN14:CO14"/>
    <mergeCell ref="CN8:CO8"/>
    <mergeCell ref="BP9:BS9"/>
    <mergeCell ref="BX9:CA9"/>
    <mergeCell ref="BT9:BW9"/>
    <mergeCell ref="CJ10:CM10"/>
    <mergeCell ref="CA1:CE1"/>
    <mergeCell ref="BT1:BZ1"/>
    <mergeCell ref="CF3:CI3"/>
    <mergeCell ref="CB4:CE4"/>
    <mergeCell ref="CF4:CI4"/>
    <mergeCell ref="BH4:BK4"/>
    <mergeCell ref="BH3:BK3"/>
    <mergeCell ref="AV3:AY3"/>
    <mergeCell ref="BL4:BO4"/>
    <mergeCell ref="AV4:AY4"/>
    <mergeCell ref="BT3:BW3"/>
    <mergeCell ref="BX3:CA3"/>
    <mergeCell ref="BL3:BO3"/>
    <mergeCell ref="BP3:BS3"/>
    <mergeCell ref="X3:AA3"/>
    <mergeCell ref="AZ8:BC8"/>
    <mergeCell ref="AN8:AQ8"/>
    <mergeCell ref="AR9:AU9"/>
    <mergeCell ref="AN7:AQ7"/>
    <mergeCell ref="I8:J8"/>
    <mergeCell ref="L7:O7"/>
    <mergeCell ref="L8:O8"/>
    <mergeCell ref="I9:J9"/>
    <mergeCell ref="P9:S9"/>
    <mergeCell ref="AJ9:AM9"/>
    <mergeCell ref="AV8:AY8"/>
    <mergeCell ref="AV9:AY9"/>
    <mergeCell ref="I7:J7"/>
    <mergeCell ref="P7:S7"/>
    <mergeCell ref="X8:AA8"/>
    <mergeCell ref="X7:AA7"/>
    <mergeCell ref="AB7:AE7"/>
    <mergeCell ref="AN9:AQ9"/>
    <mergeCell ref="AF7:AI7"/>
    <mergeCell ref="AJ7:AM7"/>
    <mergeCell ref="L4:O4"/>
    <mergeCell ref="AJ6:AM6"/>
    <mergeCell ref="AJ5:AM5"/>
    <mergeCell ref="I3:J4"/>
    <mergeCell ref="L47:W47"/>
    <mergeCell ref="J47:K47"/>
    <mergeCell ref="J42:K42"/>
    <mergeCell ref="T5:W5"/>
    <mergeCell ref="I5:J6"/>
    <mergeCell ref="T7:W7"/>
    <mergeCell ref="P8:S8"/>
    <mergeCell ref="P5:S5"/>
    <mergeCell ref="L5:O5"/>
    <mergeCell ref="L6:O6"/>
    <mergeCell ref="T6:W6"/>
    <mergeCell ref="T9:W9"/>
    <mergeCell ref="T8:W8"/>
    <mergeCell ref="P31:S31"/>
    <mergeCell ref="T31:W31"/>
    <mergeCell ref="P3:S3"/>
    <mergeCell ref="T3:W3"/>
    <mergeCell ref="P4:S4"/>
    <mergeCell ref="T4:W4"/>
    <mergeCell ref="J48:K48"/>
    <mergeCell ref="L48:W48"/>
    <mergeCell ref="L42:W42"/>
    <mergeCell ref="I11:J11"/>
    <mergeCell ref="J41:K41"/>
    <mergeCell ref="J34:K34"/>
    <mergeCell ref="L34:W34"/>
    <mergeCell ref="I10:J10"/>
    <mergeCell ref="L31:O31"/>
    <mergeCell ref="L10:O10"/>
    <mergeCell ref="L11:O11"/>
    <mergeCell ref="P11:S11"/>
    <mergeCell ref="T11:W11"/>
    <mergeCell ref="R39:W39"/>
    <mergeCell ref="J40:K40"/>
    <mergeCell ref="L40:W40"/>
    <mergeCell ref="J38:K38"/>
    <mergeCell ref="J37:K37"/>
    <mergeCell ref="J35:W35"/>
    <mergeCell ref="L37:W37"/>
    <mergeCell ref="AZ39:BE39"/>
    <mergeCell ref="Z35:AY35"/>
    <mergeCell ref="BF36:BG36"/>
    <mergeCell ref="AZ36:BE36"/>
    <mergeCell ref="AJ31:AM31"/>
    <mergeCell ref="P6:S6"/>
    <mergeCell ref="P10:S10"/>
    <mergeCell ref="T10:W10"/>
    <mergeCell ref="X10:AA10"/>
    <mergeCell ref="X11:AA11"/>
    <mergeCell ref="AV6:AY6"/>
    <mergeCell ref="X9:AA9"/>
    <mergeCell ref="X31:AA31"/>
    <mergeCell ref="AB31:AE31"/>
    <mergeCell ref="AV31:AY31"/>
    <mergeCell ref="X6:AA6"/>
    <mergeCell ref="AB6:AE6"/>
    <mergeCell ref="AJ8:AM8"/>
    <mergeCell ref="Z37:AY37"/>
    <mergeCell ref="AN31:AQ31"/>
    <mergeCell ref="AR31:AU31"/>
    <mergeCell ref="BD9:BG9"/>
    <mergeCell ref="BD10:BG10"/>
    <mergeCell ref="BD11:BG11"/>
    <mergeCell ref="BV37:CG37"/>
    <mergeCell ref="AZ38:BE38"/>
    <mergeCell ref="BF37:BG37"/>
    <mergeCell ref="AR11:AU11"/>
    <mergeCell ref="AN11:AQ11"/>
    <mergeCell ref="BH11:BK11"/>
    <mergeCell ref="BT32:BW32"/>
    <mergeCell ref="BH31:BK31"/>
    <mergeCell ref="L41:W41"/>
    <mergeCell ref="BX31:CA31"/>
    <mergeCell ref="BT11:BW11"/>
    <mergeCell ref="BH36:BS36"/>
    <mergeCell ref="AR32:AU32"/>
    <mergeCell ref="AV32:AY32"/>
    <mergeCell ref="AZ32:BC32"/>
    <mergeCell ref="AB32:AE32"/>
    <mergeCell ref="L38:W38"/>
    <mergeCell ref="L32:O32"/>
    <mergeCell ref="AF32:AI32"/>
    <mergeCell ref="AN32:AQ32"/>
    <mergeCell ref="AB11:AE11"/>
    <mergeCell ref="AF11:AI11"/>
    <mergeCell ref="J36:W36"/>
    <mergeCell ref="BL31:BO31"/>
    <mergeCell ref="AB9:AE9"/>
    <mergeCell ref="AR10:AU10"/>
    <mergeCell ref="AJ10:AM10"/>
    <mergeCell ref="AN10:AQ10"/>
    <mergeCell ref="AJ11:AM11"/>
    <mergeCell ref="BF35:BG35"/>
    <mergeCell ref="BH34:BU34"/>
    <mergeCell ref="AZ11:BC11"/>
    <mergeCell ref="AV10:AY10"/>
    <mergeCell ref="AV11:AY11"/>
    <mergeCell ref="BT10:BW10"/>
    <mergeCell ref="BL9:BO9"/>
    <mergeCell ref="Z34:BG34"/>
    <mergeCell ref="BL10:BO10"/>
    <mergeCell ref="Z40:CI45"/>
    <mergeCell ref="J32:K32"/>
    <mergeCell ref="P32:S32"/>
    <mergeCell ref="T32:W32"/>
    <mergeCell ref="L9:O9"/>
    <mergeCell ref="AF9:AI9"/>
    <mergeCell ref="BX11:CA11"/>
    <mergeCell ref="BD32:BG32"/>
    <mergeCell ref="BL32:BO32"/>
    <mergeCell ref="BP32:BS32"/>
    <mergeCell ref="AZ9:BC9"/>
    <mergeCell ref="J12:K12"/>
    <mergeCell ref="J13:K13"/>
    <mergeCell ref="BL11:BO11"/>
    <mergeCell ref="BP11:BS11"/>
    <mergeCell ref="AZ10:BC10"/>
    <mergeCell ref="AB10:AE10"/>
    <mergeCell ref="AF10:AI10"/>
    <mergeCell ref="L39:Q39"/>
    <mergeCell ref="CB9:CE9"/>
    <mergeCell ref="BX32:CA32"/>
    <mergeCell ref="CB32:CE32"/>
    <mergeCell ref="BT31:BW31"/>
    <mergeCell ref="CB31:CE31"/>
  </mergeCells>
  <phoneticPr fontId="41"/>
  <conditionalFormatting sqref="L31:O31">
    <cfRule type="cellIs" dxfId="361" priority="2" stopIfTrue="1" operator="greaterThan">
      <formula>$L$11</formula>
    </cfRule>
  </conditionalFormatting>
  <conditionalFormatting sqref="L32:CM32">
    <cfRule type="cellIs" dxfId="360" priority="21" stopIfTrue="1" operator="lessThan">
      <formula>0</formula>
    </cfRule>
  </conditionalFormatting>
  <conditionalFormatting sqref="P31:S31">
    <cfRule type="cellIs" dxfId="359" priority="3" stopIfTrue="1" operator="greaterThan">
      <formula>$P$11</formula>
    </cfRule>
  </conditionalFormatting>
  <conditionalFormatting sqref="T31:W31">
    <cfRule type="cellIs" dxfId="358" priority="4" stopIfTrue="1" operator="greaterThan">
      <formula>$T$11</formula>
    </cfRule>
  </conditionalFormatting>
  <conditionalFormatting sqref="X31:AA31">
    <cfRule type="cellIs" dxfId="357" priority="5" stopIfTrue="1" operator="greaterThan">
      <formula>$X$11</formula>
    </cfRule>
  </conditionalFormatting>
  <conditionalFormatting sqref="AB31:AE31">
    <cfRule type="cellIs" dxfId="356" priority="6" stopIfTrue="1" operator="greaterThan">
      <formula>$AB$11</formula>
    </cfRule>
  </conditionalFormatting>
  <conditionalFormatting sqref="AF31:AI31">
    <cfRule type="cellIs" dxfId="355" priority="7" stopIfTrue="1" operator="greaterThan">
      <formula>$AF$11</formula>
    </cfRule>
  </conditionalFormatting>
  <conditionalFormatting sqref="AJ31:AM31">
    <cfRule type="cellIs" dxfId="354" priority="8" stopIfTrue="1" operator="greaterThan">
      <formula>$AJ$11</formula>
    </cfRule>
  </conditionalFormatting>
  <conditionalFormatting sqref="AN31:AQ31">
    <cfRule type="cellIs" dxfId="353" priority="9" stopIfTrue="1" operator="greaterThan">
      <formula>$AN$11</formula>
    </cfRule>
  </conditionalFormatting>
  <conditionalFormatting sqref="AR31:AU31">
    <cfRule type="cellIs" dxfId="352" priority="10" stopIfTrue="1" operator="greaterThan">
      <formula>$AR$11</formula>
    </cfRule>
  </conditionalFormatting>
  <conditionalFormatting sqref="AV31:AY31">
    <cfRule type="cellIs" dxfId="351" priority="11" stopIfTrue="1" operator="greaterThan">
      <formula>$AV$11</formula>
    </cfRule>
  </conditionalFormatting>
  <conditionalFormatting sqref="AZ1:BC1">
    <cfRule type="expression" dxfId="350" priority="1" stopIfTrue="1">
      <formula>"WEEKDAY($AX$1)=1"</formula>
    </cfRule>
  </conditionalFormatting>
  <conditionalFormatting sqref="AZ31:BC31">
    <cfRule type="cellIs" dxfId="349" priority="12" stopIfTrue="1" operator="greaterThan">
      <formula>$AZ$11</formula>
    </cfRule>
  </conditionalFormatting>
  <conditionalFormatting sqref="BD31:BG31">
    <cfRule type="cellIs" dxfId="348" priority="13" stopIfTrue="1" operator="greaterThan">
      <formula>$BD$11</formula>
    </cfRule>
  </conditionalFormatting>
  <conditionalFormatting sqref="BH31:BK31">
    <cfRule type="cellIs" dxfId="347" priority="14" stopIfTrue="1" operator="greaterThan">
      <formula>$BH$11</formula>
    </cfRule>
  </conditionalFormatting>
  <conditionalFormatting sqref="BL31:BO31">
    <cfRule type="cellIs" dxfId="346" priority="15" stopIfTrue="1" operator="greaterThan">
      <formula>$BL$11</formula>
    </cfRule>
  </conditionalFormatting>
  <conditionalFormatting sqref="BP31:BS31">
    <cfRule type="cellIs" dxfId="345" priority="22" stopIfTrue="1" operator="greaterThan">
      <formula>$BP$11</formula>
    </cfRule>
  </conditionalFormatting>
  <conditionalFormatting sqref="BT31:BW31">
    <cfRule type="cellIs" dxfId="344" priority="16" stopIfTrue="1" operator="greaterThan">
      <formula>$BT$11</formula>
    </cfRule>
  </conditionalFormatting>
  <conditionalFormatting sqref="BX31:CA31">
    <cfRule type="cellIs" dxfId="343" priority="20" stopIfTrue="1" operator="greaterThan">
      <formula>$BX$11</formula>
    </cfRule>
  </conditionalFormatting>
  <conditionalFormatting sqref="CB31:CE31">
    <cfRule type="cellIs" dxfId="342" priority="17" stopIfTrue="1" operator="greaterThan">
      <formula>$CB$11</formula>
    </cfRule>
  </conditionalFormatting>
  <conditionalFormatting sqref="CF31:CI31">
    <cfRule type="cellIs" dxfId="341" priority="18" stopIfTrue="1" operator="greaterThan">
      <formula>$CF$11</formula>
    </cfRule>
  </conditionalFormatting>
  <conditionalFormatting sqref="CJ31:CM31">
    <cfRule type="cellIs" dxfId="340" priority="19" stopIfTrue="1" operator="greaterThan">
      <formula>$CJ$11</formula>
    </cfRule>
  </conditionalFormatting>
  <printOptions horizontalCentered="1"/>
  <pageMargins left="0.19652777777777777" right="0.19652777777777777" top="0.19652777777777777" bottom="0.19652777777777777" header="0.51180555555555562" footer="0.51180555555555562"/>
  <pageSetup paperSize="9" scale="62" orientation="landscape" useFirstPageNumber="1" errors="NA" horizontalDpi="360" verticalDpi="360" r:id="rId1"/>
  <headerFooter alignWithMargins="0"/>
  <ignoredErrors>
    <ignoredError sqref="L15:CM20 L22:CM30 N21:CM21 L21:M21 L14:AX14 BB14:CM14" unlockedFormula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DV52"/>
  <sheetViews>
    <sheetView showGridLines="0" showZeros="0" zoomScale="66" zoomScaleNormal="66" zoomScaleSheetLayoutView="50" workbookViewId="0">
      <selection activeCell="AO20" sqref="AO20"/>
    </sheetView>
  </sheetViews>
  <sheetFormatPr baseColWidth="10" defaultColWidth="3.83203125" defaultRowHeight="20.25" customHeight="1"/>
  <cols>
    <col min="1" max="1" width="3.5" style="64" customWidth="1"/>
    <col min="2" max="2" width="10.6640625" style="65" customWidth="1"/>
    <col min="3" max="3" width="6.6640625" style="65" customWidth="1"/>
    <col min="4" max="7" width="6.6640625" style="65" hidden="1" customWidth="1"/>
    <col min="8" max="8" width="6.6640625" style="64" customWidth="1"/>
    <col min="9" max="9" width="15" style="64" bestFit="1" customWidth="1"/>
    <col min="10" max="10" width="10.6640625" style="64" customWidth="1"/>
    <col min="11" max="11" width="11.33203125" style="65" customWidth="1"/>
    <col min="12" max="19" width="1.83203125" style="65" customWidth="1"/>
    <col min="20" max="78" width="1.83203125" style="64" customWidth="1"/>
    <col min="79" max="79" width="2.33203125" style="64" customWidth="1"/>
    <col min="80" max="91" width="1.83203125" style="64" customWidth="1"/>
    <col min="92" max="93" width="4.83203125" style="64" customWidth="1"/>
    <col min="94" max="94" width="4.83203125" style="221" customWidth="1"/>
    <col min="95" max="95" width="4.83203125" style="64" customWidth="1"/>
    <col min="96" max="97" width="8.6640625" style="64" customWidth="1"/>
    <col min="98" max="98" width="8.6640625" style="69" customWidth="1"/>
    <col min="99" max="99" width="12.33203125" style="69" customWidth="1"/>
    <col min="100" max="100" width="7.6640625" style="69" hidden="1" customWidth="1"/>
    <col min="101" max="101" width="6.6640625" style="64" customWidth="1"/>
    <col min="102" max="102" width="5.5" style="64" customWidth="1"/>
    <col min="103" max="16384" width="3.83203125" style="64"/>
  </cols>
  <sheetData>
    <row r="1" spans="1:105" ht="36" customHeight="1">
      <c r="K1" s="1248" t="str">
        <f>ﾃﾞｰﾀ入力!B4</f>
        <v>新宿三丁目</v>
      </c>
      <c r="L1" s="1248"/>
      <c r="M1" s="1248"/>
      <c r="N1" s="1248"/>
      <c r="O1" s="1248"/>
      <c r="P1" s="1248"/>
      <c r="Q1" s="1248"/>
      <c r="R1" s="1248"/>
      <c r="S1" s="1248"/>
      <c r="T1" s="1248"/>
      <c r="U1" s="1248"/>
      <c r="V1" s="1343" t="s">
        <v>139</v>
      </c>
      <c r="W1" s="1343"/>
      <c r="X1" s="1343"/>
      <c r="Y1" s="1343"/>
      <c r="Z1" s="222"/>
      <c r="AC1" s="1340">
        <f>ﾃﾞｰﾀ入力!B5</f>
        <v>4</v>
      </c>
      <c r="AD1" s="1340"/>
      <c r="AE1" s="1340"/>
      <c r="AF1" s="1340"/>
      <c r="AG1" s="1340"/>
      <c r="AH1" s="1340"/>
      <c r="AI1" s="1340"/>
      <c r="AJ1" s="1340" t="s">
        <v>8</v>
      </c>
      <c r="AK1" s="1340"/>
      <c r="AL1" s="1340"/>
      <c r="AM1" s="1340"/>
      <c r="AN1" s="1340">
        <v>21</v>
      </c>
      <c r="AO1" s="1340"/>
      <c r="AP1" s="1340"/>
      <c r="AQ1" s="1340"/>
      <c r="AR1" s="1340" t="s">
        <v>120</v>
      </c>
      <c r="AS1" s="1340"/>
      <c r="AT1" s="1340"/>
      <c r="AU1" s="1340"/>
      <c r="AV1" s="605"/>
      <c r="AW1" s="605"/>
      <c r="AX1" s="605"/>
      <c r="AY1" s="605"/>
      <c r="AZ1" s="1342">
        <f>DATE(ﾃﾞｰﾀ入力!B3,ﾃﾞｰﾀ入力!B5,AN1)</f>
        <v>46133</v>
      </c>
      <c r="BA1" s="1342"/>
      <c r="BB1" s="1342"/>
      <c r="BC1" s="1342"/>
      <c r="BD1" s="1341" t="s">
        <v>148</v>
      </c>
      <c r="BE1" s="1341"/>
      <c r="BF1" s="1341"/>
      <c r="BG1" s="1341"/>
      <c r="BH1" s="1341"/>
      <c r="BI1" s="1341"/>
      <c r="BJ1" s="1341"/>
      <c r="BK1" s="1341"/>
      <c r="BL1" s="223"/>
      <c r="BM1" s="223"/>
      <c r="BN1" s="223"/>
      <c r="BO1" s="223"/>
      <c r="BP1" s="223"/>
      <c r="BQ1" s="223"/>
      <c r="BR1" s="223"/>
      <c r="BS1" s="223"/>
      <c r="BT1" s="1294" t="s">
        <v>200</v>
      </c>
      <c r="BU1" s="1294"/>
      <c r="BV1" s="1294"/>
      <c r="BW1" s="1294"/>
      <c r="BX1" s="1294"/>
      <c r="BY1" s="1294"/>
      <c r="BZ1" s="1294"/>
      <c r="CA1" s="1293">
        <v>1</v>
      </c>
      <c r="CB1" s="1293"/>
      <c r="CC1" s="1293"/>
      <c r="CD1" s="1293"/>
      <c r="CE1" s="1293"/>
      <c r="CH1" s="69"/>
      <c r="CI1" s="69"/>
      <c r="CJ1" s="69"/>
      <c r="CP1" s="64"/>
      <c r="CT1" s="64"/>
      <c r="CU1" s="64"/>
      <c r="CV1" s="64"/>
    </row>
    <row r="2" spans="1:105" ht="20.25" customHeight="1">
      <c r="B2" s="224"/>
      <c r="I2" s="225"/>
      <c r="J2" s="226"/>
      <c r="K2" s="318"/>
      <c r="L2" s="351">
        <v>0.20833333333333334</v>
      </c>
      <c r="M2" s="352"/>
      <c r="N2" s="352"/>
      <c r="O2" s="353"/>
      <c r="P2" s="354">
        <v>0.25</v>
      </c>
      <c r="Q2" s="355"/>
      <c r="R2" s="355"/>
      <c r="S2" s="355"/>
      <c r="T2" s="355" t="s">
        <v>149</v>
      </c>
      <c r="U2" s="355"/>
      <c r="V2" s="356"/>
      <c r="W2" s="356"/>
      <c r="X2" s="355" t="s">
        <v>150</v>
      </c>
      <c r="Y2" s="355"/>
      <c r="Z2" s="355"/>
      <c r="AA2" s="355"/>
      <c r="AB2" s="355" t="s">
        <v>151</v>
      </c>
      <c r="AC2" s="355"/>
      <c r="AD2" s="355"/>
      <c r="AE2" s="355"/>
      <c r="AF2" s="355" t="s">
        <v>152</v>
      </c>
      <c r="AG2" s="355"/>
      <c r="AH2" s="355"/>
      <c r="AI2" s="355"/>
      <c r="AJ2" s="355" t="s">
        <v>153</v>
      </c>
      <c r="AK2" s="355"/>
      <c r="AL2" s="355"/>
      <c r="AM2" s="355"/>
      <c r="AN2" s="355" t="s">
        <v>154</v>
      </c>
      <c r="AO2" s="355"/>
      <c r="AP2" s="355"/>
      <c r="AQ2" s="355"/>
      <c r="AR2" s="355" t="s">
        <v>155</v>
      </c>
      <c r="AS2" s="355"/>
      <c r="AT2" s="355"/>
      <c r="AU2" s="355"/>
      <c r="AV2" s="355" t="s">
        <v>156</v>
      </c>
      <c r="AW2" s="355"/>
      <c r="AX2" s="355"/>
      <c r="AY2" s="355"/>
      <c r="AZ2" s="355" t="s">
        <v>157</v>
      </c>
      <c r="BA2" s="355"/>
      <c r="BB2" s="355"/>
      <c r="BC2" s="355"/>
      <c r="BD2" s="355" t="s">
        <v>158</v>
      </c>
      <c r="BE2" s="355"/>
      <c r="BF2" s="355"/>
      <c r="BG2" s="355"/>
      <c r="BH2" s="355" t="s">
        <v>159</v>
      </c>
      <c r="BI2" s="355"/>
      <c r="BJ2" s="355"/>
      <c r="BK2" s="355"/>
      <c r="BL2" s="355" t="s">
        <v>160</v>
      </c>
      <c r="BM2" s="355"/>
      <c r="BN2" s="355"/>
      <c r="BO2" s="355"/>
      <c r="BP2" s="355" t="s">
        <v>161</v>
      </c>
      <c r="BQ2" s="355"/>
      <c r="BR2" s="355"/>
      <c r="BS2" s="355"/>
      <c r="BT2" s="355" t="s">
        <v>162</v>
      </c>
      <c r="BU2" s="355"/>
      <c r="BV2" s="355"/>
      <c r="BW2" s="355"/>
      <c r="BX2" s="355" t="s">
        <v>163</v>
      </c>
      <c r="BY2" s="355"/>
      <c r="BZ2" s="355"/>
      <c r="CA2" s="355"/>
      <c r="CB2" s="355" t="s">
        <v>164</v>
      </c>
      <c r="CC2" s="355"/>
      <c r="CD2" s="355"/>
      <c r="CE2" s="355"/>
      <c r="CF2" s="355" t="s">
        <v>165</v>
      </c>
      <c r="CG2" s="355"/>
      <c r="CH2" s="355"/>
      <c r="CI2" s="355"/>
      <c r="CJ2" s="355" t="s">
        <v>166</v>
      </c>
      <c r="CK2" s="355"/>
      <c r="CL2" s="355"/>
      <c r="CM2" s="355"/>
      <c r="CN2" s="1214"/>
      <c r="CO2" s="1214"/>
      <c r="CP2" s="64"/>
      <c r="CT2" s="221"/>
      <c r="CU2" s="64"/>
      <c r="CV2" s="64"/>
      <c r="CX2" s="69"/>
      <c r="CY2" s="69"/>
      <c r="CZ2" s="69"/>
    </row>
    <row r="3" spans="1:105" ht="20.25" customHeight="1">
      <c r="I3" s="1311" t="s">
        <v>167</v>
      </c>
      <c r="J3" s="1311"/>
      <c r="K3" s="357" t="s">
        <v>168</v>
      </c>
      <c r="L3" s="1210">
        <f>CHOOSE(CA1,ﾃﾞｰﾀ入力!X4,ﾃﾞｰﾀ入力!X5,ﾃﾞｰﾀ入力!X6,ﾃﾞｰﾀ入力!X7,ﾃﾞｰﾀ入力!X8,ﾃﾞｰﾀ入力!X9)</f>
        <v>0</v>
      </c>
      <c r="M3" s="1210"/>
      <c r="N3" s="1210"/>
      <c r="O3" s="1210"/>
      <c r="P3" s="1217">
        <f>CHOOSE($CA$1,ﾃﾞｰﾀ入力!Y$4,ﾃﾞｰﾀ入力!Y$5,ﾃﾞｰﾀ入力!Y$6,ﾃﾞｰﾀ入力!Y$7,ﾃﾞｰﾀ入力!Y$8,ﾃﾞｰﾀ入力!Y$9)</f>
        <v>0</v>
      </c>
      <c r="Q3" s="1217"/>
      <c r="R3" s="1217"/>
      <c r="S3" s="1217"/>
      <c r="T3" s="1217">
        <f>CHOOSE($CA$1,ﾃﾞｰﾀ入力!Z$4,ﾃﾞｰﾀ入力!Z$5,ﾃﾞｰﾀ入力!Z$6,ﾃﾞｰﾀ入力!Z$7,ﾃﾞｰﾀ入力!Z$8,ﾃﾞｰﾀ入力!Z$9)</f>
        <v>0</v>
      </c>
      <c r="U3" s="1217"/>
      <c r="V3" s="1217"/>
      <c r="W3" s="1217"/>
      <c r="X3" s="1217">
        <f>CHOOSE($CA$1,ﾃﾞｰﾀ入力!AA$4,ﾃﾞｰﾀ入力!AA$5,ﾃﾞｰﾀ入力!AA$6,ﾃﾞｰﾀ入力!AA$7,ﾃﾞｰﾀ入力!AA$8,ﾃﾞｰﾀ入力!AA$9)</f>
        <v>7</v>
      </c>
      <c r="Y3" s="1217"/>
      <c r="Z3" s="1217"/>
      <c r="AA3" s="1217"/>
      <c r="AB3" s="1217">
        <f>CHOOSE($CA$1,ﾃﾞｰﾀ入力!AB$4,ﾃﾞｰﾀ入力!AB$5,ﾃﾞｰﾀ入力!AB$6,ﾃﾞｰﾀ入力!AB$7,ﾃﾞｰﾀ入力!AB$8,ﾃﾞｰﾀ入力!AB$9)</f>
        <v>13</v>
      </c>
      <c r="AC3" s="1217"/>
      <c r="AD3" s="1217"/>
      <c r="AE3" s="1217"/>
      <c r="AF3" s="1217">
        <f>CHOOSE($CA$1,ﾃﾞｰﾀ入力!AC$4,ﾃﾞｰﾀ入力!AC$5,ﾃﾞｰﾀ入力!AC$6,ﾃﾞｰﾀ入力!AC$7,ﾃﾞｰﾀ入力!AC$8,ﾃﾞｰﾀ入力!AC$9)</f>
        <v>13</v>
      </c>
      <c r="AG3" s="1217"/>
      <c r="AH3" s="1217"/>
      <c r="AI3" s="1217"/>
      <c r="AJ3" s="1217">
        <f>CHOOSE($CA$1,ﾃﾞｰﾀ入力!AD$4,ﾃﾞｰﾀ入力!AD$5,ﾃﾞｰﾀ入力!AD$6,ﾃﾞｰﾀ入力!AD$7,ﾃﾞｰﾀ入力!AD$8,ﾃﾞｰﾀ入力!AD$9)</f>
        <v>18</v>
      </c>
      <c r="AK3" s="1217"/>
      <c r="AL3" s="1217"/>
      <c r="AM3" s="1217"/>
      <c r="AN3" s="1217">
        <f>CHOOSE($CA$1,ﾃﾞｰﾀ入力!AE$4,ﾃﾞｰﾀ入力!AE$5,ﾃﾞｰﾀ入力!AE$6,ﾃﾞｰﾀ入力!AE$7,ﾃﾞｰﾀ入力!AE$8,ﾃﾞｰﾀ入力!AE$9)</f>
        <v>28</v>
      </c>
      <c r="AO3" s="1217"/>
      <c r="AP3" s="1217"/>
      <c r="AQ3" s="1217"/>
      <c r="AR3" s="1217">
        <f>CHOOSE($CA$1,ﾃﾞｰﾀ入力!AF$4,ﾃﾞｰﾀ入力!AF$5,ﾃﾞｰﾀ入力!AF$6,ﾃﾞｰﾀ入力!AF$7,ﾃﾞｰﾀ入力!AF$8,ﾃﾞｰﾀ入力!AF$9)</f>
        <v>31</v>
      </c>
      <c r="AS3" s="1217"/>
      <c r="AT3" s="1217"/>
      <c r="AU3" s="1217"/>
      <c r="AV3" s="1217">
        <f>CHOOSE($CA$1,ﾃﾞｰﾀ入力!AG$4,ﾃﾞｰﾀ入力!AG$5,ﾃﾞｰﾀ入力!AG$6,ﾃﾞｰﾀ入力!AG$7,ﾃﾞｰﾀ入力!AG$8,ﾃﾞｰﾀ入力!AG$9)</f>
        <v>30</v>
      </c>
      <c r="AW3" s="1217"/>
      <c r="AX3" s="1217"/>
      <c r="AY3" s="1217"/>
      <c r="AZ3" s="1217">
        <f>CHOOSE($CA$1,ﾃﾞｰﾀ入力!AH$4,ﾃﾞｰﾀ入力!AH$5,ﾃﾞｰﾀ入力!AH$6,ﾃﾞｰﾀ入力!AH$7,ﾃﾞｰﾀ入力!AH$8,ﾃﾞｰﾀ入力!AH$9)</f>
        <v>32</v>
      </c>
      <c r="BA3" s="1217"/>
      <c r="BB3" s="1217"/>
      <c r="BC3" s="1217"/>
      <c r="BD3" s="1217">
        <f>CHOOSE($CA$1,ﾃﾞｰﾀ入力!AI$4,ﾃﾞｰﾀ入力!AI$5,ﾃﾞｰﾀ入力!AI$6,ﾃﾞｰﾀ入力!AI$7,ﾃﾞｰﾀ入力!AI$8,ﾃﾞｰﾀ入力!AI$9)</f>
        <v>30</v>
      </c>
      <c r="BE3" s="1217"/>
      <c r="BF3" s="1217"/>
      <c r="BG3" s="1217"/>
      <c r="BH3" s="1217">
        <f>CHOOSE($CA$1,ﾃﾞｰﾀ入力!AJ$4,ﾃﾞｰﾀ入力!AJ$5,ﾃﾞｰﾀ入力!AJ$6,ﾃﾞｰﾀ入力!AJ$7,ﾃﾞｰﾀ入力!AJ$8,ﾃﾞｰﾀ入力!AJ$9)</f>
        <v>21</v>
      </c>
      <c r="BI3" s="1217"/>
      <c r="BJ3" s="1217"/>
      <c r="BK3" s="1217"/>
      <c r="BL3" s="1217">
        <f>CHOOSE($CA$1,ﾃﾞｰﾀ入力!AK$4,ﾃﾞｰﾀ入力!AK$5,ﾃﾞｰﾀ入力!AK$6,ﾃﾞｰﾀ入力!AK$7,ﾃﾞｰﾀ入力!AK$8,ﾃﾞｰﾀ入力!AK$9)</f>
        <v>15</v>
      </c>
      <c r="BM3" s="1217"/>
      <c r="BN3" s="1217"/>
      <c r="BO3" s="1217"/>
      <c r="BP3" s="1217">
        <f>CHOOSE($CA$1,ﾃﾞｰﾀ入力!AL$4,ﾃﾞｰﾀ入力!AL$5,ﾃﾞｰﾀ入力!AL$6,ﾃﾞｰﾀ入力!AL$7,ﾃﾞｰﾀ入力!AL$8,ﾃﾞｰﾀ入力!AL$9)</f>
        <v>16</v>
      </c>
      <c r="BQ3" s="1217"/>
      <c r="BR3" s="1217"/>
      <c r="BS3" s="1217"/>
      <c r="BT3" s="1217">
        <f>CHOOSE($CA$1,ﾃﾞｰﾀ入力!AM$4,ﾃﾞｰﾀ入力!AM$5,ﾃﾞｰﾀ入力!AM$6,ﾃﾞｰﾀ入力!AM$7,ﾃﾞｰﾀ入力!AM$8,ﾃﾞｰﾀ入力!AM$9)</f>
        <v>12</v>
      </c>
      <c r="BU3" s="1217"/>
      <c r="BV3" s="1217"/>
      <c r="BW3" s="1217"/>
      <c r="BX3" s="1217">
        <f>CHOOSE($CA$1,ﾃﾞｰﾀ入力!AN4,ﾃﾞｰﾀ入力!AN$5,ﾃﾞｰﾀ入力!AN$6,ﾃﾞｰﾀ入力!AN$7,ﾃﾞｰﾀ入力!AN$8,ﾃﾞｰﾀ入力!AN$9)</f>
        <v>4</v>
      </c>
      <c r="BY3" s="1217"/>
      <c r="BZ3" s="1217"/>
      <c r="CA3" s="1217"/>
      <c r="CB3" s="1217">
        <f>CHOOSE($CA$1,ﾃﾞｰﾀ入力!AO$4,ﾃﾞｰﾀ入力!AO$5,ﾃﾞｰﾀ入力!AO$6,ﾃﾞｰﾀ入力!AO$7,ﾃﾞｰﾀ入力!AO$8,ﾃﾞｰﾀ入力!AO$9)</f>
        <v>0</v>
      </c>
      <c r="CC3" s="1217"/>
      <c r="CD3" s="1217"/>
      <c r="CE3" s="1217"/>
      <c r="CF3" s="1217">
        <f>CHOOSE($CA$1,ﾃﾞｰﾀ入力!AP$4,ﾃﾞｰﾀ入力!AP$5,ﾃﾞｰﾀ入力!AP$6,ﾃﾞｰﾀ入力!AP$7,ﾃﾞｰﾀ入力!AP$8,ﾃﾞｰﾀ入力!AP$9)</f>
        <v>0</v>
      </c>
      <c r="CG3" s="1217"/>
      <c r="CH3" s="1217"/>
      <c r="CI3" s="1217"/>
      <c r="CJ3" s="1217">
        <f>CHOOSE($CA$1,ﾃﾞｰﾀ入力!AQ$4,ﾃﾞｰﾀ入力!AQ$5,ﾃﾞｰﾀ入力!AQ$6,ﾃﾞｰﾀ入力!AQ$7,ﾃﾞｰﾀ入力!AQ$8,ﾃﾞｰﾀ入力!AQ$9)</f>
        <v>0</v>
      </c>
      <c r="CK3" s="1217"/>
      <c r="CL3" s="1217"/>
      <c r="CM3" s="1295"/>
      <c r="CN3" s="1215">
        <f>CHOOSE(CA1,ﾃﾞｰﾀ入力!V4,ﾃﾞｰﾀ入力!V5,ﾃﾞｰﾀ入力!V6,ﾃﾞｰﾀ入力!V7,ﾃﾞｰﾀ入力!V8,ﾃﾞｰﾀ入力!V9)</f>
        <v>270</v>
      </c>
      <c r="CO3" s="1216"/>
      <c r="CP3" s="64"/>
      <c r="CT3" s="221"/>
      <c r="CU3" s="64"/>
      <c r="CV3" s="64"/>
      <c r="CX3" s="69"/>
      <c r="CY3" s="69"/>
      <c r="CZ3" s="69"/>
    </row>
    <row r="4" spans="1:105" ht="20.25" customHeight="1">
      <c r="I4" s="1311"/>
      <c r="J4" s="1311"/>
      <c r="K4" s="358" t="s">
        <v>169</v>
      </c>
      <c r="L4" s="1344">
        <f>L3</f>
        <v>0</v>
      </c>
      <c r="M4" s="1345"/>
      <c r="N4" s="1345"/>
      <c r="O4" s="1346"/>
      <c r="P4" s="1333">
        <f>L4+P3</f>
        <v>0</v>
      </c>
      <c r="Q4" s="1333"/>
      <c r="R4" s="1333"/>
      <c r="S4" s="1333"/>
      <c r="T4" s="1126">
        <f>P4+T3</f>
        <v>0</v>
      </c>
      <c r="U4" s="1127"/>
      <c r="V4" s="1127"/>
      <c r="W4" s="1127"/>
      <c r="X4" s="1333">
        <f>T4+X3</f>
        <v>7</v>
      </c>
      <c r="Y4" s="1333"/>
      <c r="Z4" s="1333"/>
      <c r="AA4" s="1333"/>
      <c r="AB4" s="1333">
        <f>X4+AB3</f>
        <v>20</v>
      </c>
      <c r="AC4" s="1333"/>
      <c r="AD4" s="1333"/>
      <c r="AE4" s="1333"/>
      <c r="AF4" s="1333">
        <f>AB4+AF3</f>
        <v>33</v>
      </c>
      <c r="AG4" s="1333"/>
      <c r="AH4" s="1333"/>
      <c r="AI4" s="1333"/>
      <c r="AJ4" s="1333">
        <f>AF4+AJ3</f>
        <v>51</v>
      </c>
      <c r="AK4" s="1333"/>
      <c r="AL4" s="1333"/>
      <c r="AM4" s="1333"/>
      <c r="AN4" s="1333">
        <f>AJ4+AN3</f>
        <v>79</v>
      </c>
      <c r="AO4" s="1333"/>
      <c r="AP4" s="1333"/>
      <c r="AQ4" s="1333"/>
      <c r="AR4" s="1333">
        <f>AN4+AR3</f>
        <v>110</v>
      </c>
      <c r="AS4" s="1333"/>
      <c r="AT4" s="1333"/>
      <c r="AU4" s="1333"/>
      <c r="AV4" s="1333">
        <f>AR4+AV3</f>
        <v>140</v>
      </c>
      <c r="AW4" s="1333"/>
      <c r="AX4" s="1333"/>
      <c r="AY4" s="1333"/>
      <c r="AZ4" s="1333">
        <f>AV4+AZ3</f>
        <v>172</v>
      </c>
      <c r="BA4" s="1333"/>
      <c r="BB4" s="1333"/>
      <c r="BC4" s="1333"/>
      <c r="BD4" s="1333">
        <f>AZ4+BD3</f>
        <v>202</v>
      </c>
      <c r="BE4" s="1333"/>
      <c r="BF4" s="1333"/>
      <c r="BG4" s="1333"/>
      <c r="BH4" s="1333">
        <f>BD4+BH3</f>
        <v>223</v>
      </c>
      <c r="BI4" s="1333"/>
      <c r="BJ4" s="1333"/>
      <c r="BK4" s="1333"/>
      <c r="BL4" s="1333">
        <f>BH4+BL3</f>
        <v>238</v>
      </c>
      <c r="BM4" s="1333"/>
      <c r="BN4" s="1333"/>
      <c r="BO4" s="1333"/>
      <c r="BP4" s="1333">
        <f>BL4+BP3</f>
        <v>254</v>
      </c>
      <c r="BQ4" s="1333"/>
      <c r="BR4" s="1333"/>
      <c r="BS4" s="1333"/>
      <c r="BT4" s="1333">
        <f>BP4+BT3</f>
        <v>266</v>
      </c>
      <c r="BU4" s="1333"/>
      <c r="BV4" s="1333"/>
      <c r="BW4" s="1333"/>
      <c r="BX4" s="1333">
        <f>BT4+BX3</f>
        <v>270</v>
      </c>
      <c r="BY4" s="1333"/>
      <c r="BZ4" s="1333"/>
      <c r="CA4" s="1333"/>
      <c r="CB4" s="1333">
        <f>BX4+CB3</f>
        <v>270</v>
      </c>
      <c r="CC4" s="1333"/>
      <c r="CD4" s="1333"/>
      <c r="CE4" s="1333"/>
      <c r="CF4" s="1333">
        <f>CB4+CF3</f>
        <v>270</v>
      </c>
      <c r="CG4" s="1333"/>
      <c r="CH4" s="1333"/>
      <c r="CI4" s="1333"/>
      <c r="CJ4" s="1333">
        <f>CF4+CJ3</f>
        <v>270</v>
      </c>
      <c r="CK4" s="1333"/>
      <c r="CL4" s="1333"/>
      <c r="CM4" s="1353"/>
      <c r="CN4" s="1210">
        <f t="shared" ref="CN4:CN11" si="0">SUM(P4:CM4)</f>
        <v>2875</v>
      </c>
      <c r="CO4" s="1211"/>
      <c r="CP4" s="64"/>
      <c r="CT4" s="221"/>
      <c r="CU4" s="64"/>
      <c r="CV4" s="64"/>
      <c r="CX4" s="69"/>
      <c r="CY4" s="69"/>
      <c r="CZ4" s="69"/>
    </row>
    <row r="5" spans="1:105" ht="20.25" customHeight="1">
      <c r="I5" s="1311" t="s">
        <v>170</v>
      </c>
      <c r="J5" s="1311"/>
      <c r="K5" s="359" t="s">
        <v>171</v>
      </c>
      <c r="L5" s="1239"/>
      <c r="M5" s="1240"/>
      <c r="N5" s="1240"/>
      <c r="O5" s="1241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126"/>
      <c r="AK5" s="1126"/>
      <c r="AL5" s="1126"/>
      <c r="AM5" s="1126"/>
      <c r="AN5" s="1126"/>
      <c r="AO5" s="1126"/>
      <c r="AP5" s="1126"/>
      <c r="AQ5" s="1126"/>
      <c r="AR5" s="1126"/>
      <c r="AS5" s="1126"/>
      <c r="AT5" s="1126"/>
      <c r="AU5" s="1126"/>
      <c r="AV5" s="1126"/>
      <c r="AW5" s="1126"/>
      <c r="AX5" s="1126"/>
      <c r="AY5" s="1126"/>
      <c r="AZ5" s="1126"/>
      <c r="BA5" s="1126"/>
      <c r="BB5" s="1126"/>
      <c r="BC5" s="1126"/>
      <c r="BD5" s="1126"/>
      <c r="BE5" s="1126"/>
      <c r="BF5" s="1126"/>
      <c r="BG5" s="1126"/>
      <c r="BH5" s="1126"/>
      <c r="BI5" s="1126"/>
      <c r="BJ5" s="1126"/>
      <c r="BK5" s="1126"/>
      <c r="BL5" s="1126"/>
      <c r="BM5" s="1126"/>
      <c r="BN5" s="1126"/>
      <c r="BO5" s="1126"/>
      <c r="BP5" s="1126"/>
      <c r="BQ5" s="1126"/>
      <c r="BR5" s="1126"/>
      <c r="BS5" s="1126"/>
      <c r="BT5" s="1126"/>
      <c r="BU5" s="1126"/>
      <c r="BV5" s="1126"/>
      <c r="BW5" s="1126"/>
      <c r="BX5" s="1126"/>
      <c r="BY5" s="1126"/>
      <c r="BZ5" s="1126"/>
      <c r="CA5" s="1126"/>
      <c r="CB5" s="1126"/>
      <c r="CC5" s="1126"/>
      <c r="CD5" s="1126"/>
      <c r="CE5" s="1126"/>
      <c r="CF5" s="1297"/>
      <c r="CG5" s="1297"/>
      <c r="CH5" s="1297"/>
      <c r="CI5" s="1297"/>
      <c r="CJ5" s="1297"/>
      <c r="CK5" s="1297"/>
      <c r="CL5" s="1297"/>
      <c r="CM5" s="1354"/>
      <c r="CN5" s="1210">
        <f t="shared" si="0"/>
        <v>0</v>
      </c>
      <c r="CO5" s="1211"/>
      <c r="CP5" s="64"/>
      <c r="CT5" s="221"/>
      <c r="CU5" s="64"/>
      <c r="CV5" s="64"/>
      <c r="CX5" s="69"/>
      <c r="CY5" s="69"/>
      <c r="CZ5" s="69"/>
    </row>
    <row r="6" spans="1:105" ht="20.25" customHeight="1">
      <c r="I6" s="1339"/>
      <c r="J6" s="1339"/>
      <c r="K6" s="360" t="s">
        <v>169</v>
      </c>
      <c r="L6" s="1242"/>
      <c r="M6" s="1243"/>
      <c r="N6" s="1243"/>
      <c r="O6" s="1244"/>
      <c r="P6" s="1131"/>
      <c r="Q6" s="1131"/>
      <c r="R6" s="1131"/>
      <c r="S6" s="1131"/>
      <c r="T6" s="1131"/>
      <c r="U6" s="1131"/>
      <c r="V6" s="1131"/>
      <c r="W6" s="1131"/>
      <c r="X6" s="1131"/>
      <c r="Y6" s="1131"/>
      <c r="Z6" s="1131"/>
      <c r="AA6" s="1131"/>
      <c r="AB6" s="1131"/>
      <c r="AC6" s="1131"/>
      <c r="AD6" s="1131"/>
      <c r="AE6" s="1131"/>
      <c r="AF6" s="1131"/>
      <c r="AG6" s="1131"/>
      <c r="AH6" s="1131"/>
      <c r="AI6" s="1131"/>
      <c r="AJ6" s="1131"/>
      <c r="AK6" s="1131"/>
      <c r="AL6" s="1131"/>
      <c r="AM6" s="1131"/>
      <c r="AN6" s="1131"/>
      <c r="AO6" s="1131"/>
      <c r="AP6" s="1131"/>
      <c r="AQ6" s="1131"/>
      <c r="AR6" s="1131"/>
      <c r="AS6" s="1131"/>
      <c r="AT6" s="1131"/>
      <c r="AU6" s="1131"/>
      <c r="AV6" s="1131"/>
      <c r="AW6" s="1131"/>
      <c r="AX6" s="1131"/>
      <c r="AY6" s="1131"/>
      <c r="AZ6" s="1131"/>
      <c r="BA6" s="1131"/>
      <c r="BB6" s="1131"/>
      <c r="BC6" s="1131"/>
      <c r="BD6" s="1131"/>
      <c r="BE6" s="1131"/>
      <c r="BF6" s="1131"/>
      <c r="BG6" s="1131"/>
      <c r="BH6" s="1131"/>
      <c r="BI6" s="1131"/>
      <c r="BJ6" s="1131"/>
      <c r="BK6" s="1131"/>
      <c r="BL6" s="1131"/>
      <c r="BM6" s="1131"/>
      <c r="BN6" s="1131"/>
      <c r="BO6" s="1131"/>
      <c r="BP6" s="1131"/>
      <c r="BQ6" s="1131"/>
      <c r="BR6" s="1131"/>
      <c r="BS6" s="1131"/>
      <c r="BT6" s="1131"/>
      <c r="BU6" s="1131"/>
      <c r="BV6" s="1131"/>
      <c r="BW6" s="1131"/>
      <c r="BX6" s="1131"/>
      <c r="BY6" s="1131"/>
      <c r="BZ6" s="1131"/>
      <c r="CA6" s="1131"/>
      <c r="CB6" s="1131"/>
      <c r="CC6" s="1131"/>
      <c r="CD6" s="1131"/>
      <c r="CE6" s="1131"/>
      <c r="CF6" s="1298"/>
      <c r="CG6" s="1298"/>
      <c r="CH6" s="1298"/>
      <c r="CI6" s="1298"/>
      <c r="CJ6" s="1298"/>
      <c r="CK6" s="1298"/>
      <c r="CL6" s="1298"/>
      <c r="CM6" s="1299"/>
      <c r="CN6" s="1256">
        <f t="shared" si="0"/>
        <v>0</v>
      </c>
      <c r="CO6" s="1257"/>
      <c r="CP6" s="64"/>
      <c r="CT6" s="221"/>
      <c r="CU6" s="64"/>
      <c r="CV6" s="64"/>
      <c r="CX6" s="69"/>
      <c r="CY6" s="69"/>
      <c r="CZ6" s="69"/>
    </row>
    <row r="7" spans="1:105" ht="20.25" customHeight="1">
      <c r="I7" s="1338" t="s">
        <v>172</v>
      </c>
      <c r="J7" s="1338"/>
      <c r="K7" s="361" t="s">
        <v>168</v>
      </c>
      <c r="L7" s="1250">
        <f>IF(L3=0,0,LOOKUP(L3,ﾃﾞｰﾀ入力!$AU$12:$AU$32,ﾃﾞｰﾀ入力!$AV$12:$AV$32))</f>
        <v>0</v>
      </c>
      <c r="M7" s="1251"/>
      <c r="N7" s="1251"/>
      <c r="O7" s="1252"/>
      <c r="P7" s="1130">
        <f>IF(P3=0,0,LOOKUP(P3,ﾃﾞｰﾀ入力!$AU$12:$AU$32,ﾃﾞｰﾀ入力!$AV$12:$AV$32))</f>
        <v>0</v>
      </c>
      <c r="Q7" s="1130"/>
      <c r="R7" s="1130"/>
      <c r="S7" s="1130"/>
      <c r="T7" s="1130">
        <f>IF(T3=0,0,LOOKUP(T3,ﾃﾞｰﾀ入力!$AU$12:$AU$32,ﾃﾞｰﾀ入力!$AV$12:$AV$32))</f>
        <v>0</v>
      </c>
      <c r="U7" s="1130"/>
      <c r="V7" s="1130"/>
      <c r="W7" s="1130"/>
      <c r="X7" s="1130">
        <f>IF(X3=0,0,LOOKUP(X3,ﾃﾞｰﾀ入力!$AU$12:$AU$32,ﾃﾞｰﾀ入力!$AV$12:$AV$32))</f>
        <v>2</v>
      </c>
      <c r="Y7" s="1130"/>
      <c r="Z7" s="1130"/>
      <c r="AA7" s="1130"/>
      <c r="AB7" s="1130">
        <f>IF(AB3=0,0,LOOKUP(AB3,ﾃﾞｰﾀ入力!$AU$12:$AU$32,ﾃﾞｰﾀ入力!$AV$12:$AV$32))</f>
        <v>2</v>
      </c>
      <c r="AC7" s="1130"/>
      <c r="AD7" s="1130"/>
      <c r="AE7" s="1130"/>
      <c r="AF7" s="1130">
        <f>IF(AF3=0,0,LOOKUP(AF3,ﾃﾞｰﾀ入力!$AU$12:$AU$32,ﾃﾞｰﾀ入力!$AV$12:$AV$32))</f>
        <v>2</v>
      </c>
      <c r="AG7" s="1130"/>
      <c r="AH7" s="1130"/>
      <c r="AI7" s="1130"/>
      <c r="AJ7" s="1130">
        <f>IF(AJ3=0,0,LOOKUP(AJ3,ﾃﾞｰﾀ入力!$AU$12:$AU$32,ﾃﾞｰﾀ入力!$AV$12:$AV$32))</f>
        <v>2</v>
      </c>
      <c r="AK7" s="1130"/>
      <c r="AL7" s="1130"/>
      <c r="AM7" s="1130"/>
      <c r="AN7" s="1130">
        <f>IF(AN3=0,0,LOOKUP(AN3,ﾃﾞｰﾀ入力!$AU$12:$AU$32,ﾃﾞｰﾀ入力!$AV$12:$AV$32))</f>
        <v>4</v>
      </c>
      <c r="AO7" s="1130"/>
      <c r="AP7" s="1130"/>
      <c r="AQ7" s="1130"/>
      <c r="AR7" s="1130">
        <f>IF(AR3=0,0,LOOKUP(AR3,ﾃﾞｰﾀ入力!$AU$12:$AU$32,ﾃﾞｰﾀ入力!$AV$12:$AV$32))</f>
        <v>4</v>
      </c>
      <c r="AS7" s="1130"/>
      <c r="AT7" s="1130"/>
      <c r="AU7" s="1130"/>
      <c r="AV7" s="1130">
        <f>IF(AV3=0,0,LOOKUP(AV3,ﾃﾞｰﾀ入力!$AU$12:$AU$32,ﾃﾞｰﾀ入力!$AV$12:$AV$32))</f>
        <v>4</v>
      </c>
      <c r="AW7" s="1130"/>
      <c r="AX7" s="1130"/>
      <c r="AY7" s="1130"/>
      <c r="AZ7" s="1130">
        <f>IF(AZ3=0,0,LOOKUP(AZ3,ﾃﾞｰﾀ入力!$AU$12:$AU$32,ﾃﾞｰﾀ入力!$AV$12:$AV$32))</f>
        <v>4</v>
      </c>
      <c r="BA7" s="1130"/>
      <c r="BB7" s="1130"/>
      <c r="BC7" s="1130"/>
      <c r="BD7" s="1130">
        <f>IF(BD3=0,0,LOOKUP(BD3,ﾃﾞｰﾀ入力!$AU$12:$AU$32,ﾃﾞｰﾀ入力!$AV$12:$AV$32))</f>
        <v>4</v>
      </c>
      <c r="BE7" s="1130"/>
      <c r="BF7" s="1130"/>
      <c r="BG7" s="1130"/>
      <c r="BH7" s="1130">
        <f>IF(BH3=0,0,LOOKUP(BH3,ﾃﾞｰﾀ入力!$AU$12:$AU$32,ﾃﾞｰﾀ入力!$AV$12:$AV$32))</f>
        <v>3</v>
      </c>
      <c r="BI7" s="1130"/>
      <c r="BJ7" s="1130"/>
      <c r="BK7" s="1130"/>
      <c r="BL7" s="1130">
        <f>IF(BL3=0,0,LOOKUP(BL3,ﾃﾞｰﾀ入力!$AU$12:$AU$32,ﾃﾞｰﾀ入力!$AV$12:$AV$32))</f>
        <v>2</v>
      </c>
      <c r="BM7" s="1130"/>
      <c r="BN7" s="1130"/>
      <c r="BO7" s="1130"/>
      <c r="BP7" s="1130">
        <f>IF(BP3=0,0,LOOKUP(BP3,ﾃﾞｰﾀ入力!$AU$12:$AU$32,ﾃﾞｰﾀ入力!$AV$12:$AV$32))</f>
        <v>2</v>
      </c>
      <c r="BQ7" s="1130"/>
      <c r="BR7" s="1130"/>
      <c r="BS7" s="1130"/>
      <c r="BT7" s="1130">
        <f>IF(BT3=0,0,LOOKUP(BT3,ﾃﾞｰﾀ入力!$AU$12:$AU$32,ﾃﾞｰﾀ入力!$AV$12:$AV$32))</f>
        <v>2</v>
      </c>
      <c r="BU7" s="1130"/>
      <c r="BV7" s="1130"/>
      <c r="BW7" s="1130"/>
      <c r="BX7" s="1130">
        <f>IF(BX3=0,0,LOOKUP(BX3,ﾃﾞｰﾀ入力!$AU$12:$AU$32,ﾃﾞｰﾀ入力!$AV$12:$AV$32))</f>
        <v>2</v>
      </c>
      <c r="BY7" s="1130"/>
      <c r="BZ7" s="1130"/>
      <c r="CA7" s="1130"/>
      <c r="CB7" s="1130">
        <f>IF(CB3=0,0,LOOKUP(CB3,ﾃﾞｰﾀ入力!$AU$12:$AU$32,ﾃﾞｰﾀ入力!$AV$12:$AV$32))</f>
        <v>0</v>
      </c>
      <c r="CC7" s="1130"/>
      <c r="CD7" s="1130"/>
      <c r="CE7" s="1130"/>
      <c r="CF7" s="1201">
        <f>IF(CF3=0,0,LOOKUP(CF3,ﾃﾞｰﾀ入力!$AU$12:$AU$32,ﾃﾞｰﾀ入力!$AV$12:$AV$32))</f>
        <v>0</v>
      </c>
      <c r="CG7" s="1201"/>
      <c r="CH7" s="1201"/>
      <c r="CI7" s="1201"/>
      <c r="CJ7" s="1201">
        <f>IF(CJ3=0,0,LOOKUP(CJ3,ﾃﾞｰﾀ入力!$AU$12:$AU$32,ﾃﾞｰﾀ入力!$AV$12:$AV$32))</f>
        <v>0</v>
      </c>
      <c r="CK7" s="1201"/>
      <c r="CL7" s="1201"/>
      <c r="CM7" s="1202"/>
      <c r="CN7" s="1134">
        <f t="shared" si="0"/>
        <v>39</v>
      </c>
      <c r="CO7" s="1135"/>
      <c r="CP7" s="64"/>
      <c r="CT7" s="221"/>
      <c r="CU7" s="64"/>
      <c r="CV7" s="64"/>
      <c r="CX7" s="69"/>
      <c r="CY7" s="69"/>
      <c r="CZ7" s="69"/>
    </row>
    <row r="8" spans="1:105" ht="20.25" customHeight="1">
      <c r="I8" s="1311" t="s">
        <v>173</v>
      </c>
      <c r="J8" s="1311"/>
      <c r="K8" s="357" t="s">
        <v>168</v>
      </c>
      <c r="L8" s="1233">
        <f>CHOOSE($CA$1,ﾃﾞｰﾀ入力!W13,ﾃﾞｰﾀ入力!W16,ﾃﾞｰﾀ入力!W19,ﾃﾞｰﾀ入力!W22,ﾃﾞｰﾀ入力!W25,ﾃﾞｰﾀ入力!W28)</f>
        <v>0</v>
      </c>
      <c r="M8" s="1234"/>
      <c r="N8" s="1234"/>
      <c r="O8" s="1235"/>
      <c r="P8" s="1156">
        <f>CHOOSE($CA$1,ﾃﾞｰﾀ入力!$X13,ﾃﾞｰﾀ入力!$X16,ﾃﾞｰﾀ入力!$X19,ﾃﾞｰﾀ入力!$X22,ﾃﾞｰﾀ入力!$X25,ﾃﾞｰﾀ入力!$X28)</f>
        <v>0</v>
      </c>
      <c r="Q8" s="1156"/>
      <c r="R8" s="1156"/>
      <c r="S8" s="1156"/>
      <c r="T8" s="1156">
        <f>CHOOSE($CA$1,ﾃﾞｰﾀ入力!$Y13,ﾃﾞｰﾀ入力!$Y16,ﾃﾞｰﾀ入力!$Y19,ﾃﾞｰﾀ入力!$Y22,ﾃﾞｰﾀ入力!$Y25,ﾃﾞｰﾀ入力!$Y28)</f>
        <v>0</v>
      </c>
      <c r="U8" s="1156"/>
      <c r="V8" s="1156"/>
      <c r="W8" s="1156"/>
      <c r="X8" s="1156">
        <f>CHOOSE($CA$1,ﾃﾞｰﾀ入力!$Z13,ﾃﾞｰﾀ入力!$Z16,ﾃﾞｰﾀ入力!$Z19,ﾃﾞｰﾀ入力!$Z22,ﾃﾞｰﾀ入力!$Z25,ﾃﾞｰﾀ入力!$Z28)</f>
        <v>0</v>
      </c>
      <c r="Y8" s="1156"/>
      <c r="Z8" s="1156"/>
      <c r="AA8" s="1156"/>
      <c r="AB8" s="1156">
        <f>CHOOSE($CA$1,ﾃﾞｰﾀ入力!$AA13,ﾃﾞｰﾀ入力!$AA16,ﾃﾞｰﾀ入力!$AA19,ﾃﾞｰﾀ入力!$AA22,ﾃﾞｰﾀ入力!$AA25,ﾃﾞｰﾀ入力!$AA28)</f>
        <v>0</v>
      </c>
      <c r="AC8" s="1156"/>
      <c r="AD8" s="1156"/>
      <c r="AE8" s="1156"/>
      <c r="AF8" s="1156">
        <f>CHOOSE($CA$1,ﾃﾞｰﾀ入力!$AB13,ﾃﾞｰﾀ入力!$AB16,ﾃﾞｰﾀ入力!$AB19,ﾃﾞｰﾀ入力!$AB22,ﾃﾞｰﾀ入力!$AB25,ﾃﾞｰﾀ入力!$AB28)</f>
        <v>0</v>
      </c>
      <c r="AG8" s="1156"/>
      <c r="AH8" s="1156"/>
      <c r="AI8" s="1156"/>
      <c r="AJ8" s="1156">
        <f>CHOOSE($CA$1,ﾃﾞｰﾀ入力!$AC13,ﾃﾞｰﾀ入力!$AC16,ﾃﾞｰﾀ入力!$AC19,ﾃﾞｰﾀ入力!$AC22,ﾃﾞｰﾀ入力!$AC25,ﾃﾞｰﾀ入力!$AC28)</f>
        <v>0</v>
      </c>
      <c r="AK8" s="1156"/>
      <c r="AL8" s="1156"/>
      <c r="AM8" s="1156"/>
      <c r="AN8" s="1156">
        <f>CHOOSE($CA$1,ﾃﾞｰﾀ入力!$AD13,ﾃﾞｰﾀ入力!$AD16,ﾃﾞｰﾀ入力!$AD19,ﾃﾞｰﾀ入力!$AD22,ﾃﾞｰﾀ入力!$AD25,ﾃﾞｰﾀ入力!$AD28)</f>
        <v>0</v>
      </c>
      <c r="AO8" s="1156"/>
      <c r="AP8" s="1156"/>
      <c r="AQ8" s="1156"/>
      <c r="AR8" s="1156">
        <f>CHOOSE($CA$1,ﾃﾞｰﾀ入力!$AE13,ﾃﾞｰﾀ入力!$AE16,ﾃﾞｰﾀ入力!$AE19,ﾃﾞｰﾀ入力!$AE22,ﾃﾞｰﾀ入力!$AE25,ﾃﾞｰﾀ入力!$AE28)</f>
        <v>0</v>
      </c>
      <c r="AS8" s="1156"/>
      <c r="AT8" s="1156"/>
      <c r="AU8" s="1156"/>
      <c r="AV8" s="1156">
        <f>CHOOSE($CA$1,ﾃﾞｰﾀ入力!$AF13,ﾃﾞｰﾀ入力!$AF16,ﾃﾞｰﾀ入力!$AF19,ﾃﾞｰﾀ入力!$AF22,ﾃﾞｰﾀ入力!$AF25,ﾃﾞｰﾀ入力!$AF28)</f>
        <v>0</v>
      </c>
      <c r="AW8" s="1156"/>
      <c r="AX8" s="1156"/>
      <c r="AY8" s="1156"/>
      <c r="AZ8" s="1156">
        <f>CHOOSE($CA$1,ﾃﾞｰﾀ入力!$AG13,ﾃﾞｰﾀ入力!$AG16,ﾃﾞｰﾀ入力!$AG19,ﾃﾞｰﾀ入力!$AG22,ﾃﾞｰﾀ入力!$AG25,ﾃﾞｰﾀ入力!$AG28)</f>
        <v>0</v>
      </c>
      <c r="BA8" s="1156"/>
      <c r="BB8" s="1156"/>
      <c r="BC8" s="1156"/>
      <c r="BD8" s="1156">
        <f>CHOOSE($CA$1,ﾃﾞｰﾀ入力!$AH13,ﾃﾞｰﾀ入力!$AH16,ﾃﾞｰﾀ入力!$AH19,ﾃﾞｰﾀ入力!$AH22,ﾃﾞｰﾀ入力!$AH25,ﾃﾞｰﾀ入力!$AH28)</f>
        <v>0</v>
      </c>
      <c r="BE8" s="1156"/>
      <c r="BF8" s="1156"/>
      <c r="BG8" s="1156"/>
      <c r="BH8" s="1156">
        <f>CHOOSE($CA$1,ﾃﾞｰﾀ入力!$AI13,ﾃﾞｰﾀ入力!$AI16,ﾃﾞｰﾀ入力!$AI19,ﾃﾞｰﾀ入力!$AI22,ﾃﾞｰﾀ入力!$AI25,ﾃﾞｰﾀ入力!$AI28)</f>
        <v>0</v>
      </c>
      <c r="BI8" s="1156"/>
      <c r="BJ8" s="1156"/>
      <c r="BK8" s="1156"/>
      <c r="BL8" s="1156">
        <f>CHOOSE($CA$1,ﾃﾞｰﾀ入力!$AJ13,ﾃﾞｰﾀ入力!$AJ16,ﾃﾞｰﾀ入力!$AJ19,ﾃﾞｰﾀ入力!$AJ22,ﾃﾞｰﾀ入力!$AJ25,ﾃﾞｰﾀ入力!$AJ28)</f>
        <v>0</v>
      </c>
      <c r="BM8" s="1156"/>
      <c r="BN8" s="1156"/>
      <c r="BO8" s="1156"/>
      <c r="BP8" s="1156">
        <f>CHOOSE($CA$1,ﾃﾞｰﾀ入力!$AK13,ﾃﾞｰﾀ入力!$AK16,ﾃﾞｰﾀ入力!$AK19,ﾃﾞｰﾀ入力!$AK22,ﾃﾞｰﾀ入力!$AK25,ﾃﾞｰﾀ入力!$AK28)</f>
        <v>0</v>
      </c>
      <c r="BQ8" s="1156"/>
      <c r="BR8" s="1156"/>
      <c r="BS8" s="1156"/>
      <c r="BT8" s="1156">
        <f>CHOOSE($CA$1,ﾃﾞｰﾀ入力!$AL13,ﾃﾞｰﾀ入力!$AL16,ﾃﾞｰﾀ入力!$AL19,ﾃﾞｰﾀ入力!$AL22,ﾃﾞｰﾀ入力!$AL25,ﾃﾞｰﾀ入力!$AL28)</f>
        <v>0</v>
      </c>
      <c r="BU8" s="1156"/>
      <c r="BV8" s="1156"/>
      <c r="BW8" s="1156"/>
      <c r="BX8" s="1156">
        <f>CHOOSE($CA$1,ﾃﾞｰﾀ入力!$AM13,ﾃﾞｰﾀ入力!$AM16,ﾃﾞｰﾀ入力!$AM19,ﾃﾞｰﾀ入力!$AM22,ﾃﾞｰﾀ入力!$AM25,ﾃﾞｰﾀ入力!$AM28)</f>
        <v>0</v>
      </c>
      <c r="BY8" s="1156"/>
      <c r="BZ8" s="1156"/>
      <c r="CA8" s="1156"/>
      <c r="CB8" s="1156">
        <f>CHOOSE($CA$1,ﾃﾞｰﾀ入力!$AN13,ﾃﾞｰﾀ入力!$AN16,ﾃﾞｰﾀ入力!$AN19,ﾃﾞｰﾀ入力!$AN22,ﾃﾞｰﾀ入力!$AN25,ﾃﾞｰﾀ入力!$AN28)</f>
        <v>0</v>
      </c>
      <c r="CC8" s="1156"/>
      <c r="CD8" s="1156"/>
      <c r="CE8" s="1156"/>
      <c r="CF8" s="1156">
        <f>CHOOSE($CA$1,ﾃﾞｰﾀ入力!$AO13,ﾃﾞｰﾀ入力!$AO16,ﾃﾞｰﾀ入力!$AO19,ﾃﾞｰﾀ入力!$AO22,ﾃﾞｰﾀ入力!$AO25,ﾃﾞｰﾀ入力!$AO28)</f>
        <v>0</v>
      </c>
      <c r="CG8" s="1156"/>
      <c r="CH8" s="1156"/>
      <c r="CI8" s="1156"/>
      <c r="CJ8" s="1156">
        <f>CHOOSE($CA$1,ﾃﾞｰﾀ入力!$AP13,ﾃﾞｰﾀ入力!$AP16,ﾃﾞｰﾀ入力!$AP19,ﾃﾞｰﾀ入力!$AP22,ﾃﾞｰﾀ入力!$AP25,ﾃﾞｰﾀ入力!$AP28)</f>
        <v>0</v>
      </c>
      <c r="CK8" s="1156"/>
      <c r="CL8" s="1156"/>
      <c r="CM8" s="1203"/>
      <c r="CN8" s="1136">
        <f t="shared" si="0"/>
        <v>0</v>
      </c>
      <c r="CO8" s="1137"/>
      <c r="CP8" s="64"/>
      <c r="CT8" s="221"/>
      <c r="CU8" s="64"/>
      <c r="CV8" s="64"/>
      <c r="CX8" s="69"/>
      <c r="CY8" s="69"/>
      <c r="CZ8" s="69"/>
    </row>
    <row r="9" spans="1:105" ht="20.25" customHeight="1">
      <c r="I9" s="1304" t="s">
        <v>174</v>
      </c>
      <c r="J9" s="1305"/>
      <c r="K9" s="357" t="s">
        <v>168</v>
      </c>
      <c r="L9" s="1233">
        <f>CHOOSE($CA$1,ﾃﾞｰﾀ入力!W14,ﾃﾞｰﾀ入力!W17,ﾃﾞｰﾀ入力!W20,ﾃﾞｰﾀ入力!W23,ﾃﾞｰﾀ入力!W26,ﾃﾞｰﾀ入力!W29)</f>
        <v>0</v>
      </c>
      <c r="M9" s="1234"/>
      <c r="N9" s="1234"/>
      <c r="O9" s="1235"/>
      <c r="P9" s="1138">
        <f>CHOOSE($CA$1,ﾃﾞｰﾀ入力!$X14,ﾃﾞｰﾀ入力!$X17,ﾃﾞｰﾀ入力!$X20,ﾃﾞｰﾀ入力!$X23,ﾃﾞｰﾀ入力!$X26,ﾃﾞｰﾀ入力!$X29)</f>
        <v>0</v>
      </c>
      <c r="Q9" s="1164"/>
      <c r="R9" s="1164"/>
      <c r="S9" s="1165"/>
      <c r="T9" s="1138">
        <f>CHOOSE($CA$1,ﾃﾞｰﾀ入力!$Y14,ﾃﾞｰﾀ入力!$Y17,ﾃﾞｰﾀ入力!$Y20,ﾃﾞｰﾀ入力!$Y23,ﾃﾞｰﾀ入力!$Y26,ﾃﾞｰﾀ入力!$Y29)</f>
        <v>0</v>
      </c>
      <c r="U9" s="1164"/>
      <c r="V9" s="1164"/>
      <c r="W9" s="1165"/>
      <c r="X9" s="1138">
        <f>CHOOSE($CA$1,ﾃﾞｰﾀ入力!$Z14,ﾃﾞｰﾀ入力!$Z17,ﾃﾞｰﾀ入力!$Z20,ﾃﾞｰﾀ入力!$Z23,ﾃﾞｰﾀ入力!$Z26,ﾃﾞｰﾀ入力!$Z29)</f>
        <v>0</v>
      </c>
      <c r="Y9" s="1164"/>
      <c r="Z9" s="1164"/>
      <c r="AA9" s="1165"/>
      <c r="AB9" s="1138">
        <f>CHOOSE($CA$1,ﾃﾞｰﾀ入力!$AA14,ﾃﾞｰﾀ入力!$AA17,ﾃﾞｰﾀ入力!$AA20,ﾃﾞｰﾀ入力!$AA23,ﾃﾞｰﾀ入力!$AA26,ﾃﾞｰﾀ入力!$AA29)</f>
        <v>0</v>
      </c>
      <c r="AC9" s="1164"/>
      <c r="AD9" s="1164"/>
      <c r="AE9" s="1165"/>
      <c r="AF9" s="1138">
        <f>CHOOSE($CA$1,ﾃﾞｰﾀ入力!$AB14,ﾃﾞｰﾀ入力!$AB17,ﾃﾞｰﾀ入力!$AB20,ﾃﾞｰﾀ入力!$AB23,ﾃﾞｰﾀ入力!$AB26,ﾃﾞｰﾀ入力!$AB29)</f>
        <v>0</v>
      </c>
      <c r="AG9" s="1164"/>
      <c r="AH9" s="1164"/>
      <c r="AI9" s="1165"/>
      <c r="AJ9" s="1138">
        <f>CHOOSE($CA$1,ﾃﾞｰﾀ入力!$AC14,ﾃﾞｰﾀ入力!$AC17,ﾃﾞｰﾀ入力!$AC20,ﾃﾞｰﾀ入力!$AC23,ﾃﾞｰﾀ入力!$AC26,ﾃﾞｰﾀ入力!$AC29)</f>
        <v>0</v>
      </c>
      <c r="AK9" s="1164"/>
      <c r="AL9" s="1164"/>
      <c r="AM9" s="1165"/>
      <c r="AN9" s="1138">
        <f>CHOOSE($CA$1,ﾃﾞｰﾀ入力!$AD14,ﾃﾞｰﾀ入力!$AD17,ﾃﾞｰﾀ入力!$AD20,ﾃﾞｰﾀ入力!$AD23,ﾃﾞｰﾀ入力!$AD26,ﾃﾞｰﾀ入力!$AD29)</f>
        <v>0</v>
      </c>
      <c r="AO9" s="1164"/>
      <c r="AP9" s="1164"/>
      <c r="AQ9" s="1165"/>
      <c r="AR9" s="1138">
        <f>CHOOSE($CA$1,ﾃﾞｰﾀ入力!$AE14,ﾃﾞｰﾀ入力!$AE17,ﾃﾞｰﾀ入力!$AE20,ﾃﾞｰﾀ入力!$AE23,ﾃﾞｰﾀ入力!$AE26,ﾃﾞｰﾀ入力!$AE29)</f>
        <v>0</v>
      </c>
      <c r="AS9" s="1164"/>
      <c r="AT9" s="1164"/>
      <c r="AU9" s="1165"/>
      <c r="AV9" s="1138">
        <f>CHOOSE($CA$1,ﾃﾞｰﾀ入力!$AF14,ﾃﾞｰﾀ入力!$AF17,ﾃﾞｰﾀ入力!$AF20,ﾃﾞｰﾀ入力!$AF23,ﾃﾞｰﾀ入力!$AF26,ﾃﾞｰﾀ入力!$AF29)</f>
        <v>0</v>
      </c>
      <c r="AW9" s="1164"/>
      <c r="AX9" s="1164"/>
      <c r="AY9" s="1165"/>
      <c r="AZ9" s="1138">
        <f>CHOOSE($CA$1,ﾃﾞｰﾀ入力!$AG14,ﾃﾞｰﾀ入力!$AG17,ﾃﾞｰﾀ入力!$AG20,ﾃﾞｰﾀ入力!$AG23,ﾃﾞｰﾀ入力!$AG26,ﾃﾞｰﾀ入力!$AG29)</f>
        <v>0</v>
      </c>
      <c r="BA9" s="1164"/>
      <c r="BB9" s="1164"/>
      <c r="BC9" s="1165"/>
      <c r="BD9" s="1138">
        <f>CHOOSE($CA$1,ﾃﾞｰﾀ入力!$AH14,ﾃﾞｰﾀ入力!$AH17,ﾃﾞｰﾀ入力!$AH20,ﾃﾞｰﾀ入力!$AH23,ﾃﾞｰﾀ入力!$AH26,ﾃﾞｰﾀ入力!$AH29)</f>
        <v>0</v>
      </c>
      <c r="BE9" s="1164"/>
      <c r="BF9" s="1164"/>
      <c r="BG9" s="1165"/>
      <c r="BH9" s="1138">
        <f>CHOOSE($CA$1,ﾃﾞｰﾀ入力!$AI14,ﾃﾞｰﾀ入力!$AI17,ﾃﾞｰﾀ入力!$AI20,ﾃﾞｰﾀ入力!$AI23,ﾃﾞｰﾀ入力!$AI26,ﾃﾞｰﾀ入力!$AI29)</f>
        <v>0</v>
      </c>
      <c r="BI9" s="1164"/>
      <c r="BJ9" s="1164"/>
      <c r="BK9" s="1165"/>
      <c r="BL9" s="1138">
        <f>CHOOSE($CA$1,ﾃﾞｰﾀ入力!$AJ14,ﾃﾞｰﾀ入力!$AJ17,ﾃﾞｰﾀ入力!$AJ20,ﾃﾞｰﾀ入力!$AJ23,ﾃﾞｰﾀ入力!$AJ26,ﾃﾞｰﾀ入力!$AJ29)</f>
        <v>0</v>
      </c>
      <c r="BM9" s="1164"/>
      <c r="BN9" s="1164"/>
      <c r="BO9" s="1165"/>
      <c r="BP9" s="1138">
        <f>CHOOSE($CA$1,ﾃﾞｰﾀ入力!$AK14,ﾃﾞｰﾀ入力!$AK17,ﾃﾞｰﾀ入力!$AK20,ﾃﾞｰﾀ入力!$AK23,ﾃﾞｰﾀ入力!$AK26,ﾃﾞｰﾀ入力!$AK29)</f>
        <v>0</v>
      </c>
      <c r="BQ9" s="1164"/>
      <c r="BR9" s="1164"/>
      <c r="BS9" s="1165"/>
      <c r="BT9" s="1138">
        <f>CHOOSE($CA$1,ﾃﾞｰﾀ入力!$AL14,ﾃﾞｰﾀ入力!$AL17,ﾃﾞｰﾀ入力!$AL20,ﾃﾞｰﾀ入力!$AL23,ﾃﾞｰﾀ入力!$AL26,ﾃﾞｰﾀ入力!$AL29)</f>
        <v>0</v>
      </c>
      <c r="BU9" s="1164"/>
      <c r="BV9" s="1164"/>
      <c r="BW9" s="1165"/>
      <c r="BX9" s="1138">
        <f>CHOOSE($CA$1,ﾃﾞｰﾀ入力!$AM14,ﾃﾞｰﾀ入力!$AM17,ﾃﾞｰﾀ入力!$AM20,ﾃﾞｰﾀ入力!$AM23,ﾃﾞｰﾀ入力!$AM26,ﾃﾞｰﾀ入力!$AM29)</f>
        <v>0</v>
      </c>
      <c r="BY9" s="1164"/>
      <c r="BZ9" s="1164"/>
      <c r="CA9" s="1165"/>
      <c r="CB9" s="1138">
        <f>CHOOSE($CA$1,ﾃﾞｰﾀ入力!$AN14,ﾃﾞｰﾀ入力!$AN17,ﾃﾞｰﾀ入力!$AN20,ﾃﾞｰﾀ入力!$AN23,ﾃﾞｰﾀ入力!$AN26,ﾃﾞｰﾀ入力!$AN29)</f>
        <v>0</v>
      </c>
      <c r="CC9" s="1164"/>
      <c r="CD9" s="1164"/>
      <c r="CE9" s="1165"/>
      <c r="CF9" s="1138">
        <f>CHOOSE($CA$1,ﾃﾞｰﾀ入力!$AO14,ﾃﾞｰﾀ入力!$AO17,ﾃﾞｰﾀ入力!$AO20,ﾃﾞｰﾀ入力!$AO23,ﾃﾞｰﾀ入力!$AO26,ﾃﾞｰﾀ入力!$AO29)</f>
        <v>0</v>
      </c>
      <c r="CG9" s="1164"/>
      <c r="CH9" s="1164"/>
      <c r="CI9" s="1165"/>
      <c r="CJ9" s="1138">
        <f>CHOOSE($CA$1,ﾃﾞｰﾀ入力!$AP14,ﾃﾞｰﾀ入力!$AP17,ﾃﾞｰﾀ入力!$AP20,ﾃﾞｰﾀ入力!$AP23,ﾃﾞｰﾀ入力!$AP26,ﾃﾞｰﾀ入力!$AP29)</f>
        <v>0</v>
      </c>
      <c r="CK9" s="1164"/>
      <c r="CL9" s="1164"/>
      <c r="CM9" s="1164"/>
      <c r="CN9" s="1136">
        <f t="shared" si="0"/>
        <v>0</v>
      </c>
      <c r="CO9" s="1137"/>
      <c r="CP9" s="64"/>
      <c r="CT9" s="221"/>
      <c r="CU9" s="64"/>
      <c r="CV9" s="64"/>
      <c r="CX9" s="69"/>
      <c r="CY9" s="69"/>
      <c r="CZ9" s="69"/>
    </row>
    <row r="10" spans="1:105" ht="20.25" customHeight="1">
      <c r="I10" s="1308" t="s">
        <v>175</v>
      </c>
      <c r="J10" s="1309"/>
      <c r="K10" s="362" t="s">
        <v>168</v>
      </c>
      <c r="L10" s="1325">
        <f>CHOOSE($CA$1,ﾃﾞｰﾀ入力!W15,ﾃﾞｰﾀ入力!W18,ﾃﾞｰﾀ入力!W21,ﾃﾞｰﾀ入力!W24,ﾃﾞｰﾀ入力!W27,ﾃﾞｰﾀ入力!W30)</f>
        <v>0</v>
      </c>
      <c r="M10" s="1326"/>
      <c r="N10" s="1326"/>
      <c r="O10" s="1327"/>
      <c r="P10" s="1163">
        <f>CHOOSE($CA$1,ﾃﾞｰﾀ入力!$X15,ﾃﾞｰﾀ入力!$X18,ﾃﾞｰﾀ入力!$X21,ﾃﾞｰﾀ入力!$X24,ﾃﾞｰﾀ入力!$X27,ﾃﾞｰﾀ入力!$X30)</f>
        <v>0</v>
      </c>
      <c r="Q10" s="1163"/>
      <c r="R10" s="1163"/>
      <c r="S10" s="1163"/>
      <c r="T10" s="1163">
        <f>CHOOSE($CA$1,ﾃﾞｰﾀ入力!$Y15,ﾃﾞｰﾀ入力!$Y18,ﾃﾞｰﾀ入力!$Y21,ﾃﾞｰﾀ入力!$Y24,ﾃﾞｰﾀ入力!$Y27,ﾃﾞｰﾀ入力!$Y30)</f>
        <v>0</v>
      </c>
      <c r="U10" s="1163"/>
      <c r="V10" s="1163"/>
      <c r="W10" s="1163"/>
      <c r="X10" s="1163">
        <f>CHOOSE($CA$1,ﾃﾞｰﾀ入力!$Z15,ﾃﾞｰﾀ入力!$Z18,ﾃﾞｰﾀ入力!$Z21,ﾃﾞｰﾀ入力!$Z24,ﾃﾞｰﾀ入力!$Z27,ﾃﾞｰﾀ入力!$Z30)</f>
        <v>0</v>
      </c>
      <c r="Y10" s="1163"/>
      <c r="Z10" s="1163"/>
      <c r="AA10" s="1163"/>
      <c r="AB10" s="1163">
        <f>CHOOSE($CA$1,ﾃﾞｰﾀ入力!$AA15,ﾃﾞｰﾀ入力!$AA18,ﾃﾞｰﾀ入力!$AA21,ﾃﾞｰﾀ入力!$AA24,ﾃﾞｰﾀ入力!$AA27,ﾃﾞｰﾀ入力!$AA30)</f>
        <v>0</v>
      </c>
      <c r="AC10" s="1163"/>
      <c r="AD10" s="1163"/>
      <c r="AE10" s="1163"/>
      <c r="AF10" s="1163">
        <f>CHOOSE($CA$1,ﾃﾞｰﾀ入力!$AB15,ﾃﾞｰﾀ入力!$AB18,ﾃﾞｰﾀ入力!$AB21,ﾃﾞｰﾀ入力!$AB24,ﾃﾞｰﾀ入力!$AB27,ﾃﾞｰﾀ入力!$AB30)</f>
        <v>0</v>
      </c>
      <c r="AG10" s="1163"/>
      <c r="AH10" s="1163"/>
      <c r="AI10" s="1163"/>
      <c r="AJ10" s="1163">
        <f>CHOOSE($CA$1,ﾃﾞｰﾀ入力!$AC15,ﾃﾞｰﾀ入力!$AC18,ﾃﾞｰﾀ入力!$AC21,ﾃﾞｰﾀ入力!$AC24,ﾃﾞｰﾀ入力!$AC27,ﾃﾞｰﾀ入力!$AC30)</f>
        <v>0</v>
      </c>
      <c r="AK10" s="1163"/>
      <c r="AL10" s="1163"/>
      <c r="AM10" s="1163"/>
      <c r="AN10" s="1163">
        <f>CHOOSE($CA$1,ﾃﾞｰﾀ入力!$AD15,ﾃﾞｰﾀ入力!$AD18,ﾃﾞｰﾀ入力!$AD21,ﾃﾞｰﾀ入力!$AD24,ﾃﾞｰﾀ入力!$AD27,ﾃﾞｰﾀ入力!$AD30)</f>
        <v>0</v>
      </c>
      <c r="AO10" s="1163"/>
      <c r="AP10" s="1163"/>
      <c r="AQ10" s="1163"/>
      <c r="AR10" s="1163">
        <f>CHOOSE($CA$1,ﾃﾞｰﾀ入力!$AE15,ﾃﾞｰﾀ入力!$AE18,ﾃﾞｰﾀ入力!$AE21,ﾃﾞｰﾀ入力!$AE24,ﾃﾞｰﾀ入力!$AE27,ﾃﾞｰﾀ入力!$AE30)</f>
        <v>0</v>
      </c>
      <c r="AS10" s="1163"/>
      <c r="AT10" s="1163"/>
      <c r="AU10" s="1163"/>
      <c r="AV10" s="1163">
        <f>CHOOSE($CA$1,ﾃﾞｰﾀ入力!$AF15,ﾃﾞｰﾀ入力!$AF18,ﾃﾞｰﾀ入力!$AF21,ﾃﾞｰﾀ入力!$AF24,ﾃﾞｰﾀ入力!$AF27,ﾃﾞｰﾀ入力!$AF30)</f>
        <v>0</v>
      </c>
      <c r="AW10" s="1163"/>
      <c r="AX10" s="1163"/>
      <c r="AY10" s="1163"/>
      <c r="AZ10" s="1163">
        <f>CHOOSE($CA$1,ﾃﾞｰﾀ入力!$AG15,ﾃﾞｰﾀ入力!$AG18,ﾃﾞｰﾀ入力!$AG21,ﾃﾞｰﾀ入力!$AG24,ﾃﾞｰﾀ入力!$AG27,ﾃﾞｰﾀ入力!$AG30)</f>
        <v>0</v>
      </c>
      <c r="BA10" s="1163"/>
      <c r="BB10" s="1163"/>
      <c r="BC10" s="1163"/>
      <c r="BD10" s="1163">
        <f>CHOOSE($CA$1,ﾃﾞｰﾀ入力!$AH15,ﾃﾞｰﾀ入力!$AH18,ﾃﾞｰﾀ入力!$AH21,ﾃﾞｰﾀ入力!$AH24,ﾃﾞｰﾀ入力!$AH27,ﾃﾞｰﾀ入力!$AH30)</f>
        <v>0</v>
      </c>
      <c r="BE10" s="1163"/>
      <c r="BF10" s="1163"/>
      <c r="BG10" s="1163"/>
      <c r="BH10" s="1163">
        <f>CHOOSE($CA$1,ﾃﾞｰﾀ入力!$AI15,ﾃﾞｰﾀ入力!$AI18,ﾃﾞｰﾀ入力!$AI21,ﾃﾞｰﾀ入力!$AI24,ﾃﾞｰﾀ入力!$AI27,ﾃﾞｰﾀ入力!$AI30)</f>
        <v>0</v>
      </c>
      <c r="BI10" s="1163"/>
      <c r="BJ10" s="1163"/>
      <c r="BK10" s="1163"/>
      <c r="BL10" s="1163">
        <f>CHOOSE($CA$1,ﾃﾞｰﾀ入力!$AJ15,ﾃﾞｰﾀ入力!$AJ18,ﾃﾞｰﾀ入力!$AJ21,ﾃﾞｰﾀ入力!$AJ24,ﾃﾞｰﾀ入力!$AJ27,ﾃﾞｰﾀ入力!$AJ30)</f>
        <v>0</v>
      </c>
      <c r="BM10" s="1163"/>
      <c r="BN10" s="1163"/>
      <c r="BO10" s="1163"/>
      <c r="BP10" s="1163">
        <f>CHOOSE($CA$1,ﾃﾞｰﾀ入力!$AK15,ﾃﾞｰﾀ入力!$AK18,ﾃﾞｰﾀ入力!$AK21,ﾃﾞｰﾀ入力!$AK24,ﾃﾞｰﾀ入力!$AK27,ﾃﾞｰﾀ入力!$AK30)</f>
        <v>0</v>
      </c>
      <c r="BQ10" s="1163"/>
      <c r="BR10" s="1163"/>
      <c r="BS10" s="1163"/>
      <c r="BT10" s="1163">
        <f>CHOOSE($CA$1,ﾃﾞｰﾀ入力!$AL15,ﾃﾞｰﾀ入力!$AL18,ﾃﾞｰﾀ入力!$AL21,ﾃﾞｰﾀ入力!$AL24,ﾃﾞｰﾀ入力!$AL27,ﾃﾞｰﾀ入力!$AL30)</f>
        <v>0</v>
      </c>
      <c r="BU10" s="1163"/>
      <c r="BV10" s="1163"/>
      <c r="BW10" s="1163"/>
      <c r="BX10" s="1163">
        <f>CHOOSE($CA$1,ﾃﾞｰﾀ入力!$AM15,ﾃﾞｰﾀ入力!$AM18,ﾃﾞｰﾀ入力!$AM21,ﾃﾞｰﾀ入力!$AM24,ﾃﾞｰﾀ入力!$AM27,ﾃﾞｰﾀ入力!$AM30)</f>
        <v>0</v>
      </c>
      <c r="BY10" s="1163"/>
      <c r="BZ10" s="1163"/>
      <c r="CA10" s="1163"/>
      <c r="CB10" s="1163">
        <f>CHOOSE($CA$1,ﾃﾞｰﾀ入力!$AN15,ﾃﾞｰﾀ入力!$AN18,ﾃﾞｰﾀ入力!$AN21,ﾃﾞｰﾀ入力!$AN24,ﾃﾞｰﾀ入力!$AN27,ﾃﾞｰﾀ入力!$AN30)</f>
        <v>0</v>
      </c>
      <c r="CC10" s="1163"/>
      <c r="CD10" s="1163"/>
      <c r="CE10" s="1163"/>
      <c r="CF10" s="1334">
        <f>CHOOSE($CA$1,ﾃﾞｰﾀ入力!$AO15,ﾃﾞｰﾀ入力!$AO18,ﾃﾞｰﾀ入力!$AO21,ﾃﾞｰﾀ入力!$AO24,ﾃﾞｰﾀ入力!$AO27,ﾃﾞｰﾀ入力!$AO30)</f>
        <v>0</v>
      </c>
      <c r="CG10" s="1334"/>
      <c r="CH10" s="1334"/>
      <c r="CI10" s="1334"/>
      <c r="CJ10" s="1334">
        <f>CHOOSE($CA$1,ﾃﾞｰﾀ入力!$AP15,ﾃﾞｰﾀ入力!$AP18,ﾃﾞｰﾀ入力!$AP21,ﾃﾞｰﾀ入力!$AP24,ﾃﾞｰﾀ入力!$AP27,ﾃﾞｰﾀ入力!$AP30)</f>
        <v>0</v>
      </c>
      <c r="CK10" s="1334"/>
      <c r="CL10" s="1334"/>
      <c r="CM10" s="1335"/>
      <c r="CN10" s="1223">
        <f t="shared" si="0"/>
        <v>0</v>
      </c>
      <c r="CO10" s="1224"/>
      <c r="CP10" s="64"/>
      <c r="CT10" s="221"/>
      <c r="CU10" s="64"/>
      <c r="CV10" s="64"/>
      <c r="CX10" s="69"/>
      <c r="CY10" s="69"/>
      <c r="CZ10" s="69"/>
    </row>
    <row r="11" spans="1:105" ht="15.75" customHeight="1">
      <c r="I11" s="1310" t="s">
        <v>176</v>
      </c>
      <c r="J11" s="1310"/>
      <c r="K11" s="363" t="s">
        <v>168</v>
      </c>
      <c r="L11" s="1250">
        <f>SUM(L7:O10)</f>
        <v>0</v>
      </c>
      <c r="M11" s="1251"/>
      <c r="N11" s="1251"/>
      <c r="O11" s="1252"/>
      <c r="P11" s="1292">
        <f>SUM(P7:S10)</f>
        <v>0</v>
      </c>
      <c r="Q11" s="1292"/>
      <c r="R11" s="1292"/>
      <c r="S11" s="1292"/>
      <c r="T11" s="1292">
        <f>SUM(T7:W10)</f>
        <v>0</v>
      </c>
      <c r="U11" s="1292"/>
      <c r="V11" s="1292"/>
      <c r="W11" s="1292"/>
      <c r="X11" s="1292">
        <f>SUM(X7:AA10)</f>
        <v>2</v>
      </c>
      <c r="Y11" s="1292"/>
      <c r="Z11" s="1292"/>
      <c r="AA11" s="1292"/>
      <c r="AB11" s="1292">
        <f>SUM(AB7:AE10)</f>
        <v>2</v>
      </c>
      <c r="AC11" s="1292"/>
      <c r="AD11" s="1292"/>
      <c r="AE11" s="1292"/>
      <c r="AF11" s="1292">
        <f>SUM(AF7:AI10)</f>
        <v>2</v>
      </c>
      <c r="AG11" s="1292"/>
      <c r="AH11" s="1292"/>
      <c r="AI11" s="1292"/>
      <c r="AJ11" s="1292">
        <f>SUM(AJ7:AM10)</f>
        <v>2</v>
      </c>
      <c r="AK11" s="1292"/>
      <c r="AL11" s="1292"/>
      <c r="AM11" s="1292"/>
      <c r="AN11" s="1292">
        <f>SUM(AN7:AQ10)</f>
        <v>4</v>
      </c>
      <c r="AO11" s="1292"/>
      <c r="AP11" s="1292"/>
      <c r="AQ11" s="1292"/>
      <c r="AR11" s="1292">
        <f>SUM(AR7:AU10)</f>
        <v>4</v>
      </c>
      <c r="AS11" s="1292"/>
      <c r="AT11" s="1292"/>
      <c r="AU11" s="1292"/>
      <c r="AV11" s="1292">
        <f>SUM(AV7:AY10)</f>
        <v>4</v>
      </c>
      <c r="AW11" s="1292"/>
      <c r="AX11" s="1292"/>
      <c r="AY11" s="1292"/>
      <c r="AZ11" s="1292">
        <f>SUM(AZ7:BC10)</f>
        <v>4</v>
      </c>
      <c r="BA11" s="1292"/>
      <c r="BB11" s="1292"/>
      <c r="BC11" s="1292"/>
      <c r="BD11" s="1292">
        <f>SUM(BD7:BG10)</f>
        <v>4</v>
      </c>
      <c r="BE11" s="1292"/>
      <c r="BF11" s="1292"/>
      <c r="BG11" s="1292"/>
      <c r="BH11" s="1292">
        <f>SUM(BH7:BK10)</f>
        <v>3</v>
      </c>
      <c r="BI11" s="1292"/>
      <c r="BJ11" s="1292"/>
      <c r="BK11" s="1292"/>
      <c r="BL11" s="1292">
        <f>SUM(BL7:BO10)</f>
        <v>2</v>
      </c>
      <c r="BM11" s="1292"/>
      <c r="BN11" s="1292"/>
      <c r="BO11" s="1292"/>
      <c r="BP11" s="1292">
        <f>SUM(BP7:BS10)</f>
        <v>2</v>
      </c>
      <c r="BQ11" s="1292"/>
      <c r="BR11" s="1292"/>
      <c r="BS11" s="1292"/>
      <c r="BT11" s="1292">
        <f>SUM(BT7:BW10)</f>
        <v>2</v>
      </c>
      <c r="BU11" s="1292"/>
      <c r="BV11" s="1292"/>
      <c r="BW11" s="1292"/>
      <c r="BX11" s="1292">
        <f>SUM(BX7:CA10)</f>
        <v>2</v>
      </c>
      <c r="BY11" s="1292"/>
      <c r="BZ11" s="1292"/>
      <c r="CA11" s="1292"/>
      <c r="CB11" s="1292">
        <f>SUM(CB7:CE10)</f>
        <v>0</v>
      </c>
      <c r="CC11" s="1292"/>
      <c r="CD11" s="1292"/>
      <c r="CE11" s="1292"/>
      <c r="CF11" s="1292">
        <f>SUM(CF7:CI10)</f>
        <v>0</v>
      </c>
      <c r="CG11" s="1292"/>
      <c r="CH11" s="1292"/>
      <c r="CI11" s="1292"/>
      <c r="CJ11" s="1336">
        <f>SUM(CJ7:CM10)</f>
        <v>0</v>
      </c>
      <c r="CK11" s="1336"/>
      <c r="CL11" s="1336"/>
      <c r="CM11" s="1337"/>
      <c r="CN11" s="1259">
        <f t="shared" si="0"/>
        <v>39</v>
      </c>
      <c r="CO11" s="1260"/>
      <c r="CP11" s="64"/>
      <c r="CT11" s="221"/>
      <c r="CU11" s="64"/>
      <c r="CV11" s="64"/>
      <c r="CX11" s="69"/>
      <c r="CY11" s="69"/>
      <c r="CZ11" s="69"/>
    </row>
    <row r="12" spans="1:105" ht="17.25" customHeight="1">
      <c r="C12" s="64"/>
      <c r="D12" s="64"/>
      <c r="E12" s="64"/>
      <c r="F12" s="64"/>
      <c r="G12" s="64"/>
      <c r="I12" s="248"/>
      <c r="J12" s="1313"/>
      <c r="K12" s="1313"/>
      <c r="L12" s="365">
        <v>5</v>
      </c>
      <c r="M12" s="365">
        <v>5.25</v>
      </c>
      <c r="N12" s="365">
        <v>5.5</v>
      </c>
      <c r="O12" s="365">
        <v>5.75</v>
      </c>
      <c r="P12" s="249">
        <v>6</v>
      </c>
      <c r="Q12" s="249">
        <v>6.25</v>
      </c>
      <c r="R12" s="249">
        <v>6.5</v>
      </c>
      <c r="S12" s="250">
        <v>6.75</v>
      </c>
      <c r="T12" s="250">
        <v>7</v>
      </c>
      <c r="U12" s="250">
        <v>7.25</v>
      </c>
      <c r="V12" s="250">
        <v>7.5</v>
      </c>
      <c r="W12" s="250">
        <v>7.75</v>
      </c>
      <c r="X12" s="250">
        <v>8</v>
      </c>
      <c r="Y12" s="250">
        <v>8.25</v>
      </c>
      <c r="Z12" s="250">
        <v>8.5</v>
      </c>
      <c r="AA12" s="250">
        <v>8.75</v>
      </c>
      <c r="AB12" s="251">
        <v>9</v>
      </c>
      <c r="AC12" s="251">
        <v>9.25</v>
      </c>
      <c r="AD12" s="251">
        <v>9.5</v>
      </c>
      <c r="AE12" s="251">
        <v>9.75</v>
      </c>
      <c r="AF12" s="251">
        <v>10</v>
      </c>
      <c r="AG12" s="251">
        <v>10.25</v>
      </c>
      <c r="AH12" s="251">
        <v>10.5</v>
      </c>
      <c r="AI12" s="251">
        <v>10.75</v>
      </c>
      <c r="AJ12" s="251">
        <v>11</v>
      </c>
      <c r="AK12" s="251">
        <v>11.25</v>
      </c>
      <c r="AL12" s="251">
        <v>11.5</v>
      </c>
      <c r="AM12" s="251">
        <v>11.75</v>
      </c>
      <c r="AN12" s="250">
        <v>12</v>
      </c>
      <c r="AO12" s="250">
        <v>12.25</v>
      </c>
      <c r="AP12" s="250">
        <v>12.5</v>
      </c>
      <c r="AQ12" s="250">
        <v>12.75</v>
      </c>
      <c r="AR12" s="251">
        <v>13</v>
      </c>
      <c r="AS12" s="251">
        <v>13.25</v>
      </c>
      <c r="AT12" s="251">
        <v>13.5</v>
      </c>
      <c r="AU12" s="251">
        <v>13.75</v>
      </c>
      <c r="AV12" s="251">
        <v>14</v>
      </c>
      <c r="AW12" s="251">
        <v>14.25</v>
      </c>
      <c r="AX12" s="251">
        <v>14.5</v>
      </c>
      <c r="AY12" s="251">
        <v>14.75</v>
      </c>
      <c r="AZ12" s="251">
        <v>15</v>
      </c>
      <c r="BA12" s="251">
        <v>15.25</v>
      </c>
      <c r="BB12" s="251">
        <v>15.5</v>
      </c>
      <c r="BC12" s="251">
        <v>15.75</v>
      </c>
      <c r="BD12" s="251">
        <v>16</v>
      </c>
      <c r="BE12" s="251">
        <v>16.25</v>
      </c>
      <c r="BF12" s="251">
        <v>16.5</v>
      </c>
      <c r="BG12" s="251">
        <v>16.75</v>
      </c>
      <c r="BH12" s="251">
        <v>17</v>
      </c>
      <c r="BI12" s="251">
        <v>17.25</v>
      </c>
      <c r="BJ12" s="251">
        <v>17.5</v>
      </c>
      <c r="BK12" s="251">
        <v>17.75</v>
      </c>
      <c r="BL12" s="251">
        <v>18</v>
      </c>
      <c r="BM12" s="251">
        <v>18.25</v>
      </c>
      <c r="BN12" s="251">
        <v>18.5</v>
      </c>
      <c r="BO12" s="251">
        <v>18.75</v>
      </c>
      <c r="BP12" s="251">
        <v>19</v>
      </c>
      <c r="BQ12" s="251">
        <v>19.25</v>
      </c>
      <c r="BR12" s="251">
        <v>19.5</v>
      </c>
      <c r="BS12" s="251">
        <v>19.75</v>
      </c>
      <c r="BT12" s="251">
        <v>20</v>
      </c>
      <c r="BU12" s="251">
        <v>20.25</v>
      </c>
      <c r="BV12" s="251">
        <v>20.5</v>
      </c>
      <c r="BW12" s="251">
        <v>20.75</v>
      </c>
      <c r="BX12" s="251">
        <v>21</v>
      </c>
      <c r="BY12" s="251">
        <v>21.25</v>
      </c>
      <c r="BZ12" s="251">
        <v>21.5</v>
      </c>
      <c r="CA12" s="251">
        <v>21.75</v>
      </c>
      <c r="CB12" s="251">
        <v>22</v>
      </c>
      <c r="CC12" s="251">
        <v>22.25</v>
      </c>
      <c r="CD12" s="251">
        <v>22.5</v>
      </c>
      <c r="CE12" s="251">
        <v>22.75</v>
      </c>
      <c r="CF12" s="251">
        <v>23</v>
      </c>
      <c r="CG12" s="251">
        <v>23.25</v>
      </c>
      <c r="CH12" s="251">
        <v>23.5</v>
      </c>
      <c r="CI12" s="251">
        <v>23.75</v>
      </c>
      <c r="CJ12" s="251">
        <v>24</v>
      </c>
      <c r="CK12" s="251">
        <v>24.25</v>
      </c>
      <c r="CL12" s="251">
        <v>24.5</v>
      </c>
      <c r="CM12" s="251">
        <v>24.75</v>
      </c>
      <c r="CN12" s="251"/>
      <c r="CO12" s="251"/>
      <c r="CP12" s="251"/>
      <c r="CR12" s="65"/>
      <c r="CS12" s="65"/>
      <c r="CT12" s="66"/>
      <c r="CU12" s="65"/>
      <c r="CV12" s="65"/>
      <c r="CX12" s="69"/>
      <c r="CY12" s="69"/>
      <c r="CZ12" s="69"/>
    </row>
    <row r="13" spans="1:105" ht="22.5" customHeight="1" thickBot="1">
      <c r="C13" s="65" t="s">
        <v>177</v>
      </c>
      <c r="D13" s="253" t="s">
        <v>203</v>
      </c>
      <c r="E13" s="253" t="s">
        <v>204</v>
      </c>
      <c r="F13" s="253" t="s">
        <v>178</v>
      </c>
      <c r="G13" s="253" t="s">
        <v>179</v>
      </c>
      <c r="H13" s="65" t="s">
        <v>79</v>
      </c>
      <c r="I13" s="254" t="s">
        <v>61</v>
      </c>
      <c r="J13" s="1476" t="s">
        <v>180</v>
      </c>
      <c r="K13" s="1477"/>
      <c r="L13" s="366">
        <v>0.20833333333333334</v>
      </c>
      <c r="M13" s="256"/>
      <c r="N13" s="256"/>
      <c r="O13" s="261"/>
      <c r="P13" s="257">
        <v>0.25</v>
      </c>
      <c r="Q13" s="258"/>
      <c r="R13" s="258"/>
      <c r="S13" s="259"/>
      <c r="T13" s="260" t="s">
        <v>149</v>
      </c>
      <c r="U13" s="258"/>
      <c r="V13" s="261"/>
      <c r="W13" s="256"/>
      <c r="X13" s="260" t="s">
        <v>150</v>
      </c>
      <c r="Y13" s="258"/>
      <c r="Z13" s="259"/>
      <c r="AA13" s="258"/>
      <c r="AB13" s="260" t="s">
        <v>151</v>
      </c>
      <c r="AC13" s="258"/>
      <c r="AD13" s="259"/>
      <c r="AE13" s="258"/>
      <c r="AF13" s="260" t="s">
        <v>152</v>
      </c>
      <c r="AG13" s="258"/>
      <c r="AH13" s="259"/>
      <c r="AI13" s="258"/>
      <c r="AJ13" s="260" t="s">
        <v>153</v>
      </c>
      <c r="AK13" s="258"/>
      <c r="AL13" s="259"/>
      <c r="AM13" s="258"/>
      <c r="AN13" s="260" t="s">
        <v>154</v>
      </c>
      <c r="AO13" s="258"/>
      <c r="AP13" s="259"/>
      <c r="AQ13" s="258"/>
      <c r="AR13" s="260" t="s">
        <v>155</v>
      </c>
      <c r="AS13" s="258"/>
      <c r="AT13" s="259"/>
      <c r="AU13" s="258"/>
      <c r="AV13" s="260" t="s">
        <v>156</v>
      </c>
      <c r="AW13" s="258"/>
      <c r="AX13" s="259"/>
      <c r="AY13" s="258"/>
      <c r="AZ13" s="260" t="s">
        <v>157</v>
      </c>
      <c r="BA13" s="258"/>
      <c r="BB13" s="259"/>
      <c r="BC13" s="258"/>
      <c r="BD13" s="260" t="s">
        <v>158</v>
      </c>
      <c r="BE13" s="258"/>
      <c r="BF13" s="259"/>
      <c r="BG13" s="258"/>
      <c r="BH13" s="260" t="s">
        <v>159</v>
      </c>
      <c r="BI13" s="258"/>
      <c r="BJ13" s="259"/>
      <c r="BK13" s="258"/>
      <c r="BL13" s="260" t="s">
        <v>160</v>
      </c>
      <c r="BM13" s="258"/>
      <c r="BN13" s="259"/>
      <c r="BO13" s="258"/>
      <c r="BP13" s="260" t="s">
        <v>161</v>
      </c>
      <c r="BQ13" s="258"/>
      <c r="BR13" s="259"/>
      <c r="BS13" s="258"/>
      <c r="BT13" s="260" t="s">
        <v>162</v>
      </c>
      <c r="BU13" s="258"/>
      <c r="BV13" s="259"/>
      <c r="BW13" s="258"/>
      <c r="BX13" s="260" t="s">
        <v>163</v>
      </c>
      <c r="BY13" s="258"/>
      <c r="BZ13" s="259"/>
      <c r="CA13" s="258"/>
      <c r="CB13" s="260" t="s">
        <v>164</v>
      </c>
      <c r="CC13" s="258"/>
      <c r="CD13" s="259"/>
      <c r="CE13" s="258"/>
      <c r="CF13" s="260" t="s">
        <v>165</v>
      </c>
      <c r="CG13" s="258"/>
      <c r="CH13" s="259"/>
      <c r="CI13" s="259"/>
      <c r="CJ13" s="258" t="s">
        <v>166</v>
      </c>
      <c r="CK13" s="258"/>
      <c r="CL13" s="258"/>
      <c r="CM13" s="262"/>
      <c r="CN13" s="1332" t="s">
        <v>181</v>
      </c>
      <c r="CO13" s="1331"/>
      <c r="CP13" s="1331" t="s">
        <v>182</v>
      </c>
      <c r="CQ13" s="1331"/>
      <c r="CR13" s="367" t="s">
        <v>183</v>
      </c>
      <c r="CS13" s="367" t="s">
        <v>184</v>
      </c>
      <c r="CT13" s="368" t="s">
        <v>185</v>
      </c>
      <c r="CU13" s="369" t="s">
        <v>186</v>
      </c>
      <c r="CV13" s="370" t="s">
        <v>81</v>
      </c>
      <c r="CW13" s="371" t="s">
        <v>82</v>
      </c>
      <c r="CY13" s="69"/>
      <c r="CZ13" s="267"/>
      <c r="DA13" s="268"/>
    </row>
    <row r="14" spans="1:105" ht="22.5" customHeight="1" thickTop="1">
      <c r="A14" s="441">
        <v>1</v>
      </c>
      <c r="B14" s="442" t="str">
        <f>ｼﾌﾄ原本!C5</f>
        <v>K.M</v>
      </c>
      <c r="C14" s="781" t="str">
        <f>ｼﾌﾄ原本!Y5</f>
        <v>F</v>
      </c>
      <c r="D14" s="433">
        <f>IF(COUNTIF($H$14:$H$30,1),VLOOKUP(1,$H$14:$CU$30,3,FALSE),0)</f>
        <v>12</v>
      </c>
      <c r="E14" s="427">
        <f>IF(COUNTIF($H$14:$H$30,1),VLOOKUP(1,$H$14:$CU$30,4,FALSE),0)</f>
        <v>17</v>
      </c>
      <c r="F14" s="428">
        <f ca="1">IF(COUNTIF($H$14:$H$30,1),VLOOKUP(1,$H$14:$CU$30,92,FALSE),0)</f>
        <v>10000</v>
      </c>
      <c r="G14" s="434">
        <f ca="1">IF(COUNTIF($H$14:$H$30,1),VLOOKUP(1,$H$14:$CW$30,94,FALSE),0)</f>
        <v>1</v>
      </c>
      <c r="H14" s="810">
        <v>12</v>
      </c>
      <c r="I14" s="802" t="str">
        <f>IF(H14=0,0,LOOKUP(H14,ﾃﾞｰﾀ入力!$C$3:'ﾃﾞｰﾀ入力'!$C$40,ﾃﾞｰﾀ入力!$D$3:'ﾃﾞｰﾀ入力'!$D$40))</f>
        <v>Y.K</v>
      </c>
      <c r="J14" s="811">
        <v>6.75</v>
      </c>
      <c r="K14" s="812">
        <v>12</v>
      </c>
      <c r="L14" s="633">
        <f t="shared" ref="L14:AQ14" si="1">IF(AND(L12&gt;=$J$14,L12&lt;$K$14),"*",0)</f>
        <v>0</v>
      </c>
      <c r="M14" s="618">
        <f t="shared" si="1"/>
        <v>0</v>
      </c>
      <c r="N14" s="619">
        <f t="shared" si="1"/>
        <v>0</v>
      </c>
      <c r="O14" s="620">
        <f t="shared" si="1"/>
        <v>0</v>
      </c>
      <c r="P14" s="621">
        <f t="shared" si="1"/>
        <v>0</v>
      </c>
      <c r="Q14" s="622">
        <f t="shared" si="1"/>
        <v>0</v>
      </c>
      <c r="R14" s="623">
        <f t="shared" si="1"/>
        <v>0</v>
      </c>
      <c r="S14" s="622" t="str">
        <f t="shared" si="1"/>
        <v>*</v>
      </c>
      <c r="T14" s="621" t="str">
        <f t="shared" si="1"/>
        <v>*</v>
      </c>
      <c r="U14" s="624" t="str">
        <f t="shared" si="1"/>
        <v>*</v>
      </c>
      <c r="V14" s="622" t="str">
        <f t="shared" si="1"/>
        <v>*</v>
      </c>
      <c r="W14" s="583" t="str">
        <f t="shared" si="1"/>
        <v>*</v>
      </c>
      <c r="X14" s="823" t="str">
        <f t="shared" si="1"/>
        <v>*</v>
      </c>
      <c r="Y14" s="823" t="str">
        <f t="shared" si="1"/>
        <v>*</v>
      </c>
      <c r="Z14" s="824" t="str">
        <f t="shared" si="1"/>
        <v>*</v>
      </c>
      <c r="AA14" s="823" t="str">
        <f t="shared" si="1"/>
        <v>*</v>
      </c>
      <c r="AB14" s="984" t="str">
        <f t="shared" si="1"/>
        <v>*</v>
      </c>
      <c r="AC14" s="826" t="str">
        <f t="shared" si="1"/>
        <v>*</v>
      </c>
      <c r="AD14" s="823" t="str">
        <f t="shared" si="1"/>
        <v>*</v>
      </c>
      <c r="AE14" s="583" t="str">
        <f t="shared" si="1"/>
        <v>*</v>
      </c>
      <c r="AF14" s="823" t="str">
        <f t="shared" si="1"/>
        <v>*</v>
      </c>
      <c r="AG14" s="823" t="str">
        <f t="shared" si="1"/>
        <v>*</v>
      </c>
      <c r="AH14" s="824" t="str">
        <f t="shared" si="1"/>
        <v>*</v>
      </c>
      <c r="AI14" s="823" t="str">
        <f t="shared" si="1"/>
        <v>*</v>
      </c>
      <c r="AJ14" s="825" t="str">
        <f t="shared" si="1"/>
        <v>*</v>
      </c>
      <c r="AK14" s="826" t="str">
        <f t="shared" si="1"/>
        <v>*</v>
      </c>
      <c r="AL14" s="823" t="str">
        <f t="shared" si="1"/>
        <v>*</v>
      </c>
      <c r="AM14" s="583" t="str">
        <f t="shared" si="1"/>
        <v>*</v>
      </c>
      <c r="AN14" s="823">
        <f t="shared" si="1"/>
        <v>0</v>
      </c>
      <c r="AO14" s="823">
        <f t="shared" si="1"/>
        <v>0</v>
      </c>
      <c r="AP14" s="824">
        <f t="shared" si="1"/>
        <v>0</v>
      </c>
      <c r="AQ14" s="823">
        <f t="shared" si="1"/>
        <v>0</v>
      </c>
      <c r="AR14" s="825">
        <f t="shared" ref="AR14:BW14" si="2">IF(AND(AR12&gt;=$J$14,AR12&lt;$K$14),"*",0)</f>
        <v>0</v>
      </c>
      <c r="AS14" s="826">
        <f t="shared" si="2"/>
        <v>0</v>
      </c>
      <c r="AT14" s="823">
        <f t="shared" si="2"/>
        <v>0</v>
      </c>
      <c r="AU14" s="583">
        <f t="shared" si="2"/>
        <v>0</v>
      </c>
      <c r="AV14" s="823">
        <f t="shared" si="2"/>
        <v>0</v>
      </c>
      <c r="AW14" s="823">
        <f t="shared" si="2"/>
        <v>0</v>
      </c>
      <c r="AX14" s="824">
        <f t="shared" si="2"/>
        <v>0</v>
      </c>
      <c r="AY14" s="823">
        <f t="shared" si="2"/>
        <v>0</v>
      </c>
      <c r="AZ14" s="825">
        <f t="shared" si="2"/>
        <v>0</v>
      </c>
      <c r="BA14" s="826">
        <f t="shared" si="2"/>
        <v>0</v>
      </c>
      <c r="BB14" s="823">
        <f t="shared" si="2"/>
        <v>0</v>
      </c>
      <c r="BC14" s="583">
        <f t="shared" si="2"/>
        <v>0</v>
      </c>
      <c r="BD14" s="823">
        <f t="shared" si="2"/>
        <v>0</v>
      </c>
      <c r="BE14" s="823">
        <f t="shared" si="2"/>
        <v>0</v>
      </c>
      <c r="BF14" s="824">
        <f t="shared" si="2"/>
        <v>0</v>
      </c>
      <c r="BG14" s="823">
        <f t="shared" si="2"/>
        <v>0</v>
      </c>
      <c r="BH14" s="825">
        <f t="shared" si="2"/>
        <v>0</v>
      </c>
      <c r="BI14" s="826">
        <f t="shared" si="2"/>
        <v>0</v>
      </c>
      <c r="BJ14" s="823">
        <f t="shared" si="2"/>
        <v>0</v>
      </c>
      <c r="BK14" s="583">
        <f t="shared" si="2"/>
        <v>0</v>
      </c>
      <c r="BL14" s="823">
        <f t="shared" si="2"/>
        <v>0</v>
      </c>
      <c r="BM14" s="823">
        <f t="shared" si="2"/>
        <v>0</v>
      </c>
      <c r="BN14" s="824">
        <f t="shared" si="2"/>
        <v>0</v>
      </c>
      <c r="BO14" s="823">
        <f t="shared" si="2"/>
        <v>0</v>
      </c>
      <c r="BP14" s="825">
        <f t="shared" si="2"/>
        <v>0</v>
      </c>
      <c r="BQ14" s="826">
        <f t="shared" si="2"/>
        <v>0</v>
      </c>
      <c r="BR14" s="823">
        <f t="shared" si="2"/>
        <v>0</v>
      </c>
      <c r="BS14" s="583">
        <f t="shared" si="2"/>
        <v>0</v>
      </c>
      <c r="BT14" s="823">
        <f t="shared" si="2"/>
        <v>0</v>
      </c>
      <c r="BU14" s="823">
        <f t="shared" si="2"/>
        <v>0</v>
      </c>
      <c r="BV14" s="824">
        <f t="shared" si="2"/>
        <v>0</v>
      </c>
      <c r="BW14" s="823">
        <f t="shared" si="2"/>
        <v>0</v>
      </c>
      <c r="BX14" s="825">
        <f t="shared" ref="BX14:CM14" si="3">IF(AND(BX12&gt;=$J$14,BX12&lt;$K$14),"*",0)</f>
        <v>0</v>
      </c>
      <c r="BY14" s="826">
        <f t="shared" si="3"/>
        <v>0</v>
      </c>
      <c r="BZ14" s="823">
        <f t="shared" si="3"/>
        <v>0</v>
      </c>
      <c r="CA14" s="583">
        <f t="shared" si="3"/>
        <v>0</v>
      </c>
      <c r="CB14" s="823">
        <f t="shared" si="3"/>
        <v>0</v>
      </c>
      <c r="CC14" s="823">
        <f t="shared" si="3"/>
        <v>0</v>
      </c>
      <c r="CD14" s="824">
        <f t="shared" si="3"/>
        <v>0</v>
      </c>
      <c r="CE14" s="823">
        <f t="shared" si="3"/>
        <v>0</v>
      </c>
      <c r="CF14" s="621">
        <f t="shared" si="3"/>
        <v>0</v>
      </c>
      <c r="CG14" s="624">
        <f t="shared" si="3"/>
        <v>0</v>
      </c>
      <c r="CH14" s="622">
        <f t="shared" si="3"/>
        <v>0</v>
      </c>
      <c r="CI14" s="583">
        <f t="shared" si="3"/>
        <v>0</v>
      </c>
      <c r="CJ14" s="277">
        <f t="shared" si="3"/>
        <v>0</v>
      </c>
      <c r="CK14" s="277">
        <f t="shared" si="3"/>
        <v>0</v>
      </c>
      <c r="CL14" s="278">
        <f t="shared" si="3"/>
        <v>0</v>
      </c>
      <c r="CM14" s="277">
        <f t="shared" si="3"/>
        <v>0</v>
      </c>
      <c r="CN14" s="1328">
        <f t="shared" ref="CN14:CN30" si="4">(80-COUNT(L14:CM14))/4</f>
        <v>5.25</v>
      </c>
      <c r="CO14" s="1329"/>
      <c r="CP14" s="1330">
        <f>IF(CN14=0,0,LOOKUP(CN14,ﾃﾞｰﾀ入力!$AR$13:'ﾃﾞｰﾀ入力'!$AR$34,ﾃﾞｰﾀ入力!$AS$13:'ﾃﾞｰﾀ入力'!$AS$34))</f>
        <v>5</v>
      </c>
      <c r="CQ14" s="1330"/>
      <c r="CR14" s="373">
        <f t="shared" ref="CR14:CR30" si="5">IF(CP14&gt;8,CP14-8,0)</f>
        <v>0</v>
      </c>
      <c r="CS14" s="373">
        <f t="shared" ref="CS14:CS30" si="6">IF(CB14="*",(12-COUNT(CB14:CM14))/4,0)</f>
        <v>0</v>
      </c>
      <c r="CT14" s="373">
        <f t="shared" ref="CT14:CT30" si="7">IF(CR14&gt;CS14,CS14,CR14)</f>
        <v>0</v>
      </c>
      <c r="CU14" s="374">
        <f ca="1">CV14*CP14+(CV14*0.25*CR14)+(CV14*0.25*CS14)+(CV14*CT14*0.5)</f>
        <v>6130</v>
      </c>
      <c r="CV14" s="375">
        <f ca="1">IF(H14=0,0,LOOKUP(H14,ﾃﾞｰﾀ入力!$C$3:'ﾃﾞｰﾀ入力'!$C$52,ﾃﾞｰﾀ入力!$E$3:'ﾃﾞｰﾀ入力'!$E$51))</f>
        <v>1226</v>
      </c>
      <c r="CW14" s="376">
        <f ca="1">IF(H14=0,0,LOOKUP(H14,ﾃﾞｰﾀ入力!$C$3:'ﾃﾞｰﾀ入力'!$C$52,ﾃﾞｰﾀ入力!$F$3:'ﾃﾞｰﾀ入力'!$F$51))</f>
        <v>0</v>
      </c>
      <c r="CY14" s="69"/>
      <c r="CZ14" s="69"/>
      <c r="DA14" s="69"/>
    </row>
    <row r="15" spans="1:105" ht="22.5" customHeight="1">
      <c r="A15" s="443">
        <f t="shared" ref="A15:A46" si="8">A14+1</f>
        <v>2</v>
      </c>
      <c r="B15" s="269" t="str">
        <f>ｼﾌﾄ原本!C6</f>
        <v>S.S</v>
      </c>
      <c r="C15" s="780" t="str">
        <f>ｼﾌﾄ原本!Y6</f>
        <v>（F）</v>
      </c>
      <c r="D15" s="435">
        <f>IF(COUNTIF($H$14:$H$30,2),VLOOKUP(2,$H$14:$CU$30,3,FALSE),0)</f>
        <v>0</v>
      </c>
      <c r="E15" s="423">
        <f>IF(COUNTIF($H$14:$H$30,2),VLOOKUP(2,$H$14:$CU$30,4,FALSE),0)</f>
        <v>0</v>
      </c>
      <c r="F15" s="430">
        <f>IF(COUNTIF($H$14:$H$30,2),VLOOKUP(2,$H$14:$CU$30,92,FALSE),0)</f>
        <v>0</v>
      </c>
      <c r="G15" s="431">
        <f>IF(COUNTIF($H$14:$H$30,2),VLOOKUP(2,$H$14:$CW$30,94,FALSE),0)</f>
        <v>0</v>
      </c>
      <c r="H15" s="810">
        <v>6</v>
      </c>
      <c r="I15" s="798" t="str">
        <f>IF(H15=0,0,LOOKUP(H15,ﾃﾞｰﾀ入力!$C$3:'ﾃﾞｰﾀ入力'!$C$40,ﾃﾞｰﾀ入力!$D$3:'ﾃﾞｰﾀ入力'!$D$40))</f>
        <v>S.M</v>
      </c>
      <c r="J15" s="813">
        <v>6.75</v>
      </c>
      <c r="K15" s="814">
        <v>16</v>
      </c>
      <c r="L15" s="632">
        <f t="shared" ref="L15:AQ15" si="9">IF(AND(L12&gt;=$J$15,L12&lt;$K$15),"*",0)</f>
        <v>0</v>
      </c>
      <c r="M15" s="626">
        <f t="shared" si="9"/>
        <v>0</v>
      </c>
      <c r="N15" s="627">
        <f t="shared" si="9"/>
        <v>0</v>
      </c>
      <c r="O15" s="628">
        <f t="shared" si="9"/>
        <v>0</v>
      </c>
      <c r="P15" s="537">
        <f t="shared" si="9"/>
        <v>0</v>
      </c>
      <c r="Q15" s="539">
        <f t="shared" si="9"/>
        <v>0</v>
      </c>
      <c r="R15" s="541">
        <f t="shared" si="9"/>
        <v>0</v>
      </c>
      <c r="S15" s="539" t="str">
        <f t="shared" si="9"/>
        <v>*</v>
      </c>
      <c r="T15" s="537" t="str">
        <f t="shared" si="9"/>
        <v>*</v>
      </c>
      <c r="U15" s="538" t="str">
        <f t="shared" si="9"/>
        <v>*</v>
      </c>
      <c r="V15" s="539" t="str">
        <f t="shared" si="9"/>
        <v>*</v>
      </c>
      <c r="W15" s="562" t="str">
        <f t="shared" si="9"/>
        <v>*</v>
      </c>
      <c r="X15" s="723" t="str">
        <f t="shared" si="9"/>
        <v>*</v>
      </c>
      <c r="Y15" s="723" t="str">
        <f t="shared" si="9"/>
        <v>*</v>
      </c>
      <c r="Z15" s="724" t="str">
        <f t="shared" si="9"/>
        <v>*</v>
      </c>
      <c r="AA15" s="723" t="str">
        <f t="shared" si="9"/>
        <v>*</v>
      </c>
      <c r="AB15" s="721" t="str">
        <f t="shared" si="9"/>
        <v>*</v>
      </c>
      <c r="AC15" s="975" t="str">
        <f t="shared" si="9"/>
        <v>*</v>
      </c>
      <c r="AD15" s="976" t="str">
        <f t="shared" si="9"/>
        <v>*</v>
      </c>
      <c r="AE15" s="987" t="str">
        <f t="shared" si="9"/>
        <v>*</v>
      </c>
      <c r="AF15" s="979" t="str">
        <f t="shared" si="9"/>
        <v>*</v>
      </c>
      <c r="AG15" s="979" t="str">
        <f t="shared" si="9"/>
        <v>*</v>
      </c>
      <c r="AH15" s="724" t="str">
        <f t="shared" si="9"/>
        <v>*</v>
      </c>
      <c r="AI15" s="723" t="str">
        <f t="shared" si="9"/>
        <v>*</v>
      </c>
      <c r="AJ15" s="721" t="str">
        <f t="shared" si="9"/>
        <v>*</v>
      </c>
      <c r="AK15" s="722" t="str">
        <f t="shared" si="9"/>
        <v>*</v>
      </c>
      <c r="AL15" s="723" t="str">
        <f t="shared" si="9"/>
        <v>*</v>
      </c>
      <c r="AM15" s="562" t="str">
        <f t="shared" si="9"/>
        <v>*</v>
      </c>
      <c r="AN15" s="723" t="str">
        <f t="shared" si="9"/>
        <v>*</v>
      </c>
      <c r="AO15" s="723" t="str">
        <f t="shared" si="9"/>
        <v>*</v>
      </c>
      <c r="AP15" s="724" t="str">
        <f t="shared" si="9"/>
        <v>*</v>
      </c>
      <c r="AQ15" s="723" t="str">
        <f t="shared" si="9"/>
        <v>*</v>
      </c>
      <c r="AR15" s="721" t="str">
        <f t="shared" ref="AR15:BW15" si="10">IF(AND(AR12&gt;=$J$15,AR12&lt;$K$15),"*",0)</f>
        <v>*</v>
      </c>
      <c r="AS15" s="722" t="str">
        <f t="shared" si="10"/>
        <v>*</v>
      </c>
      <c r="AT15" s="979" t="str">
        <f t="shared" si="10"/>
        <v>*</v>
      </c>
      <c r="AU15" s="982" t="str">
        <f t="shared" si="10"/>
        <v>*</v>
      </c>
      <c r="AV15" s="723" t="str">
        <f t="shared" si="10"/>
        <v>*</v>
      </c>
      <c r="AW15" s="723" t="str">
        <f t="shared" si="10"/>
        <v>*</v>
      </c>
      <c r="AX15" s="724" t="str">
        <f t="shared" si="10"/>
        <v>*</v>
      </c>
      <c r="AY15" s="723" t="str">
        <f t="shared" si="10"/>
        <v>*</v>
      </c>
      <c r="AZ15" s="721" t="str">
        <f t="shared" si="10"/>
        <v>*</v>
      </c>
      <c r="BA15" s="722" t="str">
        <f t="shared" si="10"/>
        <v>*</v>
      </c>
      <c r="BB15" s="723" t="str">
        <f t="shared" si="10"/>
        <v>*</v>
      </c>
      <c r="BC15" s="562" t="str">
        <f t="shared" si="10"/>
        <v>*</v>
      </c>
      <c r="BD15" s="723">
        <f t="shared" si="10"/>
        <v>0</v>
      </c>
      <c r="BE15" s="723">
        <f t="shared" si="10"/>
        <v>0</v>
      </c>
      <c r="BF15" s="724">
        <f t="shared" si="10"/>
        <v>0</v>
      </c>
      <c r="BG15" s="723">
        <f t="shared" si="10"/>
        <v>0</v>
      </c>
      <c r="BH15" s="721">
        <f t="shared" si="10"/>
        <v>0</v>
      </c>
      <c r="BI15" s="722">
        <f t="shared" si="10"/>
        <v>0</v>
      </c>
      <c r="BJ15" s="723">
        <f t="shared" si="10"/>
        <v>0</v>
      </c>
      <c r="BK15" s="562">
        <f t="shared" si="10"/>
        <v>0</v>
      </c>
      <c r="BL15" s="723">
        <f t="shared" si="10"/>
        <v>0</v>
      </c>
      <c r="BM15" s="723">
        <f t="shared" si="10"/>
        <v>0</v>
      </c>
      <c r="BN15" s="724">
        <f t="shared" si="10"/>
        <v>0</v>
      </c>
      <c r="BO15" s="723">
        <f t="shared" si="10"/>
        <v>0</v>
      </c>
      <c r="BP15" s="721">
        <f t="shared" si="10"/>
        <v>0</v>
      </c>
      <c r="BQ15" s="722">
        <f t="shared" si="10"/>
        <v>0</v>
      </c>
      <c r="BR15" s="723">
        <f t="shared" si="10"/>
        <v>0</v>
      </c>
      <c r="BS15" s="562">
        <f t="shared" si="10"/>
        <v>0</v>
      </c>
      <c r="BT15" s="723">
        <f t="shared" si="10"/>
        <v>0</v>
      </c>
      <c r="BU15" s="723">
        <f t="shared" si="10"/>
        <v>0</v>
      </c>
      <c r="BV15" s="724">
        <f t="shared" si="10"/>
        <v>0</v>
      </c>
      <c r="BW15" s="723">
        <f t="shared" si="10"/>
        <v>0</v>
      </c>
      <c r="BX15" s="721">
        <f t="shared" ref="BX15:CM15" si="11">IF(AND(BX12&gt;=$J$15,BX12&lt;$K$15),"*",0)</f>
        <v>0</v>
      </c>
      <c r="BY15" s="722">
        <f t="shared" si="11"/>
        <v>0</v>
      </c>
      <c r="BZ15" s="723">
        <f t="shared" si="11"/>
        <v>0</v>
      </c>
      <c r="CA15" s="562">
        <f t="shared" si="11"/>
        <v>0</v>
      </c>
      <c r="CB15" s="723">
        <f t="shared" si="11"/>
        <v>0</v>
      </c>
      <c r="CC15" s="723">
        <f t="shared" si="11"/>
        <v>0</v>
      </c>
      <c r="CD15" s="724">
        <f t="shared" si="11"/>
        <v>0</v>
      </c>
      <c r="CE15" s="723">
        <f t="shared" si="11"/>
        <v>0</v>
      </c>
      <c r="CF15" s="537">
        <f t="shared" si="11"/>
        <v>0</v>
      </c>
      <c r="CG15" s="538">
        <f t="shared" si="11"/>
        <v>0</v>
      </c>
      <c r="CH15" s="539">
        <f t="shared" si="11"/>
        <v>0</v>
      </c>
      <c r="CI15" s="562">
        <f t="shared" si="11"/>
        <v>0</v>
      </c>
      <c r="CJ15" s="289">
        <f t="shared" si="11"/>
        <v>0</v>
      </c>
      <c r="CK15" s="289">
        <f t="shared" si="11"/>
        <v>0</v>
      </c>
      <c r="CL15" s="290">
        <f t="shared" si="11"/>
        <v>0</v>
      </c>
      <c r="CM15" s="289">
        <f t="shared" si="11"/>
        <v>0</v>
      </c>
      <c r="CN15" s="1128">
        <f t="shared" si="4"/>
        <v>9.25</v>
      </c>
      <c r="CO15" s="1129"/>
      <c r="CP15" s="1123">
        <f>IF(CN15=0,0,LOOKUP(CN15,ﾃﾞｰﾀ入力!$AR$13:'ﾃﾞｰﾀ入力'!$AR$34,ﾃﾞｰﾀ入力!$AS$13:'ﾃﾞｰﾀ入力'!$AS$34))</f>
        <v>8</v>
      </c>
      <c r="CQ15" s="1123"/>
      <c r="CR15" s="294">
        <f t="shared" si="5"/>
        <v>0</v>
      </c>
      <c r="CS15" s="294">
        <f t="shared" si="6"/>
        <v>0</v>
      </c>
      <c r="CT15" s="294">
        <f t="shared" si="7"/>
        <v>0</v>
      </c>
      <c r="CU15" s="295">
        <f t="shared" ref="CU15:CU30" ca="1" si="12">CV15*CP15+(CV15*0.25*CR15)+(CV15*0.25*CS15)+(CV15*CT15*0.5)</f>
        <v>9952</v>
      </c>
      <c r="CV15" s="296">
        <f ca="1">IF(H15=0,0,LOOKUP(H15,ﾃﾞｰﾀ入力!$C$3:'ﾃﾞｰﾀ入力'!$C$52,ﾃﾞｰﾀ入力!$E$3:'ﾃﾞｰﾀ入力'!$E$51))</f>
        <v>1244</v>
      </c>
      <c r="CW15" s="297">
        <f ca="1">IF(H15=0,0,LOOKUP(H15,ﾃﾞｰﾀ入力!$C$3:'ﾃﾞｰﾀ入力'!$C$52,ﾃﾞｰﾀ入力!$F$3:'ﾃﾞｰﾀ入力'!$F$51))</f>
        <v>1050</v>
      </c>
      <c r="CY15" s="69"/>
      <c r="CZ15" s="69"/>
      <c r="DA15" s="69"/>
    </row>
    <row r="16" spans="1:105" ht="22.5" customHeight="1">
      <c r="A16" s="443">
        <f t="shared" si="8"/>
        <v>3</v>
      </c>
      <c r="B16" s="269" t="str">
        <f>ｼﾌﾄ原本!C7</f>
        <v>Y.I</v>
      </c>
      <c r="C16" s="780" t="str">
        <f>ｼﾌﾄ原本!Y7</f>
        <v>9-18</v>
      </c>
      <c r="D16" s="435">
        <f>IF(COUNTIF($H$14:$H$30,3),VLOOKUP(3,$H$14:$CU$30,3,FALSE),0)</f>
        <v>9</v>
      </c>
      <c r="E16" s="423">
        <f>IF(COUNTIF($H$14:$H$30,3),VLOOKUP(3,$H$14:$CU$30,4,FALSE),0)</f>
        <v>18</v>
      </c>
      <c r="F16" s="430">
        <f ca="1">IF(COUNTIF($H$14:$H$30,3),VLOOKUP(3,$H$14:$CU$30,92,FALSE),0)</f>
        <v>10040</v>
      </c>
      <c r="G16" s="431">
        <f ca="1">IF(COUNTIF($H$14:$H$30,3),VLOOKUP(3,$H$14:$CW$30,94,FALSE),0)</f>
        <v>272</v>
      </c>
      <c r="H16" s="810">
        <v>3</v>
      </c>
      <c r="I16" s="798" t="str">
        <f>IF(H16=0,0,LOOKUP(H16,ﾃﾞｰﾀ入力!$C$3:'ﾃﾞｰﾀ入力'!$C$40,ﾃﾞｰﾀ入力!$D$3:'ﾃﾞｰﾀ入力'!$D$40))</f>
        <v>Y.I</v>
      </c>
      <c r="J16" s="813">
        <v>9</v>
      </c>
      <c r="K16" s="814">
        <v>18</v>
      </c>
      <c r="L16" s="632">
        <f t="shared" ref="L16:AQ16" si="13">IF(AND(L12&gt;=$J$16,L12&lt;$K$16),"*",0)</f>
        <v>0</v>
      </c>
      <c r="M16" s="626">
        <f t="shared" si="13"/>
        <v>0</v>
      </c>
      <c r="N16" s="627">
        <f t="shared" si="13"/>
        <v>0</v>
      </c>
      <c r="O16" s="628">
        <f t="shared" si="13"/>
        <v>0</v>
      </c>
      <c r="P16" s="537">
        <f t="shared" si="13"/>
        <v>0</v>
      </c>
      <c r="Q16" s="539">
        <f t="shared" si="13"/>
        <v>0</v>
      </c>
      <c r="R16" s="541">
        <f t="shared" si="13"/>
        <v>0</v>
      </c>
      <c r="S16" s="539">
        <f t="shared" si="13"/>
        <v>0</v>
      </c>
      <c r="T16" s="537">
        <f t="shared" si="13"/>
        <v>0</v>
      </c>
      <c r="U16" s="538">
        <f t="shared" si="13"/>
        <v>0</v>
      </c>
      <c r="V16" s="539">
        <f t="shared" si="13"/>
        <v>0</v>
      </c>
      <c r="W16" s="562">
        <f t="shared" si="13"/>
        <v>0</v>
      </c>
      <c r="X16" s="723">
        <f t="shared" si="13"/>
        <v>0</v>
      </c>
      <c r="Y16" s="723">
        <f t="shared" si="13"/>
        <v>0</v>
      </c>
      <c r="Z16" s="724">
        <f t="shared" si="13"/>
        <v>0</v>
      </c>
      <c r="AA16" s="723">
        <f t="shared" si="13"/>
        <v>0</v>
      </c>
      <c r="AB16" s="721" t="str">
        <f t="shared" si="13"/>
        <v>*</v>
      </c>
      <c r="AC16" s="722" t="str">
        <f t="shared" si="13"/>
        <v>*</v>
      </c>
      <c r="AD16" s="723" t="str">
        <f t="shared" si="13"/>
        <v>*</v>
      </c>
      <c r="AE16" s="562" t="str">
        <f t="shared" si="13"/>
        <v>*</v>
      </c>
      <c r="AF16" s="723" t="str">
        <f t="shared" si="13"/>
        <v>*</v>
      </c>
      <c r="AG16" s="723" t="str">
        <f t="shared" si="13"/>
        <v>*</v>
      </c>
      <c r="AH16" s="724" t="str">
        <f t="shared" si="13"/>
        <v>*</v>
      </c>
      <c r="AI16" s="723" t="str">
        <f t="shared" si="13"/>
        <v>*</v>
      </c>
      <c r="AJ16" s="721" t="str">
        <f t="shared" si="13"/>
        <v>*</v>
      </c>
      <c r="AK16" s="722" t="str">
        <f t="shared" si="13"/>
        <v>*</v>
      </c>
      <c r="AL16" s="723" t="str">
        <f t="shared" si="13"/>
        <v>*</v>
      </c>
      <c r="AM16" s="562" t="str">
        <f t="shared" si="13"/>
        <v>*</v>
      </c>
      <c r="AN16" s="723" t="str">
        <f t="shared" si="13"/>
        <v>*</v>
      </c>
      <c r="AO16" s="723" t="str">
        <f t="shared" si="13"/>
        <v>*</v>
      </c>
      <c r="AP16" s="983" t="str">
        <f t="shared" si="13"/>
        <v>*</v>
      </c>
      <c r="AQ16" s="979" t="str">
        <f t="shared" si="13"/>
        <v>*</v>
      </c>
      <c r="AR16" s="721" t="str">
        <f t="shared" ref="AR16:BW16" si="14">IF(AND(AR12&gt;=$J$16,AR12&lt;$K$16),"*",0)</f>
        <v>*</v>
      </c>
      <c r="AS16" s="722" t="str">
        <f t="shared" si="14"/>
        <v>*</v>
      </c>
      <c r="AT16" s="723" t="str">
        <f t="shared" si="14"/>
        <v>*</v>
      </c>
      <c r="AU16" s="562" t="str">
        <f t="shared" si="14"/>
        <v>*</v>
      </c>
      <c r="AV16" s="723" t="str">
        <f t="shared" si="14"/>
        <v>*</v>
      </c>
      <c r="AW16" s="723" t="str">
        <f t="shared" si="14"/>
        <v>*</v>
      </c>
      <c r="AX16" s="724" t="str">
        <f t="shared" si="14"/>
        <v>*</v>
      </c>
      <c r="AY16" s="723" t="str">
        <f t="shared" si="14"/>
        <v>*</v>
      </c>
      <c r="AZ16" s="721" t="str">
        <f t="shared" si="14"/>
        <v>*</v>
      </c>
      <c r="BA16" s="722" t="str">
        <f t="shared" si="14"/>
        <v>*</v>
      </c>
      <c r="BB16" s="979" t="str">
        <f t="shared" si="14"/>
        <v>*</v>
      </c>
      <c r="BC16" s="982" t="str">
        <f t="shared" si="14"/>
        <v>*</v>
      </c>
      <c r="BD16" s="723" t="str">
        <f t="shared" si="14"/>
        <v>*</v>
      </c>
      <c r="BE16" s="723" t="str">
        <f t="shared" si="14"/>
        <v>*</v>
      </c>
      <c r="BF16" s="724" t="str">
        <f t="shared" si="14"/>
        <v>*</v>
      </c>
      <c r="BG16" s="723" t="str">
        <f t="shared" si="14"/>
        <v>*</v>
      </c>
      <c r="BH16" s="721" t="str">
        <f t="shared" si="14"/>
        <v>*</v>
      </c>
      <c r="BI16" s="722" t="str">
        <f t="shared" si="14"/>
        <v>*</v>
      </c>
      <c r="BJ16" s="723" t="str">
        <f t="shared" si="14"/>
        <v>*</v>
      </c>
      <c r="BK16" s="562" t="str">
        <f t="shared" si="14"/>
        <v>*</v>
      </c>
      <c r="BL16" s="723">
        <f t="shared" si="14"/>
        <v>0</v>
      </c>
      <c r="BM16" s="723">
        <f t="shared" si="14"/>
        <v>0</v>
      </c>
      <c r="BN16" s="724">
        <f t="shared" si="14"/>
        <v>0</v>
      </c>
      <c r="BO16" s="723">
        <f t="shared" si="14"/>
        <v>0</v>
      </c>
      <c r="BP16" s="721">
        <f t="shared" si="14"/>
        <v>0</v>
      </c>
      <c r="BQ16" s="722">
        <f t="shared" si="14"/>
        <v>0</v>
      </c>
      <c r="BR16" s="723">
        <f t="shared" si="14"/>
        <v>0</v>
      </c>
      <c r="BS16" s="562">
        <f t="shared" si="14"/>
        <v>0</v>
      </c>
      <c r="BT16" s="723">
        <f t="shared" si="14"/>
        <v>0</v>
      </c>
      <c r="BU16" s="723">
        <f t="shared" si="14"/>
        <v>0</v>
      </c>
      <c r="BV16" s="724">
        <f t="shared" si="14"/>
        <v>0</v>
      </c>
      <c r="BW16" s="723">
        <f t="shared" si="14"/>
        <v>0</v>
      </c>
      <c r="BX16" s="721">
        <f t="shared" ref="BX16:CM16" si="15">IF(AND(BX12&gt;=$J$16,BX12&lt;$K$16),"*",0)</f>
        <v>0</v>
      </c>
      <c r="BY16" s="722">
        <f t="shared" si="15"/>
        <v>0</v>
      </c>
      <c r="BZ16" s="723">
        <f t="shared" si="15"/>
        <v>0</v>
      </c>
      <c r="CA16" s="562">
        <f t="shared" si="15"/>
        <v>0</v>
      </c>
      <c r="CB16" s="723">
        <f t="shared" si="15"/>
        <v>0</v>
      </c>
      <c r="CC16" s="723">
        <f t="shared" si="15"/>
        <v>0</v>
      </c>
      <c r="CD16" s="724">
        <f t="shared" si="15"/>
        <v>0</v>
      </c>
      <c r="CE16" s="723">
        <f t="shared" si="15"/>
        <v>0</v>
      </c>
      <c r="CF16" s="537">
        <f t="shared" si="15"/>
        <v>0</v>
      </c>
      <c r="CG16" s="538">
        <f t="shared" si="15"/>
        <v>0</v>
      </c>
      <c r="CH16" s="539">
        <f t="shared" si="15"/>
        <v>0</v>
      </c>
      <c r="CI16" s="562">
        <f t="shared" si="15"/>
        <v>0</v>
      </c>
      <c r="CJ16" s="289">
        <f t="shared" si="15"/>
        <v>0</v>
      </c>
      <c r="CK16" s="289">
        <f t="shared" si="15"/>
        <v>0</v>
      </c>
      <c r="CL16" s="290">
        <f t="shared" si="15"/>
        <v>0</v>
      </c>
      <c r="CM16" s="289">
        <f t="shared" si="15"/>
        <v>0</v>
      </c>
      <c r="CN16" s="1128">
        <f t="shared" si="4"/>
        <v>9</v>
      </c>
      <c r="CO16" s="1129"/>
      <c r="CP16" s="1123">
        <f>IF(CN16=0,0,LOOKUP(CN16,ﾃﾞｰﾀ入力!$AR$13:'ﾃﾞｰﾀ入力'!$AR$34,ﾃﾞｰﾀ入力!$AS$13:'ﾃﾞｰﾀ入力'!$AS$34))</f>
        <v>8</v>
      </c>
      <c r="CQ16" s="1123"/>
      <c r="CR16" s="294">
        <f t="shared" si="5"/>
        <v>0</v>
      </c>
      <c r="CS16" s="294">
        <f t="shared" si="6"/>
        <v>0</v>
      </c>
      <c r="CT16" s="294">
        <f t="shared" si="7"/>
        <v>0</v>
      </c>
      <c r="CU16" s="295">
        <f t="shared" ca="1" si="12"/>
        <v>10040</v>
      </c>
      <c r="CV16" s="296">
        <f ca="1">IF(H16=0,0,LOOKUP(H16,ﾃﾞｰﾀ入力!$C$3:'ﾃﾞｰﾀ入力'!$C$52,ﾃﾞｰﾀ入力!$E$3:'ﾃﾞｰﾀ入力'!$E$51))</f>
        <v>1255</v>
      </c>
      <c r="CW16" s="297">
        <f ca="1">IF(H16=0,0,LOOKUP(H16,ﾃﾞｰﾀ入力!$C$3:'ﾃﾞｰﾀ入力'!$C$52,ﾃﾞｰﾀ入力!$F$3:'ﾃﾞｰﾀ入力'!$F$51))</f>
        <v>272</v>
      </c>
      <c r="CY16" s="69"/>
      <c r="CZ16" s="69"/>
      <c r="DA16" s="69"/>
    </row>
    <row r="17" spans="1:105" ht="22.5" customHeight="1">
      <c r="A17" s="443">
        <f t="shared" si="8"/>
        <v>4</v>
      </c>
      <c r="B17" s="269" t="str">
        <f>ｼﾌﾄ原本!C8</f>
        <v>I.Y</v>
      </c>
      <c r="C17" s="780" t="str">
        <f>ｼﾌﾄ原本!Y8</f>
        <v>X</v>
      </c>
      <c r="D17" s="435">
        <f>IF(COUNTIF($H$14:$H$30,4),VLOOKUP(4,$H$14:$CU$30,3,FALSE),0)</f>
        <v>12</v>
      </c>
      <c r="E17" s="423">
        <f>IF(COUNTIF($H$14:$H$30,4),VLOOKUP(4,$H$14:$CU$30,4,FALSE),0)</f>
        <v>18</v>
      </c>
      <c r="F17" s="430">
        <f ca="1">IF(COUNTIF($H$14:$H$30,4),VLOOKUP(4,$H$14:$CU$30,92,FALSE),0)</f>
        <v>7532.5</v>
      </c>
      <c r="G17" s="431">
        <f ca="1">IF(COUNTIF($H$14:$H$30,4),VLOOKUP(4,$H$14:$CW$30,94,FALSE),0)</f>
        <v>962</v>
      </c>
      <c r="H17" s="810">
        <v>1</v>
      </c>
      <c r="I17" s="798" t="str">
        <f>IF(H17=0,0,LOOKUP(H17,ﾃﾞｰﾀ入力!$C$3:'ﾃﾞｰﾀ入力'!$C$40,ﾃﾞｰﾀ入力!$D$3:'ﾃﾞｰﾀ入力'!$D$40))</f>
        <v>K.M</v>
      </c>
      <c r="J17" s="813">
        <v>12</v>
      </c>
      <c r="K17" s="814">
        <v>17</v>
      </c>
      <c r="L17" s="632">
        <f t="shared" ref="L17:AQ17" si="16">IF(AND(L12&gt;=$J$17,L12&lt;$K$17),"*",0)</f>
        <v>0</v>
      </c>
      <c r="M17" s="626">
        <f t="shared" si="16"/>
        <v>0</v>
      </c>
      <c r="N17" s="627">
        <f t="shared" si="16"/>
        <v>0</v>
      </c>
      <c r="O17" s="628">
        <f t="shared" si="16"/>
        <v>0</v>
      </c>
      <c r="P17" s="537">
        <f t="shared" si="16"/>
        <v>0</v>
      </c>
      <c r="Q17" s="539">
        <f t="shared" si="16"/>
        <v>0</v>
      </c>
      <c r="R17" s="541">
        <f t="shared" si="16"/>
        <v>0</v>
      </c>
      <c r="S17" s="539">
        <f t="shared" si="16"/>
        <v>0</v>
      </c>
      <c r="T17" s="537">
        <f t="shared" si="16"/>
        <v>0</v>
      </c>
      <c r="U17" s="538">
        <f t="shared" si="16"/>
        <v>0</v>
      </c>
      <c r="V17" s="539">
        <f t="shared" si="16"/>
        <v>0</v>
      </c>
      <c r="W17" s="562">
        <f t="shared" si="16"/>
        <v>0</v>
      </c>
      <c r="X17" s="723">
        <f t="shared" si="16"/>
        <v>0</v>
      </c>
      <c r="Y17" s="723">
        <f t="shared" si="16"/>
        <v>0</v>
      </c>
      <c r="Z17" s="585">
        <f t="shared" si="16"/>
        <v>0</v>
      </c>
      <c r="AA17" s="584">
        <f t="shared" si="16"/>
        <v>0</v>
      </c>
      <c r="AB17" s="586">
        <f t="shared" si="16"/>
        <v>0</v>
      </c>
      <c r="AC17" s="587">
        <f t="shared" si="16"/>
        <v>0</v>
      </c>
      <c r="AD17" s="584">
        <f t="shared" si="16"/>
        <v>0</v>
      </c>
      <c r="AE17" s="588">
        <f t="shared" si="16"/>
        <v>0</v>
      </c>
      <c r="AF17" s="584">
        <f t="shared" si="16"/>
        <v>0</v>
      </c>
      <c r="AG17" s="584">
        <f t="shared" si="16"/>
        <v>0</v>
      </c>
      <c r="AH17" s="585">
        <f t="shared" si="16"/>
        <v>0</v>
      </c>
      <c r="AI17" s="584">
        <f t="shared" si="16"/>
        <v>0</v>
      </c>
      <c r="AJ17" s="586">
        <f t="shared" si="16"/>
        <v>0</v>
      </c>
      <c r="AK17" s="587">
        <f t="shared" si="16"/>
        <v>0</v>
      </c>
      <c r="AL17" s="584">
        <f t="shared" si="16"/>
        <v>0</v>
      </c>
      <c r="AM17" s="588">
        <f t="shared" si="16"/>
        <v>0</v>
      </c>
      <c r="AN17" s="584" t="str">
        <f t="shared" si="16"/>
        <v>*</v>
      </c>
      <c r="AO17" s="584" t="str">
        <f t="shared" si="16"/>
        <v>*</v>
      </c>
      <c r="AP17" s="585" t="str">
        <f t="shared" si="16"/>
        <v>*</v>
      </c>
      <c r="AQ17" s="584" t="str">
        <f t="shared" si="16"/>
        <v>*</v>
      </c>
      <c r="AR17" s="586" t="str">
        <f t="shared" ref="AR17:BW17" si="17">IF(AND(AR12&gt;=$J$17,AR12&lt;$K$17),"*",0)</f>
        <v>*</v>
      </c>
      <c r="AS17" s="587" t="str">
        <f t="shared" si="17"/>
        <v>*</v>
      </c>
      <c r="AT17" s="584" t="str">
        <f t="shared" si="17"/>
        <v>*</v>
      </c>
      <c r="AU17" s="1039" t="str">
        <f t="shared" si="17"/>
        <v>*</v>
      </c>
      <c r="AV17" s="584" t="str">
        <f t="shared" si="17"/>
        <v>*</v>
      </c>
      <c r="AW17" s="584" t="str">
        <f t="shared" si="17"/>
        <v>*</v>
      </c>
      <c r="AX17" s="585" t="str">
        <f t="shared" si="17"/>
        <v>*</v>
      </c>
      <c r="AY17" s="584" t="str">
        <f t="shared" si="17"/>
        <v>*</v>
      </c>
      <c r="AZ17" s="586" t="str">
        <f t="shared" si="17"/>
        <v>*</v>
      </c>
      <c r="BA17" s="587" t="str">
        <f t="shared" si="17"/>
        <v>*</v>
      </c>
      <c r="BB17" s="584" t="str">
        <f t="shared" si="17"/>
        <v>*</v>
      </c>
      <c r="BC17" s="588" t="str">
        <f t="shared" si="17"/>
        <v>*</v>
      </c>
      <c r="BD17" s="584" t="str">
        <f t="shared" si="17"/>
        <v>*</v>
      </c>
      <c r="BE17" s="584" t="str">
        <f t="shared" si="17"/>
        <v>*</v>
      </c>
      <c r="BF17" s="585" t="str">
        <f t="shared" si="17"/>
        <v>*</v>
      </c>
      <c r="BG17" s="584" t="str">
        <f t="shared" si="17"/>
        <v>*</v>
      </c>
      <c r="BH17" s="586">
        <f t="shared" si="17"/>
        <v>0</v>
      </c>
      <c r="BI17" s="587">
        <f t="shared" si="17"/>
        <v>0</v>
      </c>
      <c r="BJ17" s="584">
        <f t="shared" si="17"/>
        <v>0</v>
      </c>
      <c r="BK17" s="588">
        <f t="shared" si="17"/>
        <v>0</v>
      </c>
      <c r="BL17" s="584">
        <f t="shared" si="17"/>
        <v>0</v>
      </c>
      <c r="BM17" s="584">
        <f t="shared" si="17"/>
        <v>0</v>
      </c>
      <c r="BN17" s="585">
        <f t="shared" si="17"/>
        <v>0</v>
      </c>
      <c r="BO17" s="584">
        <f t="shared" si="17"/>
        <v>0</v>
      </c>
      <c r="BP17" s="586">
        <f t="shared" si="17"/>
        <v>0</v>
      </c>
      <c r="BQ17" s="587">
        <f t="shared" si="17"/>
        <v>0</v>
      </c>
      <c r="BR17" s="584">
        <f t="shared" si="17"/>
        <v>0</v>
      </c>
      <c r="BS17" s="588">
        <f t="shared" si="17"/>
        <v>0</v>
      </c>
      <c r="BT17" s="584">
        <f t="shared" si="17"/>
        <v>0</v>
      </c>
      <c r="BU17" s="584">
        <f t="shared" si="17"/>
        <v>0</v>
      </c>
      <c r="BV17" s="585">
        <f t="shared" si="17"/>
        <v>0</v>
      </c>
      <c r="BW17" s="584">
        <f t="shared" si="17"/>
        <v>0</v>
      </c>
      <c r="BX17" s="586">
        <f t="shared" ref="BX17:CM17" si="18">IF(AND(BX12&gt;=$J$17,BX12&lt;$K$17),"*",0)</f>
        <v>0</v>
      </c>
      <c r="BY17" s="587">
        <f t="shared" si="18"/>
        <v>0</v>
      </c>
      <c r="BZ17" s="584">
        <f t="shared" si="18"/>
        <v>0</v>
      </c>
      <c r="CA17" s="588">
        <f t="shared" si="18"/>
        <v>0</v>
      </c>
      <c r="CB17" s="584">
        <f t="shared" si="18"/>
        <v>0</v>
      </c>
      <c r="CC17" s="584">
        <f t="shared" si="18"/>
        <v>0</v>
      </c>
      <c r="CD17" s="585">
        <f t="shared" si="18"/>
        <v>0</v>
      </c>
      <c r="CE17" s="584">
        <f t="shared" si="18"/>
        <v>0</v>
      </c>
      <c r="CF17" s="636">
        <f t="shared" si="18"/>
        <v>0</v>
      </c>
      <c r="CG17" s="637">
        <f t="shared" si="18"/>
        <v>0</v>
      </c>
      <c r="CH17" s="539">
        <f t="shared" si="18"/>
        <v>0</v>
      </c>
      <c r="CI17" s="562">
        <f t="shared" si="18"/>
        <v>0</v>
      </c>
      <c r="CJ17" s="289">
        <f t="shared" si="18"/>
        <v>0</v>
      </c>
      <c r="CK17" s="289">
        <f t="shared" si="18"/>
        <v>0</v>
      </c>
      <c r="CL17" s="290">
        <f t="shared" si="18"/>
        <v>0</v>
      </c>
      <c r="CM17" s="289">
        <f t="shared" si="18"/>
        <v>0</v>
      </c>
      <c r="CN17" s="1128">
        <f t="shared" si="4"/>
        <v>5</v>
      </c>
      <c r="CO17" s="1129"/>
      <c r="CP17" s="1123">
        <f>IF(CN17=0,0,LOOKUP(CN17,ﾃﾞｰﾀ入力!$AR$13:'ﾃﾞｰﾀ入力'!$AR$34,ﾃﾞｰﾀ入力!$AS$13:'ﾃﾞｰﾀ入力'!$AS$34))</f>
        <v>5</v>
      </c>
      <c r="CQ17" s="1123"/>
      <c r="CR17" s="294">
        <f t="shared" si="5"/>
        <v>0</v>
      </c>
      <c r="CS17" s="294">
        <f t="shared" si="6"/>
        <v>0</v>
      </c>
      <c r="CT17" s="294">
        <f t="shared" si="7"/>
        <v>0</v>
      </c>
      <c r="CU17" s="295">
        <f t="shared" ca="1" si="12"/>
        <v>10000</v>
      </c>
      <c r="CV17" s="296">
        <f ca="1">IF(H17=0,0,LOOKUP(H17,ﾃﾞｰﾀ入力!$C$3:'ﾃﾞｰﾀ入力'!$C$52,ﾃﾞｰﾀ入力!$E$3:'ﾃﾞｰﾀ入力'!$E$51))</f>
        <v>2000</v>
      </c>
      <c r="CW17" s="297">
        <f ca="1">IF(H17=0,0,LOOKUP(H17,ﾃﾞｰﾀ入力!$C$3:'ﾃﾞｰﾀ入力'!$C$52,ﾃﾞｰﾀ入力!$F$3:'ﾃﾞｰﾀ入力'!$F$51))</f>
        <v>1</v>
      </c>
      <c r="CY17" s="69"/>
      <c r="CZ17" s="69"/>
      <c r="DA17" s="69"/>
    </row>
    <row r="18" spans="1:105" ht="22.5" customHeight="1">
      <c r="A18" s="443">
        <f t="shared" si="8"/>
        <v>5</v>
      </c>
      <c r="B18" s="269" t="str">
        <f>ｼﾌﾄ原本!C9</f>
        <v>S.S</v>
      </c>
      <c r="C18" s="780" t="str">
        <f>ｼﾌﾄ原本!Y9</f>
        <v>X</v>
      </c>
      <c r="D18" s="435">
        <f>IF(COUNTIF($H$14:$H$30,5),VLOOKUP(5,$H$14:$CU$30,3,FALSE),0)</f>
        <v>0</v>
      </c>
      <c r="E18" s="423">
        <f>IF(COUNTIF($H$14:$H$30,5),VLOOKUP(5,$H$14:$CU$30,4,FALSE),0)</f>
        <v>0</v>
      </c>
      <c r="F18" s="430">
        <f>IF(COUNTIF($H$14:$H$30,5),VLOOKUP(5,$H$14:$CU$30,92,FALSE),0)</f>
        <v>0</v>
      </c>
      <c r="G18" s="431">
        <f>IF(COUNTIF($H$14:$H$30,5),VLOOKUP(5,$H$14:$CW$30,94,FALSE),0)</f>
        <v>0</v>
      </c>
      <c r="H18" s="810">
        <v>4</v>
      </c>
      <c r="I18" s="798" t="str">
        <f>IF(H18=0,0,LOOKUP(H18,ﾃﾞｰﾀ入力!$C$3:'ﾃﾞｰﾀ入力'!$C$40,ﾃﾞｰﾀ入力!$D$3:'ﾃﾞｰﾀ入力'!$D$40))</f>
        <v>I.Y</v>
      </c>
      <c r="J18" s="813">
        <v>12</v>
      </c>
      <c r="K18" s="814">
        <v>18</v>
      </c>
      <c r="L18" s="632">
        <f t="shared" ref="L18:AQ18" si="19">IF(AND(L12&gt;=$J$18,L12&lt;$K$18),"*",0)</f>
        <v>0</v>
      </c>
      <c r="M18" s="626">
        <f t="shared" si="19"/>
        <v>0</v>
      </c>
      <c r="N18" s="627">
        <f t="shared" si="19"/>
        <v>0</v>
      </c>
      <c r="O18" s="628">
        <f t="shared" si="19"/>
        <v>0</v>
      </c>
      <c r="P18" s="537">
        <f t="shared" si="19"/>
        <v>0</v>
      </c>
      <c r="Q18" s="539">
        <f t="shared" si="19"/>
        <v>0</v>
      </c>
      <c r="R18" s="541">
        <f t="shared" si="19"/>
        <v>0</v>
      </c>
      <c r="S18" s="539">
        <f t="shared" si="19"/>
        <v>0</v>
      </c>
      <c r="T18" s="537">
        <f t="shared" si="19"/>
        <v>0</v>
      </c>
      <c r="U18" s="538">
        <f t="shared" si="19"/>
        <v>0</v>
      </c>
      <c r="V18" s="539">
        <f t="shared" si="19"/>
        <v>0</v>
      </c>
      <c r="W18" s="562">
        <f t="shared" si="19"/>
        <v>0</v>
      </c>
      <c r="X18" s="723">
        <f t="shared" si="19"/>
        <v>0</v>
      </c>
      <c r="Y18" s="723">
        <f t="shared" si="19"/>
        <v>0</v>
      </c>
      <c r="Z18" s="585">
        <f t="shared" si="19"/>
        <v>0</v>
      </c>
      <c r="AA18" s="584">
        <f t="shared" si="19"/>
        <v>0</v>
      </c>
      <c r="AB18" s="586">
        <f t="shared" si="19"/>
        <v>0</v>
      </c>
      <c r="AC18" s="587">
        <f t="shared" si="19"/>
        <v>0</v>
      </c>
      <c r="AD18" s="584">
        <f t="shared" si="19"/>
        <v>0</v>
      </c>
      <c r="AE18" s="588">
        <f t="shared" si="19"/>
        <v>0</v>
      </c>
      <c r="AF18" s="584">
        <f t="shared" si="19"/>
        <v>0</v>
      </c>
      <c r="AG18" s="584">
        <f t="shared" si="19"/>
        <v>0</v>
      </c>
      <c r="AH18" s="585">
        <f t="shared" si="19"/>
        <v>0</v>
      </c>
      <c r="AI18" s="584">
        <f t="shared" si="19"/>
        <v>0</v>
      </c>
      <c r="AJ18" s="586">
        <f t="shared" si="19"/>
        <v>0</v>
      </c>
      <c r="AK18" s="587">
        <f t="shared" si="19"/>
        <v>0</v>
      </c>
      <c r="AL18" s="584">
        <f t="shared" si="19"/>
        <v>0</v>
      </c>
      <c r="AM18" s="588">
        <f t="shared" si="19"/>
        <v>0</v>
      </c>
      <c r="AN18" s="584" t="str">
        <f t="shared" si="19"/>
        <v>*</v>
      </c>
      <c r="AO18" s="584" t="str">
        <f t="shared" si="19"/>
        <v>*</v>
      </c>
      <c r="AP18" s="585" t="str">
        <f t="shared" si="19"/>
        <v>*</v>
      </c>
      <c r="AQ18" s="584" t="str">
        <f t="shared" si="19"/>
        <v>*</v>
      </c>
      <c r="AR18" s="586" t="str">
        <f t="shared" ref="AR18:BW18" si="20">IF(AND(AR12&gt;=$J$18,AR12&lt;$K$18),"*",0)</f>
        <v>*</v>
      </c>
      <c r="AS18" s="587" t="str">
        <f t="shared" si="20"/>
        <v>*</v>
      </c>
      <c r="AT18" s="584" t="str">
        <f t="shared" si="20"/>
        <v>*</v>
      </c>
      <c r="AU18" s="588" t="str">
        <f t="shared" si="20"/>
        <v>*</v>
      </c>
      <c r="AV18" s="584" t="str">
        <f t="shared" si="20"/>
        <v>*</v>
      </c>
      <c r="AW18" s="584" t="str">
        <f t="shared" si="20"/>
        <v>*</v>
      </c>
      <c r="AX18" s="585" t="str">
        <f t="shared" si="20"/>
        <v>*</v>
      </c>
      <c r="AY18" s="1089" t="str">
        <f t="shared" si="20"/>
        <v>*</v>
      </c>
      <c r="AZ18" s="586" t="str">
        <f t="shared" si="20"/>
        <v>*</v>
      </c>
      <c r="BA18" s="587" t="str">
        <f t="shared" si="20"/>
        <v>*</v>
      </c>
      <c r="BB18" s="584" t="str">
        <f t="shared" si="20"/>
        <v>*</v>
      </c>
      <c r="BC18" s="588" t="str">
        <f t="shared" si="20"/>
        <v>*</v>
      </c>
      <c r="BD18" s="584" t="str">
        <f t="shared" si="20"/>
        <v>*</v>
      </c>
      <c r="BE18" s="584" t="str">
        <f t="shared" si="20"/>
        <v>*</v>
      </c>
      <c r="BF18" s="585" t="str">
        <f t="shared" si="20"/>
        <v>*</v>
      </c>
      <c r="BG18" s="584" t="str">
        <f t="shared" si="20"/>
        <v>*</v>
      </c>
      <c r="BH18" s="586" t="str">
        <f t="shared" si="20"/>
        <v>*</v>
      </c>
      <c r="BI18" s="587" t="str">
        <f t="shared" si="20"/>
        <v>*</v>
      </c>
      <c r="BJ18" s="584" t="str">
        <f t="shared" si="20"/>
        <v>*</v>
      </c>
      <c r="BK18" s="588" t="str">
        <f t="shared" si="20"/>
        <v>*</v>
      </c>
      <c r="BL18" s="584">
        <f t="shared" si="20"/>
        <v>0</v>
      </c>
      <c r="BM18" s="584">
        <f t="shared" si="20"/>
        <v>0</v>
      </c>
      <c r="BN18" s="585">
        <f t="shared" si="20"/>
        <v>0</v>
      </c>
      <c r="BO18" s="584">
        <f t="shared" si="20"/>
        <v>0</v>
      </c>
      <c r="BP18" s="586">
        <f t="shared" si="20"/>
        <v>0</v>
      </c>
      <c r="BQ18" s="587">
        <f t="shared" si="20"/>
        <v>0</v>
      </c>
      <c r="BR18" s="584">
        <f t="shared" si="20"/>
        <v>0</v>
      </c>
      <c r="BS18" s="588">
        <f t="shared" si="20"/>
        <v>0</v>
      </c>
      <c r="BT18" s="584">
        <f t="shared" si="20"/>
        <v>0</v>
      </c>
      <c r="BU18" s="584">
        <f t="shared" si="20"/>
        <v>0</v>
      </c>
      <c r="BV18" s="585">
        <f t="shared" si="20"/>
        <v>0</v>
      </c>
      <c r="BW18" s="584">
        <f t="shared" si="20"/>
        <v>0</v>
      </c>
      <c r="BX18" s="586">
        <f t="shared" ref="BX18:CM18" si="21">IF(AND(BX12&gt;=$J$18,BX12&lt;$K$18),"*",0)</f>
        <v>0</v>
      </c>
      <c r="BY18" s="587">
        <f t="shared" si="21"/>
        <v>0</v>
      </c>
      <c r="BZ18" s="584">
        <f t="shared" si="21"/>
        <v>0</v>
      </c>
      <c r="CA18" s="588">
        <f t="shared" si="21"/>
        <v>0</v>
      </c>
      <c r="CB18" s="584">
        <f t="shared" si="21"/>
        <v>0</v>
      </c>
      <c r="CC18" s="584">
        <f t="shared" si="21"/>
        <v>0</v>
      </c>
      <c r="CD18" s="585">
        <f t="shared" si="21"/>
        <v>0</v>
      </c>
      <c r="CE18" s="584">
        <f t="shared" si="21"/>
        <v>0</v>
      </c>
      <c r="CF18" s="636">
        <f t="shared" si="21"/>
        <v>0</v>
      </c>
      <c r="CG18" s="637">
        <f t="shared" si="21"/>
        <v>0</v>
      </c>
      <c r="CH18" s="539">
        <f t="shared" si="21"/>
        <v>0</v>
      </c>
      <c r="CI18" s="562">
        <f t="shared" si="21"/>
        <v>0</v>
      </c>
      <c r="CJ18" s="289">
        <f t="shared" si="21"/>
        <v>0</v>
      </c>
      <c r="CK18" s="289">
        <f t="shared" si="21"/>
        <v>0</v>
      </c>
      <c r="CL18" s="290">
        <f t="shared" si="21"/>
        <v>0</v>
      </c>
      <c r="CM18" s="289">
        <f t="shared" si="21"/>
        <v>0</v>
      </c>
      <c r="CN18" s="1128">
        <f t="shared" si="4"/>
        <v>6</v>
      </c>
      <c r="CO18" s="1129"/>
      <c r="CP18" s="1123">
        <f>IF(CN18=0,0,LOOKUP(CN18,ﾃﾞｰﾀ入力!$AR$13:'ﾃﾞｰﾀ入力'!$AR$34,ﾃﾞｰﾀ入力!$AS$13:'ﾃﾞｰﾀ入力'!$AS$34))</f>
        <v>5.75</v>
      </c>
      <c r="CQ18" s="1123"/>
      <c r="CR18" s="294">
        <f t="shared" si="5"/>
        <v>0</v>
      </c>
      <c r="CS18" s="294">
        <f t="shared" si="6"/>
        <v>0</v>
      </c>
      <c r="CT18" s="294">
        <f t="shared" si="7"/>
        <v>0</v>
      </c>
      <c r="CU18" s="295">
        <f t="shared" ca="1" si="12"/>
        <v>7532.5</v>
      </c>
      <c r="CV18" s="296">
        <f ca="1">IF(H18=0,0,LOOKUP(H18,ﾃﾞｰﾀ入力!$C$3:'ﾃﾞｰﾀ入力'!$C$52,ﾃﾞｰﾀ入力!$E$3:'ﾃﾞｰﾀ入力'!$E$51))</f>
        <v>1310</v>
      </c>
      <c r="CW18" s="297">
        <f ca="1">IF(H18=0,0,LOOKUP(H18,ﾃﾞｰﾀ入力!$C$3:'ﾃﾞｰﾀ入力'!$C$52,ﾃﾞｰﾀ入力!$F$3:'ﾃﾞｰﾀ入力'!$F$51))</f>
        <v>962</v>
      </c>
      <c r="CY18" s="69"/>
      <c r="CZ18" s="69"/>
      <c r="DA18" s="69"/>
    </row>
    <row r="19" spans="1:105" ht="22.5" customHeight="1">
      <c r="A19" s="443">
        <f t="shared" si="8"/>
        <v>6</v>
      </c>
      <c r="B19" s="269" t="str">
        <f>ｼﾌﾄ原本!C10</f>
        <v>S.M</v>
      </c>
      <c r="C19" s="782" t="str">
        <f>ｼﾌﾄ原本!Y10</f>
        <v>O-16</v>
      </c>
      <c r="D19" s="435">
        <f>IF(COUNTIF($H$14:$H$30,6),VLOOKUP(6,$H$14:$CU$30,3,FALSE),0)</f>
        <v>6.75</v>
      </c>
      <c r="E19" s="429">
        <f>IF(COUNTIF($H$14:$H$30,6),VLOOKUP(6,$H$14:$CU$30,4,FALSE),0)</f>
        <v>16</v>
      </c>
      <c r="F19" s="430">
        <f ca="1">IF(COUNTIF($H$14:$H$30,6),VLOOKUP(6,$H$14:$CU$30,92,FALSE),0)</f>
        <v>9952</v>
      </c>
      <c r="G19" s="431">
        <f ca="1">IF(COUNTIF($H$14:$H$30,6),VLOOKUP(6,$H$14:$CW$30,94,FALSE),0)</f>
        <v>1050</v>
      </c>
      <c r="H19" s="810">
        <v>9</v>
      </c>
      <c r="I19" s="798" t="str">
        <f>IF(H19=0,0,LOOKUP(H19,ﾃﾞｰﾀ入力!$C$3:'ﾃﾞｰﾀ入力'!$C$40,ﾃﾞｰﾀ入力!$D$3:'ﾃﾞｰﾀ入力'!$D$40))</f>
        <v>H.S</v>
      </c>
      <c r="J19" s="813">
        <v>15.5</v>
      </c>
      <c r="K19" s="814">
        <v>22.75</v>
      </c>
      <c r="L19" s="632">
        <f t="shared" ref="L19:AQ19" si="22">IF(AND(L12&gt;=$J$19,L12&lt;$K$19),"*",0)</f>
        <v>0</v>
      </c>
      <c r="M19" s="626">
        <f t="shared" si="22"/>
        <v>0</v>
      </c>
      <c r="N19" s="627">
        <f t="shared" si="22"/>
        <v>0</v>
      </c>
      <c r="O19" s="628">
        <f t="shared" si="22"/>
        <v>0</v>
      </c>
      <c r="P19" s="537">
        <f t="shared" si="22"/>
        <v>0</v>
      </c>
      <c r="Q19" s="539">
        <f t="shared" si="22"/>
        <v>0</v>
      </c>
      <c r="R19" s="541">
        <f t="shared" si="22"/>
        <v>0</v>
      </c>
      <c r="S19" s="539">
        <f t="shared" si="22"/>
        <v>0</v>
      </c>
      <c r="T19" s="537">
        <f t="shared" si="22"/>
        <v>0</v>
      </c>
      <c r="U19" s="538">
        <f t="shared" si="22"/>
        <v>0</v>
      </c>
      <c r="V19" s="539">
        <f t="shared" si="22"/>
        <v>0</v>
      </c>
      <c r="W19" s="562">
        <f t="shared" si="22"/>
        <v>0</v>
      </c>
      <c r="X19" s="723">
        <f t="shared" si="22"/>
        <v>0</v>
      </c>
      <c r="Y19" s="723">
        <f t="shared" si="22"/>
        <v>0</v>
      </c>
      <c r="Z19" s="585">
        <f t="shared" si="22"/>
        <v>0</v>
      </c>
      <c r="AA19" s="584">
        <f t="shared" si="22"/>
        <v>0</v>
      </c>
      <c r="AB19" s="586">
        <f t="shared" si="22"/>
        <v>0</v>
      </c>
      <c r="AC19" s="587">
        <f t="shared" si="22"/>
        <v>0</v>
      </c>
      <c r="AD19" s="584">
        <f t="shared" si="22"/>
        <v>0</v>
      </c>
      <c r="AE19" s="588">
        <f t="shared" si="22"/>
        <v>0</v>
      </c>
      <c r="AF19" s="584">
        <f t="shared" si="22"/>
        <v>0</v>
      </c>
      <c r="AG19" s="584">
        <f t="shared" si="22"/>
        <v>0</v>
      </c>
      <c r="AH19" s="585">
        <f t="shared" si="22"/>
        <v>0</v>
      </c>
      <c r="AI19" s="584">
        <f t="shared" si="22"/>
        <v>0</v>
      </c>
      <c r="AJ19" s="586">
        <f t="shared" si="22"/>
        <v>0</v>
      </c>
      <c r="AK19" s="587">
        <f t="shared" si="22"/>
        <v>0</v>
      </c>
      <c r="AL19" s="584">
        <f t="shared" si="22"/>
        <v>0</v>
      </c>
      <c r="AM19" s="588">
        <f t="shared" si="22"/>
        <v>0</v>
      </c>
      <c r="AN19" s="584">
        <f t="shared" si="22"/>
        <v>0</v>
      </c>
      <c r="AO19" s="584">
        <f t="shared" si="22"/>
        <v>0</v>
      </c>
      <c r="AP19" s="585">
        <f t="shared" si="22"/>
        <v>0</v>
      </c>
      <c r="AQ19" s="584">
        <f t="shared" si="22"/>
        <v>0</v>
      </c>
      <c r="AR19" s="586">
        <f t="shared" ref="AR19:BW19" si="23">IF(AND(AR12&gt;=$J$19,AR12&lt;$K$19),"*",0)</f>
        <v>0</v>
      </c>
      <c r="AS19" s="587">
        <f t="shared" si="23"/>
        <v>0</v>
      </c>
      <c r="AT19" s="584">
        <f t="shared" si="23"/>
        <v>0</v>
      </c>
      <c r="AU19" s="588">
        <f t="shared" si="23"/>
        <v>0</v>
      </c>
      <c r="AV19" s="584">
        <f t="shared" si="23"/>
        <v>0</v>
      </c>
      <c r="AW19" s="584">
        <f t="shared" si="23"/>
        <v>0</v>
      </c>
      <c r="AX19" s="585">
        <f t="shared" si="23"/>
        <v>0</v>
      </c>
      <c r="AY19" s="584">
        <f t="shared" si="23"/>
        <v>0</v>
      </c>
      <c r="AZ19" s="586">
        <f t="shared" si="23"/>
        <v>0</v>
      </c>
      <c r="BA19" s="587">
        <f t="shared" si="23"/>
        <v>0</v>
      </c>
      <c r="BB19" s="584" t="str">
        <f t="shared" si="23"/>
        <v>*</v>
      </c>
      <c r="BC19" s="588" t="str">
        <f t="shared" si="23"/>
        <v>*</v>
      </c>
      <c r="BD19" s="584" t="str">
        <f t="shared" si="23"/>
        <v>*</v>
      </c>
      <c r="BE19" s="584" t="str">
        <f t="shared" si="23"/>
        <v>*</v>
      </c>
      <c r="BF19" s="585" t="str">
        <f t="shared" si="23"/>
        <v>*</v>
      </c>
      <c r="BG19" s="584" t="str">
        <f t="shared" si="23"/>
        <v>*</v>
      </c>
      <c r="BH19" s="586" t="str">
        <f t="shared" si="23"/>
        <v>*</v>
      </c>
      <c r="BI19" s="1098" t="str">
        <f t="shared" si="23"/>
        <v>*</v>
      </c>
      <c r="BJ19" s="1089" t="str">
        <f t="shared" si="23"/>
        <v>*</v>
      </c>
      <c r="BK19" s="1097" t="str">
        <f t="shared" si="23"/>
        <v>*</v>
      </c>
      <c r="BL19" s="584" t="str">
        <f t="shared" si="23"/>
        <v>*</v>
      </c>
      <c r="BM19" s="584" t="str">
        <f t="shared" si="23"/>
        <v>*</v>
      </c>
      <c r="BN19" s="585" t="str">
        <f t="shared" si="23"/>
        <v>*</v>
      </c>
      <c r="BO19" s="584" t="str">
        <f t="shared" si="23"/>
        <v>*</v>
      </c>
      <c r="BP19" s="586" t="str">
        <f t="shared" si="23"/>
        <v>*</v>
      </c>
      <c r="BQ19" s="587" t="str">
        <f t="shared" si="23"/>
        <v>*</v>
      </c>
      <c r="BR19" s="584" t="str">
        <f t="shared" si="23"/>
        <v>*</v>
      </c>
      <c r="BS19" s="588" t="str">
        <f t="shared" si="23"/>
        <v>*</v>
      </c>
      <c r="BT19" s="584" t="str">
        <f t="shared" si="23"/>
        <v>*</v>
      </c>
      <c r="BU19" s="584" t="str">
        <f t="shared" si="23"/>
        <v>*</v>
      </c>
      <c r="BV19" s="585" t="str">
        <f t="shared" si="23"/>
        <v>*</v>
      </c>
      <c r="BW19" s="584" t="str">
        <f t="shared" si="23"/>
        <v>*</v>
      </c>
      <c r="BX19" s="586" t="str">
        <f t="shared" ref="BX19:CM19" si="24">IF(AND(BX12&gt;=$J$19,BX12&lt;$K$19),"*",0)</f>
        <v>*</v>
      </c>
      <c r="BY19" s="587" t="str">
        <f t="shared" si="24"/>
        <v>*</v>
      </c>
      <c r="BZ19" s="584" t="str">
        <f t="shared" si="24"/>
        <v>*</v>
      </c>
      <c r="CA19" s="588" t="str">
        <f t="shared" si="24"/>
        <v>*</v>
      </c>
      <c r="CB19" s="584" t="str">
        <f t="shared" si="24"/>
        <v>*</v>
      </c>
      <c r="CC19" s="584" t="str">
        <f t="shared" si="24"/>
        <v>*</v>
      </c>
      <c r="CD19" s="585" t="str">
        <f t="shared" si="24"/>
        <v>*</v>
      </c>
      <c r="CE19" s="584">
        <f t="shared" si="24"/>
        <v>0</v>
      </c>
      <c r="CF19" s="636">
        <f t="shared" si="24"/>
        <v>0</v>
      </c>
      <c r="CG19" s="637">
        <f t="shared" si="24"/>
        <v>0</v>
      </c>
      <c r="CH19" s="539">
        <f t="shared" si="24"/>
        <v>0</v>
      </c>
      <c r="CI19" s="562">
        <f t="shared" si="24"/>
        <v>0</v>
      </c>
      <c r="CJ19" s="289">
        <f t="shared" si="24"/>
        <v>0</v>
      </c>
      <c r="CK19" s="289">
        <f t="shared" si="24"/>
        <v>0</v>
      </c>
      <c r="CL19" s="290">
        <f t="shared" si="24"/>
        <v>0</v>
      </c>
      <c r="CM19" s="289">
        <f t="shared" si="24"/>
        <v>0</v>
      </c>
      <c r="CN19" s="1128">
        <f t="shared" si="4"/>
        <v>7.25</v>
      </c>
      <c r="CO19" s="1129"/>
      <c r="CP19" s="1123">
        <f>IF(CN19=0,0,LOOKUP(CN19,ﾃﾞｰﾀ入力!$AR$13:'ﾃﾞｰﾀ入力'!$AR$34,ﾃﾞｰﾀ入力!$AS$13:'ﾃﾞｰﾀ入力'!$AS$34))</f>
        <v>6.25</v>
      </c>
      <c r="CQ19" s="1123"/>
      <c r="CR19" s="294">
        <f t="shared" si="5"/>
        <v>0</v>
      </c>
      <c r="CS19" s="294">
        <f t="shared" si="6"/>
        <v>0.75</v>
      </c>
      <c r="CT19" s="294">
        <f t="shared" si="7"/>
        <v>0</v>
      </c>
      <c r="CU19" s="295">
        <f t="shared" ca="1" si="12"/>
        <v>8034</v>
      </c>
      <c r="CV19" s="296">
        <f ca="1">IF(H19=0,0,LOOKUP(H19,ﾃﾞｰﾀ入力!$C$3:'ﾃﾞｰﾀ入力'!$C$52,ﾃﾞｰﾀ入力!$E$3:'ﾃﾞｰﾀ入力'!$E$51))</f>
        <v>1248</v>
      </c>
      <c r="CW19" s="297">
        <f ca="1">IF(H19=0,0,LOOKUP(H19,ﾃﾞｰﾀ入力!$C$3:'ﾃﾞｰﾀ入力'!$C$52,ﾃﾞｰﾀ入力!$F$3:'ﾃﾞｰﾀ入力'!$F$51))</f>
        <v>648</v>
      </c>
      <c r="CY19" s="69"/>
      <c r="CZ19" s="69"/>
      <c r="DA19" s="69"/>
    </row>
    <row r="20" spans="1:105" ht="22.5" customHeight="1">
      <c r="A20" s="443">
        <f t="shared" si="8"/>
        <v>7</v>
      </c>
      <c r="B20" s="269" t="str">
        <f>ｼﾌﾄ原本!C11</f>
        <v>N.D</v>
      </c>
      <c r="C20" s="784" t="str">
        <f>ｼﾌﾄ原本!Y11</f>
        <v>X</v>
      </c>
      <c r="D20" s="435">
        <f>IF(COUNTIF($H$14:$H$30,7),VLOOKUP(7,$H$14:$CU$30,3,FALSE),0)</f>
        <v>0</v>
      </c>
      <c r="E20" s="423">
        <f>IF(COUNTIF($H$14:$H$30,7),VLOOKUP(7,$H$14:$CU$30,4,FALSE),0)</f>
        <v>0</v>
      </c>
      <c r="F20" s="430">
        <f>IF(COUNTIF($H$14:$H$30,7),VLOOKUP(7,$H$14:$CU$30,92,FALSE),0)</f>
        <v>0</v>
      </c>
      <c r="G20" s="431">
        <f>IF(COUNTIF($H$14:$H$30,7),VLOOKUP(7,$H$14:$CW$30,94,FALSE),0)</f>
        <v>0</v>
      </c>
      <c r="H20" s="810">
        <v>17</v>
      </c>
      <c r="I20" s="798" t="str">
        <f>IF(H20=0,0,LOOKUP(H20,ﾃﾞｰﾀ入力!$C$3:'ﾃﾞｰﾀ入力'!$C$40,ﾃﾞｰﾀ入力!$D$3:'ﾃﾞｰﾀ入力'!$D$40))</f>
        <v>S.U</v>
      </c>
      <c r="J20" s="813">
        <v>17</v>
      </c>
      <c r="K20" s="814">
        <v>22</v>
      </c>
      <c r="L20" s="632">
        <f t="shared" ref="L20:AQ20" si="25">IF(AND(L12&gt;=$J$20,L12&lt;$K$20),"*",0)</f>
        <v>0</v>
      </c>
      <c r="M20" s="626">
        <f t="shared" si="25"/>
        <v>0</v>
      </c>
      <c r="N20" s="627">
        <f t="shared" si="25"/>
        <v>0</v>
      </c>
      <c r="O20" s="628">
        <f t="shared" si="25"/>
        <v>0</v>
      </c>
      <c r="P20" s="537">
        <f t="shared" si="25"/>
        <v>0</v>
      </c>
      <c r="Q20" s="539">
        <f t="shared" si="25"/>
        <v>0</v>
      </c>
      <c r="R20" s="541">
        <f t="shared" si="25"/>
        <v>0</v>
      </c>
      <c r="S20" s="539">
        <f t="shared" si="25"/>
        <v>0</v>
      </c>
      <c r="T20" s="537">
        <f t="shared" si="25"/>
        <v>0</v>
      </c>
      <c r="U20" s="538">
        <f t="shared" si="25"/>
        <v>0</v>
      </c>
      <c r="V20" s="539">
        <f t="shared" si="25"/>
        <v>0</v>
      </c>
      <c r="W20" s="562">
        <f t="shared" si="25"/>
        <v>0</v>
      </c>
      <c r="X20" s="723">
        <f t="shared" si="25"/>
        <v>0</v>
      </c>
      <c r="Y20" s="723">
        <f t="shared" si="25"/>
        <v>0</v>
      </c>
      <c r="Z20" s="585">
        <f t="shared" si="25"/>
        <v>0</v>
      </c>
      <c r="AA20" s="584">
        <f t="shared" si="25"/>
        <v>0</v>
      </c>
      <c r="AB20" s="586">
        <f t="shared" si="25"/>
        <v>0</v>
      </c>
      <c r="AC20" s="587">
        <f t="shared" si="25"/>
        <v>0</v>
      </c>
      <c r="AD20" s="584">
        <f t="shared" si="25"/>
        <v>0</v>
      </c>
      <c r="AE20" s="588">
        <f t="shared" si="25"/>
        <v>0</v>
      </c>
      <c r="AF20" s="584">
        <f t="shared" si="25"/>
        <v>0</v>
      </c>
      <c r="AG20" s="584">
        <f t="shared" si="25"/>
        <v>0</v>
      </c>
      <c r="AH20" s="585">
        <f t="shared" si="25"/>
        <v>0</v>
      </c>
      <c r="AI20" s="584">
        <f t="shared" si="25"/>
        <v>0</v>
      </c>
      <c r="AJ20" s="586">
        <f t="shared" si="25"/>
        <v>0</v>
      </c>
      <c r="AK20" s="587">
        <f t="shared" si="25"/>
        <v>0</v>
      </c>
      <c r="AL20" s="584">
        <f t="shared" si="25"/>
        <v>0</v>
      </c>
      <c r="AM20" s="588">
        <f t="shared" si="25"/>
        <v>0</v>
      </c>
      <c r="AN20" s="584">
        <f t="shared" si="25"/>
        <v>0</v>
      </c>
      <c r="AO20" s="584">
        <f t="shared" si="25"/>
        <v>0</v>
      </c>
      <c r="AP20" s="585">
        <f t="shared" si="25"/>
        <v>0</v>
      </c>
      <c r="AQ20" s="584">
        <f t="shared" si="25"/>
        <v>0</v>
      </c>
      <c r="AR20" s="586">
        <f t="shared" ref="AR20:BW20" si="26">IF(AND(AR12&gt;=$J$20,AR12&lt;$K$20),"*",0)</f>
        <v>0</v>
      </c>
      <c r="AS20" s="587">
        <f t="shared" si="26"/>
        <v>0</v>
      </c>
      <c r="AT20" s="584">
        <f t="shared" si="26"/>
        <v>0</v>
      </c>
      <c r="AU20" s="588">
        <f t="shared" si="26"/>
        <v>0</v>
      </c>
      <c r="AV20" s="584">
        <f t="shared" si="26"/>
        <v>0</v>
      </c>
      <c r="AW20" s="584">
        <f t="shared" si="26"/>
        <v>0</v>
      </c>
      <c r="AX20" s="585">
        <f t="shared" si="26"/>
        <v>0</v>
      </c>
      <c r="AY20" s="584">
        <f t="shared" si="26"/>
        <v>0</v>
      </c>
      <c r="AZ20" s="586">
        <f t="shared" si="26"/>
        <v>0</v>
      </c>
      <c r="BA20" s="587">
        <f t="shared" si="26"/>
        <v>0</v>
      </c>
      <c r="BB20" s="584">
        <f t="shared" si="26"/>
        <v>0</v>
      </c>
      <c r="BC20" s="1039">
        <f t="shared" si="26"/>
        <v>0</v>
      </c>
      <c r="BD20" s="584">
        <f t="shared" si="26"/>
        <v>0</v>
      </c>
      <c r="BE20" s="584">
        <f t="shared" si="26"/>
        <v>0</v>
      </c>
      <c r="BF20" s="585">
        <f t="shared" si="26"/>
        <v>0</v>
      </c>
      <c r="BG20" s="584">
        <f t="shared" si="26"/>
        <v>0</v>
      </c>
      <c r="BH20" s="586" t="str">
        <f t="shared" si="26"/>
        <v>*</v>
      </c>
      <c r="BI20" s="587" t="str">
        <f t="shared" si="26"/>
        <v>*</v>
      </c>
      <c r="BJ20" s="584" t="str">
        <f t="shared" si="26"/>
        <v>*</v>
      </c>
      <c r="BK20" s="588" t="str">
        <f t="shared" si="26"/>
        <v>*</v>
      </c>
      <c r="BL20" s="584" t="str">
        <f t="shared" si="26"/>
        <v>*</v>
      </c>
      <c r="BM20" s="584" t="str">
        <f t="shared" si="26"/>
        <v>*</v>
      </c>
      <c r="BN20" s="585" t="str">
        <f t="shared" si="26"/>
        <v>*</v>
      </c>
      <c r="BO20" s="584" t="str">
        <f t="shared" si="26"/>
        <v>*</v>
      </c>
      <c r="BP20" s="1091" t="str">
        <f t="shared" si="26"/>
        <v>*</v>
      </c>
      <c r="BQ20" s="587" t="str">
        <f t="shared" si="26"/>
        <v>*</v>
      </c>
      <c r="BR20" s="584" t="str">
        <f t="shared" si="26"/>
        <v>*</v>
      </c>
      <c r="BS20" s="588" t="str">
        <f t="shared" si="26"/>
        <v>*</v>
      </c>
      <c r="BT20" s="584" t="str">
        <f t="shared" si="26"/>
        <v>*</v>
      </c>
      <c r="BU20" s="584" t="str">
        <f t="shared" si="26"/>
        <v>*</v>
      </c>
      <c r="BV20" s="585" t="str">
        <f t="shared" si="26"/>
        <v>*</v>
      </c>
      <c r="BW20" s="584" t="str">
        <f t="shared" si="26"/>
        <v>*</v>
      </c>
      <c r="BX20" s="586" t="str">
        <f t="shared" ref="BX20:CM20" si="27">IF(AND(BX12&gt;=$J$20,BX12&lt;$K$20),"*",0)</f>
        <v>*</v>
      </c>
      <c r="BY20" s="587" t="str">
        <f t="shared" si="27"/>
        <v>*</v>
      </c>
      <c r="BZ20" s="584" t="str">
        <f t="shared" si="27"/>
        <v>*</v>
      </c>
      <c r="CA20" s="588" t="str">
        <f t="shared" si="27"/>
        <v>*</v>
      </c>
      <c r="CB20" s="584">
        <f t="shared" si="27"/>
        <v>0</v>
      </c>
      <c r="CC20" s="584">
        <f t="shared" si="27"/>
        <v>0</v>
      </c>
      <c r="CD20" s="585">
        <f t="shared" si="27"/>
        <v>0</v>
      </c>
      <c r="CE20" s="584">
        <f t="shared" si="27"/>
        <v>0</v>
      </c>
      <c r="CF20" s="636">
        <f t="shared" si="27"/>
        <v>0</v>
      </c>
      <c r="CG20" s="637">
        <f t="shared" si="27"/>
        <v>0</v>
      </c>
      <c r="CH20" s="539">
        <f t="shared" si="27"/>
        <v>0</v>
      </c>
      <c r="CI20" s="562">
        <f t="shared" si="27"/>
        <v>0</v>
      </c>
      <c r="CJ20" s="289">
        <f t="shared" si="27"/>
        <v>0</v>
      </c>
      <c r="CK20" s="289">
        <f t="shared" si="27"/>
        <v>0</v>
      </c>
      <c r="CL20" s="290">
        <f t="shared" si="27"/>
        <v>0</v>
      </c>
      <c r="CM20" s="289">
        <f t="shared" si="27"/>
        <v>0</v>
      </c>
      <c r="CN20" s="1128">
        <f t="shared" si="4"/>
        <v>5</v>
      </c>
      <c r="CO20" s="1129"/>
      <c r="CP20" s="1123">
        <f>IF(CN20=0,0,LOOKUP(CN20,ﾃﾞｰﾀ入力!$AR$13:'ﾃﾞｰﾀ入力'!$AR$34,ﾃﾞｰﾀ入力!$AS$13:'ﾃﾞｰﾀ入力'!$AS$34))</f>
        <v>5</v>
      </c>
      <c r="CQ20" s="1123"/>
      <c r="CR20" s="294">
        <f t="shared" si="5"/>
        <v>0</v>
      </c>
      <c r="CS20" s="294">
        <f t="shared" si="6"/>
        <v>0</v>
      </c>
      <c r="CT20" s="294">
        <f t="shared" si="7"/>
        <v>0</v>
      </c>
      <c r="CU20" s="295">
        <f t="shared" ca="1" si="12"/>
        <v>6130</v>
      </c>
      <c r="CV20" s="296">
        <f ca="1">IF(H20=0,0,LOOKUP(H20,ﾃﾞｰﾀ入力!$C$3:'ﾃﾞｰﾀ入力'!$C$52,ﾃﾞｰﾀ入力!$E$3:'ﾃﾞｰﾀ入力'!$E$51))</f>
        <v>1226</v>
      </c>
      <c r="CW20" s="297">
        <f ca="1">IF(H20=0,0,LOOKUP(H20,ﾃﾞｰﾀ入力!$C$3:'ﾃﾞｰﾀ入力'!$C$52,ﾃﾞｰﾀ入力!$F$3:'ﾃﾞｰﾀ入力'!$F$51))</f>
        <v>418</v>
      </c>
      <c r="CY20" s="69"/>
      <c r="CZ20" s="69"/>
      <c r="DA20" s="69"/>
    </row>
    <row r="21" spans="1:105" ht="22.5" customHeight="1">
      <c r="A21" s="443">
        <f t="shared" si="8"/>
        <v>8</v>
      </c>
      <c r="B21" s="269" t="str">
        <f>ｼﾌﾄ原本!C12</f>
        <v>M.K</v>
      </c>
      <c r="C21" s="784" t="str">
        <f>ｼﾌﾄ原本!Y12</f>
        <v>O-16</v>
      </c>
      <c r="D21" s="435">
        <f>IF(COUNTIF($H$14:$H$30,8),VLOOKUP(8,$H$14:$CU$30,3,FALSE),0)</f>
        <v>0</v>
      </c>
      <c r="E21" s="423">
        <f>IF(COUNTIF($H$14:$H$30,8),VLOOKUP(8,$H$14:$CU$30,4,FALSE),0)</f>
        <v>0</v>
      </c>
      <c r="F21" s="430">
        <f>IF(COUNTIF($H$14:$H$30,8),VLOOKUP(8,$H$14:$CU$30,92,FALSE),0)</f>
        <v>0</v>
      </c>
      <c r="G21" s="431">
        <f>IF(COUNTIF($H$14:$H$30,8),VLOOKUP(8,$H$14:$CW$30,94,FALSE),0)</f>
        <v>0</v>
      </c>
      <c r="H21" s="810">
        <v>20</v>
      </c>
      <c r="I21" s="798" t="str">
        <f>IF(H21=0,0,LOOKUP(H21,ﾃﾞｰﾀ入力!$C$3:'ﾃﾞｰﾀ入力'!$C$40,ﾃﾞｰﾀ入力!$D$3:'ﾃﾞｰﾀ入力'!$D$40))</f>
        <v>S.S</v>
      </c>
      <c r="J21" s="813">
        <v>17</v>
      </c>
      <c r="K21" s="814">
        <v>22.75</v>
      </c>
      <c r="L21" s="632">
        <f t="shared" ref="L21:AQ21" si="28">IF(AND(L12&gt;=$J$21,L12&lt;$K$21),"*",0)</f>
        <v>0</v>
      </c>
      <c r="M21" s="626">
        <f t="shared" si="28"/>
        <v>0</v>
      </c>
      <c r="N21" s="627">
        <f t="shared" si="28"/>
        <v>0</v>
      </c>
      <c r="O21" s="628">
        <f t="shared" si="28"/>
        <v>0</v>
      </c>
      <c r="P21" s="537">
        <f t="shared" si="28"/>
        <v>0</v>
      </c>
      <c r="Q21" s="539">
        <f t="shared" si="28"/>
        <v>0</v>
      </c>
      <c r="R21" s="541">
        <f t="shared" si="28"/>
        <v>0</v>
      </c>
      <c r="S21" s="539">
        <f t="shared" si="28"/>
        <v>0</v>
      </c>
      <c r="T21" s="537">
        <f t="shared" si="28"/>
        <v>0</v>
      </c>
      <c r="U21" s="538">
        <f t="shared" si="28"/>
        <v>0</v>
      </c>
      <c r="V21" s="539">
        <f t="shared" si="28"/>
        <v>0</v>
      </c>
      <c r="W21" s="562">
        <f t="shared" si="28"/>
        <v>0</v>
      </c>
      <c r="X21" s="723">
        <f t="shared" si="28"/>
        <v>0</v>
      </c>
      <c r="Y21" s="723">
        <f t="shared" si="28"/>
        <v>0</v>
      </c>
      <c r="Z21" s="585">
        <f t="shared" si="28"/>
        <v>0</v>
      </c>
      <c r="AA21" s="584">
        <f t="shared" si="28"/>
        <v>0</v>
      </c>
      <c r="AB21" s="586">
        <f t="shared" si="28"/>
        <v>0</v>
      </c>
      <c r="AC21" s="587">
        <f t="shared" si="28"/>
        <v>0</v>
      </c>
      <c r="AD21" s="584">
        <f t="shared" si="28"/>
        <v>0</v>
      </c>
      <c r="AE21" s="588">
        <f t="shared" si="28"/>
        <v>0</v>
      </c>
      <c r="AF21" s="584">
        <f t="shared" si="28"/>
        <v>0</v>
      </c>
      <c r="AG21" s="584">
        <f t="shared" si="28"/>
        <v>0</v>
      </c>
      <c r="AH21" s="585">
        <f t="shared" si="28"/>
        <v>0</v>
      </c>
      <c r="AI21" s="584">
        <f t="shared" si="28"/>
        <v>0</v>
      </c>
      <c r="AJ21" s="586">
        <f t="shared" si="28"/>
        <v>0</v>
      </c>
      <c r="AK21" s="587">
        <f t="shared" si="28"/>
        <v>0</v>
      </c>
      <c r="AL21" s="584">
        <f t="shared" si="28"/>
        <v>0</v>
      </c>
      <c r="AM21" s="588">
        <f t="shared" si="28"/>
        <v>0</v>
      </c>
      <c r="AN21" s="584">
        <f t="shared" si="28"/>
        <v>0</v>
      </c>
      <c r="AO21" s="584">
        <f t="shared" si="28"/>
        <v>0</v>
      </c>
      <c r="AP21" s="585">
        <f t="shared" si="28"/>
        <v>0</v>
      </c>
      <c r="AQ21" s="584">
        <f t="shared" si="28"/>
        <v>0</v>
      </c>
      <c r="AR21" s="586">
        <f t="shared" ref="AR21:BW21" si="29">IF(AND(AR12&gt;=$J$21,AR12&lt;$K$21),"*",0)</f>
        <v>0</v>
      </c>
      <c r="AS21" s="587">
        <f t="shared" si="29"/>
        <v>0</v>
      </c>
      <c r="AT21" s="584">
        <f t="shared" si="29"/>
        <v>0</v>
      </c>
      <c r="AU21" s="588">
        <f t="shared" si="29"/>
        <v>0</v>
      </c>
      <c r="AV21" s="584">
        <f t="shared" si="29"/>
        <v>0</v>
      </c>
      <c r="AW21" s="584">
        <f t="shared" si="29"/>
        <v>0</v>
      </c>
      <c r="AX21" s="585">
        <f t="shared" si="29"/>
        <v>0</v>
      </c>
      <c r="AY21" s="584">
        <f t="shared" si="29"/>
        <v>0</v>
      </c>
      <c r="AZ21" s="586">
        <f t="shared" si="29"/>
        <v>0</v>
      </c>
      <c r="BA21" s="587">
        <f t="shared" si="29"/>
        <v>0</v>
      </c>
      <c r="BB21" s="584">
        <f t="shared" si="29"/>
        <v>0</v>
      </c>
      <c r="BC21" s="588">
        <f t="shared" si="29"/>
        <v>0</v>
      </c>
      <c r="BD21" s="584">
        <f t="shared" si="29"/>
        <v>0</v>
      </c>
      <c r="BE21" s="584">
        <f t="shared" si="29"/>
        <v>0</v>
      </c>
      <c r="BF21" s="585">
        <f t="shared" si="29"/>
        <v>0</v>
      </c>
      <c r="BG21" s="584">
        <f t="shared" si="29"/>
        <v>0</v>
      </c>
      <c r="BH21" s="586" t="str">
        <f t="shared" si="29"/>
        <v>*</v>
      </c>
      <c r="BI21" s="587" t="str">
        <f t="shared" si="29"/>
        <v>*</v>
      </c>
      <c r="BJ21" s="584" t="str">
        <f t="shared" si="29"/>
        <v>*</v>
      </c>
      <c r="BK21" s="588" t="str">
        <f t="shared" si="29"/>
        <v>*</v>
      </c>
      <c r="BL21" s="584" t="str">
        <f t="shared" si="29"/>
        <v>*</v>
      </c>
      <c r="BM21" s="584" t="str">
        <f t="shared" si="29"/>
        <v>*</v>
      </c>
      <c r="BN21" s="585" t="str">
        <f t="shared" si="29"/>
        <v>*</v>
      </c>
      <c r="BO21" s="584" t="str">
        <f t="shared" si="29"/>
        <v>*</v>
      </c>
      <c r="BP21" s="721" t="str">
        <f t="shared" si="29"/>
        <v>*</v>
      </c>
      <c r="BQ21" s="981" t="str">
        <f t="shared" si="29"/>
        <v>*</v>
      </c>
      <c r="BR21" s="723" t="str">
        <f t="shared" si="29"/>
        <v>*</v>
      </c>
      <c r="BS21" s="588" t="str">
        <f t="shared" si="29"/>
        <v>*</v>
      </c>
      <c r="BT21" s="584" t="str">
        <f t="shared" si="29"/>
        <v>*</v>
      </c>
      <c r="BU21" s="584" t="str">
        <f t="shared" si="29"/>
        <v>*</v>
      </c>
      <c r="BV21" s="585" t="str">
        <f t="shared" si="29"/>
        <v>*</v>
      </c>
      <c r="BW21" s="584" t="str">
        <f t="shared" si="29"/>
        <v>*</v>
      </c>
      <c r="BX21" s="586" t="str">
        <f t="shared" ref="BX21:CM21" si="30">IF(AND(BX12&gt;=$J$21,BX12&lt;$K$21),"*",0)</f>
        <v>*</v>
      </c>
      <c r="BY21" s="587" t="str">
        <f t="shared" si="30"/>
        <v>*</v>
      </c>
      <c r="BZ21" s="584" t="str">
        <f t="shared" si="30"/>
        <v>*</v>
      </c>
      <c r="CA21" s="588" t="str">
        <f t="shared" si="30"/>
        <v>*</v>
      </c>
      <c r="CB21" s="584" t="str">
        <f t="shared" si="30"/>
        <v>*</v>
      </c>
      <c r="CC21" s="584" t="str">
        <f t="shared" si="30"/>
        <v>*</v>
      </c>
      <c r="CD21" s="585" t="str">
        <f t="shared" si="30"/>
        <v>*</v>
      </c>
      <c r="CE21" s="584">
        <f t="shared" si="30"/>
        <v>0</v>
      </c>
      <c r="CF21" s="636">
        <f t="shared" si="30"/>
        <v>0</v>
      </c>
      <c r="CG21" s="637">
        <f t="shared" si="30"/>
        <v>0</v>
      </c>
      <c r="CH21" s="539">
        <f t="shared" si="30"/>
        <v>0</v>
      </c>
      <c r="CI21" s="562">
        <f t="shared" si="30"/>
        <v>0</v>
      </c>
      <c r="CJ21" s="289">
        <f t="shared" si="30"/>
        <v>0</v>
      </c>
      <c r="CK21" s="289">
        <f t="shared" si="30"/>
        <v>0</v>
      </c>
      <c r="CL21" s="290">
        <f t="shared" si="30"/>
        <v>0</v>
      </c>
      <c r="CM21" s="289">
        <f t="shared" si="30"/>
        <v>0</v>
      </c>
      <c r="CN21" s="1128">
        <f t="shared" si="4"/>
        <v>5.75</v>
      </c>
      <c r="CO21" s="1129"/>
      <c r="CP21" s="1123">
        <f>IF(CN21=0,0,LOOKUP(CN21,ﾃﾞｰﾀ入力!$AR$13:'ﾃﾞｰﾀ入力'!$AR$34,ﾃﾞｰﾀ入力!$AS$13:'ﾃﾞｰﾀ入力'!$AS$34))</f>
        <v>5.25</v>
      </c>
      <c r="CQ21" s="1123"/>
      <c r="CR21" s="294">
        <f t="shared" si="5"/>
        <v>0</v>
      </c>
      <c r="CS21" s="294">
        <f t="shared" si="6"/>
        <v>0.75</v>
      </c>
      <c r="CT21" s="294">
        <f t="shared" si="7"/>
        <v>0</v>
      </c>
      <c r="CU21" s="295">
        <f t="shared" ca="1" si="12"/>
        <v>6666.375</v>
      </c>
      <c r="CV21" s="296">
        <f ca="1">IF(H21=0,0,LOOKUP(H21,ﾃﾞｰﾀ入力!$C$3:'ﾃﾞｰﾀ入力'!$C$52,ﾃﾞｰﾀ入力!$E$3:'ﾃﾞｰﾀ入力'!$E$51))</f>
        <v>1226</v>
      </c>
      <c r="CW21" s="297">
        <f ca="1">IF(H21=0,0,LOOKUP(H21,ﾃﾞｰﾀ入力!$C$3:'ﾃﾞｰﾀ入力'!$C$52,ﾃﾞｰﾀ入力!$F$3:'ﾃﾞｰﾀ入力'!$F$51))</f>
        <v>320</v>
      </c>
      <c r="CY21" s="69"/>
      <c r="CZ21" s="69"/>
      <c r="DA21" s="69"/>
    </row>
    <row r="22" spans="1:105" ht="22.5" customHeight="1">
      <c r="A22" s="443">
        <f t="shared" si="8"/>
        <v>9</v>
      </c>
      <c r="B22" s="269" t="str">
        <f>ｼﾌﾄ原本!C13</f>
        <v>H.S</v>
      </c>
      <c r="C22" s="784" t="str">
        <f>ｼﾌﾄ原本!Y13</f>
        <v>F</v>
      </c>
      <c r="D22" s="435">
        <f>IF(COUNTIF($H$14:$H$30,9),VLOOKUP(9,$H$14:$CU$30,3,FALSE),0)</f>
        <v>15.5</v>
      </c>
      <c r="E22" s="423">
        <f>IF(COUNTIF($H$14:$H$30,9),VLOOKUP(9,$H$14:$CU$30,4,FALSE),0)</f>
        <v>22.75</v>
      </c>
      <c r="F22" s="430">
        <f ca="1">IF(COUNTIF($H$14:$H$30,9),VLOOKUP(9,$H$14:$CU$30,92,FALSE),0)</f>
        <v>8034</v>
      </c>
      <c r="G22" s="431">
        <f ca="1">IF(COUNTIF($H$14:$H$30,9),VLOOKUP(9,$H$14:$CW$30,94,FALSE),0)</f>
        <v>648</v>
      </c>
      <c r="H22" s="810"/>
      <c r="I22" s="798">
        <f>IF(H22=0,0,LOOKUP(H22,ﾃﾞｰﾀ入力!$C$3:'ﾃﾞｰﾀ入力'!$C$40,ﾃﾞｰﾀ入力!$D$3:'ﾃﾞｰﾀ入力'!$D$40))</f>
        <v>0</v>
      </c>
      <c r="J22" s="813"/>
      <c r="K22" s="814"/>
      <c r="L22" s="632">
        <f t="shared" ref="L22:AQ22" si="31">IF(AND(L12&gt;=$J$22,L12&lt;$K$22),"*",0)</f>
        <v>0</v>
      </c>
      <c r="M22" s="626">
        <f t="shared" si="31"/>
        <v>0</v>
      </c>
      <c r="N22" s="627">
        <f t="shared" si="31"/>
        <v>0</v>
      </c>
      <c r="O22" s="628">
        <f t="shared" si="31"/>
        <v>0</v>
      </c>
      <c r="P22" s="537">
        <f t="shared" si="31"/>
        <v>0</v>
      </c>
      <c r="Q22" s="539">
        <f t="shared" si="31"/>
        <v>0</v>
      </c>
      <c r="R22" s="541">
        <f t="shared" si="31"/>
        <v>0</v>
      </c>
      <c r="S22" s="539">
        <f t="shared" si="31"/>
        <v>0</v>
      </c>
      <c r="T22" s="537">
        <f t="shared" si="31"/>
        <v>0</v>
      </c>
      <c r="U22" s="538">
        <f t="shared" si="31"/>
        <v>0</v>
      </c>
      <c r="V22" s="539">
        <f t="shared" si="31"/>
        <v>0</v>
      </c>
      <c r="W22" s="562">
        <f t="shared" si="31"/>
        <v>0</v>
      </c>
      <c r="X22" s="723">
        <f t="shared" si="31"/>
        <v>0</v>
      </c>
      <c r="Y22" s="723">
        <f t="shared" si="31"/>
        <v>0</v>
      </c>
      <c r="Z22" s="585">
        <f t="shared" si="31"/>
        <v>0</v>
      </c>
      <c r="AA22" s="584">
        <f t="shared" si="31"/>
        <v>0</v>
      </c>
      <c r="AB22" s="586">
        <f t="shared" si="31"/>
        <v>0</v>
      </c>
      <c r="AC22" s="587">
        <f t="shared" si="31"/>
        <v>0</v>
      </c>
      <c r="AD22" s="584">
        <f t="shared" si="31"/>
        <v>0</v>
      </c>
      <c r="AE22" s="588">
        <f t="shared" si="31"/>
        <v>0</v>
      </c>
      <c r="AF22" s="584">
        <f t="shared" si="31"/>
        <v>0</v>
      </c>
      <c r="AG22" s="584">
        <f t="shared" si="31"/>
        <v>0</v>
      </c>
      <c r="AH22" s="585">
        <f t="shared" si="31"/>
        <v>0</v>
      </c>
      <c r="AI22" s="584">
        <f t="shared" si="31"/>
        <v>0</v>
      </c>
      <c r="AJ22" s="586">
        <f t="shared" si="31"/>
        <v>0</v>
      </c>
      <c r="AK22" s="587">
        <f t="shared" si="31"/>
        <v>0</v>
      </c>
      <c r="AL22" s="584">
        <f t="shared" si="31"/>
        <v>0</v>
      </c>
      <c r="AM22" s="588">
        <f t="shared" si="31"/>
        <v>0</v>
      </c>
      <c r="AN22" s="584">
        <f t="shared" si="31"/>
        <v>0</v>
      </c>
      <c r="AO22" s="584">
        <f t="shared" si="31"/>
        <v>0</v>
      </c>
      <c r="AP22" s="585">
        <f t="shared" si="31"/>
        <v>0</v>
      </c>
      <c r="AQ22" s="584">
        <f t="shared" si="31"/>
        <v>0</v>
      </c>
      <c r="AR22" s="586">
        <f t="shared" ref="AR22:BW22" si="32">IF(AND(AR12&gt;=$J$22,AR12&lt;$K$22),"*",0)</f>
        <v>0</v>
      </c>
      <c r="AS22" s="587">
        <f t="shared" si="32"/>
        <v>0</v>
      </c>
      <c r="AT22" s="584">
        <f t="shared" si="32"/>
        <v>0</v>
      </c>
      <c r="AU22" s="588">
        <f t="shared" si="32"/>
        <v>0</v>
      </c>
      <c r="AV22" s="584">
        <f t="shared" si="32"/>
        <v>0</v>
      </c>
      <c r="AW22" s="584">
        <f t="shared" si="32"/>
        <v>0</v>
      </c>
      <c r="AX22" s="585">
        <f t="shared" si="32"/>
        <v>0</v>
      </c>
      <c r="AY22" s="584">
        <f t="shared" si="32"/>
        <v>0</v>
      </c>
      <c r="AZ22" s="586">
        <f t="shared" si="32"/>
        <v>0</v>
      </c>
      <c r="BA22" s="587">
        <f t="shared" si="32"/>
        <v>0</v>
      </c>
      <c r="BB22" s="584">
        <f t="shared" si="32"/>
        <v>0</v>
      </c>
      <c r="BC22" s="588">
        <f t="shared" si="32"/>
        <v>0</v>
      </c>
      <c r="BD22" s="584">
        <f t="shared" si="32"/>
        <v>0</v>
      </c>
      <c r="BE22" s="584">
        <f t="shared" si="32"/>
        <v>0</v>
      </c>
      <c r="BF22" s="585">
        <f t="shared" si="32"/>
        <v>0</v>
      </c>
      <c r="BG22" s="584">
        <f t="shared" si="32"/>
        <v>0</v>
      </c>
      <c r="BH22" s="586">
        <f t="shared" si="32"/>
        <v>0</v>
      </c>
      <c r="BI22" s="587">
        <f t="shared" si="32"/>
        <v>0</v>
      </c>
      <c r="BJ22" s="584">
        <f t="shared" si="32"/>
        <v>0</v>
      </c>
      <c r="BK22" s="588">
        <f t="shared" si="32"/>
        <v>0</v>
      </c>
      <c r="BL22" s="584">
        <f t="shared" si="32"/>
        <v>0</v>
      </c>
      <c r="BM22" s="584">
        <f t="shared" si="32"/>
        <v>0</v>
      </c>
      <c r="BN22" s="585">
        <f t="shared" si="32"/>
        <v>0</v>
      </c>
      <c r="BO22" s="584">
        <f t="shared" si="32"/>
        <v>0</v>
      </c>
      <c r="BP22" s="586">
        <f t="shared" si="32"/>
        <v>0</v>
      </c>
      <c r="BQ22" s="587">
        <f t="shared" si="32"/>
        <v>0</v>
      </c>
      <c r="BR22" s="584">
        <f t="shared" si="32"/>
        <v>0</v>
      </c>
      <c r="BS22" s="588">
        <f t="shared" si="32"/>
        <v>0</v>
      </c>
      <c r="BT22" s="584">
        <f t="shared" si="32"/>
        <v>0</v>
      </c>
      <c r="BU22" s="584">
        <f t="shared" si="32"/>
        <v>0</v>
      </c>
      <c r="BV22" s="585">
        <f t="shared" si="32"/>
        <v>0</v>
      </c>
      <c r="BW22" s="584">
        <f t="shared" si="32"/>
        <v>0</v>
      </c>
      <c r="BX22" s="586">
        <f t="shared" ref="BX22:CM22" si="33">IF(AND(BX12&gt;=$J$22,BX12&lt;$K$22),"*",0)</f>
        <v>0</v>
      </c>
      <c r="BY22" s="587">
        <f t="shared" si="33"/>
        <v>0</v>
      </c>
      <c r="BZ22" s="584">
        <f t="shared" si="33"/>
        <v>0</v>
      </c>
      <c r="CA22" s="588">
        <f t="shared" si="33"/>
        <v>0</v>
      </c>
      <c r="CB22" s="584">
        <f t="shared" si="33"/>
        <v>0</v>
      </c>
      <c r="CC22" s="584">
        <f t="shared" si="33"/>
        <v>0</v>
      </c>
      <c r="CD22" s="585">
        <f t="shared" si="33"/>
        <v>0</v>
      </c>
      <c r="CE22" s="584">
        <f t="shared" si="33"/>
        <v>0</v>
      </c>
      <c r="CF22" s="636">
        <f t="shared" si="33"/>
        <v>0</v>
      </c>
      <c r="CG22" s="637">
        <f t="shared" si="33"/>
        <v>0</v>
      </c>
      <c r="CH22" s="539">
        <f t="shared" si="33"/>
        <v>0</v>
      </c>
      <c r="CI22" s="562">
        <f t="shared" si="33"/>
        <v>0</v>
      </c>
      <c r="CJ22" s="289">
        <f t="shared" si="33"/>
        <v>0</v>
      </c>
      <c r="CK22" s="289">
        <f t="shared" si="33"/>
        <v>0</v>
      </c>
      <c r="CL22" s="290">
        <f t="shared" si="33"/>
        <v>0</v>
      </c>
      <c r="CM22" s="289">
        <f t="shared" si="33"/>
        <v>0</v>
      </c>
      <c r="CN22" s="1128">
        <f t="shared" si="4"/>
        <v>0</v>
      </c>
      <c r="CO22" s="1129"/>
      <c r="CP22" s="1123">
        <f>IF(CN22=0,0,LOOKUP(CN22,ﾃﾞｰﾀ入力!$AR$13:'ﾃﾞｰﾀ入力'!$AR$34,ﾃﾞｰﾀ入力!$AS$13:'ﾃﾞｰﾀ入力'!$AS$34))</f>
        <v>0</v>
      </c>
      <c r="CQ22" s="1123"/>
      <c r="CR22" s="294">
        <f t="shared" si="5"/>
        <v>0</v>
      </c>
      <c r="CS22" s="294">
        <f t="shared" si="6"/>
        <v>0</v>
      </c>
      <c r="CT22" s="294">
        <f t="shared" si="7"/>
        <v>0</v>
      </c>
      <c r="CU22" s="295">
        <f t="shared" si="12"/>
        <v>0</v>
      </c>
      <c r="CV22" s="296">
        <f>IF(H22=0,0,LOOKUP(H22,ﾃﾞｰﾀ入力!$C$3:'ﾃﾞｰﾀ入力'!$C$52,ﾃﾞｰﾀ入力!$E$3:'ﾃﾞｰﾀ入力'!$E$51))</f>
        <v>0</v>
      </c>
      <c r="CW22" s="297">
        <f>IF(H22=0,0,LOOKUP(H22,ﾃﾞｰﾀ入力!$C$3:'ﾃﾞｰﾀ入力'!$C$52,ﾃﾞｰﾀ入力!$F$3:'ﾃﾞｰﾀ入力'!$F$51))</f>
        <v>0</v>
      </c>
      <c r="CY22" s="69"/>
      <c r="CZ22" s="69"/>
      <c r="DA22" s="69"/>
    </row>
    <row r="23" spans="1:105" ht="22.5" customHeight="1">
      <c r="A23" s="443">
        <f t="shared" si="8"/>
        <v>10</v>
      </c>
      <c r="B23" s="269" t="str">
        <f>ｼﾌﾄ原本!C14</f>
        <v>C.E</v>
      </c>
      <c r="C23" s="782" t="str">
        <f>ｼﾌﾄ原本!Y14</f>
        <v>X</v>
      </c>
      <c r="D23" s="435">
        <f>IF(COUNTIF($H$14:$H$30,10),VLOOKUP(10,$H$14:$CU$30,3,FALSE),0)</f>
        <v>0</v>
      </c>
      <c r="E23" s="423">
        <f>IF(COUNTIF($H$14:$H$30,10),VLOOKUP(10,$H$14:$CU$30,4,FALSE),0)</f>
        <v>0</v>
      </c>
      <c r="F23" s="430">
        <f>IF(COUNTIF($H$14:$H$30,10),VLOOKUP(10,$H$14:$CU$30,92,FALSE),0)</f>
        <v>0</v>
      </c>
      <c r="G23" s="431">
        <f>IF(COUNTIF($H$14:$H$30,10),VLOOKUP(10,$H$14:$CW$30,94,FALSE),0)</f>
        <v>0</v>
      </c>
      <c r="H23" s="810"/>
      <c r="I23" s="798">
        <f>IF(H23=0,0,LOOKUP(H23,ﾃﾞｰﾀ入力!$C$3:'ﾃﾞｰﾀ入力'!$C$40,ﾃﾞｰﾀ入力!$D$3:'ﾃﾞｰﾀ入力'!$D$40))</f>
        <v>0</v>
      </c>
      <c r="J23" s="813"/>
      <c r="K23" s="814"/>
      <c r="L23" s="632">
        <f t="shared" ref="L23:AQ23" si="34">IF(AND(L12&gt;=$J$23,L12&lt;$K$23),"*",0)</f>
        <v>0</v>
      </c>
      <c r="M23" s="626">
        <f t="shared" si="34"/>
        <v>0</v>
      </c>
      <c r="N23" s="627">
        <f t="shared" si="34"/>
        <v>0</v>
      </c>
      <c r="O23" s="628">
        <f t="shared" si="34"/>
        <v>0</v>
      </c>
      <c r="P23" s="537">
        <f t="shared" si="34"/>
        <v>0</v>
      </c>
      <c r="Q23" s="539">
        <f t="shared" si="34"/>
        <v>0</v>
      </c>
      <c r="R23" s="541">
        <f t="shared" si="34"/>
        <v>0</v>
      </c>
      <c r="S23" s="539">
        <f t="shared" si="34"/>
        <v>0</v>
      </c>
      <c r="T23" s="537">
        <f t="shared" si="34"/>
        <v>0</v>
      </c>
      <c r="U23" s="538">
        <f t="shared" si="34"/>
        <v>0</v>
      </c>
      <c r="V23" s="539">
        <f t="shared" si="34"/>
        <v>0</v>
      </c>
      <c r="W23" s="562">
        <f t="shared" si="34"/>
        <v>0</v>
      </c>
      <c r="X23" s="723">
        <f t="shared" si="34"/>
        <v>0</v>
      </c>
      <c r="Y23" s="723">
        <f t="shared" si="34"/>
        <v>0</v>
      </c>
      <c r="Z23" s="585">
        <f t="shared" si="34"/>
        <v>0</v>
      </c>
      <c r="AA23" s="584">
        <f t="shared" si="34"/>
        <v>0</v>
      </c>
      <c r="AB23" s="586">
        <f t="shared" si="34"/>
        <v>0</v>
      </c>
      <c r="AC23" s="587">
        <f t="shared" si="34"/>
        <v>0</v>
      </c>
      <c r="AD23" s="584">
        <f t="shared" si="34"/>
        <v>0</v>
      </c>
      <c r="AE23" s="588">
        <f t="shared" si="34"/>
        <v>0</v>
      </c>
      <c r="AF23" s="584">
        <f t="shared" si="34"/>
        <v>0</v>
      </c>
      <c r="AG23" s="584">
        <f t="shared" si="34"/>
        <v>0</v>
      </c>
      <c r="AH23" s="585">
        <f t="shared" si="34"/>
        <v>0</v>
      </c>
      <c r="AI23" s="584">
        <f t="shared" si="34"/>
        <v>0</v>
      </c>
      <c r="AJ23" s="586">
        <f t="shared" si="34"/>
        <v>0</v>
      </c>
      <c r="AK23" s="587">
        <f t="shared" si="34"/>
        <v>0</v>
      </c>
      <c r="AL23" s="584">
        <f t="shared" si="34"/>
        <v>0</v>
      </c>
      <c r="AM23" s="588">
        <f t="shared" si="34"/>
        <v>0</v>
      </c>
      <c r="AN23" s="584">
        <f t="shared" si="34"/>
        <v>0</v>
      </c>
      <c r="AO23" s="584">
        <f t="shared" si="34"/>
        <v>0</v>
      </c>
      <c r="AP23" s="585">
        <f t="shared" si="34"/>
        <v>0</v>
      </c>
      <c r="AQ23" s="584">
        <f t="shared" si="34"/>
        <v>0</v>
      </c>
      <c r="AR23" s="586">
        <f t="shared" ref="AR23:BW23" si="35">IF(AND(AR12&gt;=$J$23,AR12&lt;$K$23),"*",0)</f>
        <v>0</v>
      </c>
      <c r="AS23" s="587">
        <f t="shared" si="35"/>
        <v>0</v>
      </c>
      <c r="AT23" s="584">
        <f t="shared" si="35"/>
        <v>0</v>
      </c>
      <c r="AU23" s="588">
        <f t="shared" si="35"/>
        <v>0</v>
      </c>
      <c r="AV23" s="584">
        <f t="shared" si="35"/>
        <v>0</v>
      </c>
      <c r="AW23" s="584">
        <f t="shared" si="35"/>
        <v>0</v>
      </c>
      <c r="AX23" s="585">
        <f t="shared" si="35"/>
        <v>0</v>
      </c>
      <c r="AY23" s="584">
        <f t="shared" si="35"/>
        <v>0</v>
      </c>
      <c r="AZ23" s="586">
        <f t="shared" si="35"/>
        <v>0</v>
      </c>
      <c r="BA23" s="587">
        <f t="shared" si="35"/>
        <v>0</v>
      </c>
      <c r="BB23" s="584">
        <f t="shared" si="35"/>
        <v>0</v>
      </c>
      <c r="BC23" s="588">
        <f t="shared" si="35"/>
        <v>0</v>
      </c>
      <c r="BD23" s="584">
        <f t="shared" si="35"/>
        <v>0</v>
      </c>
      <c r="BE23" s="584">
        <f t="shared" si="35"/>
        <v>0</v>
      </c>
      <c r="BF23" s="585">
        <f t="shared" si="35"/>
        <v>0</v>
      </c>
      <c r="BG23" s="584">
        <f t="shared" si="35"/>
        <v>0</v>
      </c>
      <c r="BH23" s="586">
        <f t="shared" si="35"/>
        <v>0</v>
      </c>
      <c r="BI23" s="587">
        <f t="shared" si="35"/>
        <v>0</v>
      </c>
      <c r="BJ23" s="584">
        <f t="shared" si="35"/>
        <v>0</v>
      </c>
      <c r="BK23" s="588">
        <f t="shared" si="35"/>
        <v>0</v>
      </c>
      <c r="BL23" s="584">
        <f t="shared" si="35"/>
        <v>0</v>
      </c>
      <c r="BM23" s="584">
        <f t="shared" si="35"/>
        <v>0</v>
      </c>
      <c r="BN23" s="585">
        <f t="shared" si="35"/>
        <v>0</v>
      </c>
      <c r="BO23" s="584">
        <f t="shared" si="35"/>
        <v>0</v>
      </c>
      <c r="BP23" s="586">
        <f t="shared" si="35"/>
        <v>0</v>
      </c>
      <c r="BQ23" s="587">
        <f t="shared" si="35"/>
        <v>0</v>
      </c>
      <c r="BR23" s="584">
        <f t="shared" si="35"/>
        <v>0</v>
      </c>
      <c r="BS23" s="588">
        <f t="shared" si="35"/>
        <v>0</v>
      </c>
      <c r="BT23" s="584">
        <f t="shared" si="35"/>
        <v>0</v>
      </c>
      <c r="BU23" s="584">
        <f t="shared" si="35"/>
        <v>0</v>
      </c>
      <c r="BV23" s="585">
        <f t="shared" si="35"/>
        <v>0</v>
      </c>
      <c r="BW23" s="584">
        <f t="shared" si="35"/>
        <v>0</v>
      </c>
      <c r="BX23" s="586">
        <f t="shared" ref="BX23:CM23" si="36">IF(AND(BX12&gt;=$J$23,BX12&lt;$K$23),"*",0)</f>
        <v>0</v>
      </c>
      <c r="BY23" s="587">
        <f t="shared" si="36"/>
        <v>0</v>
      </c>
      <c r="BZ23" s="584">
        <f t="shared" si="36"/>
        <v>0</v>
      </c>
      <c r="CA23" s="588">
        <f t="shared" si="36"/>
        <v>0</v>
      </c>
      <c r="CB23" s="584">
        <f t="shared" si="36"/>
        <v>0</v>
      </c>
      <c r="CC23" s="584">
        <f t="shared" si="36"/>
        <v>0</v>
      </c>
      <c r="CD23" s="585">
        <f t="shared" si="36"/>
        <v>0</v>
      </c>
      <c r="CE23" s="584">
        <f t="shared" si="36"/>
        <v>0</v>
      </c>
      <c r="CF23" s="636">
        <f t="shared" si="36"/>
        <v>0</v>
      </c>
      <c r="CG23" s="637">
        <f t="shared" si="36"/>
        <v>0</v>
      </c>
      <c r="CH23" s="539">
        <f t="shared" si="36"/>
        <v>0</v>
      </c>
      <c r="CI23" s="562">
        <f t="shared" si="36"/>
        <v>0</v>
      </c>
      <c r="CJ23" s="289">
        <f t="shared" si="36"/>
        <v>0</v>
      </c>
      <c r="CK23" s="289">
        <f t="shared" si="36"/>
        <v>0</v>
      </c>
      <c r="CL23" s="290">
        <f t="shared" si="36"/>
        <v>0</v>
      </c>
      <c r="CM23" s="289">
        <f t="shared" si="36"/>
        <v>0</v>
      </c>
      <c r="CN23" s="1128">
        <f t="shared" si="4"/>
        <v>0</v>
      </c>
      <c r="CO23" s="1129"/>
      <c r="CP23" s="1123">
        <f>IF(CN23=0,0,LOOKUP(CN23,ﾃﾞｰﾀ入力!$AR$13:'ﾃﾞｰﾀ入力'!$AR$34,ﾃﾞｰﾀ入力!$AS$13:'ﾃﾞｰﾀ入力'!$AS$34))</f>
        <v>0</v>
      </c>
      <c r="CQ23" s="1123"/>
      <c r="CR23" s="294">
        <f t="shared" si="5"/>
        <v>0</v>
      </c>
      <c r="CS23" s="294">
        <f t="shared" si="6"/>
        <v>0</v>
      </c>
      <c r="CT23" s="294">
        <f t="shared" si="7"/>
        <v>0</v>
      </c>
      <c r="CU23" s="295">
        <f t="shared" si="12"/>
        <v>0</v>
      </c>
      <c r="CV23" s="296">
        <f>IF(H23=0,0,LOOKUP(H23,ﾃﾞｰﾀ入力!$C$3:'ﾃﾞｰﾀ入力'!$C$52,ﾃﾞｰﾀ入力!$E$3:'ﾃﾞｰﾀ入力'!$E$51))</f>
        <v>0</v>
      </c>
      <c r="CW23" s="297">
        <f>IF(H23=0,0,LOOKUP(H23,ﾃﾞｰﾀ入力!$C$3:'ﾃﾞｰﾀ入力'!$C$52,ﾃﾞｰﾀ入力!$F$3:'ﾃﾞｰﾀ入力'!$F$51))</f>
        <v>0</v>
      </c>
      <c r="CY23" s="69"/>
      <c r="CZ23" s="69"/>
      <c r="DA23" s="69"/>
    </row>
    <row r="24" spans="1:105" ht="22.5" customHeight="1">
      <c r="A24" s="443">
        <f t="shared" si="8"/>
        <v>11</v>
      </c>
      <c r="B24" s="269" t="str">
        <f>ｼﾌﾄ原本!C15</f>
        <v>K.J</v>
      </c>
      <c r="C24" s="784" t="str">
        <f>ｼﾌﾄ原本!Y15</f>
        <v>X</v>
      </c>
      <c r="D24" s="435">
        <f>IF(COUNTIF($H$14:$H$30,11),VLOOKUP(11,$H$14:$CU$30,3,FALSE),0)</f>
        <v>0</v>
      </c>
      <c r="E24" s="423">
        <f>IF(COUNTIF($H$14:$H$30,11),VLOOKUP(11,$H$14:$CU$30,4,FALSE),0)</f>
        <v>0</v>
      </c>
      <c r="F24" s="430">
        <f>IF(COUNTIF($H$14:$H$30,11),VLOOKUP(11,$H$14:$CU$30,92,FALSE),0)</f>
        <v>0</v>
      </c>
      <c r="G24" s="431">
        <f>IF(COUNTIF($H$14:$H$30,11),VLOOKUP(11,$H$14:$CW$30,94,FALSE),0)</f>
        <v>0</v>
      </c>
      <c r="H24" s="810"/>
      <c r="I24" s="820">
        <f>IF(H24=0,0,LOOKUP(H24,ﾃﾞｰﾀ入力!$C$3:'ﾃﾞｰﾀ入力'!$C$40,ﾃﾞｰﾀ入力!$D$3:'ﾃﾞｰﾀ入力'!$D$40))</f>
        <v>0</v>
      </c>
      <c r="J24" s="821"/>
      <c r="K24" s="822"/>
      <c r="L24" s="681">
        <f t="shared" ref="L24:AQ24" si="37">IF(AND(L12&gt;=$J$24,L12&lt;$K$24),"*",0)</f>
        <v>0</v>
      </c>
      <c r="M24" s="682">
        <f t="shared" si="37"/>
        <v>0</v>
      </c>
      <c r="N24" s="683">
        <f t="shared" si="37"/>
        <v>0</v>
      </c>
      <c r="O24" s="684">
        <f t="shared" si="37"/>
        <v>0</v>
      </c>
      <c r="P24" s="685">
        <f t="shared" si="37"/>
        <v>0</v>
      </c>
      <c r="Q24" s="686">
        <f t="shared" si="37"/>
        <v>0</v>
      </c>
      <c r="R24" s="687">
        <f t="shared" si="37"/>
        <v>0</v>
      </c>
      <c r="S24" s="686">
        <f t="shared" si="37"/>
        <v>0</v>
      </c>
      <c r="T24" s="685">
        <f t="shared" si="37"/>
        <v>0</v>
      </c>
      <c r="U24" s="688">
        <f t="shared" si="37"/>
        <v>0</v>
      </c>
      <c r="V24" s="686">
        <f t="shared" si="37"/>
        <v>0</v>
      </c>
      <c r="W24" s="689">
        <f t="shared" si="37"/>
        <v>0</v>
      </c>
      <c r="X24" s="968">
        <f t="shared" si="37"/>
        <v>0</v>
      </c>
      <c r="Y24" s="968">
        <f t="shared" si="37"/>
        <v>0</v>
      </c>
      <c r="Z24" s="585">
        <f t="shared" si="37"/>
        <v>0</v>
      </c>
      <c r="AA24" s="584">
        <f t="shared" si="37"/>
        <v>0</v>
      </c>
      <c r="AB24" s="586">
        <f t="shared" si="37"/>
        <v>0</v>
      </c>
      <c r="AC24" s="587">
        <f t="shared" si="37"/>
        <v>0</v>
      </c>
      <c r="AD24" s="584">
        <f t="shared" si="37"/>
        <v>0</v>
      </c>
      <c r="AE24" s="588">
        <f t="shared" si="37"/>
        <v>0</v>
      </c>
      <c r="AF24" s="584">
        <f t="shared" si="37"/>
        <v>0</v>
      </c>
      <c r="AG24" s="584">
        <f t="shared" si="37"/>
        <v>0</v>
      </c>
      <c r="AH24" s="585">
        <f t="shared" si="37"/>
        <v>0</v>
      </c>
      <c r="AI24" s="584">
        <f t="shared" si="37"/>
        <v>0</v>
      </c>
      <c r="AJ24" s="586">
        <f t="shared" si="37"/>
        <v>0</v>
      </c>
      <c r="AK24" s="587">
        <f t="shared" si="37"/>
        <v>0</v>
      </c>
      <c r="AL24" s="584">
        <f t="shared" si="37"/>
        <v>0</v>
      </c>
      <c r="AM24" s="588">
        <f t="shared" si="37"/>
        <v>0</v>
      </c>
      <c r="AN24" s="584">
        <f t="shared" si="37"/>
        <v>0</v>
      </c>
      <c r="AO24" s="584">
        <f t="shared" si="37"/>
        <v>0</v>
      </c>
      <c r="AP24" s="585">
        <f t="shared" si="37"/>
        <v>0</v>
      </c>
      <c r="AQ24" s="584">
        <f t="shared" si="37"/>
        <v>0</v>
      </c>
      <c r="AR24" s="586">
        <f t="shared" ref="AR24:BW24" si="38">IF(AND(AR12&gt;=$J$24,AR12&lt;$K$24),"*",0)</f>
        <v>0</v>
      </c>
      <c r="AS24" s="587">
        <f t="shared" si="38"/>
        <v>0</v>
      </c>
      <c r="AT24" s="584">
        <f t="shared" si="38"/>
        <v>0</v>
      </c>
      <c r="AU24" s="588">
        <f t="shared" si="38"/>
        <v>0</v>
      </c>
      <c r="AV24" s="584">
        <f t="shared" si="38"/>
        <v>0</v>
      </c>
      <c r="AW24" s="584">
        <f t="shared" si="38"/>
        <v>0</v>
      </c>
      <c r="AX24" s="585">
        <f t="shared" si="38"/>
        <v>0</v>
      </c>
      <c r="AY24" s="584">
        <f t="shared" si="38"/>
        <v>0</v>
      </c>
      <c r="AZ24" s="586">
        <f t="shared" si="38"/>
        <v>0</v>
      </c>
      <c r="BA24" s="587">
        <f t="shared" si="38"/>
        <v>0</v>
      </c>
      <c r="BB24" s="584">
        <f t="shared" si="38"/>
        <v>0</v>
      </c>
      <c r="BC24" s="588">
        <f t="shared" si="38"/>
        <v>0</v>
      </c>
      <c r="BD24" s="584">
        <f t="shared" si="38"/>
        <v>0</v>
      </c>
      <c r="BE24" s="584">
        <f t="shared" si="38"/>
        <v>0</v>
      </c>
      <c r="BF24" s="585">
        <f t="shared" si="38"/>
        <v>0</v>
      </c>
      <c r="BG24" s="584">
        <f t="shared" si="38"/>
        <v>0</v>
      </c>
      <c r="BH24" s="586">
        <f t="shared" si="38"/>
        <v>0</v>
      </c>
      <c r="BI24" s="587">
        <f t="shared" si="38"/>
        <v>0</v>
      </c>
      <c r="BJ24" s="584">
        <f t="shared" si="38"/>
        <v>0</v>
      </c>
      <c r="BK24" s="588">
        <f t="shared" si="38"/>
        <v>0</v>
      </c>
      <c r="BL24" s="584">
        <f t="shared" si="38"/>
        <v>0</v>
      </c>
      <c r="BM24" s="584">
        <f t="shared" si="38"/>
        <v>0</v>
      </c>
      <c r="BN24" s="585">
        <f t="shared" si="38"/>
        <v>0</v>
      </c>
      <c r="BO24" s="584">
        <f t="shared" si="38"/>
        <v>0</v>
      </c>
      <c r="BP24" s="586">
        <f t="shared" si="38"/>
        <v>0</v>
      </c>
      <c r="BQ24" s="587">
        <f t="shared" si="38"/>
        <v>0</v>
      </c>
      <c r="BR24" s="584">
        <f t="shared" si="38"/>
        <v>0</v>
      </c>
      <c r="BS24" s="588">
        <f t="shared" si="38"/>
        <v>0</v>
      </c>
      <c r="BT24" s="584">
        <f t="shared" si="38"/>
        <v>0</v>
      </c>
      <c r="BU24" s="584">
        <f t="shared" si="38"/>
        <v>0</v>
      </c>
      <c r="BV24" s="585">
        <f t="shared" si="38"/>
        <v>0</v>
      </c>
      <c r="BW24" s="584">
        <f t="shared" si="38"/>
        <v>0</v>
      </c>
      <c r="BX24" s="586">
        <f t="shared" ref="BX24:CM24" si="39">IF(AND(BX12&gt;=$J$24,BX12&lt;$K$24),"*",0)</f>
        <v>0</v>
      </c>
      <c r="BY24" s="587">
        <f t="shared" si="39"/>
        <v>0</v>
      </c>
      <c r="BZ24" s="584">
        <f t="shared" si="39"/>
        <v>0</v>
      </c>
      <c r="CA24" s="588">
        <f t="shared" si="39"/>
        <v>0</v>
      </c>
      <c r="CB24" s="584">
        <f t="shared" si="39"/>
        <v>0</v>
      </c>
      <c r="CC24" s="584">
        <f t="shared" si="39"/>
        <v>0</v>
      </c>
      <c r="CD24" s="585">
        <f t="shared" si="39"/>
        <v>0</v>
      </c>
      <c r="CE24" s="584">
        <f t="shared" si="39"/>
        <v>0</v>
      </c>
      <c r="CF24" s="636">
        <f t="shared" si="39"/>
        <v>0</v>
      </c>
      <c r="CG24" s="637">
        <f t="shared" si="39"/>
        <v>0</v>
      </c>
      <c r="CH24" s="539">
        <f t="shared" si="39"/>
        <v>0</v>
      </c>
      <c r="CI24" s="562">
        <f t="shared" si="39"/>
        <v>0</v>
      </c>
      <c r="CJ24" s="289">
        <f t="shared" si="39"/>
        <v>0</v>
      </c>
      <c r="CK24" s="289">
        <f t="shared" si="39"/>
        <v>0</v>
      </c>
      <c r="CL24" s="290">
        <f t="shared" si="39"/>
        <v>0</v>
      </c>
      <c r="CM24" s="289">
        <f t="shared" si="39"/>
        <v>0</v>
      </c>
      <c r="CN24" s="1128">
        <f t="shared" si="4"/>
        <v>0</v>
      </c>
      <c r="CO24" s="1129"/>
      <c r="CP24" s="1123">
        <f>IF(CN24=0,0,LOOKUP(CN24,ﾃﾞｰﾀ入力!$AR$13:'ﾃﾞｰﾀ入力'!$AR$34,ﾃﾞｰﾀ入力!$AS$13:'ﾃﾞｰﾀ入力'!$AS$34))</f>
        <v>0</v>
      </c>
      <c r="CQ24" s="1123"/>
      <c r="CR24" s="294">
        <f t="shared" si="5"/>
        <v>0</v>
      </c>
      <c r="CS24" s="294">
        <f t="shared" si="6"/>
        <v>0</v>
      </c>
      <c r="CT24" s="294">
        <f t="shared" si="7"/>
        <v>0</v>
      </c>
      <c r="CU24" s="295">
        <f t="shared" si="12"/>
        <v>0</v>
      </c>
      <c r="CV24" s="296">
        <f>IF(H24=0,0,LOOKUP(H24,ﾃﾞｰﾀ入力!$C$3:'ﾃﾞｰﾀ入力'!$C$52,ﾃﾞｰﾀ入力!$E$3:'ﾃﾞｰﾀ入力'!$E$51))</f>
        <v>0</v>
      </c>
      <c r="CW24" s="297">
        <f>IF(H24=0,0,LOOKUP(H24,ﾃﾞｰﾀ入力!$C$3:'ﾃﾞｰﾀ入力'!$C$52,ﾃﾞｰﾀ入力!$F$3:'ﾃﾞｰﾀ入力'!$F$51))</f>
        <v>0</v>
      </c>
      <c r="CY24" s="69"/>
      <c r="CZ24" s="69"/>
      <c r="DA24" s="69"/>
    </row>
    <row r="25" spans="1:105" ht="22.5" customHeight="1">
      <c r="A25" s="443">
        <f t="shared" si="8"/>
        <v>12</v>
      </c>
      <c r="B25" s="269" t="str">
        <f>ｼﾌﾄ原本!C16</f>
        <v>Y.K</v>
      </c>
      <c r="C25" s="784" t="str">
        <f>ｼﾌﾄ原本!Y16</f>
        <v>O-12</v>
      </c>
      <c r="D25" s="435">
        <f>IF(COUNTIF($H$14:$H$30,12),VLOOKUP(12,$H$14:$CU$30,3,FALSE),0)</f>
        <v>6.75</v>
      </c>
      <c r="E25" s="423">
        <f>IF(COUNTIF($H$14:$H$30,12),VLOOKUP(12,$H$14:$CU$30,4,FALSE),0)</f>
        <v>12</v>
      </c>
      <c r="F25" s="430">
        <f ca="1">IF(COUNTIF($H$14:$H$30,12),VLOOKUP(12,$H$14:$CU$30,92,FALSE),0)</f>
        <v>6130</v>
      </c>
      <c r="G25" s="431">
        <f ca="1">IF(COUNTIF($H$14:$H$30,12),VLOOKUP(12,$H$14:$CW$30,94,FALSE),0)</f>
        <v>0</v>
      </c>
      <c r="H25" s="810"/>
      <c r="I25" s="798">
        <f>IF(H25=0,0,LOOKUP(H25,ﾃﾞｰﾀ入力!$C$3:'ﾃﾞｰﾀ入力'!$C$40,ﾃﾞｰﾀ入力!$D$3:'ﾃﾞｰﾀ入力'!$D$40))</f>
        <v>0</v>
      </c>
      <c r="J25" s="813"/>
      <c r="K25" s="814"/>
      <c r="L25" s="632">
        <f t="shared" ref="L25:AQ25" si="40">IF(AND(L12&gt;=$J$25,L12&lt;$K$25),"*",0)</f>
        <v>0</v>
      </c>
      <c r="M25" s="626">
        <f t="shared" si="40"/>
        <v>0</v>
      </c>
      <c r="N25" s="627">
        <f t="shared" si="40"/>
        <v>0</v>
      </c>
      <c r="O25" s="628">
        <f t="shared" si="40"/>
        <v>0</v>
      </c>
      <c r="P25" s="537">
        <f t="shared" si="40"/>
        <v>0</v>
      </c>
      <c r="Q25" s="539">
        <f t="shared" si="40"/>
        <v>0</v>
      </c>
      <c r="R25" s="541">
        <f t="shared" si="40"/>
        <v>0</v>
      </c>
      <c r="S25" s="539">
        <f t="shared" si="40"/>
        <v>0</v>
      </c>
      <c r="T25" s="537">
        <f t="shared" si="40"/>
        <v>0</v>
      </c>
      <c r="U25" s="538">
        <f t="shared" si="40"/>
        <v>0</v>
      </c>
      <c r="V25" s="539">
        <f t="shared" si="40"/>
        <v>0</v>
      </c>
      <c r="W25" s="540">
        <f t="shared" si="40"/>
        <v>0</v>
      </c>
      <c r="X25" s="539">
        <f t="shared" si="40"/>
        <v>0</v>
      </c>
      <c r="Y25" s="723">
        <f t="shared" si="40"/>
        <v>0</v>
      </c>
      <c r="Z25" s="585">
        <f t="shared" si="40"/>
        <v>0</v>
      </c>
      <c r="AA25" s="584">
        <f t="shared" si="40"/>
        <v>0</v>
      </c>
      <c r="AB25" s="586">
        <f t="shared" si="40"/>
        <v>0</v>
      </c>
      <c r="AC25" s="587">
        <f t="shared" si="40"/>
        <v>0</v>
      </c>
      <c r="AD25" s="584">
        <f t="shared" si="40"/>
        <v>0</v>
      </c>
      <c r="AE25" s="588">
        <f t="shared" si="40"/>
        <v>0</v>
      </c>
      <c r="AF25" s="584">
        <f t="shared" si="40"/>
        <v>0</v>
      </c>
      <c r="AG25" s="584">
        <f t="shared" si="40"/>
        <v>0</v>
      </c>
      <c r="AH25" s="585">
        <f t="shared" si="40"/>
        <v>0</v>
      </c>
      <c r="AI25" s="584">
        <f t="shared" si="40"/>
        <v>0</v>
      </c>
      <c r="AJ25" s="586">
        <f t="shared" si="40"/>
        <v>0</v>
      </c>
      <c r="AK25" s="587">
        <f t="shared" si="40"/>
        <v>0</v>
      </c>
      <c r="AL25" s="584">
        <f t="shared" si="40"/>
        <v>0</v>
      </c>
      <c r="AM25" s="588">
        <f t="shared" si="40"/>
        <v>0</v>
      </c>
      <c r="AN25" s="584">
        <f t="shared" si="40"/>
        <v>0</v>
      </c>
      <c r="AO25" s="584">
        <f t="shared" si="40"/>
        <v>0</v>
      </c>
      <c r="AP25" s="585">
        <f t="shared" si="40"/>
        <v>0</v>
      </c>
      <c r="AQ25" s="584">
        <f t="shared" si="40"/>
        <v>0</v>
      </c>
      <c r="AR25" s="586">
        <f t="shared" ref="AR25:BW25" si="41">IF(AND(AR12&gt;=$J$25,AR12&lt;$K$25),"*",0)</f>
        <v>0</v>
      </c>
      <c r="AS25" s="587">
        <f t="shared" si="41"/>
        <v>0</v>
      </c>
      <c r="AT25" s="584">
        <f t="shared" si="41"/>
        <v>0</v>
      </c>
      <c r="AU25" s="588">
        <f t="shared" si="41"/>
        <v>0</v>
      </c>
      <c r="AV25" s="584">
        <f t="shared" si="41"/>
        <v>0</v>
      </c>
      <c r="AW25" s="584">
        <f t="shared" si="41"/>
        <v>0</v>
      </c>
      <c r="AX25" s="585">
        <f t="shared" si="41"/>
        <v>0</v>
      </c>
      <c r="AY25" s="584">
        <f t="shared" si="41"/>
        <v>0</v>
      </c>
      <c r="AZ25" s="586">
        <f t="shared" si="41"/>
        <v>0</v>
      </c>
      <c r="BA25" s="587">
        <f t="shared" si="41"/>
        <v>0</v>
      </c>
      <c r="BB25" s="584">
        <f t="shared" si="41"/>
        <v>0</v>
      </c>
      <c r="BC25" s="588">
        <f t="shared" si="41"/>
        <v>0</v>
      </c>
      <c r="BD25" s="584">
        <f t="shared" si="41"/>
        <v>0</v>
      </c>
      <c r="BE25" s="584">
        <f t="shared" si="41"/>
        <v>0</v>
      </c>
      <c r="BF25" s="585">
        <f t="shared" si="41"/>
        <v>0</v>
      </c>
      <c r="BG25" s="584">
        <f t="shared" si="41"/>
        <v>0</v>
      </c>
      <c r="BH25" s="586">
        <f t="shared" si="41"/>
        <v>0</v>
      </c>
      <c r="BI25" s="587">
        <f t="shared" si="41"/>
        <v>0</v>
      </c>
      <c r="BJ25" s="584">
        <f t="shared" si="41"/>
        <v>0</v>
      </c>
      <c r="BK25" s="588">
        <f t="shared" si="41"/>
        <v>0</v>
      </c>
      <c r="BL25" s="584">
        <f t="shared" si="41"/>
        <v>0</v>
      </c>
      <c r="BM25" s="584">
        <f t="shared" si="41"/>
        <v>0</v>
      </c>
      <c r="BN25" s="585">
        <f t="shared" si="41"/>
        <v>0</v>
      </c>
      <c r="BO25" s="584">
        <f t="shared" si="41"/>
        <v>0</v>
      </c>
      <c r="BP25" s="586">
        <f t="shared" si="41"/>
        <v>0</v>
      </c>
      <c r="BQ25" s="587">
        <f t="shared" si="41"/>
        <v>0</v>
      </c>
      <c r="BR25" s="584">
        <f t="shared" si="41"/>
        <v>0</v>
      </c>
      <c r="BS25" s="588">
        <f t="shared" si="41"/>
        <v>0</v>
      </c>
      <c r="BT25" s="584">
        <f t="shared" si="41"/>
        <v>0</v>
      </c>
      <c r="BU25" s="584">
        <f t="shared" si="41"/>
        <v>0</v>
      </c>
      <c r="BV25" s="585">
        <f t="shared" si="41"/>
        <v>0</v>
      </c>
      <c r="BW25" s="584">
        <f t="shared" si="41"/>
        <v>0</v>
      </c>
      <c r="BX25" s="586">
        <f t="shared" ref="BX25:CM25" si="42">IF(AND(BX12&gt;=$J$25,BX12&lt;$K$25),"*",0)</f>
        <v>0</v>
      </c>
      <c r="BY25" s="587">
        <f t="shared" si="42"/>
        <v>0</v>
      </c>
      <c r="BZ25" s="584">
        <f t="shared" si="42"/>
        <v>0</v>
      </c>
      <c r="CA25" s="588">
        <f t="shared" si="42"/>
        <v>0</v>
      </c>
      <c r="CB25" s="584">
        <f t="shared" si="42"/>
        <v>0</v>
      </c>
      <c r="CC25" s="584">
        <f t="shared" si="42"/>
        <v>0</v>
      </c>
      <c r="CD25" s="585">
        <f t="shared" si="42"/>
        <v>0</v>
      </c>
      <c r="CE25" s="584">
        <f t="shared" si="42"/>
        <v>0</v>
      </c>
      <c r="CF25" s="636">
        <f t="shared" si="42"/>
        <v>0</v>
      </c>
      <c r="CG25" s="637">
        <f t="shared" si="42"/>
        <v>0</v>
      </c>
      <c r="CH25" s="539">
        <f t="shared" si="42"/>
        <v>0</v>
      </c>
      <c r="CI25" s="562">
        <f t="shared" si="42"/>
        <v>0</v>
      </c>
      <c r="CJ25" s="289">
        <f t="shared" si="42"/>
        <v>0</v>
      </c>
      <c r="CK25" s="289">
        <f t="shared" si="42"/>
        <v>0</v>
      </c>
      <c r="CL25" s="290">
        <f t="shared" si="42"/>
        <v>0</v>
      </c>
      <c r="CM25" s="289">
        <f t="shared" si="42"/>
        <v>0</v>
      </c>
      <c r="CN25" s="1128">
        <f t="shared" si="4"/>
        <v>0</v>
      </c>
      <c r="CO25" s="1129"/>
      <c r="CP25" s="1123">
        <f>IF(CN25=0,0,LOOKUP(CN25,ﾃﾞｰﾀ入力!$AR$13:'ﾃﾞｰﾀ入力'!$AR$34,ﾃﾞｰﾀ入力!$AS$13:'ﾃﾞｰﾀ入力'!$AS$34))</f>
        <v>0</v>
      </c>
      <c r="CQ25" s="1123"/>
      <c r="CR25" s="294">
        <f t="shared" si="5"/>
        <v>0</v>
      </c>
      <c r="CS25" s="294">
        <f t="shared" si="6"/>
        <v>0</v>
      </c>
      <c r="CT25" s="294">
        <f t="shared" si="7"/>
        <v>0</v>
      </c>
      <c r="CU25" s="295">
        <f t="shared" si="12"/>
        <v>0</v>
      </c>
      <c r="CV25" s="296">
        <f>IF(H25=0,0,LOOKUP(H25,ﾃﾞｰﾀ入力!$C$3:'ﾃﾞｰﾀ入力'!$C$52,ﾃﾞｰﾀ入力!$E$3:'ﾃﾞｰﾀ入力'!$E$51))</f>
        <v>0</v>
      </c>
      <c r="CW25" s="297">
        <f>IF(H25=0,0,LOOKUP(H25,ﾃﾞｰﾀ入力!$C$3:'ﾃﾞｰﾀ入力'!$C$52,ﾃﾞｰﾀ入力!$F$3:'ﾃﾞｰﾀ入力'!$F$51))</f>
        <v>0</v>
      </c>
      <c r="CY25" s="69"/>
      <c r="CZ25" s="69"/>
      <c r="DA25" s="69"/>
    </row>
    <row r="26" spans="1:105" ht="22.5" customHeight="1">
      <c r="A26" s="443">
        <f t="shared" si="8"/>
        <v>13</v>
      </c>
      <c r="B26" s="269" t="str">
        <f>ｼﾌﾄ原本!C17</f>
        <v>T.R</v>
      </c>
      <c r="C26" s="782" t="str">
        <f>ｼﾌﾄ原本!Y17</f>
        <v>X</v>
      </c>
      <c r="D26" s="435">
        <f>IF(COUNTIF($H$14:$H$30,13),VLOOKUP(13,$H$14:$CU$30,3,FALSE),0)</f>
        <v>0</v>
      </c>
      <c r="E26" s="423">
        <f>IF(COUNTIF($H$14:$H$30,13),VLOOKUP(13,$H$14:$CU$30,4,FALSE),0)</f>
        <v>0</v>
      </c>
      <c r="F26" s="430">
        <f>IF(COUNTIF($H$14:$H$30,13),VLOOKUP(13,$H$14:$CU$30,92,FALSE),0)</f>
        <v>0</v>
      </c>
      <c r="G26" s="431">
        <f>IF(COUNTIF($H$14:$H$30,13),VLOOKUP(13,$H$14:$CW$30,94,FALSE),0)</f>
        <v>0</v>
      </c>
      <c r="H26" s="810"/>
      <c r="I26" s="798">
        <f>IF(H26=0,0,LOOKUP(H26,ﾃﾞｰﾀ入力!$C$3:'ﾃﾞｰﾀ入力'!$C$40,ﾃﾞｰﾀ入力!$D$3:'ﾃﾞｰﾀ入力'!$D$40))</f>
        <v>0</v>
      </c>
      <c r="J26" s="813"/>
      <c r="K26" s="814"/>
      <c r="L26" s="632">
        <f t="shared" ref="L26:AQ26" si="43">IF(AND(L12&gt;=$J$26,L12&lt;$K$26),"*",0)</f>
        <v>0</v>
      </c>
      <c r="M26" s="626">
        <f t="shared" si="43"/>
        <v>0</v>
      </c>
      <c r="N26" s="627">
        <f t="shared" si="43"/>
        <v>0</v>
      </c>
      <c r="O26" s="628">
        <f t="shared" si="43"/>
        <v>0</v>
      </c>
      <c r="P26" s="537">
        <f t="shared" si="43"/>
        <v>0</v>
      </c>
      <c r="Q26" s="539">
        <f t="shared" si="43"/>
        <v>0</v>
      </c>
      <c r="R26" s="541">
        <f t="shared" si="43"/>
        <v>0</v>
      </c>
      <c r="S26" s="539">
        <f t="shared" si="43"/>
        <v>0</v>
      </c>
      <c r="T26" s="537">
        <f t="shared" si="43"/>
        <v>0</v>
      </c>
      <c r="U26" s="538">
        <f t="shared" si="43"/>
        <v>0</v>
      </c>
      <c r="V26" s="539">
        <f t="shared" si="43"/>
        <v>0</v>
      </c>
      <c r="W26" s="540">
        <f t="shared" si="43"/>
        <v>0</v>
      </c>
      <c r="X26" s="539">
        <f t="shared" si="43"/>
        <v>0</v>
      </c>
      <c r="Y26" s="723">
        <f t="shared" si="43"/>
        <v>0</v>
      </c>
      <c r="Z26" s="585">
        <f t="shared" si="43"/>
        <v>0</v>
      </c>
      <c r="AA26" s="584">
        <f t="shared" si="43"/>
        <v>0</v>
      </c>
      <c r="AB26" s="586">
        <f t="shared" si="43"/>
        <v>0</v>
      </c>
      <c r="AC26" s="587">
        <f t="shared" si="43"/>
        <v>0</v>
      </c>
      <c r="AD26" s="584">
        <f t="shared" si="43"/>
        <v>0</v>
      </c>
      <c r="AE26" s="588">
        <f t="shared" si="43"/>
        <v>0</v>
      </c>
      <c r="AF26" s="584">
        <f t="shared" si="43"/>
        <v>0</v>
      </c>
      <c r="AG26" s="584">
        <f t="shared" si="43"/>
        <v>0</v>
      </c>
      <c r="AH26" s="585">
        <f t="shared" si="43"/>
        <v>0</v>
      </c>
      <c r="AI26" s="584">
        <f t="shared" si="43"/>
        <v>0</v>
      </c>
      <c r="AJ26" s="586">
        <f t="shared" si="43"/>
        <v>0</v>
      </c>
      <c r="AK26" s="587">
        <f t="shared" si="43"/>
        <v>0</v>
      </c>
      <c r="AL26" s="584">
        <f t="shared" si="43"/>
        <v>0</v>
      </c>
      <c r="AM26" s="588">
        <f t="shared" si="43"/>
        <v>0</v>
      </c>
      <c r="AN26" s="584">
        <f t="shared" si="43"/>
        <v>0</v>
      </c>
      <c r="AO26" s="584">
        <f t="shared" si="43"/>
        <v>0</v>
      </c>
      <c r="AP26" s="585">
        <f t="shared" si="43"/>
        <v>0</v>
      </c>
      <c r="AQ26" s="584">
        <f t="shared" si="43"/>
        <v>0</v>
      </c>
      <c r="AR26" s="586">
        <f t="shared" ref="AR26:BW26" si="44">IF(AND(AR12&gt;=$J$26,AR12&lt;$K$26),"*",0)</f>
        <v>0</v>
      </c>
      <c r="AS26" s="587">
        <f t="shared" si="44"/>
        <v>0</v>
      </c>
      <c r="AT26" s="584">
        <f t="shared" si="44"/>
        <v>0</v>
      </c>
      <c r="AU26" s="588">
        <f t="shared" si="44"/>
        <v>0</v>
      </c>
      <c r="AV26" s="584">
        <f t="shared" si="44"/>
        <v>0</v>
      </c>
      <c r="AW26" s="584">
        <f t="shared" si="44"/>
        <v>0</v>
      </c>
      <c r="AX26" s="585">
        <f t="shared" si="44"/>
        <v>0</v>
      </c>
      <c r="AY26" s="584">
        <f t="shared" si="44"/>
        <v>0</v>
      </c>
      <c r="AZ26" s="586">
        <f t="shared" si="44"/>
        <v>0</v>
      </c>
      <c r="BA26" s="587">
        <f t="shared" si="44"/>
        <v>0</v>
      </c>
      <c r="BB26" s="584">
        <f t="shared" si="44"/>
        <v>0</v>
      </c>
      <c r="BC26" s="588">
        <f t="shared" si="44"/>
        <v>0</v>
      </c>
      <c r="BD26" s="584">
        <f t="shared" si="44"/>
        <v>0</v>
      </c>
      <c r="BE26" s="584">
        <f t="shared" si="44"/>
        <v>0</v>
      </c>
      <c r="BF26" s="585">
        <f t="shared" si="44"/>
        <v>0</v>
      </c>
      <c r="BG26" s="584">
        <f t="shared" si="44"/>
        <v>0</v>
      </c>
      <c r="BH26" s="586">
        <f t="shared" si="44"/>
        <v>0</v>
      </c>
      <c r="BI26" s="587">
        <f t="shared" si="44"/>
        <v>0</v>
      </c>
      <c r="BJ26" s="584">
        <f t="shared" si="44"/>
        <v>0</v>
      </c>
      <c r="BK26" s="588">
        <f t="shared" si="44"/>
        <v>0</v>
      </c>
      <c r="BL26" s="584">
        <f t="shared" si="44"/>
        <v>0</v>
      </c>
      <c r="BM26" s="584">
        <f t="shared" si="44"/>
        <v>0</v>
      </c>
      <c r="BN26" s="585">
        <f t="shared" si="44"/>
        <v>0</v>
      </c>
      <c r="BO26" s="584">
        <f t="shared" si="44"/>
        <v>0</v>
      </c>
      <c r="BP26" s="586">
        <f t="shared" si="44"/>
        <v>0</v>
      </c>
      <c r="BQ26" s="587">
        <f t="shared" si="44"/>
        <v>0</v>
      </c>
      <c r="BR26" s="584">
        <f t="shared" si="44"/>
        <v>0</v>
      </c>
      <c r="BS26" s="588">
        <f t="shared" si="44"/>
        <v>0</v>
      </c>
      <c r="BT26" s="584">
        <f t="shared" si="44"/>
        <v>0</v>
      </c>
      <c r="BU26" s="584">
        <f t="shared" si="44"/>
        <v>0</v>
      </c>
      <c r="BV26" s="585">
        <f t="shared" si="44"/>
        <v>0</v>
      </c>
      <c r="BW26" s="584">
        <f t="shared" si="44"/>
        <v>0</v>
      </c>
      <c r="BX26" s="586">
        <f t="shared" ref="BX26:CM26" si="45">IF(AND(BX12&gt;=$J$26,BX12&lt;$K$26),"*",0)</f>
        <v>0</v>
      </c>
      <c r="BY26" s="587">
        <f t="shared" si="45"/>
        <v>0</v>
      </c>
      <c r="BZ26" s="584">
        <f t="shared" si="45"/>
        <v>0</v>
      </c>
      <c r="CA26" s="588">
        <f t="shared" si="45"/>
        <v>0</v>
      </c>
      <c r="CB26" s="584">
        <f t="shared" si="45"/>
        <v>0</v>
      </c>
      <c r="CC26" s="584">
        <f t="shared" si="45"/>
        <v>0</v>
      </c>
      <c r="CD26" s="585">
        <f t="shared" si="45"/>
        <v>0</v>
      </c>
      <c r="CE26" s="584">
        <f t="shared" si="45"/>
        <v>0</v>
      </c>
      <c r="CF26" s="636">
        <f t="shared" si="45"/>
        <v>0</v>
      </c>
      <c r="CG26" s="637">
        <f t="shared" si="45"/>
        <v>0</v>
      </c>
      <c r="CH26" s="539">
        <f t="shared" si="45"/>
        <v>0</v>
      </c>
      <c r="CI26" s="562">
        <f t="shared" si="45"/>
        <v>0</v>
      </c>
      <c r="CJ26" s="289">
        <f t="shared" si="45"/>
        <v>0</v>
      </c>
      <c r="CK26" s="289">
        <f t="shared" si="45"/>
        <v>0</v>
      </c>
      <c r="CL26" s="290">
        <f t="shared" si="45"/>
        <v>0</v>
      </c>
      <c r="CM26" s="289">
        <f t="shared" si="45"/>
        <v>0</v>
      </c>
      <c r="CN26" s="1128">
        <f t="shared" si="4"/>
        <v>0</v>
      </c>
      <c r="CO26" s="1129"/>
      <c r="CP26" s="1123">
        <f>IF(CN26=0,0,LOOKUP(CN26,ﾃﾞｰﾀ入力!$AR$13:'ﾃﾞｰﾀ入力'!$AR$34,ﾃﾞｰﾀ入力!$AS$13:'ﾃﾞｰﾀ入力'!$AS$34))</f>
        <v>0</v>
      </c>
      <c r="CQ26" s="1123"/>
      <c r="CR26" s="294">
        <f t="shared" si="5"/>
        <v>0</v>
      </c>
      <c r="CS26" s="294">
        <f t="shared" si="6"/>
        <v>0</v>
      </c>
      <c r="CT26" s="294">
        <f t="shared" si="7"/>
        <v>0</v>
      </c>
      <c r="CU26" s="295">
        <f t="shared" si="12"/>
        <v>0</v>
      </c>
      <c r="CV26" s="296">
        <f>IF(H26=0,0,LOOKUP(H26,ﾃﾞｰﾀ入力!$C$3:'ﾃﾞｰﾀ入力'!$C$52,ﾃﾞｰﾀ入力!$E$3:'ﾃﾞｰﾀ入力'!$E$51))</f>
        <v>0</v>
      </c>
      <c r="CW26" s="297">
        <f>IF(H26=0,0,LOOKUP(H26,ﾃﾞｰﾀ入力!$C$3:'ﾃﾞｰﾀ入力'!$C$52,ﾃﾞｰﾀ入力!$F$3:'ﾃﾞｰﾀ入力'!$F$51))</f>
        <v>0</v>
      </c>
      <c r="CY26" s="69"/>
      <c r="CZ26" s="69"/>
      <c r="DA26" s="69"/>
    </row>
    <row r="27" spans="1:105" ht="22.5" customHeight="1">
      <c r="A27" s="443">
        <f t="shared" si="8"/>
        <v>14</v>
      </c>
      <c r="B27" s="269" t="str">
        <f>ｼﾌﾄ原本!C18</f>
        <v>I.N</v>
      </c>
      <c r="C27" s="784" t="str">
        <f>ｼﾌﾄ原本!Y18</f>
        <v>9-16.5</v>
      </c>
      <c r="D27" s="435">
        <f>IF(COUNTIF($H$14:$H$30,14),VLOOKUP(14,$H$14:$CU$30,3,FALSE),0)</f>
        <v>0</v>
      </c>
      <c r="E27" s="423">
        <f>IF(COUNTIF($H$14:$H$30,14),VLOOKUP(14,$H$14:$CU$30,4,FALSE),0)</f>
        <v>0</v>
      </c>
      <c r="F27" s="430">
        <f>IF(COUNTIF($H$14:$H$30,14),VLOOKUP(14,$H$14:$CU$30,92,FALSE),0)</f>
        <v>0</v>
      </c>
      <c r="G27" s="431">
        <f>IF(COUNTIF($H$14:$H$30,14),VLOOKUP(14,$H$14:$CW$30,94,FALSE),0)</f>
        <v>0</v>
      </c>
      <c r="H27" s="810"/>
      <c r="I27" s="798">
        <f>IF(H27=0,0,LOOKUP(H27,ﾃﾞｰﾀ入力!$C$3:'ﾃﾞｰﾀ入力'!$C$40,ﾃﾞｰﾀ入力!$D$3:'ﾃﾞｰﾀ入力'!$D$40))</f>
        <v>0</v>
      </c>
      <c r="J27" s="813"/>
      <c r="K27" s="814"/>
      <c r="L27" s="632">
        <f>IF(AND(L$12&gt;=$J$27,L$12&lt;$K$27),"*",0)</f>
        <v>0</v>
      </c>
      <c r="M27" s="626">
        <f>IF(AND(M$12&gt;=$J$27,M$12&lt;$K$27),"*",0)</f>
        <v>0</v>
      </c>
      <c r="N27" s="627">
        <f>IF(AND(N$12&gt;=$J$27,N$12&lt;$K$27),"*",0)</f>
        <v>0</v>
      </c>
      <c r="O27" s="628">
        <f>IF(AND(O$12&gt;=$J$27,O$12&lt;$K$27),"*",0)</f>
        <v>0</v>
      </c>
      <c r="P27" s="537">
        <f>IF(AND(P$12&gt;=$J$27,P$12&lt;$K$27),"*",0)</f>
        <v>0</v>
      </c>
      <c r="Q27" s="539">
        <f t="shared" ref="Q27:AV27" si="46">IF(AND(Q12&gt;=$J$27,Q12&lt;$K$27),"*",0)</f>
        <v>0</v>
      </c>
      <c r="R27" s="541">
        <f t="shared" si="46"/>
        <v>0</v>
      </c>
      <c r="S27" s="539">
        <f t="shared" si="46"/>
        <v>0</v>
      </c>
      <c r="T27" s="537">
        <f t="shared" si="46"/>
        <v>0</v>
      </c>
      <c r="U27" s="538">
        <f t="shared" si="46"/>
        <v>0</v>
      </c>
      <c r="V27" s="539">
        <f t="shared" si="46"/>
        <v>0</v>
      </c>
      <c r="W27" s="540">
        <f t="shared" si="46"/>
        <v>0</v>
      </c>
      <c r="X27" s="539">
        <f t="shared" si="46"/>
        <v>0</v>
      </c>
      <c r="Y27" s="723">
        <f t="shared" si="46"/>
        <v>0</v>
      </c>
      <c r="Z27" s="585">
        <f t="shared" si="46"/>
        <v>0</v>
      </c>
      <c r="AA27" s="584">
        <f t="shared" si="46"/>
        <v>0</v>
      </c>
      <c r="AB27" s="586">
        <f t="shared" si="46"/>
        <v>0</v>
      </c>
      <c r="AC27" s="587">
        <f t="shared" si="46"/>
        <v>0</v>
      </c>
      <c r="AD27" s="584">
        <f t="shared" si="46"/>
        <v>0</v>
      </c>
      <c r="AE27" s="588">
        <f t="shared" si="46"/>
        <v>0</v>
      </c>
      <c r="AF27" s="584">
        <f t="shared" si="46"/>
        <v>0</v>
      </c>
      <c r="AG27" s="584">
        <f t="shared" si="46"/>
        <v>0</v>
      </c>
      <c r="AH27" s="585">
        <f t="shared" si="46"/>
        <v>0</v>
      </c>
      <c r="AI27" s="584">
        <f t="shared" si="46"/>
        <v>0</v>
      </c>
      <c r="AJ27" s="586">
        <f t="shared" si="46"/>
        <v>0</v>
      </c>
      <c r="AK27" s="587">
        <f t="shared" si="46"/>
        <v>0</v>
      </c>
      <c r="AL27" s="584">
        <f t="shared" si="46"/>
        <v>0</v>
      </c>
      <c r="AM27" s="588">
        <f t="shared" si="46"/>
        <v>0</v>
      </c>
      <c r="AN27" s="584">
        <f t="shared" si="46"/>
        <v>0</v>
      </c>
      <c r="AO27" s="584">
        <f t="shared" si="46"/>
        <v>0</v>
      </c>
      <c r="AP27" s="585">
        <f t="shared" si="46"/>
        <v>0</v>
      </c>
      <c r="AQ27" s="584">
        <f t="shared" si="46"/>
        <v>0</v>
      </c>
      <c r="AR27" s="586">
        <f t="shared" si="46"/>
        <v>0</v>
      </c>
      <c r="AS27" s="587">
        <f t="shared" si="46"/>
        <v>0</v>
      </c>
      <c r="AT27" s="584">
        <f t="shared" si="46"/>
        <v>0</v>
      </c>
      <c r="AU27" s="588">
        <f t="shared" si="46"/>
        <v>0</v>
      </c>
      <c r="AV27" s="584">
        <f t="shared" si="46"/>
        <v>0</v>
      </c>
      <c r="AW27" s="584">
        <f t="shared" ref="AW27:CB27" si="47">IF(AND(AW12&gt;=$J$27,AW12&lt;$K$27),"*",0)</f>
        <v>0</v>
      </c>
      <c r="AX27" s="585">
        <f t="shared" si="47"/>
        <v>0</v>
      </c>
      <c r="AY27" s="584">
        <f t="shared" si="47"/>
        <v>0</v>
      </c>
      <c r="AZ27" s="586">
        <f t="shared" si="47"/>
        <v>0</v>
      </c>
      <c r="BA27" s="587">
        <f t="shared" si="47"/>
        <v>0</v>
      </c>
      <c r="BB27" s="584">
        <f t="shared" si="47"/>
        <v>0</v>
      </c>
      <c r="BC27" s="588">
        <f t="shared" si="47"/>
        <v>0</v>
      </c>
      <c r="BD27" s="584">
        <f t="shared" si="47"/>
        <v>0</v>
      </c>
      <c r="BE27" s="584">
        <f t="shared" si="47"/>
        <v>0</v>
      </c>
      <c r="BF27" s="585">
        <f t="shared" si="47"/>
        <v>0</v>
      </c>
      <c r="BG27" s="584">
        <f t="shared" si="47"/>
        <v>0</v>
      </c>
      <c r="BH27" s="586">
        <f t="shared" si="47"/>
        <v>0</v>
      </c>
      <c r="BI27" s="587">
        <f t="shared" si="47"/>
        <v>0</v>
      </c>
      <c r="BJ27" s="584">
        <f t="shared" si="47"/>
        <v>0</v>
      </c>
      <c r="BK27" s="588">
        <f t="shared" si="47"/>
        <v>0</v>
      </c>
      <c r="BL27" s="584">
        <f t="shared" si="47"/>
        <v>0</v>
      </c>
      <c r="BM27" s="584">
        <f t="shared" si="47"/>
        <v>0</v>
      </c>
      <c r="BN27" s="585">
        <f t="shared" si="47"/>
        <v>0</v>
      </c>
      <c r="BO27" s="584">
        <f t="shared" si="47"/>
        <v>0</v>
      </c>
      <c r="BP27" s="586">
        <f t="shared" si="47"/>
        <v>0</v>
      </c>
      <c r="BQ27" s="587">
        <f t="shared" si="47"/>
        <v>0</v>
      </c>
      <c r="BR27" s="584">
        <f t="shared" si="47"/>
        <v>0</v>
      </c>
      <c r="BS27" s="588">
        <f t="shared" si="47"/>
        <v>0</v>
      </c>
      <c r="BT27" s="584">
        <f t="shared" si="47"/>
        <v>0</v>
      </c>
      <c r="BU27" s="584">
        <f t="shared" si="47"/>
        <v>0</v>
      </c>
      <c r="BV27" s="585">
        <f t="shared" si="47"/>
        <v>0</v>
      </c>
      <c r="BW27" s="584">
        <f t="shared" si="47"/>
        <v>0</v>
      </c>
      <c r="BX27" s="586">
        <f t="shared" si="47"/>
        <v>0</v>
      </c>
      <c r="BY27" s="587">
        <f t="shared" si="47"/>
        <v>0</v>
      </c>
      <c r="BZ27" s="584">
        <f t="shared" si="47"/>
        <v>0</v>
      </c>
      <c r="CA27" s="588">
        <f t="shared" si="47"/>
        <v>0</v>
      </c>
      <c r="CB27" s="584">
        <f t="shared" si="47"/>
        <v>0</v>
      </c>
      <c r="CC27" s="584">
        <f t="shared" ref="CC27:CM27" si="48">IF(AND(CC12&gt;=$J$27,CC12&lt;$K$27),"*",0)</f>
        <v>0</v>
      </c>
      <c r="CD27" s="585">
        <f t="shared" si="48"/>
        <v>0</v>
      </c>
      <c r="CE27" s="584">
        <f t="shared" si="48"/>
        <v>0</v>
      </c>
      <c r="CF27" s="636">
        <f t="shared" si="48"/>
        <v>0</v>
      </c>
      <c r="CG27" s="637">
        <f t="shared" si="48"/>
        <v>0</v>
      </c>
      <c r="CH27" s="539">
        <f t="shared" si="48"/>
        <v>0</v>
      </c>
      <c r="CI27" s="562">
        <f t="shared" si="48"/>
        <v>0</v>
      </c>
      <c r="CJ27" s="289">
        <f t="shared" si="48"/>
        <v>0</v>
      </c>
      <c r="CK27" s="289">
        <f t="shared" si="48"/>
        <v>0</v>
      </c>
      <c r="CL27" s="290">
        <f t="shared" si="48"/>
        <v>0</v>
      </c>
      <c r="CM27" s="289">
        <f t="shared" si="48"/>
        <v>0</v>
      </c>
      <c r="CN27" s="1128">
        <f t="shared" si="4"/>
        <v>0</v>
      </c>
      <c r="CO27" s="1129"/>
      <c r="CP27" s="1123">
        <f>IF(CN27=0,0,LOOKUP(CN27,ﾃﾞｰﾀ入力!$AR$13:'ﾃﾞｰﾀ入力'!$AR$34,ﾃﾞｰﾀ入力!$AS$13:'ﾃﾞｰﾀ入力'!$AS$34))</f>
        <v>0</v>
      </c>
      <c r="CQ27" s="1123"/>
      <c r="CR27" s="294">
        <f t="shared" si="5"/>
        <v>0</v>
      </c>
      <c r="CS27" s="294">
        <f t="shared" si="6"/>
        <v>0</v>
      </c>
      <c r="CT27" s="294">
        <f t="shared" si="7"/>
        <v>0</v>
      </c>
      <c r="CU27" s="295">
        <f t="shared" si="12"/>
        <v>0</v>
      </c>
      <c r="CV27" s="296">
        <f>IF(H27=0,0,LOOKUP(H27,ﾃﾞｰﾀ入力!$C$3:'ﾃﾞｰﾀ入力'!$C$52,ﾃﾞｰﾀ入力!$E$3:'ﾃﾞｰﾀ入力'!$E$51))</f>
        <v>0</v>
      </c>
      <c r="CW27" s="297">
        <f>IF(H27=0,0,LOOKUP(H27,ﾃﾞｰﾀ入力!$C$3:'ﾃﾞｰﾀ入力'!$C$52,ﾃﾞｰﾀ入力!$F$3:'ﾃﾞｰﾀ入力'!$F$51))</f>
        <v>0</v>
      </c>
      <c r="CY27" s="69"/>
      <c r="CZ27" s="69"/>
      <c r="DA27" s="69"/>
    </row>
    <row r="28" spans="1:105" ht="22.5" customHeight="1">
      <c r="A28" s="443">
        <f t="shared" si="8"/>
        <v>15</v>
      </c>
      <c r="B28" s="269" t="str">
        <f>ｼﾌﾄ原本!C19</f>
        <v>W.M</v>
      </c>
      <c r="C28" s="784" t="str">
        <f>ｼﾌﾄ原本!Y19</f>
        <v>X</v>
      </c>
      <c r="D28" s="435">
        <f>IF(COUNTIF($H$14:$H$30,15),VLOOKUP(15,$H$14:$CU$30,3,FALSE),0)</f>
        <v>0</v>
      </c>
      <c r="E28" s="423">
        <f>IF(COUNTIF($H$14:$H$30,15),VLOOKUP(15,$H$14:$CU$30,4,FALSE),0)</f>
        <v>0</v>
      </c>
      <c r="F28" s="426">
        <f>IF(COUNTIF($H$14:$H$30,15),VLOOKUP(15,$H$14:$CU$30,92,FALSE),0)</f>
        <v>0</v>
      </c>
      <c r="G28" s="436">
        <f>IF(COUNTIF($H$14:$H$30,15),VLOOKUP(15,$H$14:$CW$30,94,FALSE),0)</f>
        <v>0</v>
      </c>
      <c r="H28" s="810"/>
      <c r="I28" s="798">
        <f>IF(H28=0,0,LOOKUP(H28,ﾃﾞｰﾀ入力!$C$3:'ﾃﾞｰﾀ入力'!$C$40,ﾃﾞｰﾀ入力!$D$3:'ﾃﾞｰﾀ入力'!$D$40))</f>
        <v>0</v>
      </c>
      <c r="J28" s="815"/>
      <c r="K28" s="816"/>
      <c r="L28" s="632">
        <f t="shared" ref="L28:AQ28" si="49">IF(AND(L$12&gt;=$J$28,L$12&lt;$K$28),"*",0)</f>
        <v>0</v>
      </c>
      <c r="M28" s="626">
        <f t="shared" si="49"/>
        <v>0</v>
      </c>
      <c r="N28" s="627">
        <f t="shared" si="49"/>
        <v>0</v>
      </c>
      <c r="O28" s="628">
        <f t="shared" si="49"/>
        <v>0</v>
      </c>
      <c r="P28" s="537">
        <f t="shared" si="49"/>
        <v>0</v>
      </c>
      <c r="Q28" s="539">
        <f t="shared" si="49"/>
        <v>0</v>
      </c>
      <c r="R28" s="541">
        <f t="shared" si="49"/>
        <v>0</v>
      </c>
      <c r="S28" s="539">
        <f t="shared" si="49"/>
        <v>0</v>
      </c>
      <c r="T28" s="537">
        <f t="shared" si="49"/>
        <v>0</v>
      </c>
      <c r="U28" s="538">
        <f t="shared" si="49"/>
        <v>0</v>
      </c>
      <c r="V28" s="539">
        <f t="shared" si="49"/>
        <v>0</v>
      </c>
      <c r="W28" s="540">
        <f t="shared" si="49"/>
        <v>0</v>
      </c>
      <c r="X28" s="539">
        <f t="shared" si="49"/>
        <v>0</v>
      </c>
      <c r="Y28" s="539">
        <f t="shared" si="49"/>
        <v>0</v>
      </c>
      <c r="Z28" s="635">
        <f t="shared" si="49"/>
        <v>0</v>
      </c>
      <c r="AA28" s="634">
        <f t="shared" si="49"/>
        <v>0</v>
      </c>
      <c r="AB28" s="636">
        <f t="shared" si="49"/>
        <v>0</v>
      </c>
      <c r="AC28" s="637">
        <f t="shared" si="49"/>
        <v>0</v>
      </c>
      <c r="AD28" s="634">
        <f t="shared" si="49"/>
        <v>0</v>
      </c>
      <c r="AE28" s="638">
        <f t="shared" si="49"/>
        <v>0</v>
      </c>
      <c r="AF28" s="634">
        <f t="shared" si="49"/>
        <v>0</v>
      </c>
      <c r="AG28" s="634">
        <f t="shared" si="49"/>
        <v>0</v>
      </c>
      <c r="AH28" s="635">
        <f t="shared" si="49"/>
        <v>0</v>
      </c>
      <c r="AI28" s="634">
        <f t="shared" si="49"/>
        <v>0</v>
      </c>
      <c r="AJ28" s="636">
        <f t="shared" si="49"/>
        <v>0</v>
      </c>
      <c r="AK28" s="637">
        <f t="shared" si="49"/>
        <v>0</v>
      </c>
      <c r="AL28" s="634">
        <f t="shared" si="49"/>
        <v>0</v>
      </c>
      <c r="AM28" s="638">
        <f t="shared" si="49"/>
        <v>0</v>
      </c>
      <c r="AN28" s="634">
        <f t="shared" si="49"/>
        <v>0</v>
      </c>
      <c r="AO28" s="634">
        <f t="shared" si="49"/>
        <v>0</v>
      </c>
      <c r="AP28" s="635">
        <f t="shared" si="49"/>
        <v>0</v>
      </c>
      <c r="AQ28" s="634">
        <f t="shared" si="49"/>
        <v>0</v>
      </c>
      <c r="AR28" s="636">
        <f t="shared" ref="AR28:BW28" si="50">IF(AND(AR$12&gt;=$J$28,AR$12&lt;$K$28),"*",0)</f>
        <v>0</v>
      </c>
      <c r="AS28" s="637">
        <f t="shared" si="50"/>
        <v>0</v>
      </c>
      <c r="AT28" s="634">
        <f t="shared" si="50"/>
        <v>0</v>
      </c>
      <c r="AU28" s="638">
        <f t="shared" si="50"/>
        <v>0</v>
      </c>
      <c r="AV28" s="634">
        <f t="shared" si="50"/>
        <v>0</v>
      </c>
      <c r="AW28" s="634">
        <f t="shared" si="50"/>
        <v>0</v>
      </c>
      <c r="AX28" s="635">
        <f t="shared" si="50"/>
        <v>0</v>
      </c>
      <c r="AY28" s="634">
        <f t="shared" si="50"/>
        <v>0</v>
      </c>
      <c r="AZ28" s="636">
        <f t="shared" si="50"/>
        <v>0</v>
      </c>
      <c r="BA28" s="637">
        <f t="shared" si="50"/>
        <v>0</v>
      </c>
      <c r="BB28" s="634">
        <f t="shared" si="50"/>
        <v>0</v>
      </c>
      <c r="BC28" s="638">
        <f t="shared" si="50"/>
        <v>0</v>
      </c>
      <c r="BD28" s="634">
        <f t="shared" si="50"/>
        <v>0</v>
      </c>
      <c r="BE28" s="634">
        <f t="shared" si="50"/>
        <v>0</v>
      </c>
      <c r="BF28" s="635">
        <f t="shared" si="50"/>
        <v>0</v>
      </c>
      <c r="BG28" s="634">
        <f t="shared" si="50"/>
        <v>0</v>
      </c>
      <c r="BH28" s="636">
        <f t="shared" si="50"/>
        <v>0</v>
      </c>
      <c r="BI28" s="637">
        <f t="shared" si="50"/>
        <v>0</v>
      </c>
      <c r="BJ28" s="634">
        <f t="shared" si="50"/>
        <v>0</v>
      </c>
      <c r="BK28" s="638">
        <f t="shared" si="50"/>
        <v>0</v>
      </c>
      <c r="BL28" s="634">
        <f t="shared" si="50"/>
        <v>0</v>
      </c>
      <c r="BM28" s="634">
        <f t="shared" si="50"/>
        <v>0</v>
      </c>
      <c r="BN28" s="635">
        <f t="shared" si="50"/>
        <v>0</v>
      </c>
      <c r="BO28" s="634">
        <f t="shared" si="50"/>
        <v>0</v>
      </c>
      <c r="BP28" s="636">
        <f t="shared" si="50"/>
        <v>0</v>
      </c>
      <c r="BQ28" s="637">
        <f t="shared" si="50"/>
        <v>0</v>
      </c>
      <c r="BR28" s="634">
        <f t="shared" si="50"/>
        <v>0</v>
      </c>
      <c r="BS28" s="638">
        <f t="shared" si="50"/>
        <v>0</v>
      </c>
      <c r="BT28" s="634">
        <f t="shared" si="50"/>
        <v>0</v>
      </c>
      <c r="BU28" s="634">
        <f t="shared" si="50"/>
        <v>0</v>
      </c>
      <c r="BV28" s="635">
        <f t="shared" si="50"/>
        <v>0</v>
      </c>
      <c r="BW28" s="634">
        <f t="shared" si="50"/>
        <v>0</v>
      </c>
      <c r="BX28" s="636">
        <f t="shared" ref="BX28:CM28" si="51">IF(AND(BX$12&gt;=$J$28,BX$12&lt;$K$28),"*",0)</f>
        <v>0</v>
      </c>
      <c r="BY28" s="637">
        <f t="shared" si="51"/>
        <v>0</v>
      </c>
      <c r="BZ28" s="634">
        <f t="shared" si="51"/>
        <v>0</v>
      </c>
      <c r="CA28" s="638">
        <f t="shared" si="51"/>
        <v>0</v>
      </c>
      <c r="CB28" s="634">
        <f t="shared" si="51"/>
        <v>0</v>
      </c>
      <c r="CC28" s="634">
        <f t="shared" si="51"/>
        <v>0</v>
      </c>
      <c r="CD28" s="635">
        <f t="shared" si="51"/>
        <v>0</v>
      </c>
      <c r="CE28" s="634">
        <f t="shared" si="51"/>
        <v>0</v>
      </c>
      <c r="CF28" s="636">
        <f t="shared" si="51"/>
        <v>0</v>
      </c>
      <c r="CG28" s="637">
        <f t="shared" si="51"/>
        <v>0</v>
      </c>
      <c r="CH28" s="539">
        <f t="shared" si="51"/>
        <v>0</v>
      </c>
      <c r="CI28" s="562">
        <f t="shared" si="51"/>
        <v>0</v>
      </c>
      <c r="CJ28" s="289">
        <f t="shared" si="51"/>
        <v>0</v>
      </c>
      <c r="CK28" s="289">
        <f t="shared" si="51"/>
        <v>0</v>
      </c>
      <c r="CL28" s="290">
        <f t="shared" si="51"/>
        <v>0</v>
      </c>
      <c r="CM28" s="289">
        <f t="shared" si="51"/>
        <v>0</v>
      </c>
      <c r="CN28" s="1128">
        <f t="shared" si="4"/>
        <v>0</v>
      </c>
      <c r="CO28" s="1129"/>
      <c r="CP28" s="1123">
        <f>IF(CN28=0,0,LOOKUP(CN28,ﾃﾞｰﾀ入力!$AR$13:'ﾃﾞｰﾀ入力'!$AR$34,ﾃﾞｰﾀ入力!$AS$13:'ﾃﾞｰﾀ入力'!$AS$34))</f>
        <v>0</v>
      </c>
      <c r="CQ28" s="1123"/>
      <c r="CR28" s="294">
        <f t="shared" si="5"/>
        <v>0</v>
      </c>
      <c r="CS28" s="294">
        <f t="shared" si="6"/>
        <v>0</v>
      </c>
      <c r="CT28" s="294">
        <f t="shared" si="7"/>
        <v>0</v>
      </c>
      <c r="CU28" s="295">
        <f t="shared" si="12"/>
        <v>0</v>
      </c>
      <c r="CV28" s="296">
        <f>IF(H28=0,0,LOOKUP(H28,ﾃﾞｰﾀ入力!$C$3:'ﾃﾞｰﾀ入力'!$C$52,ﾃﾞｰﾀ入力!$E$3:'ﾃﾞｰﾀ入力'!$E$51))</f>
        <v>0</v>
      </c>
      <c r="CW28" s="297">
        <f>IF(H28=0,0,LOOKUP(H28,ﾃﾞｰﾀ入力!$C$3:'ﾃﾞｰﾀ入力'!$C$52,ﾃﾞｰﾀ入力!$F$3:'ﾃﾞｰﾀ入力'!$F$51))</f>
        <v>0</v>
      </c>
      <c r="CY28" s="69"/>
      <c r="CZ28" s="69"/>
      <c r="DA28" s="69"/>
    </row>
    <row r="29" spans="1:105" ht="22.5" customHeight="1">
      <c r="A29" s="443">
        <f t="shared" si="8"/>
        <v>16</v>
      </c>
      <c r="B29" s="269" t="str">
        <f>ｼﾌﾄ原本!C20</f>
        <v>Y.Y</v>
      </c>
      <c r="C29" s="784" t="str">
        <f>ｼﾌﾄ原本!Y20</f>
        <v>X</v>
      </c>
      <c r="D29" s="435">
        <f>IF(COUNTIF($H$14:$H$30,16),VLOOKUP(16,$H$14:$CU$30,3,FALSE),0)</f>
        <v>0</v>
      </c>
      <c r="E29" s="423">
        <f>IF(COUNTIF($H$14:$H$30,16),VLOOKUP(16,$H$14:$CU$30,4,FALSE),0)</f>
        <v>0</v>
      </c>
      <c r="F29" s="426">
        <f>IF(COUNTIF($H$14:$H$30,16),VLOOKUP(16,$H$14:$CU$30,92,FALSE),0)</f>
        <v>0</v>
      </c>
      <c r="G29" s="436">
        <f>IF(COUNTIF($H$14:$H$30,16),VLOOKUP(16,$H$14:$CW$30,94,FALSE),0)</f>
        <v>0</v>
      </c>
      <c r="H29" s="810"/>
      <c r="I29" s="798">
        <f>IF(H29=0,0,LOOKUP(H29,ﾃﾞｰﾀ入力!$C$3:'ﾃﾞｰﾀ入力'!$C$40,ﾃﾞｰﾀ入力!$D$3:'ﾃﾞｰﾀ入力'!$D$40))</f>
        <v>0</v>
      </c>
      <c r="J29" s="815"/>
      <c r="K29" s="816"/>
      <c r="L29" s="275">
        <f t="shared" ref="L29:AQ29" si="52">IF(AND(L$12&gt;=$J$29,L$12&lt;$K$29),"*",0)</f>
        <v>0</v>
      </c>
      <c r="M29" s="276">
        <f t="shared" si="52"/>
        <v>0</v>
      </c>
      <c r="N29" s="287">
        <f t="shared" si="52"/>
        <v>0</v>
      </c>
      <c r="O29" s="288">
        <f t="shared" si="52"/>
        <v>0</v>
      </c>
      <c r="P29" s="291">
        <f t="shared" si="52"/>
        <v>0</v>
      </c>
      <c r="Q29" s="289">
        <f t="shared" si="52"/>
        <v>0</v>
      </c>
      <c r="R29" s="290">
        <f t="shared" si="52"/>
        <v>0</v>
      </c>
      <c r="S29" s="289">
        <f t="shared" si="52"/>
        <v>0</v>
      </c>
      <c r="T29" s="291">
        <f t="shared" si="52"/>
        <v>0</v>
      </c>
      <c r="U29" s="292">
        <f t="shared" si="52"/>
        <v>0</v>
      </c>
      <c r="V29" s="289">
        <f t="shared" si="52"/>
        <v>0</v>
      </c>
      <c r="W29" s="293">
        <f t="shared" si="52"/>
        <v>0</v>
      </c>
      <c r="X29" s="289">
        <f t="shared" si="52"/>
        <v>0</v>
      </c>
      <c r="Y29" s="289">
        <f t="shared" si="52"/>
        <v>0</v>
      </c>
      <c r="Z29" s="544">
        <f t="shared" si="52"/>
        <v>0</v>
      </c>
      <c r="AA29" s="543">
        <f t="shared" si="52"/>
        <v>0</v>
      </c>
      <c r="AB29" s="545">
        <f t="shared" si="52"/>
        <v>0</v>
      </c>
      <c r="AC29" s="546">
        <f t="shared" si="52"/>
        <v>0</v>
      </c>
      <c r="AD29" s="543">
        <f t="shared" si="52"/>
        <v>0</v>
      </c>
      <c r="AE29" s="547">
        <f t="shared" si="52"/>
        <v>0</v>
      </c>
      <c r="AF29" s="543">
        <f t="shared" si="52"/>
        <v>0</v>
      </c>
      <c r="AG29" s="543">
        <f t="shared" si="52"/>
        <v>0</v>
      </c>
      <c r="AH29" s="544">
        <f t="shared" si="52"/>
        <v>0</v>
      </c>
      <c r="AI29" s="543">
        <f t="shared" si="52"/>
        <v>0</v>
      </c>
      <c r="AJ29" s="586">
        <f t="shared" si="52"/>
        <v>0</v>
      </c>
      <c r="AK29" s="587">
        <f t="shared" si="52"/>
        <v>0</v>
      </c>
      <c r="AL29" s="584">
        <f t="shared" si="52"/>
        <v>0</v>
      </c>
      <c r="AM29" s="588">
        <f t="shared" si="52"/>
        <v>0</v>
      </c>
      <c r="AN29" s="584">
        <f t="shared" si="52"/>
        <v>0</v>
      </c>
      <c r="AO29" s="584">
        <f t="shared" si="52"/>
        <v>0</v>
      </c>
      <c r="AP29" s="585">
        <f t="shared" si="52"/>
        <v>0</v>
      </c>
      <c r="AQ29" s="584">
        <f t="shared" si="52"/>
        <v>0</v>
      </c>
      <c r="AR29" s="586">
        <f t="shared" ref="AR29:BW29" si="53">IF(AND(AR$12&gt;=$J$29,AR$12&lt;$K$29),"*",0)</f>
        <v>0</v>
      </c>
      <c r="AS29" s="587">
        <f t="shared" si="53"/>
        <v>0</v>
      </c>
      <c r="AT29" s="584">
        <f t="shared" si="53"/>
        <v>0</v>
      </c>
      <c r="AU29" s="588">
        <f t="shared" si="53"/>
        <v>0</v>
      </c>
      <c r="AV29" s="584">
        <f t="shared" si="53"/>
        <v>0</v>
      </c>
      <c r="AW29" s="584">
        <f t="shared" si="53"/>
        <v>0</v>
      </c>
      <c r="AX29" s="585">
        <f t="shared" si="53"/>
        <v>0</v>
      </c>
      <c r="AY29" s="584">
        <f t="shared" si="53"/>
        <v>0</v>
      </c>
      <c r="AZ29" s="586">
        <f t="shared" si="53"/>
        <v>0</v>
      </c>
      <c r="BA29" s="546">
        <f t="shared" si="53"/>
        <v>0</v>
      </c>
      <c r="BB29" s="543">
        <f t="shared" si="53"/>
        <v>0</v>
      </c>
      <c r="BC29" s="547">
        <f t="shared" si="53"/>
        <v>0</v>
      </c>
      <c r="BD29" s="543">
        <f t="shared" si="53"/>
        <v>0</v>
      </c>
      <c r="BE29" s="543">
        <f t="shared" si="53"/>
        <v>0</v>
      </c>
      <c r="BF29" s="544">
        <f t="shared" si="53"/>
        <v>0</v>
      </c>
      <c r="BG29" s="543">
        <f t="shared" si="53"/>
        <v>0</v>
      </c>
      <c r="BH29" s="545">
        <f t="shared" si="53"/>
        <v>0</v>
      </c>
      <c r="BI29" s="546">
        <f t="shared" si="53"/>
        <v>0</v>
      </c>
      <c r="BJ29" s="543">
        <f t="shared" si="53"/>
        <v>0</v>
      </c>
      <c r="BK29" s="547">
        <f t="shared" si="53"/>
        <v>0</v>
      </c>
      <c r="BL29" s="543">
        <f t="shared" si="53"/>
        <v>0</v>
      </c>
      <c r="BM29" s="543">
        <f t="shared" si="53"/>
        <v>0</v>
      </c>
      <c r="BN29" s="544">
        <f t="shared" si="53"/>
        <v>0</v>
      </c>
      <c r="BO29" s="543">
        <f t="shared" si="53"/>
        <v>0</v>
      </c>
      <c r="BP29" s="545">
        <f t="shared" si="53"/>
        <v>0</v>
      </c>
      <c r="BQ29" s="546">
        <f t="shared" si="53"/>
        <v>0</v>
      </c>
      <c r="BR29" s="543">
        <f t="shared" si="53"/>
        <v>0</v>
      </c>
      <c r="BS29" s="547">
        <f t="shared" si="53"/>
        <v>0</v>
      </c>
      <c r="BT29" s="543">
        <f t="shared" si="53"/>
        <v>0</v>
      </c>
      <c r="BU29" s="543">
        <f t="shared" si="53"/>
        <v>0</v>
      </c>
      <c r="BV29" s="544">
        <f t="shared" si="53"/>
        <v>0</v>
      </c>
      <c r="BW29" s="543">
        <f t="shared" si="53"/>
        <v>0</v>
      </c>
      <c r="BX29" s="545">
        <f t="shared" ref="BX29:CM29" si="54">IF(AND(BX$12&gt;=$J$29,BX$12&lt;$K$29),"*",0)</f>
        <v>0</v>
      </c>
      <c r="BY29" s="546">
        <f t="shared" si="54"/>
        <v>0</v>
      </c>
      <c r="BZ29" s="543">
        <f t="shared" si="54"/>
        <v>0</v>
      </c>
      <c r="CA29" s="547">
        <f t="shared" si="54"/>
        <v>0</v>
      </c>
      <c r="CB29" s="543">
        <f t="shared" si="54"/>
        <v>0</v>
      </c>
      <c r="CC29" s="543">
        <f t="shared" si="54"/>
        <v>0</v>
      </c>
      <c r="CD29" s="544">
        <f t="shared" si="54"/>
        <v>0</v>
      </c>
      <c r="CE29" s="543">
        <f t="shared" si="54"/>
        <v>0</v>
      </c>
      <c r="CF29" s="545">
        <f t="shared" si="54"/>
        <v>0</v>
      </c>
      <c r="CG29" s="546">
        <f t="shared" si="54"/>
        <v>0</v>
      </c>
      <c r="CH29" s="289">
        <f t="shared" si="54"/>
        <v>0</v>
      </c>
      <c r="CI29" s="293">
        <f t="shared" si="54"/>
        <v>0</v>
      </c>
      <c r="CJ29" s="289">
        <f t="shared" si="54"/>
        <v>0</v>
      </c>
      <c r="CK29" s="289">
        <f t="shared" si="54"/>
        <v>0</v>
      </c>
      <c r="CL29" s="290">
        <f t="shared" si="54"/>
        <v>0</v>
      </c>
      <c r="CM29" s="289">
        <f t="shared" si="54"/>
        <v>0</v>
      </c>
      <c r="CN29" s="1128">
        <f t="shared" si="4"/>
        <v>0</v>
      </c>
      <c r="CO29" s="1129"/>
      <c r="CP29" s="1123">
        <f>IF(CN29=0,0,LOOKUP(CN29,ﾃﾞｰﾀ入力!$AR$13:'ﾃﾞｰﾀ入力'!$AR$34,ﾃﾞｰﾀ入力!$AS$13:'ﾃﾞｰﾀ入力'!$AS$34))</f>
        <v>0</v>
      </c>
      <c r="CQ29" s="1123"/>
      <c r="CR29" s="294">
        <f t="shared" si="5"/>
        <v>0</v>
      </c>
      <c r="CS29" s="294">
        <f t="shared" si="6"/>
        <v>0</v>
      </c>
      <c r="CT29" s="294">
        <f t="shared" si="7"/>
        <v>0</v>
      </c>
      <c r="CU29" s="295">
        <f t="shared" si="12"/>
        <v>0</v>
      </c>
      <c r="CV29" s="296">
        <f>IF(H29=0,0,LOOKUP(H29,ﾃﾞｰﾀ入力!$C$3:'ﾃﾞｰﾀ入力'!$C$52,ﾃﾞｰﾀ入力!$E$3:'ﾃﾞｰﾀ入力'!$E$51))</f>
        <v>0</v>
      </c>
      <c r="CW29" s="297">
        <f>IF(H29=0,0,LOOKUP(H29,ﾃﾞｰﾀ入力!$C$3:'ﾃﾞｰﾀ入力'!$C$52,ﾃﾞｰﾀ入力!$F$3:'ﾃﾞｰﾀ入力'!$F$51))</f>
        <v>0</v>
      </c>
      <c r="CY29" s="69"/>
      <c r="CZ29" s="69"/>
      <c r="DA29" s="69"/>
    </row>
    <row r="30" spans="1:105" ht="22.5" customHeight="1" thickBot="1">
      <c r="A30" s="443">
        <f t="shared" si="8"/>
        <v>17</v>
      </c>
      <c r="B30" s="269" t="str">
        <f>ｼﾌﾄ原本!C21</f>
        <v>S.U</v>
      </c>
      <c r="C30" s="784" t="str">
        <f>ｼﾌﾄ原本!Y21</f>
        <v>14-L</v>
      </c>
      <c r="D30" s="435">
        <f>IF(COUNTIF($H$14:$H$30,17),VLOOKUP(17,$H$14:$CU$30,3,FALSE),0)</f>
        <v>17</v>
      </c>
      <c r="E30" s="423">
        <f>IF(COUNTIF($H$14:$H$30,17),VLOOKUP(17,$H$14:$CU$30,4,FALSE),0)</f>
        <v>22</v>
      </c>
      <c r="F30" s="426">
        <f ca="1">IF(COUNTIF($H$14:$H$30,17),VLOOKUP(17,$H$14:$CU$30,92,FALSE),0)</f>
        <v>6130</v>
      </c>
      <c r="G30" s="436">
        <f ca="1">IF(COUNTIF($H$14:$H$30,17),VLOOKUP(17,$H$14:$CW$30,94,FALSE),0)</f>
        <v>418</v>
      </c>
      <c r="H30" s="810"/>
      <c r="I30" s="803">
        <f>IF(H30=0,0,LOOKUP(H30,ﾃﾞｰﾀ入力!$C$3:'ﾃﾞｰﾀ入力'!$C$40,ﾃﾞｰﾀ入力!$D$3:'ﾃﾞｰﾀ入力'!$D$40))</f>
        <v>0</v>
      </c>
      <c r="J30" s="817"/>
      <c r="K30" s="818"/>
      <c r="L30" s="377">
        <f t="shared" ref="L30:AQ30" si="55">IF(AND(L12&gt;=$J$30,L12&lt;$K$30),"*",0)</f>
        <v>0</v>
      </c>
      <c r="M30" s="378">
        <f t="shared" si="55"/>
        <v>0</v>
      </c>
      <c r="N30" s="379">
        <f t="shared" si="55"/>
        <v>0</v>
      </c>
      <c r="O30" s="380">
        <f t="shared" si="55"/>
        <v>0</v>
      </c>
      <c r="P30" s="381">
        <f t="shared" si="55"/>
        <v>0</v>
      </c>
      <c r="Q30" s="302">
        <f t="shared" si="55"/>
        <v>0</v>
      </c>
      <c r="R30" s="303">
        <f t="shared" si="55"/>
        <v>0</v>
      </c>
      <c r="S30" s="302">
        <f t="shared" si="55"/>
        <v>0</v>
      </c>
      <c r="T30" s="304">
        <f t="shared" si="55"/>
        <v>0</v>
      </c>
      <c r="U30" s="305">
        <f t="shared" si="55"/>
        <v>0</v>
      </c>
      <c r="V30" s="302">
        <f t="shared" si="55"/>
        <v>0</v>
      </c>
      <c r="W30" s="306">
        <f t="shared" si="55"/>
        <v>0</v>
      </c>
      <c r="X30" s="302">
        <f t="shared" si="55"/>
        <v>0</v>
      </c>
      <c r="Y30" s="302">
        <f t="shared" si="55"/>
        <v>0</v>
      </c>
      <c r="Z30" s="303">
        <f t="shared" si="55"/>
        <v>0</v>
      </c>
      <c r="AA30" s="302">
        <f t="shared" si="55"/>
        <v>0</v>
      </c>
      <c r="AB30" s="304">
        <f t="shared" si="55"/>
        <v>0</v>
      </c>
      <c r="AC30" s="305">
        <f t="shared" si="55"/>
        <v>0</v>
      </c>
      <c r="AD30" s="302">
        <f t="shared" si="55"/>
        <v>0</v>
      </c>
      <c r="AE30" s="306">
        <f t="shared" si="55"/>
        <v>0</v>
      </c>
      <c r="AF30" s="302">
        <f t="shared" si="55"/>
        <v>0</v>
      </c>
      <c r="AG30" s="302">
        <f t="shared" si="55"/>
        <v>0</v>
      </c>
      <c r="AH30" s="303">
        <f t="shared" si="55"/>
        <v>0</v>
      </c>
      <c r="AI30" s="302">
        <f t="shared" si="55"/>
        <v>0</v>
      </c>
      <c r="AJ30" s="304">
        <f t="shared" si="55"/>
        <v>0</v>
      </c>
      <c r="AK30" s="305">
        <f t="shared" si="55"/>
        <v>0</v>
      </c>
      <c r="AL30" s="302">
        <f t="shared" si="55"/>
        <v>0</v>
      </c>
      <c r="AM30" s="306">
        <f t="shared" si="55"/>
        <v>0</v>
      </c>
      <c r="AN30" s="302">
        <f t="shared" si="55"/>
        <v>0</v>
      </c>
      <c r="AO30" s="302">
        <f t="shared" si="55"/>
        <v>0</v>
      </c>
      <c r="AP30" s="303">
        <f t="shared" si="55"/>
        <v>0</v>
      </c>
      <c r="AQ30" s="302">
        <f t="shared" si="55"/>
        <v>0</v>
      </c>
      <c r="AR30" s="304">
        <f t="shared" ref="AR30:BW30" si="56">IF(AND(AR12&gt;=$J$30,AR12&lt;$K$30),"*",0)</f>
        <v>0</v>
      </c>
      <c r="AS30" s="305">
        <f t="shared" si="56"/>
        <v>0</v>
      </c>
      <c r="AT30" s="302">
        <f t="shared" si="56"/>
        <v>0</v>
      </c>
      <c r="AU30" s="306">
        <f t="shared" si="56"/>
        <v>0</v>
      </c>
      <c r="AV30" s="302">
        <f t="shared" si="56"/>
        <v>0</v>
      </c>
      <c r="AW30" s="302">
        <f t="shared" si="56"/>
        <v>0</v>
      </c>
      <c r="AX30" s="303">
        <f t="shared" si="56"/>
        <v>0</v>
      </c>
      <c r="AY30" s="302">
        <f t="shared" si="56"/>
        <v>0</v>
      </c>
      <c r="AZ30" s="304">
        <f t="shared" si="56"/>
        <v>0</v>
      </c>
      <c r="BA30" s="305">
        <f t="shared" si="56"/>
        <v>0</v>
      </c>
      <c r="BB30" s="302">
        <f t="shared" si="56"/>
        <v>0</v>
      </c>
      <c r="BC30" s="306">
        <f t="shared" si="56"/>
        <v>0</v>
      </c>
      <c r="BD30" s="302">
        <f t="shared" si="56"/>
        <v>0</v>
      </c>
      <c r="BE30" s="302">
        <f t="shared" si="56"/>
        <v>0</v>
      </c>
      <c r="BF30" s="303">
        <f t="shared" si="56"/>
        <v>0</v>
      </c>
      <c r="BG30" s="302">
        <f t="shared" si="56"/>
        <v>0</v>
      </c>
      <c r="BH30" s="304">
        <f t="shared" si="56"/>
        <v>0</v>
      </c>
      <c r="BI30" s="305">
        <f t="shared" si="56"/>
        <v>0</v>
      </c>
      <c r="BJ30" s="302">
        <f t="shared" si="56"/>
        <v>0</v>
      </c>
      <c r="BK30" s="306">
        <f t="shared" si="56"/>
        <v>0</v>
      </c>
      <c r="BL30" s="302">
        <f t="shared" si="56"/>
        <v>0</v>
      </c>
      <c r="BM30" s="302">
        <f t="shared" si="56"/>
        <v>0</v>
      </c>
      <c r="BN30" s="303">
        <f t="shared" si="56"/>
        <v>0</v>
      </c>
      <c r="BO30" s="302">
        <f t="shared" si="56"/>
        <v>0</v>
      </c>
      <c r="BP30" s="304">
        <f t="shared" si="56"/>
        <v>0</v>
      </c>
      <c r="BQ30" s="305">
        <f t="shared" si="56"/>
        <v>0</v>
      </c>
      <c r="BR30" s="302">
        <f t="shared" si="56"/>
        <v>0</v>
      </c>
      <c r="BS30" s="306">
        <f t="shared" si="56"/>
        <v>0</v>
      </c>
      <c r="BT30" s="302">
        <f t="shared" si="56"/>
        <v>0</v>
      </c>
      <c r="BU30" s="302">
        <f t="shared" si="56"/>
        <v>0</v>
      </c>
      <c r="BV30" s="303">
        <f t="shared" si="56"/>
        <v>0</v>
      </c>
      <c r="BW30" s="302">
        <f t="shared" si="56"/>
        <v>0</v>
      </c>
      <c r="BX30" s="304">
        <f t="shared" ref="BX30:CM30" si="57">IF(AND(BX12&gt;=$J$30,BX12&lt;$K$30),"*",0)</f>
        <v>0</v>
      </c>
      <c r="BY30" s="305">
        <f t="shared" si="57"/>
        <v>0</v>
      </c>
      <c r="BZ30" s="302">
        <f t="shared" si="57"/>
        <v>0</v>
      </c>
      <c r="CA30" s="306">
        <f t="shared" si="57"/>
        <v>0</v>
      </c>
      <c r="CB30" s="302">
        <f t="shared" si="57"/>
        <v>0</v>
      </c>
      <c r="CC30" s="302">
        <f t="shared" si="57"/>
        <v>0</v>
      </c>
      <c r="CD30" s="303">
        <f t="shared" si="57"/>
        <v>0</v>
      </c>
      <c r="CE30" s="302">
        <f t="shared" si="57"/>
        <v>0</v>
      </c>
      <c r="CF30" s="304">
        <f t="shared" si="57"/>
        <v>0</v>
      </c>
      <c r="CG30" s="305">
        <f t="shared" si="57"/>
        <v>0</v>
      </c>
      <c r="CH30" s="302">
        <f t="shared" si="57"/>
        <v>0</v>
      </c>
      <c r="CI30" s="306">
        <f t="shared" si="57"/>
        <v>0</v>
      </c>
      <c r="CJ30" s="302">
        <f t="shared" si="57"/>
        <v>0</v>
      </c>
      <c r="CK30" s="302">
        <f t="shared" si="57"/>
        <v>0</v>
      </c>
      <c r="CL30" s="303">
        <f t="shared" si="57"/>
        <v>0</v>
      </c>
      <c r="CM30" s="302">
        <f t="shared" si="57"/>
        <v>0</v>
      </c>
      <c r="CN30" s="1393">
        <f t="shared" si="4"/>
        <v>0</v>
      </c>
      <c r="CO30" s="1394"/>
      <c r="CP30" s="1392">
        <f>IF(CN30=0,0,LOOKUP(CN30,ﾃﾞｰﾀ入力!$AR$13:'ﾃﾞｰﾀ入力'!$AR$34,ﾃﾞｰﾀ入力!$AS$13:'ﾃﾞｰﾀ入力'!$AS$34))</f>
        <v>0</v>
      </c>
      <c r="CQ30" s="1392"/>
      <c r="CR30" s="307">
        <f t="shared" si="5"/>
        <v>0</v>
      </c>
      <c r="CS30" s="307">
        <f t="shared" si="6"/>
        <v>0</v>
      </c>
      <c r="CT30" s="307">
        <f t="shared" si="7"/>
        <v>0</v>
      </c>
      <c r="CU30" s="308">
        <f t="shared" si="12"/>
        <v>0</v>
      </c>
      <c r="CV30" s="309">
        <f>IF(H30=0,0,LOOKUP(H30,ﾃﾞｰﾀ入力!$C$3:'ﾃﾞｰﾀ入力'!$C$52,ﾃﾞｰﾀ入力!$E$3:'ﾃﾞｰﾀ入力'!$E$51))</f>
        <v>0</v>
      </c>
      <c r="CW30" s="310">
        <f>IF(H30=0,0,LOOKUP(H30,ﾃﾞｰﾀ入力!$C$3:'ﾃﾞｰﾀ入力'!$C$52,ﾃﾞｰﾀ入力!$F$3:'ﾃﾞｰﾀ入力'!$F$51))</f>
        <v>0</v>
      </c>
      <c r="CY30" s="69"/>
      <c r="CZ30" s="69"/>
      <c r="DA30" s="69"/>
    </row>
    <row r="31" spans="1:105" ht="22.5" customHeight="1" thickBot="1">
      <c r="A31" s="443">
        <f t="shared" si="8"/>
        <v>18</v>
      </c>
      <c r="B31" s="269" t="str">
        <f>ｼﾌﾄ原本!C22</f>
        <v>A.A</v>
      </c>
      <c r="C31" s="784" t="str">
        <f>ｼﾌﾄ原本!Y22</f>
        <v>X</v>
      </c>
      <c r="D31" s="435">
        <f>IF(COUNTIF($H$14:$H$30,18),VLOOKUP(18,$H$14:$CU$30,3,FALSE),0)</f>
        <v>0</v>
      </c>
      <c r="E31" s="429">
        <f>IF(COUNTIF($H$14:$H$30,18),VLOOKUP(18,$H$14:$CU$30,4,FALSE),0)</f>
        <v>0</v>
      </c>
      <c r="F31" s="430">
        <f>IF(COUNTIF($H$14:$H$30,18),VLOOKUP(18,$H$14:$CU$30,92,FALSE),0)</f>
        <v>0</v>
      </c>
      <c r="G31" s="431">
        <f>IF(COUNTIF($H$14:$H$30,18),VLOOKUP(18,$H$14:$CW$30,94,FALSE),0)</f>
        <v>0</v>
      </c>
      <c r="I31" s="311">
        <f>COUNT(H14:H30)</f>
        <v>8</v>
      </c>
      <c r="J31" s="382" t="s">
        <v>187</v>
      </c>
      <c r="K31" s="383"/>
      <c r="L31" s="1391">
        <f>(68-COUNT(L$14:O$30))/4</f>
        <v>0</v>
      </c>
      <c r="M31" s="1391"/>
      <c r="N31" s="1391"/>
      <c r="O31" s="1391"/>
      <c r="P31" s="1391">
        <f>(68-COUNT(P$14:S$30))/4</f>
        <v>0.5</v>
      </c>
      <c r="Q31" s="1391"/>
      <c r="R31" s="1391"/>
      <c r="S31" s="1391"/>
      <c r="T31" s="1391">
        <f>(68-COUNT(T$14:W$30))/4</f>
        <v>2</v>
      </c>
      <c r="U31" s="1391"/>
      <c r="V31" s="1391"/>
      <c r="W31" s="1391"/>
      <c r="X31" s="1391">
        <f>(68-COUNT(X$14:AA$30))/4</f>
        <v>2</v>
      </c>
      <c r="Y31" s="1391"/>
      <c r="Z31" s="1391"/>
      <c r="AA31" s="1391"/>
      <c r="AB31" s="1391">
        <f>(68-COUNT(AB$14:AE$30))/4</f>
        <v>3</v>
      </c>
      <c r="AC31" s="1391"/>
      <c r="AD31" s="1391"/>
      <c r="AE31" s="1391"/>
      <c r="AF31" s="1391">
        <f>(68-COUNT(AF$14:AI$30))/4</f>
        <v>3</v>
      </c>
      <c r="AG31" s="1391"/>
      <c r="AH31" s="1391"/>
      <c r="AI31" s="1391"/>
      <c r="AJ31" s="1391">
        <f>(68-COUNT(AJ$14:AM$30))/4</f>
        <v>3</v>
      </c>
      <c r="AK31" s="1391"/>
      <c r="AL31" s="1391"/>
      <c r="AM31" s="1391"/>
      <c r="AN31" s="1391">
        <f>(68-COUNT(AN$14:AQ$30))/4</f>
        <v>4</v>
      </c>
      <c r="AO31" s="1391"/>
      <c r="AP31" s="1391"/>
      <c r="AQ31" s="1391"/>
      <c r="AR31" s="1391">
        <f>(68-COUNT(AR$14:AU$30))/4</f>
        <v>4</v>
      </c>
      <c r="AS31" s="1391"/>
      <c r="AT31" s="1391"/>
      <c r="AU31" s="1391"/>
      <c r="AV31" s="1391">
        <f>(68-COUNT(AV$14:AY$30))/4</f>
        <v>4</v>
      </c>
      <c r="AW31" s="1391"/>
      <c r="AX31" s="1391"/>
      <c r="AY31" s="1391"/>
      <c r="AZ31" s="1391">
        <f>(68-COUNT(AZ$14:BC$30))/4</f>
        <v>4.5</v>
      </c>
      <c r="BA31" s="1391"/>
      <c r="BB31" s="1391"/>
      <c r="BC31" s="1391"/>
      <c r="BD31" s="1391">
        <f>(68-COUNT(BD$14:BG$30))/4</f>
        <v>4</v>
      </c>
      <c r="BE31" s="1391"/>
      <c r="BF31" s="1391"/>
      <c r="BG31" s="1391"/>
      <c r="BH31" s="1391">
        <f>(68-COUNT(BH$14:BK$30))/4</f>
        <v>5</v>
      </c>
      <c r="BI31" s="1391"/>
      <c r="BJ31" s="1391"/>
      <c r="BK31" s="1391"/>
      <c r="BL31" s="1391">
        <f>(68-COUNT(BL$14:BO$30))/4</f>
        <v>3</v>
      </c>
      <c r="BM31" s="1391"/>
      <c r="BN31" s="1391"/>
      <c r="BO31" s="1391"/>
      <c r="BP31" s="1391">
        <f>(68-COUNT(BP$14:BS$30))/4</f>
        <v>3</v>
      </c>
      <c r="BQ31" s="1391"/>
      <c r="BR31" s="1391"/>
      <c r="BS31" s="1391"/>
      <c r="BT31" s="1391">
        <f>(68-COUNT(BT$14:BW$30))/4</f>
        <v>3</v>
      </c>
      <c r="BU31" s="1391"/>
      <c r="BV31" s="1391"/>
      <c r="BW31" s="1391"/>
      <c r="BX31" s="1391">
        <f>(68-COUNT(BX$14:CA$30))/4</f>
        <v>3</v>
      </c>
      <c r="BY31" s="1391"/>
      <c r="BZ31" s="1391"/>
      <c r="CA31" s="1391"/>
      <c r="CB31" s="1391">
        <f>(68-COUNT(CB$14:CE$30))/4</f>
        <v>1.5</v>
      </c>
      <c r="CC31" s="1391"/>
      <c r="CD31" s="1391"/>
      <c r="CE31" s="1391"/>
      <c r="CF31" s="1391">
        <f>(68-COUNT(CF$14:CI$30))/4</f>
        <v>0</v>
      </c>
      <c r="CG31" s="1391"/>
      <c r="CH31" s="1391"/>
      <c r="CI31" s="1391"/>
      <c r="CJ31" s="1391">
        <f>(68-COUNT(CJ$14:CM$30))/4</f>
        <v>0</v>
      </c>
      <c r="CK31" s="1391"/>
      <c r="CL31" s="1391"/>
      <c r="CM31" s="1395"/>
      <c r="CN31" s="1159">
        <f>SUM(CN14:CN30)</f>
        <v>52.5</v>
      </c>
      <c r="CO31" s="1160"/>
      <c r="CP31" s="1141">
        <f>SUM(CP14:CP30)</f>
        <v>48.25</v>
      </c>
      <c r="CQ31" s="1141"/>
      <c r="CR31" s="312">
        <f>SUM(CR14:CR30)</f>
        <v>0</v>
      </c>
      <c r="CS31" s="312">
        <f>SUM(CS14:CS30)</f>
        <v>1.5</v>
      </c>
      <c r="CT31" s="312">
        <f>SUM(CT14:CT30)</f>
        <v>0</v>
      </c>
      <c r="CU31" s="313">
        <f ca="1">SUM(CU14:CU30)</f>
        <v>64484.875</v>
      </c>
      <c r="CV31" s="314"/>
      <c r="CW31" s="315">
        <f ca="1">SUM(CW14:CW30)</f>
        <v>3671</v>
      </c>
      <c r="CY31" s="69"/>
      <c r="CZ31" s="69"/>
      <c r="DA31" s="69"/>
    </row>
    <row r="32" spans="1:105" ht="22.5" customHeight="1" thickBot="1">
      <c r="A32" s="443">
        <f t="shared" si="8"/>
        <v>19</v>
      </c>
      <c r="B32" s="269" t="str">
        <f>ｼﾌﾄ原本!C23</f>
        <v>E.U</v>
      </c>
      <c r="C32" s="782" t="str">
        <f>ｼﾌﾄ原本!Y23</f>
        <v>X</v>
      </c>
      <c r="D32" s="435">
        <f>IF(COUNTIF($H$14:$H$30,19),VLOOKUP(19,$H$14:$CU$30,3,FALSE),0)</f>
        <v>0</v>
      </c>
      <c r="E32" s="429">
        <f>IF(COUNTIF($H$14:$H$30,19),VLOOKUP(19,$H$14:$CU$30,4,FALSE),0)</f>
        <v>0</v>
      </c>
      <c r="F32" s="430">
        <f>IF(COUNTIF($H$14:$H$30,19),VLOOKUP(19,$H$14:$CU$30,92,FALSE),0)</f>
        <v>0</v>
      </c>
      <c r="G32" s="431">
        <f>IF(COUNTIF($H$14:$H$30,19),VLOOKUP(19,$H$14:$CW$30,94,FALSE),0)</f>
        <v>0</v>
      </c>
      <c r="I32" s="316"/>
      <c r="J32" s="1474" t="s">
        <v>188</v>
      </c>
      <c r="K32" s="1475"/>
      <c r="L32" s="1300" t="str">
        <f>IF(ISERROR(L3*1000/(L31-L8-L10)),"",(L3*1000/(L31-L8-L10)))</f>
        <v/>
      </c>
      <c r="M32" s="1300"/>
      <c r="N32" s="1300"/>
      <c r="O32" s="1300"/>
      <c r="P32" s="1300">
        <f>IF(ISERROR(P3*1000/(P31-P8-P10)),"",(P3*1000/(P31-P8-P10)))</f>
        <v>0</v>
      </c>
      <c r="Q32" s="1300"/>
      <c r="R32" s="1300"/>
      <c r="S32" s="1300"/>
      <c r="T32" s="1300">
        <f>IF(ISERROR(T3*1000/(T31-T8-T10)),"",(T3*1000/(T31-T8-T10)))</f>
        <v>0</v>
      </c>
      <c r="U32" s="1300"/>
      <c r="V32" s="1300"/>
      <c r="W32" s="1300"/>
      <c r="X32" s="1300">
        <f>IF(ISERROR(X3*1000/(X31-X8-X10)),"",X3*1000/(X31-X8-X10))</f>
        <v>3500</v>
      </c>
      <c r="Y32" s="1300"/>
      <c r="Z32" s="1300"/>
      <c r="AA32" s="1300"/>
      <c r="AB32" s="1300">
        <f>IF(ISERROR(AB3*1000/(AB31-AB8-AB10)),"",AB3*1000/(AB31-AB8-AB10))</f>
        <v>4333.333333333333</v>
      </c>
      <c r="AC32" s="1300"/>
      <c r="AD32" s="1300"/>
      <c r="AE32" s="1300"/>
      <c r="AF32" s="1300">
        <f>IF(ISERROR(AF3*1000/(AF31-AF8-AF10)),"",AF3*1000/(AF31-AF8-AF10))</f>
        <v>4333.333333333333</v>
      </c>
      <c r="AG32" s="1300"/>
      <c r="AH32" s="1300"/>
      <c r="AI32" s="1300"/>
      <c r="AJ32" s="1300">
        <f>IF(ISERROR(AJ3*1000/(AJ31-AJ8-AJ10)),"",AJ3*1000/(AJ31-AJ8-AJ10))</f>
        <v>6000</v>
      </c>
      <c r="AK32" s="1300"/>
      <c r="AL32" s="1300"/>
      <c r="AM32" s="1300"/>
      <c r="AN32" s="1300">
        <f>IF(ISERROR(AN3*1000/(AN31-AN8-AN10)),"",AN3*1000/(AN31-AN8-AN10))</f>
        <v>7000</v>
      </c>
      <c r="AO32" s="1300"/>
      <c r="AP32" s="1300"/>
      <c r="AQ32" s="1300"/>
      <c r="AR32" s="1300">
        <f>IF(ISERROR(AR3*1000/(AR31-AR8-AR10)),"",AR3*1000/(AR31-AR8-AR10))</f>
        <v>7750</v>
      </c>
      <c r="AS32" s="1300"/>
      <c r="AT32" s="1300"/>
      <c r="AU32" s="1300"/>
      <c r="AV32" s="1300">
        <f>IF(ISERROR(AV3*1000/(AV31-AV8-AV10)),"",AV3*1000/(AV31-AV8-AV10))</f>
        <v>7500</v>
      </c>
      <c r="AW32" s="1300"/>
      <c r="AX32" s="1300"/>
      <c r="AY32" s="1300"/>
      <c r="AZ32" s="1300">
        <f>IF(ISERROR(AZ3*1000/(AZ31-AZ8-AZ10)),"",AZ3*1000/(AZ31-AZ8-AZ10))</f>
        <v>7111.1111111111113</v>
      </c>
      <c r="BA32" s="1300"/>
      <c r="BB32" s="1300"/>
      <c r="BC32" s="1300"/>
      <c r="BD32" s="1300">
        <f>IF(ISERROR(BD3*1000/(BD31-BD8-BD10)),"",BD3*1000/(BD31-BD8-BD10))</f>
        <v>7500</v>
      </c>
      <c r="BE32" s="1300"/>
      <c r="BF32" s="1300"/>
      <c r="BG32" s="1300"/>
      <c r="BH32" s="1300">
        <f>IF(ISERROR(BH3*1000/(BH31-BH8-BH10)),"",BH3*1000/(BH31-BH8-BH10))</f>
        <v>4200</v>
      </c>
      <c r="BI32" s="1300"/>
      <c r="BJ32" s="1300"/>
      <c r="BK32" s="1300"/>
      <c r="BL32" s="1300">
        <f>IF(ISERROR(BL3*1000/(BL31-BL8-BL10)),"",BL3*1000/(BL31-BL8-BL10))</f>
        <v>5000</v>
      </c>
      <c r="BM32" s="1300"/>
      <c r="BN32" s="1300"/>
      <c r="BO32" s="1300"/>
      <c r="BP32" s="1300">
        <f>IF(ISERROR(BP3*1000/(BP31-BP8-BP10)),"",BP3*1000/(BP31-BP8-BP10))</f>
        <v>5333.333333333333</v>
      </c>
      <c r="BQ32" s="1300"/>
      <c r="BR32" s="1300"/>
      <c r="BS32" s="1300"/>
      <c r="BT32" s="1300">
        <f>IF(ISERROR(BT3*1000/(BT31-BT8-BT10)),"",BT3*1000/(BT31-BT8-BT10))</f>
        <v>4000</v>
      </c>
      <c r="BU32" s="1300"/>
      <c r="BV32" s="1300"/>
      <c r="BW32" s="1300"/>
      <c r="BX32" s="1300">
        <f>IF(ISERROR(BX3*1000/(BX31-BX8-BX10)),"",BX3*1000/(BX31-BX8-BX10))</f>
        <v>1333.3333333333333</v>
      </c>
      <c r="BY32" s="1300"/>
      <c r="BZ32" s="1300"/>
      <c r="CA32" s="1300"/>
      <c r="CB32" s="1300">
        <f>IF(ISERROR(CB3*1000/(CB31-CB8-CB10)),"",CB3*1000/(CB31-CB8-CB10))</f>
        <v>0</v>
      </c>
      <c r="CC32" s="1300"/>
      <c r="CD32" s="1300"/>
      <c r="CE32" s="1300"/>
      <c r="CF32" s="1300" t="str">
        <f>IF(ISERROR(CF3*1000/(CF31-CF8-CF10)),"",(CF3*1000/(CF31-CF8-CF10)))</f>
        <v/>
      </c>
      <c r="CG32" s="1300"/>
      <c r="CH32" s="1300"/>
      <c r="CI32" s="1300"/>
      <c r="CJ32" s="1300" t="str">
        <f>IF(ISERROR(CJ3*1000/(CJ31-CJ8-CJ10)),"",(CJ3*1000/(CJ31-CJ8-CJ10)))</f>
        <v/>
      </c>
      <c r="CK32" s="1300"/>
      <c r="CL32" s="1300"/>
      <c r="CM32" s="1347"/>
      <c r="CN32" s="238"/>
      <c r="CO32" s="238"/>
      <c r="CP32" s="64"/>
      <c r="CT32" s="64"/>
      <c r="CU32" s="64"/>
      <c r="CV32" s="64"/>
    </row>
    <row r="33" spans="1:126" ht="22.5" customHeight="1" thickBot="1">
      <c r="A33" s="443">
        <f t="shared" si="8"/>
        <v>20</v>
      </c>
      <c r="B33" s="269" t="str">
        <f>ｼﾌﾄ原本!C24</f>
        <v>S.S</v>
      </c>
      <c r="C33" s="784" t="str">
        <f>ｼﾌﾄ原本!Y24</f>
        <v>17-L</v>
      </c>
      <c r="D33" s="435">
        <f>IF(COUNTIF($H$14:$H$30,20),VLOOKUP(20,$H$14:$CU$30,3,FALSE),0)</f>
        <v>17</v>
      </c>
      <c r="E33" s="429">
        <f>IF(COUNTIF($H$14:$H$30,20),VLOOKUP(20,$H$14:$CU$30,4,FALSE),0)</f>
        <v>22.75</v>
      </c>
      <c r="F33" s="430">
        <f ca="1">IF(COUNTIF($H$14:$H$30,20),VLOOKUP(20,$H$14:$CU$30,92,FALSE),0)</f>
        <v>6666.375</v>
      </c>
      <c r="G33" s="431">
        <f ca="1">IF(COUNTIF($H$14:$H$30,20),VLOOKUP(20,$H$14:$CW$30,94,FALSE),0)</f>
        <v>320</v>
      </c>
      <c r="I33" s="225"/>
      <c r="J33" s="226"/>
      <c r="K33" s="318"/>
      <c r="L33" s="384"/>
      <c r="M33" s="172"/>
      <c r="N33" s="64"/>
      <c r="O33" s="64"/>
      <c r="P33" s="64"/>
      <c r="Q33" s="69"/>
      <c r="R33" s="69"/>
      <c r="S33" s="69"/>
      <c r="AB33" s="1360">
        <v>1</v>
      </c>
      <c r="AC33" s="1360"/>
      <c r="AD33" s="1360"/>
      <c r="AE33" s="1360"/>
      <c r="AF33" s="1361" t="s">
        <v>60</v>
      </c>
      <c r="AG33" s="1361"/>
      <c r="AH33" s="1361"/>
      <c r="AI33" s="1361"/>
      <c r="CP33" s="64"/>
      <c r="CT33" s="64"/>
      <c r="CU33" s="64"/>
      <c r="CV33" s="64"/>
    </row>
    <row r="34" spans="1:126" ht="22.5" customHeight="1" thickBot="1">
      <c r="A34" s="443">
        <f t="shared" si="8"/>
        <v>21</v>
      </c>
      <c r="B34" s="269" t="str">
        <f>ｼﾌﾄ原本!C25</f>
        <v>S.K</v>
      </c>
      <c r="C34" s="784" t="str">
        <f>ｼﾌﾄ原本!Y25</f>
        <v>F</v>
      </c>
      <c r="D34" s="435">
        <f>IF(COUNTIF($H$14:$H$30,21),VLOOKUP(21,$H$14:$CU$30,3,FALSE),0)</f>
        <v>0</v>
      </c>
      <c r="E34" s="429">
        <f>IF(COUNTIF($H$14:$H$30,21),VLOOKUP(21,$H$14:$CU$30,4,FALSE),0)</f>
        <v>0</v>
      </c>
      <c r="F34" s="430">
        <f>IF(COUNTIF($H$14:$H$30,21),VLOOKUP(21,$H$14:$CU$30,92,FALSE),0)</f>
        <v>0</v>
      </c>
      <c r="G34" s="431">
        <f>IF(COUNTIF($H$14:$H$30,21),VLOOKUP(21,$H$14:$CW$30,94,FALSE),0)</f>
        <v>0</v>
      </c>
      <c r="I34" s="317"/>
      <c r="J34" s="1195" t="s">
        <v>189</v>
      </c>
      <c r="K34" s="1196"/>
      <c r="L34" s="1197" t="s">
        <v>190</v>
      </c>
      <c r="M34" s="1197"/>
      <c r="N34" s="1197"/>
      <c r="O34" s="1197"/>
      <c r="P34" s="1197"/>
      <c r="Q34" s="1197"/>
      <c r="R34" s="1197"/>
      <c r="S34" s="1197"/>
      <c r="T34" s="1197"/>
      <c r="U34" s="1197"/>
      <c r="V34" s="1197"/>
      <c r="W34" s="1197"/>
      <c r="Z34" s="1193" t="s">
        <v>59</v>
      </c>
      <c r="AA34" s="1153"/>
      <c r="AB34" s="1153"/>
      <c r="AC34" s="1153"/>
      <c r="AD34" s="1153"/>
      <c r="AE34" s="1153"/>
      <c r="AF34" s="1153"/>
      <c r="AG34" s="1153"/>
      <c r="AH34" s="1153"/>
      <c r="AI34" s="1153"/>
      <c r="AJ34" s="1153"/>
      <c r="AK34" s="1153"/>
      <c r="AL34" s="1153"/>
      <c r="AM34" s="1153"/>
      <c r="AN34" s="1153"/>
      <c r="AO34" s="1153"/>
      <c r="AP34" s="1153"/>
      <c r="AQ34" s="1153"/>
      <c r="AR34" s="1153"/>
      <c r="AS34" s="1153"/>
      <c r="AT34" s="1153"/>
      <c r="AU34" s="1153"/>
      <c r="AV34" s="1153"/>
      <c r="AW34" s="1153"/>
      <c r="AX34" s="1153"/>
      <c r="AY34" s="1153"/>
      <c r="AZ34" s="1153"/>
      <c r="BA34" s="1153"/>
      <c r="BB34" s="1153"/>
      <c r="BC34" s="1153"/>
      <c r="BD34" s="1153"/>
      <c r="BE34" s="1153"/>
      <c r="BF34" s="1153"/>
      <c r="BG34" s="1154"/>
      <c r="BH34" s="1152" t="s">
        <v>1</v>
      </c>
      <c r="BI34" s="1153"/>
      <c r="BJ34" s="1153"/>
      <c r="BK34" s="1153"/>
      <c r="BL34" s="1153"/>
      <c r="BM34" s="1153"/>
      <c r="BN34" s="1153"/>
      <c r="BO34" s="1153"/>
      <c r="BP34" s="1153"/>
      <c r="BQ34" s="1153"/>
      <c r="BR34" s="1153"/>
      <c r="BS34" s="1153"/>
      <c r="BT34" s="1153"/>
      <c r="BU34" s="1154"/>
      <c r="BV34" s="1152" t="s">
        <v>11</v>
      </c>
      <c r="BW34" s="1153"/>
      <c r="BX34" s="1153"/>
      <c r="BY34" s="1153"/>
      <c r="BZ34" s="1153"/>
      <c r="CA34" s="1153"/>
      <c r="CB34" s="1153"/>
      <c r="CC34" s="1153"/>
      <c r="CD34" s="1153"/>
      <c r="CE34" s="1153"/>
      <c r="CF34" s="1153"/>
      <c r="CG34" s="1153"/>
      <c r="CH34" s="1153"/>
      <c r="CI34" s="1154"/>
      <c r="CP34" s="64"/>
      <c r="CT34" s="64"/>
      <c r="CU34" s="64"/>
      <c r="CV34" s="64"/>
    </row>
    <row r="35" spans="1:126" ht="22.5" customHeight="1">
      <c r="A35" s="443">
        <f t="shared" si="8"/>
        <v>22</v>
      </c>
      <c r="B35" s="269">
        <f>ｼﾌﾄ原本!C26</f>
        <v>0</v>
      </c>
      <c r="C35" s="782">
        <f>ｼﾌﾄ原本!Y26</f>
        <v>0</v>
      </c>
      <c r="D35" s="435">
        <f>IF(COUNTIF($H$14:$H$30,22),VLOOKUP(22,$H$14:$CU$30,3,FALSE),0)</f>
        <v>0</v>
      </c>
      <c r="E35" s="429">
        <f>IF(COUNTIF($H$14:$H$30,22),VLOOKUP(22,$H$14:$CU$30,4,FALSE),0)</f>
        <v>0</v>
      </c>
      <c r="F35" s="430">
        <f>IF(COUNTIF($H$14:$H$30,22),VLOOKUP(22,$H$14:$CU$30,92,FALSE),0)</f>
        <v>0</v>
      </c>
      <c r="G35" s="431">
        <f>IF(COUNTIF($H$14:$H$30,22),VLOOKUP(22,$H$14:$CW$30,94,FALSE),0)</f>
        <v>0</v>
      </c>
      <c r="I35" s="385" t="s">
        <v>89</v>
      </c>
      <c r="J35" s="1315">
        <f>CN3*1000</f>
        <v>270000</v>
      </c>
      <c r="K35" s="1315"/>
      <c r="L35" s="1315"/>
      <c r="M35" s="1315"/>
      <c r="N35" s="1315"/>
      <c r="O35" s="1315"/>
      <c r="P35" s="1315"/>
      <c r="Q35" s="1315"/>
      <c r="R35" s="1315"/>
      <c r="S35" s="1315"/>
      <c r="T35" s="1315"/>
      <c r="U35" s="1315"/>
      <c r="V35" s="1315"/>
      <c r="W35" s="1315"/>
      <c r="Z35" s="1356">
        <f>CHOOSE($AB$33,'セールスアクション '!B5,'セールスアクション '!B13,'セールスアクション '!B21,'セールスアクション '!B29,'セールスアクション '!B37)</f>
        <v>0</v>
      </c>
      <c r="AA35" s="1355"/>
      <c r="AB35" s="1355"/>
      <c r="AC35" s="1355"/>
      <c r="AD35" s="1355"/>
      <c r="AE35" s="1355"/>
      <c r="AF35" s="1355"/>
      <c r="AG35" s="1355"/>
      <c r="AH35" s="1355"/>
      <c r="AI35" s="1355"/>
      <c r="AJ35" s="1355"/>
      <c r="AK35" s="1355"/>
      <c r="AL35" s="1355"/>
      <c r="AM35" s="1355"/>
      <c r="AN35" s="1355"/>
      <c r="AO35" s="1355"/>
      <c r="AP35" s="1355"/>
      <c r="AQ35" s="1355"/>
      <c r="AR35" s="1355"/>
      <c r="AS35" s="1355"/>
      <c r="AT35" s="1355"/>
      <c r="AU35" s="1355"/>
      <c r="AV35" s="1355"/>
      <c r="AW35" s="1355"/>
      <c r="AX35" s="1355"/>
      <c r="AY35" s="1355"/>
      <c r="AZ35" s="1355">
        <f>CHOOSE($AB$33,'セールスアクション '!I5,'セールスアクション '!I13,'セールスアクション '!I21,'セールスアクション '!I29,'セールスアクション '!I37)</f>
        <v>0</v>
      </c>
      <c r="BA35" s="1355"/>
      <c r="BB35" s="1355"/>
      <c r="BC35" s="1355"/>
      <c r="BD35" s="1355"/>
      <c r="BE35" s="1355"/>
      <c r="BF35" s="1322"/>
      <c r="BG35" s="1322"/>
      <c r="BH35" s="1365">
        <f>CHOOSE($CA$1,PMC.D!D6,PMC.D!D15,PMC.D!D24,PMC.D!D33,PMC.D!D42,PMC.D!D51)</f>
        <v>0</v>
      </c>
      <c r="BI35" s="1366"/>
      <c r="BJ35" s="1366"/>
      <c r="BK35" s="1366"/>
      <c r="BL35" s="1366"/>
      <c r="BM35" s="1366"/>
      <c r="BN35" s="1366"/>
      <c r="BO35" s="1366"/>
      <c r="BP35" s="1366"/>
      <c r="BQ35" s="1366"/>
      <c r="BR35" s="1366"/>
      <c r="BS35" s="1367"/>
      <c r="BT35" s="1322"/>
      <c r="BU35" s="1322"/>
      <c r="BV35" s="1362">
        <f>CHOOSE($CA$1,PMC.D!J6,PMC.D!J15,PMC.D!J24,PMC.D!J33,PMC.D!J42,PMC.D!J51)</f>
        <v>0</v>
      </c>
      <c r="BW35" s="1363"/>
      <c r="BX35" s="1363"/>
      <c r="BY35" s="1363"/>
      <c r="BZ35" s="1363"/>
      <c r="CA35" s="1363"/>
      <c r="CB35" s="1363"/>
      <c r="CC35" s="1363"/>
      <c r="CD35" s="1363"/>
      <c r="CE35" s="1363"/>
      <c r="CF35" s="1363"/>
      <c r="CG35" s="1364"/>
      <c r="CH35" s="1322"/>
      <c r="CI35" s="1370"/>
      <c r="CP35" s="64"/>
      <c r="CT35" s="64"/>
      <c r="CU35" s="64"/>
      <c r="CV35" s="64"/>
    </row>
    <row r="36" spans="1:126" ht="22.5" customHeight="1">
      <c r="A36" s="443">
        <f t="shared" si="8"/>
        <v>23</v>
      </c>
      <c r="B36" s="269">
        <f>ｼﾌﾄ原本!C27</f>
        <v>0</v>
      </c>
      <c r="C36" s="784">
        <f>ｼﾌﾄ原本!Y27</f>
        <v>0</v>
      </c>
      <c r="D36" s="435">
        <f>IF(COUNTIF($H$14:$H$30,23),VLOOKUP(23,$H$14:$CU$30,3,FALSE),0)</f>
        <v>0</v>
      </c>
      <c r="E36" s="429">
        <f>IF(COUNTIF($H$14:$H$30,23),VLOOKUP(23,$H$14:$CU$30,4,FALSE),0)</f>
        <v>0</v>
      </c>
      <c r="F36" s="430">
        <f>IF(COUNTIF($H$14:$H$30,23),VLOOKUP(23,$H$14:$CU$30,92,FALSE),0)</f>
        <v>0</v>
      </c>
      <c r="G36" s="431">
        <f>IF(COUNTIF($H$14:$H$30,23),VLOOKUP(23,$H$14:$CW$30,94,FALSE),0)</f>
        <v>0</v>
      </c>
      <c r="I36" s="385" t="s">
        <v>191</v>
      </c>
      <c r="J36" s="1155">
        <f>CHOOSE(CA1,ﾃﾞｰﾀ入力!W4,ﾃﾞｰﾀ入力!W5,ﾃﾞｰﾀ入力!W6,ﾃﾞｰﾀ入力!W7,ﾃﾞｰﾀ入力!W8,ﾃﾞｰﾀ入力!W9)</f>
        <v>361</v>
      </c>
      <c r="K36" s="1155"/>
      <c r="L36" s="1155"/>
      <c r="M36" s="1155"/>
      <c r="N36" s="1155"/>
      <c r="O36" s="1155"/>
      <c r="P36" s="1155"/>
      <c r="Q36" s="1155"/>
      <c r="R36" s="1155"/>
      <c r="S36" s="1155"/>
      <c r="T36" s="1155"/>
      <c r="U36" s="1155"/>
      <c r="V36" s="1155"/>
      <c r="W36" s="1155"/>
      <c r="Z36" s="1318">
        <f>CHOOSE($AB$33,'セールスアクション '!B6,'セールスアクション '!B14,'セールスアクション '!B22,'セールスアクション '!B30,'セールスアクション '!B38)</f>
        <v>0</v>
      </c>
      <c r="AA36" s="1319"/>
      <c r="AB36" s="1319"/>
      <c r="AC36" s="1319"/>
      <c r="AD36" s="1319"/>
      <c r="AE36" s="1319"/>
      <c r="AF36" s="1319"/>
      <c r="AG36" s="1319"/>
      <c r="AH36" s="1319"/>
      <c r="AI36" s="1319"/>
      <c r="AJ36" s="1319"/>
      <c r="AK36" s="1319"/>
      <c r="AL36" s="1319"/>
      <c r="AM36" s="1319"/>
      <c r="AN36" s="1319"/>
      <c r="AO36" s="1319"/>
      <c r="AP36" s="1319"/>
      <c r="AQ36" s="1319"/>
      <c r="AR36" s="1319"/>
      <c r="AS36" s="1319"/>
      <c r="AT36" s="1319"/>
      <c r="AU36" s="1319"/>
      <c r="AV36" s="1319"/>
      <c r="AW36" s="1319"/>
      <c r="AX36" s="1319"/>
      <c r="AY36" s="1319"/>
      <c r="AZ36" s="1319">
        <f>CHOOSE($AB$33,'セールスアクション '!I6,'セールスアクション '!I14,'セールスアクション '!I22,'セールスアクション '!I30,'セールスアクション '!I38)</f>
        <v>0</v>
      </c>
      <c r="BA36" s="1319"/>
      <c r="BB36" s="1319"/>
      <c r="BC36" s="1319"/>
      <c r="BD36" s="1319"/>
      <c r="BE36" s="1319"/>
      <c r="BF36" s="1127"/>
      <c r="BG36" s="1127"/>
      <c r="BH36" s="1348">
        <f>CHOOSE($CA$1,PMC.D!D7,PMC.D!D16,PMC.D!D25,PMC.D!D34,PMC.D!D43,PMC.D!D52)</f>
        <v>0</v>
      </c>
      <c r="BI36" s="1349"/>
      <c r="BJ36" s="1349"/>
      <c r="BK36" s="1349"/>
      <c r="BL36" s="1349"/>
      <c r="BM36" s="1349"/>
      <c r="BN36" s="1349"/>
      <c r="BO36" s="1349"/>
      <c r="BP36" s="1349"/>
      <c r="BQ36" s="1349"/>
      <c r="BR36" s="1349"/>
      <c r="BS36" s="1350"/>
      <c r="BT36" s="1127"/>
      <c r="BU36" s="1127"/>
      <c r="BV36" s="1348">
        <f>CHOOSE($CA$1,PMC.D!J7,PMC.D!J16,PMC.D!J25,PMC.D!J34,PMC.D!J43,PMC.D!J52)</f>
        <v>0</v>
      </c>
      <c r="BW36" s="1349"/>
      <c r="BX36" s="1349"/>
      <c r="BY36" s="1349"/>
      <c r="BZ36" s="1349"/>
      <c r="CA36" s="1349"/>
      <c r="CB36" s="1349"/>
      <c r="CC36" s="1349"/>
      <c r="CD36" s="1349"/>
      <c r="CE36" s="1349"/>
      <c r="CF36" s="1349"/>
      <c r="CG36" s="1350"/>
      <c r="CH36" s="1127"/>
      <c r="CI36" s="1371"/>
      <c r="CP36" s="64"/>
      <c r="CT36" s="64"/>
      <c r="CU36" s="64"/>
      <c r="CV36" s="64"/>
    </row>
    <row r="37" spans="1:126" ht="22.5" customHeight="1">
      <c r="A37" s="443">
        <f t="shared" si="8"/>
        <v>24</v>
      </c>
      <c r="B37" s="269">
        <f>ｼﾌﾄ原本!C28</f>
        <v>0</v>
      </c>
      <c r="C37" s="782">
        <f>ｼﾌﾄ原本!Y28</f>
        <v>0</v>
      </c>
      <c r="D37" s="435">
        <f>IF(COUNTIF($H$14:$H$30,24),VLOOKUP(24,$H$14:$CU$30,3,FALSE),0)</f>
        <v>0</v>
      </c>
      <c r="E37" s="429">
        <f>IF(COUNTIF($H$14:$H$30,24),VLOOKUP(24,$H$14:$CU$30,4,FALSE),0)</f>
        <v>0</v>
      </c>
      <c r="F37" s="430">
        <f>IF(COUNTIF($H$14:$H$30,24),VLOOKUP(24,$H$14:$CU$30,92,FALSE),0)</f>
        <v>0</v>
      </c>
      <c r="G37" s="431">
        <f>IF(COUNTIF($H$14:$H$30,24),VLOOKUP(24,$H$14:$CW$30,94,FALSE),0)</f>
        <v>0</v>
      </c>
      <c r="I37" s="385" t="s">
        <v>192</v>
      </c>
      <c r="J37" s="1315">
        <f ca="1">J35/J40</f>
        <v>5595.8549222797928</v>
      </c>
      <c r="K37" s="1315"/>
      <c r="L37" s="1169">
        <f>J35/L40</f>
        <v>6923.0769230769229</v>
      </c>
      <c r="M37" s="1169"/>
      <c r="N37" s="1169"/>
      <c r="O37" s="1169"/>
      <c r="P37" s="1169"/>
      <c r="Q37" s="1169"/>
      <c r="R37" s="1169"/>
      <c r="S37" s="1169"/>
      <c r="T37" s="1169"/>
      <c r="U37" s="1169"/>
      <c r="V37" s="1169"/>
      <c r="W37" s="1169"/>
      <c r="Z37" s="1318">
        <f>CHOOSE($AB$33,'セールスアクション '!B7,'セールスアクション '!B15,'セールスアクション '!B23,'セールスアクション '!B31,'セールスアクション '!B39)</f>
        <v>0</v>
      </c>
      <c r="AA37" s="1319"/>
      <c r="AB37" s="1319"/>
      <c r="AC37" s="1319"/>
      <c r="AD37" s="1319"/>
      <c r="AE37" s="1319"/>
      <c r="AF37" s="1319"/>
      <c r="AG37" s="1319"/>
      <c r="AH37" s="1319"/>
      <c r="AI37" s="1319"/>
      <c r="AJ37" s="1319"/>
      <c r="AK37" s="1319"/>
      <c r="AL37" s="1319"/>
      <c r="AM37" s="1319"/>
      <c r="AN37" s="1319"/>
      <c r="AO37" s="1319"/>
      <c r="AP37" s="1319"/>
      <c r="AQ37" s="1319"/>
      <c r="AR37" s="1319"/>
      <c r="AS37" s="1319"/>
      <c r="AT37" s="1319"/>
      <c r="AU37" s="1319"/>
      <c r="AV37" s="1319"/>
      <c r="AW37" s="1319"/>
      <c r="AX37" s="1319"/>
      <c r="AY37" s="1319"/>
      <c r="AZ37" s="1319">
        <f>CHOOSE($AB$33,'セールスアクション '!I7,'セールスアクション '!I15,'セールスアクション '!I23,'セールスアクション '!I31,'セールスアクション '!I39)</f>
        <v>0</v>
      </c>
      <c r="BA37" s="1319"/>
      <c r="BB37" s="1319"/>
      <c r="BC37" s="1319"/>
      <c r="BD37" s="1319"/>
      <c r="BE37" s="1319"/>
      <c r="BF37" s="1127"/>
      <c r="BG37" s="1127"/>
      <c r="BH37" s="1348">
        <f>CHOOSE($CA$1,PMC.D!D8,PMC.D!D17,PMC.D!D26,PMC.D!D35,PMC.D!D44,PMC.D!D53)</f>
        <v>0</v>
      </c>
      <c r="BI37" s="1349"/>
      <c r="BJ37" s="1349"/>
      <c r="BK37" s="1349"/>
      <c r="BL37" s="1349"/>
      <c r="BM37" s="1349"/>
      <c r="BN37" s="1349"/>
      <c r="BO37" s="1349"/>
      <c r="BP37" s="1349"/>
      <c r="BQ37" s="1349"/>
      <c r="BR37" s="1349"/>
      <c r="BS37" s="1350"/>
      <c r="BT37" s="1127"/>
      <c r="BU37" s="1127"/>
      <c r="BV37" s="1348">
        <f>CHOOSE($CA$1,PMC.D!J8,PMC.D!J17,PMC.D!J26,PMC.D!J35,PMC.D!J44,PMC.D!J53)</f>
        <v>0</v>
      </c>
      <c r="BW37" s="1349"/>
      <c r="BX37" s="1349"/>
      <c r="BY37" s="1349"/>
      <c r="BZ37" s="1349"/>
      <c r="CA37" s="1349"/>
      <c r="CB37" s="1349"/>
      <c r="CC37" s="1349"/>
      <c r="CD37" s="1349"/>
      <c r="CE37" s="1349"/>
      <c r="CF37" s="1349"/>
      <c r="CG37" s="1350"/>
      <c r="CH37" s="1127"/>
      <c r="CI37" s="1371"/>
      <c r="CP37" s="64"/>
      <c r="CT37" s="64"/>
      <c r="CU37" s="64"/>
      <c r="CV37" s="64"/>
    </row>
    <row r="38" spans="1:126" ht="22.5" customHeight="1">
      <c r="A38" s="443">
        <f t="shared" si="8"/>
        <v>25</v>
      </c>
      <c r="B38" s="269">
        <f>ｼﾌﾄ原本!C29</f>
        <v>0</v>
      </c>
      <c r="C38" s="782">
        <f>ｼﾌﾄ原本!Y29</f>
        <v>0</v>
      </c>
      <c r="D38" s="435">
        <f>IF(COUNTIF($H$14:$H$30,25),VLOOKUP(25,$H$14:$CU$30,3,FALSE),0)</f>
        <v>0</v>
      </c>
      <c r="E38" s="429">
        <f>IF(COUNTIF($H$14:$H$30,25),VLOOKUP(25,$H$14:$CU$30,4,FALSE),0)</f>
        <v>0</v>
      </c>
      <c r="F38" s="430">
        <f>IF(COUNTIF($H$14:$H$30,25),VLOOKUP(25,$H$14:$CU$30,92,FALSE),0)</f>
        <v>0</v>
      </c>
      <c r="G38" s="431">
        <f>IF(COUNTIF($H$14:$H$30,25),VLOOKUP(25,$H$14:$CW$30,94,FALSE),0)</f>
        <v>0</v>
      </c>
      <c r="I38" s="385" t="s">
        <v>193</v>
      </c>
      <c r="J38" s="1480">
        <f ca="1">J36/J40</f>
        <v>7.4818652849740932</v>
      </c>
      <c r="K38" s="1480"/>
      <c r="L38" s="1194">
        <f>J36/L40</f>
        <v>9.2564102564102573</v>
      </c>
      <c r="M38" s="1194"/>
      <c r="N38" s="1194"/>
      <c r="O38" s="1194"/>
      <c r="P38" s="1194"/>
      <c r="Q38" s="1194"/>
      <c r="R38" s="1194"/>
      <c r="S38" s="1194"/>
      <c r="T38" s="1194"/>
      <c r="U38" s="1194"/>
      <c r="V38" s="1194"/>
      <c r="W38" s="1194"/>
      <c r="Z38" s="1318">
        <f>CHOOSE($AB$33,'セールスアクション '!B8,'セールスアクション '!B16,'セールスアクション '!B24,'セールスアクション '!B32,'セールスアクション '!B40)</f>
        <v>0</v>
      </c>
      <c r="AA38" s="1319"/>
      <c r="AB38" s="1319"/>
      <c r="AC38" s="1319"/>
      <c r="AD38" s="1319"/>
      <c r="AE38" s="1319"/>
      <c r="AF38" s="1319"/>
      <c r="AG38" s="1319"/>
      <c r="AH38" s="1319"/>
      <c r="AI38" s="1319"/>
      <c r="AJ38" s="1319"/>
      <c r="AK38" s="1319"/>
      <c r="AL38" s="1319"/>
      <c r="AM38" s="1319"/>
      <c r="AN38" s="1319"/>
      <c r="AO38" s="1319"/>
      <c r="AP38" s="1319"/>
      <c r="AQ38" s="1319"/>
      <c r="AR38" s="1319"/>
      <c r="AS38" s="1319"/>
      <c r="AT38" s="1319"/>
      <c r="AU38" s="1319"/>
      <c r="AV38" s="1319"/>
      <c r="AW38" s="1319"/>
      <c r="AX38" s="1319"/>
      <c r="AY38" s="1319"/>
      <c r="AZ38" s="1319">
        <f>CHOOSE($AB$33,'セールスアクション '!I8,'セールスアクション '!I16,'セールスアクション '!I24,'セールスアクション '!I32,'セールスアクション '!I40)</f>
        <v>0</v>
      </c>
      <c r="BA38" s="1319"/>
      <c r="BB38" s="1319"/>
      <c r="BC38" s="1319"/>
      <c r="BD38" s="1319"/>
      <c r="BE38" s="1319"/>
      <c r="BF38" s="1127"/>
      <c r="BG38" s="1127"/>
      <c r="BH38" s="1348">
        <f>CHOOSE($CA$1,PMC.D!D9,PMC.D!D18,PMC.D!D27,PMC.D!D36,PMC.D!D45,PMC.D!D54)</f>
        <v>0</v>
      </c>
      <c r="BI38" s="1349"/>
      <c r="BJ38" s="1349"/>
      <c r="BK38" s="1349"/>
      <c r="BL38" s="1349"/>
      <c r="BM38" s="1349"/>
      <c r="BN38" s="1349"/>
      <c r="BO38" s="1349"/>
      <c r="BP38" s="1349"/>
      <c r="BQ38" s="1349"/>
      <c r="BR38" s="1349"/>
      <c r="BS38" s="1350"/>
      <c r="BT38" s="1127"/>
      <c r="BU38" s="1127"/>
      <c r="BV38" s="1348">
        <f>CHOOSE($CA$1,PMC.D!J9,PMC.D!J18,PMC.D!J27,PMC.D!J36,PMC.D!J45,PMC.D!J54)</f>
        <v>0</v>
      </c>
      <c r="BW38" s="1349"/>
      <c r="BX38" s="1349"/>
      <c r="BY38" s="1349"/>
      <c r="BZ38" s="1349"/>
      <c r="CA38" s="1349"/>
      <c r="CB38" s="1349"/>
      <c r="CC38" s="1349"/>
      <c r="CD38" s="1349"/>
      <c r="CE38" s="1349"/>
      <c r="CF38" s="1349"/>
      <c r="CG38" s="1350"/>
      <c r="CH38" s="1127"/>
      <c r="CI38" s="1371"/>
      <c r="CP38" s="64"/>
      <c r="CT38" s="64"/>
      <c r="CU38" s="64"/>
      <c r="CV38" s="64"/>
    </row>
    <row r="39" spans="1:126" ht="22.5" customHeight="1" thickBot="1">
      <c r="A39" s="443">
        <f t="shared" si="8"/>
        <v>26</v>
      </c>
      <c r="B39" s="269">
        <f>ｼﾌﾄ原本!C30</f>
        <v>0</v>
      </c>
      <c r="C39" s="784">
        <f>ｼﾌﾄ原本!Y30</f>
        <v>0</v>
      </c>
      <c r="D39" s="435">
        <f>IF(COUNTIF($H$14:$H$30,26),VLOOKUP(26,$H$14:$CU$30,3,FALSE),0)</f>
        <v>0</v>
      </c>
      <c r="E39" s="429">
        <f>IF(COUNTIF($H$14:$H$30,26),VLOOKUP(26,$H$14:$CU$30,4,FALSE),0)</f>
        <v>0</v>
      </c>
      <c r="F39" s="430">
        <f>IF(COUNTIF($H$14:$H$30,26),VLOOKUP(26,$H$14:$CU$30,92,FALSE),0)</f>
        <v>0</v>
      </c>
      <c r="G39" s="431">
        <f>IF(COUNTIF($H$14:$H$30,26),VLOOKUP(26,$H$14:$CW$30,94,FALSE),0)</f>
        <v>0</v>
      </c>
      <c r="I39" s="385" t="s">
        <v>194</v>
      </c>
      <c r="J39" s="424">
        <f ca="1">SUMIF(CV14:CV30,"&gt;1500",CP14:CQ30)</f>
        <v>5</v>
      </c>
      <c r="K39" s="425">
        <f ca="1">SUMIF(CV14:CV30,"&lt;2000",CP14:CQ30)</f>
        <v>43.25</v>
      </c>
      <c r="L39" s="1302">
        <f ca="1">SUMIF(CV14:CV30,"&gt;1500",CP14:CQ30)</f>
        <v>5</v>
      </c>
      <c r="M39" s="1302"/>
      <c r="N39" s="1302"/>
      <c r="O39" s="1302"/>
      <c r="P39" s="1302"/>
      <c r="Q39" s="1302"/>
      <c r="R39" s="1302">
        <f ca="1">L40-L39</f>
        <v>34</v>
      </c>
      <c r="S39" s="1302"/>
      <c r="T39" s="1302"/>
      <c r="U39" s="1302"/>
      <c r="V39" s="1302"/>
      <c r="W39" s="1302"/>
      <c r="X39" s="65"/>
      <c r="Y39" s="65"/>
      <c r="Z39" s="1320">
        <f>CHOOSE($AB$33,'セールスアクション '!B9,'セールスアクション '!B17,'セールスアクション '!B25,'セールスアクション '!B33,'セールスアクション '!B41)</f>
        <v>0</v>
      </c>
      <c r="AA39" s="1321"/>
      <c r="AB39" s="1321"/>
      <c r="AC39" s="1321"/>
      <c r="AD39" s="1321"/>
      <c r="AE39" s="1321"/>
      <c r="AF39" s="1321"/>
      <c r="AG39" s="1321"/>
      <c r="AH39" s="1321"/>
      <c r="AI39" s="1321"/>
      <c r="AJ39" s="1321"/>
      <c r="AK39" s="1321"/>
      <c r="AL39" s="1321"/>
      <c r="AM39" s="1321"/>
      <c r="AN39" s="1321"/>
      <c r="AO39" s="1321"/>
      <c r="AP39" s="1321"/>
      <c r="AQ39" s="1321"/>
      <c r="AR39" s="1321"/>
      <c r="AS39" s="1321"/>
      <c r="AT39" s="1321"/>
      <c r="AU39" s="1321"/>
      <c r="AV39" s="1321"/>
      <c r="AW39" s="1321"/>
      <c r="AX39" s="1321"/>
      <c r="AY39" s="1321"/>
      <c r="AZ39" s="1321">
        <f>CHOOSE($AB$33,'セールスアクション '!I9,'セールスアクション '!I17,'セールスアクション '!I25,'セールスアクション '!I33,'セールスアクション '!I41)</f>
        <v>0</v>
      </c>
      <c r="BA39" s="1321"/>
      <c r="BB39" s="1321"/>
      <c r="BC39" s="1321"/>
      <c r="BD39" s="1321"/>
      <c r="BE39" s="1321"/>
      <c r="BF39" s="1368"/>
      <c r="BG39" s="1368"/>
      <c r="BH39" s="1357">
        <f>CHOOSE($CA$1,PMC.D!D10,PMC.D!D19,PMC.D!D28,PMC.D!D37,PMC.D!D46,PMC.D!D55)</f>
        <v>0</v>
      </c>
      <c r="BI39" s="1358"/>
      <c r="BJ39" s="1358"/>
      <c r="BK39" s="1358"/>
      <c r="BL39" s="1358"/>
      <c r="BM39" s="1358"/>
      <c r="BN39" s="1358"/>
      <c r="BO39" s="1358"/>
      <c r="BP39" s="1358"/>
      <c r="BQ39" s="1358"/>
      <c r="BR39" s="1358"/>
      <c r="BS39" s="1359"/>
      <c r="BT39" s="1368"/>
      <c r="BU39" s="1368"/>
      <c r="BV39" s="1357">
        <f>CHOOSE($CA$1,PMC.D!J10,PMC.D!J19,PMC.D!J28,PMC.D!J37,PMC.D!J46,PMC.D!J55)</f>
        <v>0</v>
      </c>
      <c r="BW39" s="1358"/>
      <c r="BX39" s="1358"/>
      <c r="BY39" s="1358"/>
      <c r="BZ39" s="1358"/>
      <c r="CA39" s="1358"/>
      <c r="CB39" s="1358"/>
      <c r="CC39" s="1358"/>
      <c r="CD39" s="1358"/>
      <c r="CE39" s="1358"/>
      <c r="CF39" s="1358"/>
      <c r="CG39" s="1359"/>
      <c r="CH39" s="1368"/>
      <c r="CI39" s="1369"/>
      <c r="CP39" s="64"/>
      <c r="CT39" s="64"/>
      <c r="CU39" s="64"/>
      <c r="CV39" s="64"/>
    </row>
    <row r="40" spans="1:126" ht="22.5" customHeight="1">
      <c r="A40" s="443">
        <f t="shared" si="8"/>
        <v>27</v>
      </c>
      <c r="B40" s="269">
        <f>ｼﾌﾄ原本!C31</f>
        <v>0</v>
      </c>
      <c r="C40" s="784">
        <f>ｼﾌﾄ原本!Y31</f>
        <v>0</v>
      </c>
      <c r="D40" s="435">
        <f>IF(COUNTIF($H$14:$H$30,27),VLOOKUP(27,$H$14:$CU$30,3,FALSE),0)</f>
        <v>0</v>
      </c>
      <c r="E40" s="429">
        <f>IF(COUNTIF($H$14:$H$30,27),VLOOKUP(27,$H$14:$CU$30,4,FALSE),0)</f>
        <v>0</v>
      </c>
      <c r="F40" s="430">
        <f>IF(COUNTIF($H$14:$H$30,27),VLOOKUP(27,$H$14:$CU$30,92,FALSE),0)</f>
        <v>0</v>
      </c>
      <c r="G40" s="431">
        <f>IF(COUNTIF($H$14:$H$30,27),VLOOKUP(27,$H$14:$CW$30,94,FALSE),0)</f>
        <v>0</v>
      </c>
      <c r="I40" s="385" t="s">
        <v>195</v>
      </c>
      <c r="J40" s="1479">
        <f ca="1">J39+K39</f>
        <v>48.25</v>
      </c>
      <c r="K40" s="1479"/>
      <c r="L40" s="1302">
        <f>CN11-CN8</f>
        <v>39</v>
      </c>
      <c r="M40" s="1302"/>
      <c r="N40" s="1302"/>
      <c r="O40" s="1302"/>
      <c r="P40" s="1302"/>
      <c r="Q40" s="1302"/>
      <c r="R40" s="1302"/>
      <c r="S40" s="1302"/>
      <c r="T40" s="1302"/>
      <c r="U40" s="1302"/>
      <c r="V40" s="1302"/>
      <c r="W40" s="1302"/>
      <c r="X40" s="386"/>
      <c r="Y40" s="387"/>
      <c r="Z40" s="1372"/>
      <c r="AA40" s="1373"/>
      <c r="AB40" s="1373"/>
      <c r="AC40" s="1373"/>
      <c r="AD40" s="1373"/>
      <c r="AE40" s="1373"/>
      <c r="AF40" s="1373"/>
      <c r="AG40" s="1373"/>
      <c r="AH40" s="1373"/>
      <c r="AI40" s="1373"/>
      <c r="AJ40" s="1373"/>
      <c r="AK40" s="1373"/>
      <c r="AL40" s="1373"/>
      <c r="AM40" s="1373"/>
      <c r="AN40" s="1373"/>
      <c r="AO40" s="1373"/>
      <c r="AP40" s="1373"/>
      <c r="AQ40" s="1373"/>
      <c r="AR40" s="1373"/>
      <c r="AS40" s="1373"/>
      <c r="AT40" s="1373"/>
      <c r="AU40" s="1373"/>
      <c r="AV40" s="1373"/>
      <c r="AW40" s="1373"/>
      <c r="AX40" s="1373"/>
      <c r="AY40" s="1373"/>
      <c r="AZ40" s="1373"/>
      <c r="BA40" s="1373"/>
      <c r="BB40" s="1373"/>
      <c r="BC40" s="1373"/>
      <c r="BD40" s="1373"/>
      <c r="BE40" s="1373"/>
      <c r="BF40" s="1373"/>
      <c r="BG40" s="1373"/>
      <c r="BH40" s="1373"/>
      <c r="BI40" s="1373"/>
      <c r="BJ40" s="1373"/>
      <c r="BK40" s="1373"/>
      <c r="BL40" s="1373"/>
      <c r="BM40" s="1373"/>
      <c r="BN40" s="1373"/>
      <c r="BO40" s="1373"/>
      <c r="BP40" s="1373"/>
      <c r="BQ40" s="1373"/>
      <c r="BR40" s="1373"/>
      <c r="BS40" s="1373"/>
      <c r="BT40" s="1373"/>
      <c r="BU40" s="1373"/>
      <c r="BV40" s="1373"/>
      <c r="BW40" s="1373"/>
      <c r="BX40" s="1373"/>
      <c r="BY40" s="1373"/>
      <c r="BZ40" s="1373"/>
      <c r="CA40" s="1373"/>
      <c r="CB40" s="1373"/>
      <c r="CC40" s="1373"/>
      <c r="CD40" s="1373"/>
      <c r="CE40" s="1373"/>
      <c r="CF40" s="1373"/>
      <c r="CG40" s="1373"/>
      <c r="CH40" s="1373"/>
      <c r="CI40" s="337"/>
      <c r="CP40" s="64"/>
      <c r="CT40" s="64"/>
      <c r="CU40" s="64"/>
      <c r="CV40" s="64"/>
    </row>
    <row r="41" spans="1:126" ht="22.5" customHeight="1">
      <c r="A41" s="443">
        <f t="shared" si="8"/>
        <v>28</v>
      </c>
      <c r="B41" s="269" t="str">
        <f>ｼﾌﾄ原本!C32</f>
        <v>A.M（本部）</v>
      </c>
      <c r="C41" s="784">
        <f>ｼﾌﾄ原本!Y32</f>
        <v>0</v>
      </c>
      <c r="D41" s="435">
        <f>IF(COUNTIF($H$14:$H$30,28),VLOOKUP(28,$H$14:$CU$30,3,FALSE),0)</f>
        <v>0</v>
      </c>
      <c r="E41" s="429">
        <f>IF(COUNTIF($H$14:$H$30,28),VLOOKUP(28,$H$14:$CU$30,4,FALSE),0)</f>
        <v>0</v>
      </c>
      <c r="F41" s="430">
        <f>IF(COUNTIF($H$14:$H$30,28),VLOOKUP(28,$H$14:$CU$30,92,FALSE),0)</f>
        <v>0</v>
      </c>
      <c r="G41" s="431">
        <f>IF(COUNTIF($H$14:$H$30,28),VLOOKUP(28,$H$14:$CW$30,94,FALSE),0)</f>
        <v>0</v>
      </c>
      <c r="I41" s="388" t="s">
        <v>197</v>
      </c>
      <c r="J41" s="1478">
        <f ca="1">SUMIF(CV14:CV30,"&lt;2000",CU14:CU30)</f>
        <v>54484.875</v>
      </c>
      <c r="K41" s="1478"/>
      <c r="L41" s="1169">
        <f ca="1">R39*ﾃﾞｰﾀ入力!A8</f>
        <v>42840</v>
      </c>
      <c r="M41" s="1169"/>
      <c r="N41" s="1169"/>
      <c r="O41" s="1169"/>
      <c r="P41" s="1169"/>
      <c r="Q41" s="1169"/>
      <c r="R41" s="1169"/>
      <c r="S41" s="1169"/>
      <c r="T41" s="1169"/>
      <c r="U41" s="1169"/>
      <c r="V41" s="1169"/>
      <c r="W41" s="1169"/>
      <c r="X41" s="389"/>
      <c r="Y41" s="390"/>
      <c r="Z41" s="1375"/>
      <c r="AA41" s="1376"/>
      <c r="AB41" s="1376"/>
      <c r="AC41" s="1376"/>
      <c r="AD41" s="1376"/>
      <c r="AE41" s="1376"/>
      <c r="AF41" s="1376"/>
      <c r="AG41" s="1376"/>
      <c r="AH41" s="1376"/>
      <c r="AI41" s="1376"/>
      <c r="AJ41" s="1376"/>
      <c r="AK41" s="1376"/>
      <c r="AL41" s="1376"/>
      <c r="AM41" s="1376"/>
      <c r="AN41" s="1376"/>
      <c r="AO41" s="1376"/>
      <c r="AP41" s="1376"/>
      <c r="AQ41" s="1376"/>
      <c r="AR41" s="1376"/>
      <c r="AS41" s="1376"/>
      <c r="AT41" s="1376"/>
      <c r="AU41" s="1376"/>
      <c r="AV41" s="1376"/>
      <c r="AW41" s="1376"/>
      <c r="AX41" s="1376"/>
      <c r="AY41" s="1376"/>
      <c r="AZ41" s="1376"/>
      <c r="BA41" s="1376"/>
      <c r="BB41" s="1376"/>
      <c r="BC41" s="1376"/>
      <c r="BD41" s="1376"/>
      <c r="BE41" s="1376"/>
      <c r="BF41" s="1376"/>
      <c r="BG41" s="1376"/>
      <c r="BH41" s="1376"/>
      <c r="BI41" s="1376"/>
      <c r="BJ41" s="1376"/>
      <c r="BK41" s="1376"/>
      <c r="BL41" s="1376"/>
      <c r="BM41" s="1376"/>
      <c r="BN41" s="1376"/>
      <c r="BO41" s="1376"/>
      <c r="BP41" s="1376"/>
      <c r="BQ41" s="1376"/>
      <c r="BR41" s="1376"/>
      <c r="BS41" s="1376"/>
      <c r="BT41" s="1376"/>
      <c r="BU41" s="1376"/>
      <c r="BV41" s="1376"/>
      <c r="BW41" s="1376"/>
      <c r="BX41" s="1376"/>
      <c r="BY41" s="1376"/>
      <c r="BZ41" s="1376"/>
      <c r="CA41" s="1376"/>
      <c r="CB41" s="1376"/>
      <c r="CC41" s="1376"/>
      <c r="CD41" s="1376"/>
      <c r="CE41" s="1376"/>
      <c r="CF41" s="1376"/>
      <c r="CG41" s="1376"/>
      <c r="CH41" s="1376"/>
      <c r="CI41" s="340"/>
      <c r="CP41" s="64"/>
      <c r="CT41" s="64"/>
      <c r="CU41" s="64"/>
      <c r="CV41" s="64"/>
    </row>
    <row r="42" spans="1:126" ht="22.5" customHeight="1">
      <c r="A42" s="443">
        <f t="shared" si="8"/>
        <v>29</v>
      </c>
      <c r="B42" s="269" t="str">
        <f>ｼﾌﾄ原本!C33</f>
        <v>S.I（本部</v>
      </c>
      <c r="C42" s="784">
        <f>ｼﾌﾄ原本!Y33</f>
        <v>0</v>
      </c>
      <c r="D42" s="435">
        <f>IF(COUNTIF($H$14:$H$30,29),VLOOKUP(29,$H$14:$CU$30,3,FALSE),0)</f>
        <v>0</v>
      </c>
      <c r="E42" s="429">
        <f>IF(COUNTIF($H$14:$H$30,29),VLOOKUP(29,$H$14:$CU$30,4,FALSE),0)</f>
        <v>0</v>
      </c>
      <c r="F42" s="430">
        <f>IF(COUNTIF($H$14:$H$30,29),VLOOKUP(29,$H$14:$CU$30,92,FALSE),0)</f>
        <v>0</v>
      </c>
      <c r="G42" s="431">
        <f>IF(COUNTIF($H$14:$H$30,29),VLOOKUP(29,$H$14:$CW$30,94,FALSE),0)</f>
        <v>0</v>
      </c>
      <c r="I42" s="385" t="s">
        <v>201</v>
      </c>
      <c r="J42" s="1187">
        <f ca="1">(J41)/J35</f>
        <v>0.20179583333333334</v>
      </c>
      <c r="K42" s="1187"/>
      <c r="L42" s="1187">
        <f ca="1">L41/J35</f>
        <v>0.15866666666666668</v>
      </c>
      <c r="M42" s="1187"/>
      <c r="N42" s="1187"/>
      <c r="O42" s="1187"/>
      <c r="P42" s="1187"/>
      <c r="Q42" s="1187"/>
      <c r="R42" s="1187"/>
      <c r="S42" s="1187"/>
      <c r="T42" s="1187"/>
      <c r="U42" s="1187"/>
      <c r="V42" s="1187"/>
      <c r="W42" s="1187"/>
      <c r="X42" s="392"/>
      <c r="Y42" s="393"/>
      <c r="Z42" s="1375"/>
      <c r="AA42" s="1376"/>
      <c r="AB42" s="1376"/>
      <c r="AC42" s="1376"/>
      <c r="AD42" s="1376"/>
      <c r="AE42" s="1376"/>
      <c r="AF42" s="1376"/>
      <c r="AG42" s="1376"/>
      <c r="AH42" s="1376"/>
      <c r="AI42" s="1376"/>
      <c r="AJ42" s="1376"/>
      <c r="AK42" s="1376"/>
      <c r="AL42" s="1376"/>
      <c r="AM42" s="1376"/>
      <c r="AN42" s="1376"/>
      <c r="AO42" s="1376"/>
      <c r="AP42" s="1376"/>
      <c r="AQ42" s="1376"/>
      <c r="AR42" s="1376"/>
      <c r="AS42" s="1376"/>
      <c r="AT42" s="1376"/>
      <c r="AU42" s="1376"/>
      <c r="AV42" s="1376"/>
      <c r="AW42" s="1376"/>
      <c r="AX42" s="1376"/>
      <c r="AY42" s="1376"/>
      <c r="AZ42" s="1376"/>
      <c r="BA42" s="1376"/>
      <c r="BB42" s="1376"/>
      <c r="BC42" s="1376"/>
      <c r="BD42" s="1376"/>
      <c r="BE42" s="1376"/>
      <c r="BF42" s="1376"/>
      <c r="BG42" s="1376"/>
      <c r="BH42" s="1376"/>
      <c r="BI42" s="1376"/>
      <c r="BJ42" s="1376"/>
      <c r="BK42" s="1376"/>
      <c r="BL42" s="1376"/>
      <c r="BM42" s="1376"/>
      <c r="BN42" s="1376"/>
      <c r="BO42" s="1376"/>
      <c r="BP42" s="1376"/>
      <c r="BQ42" s="1376"/>
      <c r="BR42" s="1376"/>
      <c r="BS42" s="1376"/>
      <c r="BT42" s="1376"/>
      <c r="BU42" s="1376"/>
      <c r="BV42" s="1376"/>
      <c r="BW42" s="1376"/>
      <c r="BX42" s="1376"/>
      <c r="BY42" s="1376"/>
      <c r="BZ42" s="1376"/>
      <c r="CA42" s="1376"/>
      <c r="CB42" s="1376"/>
      <c r="CC42" s="1376"/>
      <c r="CD42" s="1376"/>
      <c r="CE42" s="1376"/>
      <c r="CF42" s="1376"/>
      <c r="CG42" s="1376"/>
      <c r="CH42" s="1376"/>
      <c r="CI42" s="340"/>
      <c r="CP42" s="64"/>
      <c r="CT42" s="64"/>
      <c r="CU42" s="64"/>
      <c r="CV42" s="64"/>
    </row>
    <row r="43" spans="1:126" ht="22.5" customHeight="1">
      <c r="A43" s="443">
        <f t="shared" si="8"/>
        <v>30</v>
      </c>
      <c r="B43" s="269" t="str">
        <f>ｼﾌﾄ原本!C34</f>
        <v>不足①</v>
      </c>
      <c r="C43" s="784">
        <f>ｼﾌﾄ原本!Y34</f>
        <v>0</v>
      </c>
      <c r="D43" s="435">
        <f>IF(COUNTIF($H$14:$H$30,30),VLOOKUP(30,$H$14:$CU$30,3,FALSE),0)</f>
        <v>0</v>
      </c>
      <c r="E43" s="429">
        <f>IF(COUNTIF($H$14:$H$30,30),VLOOKUP(30,$H$14:$CU$30,4,FALSE),0)</f>
        <v>0</v>
      </c>
      <c r="F43" s="430">
        <f>IF(COUNTIF($H$14:$H$30,30),VLOOKUP(30,$H$14:$CU$30,92,FALSE),0)</f>
        <v>0</v>
      </c>
      <c r="G43" s="431">
        <f>IF(COUNTIF($H$14:$H$30,30),VLOOKUP(30,$H$14:$CW$30,94,FALSE),0)</f>
        <v>0</v>
      </c>
      <c r="I43" s="395"/>
      <c r="J43" s="396"/>
      <c r="K43" s="396"/>
      <c r="L43" s="396"/>
      <c r="M43" s="396"/>
      <c r="N43" s="396"/>
      <c r="O43" s="396"/>
      <c r="P43" s="396"/>
      <c r="Q43" s="396"/>
      <c r="R43" s="396"/>
      <c r="S43" s="396"/>
      <c r="T43" s="396"/>
      <c r="U43" s="396"/>
      <c r="V43" s="396"/>
      <c r="W43" s="396"/>
      <c r="Z43" s="1375"/>
      <c r="AA43" s="1376"/>
      <c r="AB43" s="1376"/>
      <c r="AC43" s="1376"/>
      <c r="AD43" s="1376"/>
      <c r="AE43" s="1376"/>
      <c r="AF43" s="1376"/>
      <c r="AG43" s="1376"/>
      <c r="AH43" s="1376"/>
      <c r="AI43" s="1376"/>
      <c r="AJ43" s="1376"/>
      <c r="AK43" s="1376"/>
      <c r="AL43" s="1376"/>
      <c r="AM43" s="1376"/>
      <c r="AN43" s="1376"/>
      <c r="AO43" s="1376"/>
      <c r="AP43" s="1376"/>
      <c r="AQ43" s="1376"/>
      <c r="AR43" s="1376"/>
      <c r="AS43" s="1376"/>
      <c r="AT43" s="1376"/>
      <c r="AU43" s="1376"/>
      <c r="AV43" s="1376"/>
      <c r="AW43" s="1376"/>
      <c r="AX43" s="1376"/>
      <c r="AY43" s="1376"/>
      <c r="AZ43" s="1376"/>
      <c r="BA43" s="1376"/>
      <c r="BB43" s="1376"/>
      <c r="BC43" s="1376"/>
      <c r="BD43" s="1376"/>
      <c r="BE43" s="1376"/>
      <c r="BF43" s="1376"/>
      <c r="BG43" s="1376"/>
      <c r="BH43" s="1376"/>
      <c r="BI43" s="1376"/>
      <c r="BJ43" s="1376"/>
      <c r="BK43" s="1376"/>
      <c r="BL43" s="1376"/>
      <c r="BM43" s="1376"/>
      <c r="BN43" s="1376"/>
      <c r="BO43" s="1376"/>
      <c r="BP43" s="1376"/>
      <c r="BQ43" s="1376"/>
      <c r="BR43" s="1376"/>
      <c r="BS43" s="1376"/>
      <c r="BT43" s="1376"/>
      <c r="BU43" s="1376"/>
      <c r="BV43" s="1376"/>
      <c r="BW43" s="1376"/>
      <c r="BX43" s="1376"/>
      <c r="BY43" s="1376"/>
      <c r="BZ43" s="1376"/>
      <c r="CA43" s="1376"/>
      <c r="CB43" s="1376"/>
      <c r="CC43" s="1376"/>
      <c r="CD43" s="1376"/>
      <c r="CE43" s="1376"/>
      <c r="CF43" s="1376"/>
      <c r="CG43" s="1376"/>
      <c r="CH43" s="1376"/>
      <c r="CI43" s="340"/>
      <c r="CP43" s="64"/>
      <c r="CT43" s="64"/>
      <c r="CU43" s="64"/>
      <c r="CV43" s="64"/>
    </row>
    <row r="44" spans="1:126" ht="22.5" customHeight="1">
      <c r="A44" s="443">
        <f t="shared" si="8"/>
        <v>31</v>
      </c>
      <c r="B44" s="269">
        <f>ｼﾌﾄ原本!C35</f>
        <v>0</v>
      </c>
      <c r="C44" s="785">
        <f>ｼﾌﾄ原本!E35</f>
        <v>0</v>
      </c>
      <c r="D44" s="435">
        <f>IF(COUNTIF($H$14:$H$30,31),VLOOKUP(31,$H$14:$CU$30,3,FALSE),0)</f>
        <v>0</v>
      </c>
      <c r="E44" s="429">
        <f>IF(COUNTIF($H$14:$H$30,31),VLOOKUP(31,$H$14:$CU$30,4,FALSE),0)</f>
        <v>0</v>
      </c>
      <c r="F44" s="430">
        <f>IF(COUNTIF($H$14:$H$30,31),VLOOKUP(31,$H$14:$CU$30,92,FALSE),0)</f>
        <v>0</v>
      </c>
      <c r="G44" s="431">
        <f>IF(COUNTIF($H$14:$H$30,31),VLOOKUP(31,$H$14:$CW$30,94,FALSE),0)</f>
        <v>0</v>
      </c>
      <c r="I44" s="395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Z44" s="1375"/>
      <c r="AA44" s="1376"/>
      <c r="AB44" s="1376"/>
      <c r="AC44" s="1376"/>
      <c r="AD44" s="1376"/>
      <c r="AE44" s="1376"/>
      <c r="AF44" s="1376"/>
      <c r="AG44" s="1376"/>
      <c r="AH44" s="1376"/>
      <c r="AI44" s="1376"/>
      <c r="AJ44" s="1376"/>
      <c r="AK44" s="1376"/>
      <c r="AL44" s="1376"/>
      <c r="AM44" s="1376"/>
      <c r="AN44" s="1376"/>
      <c r="AO44" s="1376"/>
      <c r="AP44" s="1376"/>
      <c r="AQ44" s="1376"/>
      <c r="AR44" s="1376"/>
      <c r="AS44" s="1376"/>
      <c r="AT44" s="1376"/>
      <c r="AU44" s="1376"/>
      <c r="AV44" s="1376"/>
      <c r="AW44" s="1376"/>
      <c r="AX44" s="1376"/>
      <c r="AY44" s="1376"/>
      <c r="AZ44" s="1376"/>
      <c r="BA44" s="1376"/>
      <c r="BB44" s="1376"/>
      <c r="BC44" s="1376"/>
      <c r="BD44" s="1376"/>
      <c r="BE44" s="1376"/>
      <c r="BF44" s="1376"/>
      <c r="BG44" s="1376"/>
      <c r="BH44" s="1376"/>
      <c r="BI44" s="1376"/>
      <c r="BJ44" s="1376"/>
      <c r="BK44" s="1376"/>
      <c r="BL44" s="1376"/>
      <c r="BM44" s="1376"/>
      <c r="BN44" s="1376"/>
      <c r="BO44" s="1376"/>
      <c r="BP44" s="1376"/>
      <c r="BQ44" s="1376"/>
      <c r="BR44" s="1376"/>
      <c r="BS44" s="1376"/>
      <c r="BT44" s="1376"/>
      <c r="BU44" s="1376"/>
      <c r="BV44" s="1376"/>
      <c r="BW44" s="1376"/>
      <c r="BX44" s="1376"/>
      <c r="BY44" s="1376"/>
      <c r="BZ44" s="1376"/>
      <c r="CA44" s="1376"/>
      <c r="CB44" s="1376"/>
      <c r="CC44" s="1376"/>
      <c r="CD44" s="1376"/>
      <c r="CE44" s="1376"/>
      <c r="CF44" s="1376"/>
      <c r="CG44" s="1376"/>
      <c r="CH44" s="1376"/>
      <c r="CI44" s="340"/>
    </row>
    <row r="45" spans="1:126" ht="22.5" customHeight="1" thickBot="1">
      <c r="A45" s="443">
        <f t="shared" si="8"/>
        <v>32</v>
      </c>
      <c r="B45" s="269">
        <f>ｼﾌﾄ原本!C36</f>
        <v>0</v>
      </c>
      <c r="C45" s="785">
        <f>ｼﾌﾄ原本!E36</f>
        <v>0</v>
      </c>
      <c r="D45" s="435">
        <f>IF(COUNTIF($H$14:$H$30,32),VLOOKUP(32,$H$14:$CU$30,3,FALSE),0)</f>
        <v>0</v>
      </c>
      <c r="E45" s="429">
        <f>IF(COUNTIF($H$14:$H$30,32),VLOOKUP(32,$H$14:$CU$30,4,FALSE),0)</f>
        <v>0</v>
      </c>
      <c r="F45" s="430">
        <f>IF(COUNTIF($H$14:$H$30,32),VLOOKUP(32,$H$14:$CU$30,92,FALSE),0)</f>
        <v>0</v>
      </c>
      <c r="G45" s="431">
        <f>IF(COUNTIF($H$14:$H$30,32),VLOOKUP(32,$H$14:$CW$30,94,FALSE),0)</f>
        <v>0</v>
      </c>
      <c r="I45" s="395"/>
      <c r="J45" s="396"/>
      <c r="K45" s="396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6"/>
      <c r="Z45" s="1378"/>
      <c r="AA45" s="1379"/>
      <c r="AB45" s="1379"/>
      <c r="AC45" s="1379"/>
      <c r="AD45" s="1379"/>
      <c r="AE45" s="1379"/>
      <c r="AF45" s="1379"/>
      <c r="AG45" s="1379"/>
      <c r="AH45" s="1379"/>
      <c r="AI45" s="1379"/>
      <c r="AJ45" s="1379"/>
      <c r="AK45" s="1379"/>
      <c r="AL45" s="1379"/>
      <c r="AM45" s="1379"/>
      <c r="AN45" s="1379"/>
      <c r="AO45" s="1379"/>
      <c r="AP45" s="1379"/>
      <c r="AQ45" s="1379"/>
      <c r="AR45" s="1379"/>
      <c r="AS45" s="1379"/>
      <c r="AT45" s="1379"/>
      <c r="AU45" s="1379"/>
      <c r="AV45" s="1379"/>
      <c r="AW45" s="1379"/>
      <c r="AX45" s="1379"/>
      <c r="AY45" s="1379"/>
      <c r="AZ45" s="1379"/>
      <c r="BA45" s="1379"/>
      <c r="BB45" s="1379"/>
      <c r="BC45" s="1379"/>
      <c r="BD45" s="1379"/>
      <c r="BE45" s="1379"/>
      <c r="BF45" s="1379"/>
      <c r="BG45" s="1379"/>
      <c r="BH45" s="1379"/>
      <c r="BI45" s="1379"/>
      <c r="BJ45" s="1379"/>
      <c r="BK45" s="1379"/>
      <c r="BL45" s="1379"/>
      <c r="BM45" s="1379"/>
      <c r="BN45" s="1379"/>
      <c r="BO45" s="1379"/>
      <c r="BP45" s="1379"/>
      <c r="BQ45" s="1379"/>
      <c r="BR45" s="1379"/>
      <c r="BS45" s="1379"/>
      <c r="BT45" s="1379"/>
      <c r="BU45" s="1379"/>
      <c r="BV45" s="1379"/>
      <c r="BW45" s="1379"/>
      <c r="BX45" s="1379"/>
      <c r="BY45" s="1379"/>
      <c r="BZ45" s="1379"/>
      <c r="CA45" s="1379"/>
      <c r="CB45" s="1379"/>
      <c r="CC45" s="1379"/>
      <c r="CD45" s="1379"/>
      <c r="CE45" s="1379"/>
      <c r="CF45" s="1379"/>
      <c r="CG45" s="1379"/>
      <c r="CH45" s="1379"/>
      <c r="CI45" s="346"/>
    </row>
    <row r="46" spans="1:126" ht="22.5" customHeight="1" thickBot="1">
      <c r="A46" s="444">
        <f t="shared" si="8"/>
        <v>33</v>
      </c>
      <c r="B46" s="445">
        <f>ｼﾌﾄ原本!C37</f>
        <v>0</v>
      </c>
      <c r="C46" s="786">
        <f>ｼﾌﾄ原本!E37</f>
        <v>0</v>
      </c>
      <c r="D46" s="437">
        <f>IF(COUNTIF($H$14:$H$30,33),VLOOKUP(33,$H$14:$CU$30,3,FALSE),0)</f>
        <v>0</v>
      </c>
      <c r="E46" s="438">
        <f>IF(COUNTIF($H$14:$H$30,33),VLOOKUP(33,$H$14:$CU$30,4,FALSE),0)</f>
        <v>0</v>
      </c>
      <c r="F46" s="439">
        <f>IF(COUNTIF($H$14:$H$30,33),VLOOKUP(33,$H$14:$CU$30,92,FALSE),0)</f>
        <v>0</v>
      </c>
      <c r="G46" s="440">
        <f>IF(COUNTIF($H$14:$H$30,33),VLOOKUP(33,$H$14:$CW$30,94,FALSE),0)</f>
        <v>0</v>
      </c>
      <c r="I46" s="395"/>
      <c r="J46" s="396"/>
      <c r="K46" s="396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6"/>
    </row>
    <row r="47" spans="1:126" ht="20.25" customHeight="1">
      <c r="I47" s="385" t="s">
        <v>199</v>
      </c>
      <c r="J47" s="1382">
        <f ca="1">J41/K39</f>
        <v>1259.7658959537573</v>
      </c>
      <c r="K47" s="1382"/>
      <c r="L47" s="1382">
        <f>ﾃﾞｰﾀ入力!A8</f>
        <v>1260</v>
      </c>
      <c r="M47" s="1382"/>
      <c r="N47" s="1382"/>
      <c r="O47" s="1382"/>
      <c r="P47" s="1382"/>
      <c r="Q47" s="1382"/>
      <c r="R47" s="1382"/>
      <c r="S47" s="1382"/>
      <c r="T47" s="1382"/>
      <c r="U47" s="1382"/>
      <c r="V47" s="1382"/>
      <c r="W47" s="1382"/>
      <c r="DP47" s="221"/>
      <c r="DT47" s="69"/>
      <c r="DU47" s="69"/>
      <c r="DV47" s="69"/>
    </row>
    <row r="48" spans="1:126" ht="20.25" customHeight="1">
      <c r="I48" s="385" t="s">
        <v>82</v>
      </c>
      <c r="J48" s="1169">
        <f ca="1">CW31</f>
        <v>3671</v>
      </c>
      <c r="K48" s="1169"/>
      <c r="L48" s="1381"/>
      <c r="M48" s="1381"/>
      <c r="N48" s="1381"/>
      <c r="O48" s="1381"/>
      <c r="P48" s="1381"/>
      <c r="Q48" s="1381"/>
      <c r="R48" s="1381"/>
      <c r="S48" s="1381"/>
      <c r="T48" s="1381"/>
      <c r="U48" s="1381"/>
      <c r="V48" s="1381"/>
      <c r="W48" s="1381"/>
    </row>
    <row r="49" spans="11:19" ht="20.25" customHeight="1">
      <c r="K49" s="64"/>
      <c r="L49" s="398"/>
      <c r="M49" s="398"/>
      <c r="N49" s="64"/>
      <c r="O49" s="64"/>
      <c r="P49" s="64"/>
      <c r="Q49" s="64"/>
      <c r="R49" s="64"/>
      <c r="S49" s="64"/>
    </row>
    <row r="50" spans="11:19" ht="20.25" customHeight="1">
      <c r="K50" s="64"/>
      <c r="L50" s="66"/>
      <c r="M50" s="66"/>
      <c r="N50" s="64"/>
      <c r="O50" s="64"/>
      <c r="P50" s="64"/>
      <c r="Q50" s="64"/>
      <c r="R50" s="64"/>
      <c r="S50" s="64"/>
    </row>
    <row r="51" spans="11:19" ht="20.25" customHeight="1">
      <c r="L51" s="64"/>
      <c r="M51" s="64"/>
    </row>
    <row r="52" spans="11:19" ht="20.25" customHeight="1">
      <c r="L52" s="64"/>
      <c r="M52" s="64"/>
    </row>
  </sheetData>
  <sheetProtection formatCells="0"/>
  <mergeCells count="349">
    <mergeCell ref="CH36:CI36"/>
    <mergeCell ref="CH37:CI37"/>
    <mergeCell ref="CH38:CI38"/>
    <mergeCell ref="CH39:CI39"/>
    <mergeCell ref="Z36:AY36"/>
    <mergeCell ref="X32:AA32"/>
    <mergeCell ref="BV39:CG39"/>
    <mergeCell ref="BV35:CG35"/>
    <mergeCell ref="BV36:CG36"/>
    <mergeCell ref="BV38:CG38"/>
    <mergeCell ref="BT39:BU39"/>
    <mergeCell ref="BF38:BG38"/>
    <mergeCell ref="BT36:BU36"/>
    <mergeCell ref="BT37:BU37"/>
    <mergeCell ref="BT38:BU38"/>
    <mergeCell ref="AZ37:BE37"/>
    <mergeCell ref="Z38:AY38"/>
    <mergeCell ref="Z39:AY39"/>
    <mergeCell ref="BH35:BS35"/>
    <mergeCell ref="BH37:BS37"/>
    <mergeCell ref="BH38:BS38"/>
    <mergeCell ref="BH39:BS39"/>
    <mergeCell ref="BF39:BG39"/>
    <mergeCell ref="BV34:CI34"/>
    <mergeCell ref="CH35:CI35"/>
    <mergeCell ref="CJ31:CM31"/>
    <mergeCell ref="CF32:CI32"/>
    <mergeCell ref="BT35:BU35"/>
    <mergeCell ref="CJ32:CM32"/>
    <mergeCell ref="AZ35:BE35"/>
    <mergeCell ref="AZ31:BC31"/>
    <mergeCell ref="BD31:BG31"/>
    <mergeCell ref="AB33:AE33"/>
    <mergeCell ref="AF33:AI33"/>
    <mergeCell ref="AF31:AI31"/>
    <mergeCell ref="CF31:CI31"/>
    <mergeCell ref="BP31:BS31"/>
    <mergeCell ref="AJ32:AM32"/>
    <mergeCell ref="BH32:BK32"/>
    <mergeCell ref="K1:U1"/>
    <mergeCell ref="V1:Y1"/>
    <mergeCell ref="AZ6:BC6"/>
    <mergeCell ref="BD6:BG6"/>
    <mergeCell ref="AZ7:BC7"/>
    <mergeCell ref="BD7:BG7"/>
    <mergeCell ref="AN5:AQ5"/>
    <mergeCell ref="AR5:AU5"/>
    <mergeCell ref="AR1:AU1"/>
    <mergeCell ref="BD5:BG5"/>
    <mergeCell ref="AZ5:BC5"/>
    <mergeCell ref="AZ1:BC1"/>
    <mergeCell ref="AZ3:BC3"/>
    <mergeCell ref="AV5:AY5"/>
    <mergeCell ref="AC1:AI1"/>
    <mergeCell ref="AJ1:AM1"/>
    <mergeCell ref="L3:O3"/>
    <mergeCell ref="AF6:AI6"/>
    <mergeCell ref="AR7:AU7"/>
    <mergeCell ref="AJ3:AM3"/>
    <mergeCell ref="AN3:AQ3"/>
    <mergeCell ref="AB3:AE3"/>
    <mergeCell ref="BD1:BK1"/>
    <mergeCell ref="AN1:AQ1"/>
    <mergeCell ref="CN2:CO2"/>
    <mergeCell ref="CN4:CO4"/>
    <mergeCell ref="CN6:CO6"/>
    <mergeCell ref="CN7:CO7"/>
    <mergeCell ref="CN3:CO3"/>
    <mergeCell ref="CN5:CO5"/>
    <mergeCell ref="CF8:CI8"/>
    <mergeCell ref="X4:AA4"/>
    <mergeCell ref="X5:AA5"/>
    <mergeCell ref="AB5:AE5"/>
    <mergeCell ref="AB8:AE8"/>
    <mergeCell ref="AF8:AI8"/>
    <mergeCell ref="CJ4:CM4"/>
    <mergeCell ref="CJ7:CM7"/>
    <mergeCell ref="CF7:CI7"/>
    <mergeCell ref="BT6:BW6"/>
    <mergeCell ref="CB8:CE8"/>
    <mergeCell ref="BX7:CA7"/>
    <mergeCell ref="BT8:BW8"/>
    <mergeCell ref="BH8:BK8"/>
    <mergeCell ref="BL7:BO7"/>
    <mergeCell ref="BP7:BS7"/>
    <mergeCell ref="BT4:BW4"/>
    <mergeCell ref="BL5:BO5"/>
    <mergeCell ref="AF5:AI5"/>
    <mergeCell ref="CJ3:CM3"/>
    <mergeCell ref="CF5:CI5"/>
    <mergeCell ref="BT7:BW7"/>
    <mergeCell ref="BH5:BK5"/>
    <mergeCell ref="AV7:AY7"/>
    <mergeCell ref="BP4:BS4"/>
    <mergeCell ref="AR4:AU4"/>
    <mergeCell ref="AZ4:BC4"/>
    <mergeCell ref="BP6:BS6"/>
    <mergeCell ref="BH7:BK7"/>
    <mergeCell ref="BP5:BS5"/>
    <mergeCell ref="BH6:BK6"/>
    <mergeCell ref="BD3:BG3"/>
    <mergeCell ref="CB3:CE3"/>
    <mergeCell ref="BD4:BG4"/>
    <mergeCell ref="AF4:AI4"/>
    <mergeCell ref="AJ4:AM4"/>
    <mergeCell ref="AR3:AU3"/>
    <mergeCell ref="AF3:AI3"/>
    <mergeCell ref="AN4:AQ4"/>
    <mergeCell ref="CP13:CQ13"/>
    <mergeCell ref="CP14:CQ14"/>
    <mergeCell ref="CN13:CO13"/>
    <mergeCell ref="CN11:CO11"/>
    <mergeCell ref="CN10:CO10"/>
    <mergeCell ref="CN15:CO15"/>
    <mergeCell ref="AB4:AE4"/>
    <mergeCell ref="CF6:CI6"/>
    <mergeCell ref="CJ6:CM6"/>
    <mergeCell ref="BX4:CA4"/>
    <mergeCell ref="CB7:CE7"/>
    <mergeCell ref="CJ5:CM5"/>
    <mergeCell ref="CB5:CE5"/>
    <mergeCell ref="CB6:CE6"/>
    <mergeCell ref="AN6:AQ6"/>
    <mergeCell ref="AR6:AU6"/>
    <mergeCell ref="BD8:BG8"/>
    <mergeCell ref="AR8:AU8"/>
    <mergeCell ref="BH10:BK10"/>
    <mergeCell ref="CF10:CI10"/>
    <mergeCell ref="BP10:BS10"/>
    <mergeCell ref="BX10:CA10"/>
    <mergeCell ref="CB10:CE10"/>
    <mergeCell ref="BH9:BK9"/>
    <mergeCell ref="CP15:CQ15"/>
    <mergeCell ref="CP28:CQ28"/>
    <mergeCell ref="CP19:CQ19"/>
    <mergeCell ref="CN22:CO22"/>
    <mergeCell ref="CP23:CQ23"/>
    <mergeCell ref="CN20:CO20"/>
    <mergeCell ref="CP26:CQ26"/>
    <mergeCell ref="CP29:CQ29"/>
    <mergeCell ref="CP31:CQ31"/>
    <mergeCell ref="CN29:CO29"/>
    <mergeCell ref="CP30:CQ30"/>
    <mergeCell ref="CN31:CO31"/>
    <mergeCell ref="CN25:CO25"/>
    <mergeCell ref="CP24:CQ24"/>
    <mergeCell ref="CN19:CO19"/>
    <mergeCell ref="CN28:CO28"/>
    <mergeCell ref="CP27:CQ27"/>
    <mergeCell ref="CN30:CO30"/>
    <mergeCell ref="CN26:CO26"/>
    <mergeCell ref="CN27:CO27"/>
    <mergeCell ref="CP20:CQ20"/>
    <mergeCell ref="CN21:CO21"/>
    <mergeCell ref="CP21:CQ21"/>
    <mergeCell ref="CP22:CQ22"/>
    <mergeCell ref="CP25:CQ25"/>
    <mergeCell ref="CP16:CQ16"/>
    <mergeCell ref="CN17:CO17"/>
    <mergeCell ref="CP17:CQ17"/>
    <mergeCell ref="CN18:CO18"/>
    <mergeCell ref="CP18:CQ18"/>
    <mergeCell ref="CN16:CO16"/>
    <mergeCell ref="CN24:CO24"/>
    <mergeCell ref="CN23:CO23"/>
    <mergeCell ref="BL8:BO8"/>
    <mergeCell ref="BP8:BS8"/>
    <mergeCell ref="CJ8:CM8"/>
    <mergeCell ref="CJ9:CM9"/>
    <mergeCell ref="CF9:CI9"/>
    <mergeCell ref="BT5:BW5"/>
    <mergeCell ref="BX8:CA8"/>
    <mergeCell ref="BL6:BO6"/>
    <mergeCell ref="BX6:CA6"/>
    <mergeCell ref="BX5:CA5"/>
    <mergeCell ref="CF11:CI11"/>
    <mergeCell ref="CB11:CE11"/>
    <mergeCell ref="CJ11:CM11"/>
    <mergeCell ref="CN9:CO9"/>
    <mergeCell ref="CN14:CO14"/>
    <mergeCell ref="CN8:CO8"/>
    <mergeCell ref="BP9:BS9"/>
    <mergeCell ref="BX9:CA9"/>
    <mergeCell ref="BT9:BW9"/>
    <mergeCell ref="CJ10:CM10"/>
    <mergeCell ref="CA1:CE1"/>
    <mergeCell ref="BT1:BZ1"/>
    <mergeCell ref="CF3:CI3"/>
    <mergeCell ref="CB4:CE4"/>
    <mergeCell ref="CF4:CI4"/>
    <mergeCell ref="BH4:BK4"/>
    <mergeCell ref="BH3:BK3"/>
    <mergeCell ref="AV3:AY3"/>
    <mergeCell ref="BL4:BO4"/>
    <mergeCell ref="AV4:AY4"/>
    <mergeCell ref="BT3:BW3"/>
    <mergeCell ref="BX3:CA3"/>
    <mergeCell ref="BL3:BO3"/>
    <mergeCell ref="BP3:BS3"/>
    <mergeCell ref="X3:AA3"/>
    <mergeCell ref="AZ8:BC8"/>
    <mergeCell ref="AN8:AQ8"/>
    <mergeCell ref="AR9:AU9"/>
    <mergeCell ref="AN7:AQ7"/>
    <mergeCell ref="I8:J8"/>
    <mergeCell ref="L7:O7"/>
    <mergeCell ref="L8:O8"/>
    <mergeCell ref="I9:J9"/>
    <mergeCell ref="P9:S9"/>
    <mergeCell ref="AJ9:AM9"/>
    <mergeCell ref="AV8:AY8"/>
    <mergeCell ref="AV9:AY9"/>
    <mergeCell ref="I7:J7"/>
    <mergeCell ref="P7:S7"/>
    <mergeCell ref="X8:AA8"/>
    <mergeCell ref="X7:AA7"/>
    <mergeCell ref="AB7:AE7"/>
    <mergeCell ref="AN9:AQ9"/>
    <mergeCell ref="AF7:AI7"/>
    <mergeCell ref="AJ7:AM7"/>
    <mergeCell ref="L4:O4"/>
    <mergeCell ref="AJ6:AM6"/>
    <mergeCell ref="AJ5:AM5"/>
    <mergeCell ref="I3:J4"/>
    <mergeCell ref="L47:W47"/>
    <mergeCell ref="J47:K47"/>
    <mergeCell ref="J42:K42"/>
    <mergeCell ref="T5:W5"/>
    <mergeCell ref="I5:J6"/>
    <mergeCell ref="T7:W7"/>
    <mergeCell ref="P8:S8"/>
    <mergeCell ref="P5:S5"/>
    <mergeCell ref="L5:O5"/>
    <mergeCell ref="L6:O6"/>
    <mergeCell ref="T6:W6"/>
    <mergeCell ref="T9:W9"/>
    <mergeCell ref="T8:W8"/>
    <mergeCell ref="P31:S31"/>
    <mergeCell ref="T31:W31"/>
    <mergeCell ref="P3:S3"/>
    <mergeCell ref="T3:W3"/>
    <mergeCell ref="P4:S4"/>
    <mergeCell ref="T4:W4"/>
    <mergeCell ref="J48:K48"/>
    <mergeCell ref="L48:W48"/>
    <mergeCell ref="L42:W42"/>
    <mergeCell ref="I11:J11"/>
    <mergeCell ref="J41:K41"/>
    <mergeCell ref="J34:K34"/>
    <mergeCell ref="L34:W34"/>
    <mergeCell ref="I10:J10"/>
    <mergeCell ref="L31:O31"/>
    <mergeCell ref="L10:O10"/>
    <mergeCell ref="L11:O11"/>
    <mergeCell ref="P11:S11"/>
    <mergeCell ref="T11:W11"/>
    <mergeCell ref="R39:W39"/>
    <mergeCell ref="J40:K40"/>
    <mergeCell ref="L40:W40"/>
    <mergeCell ref="J38:K38"/>
    <mergeCell ref="J37:K37"/>
    <mergeCell ref="J35:W35"/>
    <mergeCell ref="L37:W37"/>
    <mergeCell ref="AZ39:BE39"/>
    <mergeCell ref="Z35:AY35"/>
    <mergeCell ref="BF36:BG36"/>
    <mergeCell ref="AZ36:BE36"/>
    <mergeCell ref="AJ31:AM31"/>
    <mergeCell ref="P6:S6"/>
    <mergeCell ref="P10:S10"/>
    <mergeCell ref="T10:W10"/>
    <mergeCell ref="X10:AA10"/>
    <mergeCell ref="X11:AA11"/>
    <mergeCell ref="AV6:AY6"/>
    <mergeCell ref="X9:AA9"/>
    <mergeCell ref="X31:AA31"/>
    <mergeCell ref="AB31:AE31"/>
    <mergeCell ref="AV31:AY31"/>
    <mergeCell ref="X6:AA6"/>
    <mergeCell ref="AB6:AE6"/>
    <mergeCell ref="AJ8:AM8"/>
    <mergeCell ref="Z37:AY37"/>
    <mergeCell ref="AN31:AQ31"/>
    <mergeCell ref="AR31:AU31"/>
    <mergeCell ref="BD9:BG9"/>
    <mergeCell ref="BD10:BG10"/>
    <mergeCell ref="BD11:BG11"/>
    <mergeCell ref="BV37:CG37"/>
    <mergeCell ref="AZ38:BE38"/>
    <mergeCell ref="BF37:BG37"/>
    <mergeCell ref="AR11:AU11"/>
    <mergeCell ref="AN11:AQ11"/>
    <mergeCell ref="BH11:BK11"/>
    <mergeCell ref="BT32:BW32"/>
    <mergeCell ref="BH31:BK31"/>
    <mergeCell ref="L41:W41"/>
    <mergeCell ref="BX31:CA31"/>
    <mergeCell ref="BT11:BW11"/>
    <mergeCell ref="BH36:BS36"/>
    <mergeCell ref="AR32:AU32"/>
    <mergeCell ref="AV32:AY32"/>
    <mergeCell ref="AZ32:BC32"/>
    <mergeCell ref="AB32:AE32"/>
    <mergeCell ref="L38:W38"/>
    <mergeCell ref="L32:O32"/>
    <mergeCell ref="AF32:AI32"/>
    <mergeCell ref="AN32:AQ32"/>
    <mergeCell ref="AB11:AE11"/>
    <mergeCell ref="AF11:AI11"/>
    <mergeCell ref="J36:W36"/>
    <mergeCell ref="BL31:BO31"/>
    <mergeCell ref="AB9:AE9"/>
    <mergeCell ref="AR10:AU10"/>
    <mergeCell ref="AJ10:AM10"/>
    <mergeCell ref="AN10:AQ10"/>
    <mergeCell ref="AJ11:AM11"/>
    <mergeCell ref="BF35:BG35"/>
    <mergeCell ref="BH34:BU34"/>
    <mergeCell ref="AZ11:BC11"/>
    <mergeCell ref="AV10:AY10"/>
    <mergeCell ref="AV11:AY11"/>
    <mergeCell ref="BT10:BW10"/>
    <mergeCell ref="BL9:BO9"/>
    <mergeCell ref="Z34:BG34"/>
    <mergeCell ref="BL10:BO10"/>
    <mergeCell ref="Z40:CH45"/>
    <mergeCell ref="J32:K32"/>
    <mergeCell ref="P32:S32"/>
    <mergeCell ref="T32:W32"/>
    <mergeCell ref="L9:O9"/>
    <mergeCell ref="AF9:AI9"/>
    <mergeCell ref="BX11:CA11"/>
    <mergeCell ref="BD32:BG32"/>
    <mergeCell ref="BL32:BO32"/>
    <mergeCell ref="BP32:BS32"/>
    <mergeCell ref="AZ9:BC9"/>
    <mergeCell ref="J12:K12"/>
    <mergeCell ref="J13:K13"/>
    <mergeCell ref="BL11:BO11"/>
    <mergeCell ref="BP11:BS11"/>
    <mergeCell ref="AZ10:BC10"/>
    <mergeCell ref="AB10:AE10"/>
    <mergeCell ref="AF10:AI10"/>
    <mergeCell ref="L39:Q39"/>
    <mergeCell ref="CB9:CE9"/>
    <mergeCell ref="BX32:CA32"/>
    <mergeCell ref="CB32:CE32"/>
    <mergeCell ref="BT31:BW31"/>
    <mergeCell ref="CB31:CE31"/>
  </mergeCells>
  <phoneticPr fontId="41"/>
  <conditionalFormatting sqref="L31:O31">
    <cfRule type="cellIs" dxfId="339" priority="2" stopIfTrue="1" operator="greaterThan">
      <formula>$L$11</formula>
    </cfRule>
  </conditionalFormatting>
  <conditionalFormatting sqref="L32:CM32">
    <cfRule type="cellIs" dxfId="338" priority="21" stopIfTrue="1" operator="lessThan">
      <formula>0</formula>
    </cfRule>
  </conditionalFormatting>
  <conditionalFormatting sqref="P31:S31">
    <cfRule type="cellIs" dxfId="337" priority="3" stopIfTrue="1" operator="greaterThan">
      <formula>$P$11</formula>
    </cfRule>
  </conditionalFormatting>
  <conditionalFormatting sqref="T31:W31">
    <cfRule type="cellIs" dxfId="336" priority="4" stopIfTrue="1" operator="greaterThan">
      <formula>$T$11</formula>
    </cfRule>
  </conditionalFormatting>
  <conditionalFormatting sqref="X31:AA31">
    <cfRule type="cellIs" dxfId="335" priority="5" stopIfTrue="1" operator="greaterThan">
      <formula>$X$11</formula>
    </cfRule>
  </conditionalFormatting>
  <conditionalFormatting sqref="AB31:AE31">
    <cfRule type="cellIs" dxfId="334" priority="6" stopIfTrue="1" operator="greaterThan">
      <formula>$AB$11</formula>
    </cfRule>
  </conditionalFormatting>
  <conditionalFormatting sqref="AF31:AI31">
    <cfRule type="cellIs" dxfId="333" priority="7" stopIfTrue="1" operator="greaterThan">
      <formula>$AF$11</formula>
    </cfRule>
  </conditionalFormatting>
  <conditionalFormatting sqref="AJ31:AM31">
    <cfRule type="cellIs" dxfId="332" priority="8" stopIfTrue="1" operator="greaterThan">
      <formula>$AJ$11</formula>
    </cfRule>
  </conditionalFormatting>
  <conditionalFormatting sqref="AN31:AQ31">
    <cfRule type="cellIs" dxfId="331" priority="9" stopIfTrue="1" operator="greaterThan">
      <formula>$AN$11</formula>
    </cfRule>
  </conditionalFormatting>
  <conditionalFormatting sqref="AR31:AU31">
    <cfRule type="cellIs" dxfId="330" priority="10" stopIfTrue="1" operator="greaterThan">
      <formula>$AR$11</formula>
    </cfRule>
  </conditionalFormatting>
  <conditionalFormatting sqref="AV31:AY31">
    <cfRule type="cellIs" dxfId="329" priority="11" stopIfTrue="1" operator="greaterThan">
      <formula>$AV$11</formula>
    </cfRule>
  </conditionalFormatting>
  <conditionalFormatting sqref="AZ1:BC1">
    <cfRule type="expression" dxfId="328" priority="1" stopIfTrue="1">
      <formula>"WEEKDAY($AX$1)=1"</formula>
    </cfRule>
  </conditionalFormatting>
  <conditionalFormatting sqref="AZ31:BC31">
    <cfRule type="cellIs" dxfId="327" priority="12" stopIfTrue="1" operator="greaterThan">
      <formula>$AZ$11</formula>
    </cfRule>
  </conditionalFormatting>
  <conditionalFormatting sqref="BD31:BG31">
    <cfRule type="cellIs" dxfId="326" priority="13" stopIfTrue="1" operator="greaterThan">
      <formula>$BD$11</formula>
    </cfRule>
  </conditionalFormatting>
  <conditionalFormatting sqref="BH31:BK31">
    <cfRule type="cellIs" dxfId="325" priority="14" stopIfTrue="1" operator="greaterThan">
      <formula>$BH$11</formula>
    </cfRule>
  </conditionalFormatting>
  <conditionalFormatting sqref="BL31:BO31">
    <cfRule type="cellIs" dxfId="324" priority="15" stopIfTrue="1" operator="greaterThan">
      <formula>$BL$11</formula>
    </cfRule>
  </conditionalFormatting>
  <conditionalFormatting sqref="BP31:BS31">
    <cfRule type="cellIs" dxfId="323" priority="22" stopIfTrue="1" operator="greaterThan">
      <formula>$BP$11</formula>
    </cfRule>
  </conditionalFormatting>
  <conditionalFormatting sqref="BT31:BW31">
    <cfRule type="cellIs" dxfId="322" priority="16" stopIfTrue="1" operator="greaterThan">
      <formula>$BT$11</formula>
    </cfRule>
  </conditionalFormatting>
  <conditionalFormatting sqref="BX31:CA31">
    <cfRule type="cellIs" dxfId="321" priority="20" stopIfTrue="1" operator="greaterThan">
      <formula>$BX$11</formula>
    </cfRule>
  </conditionalFormatting>
  <conditionalFormatting sqref="CB31:CE31">
    <cfRule type="cellIs" dxfId="320" priority="17" stopIfTrue="1" operator="greaterThan">
      <formula>$CB$11</formula>
    </cfRule>
  </conditionalFormatting>
  <conditionalFormatting sqref="CF31:CI31">
    <cfRule type="cellIs" dxfId="319" priority="18" stopIfTrue="1" operator="greaterThan">
      <formula>$CF$11</formula>
    </cfRule>
  </conditionalFormatting>
  <conditionalFormatting sqref="CJ31:CM31">
    <cfRule type="cellIs" dxfId="318" priority="19" stopIfTrue="1" operator="greaterThan">
      <formula>$CJ$11</formula>
    </cfRule>
  </conditionalFormatting>
  <printOptions horizontalCentered="1"/>
  <pageMargins left="0.19652777777777777" right="0.19652777777777777" top="0.19652777777777777" bottom="0.19652777777777777" header="0.51180555555555562" footer="0.51180555555555562"/>
  <pageSetup paperSize="9" scale="62" orientation="landscape" useFirstPageNumber="1" errors="NA" horizontalDpi="360" verticalDpi="360" r:id="rId1"/>
  <headerFooter alignWithMargins="0"/>
  <ignoredErrors>
    <ignoredError sqref="L14:CM16 L21:CM30 L20:BB20 BD20:CM20 L18:CM19 L17:AT17 AV17:CM17" unlockedFormula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DV52"/>
  <sheetViews>
    <sheetView showGridLines="0" showZeros="0" zoomScale="66" zoomScaleNormal="66" zoomScaleSheetLayoutView="50" workbookViewId="0">
      <selection activeCell="J15" sqref="J15"/>
    </sheetView>
  </sheetViews>
  <sheetFormatPr baseColWidth="10" defaultColWidth="3.83203125" defaultRowHeight="20.25" customHeight="1"/>
  <cols>
    <col min="1" max="1" width="3.5" style="64" customWidth="1"/>
    <col min="2" max="2" width="10.6640625" style="65" customWidth="1"/>
    <col min="3" max="3" width="6.6640625" style="65" customWidth="1"/>
    <col min="4" max="7" width="6.6640625" style="65" hidden="1" customWidth="1"/>
    <col min="8" max="8" width="6.6640625" style="64" customWidth="1"/>
    <col min="9" max="9" width="15" style="64" bestFit="1" customWidth="1"/>
    <col min="10" max="10" width="10.6640625" style="64" customWidth="1"/>
    <col min="11" max="11" width="11.33203125" style="65" customWidth="1"/>
    <col min="12" max="19" width="1.83203125" style="65" customWidth="1"/>
    <col min="20" max="78" width="1.83203125" style="64" customWidth="1"/>
    <col min="79" max="79" width="2.33203125" style="64" customWidth="1"/>
    <col min="80" max="91" width="1.83203125" style="64" customWidth="1"/>
    <col min="92" max="93" width="4.83203125" style="64" customWidth="1"/>
    <col min="94" max="94" width="4.83203125" style="221" customWidth="1"/>
    <col min="95" max="95" width="4.83203125" style="64" customWidth="1"/>
    <col min="96" max="97" width="8.6640625" style="64" customWidth="1"/>
    <col min="98" max="98" width="8.6640625" style="69" customWidth="1"/>
    <col min="99" max="99" width="12.33203125" style="69" customWidth="1"/>
    <col min="100" max="100" width="7.6640625" style="69" hidden="1" customWidth="1"/>
    <col min="101" max="101" width="6.6640625" style="64" customWidth="1"/>
    <col min="102" max="102" width="5.5" style="64" customWidth="1"/>
    <col min="103" max="16384" width="3.83203125" style="64"/>
  </cols>
  <sheetData>
    <row r="1" spans="1:105" ht="36" customHeight="1">
      <c r="K1" s="1248" t="str">
        <f>ﾃﾞｰﾀ入力!B4</f>
        <v>新宿三丁目</v>
      </c>
      <c r="L1" s="1248"/>
      <c r="M1" s="1248"/>
      <c r="N1" s="1248"/>
      <c r="O1" s="1248"/>
      <c r="P1" s="1248"/>
      <c r="Q1" s="1248"/>
      <c r="R1" s="1248"/>
      <c r="S1" s="1248"/>
      <c r="T1" s="1248"/>
      <c r="U1" s="1248"/>
      <c r="V1" s="1343" t="s">
        <v>139</v>
      </c>
      <c r="W1" s="1343"/>
      <c r="X1" s="1343"/>
      <c r="Y1" s="1343"/>
      <c r="Z1" s="222"/>
      <c r="AC1" s="1340">
        <f>ﾃﾞｰﾀ入力!B5</f>
        <v>4</v>
      </c>
      <c r="AD1" s="1340"/>
      <c r="AE1" s="1340"/>
      <c r="AF1" s="1340"/>
      <c r="AG1" s="1340"/>
      <c r="AH1" s="1340"/>
      <c r="AI1" s="1340"/>
      <c r="AJ1" s="1340" t="s">
        <v>8</v>
      </c>
      <c r="AK1" s="1340"/>
      <c r="AL1" s="1340"/>
      <c r="AM1" s="1340"/>
      <c r="AN1" s="1340">
        <v>22</v>
      </c>
      <c r="AO1" s="1340"/>
      <c r="AP1" s="1340"/>
      <c r="AQ1" s="1340"/>
      <c r="AR1" s="1340" t="s">
        <v>120</v>
      </c>
      <c r="AS1" s="1340"/>
      <c r="AT1" s="1340"/>
      <c r="AU1" s="1340"/>
      <c r="AV1" s="605"/>
      <c r="AW1" s="605"/>
      <c r="AX1" s="605"/>
      <c r="AY1" s="605"/>
      <c r="AZ1" s="1342">
        <f>DATE(ﾃﾞｰﾀ入力!B3,ﾃﾞｰﾀ入力!B5,AN1)</f>
        <v>46134</v>
      </c>
      <c r="BA1" s="1342"/>
      <c r="BB1" s="1342"/>
      <c r="BC1" s="1342"/>
      <c r="BD1" s="1341" t="s">
        <v>148</v>
      </c>
      <c r="BE1" s="1341"/>
      <c r="BF1" s="1341"/>
      <c r="BG1" s="1341"/>
      <c r="BH1" s="1341"/>
      <c r="BI1" s="1341"/>
      <c r="BJ1" s="1341"/>
      <c r="BK1" s="1341"/>
      <c r="BL1" s="223"/>
      <c r="BM1" s="223"/>
      <c r="BN1" s="223"/>
      <c r="BO1" s="223"/>
      <c r="BP1" s="223"/>
      <c r="BQ1" s="223"/>
      <c r="BR1" s="223"/>
      <c r="BS1" s="223"/>
      <c r="BT1" s="1294" t="s">
        <v>200</v>
      </c>
      <c r="BU1" s="1294"/>
      <c r="BV1" s="1294"/>
      <c r="BW1" s="1294"/>
      <c r="BX1" s="1294"/>
      <c r="BY1" s="1294"/>
      <c r="BZ1" s="1294"/>
      <c r="CA1" s="1293">
        <v>1</v>
      </c>
      <c r="CB1" s="1293"/>
      <c r="CC1" s="1293"/>
      <c r="CD1" s="1293"/>
      <c r="CE1" s="1293"/>
      <c r="CH1" s="69"/>
      <c r="CI1" s="69"/>
      <c r="CJ1" s="69"/>
      <c r="CP1" s="64"/>
      <c r="CT1" s="64"/>
      <c r="CU1" s="64"/>
      <c r="CV1" s="64"/>
    </row>
    <row r="2" spans="1:105" ht="20.25" customHeight="1">
      <c r="B2" s="224"/>
      <c r="I2" s="225"/>
      <c r="J2" s="226"/>
      <c r="K2" s="318"/>
      <c r="L2" s="351">
        <v>0.20833333333333334</v>
      </c>
      <c r="M2" s="352"/>
      <c r="N2" s="352"/>
      <c r="O2" s="353"/>
      <c r="P2" s="354">
        <v>0.25</v>
      </c>
      <c r="Q2" s="355"/>
      <c r="R2" s="355"/>
      <c r="S2" s="355"/>
      <c r="T2" s="355" t="s">
        <v>149</v>
      </c>
      <c r="U2" s="355"/>
      <c r="V2" s="356"/>
      <c r="W2" s="356"/>
      <c r="X2" s="355" t="s">
        <v>150</v>
      </c>
      <c r="Y2" s="355"/>
      <c r="Z2" s="355"/>
      <c r="AA2" s="355"/>
      <c r="AB2" s="355" t="s">
        <v>151</v>
      </c>
      <c r="AC2" s="355"/>
      <c r="AD2" s="355"/>
      <c r="AE2" s="355"/>
      <c r="AF2" s="355" t="s">
        <v>152</v>
      </c>
      <c r="AG2" s="355"/>
      <c r="AH2" s="355"/>
      <c r="AI2" s="355"/>
      <c r="AJ2" s="355" t="s">
        <v>153</v>
      </c>
      <c r="AK2" s="355"/>
      <c r="AL2" s="355"/>
      <c r="AM2" s="355"/>
      <c r="AN2" s="355" t="s">
        <v>154</v>
      </c>
      <c r="AO2" s="355"/>
      <c r="AP2" s="355"/>
      <c r="AQ2" s="355"/>
      <c r="AR2" s="355" t="s">
        <v>155</v>
      </c>
      <c r="AS2" s="355"/>
      <c r="AT2" s="355"/>
      <c r="AU2" s="355"/>
      <c r="AV2" s="355" t="s">
        <v>156</v>
      </c>
      <c r="AW2" s="355"/>
      <c r="AX2" s="355"/>
      <c r="AY2" s="355"/>
      <c r="AZ2" s="355" t="s">
        <v>157</v>
      </c>
      <c r="BA2" s="355"/>
      <c r="BB2" s="355"/>
      <c r="BC2" s="355"/>
      <c r="BD2" s="355" t="s">
        <v>158</v>
      </c>
      <c r="BE2" s="355"/>
      <c r="BF2" s="355"/>
      <c r="BG2" s="355"/>
      <c r="BH2" s="355" t="s">
        <v>159</v>
      </c>
      <c r="BI2" s="355"/>
      <c r="BJ2" s="355"/>
      <c r="BK2" s="355"/>
      <c r="BL2" s="355" t="s">
        <v>160</v>
      </c>
      <c r="BM2" s="355"/>
      <c r="BN2" s="355"/>
      <c r="BO2" s="355"/>
      <c r="BP2" s="355" t="s">
        <v>161</v>
      </c>
      <c r="BQ2" s="355"/>
      <c r="BR2" s="355"/>
      <c r="BS2" s="355"/>
      <c r="BT2" s="355" t="s">
        <v>162</v>
      </c>
      <c r="BU2" s="355"/>
      <c r="BV2" s="355"/>
      <c r="BW2" s="355"/>
      <c r="BX2" s="355" t="s">
        <v>163</v>
      </c>
      <c r="BY2" s="355"/>
      <c r="BZ2" s="355"/>
      <c r="CA2" s="355"/>
      <c r="CB2" s="355" t="s">
        <v>164</v>
      </c>
      <c r="CC2" s="355"/>
      <c r="CD2" s="355"/>
      <c r="CE2" s="355"/>
      <c r="CF2" s="355" t="s">
        <v>165</v>
      </c>
      <c r="CG2" s="355"/>
      <c r="CH2" s="355"/>
      <c r="CI2" s="355"/>
      <c r="CJ2" s="355" t="s">
        <v>166</v>
      </c>
      <c r="CK2" s="355"/>
      <c r="CL2" s="355"/>
      <c r="CM2" s="355"/>
      <c r="CN2" s="1214"/>
      <c r="CO2" s="1214"/>
      <c r="CP2" s="64"/>
      <c r="CT2" s="221"/>
      <c r="CU2" s="64"/>
      <c r="CV2" s="64"/>
      <c r="CX2" s="69"/>
      <c r="CY2" s="69"/>
      <c r="CZ2" s="69"/>
    </row>
    <row r="3" spans="1:105" ht="20.25" customHeight="1">
      <c r="I3" s="1311" t="s">
        <v>167</v>
      </c>
      <c r="J3" s="1311"/>
      <c r="K3" s="357" t="s">
        <v>168</v>
      </c>
      <c r="L3" s="1210">
        <f>CHOOSE(CA1,ﾃﾞｰﾀ入力!X4,ﾃﾞｰﾀ入力!X5,ﾃﾞｰﾀ入力!X6,ﾃﾞｰﾀ入力!X7,ﾃﾞｰﾀ入力!X8,ﾃﾞｰﾀ入力!X9)</f>
        <v>0</v>
      </c>
      <c r="M3" s="1210"/>
      <c r="N3" s="1210"/>
      <c r="O3" s="1210"/>
      <c r="P3" s="1217">
        <f>CHOOSE($CA$1,ﾃﾞｰﾀ入力!Y$4,ﾃﾞｰﾀ入力!Y$5,ﾃﾞｰﾀ入力!Y$6,ﾃﾞｰﾀ入力!Y$7,ﾃﾞｰﾀ入力!Y$8,ﾃﾞｰﾀ入力!Y$9)</f>
        <v>0</v>
      </c>
      <c r="Q3" s="1217"/>
      <c r="R3" s="1217"/>
      <c r="S3" s="1217"/>
      <c r="T3" s="1217">
        <f>CHOOSE($CA$1,ﾃﾞｰﾀ入力!Z$4,ﾃﾞｰﾀ入力!Z$5,ﾃﾞｰﾀ入力!Z$6,ﾃﾞｰﾀ入力!Z$7,ﾃﾞｰﾀ入力!Z$8,ﾃﾞｰﾀ入力!Z$9)</f>
        <v>0</v>
      </c>
      <c r="U3" s="1217"/>
      <c r="V3" s="1217"/>
      <c r="W3" s="1217"/>
      <c r="X3" s="1217">
        <f>CHOOSE($CA$1,ﾃﾞｰﾀ入力!AA$4,ﾃﾞｰﾀ入力!AA$5,ﾃﾞｰﾀ入力!AA$6,ﾃﾞｰﾀ入力!AA$7,ﾃﾞｰﾀ入力!AA$8,ﾃﾞｰﾀ入力!AA$9)</f>
        <v>7</v>
      </c>
      <c r="Y3" s="1217"/>
      <c r="Z3" s="1217"/>
      <c r="AA3" s="1217"/>
      <c r="AB3" s="1217">
        <f>CHOOSE($CA$1,ﾃﾞｰﾀ入力!AB$4,ﾃﾞｰﾀ入力!AB$5,ﾃﾞｰﾀ入力!AB$6,ﾃﾞｰﾀ入力!AB$7,ﾃﾞｰﾀ入力!AB$8,ﾃﾞｰﾀ入力!AB$9)</f>
        <v>13</v>
      </c>
      <c r="AC3" s="1217"/>
      <c r="AD3" s="1217"/>
      <c r="AE3" s="1217"/>
      <c r="AF3" s="1217">
        <f>CHOOSE($CA$1,ﾃﾞｰﾀ入力!AC$4,ﾃﾞｰﾀ入力!AC$5,ﾃﾞｰﾀ入力!AC$6,ﾃﾞｰﾀ入力!AC$7,ﾃﾞｰﾀ入力!AC$8,ﾃﾞｰﾀ入力!AC$9)</f>
        <v>13</v>
      </c>
      <c r="AG3" s="1217"/>
      <c r="AH3" s="1217"/>
      <c r="AI3" s="1217"/>
      <c r="AJ3" s="1217">
        <f>CHOOSE($CA$1,ﾃﾞｰﾀ入力!AD$4,ﾃﾞｰﾀ入力!AD$5,ﾃﾞｰﾀ入力!AD$6,ﾃﾞｰﾀ入力!AD$7,ﾃﾞｰﾀ入力!AD$8,ﾃﾞｰﾀ入力!AD$9)</f>
        <v>18</v>
      </c>
      <c r="AK3" s="1217"/>
      <c r="AL3" s="1217"/>
      <c r="AM3" s="1217"/>
      <c r="AN3" s="1217">
        <f>CHOOSE($CA$1,ﾃﾞｰﾀ入力!AE$4,ﾃﾞｰﾀ入力!AE$5,ﾃﾞｰﾀ入力!AE$6,ﾃﾞｰﾀ入力!AE$7,ﾃﾞｰﾀ入力!AE$8,ﾃﾞｰﾀ入力!AE$9)</f>
        <v>28</v>
      </c>
      <c r="AO3" s="1217"/>
      <c r="AP3" s="1217"/>
      <c r="AQ3" s="1217"/>
      <c r="AR3" s="1217">
        <f>CHOOSE($CA$1,ﾃﾞｰﾀ入力!AF$4,ﾃﾞｰﾀ入力!AF$5,ﾃﾞｰﾀ入力!AF$6,ﾃﾞｰﾀ入力!AF$7,ﾃﾞｰﾀ入力!AF$8,ﾃﾞｰﾀ入力!AF$9)</f>
        <v>31</v>
      </c>
      <c r="AS3" s="1217"/>
      <c r="AT3" s="1217"/>
      <c r="AU3" s="1217"/>
      <c r="AV3" s="1217">
        <f>CHOOSE($CA$1,ﾃﾞｰﾀ入力!AG$4,ﾃﾞｰﾀ入力!AG$5,ﾃﾞｰﾀ入力!AG$6,ﾃﾞｰﾀ入力!AG$7,ﾃﾞｰﾀ入力!AG$8,ﾃﾞｰﾀ入力!AG$9)</f>
        <v>30</v>
      </c>
      <c r="AW3" s="1217"/>
      <c r="AX3" s="1217"/>
      <c r="AY3" s="1217"/>
      <c r="AZ3" s="1217">
        <f>CHOOSE($CA$1,ﾃﾞｰﾀ入力!AH$4,ﾃﾞｰﾀ入力!AH$5,ﾃﾞｰﾀ入力!AH$6,ﾃﾞｰﾀ入力!AH$7,ﾃﾞｰﾀ入力!AH$8,ﾃﾞｰﾀ入力!AH$9)</f>
        <v>32</v>
      </c>
      <c r="BA3" s="1217"/>
      <c r="BB3" s="1217"/>
      <c r="BC3" s="1217"/>
      <c r="BD3" s="1217">
        <f>CHOOSE($CA$1,ﾃﾞｰﾀ入力!AI$4,ﾃﾞｰﾀ入力!AI$5,ﾃﾞｰﾀ入力!AI$6,ﾃﾞｰﾀ入力!AI$7,ﾃﾞｰﾀ入力!AI$8,ﾃﾞｰﾀ入力!AI$9)</f>
        <v>30</v>
      </c>
      <c r="BE3" s="1217"/>
      <c r="BF3" s="1217"/>
      <c r="BG3" s="1217"/>
      <c r="BH3" s="1217">
        <f>CHOOSE($CA$1,ﾃﾞｰﾀ入力!AJ$4,ﾃﾞｰﾀ入力!AJ$5,ﾃﾞｰﾀ入力!AJ$6,ﾃﾞｰﾀ入力!AJ$7,ﾃﾞｰﾀ入力!AJ$8,ﾃﾞｰﾀ入力!AJ$9)</f>
        <v>21</v>
      </c>
      <c r="BI3" s="1217"/>
      <c r="BJ3" s="1217"/>
      <c r="BK3" s="1217"/>
      <c r="BL3" s="1217">
        <f>CHOOSE($CA$1,ﾃﾞｰﾀ入力!AK$4,ﾃﾞｰﾀ入力!AK$5,ﾃﾞｰﾀ入力!AK$6,ﾃﾞｰﾀ入力!AK$7,ﾃﾞｰﾀ入力!AK$8,ﾃﾞｰﾀ入力!AK$9)</f>
        <v>15</v>
      </c>
      <c r="BM3" s="1217"/>
      <c r="BN3" s="1217"/>
      <c r="BO3" s="1217"/>
      <c r="BP3" s="1217">
        <f>CHOOSE($CA$1,ﾃﾞｰﾀ入力!AL$4,ﾃﾞｰﾀ入力!AL$5,ﾃﾞｰﾀ入力!AL$6,ﾃﾞｰﾀ入力!AL$7,ﾃﾞｰﾀ入力!AL$8,ﾃﾞｰﾀ入力!AL$9)</f>
        <v>16</v>
      </c>
      <c r="BQ3" s="1217"/>
      <c r="BR3" s="1217"/>
      <c r="BS3" s="1217"/>
      <c r="BT3" s="1217">
        <f>CHOOSE($CA$1,ﾃﾞｰﾀ入力!AM$4,ﾃﾞｰﾀ入力!AM$5,ﾃﾞｰﾀ入力!AM$6,ﾃﾞｰﾀ入力!AM$7,ﾃﾞｰﾀ入力!AM$8,ﾃﾞｰﾀ入力!AM$9)</f>
        <v>12</v>
      </c>
      <c r="BU3" s="1217"/>
      <c r="BV3" s="1217"/>
      <c r="BW3" s="1217"/>
      <c r="BX3" s="1217">
        <f>CHOOSE($CA$1,ﾃﾞｰﾀ入力!AN4,ﾃﾞｰﾀ入力!AN$5,ﾃﾞｰﾀ入力!AN$6,ﾃﾞｰﾀ入力!AN$7,ﾃﾞｰﾀ入力!AN$8,ﾃﾞｰﾀ入力!AN$9)</f>
        <v>4</v>
      </c>
      <c r="BY3" s="1217"/>
      <c r="BZ3" s="1217"/>
      <c r="CA3" s="1217"/>
      <c r="CB3" s="1217">
        <f>CHOOSE($CA$1,ﾃﾞｰﾀ入力!AO$4,ﾃﾞｰﾀ入力!AO$5,ﾃﾞｰﾀ入力!AO$6,ﾃﾞｰﾀ入力!AO$7,ﾃﾞｰﾀ入力!AO$8,ﾃﾞｰﾀ入力!AO$9)</f>
        <v>0</v>
      </c>
      <c r="CC3" s="1217"/>
      <c r="CD3" s="1217"/>
      <c r="CE3" s="1217"/>
      <c r="CF3" s="1217">
        <f>CHOOSE($CA$1,ﾃﾞｰﾀ入力!AP$4,ﾃﾞｰﾀ入力!AP$5,ﾃﾞｰﾀ入力!AP$6,ﾃﾞｰﾀ入力!AP$7,ﾃﾞｰﾀ入力!AP$8,ﾃﾞｰﾀ入力!AP$9)</f>
        <v>0</v>
      </c>
      <c r="CG3" s="1217"/>
      <c r="CH3" s="1217"/>
      <c r="CI3" s="1217"/>
      <c r="CJ3" s="1217">
        <f>CHOOSE($CA$1,ﾃﾞｰﾀ入力!AQ$4,ﾃﾞｰﾀ入力!AQ$5,ﾃﾞｰﾀ入力!AQ$6,ﾃﾞｰﾀ入力!AQ$7,ﾃﾞｰﾀ入力!AQ$8,ﾃﾞｰﾀ入力!AQ$9)</f>
        <v>0</v>
      </c>
      <c r="CK3" s="1217"/>
      <c r="CL3" s="1217"/>
      <c r="CM3" s="1295"/>
      <c r="CN3" s="1215">
        <f>CHOOSE(CA1,ﾃﾞｰﾀ入力!V4,ﾃﾞｰﾀ入力!V5,ﾃﾞｰﾀ入力!V6,ﾃﾞｰﾀ入力!V7,ﾃﾞｰﾀ入力!V8,ﾃﾞｰﾀ入力!V9)</f>
        <v>270</v>
      </c>
      <c r="CO3" s="1216"/>
      <c r="CP3" s="64"/>
      <c r="CT3" s="221"/>
      <c r="CU3" s="64"/>
      <c r="CV3" s="64"/>
      <c r="CX3" s="69"/>
      <c r="CY3" s="69"/>
      <c r="CZ3" s="69"/>
    </row>
    <row r="4" spans="1:105" ht="20.25" customHeight="1">
      <c r="I4" s="1311"/>
      <c r="J4" s="1311"/>
      <c r="K4" s="358" t="s">
        <v>169</v>
      </c>
      <c r="L4" s="1344">
        <f>L3</f>
        <v>0</v>
      </c>
      <c r="M4" s="1345"/>
      <c r="N4" s="1345"/>
      <c r="O4" s="1346"/>
      <c r="P4" s="1333">
        <f>L4+P3</f>
        <v>0</v>
      </c>
      <c r="Q4" s="1333"/>
      <c r="R4" s="1333"/>
      <c r="S4" s="1333"/>
      <c r="T4" s="1126">
        <f>P4+T3</f>
        <v>0</v>
      </c>
      <c r="U4" s="1127"/>
      <c r="V4" s="1127"/>
      <c r="W4" s="1127"/>
      <c r="X4" s="1333">
        <f>T4+X3</f>
        <v>7</v>
      </c>
      <c r="Y4" s="1333"/>
      <c r="Z4" s="1333"/>
      <c r="AA4" s="1333"/>
      <c r="AB4" s="1333">
        <f>X4+AB3</f>
        <v>20</v>
      </c>
      <c r="AC4" s="1333"/>
      <c r="AD4" s="1333"/>
      <c r="AE4" s="1333"/>
      <c r="AF4" s="1333">
        <f>AB4+AF3</f>
        <v>33</v>
      </c>
      <c r="AG4" s="1333"/>
      <c r="AH4" s="1333"/>
      <c r="AI4" s="1333"/>
      <c r="AJ4" s="1333">
        <f>AF4+AJ3</f>
        <v>51</v>
      </c>
      <c r="AK4" s="1333"/>
      <c r="AL4" s="1333"/>
      <c r="AM4" s="1333"/>
      <c r="AN4" s="1333">
        <f>AJ4+AN3</f>
        <v>79</v>
      </c>
      <c r="AO4" s="1333"/>
      <c r="AP4" s="1333"/>
      <c r="AQ4" s="1333"/>
      <c r="AR4" s="1333">
        <f>AN4+AR3</f>
        <v>110</v>
      </c>
      <c r="AS4" s="1333"/>
      <c r="AT4" s="1333"/>
      <c r="AU4" s="1333"/>
      <c r="AV4" s="1333">
        <f>AR4+AV3</f>
        <v>140</v>
      </c>
      <c r="AW4" s="1333"/>
      <c r="AX4" s="1333"/>
      <c r="AY4" s="1333"/>
      <c r="AZ4" s="1333">
        <f>AV4+AZ3</f>
        <v>172</v>
      </c>
      <c r="BA4" s="1333"/>
      <c r="BB4" s="1333"/>
      <c r="BC4" s="1333"/>
      <c r="BD4" s="1333">
        <f>AZ4+BD3</f>
        <v>202</v>
      </c>
      <c r="BE4" s="1333"/>
      <c r="BF4" s="1333"/>
      <c r="BG4" s="1333"/>
      <c r="BH4" s="1333">
        <f>BD4+BH3</f>
        <v>223</v>
      </c>
      <c r="BI4" s="1333"/>
      <c r="BJ4" s="1333"/>
      <c r="BK4" s="1333"/>
      <c r="BL4" s="1333">
        <f>BH4+BL3</f>
        <v>238</v>
      </c>
      <c r="BM4" s="1333"/>
      <c r="BN4" s="1333"/>
      <c r="BO4" s="1333"/>
      <c r="BP4" s="1333">
        <f>BL4+BP3</f>
        <v>254</v>
      </c>
      <c r="BQ4" s="1333"/>
      <c r="BR4" s="1333"/>
      <c r="BS4" s="1333"/>
      <c r="BT4" s="1333">
        <f>BP4+BT3</f>
        <v>266</v>
      </c>
      <c r="BU4" s="1333"/>
      <c r="BV4" s="1333"/>
      <c r="BW4" s="1333"/>
      <c r="BX4" s="1333">
        <f>BT4+BX3</f>
        <v>270</v>
      </c>
      <c r="BY4" s="1333"/>
      <c r="BZ4" s="1333"/>
      <c r="CA4" s="1333"/>
      <c r="CB4" s="1333">
        <f>BX4+CB3</f>
        <v>270</v>
      </c>
      <c r="CC4" s="1333"/>
      <c r="CD4" s="1333"/>
      <c r="CE4" s="1333"/>
      <c r="CF4" s="1333">
        <f>CB4+CF3</f>
        <v>270</v>
      </c>
      <c r="CG4" s="1333"/>
      <c r="CH4" s="1333"/>
      <c r="CI4" s="1333"/>
      <c r="CJ4" s="1333">
        <f>CF4+CJ3</f>
        <v>270</v>
      </c>
      <c r="CK4" s="1333"/>
      <c r="CL4" s="1333"/>
      <c r="CM4" s="1353"/>
      <c r="CN4" s="1210">
        <f t="shared" ref="CN4:CN11" si="0">SUM(P4:CM4)</f>
        <v>2875</v>
      </c>
      <c r="CO4" s="1211"/>
      <c r="CP4" s="64"/>
      <c r="CT4" s="221"/>
      <c r="CU4" s="64"/>
      <c r="CV4" s="64"/>
      <c r="CX4" s="69"/>
      <c r="CY4" s="69"/>
      <c r="CZ4" s="69"/>
    </row>
    <row r="5" spans="1:105" ht="20.25" customHeight="1">
      <c r="I5" s="1311" t="s">
        <v>170</v>
      </c>
      <c r="J5" s="1311"/>
      <c r="K5" s="359" t="s">
        <v>171</v>
      </c>
      <c r="L5" s="1239"/>
      <c r="M5" s="1240"/>
      <c r="N5" s="1240"/>
      <c r="O5" s="1241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126"/>
      <c r="AK5" s="1126"/>
      <c r="AL5" s="1126"/>
      <c r="AM5" s="1126"/>
      <c r="AN5" s="1126"/>
      <c r="AO5" s="1126"/>
      <c r="AP5" s="1126"/>
      <c r="AQ5" s="1126"/>
      <c r="AR5" s="1126"/>
      <c r="AS5" s="1126"/>
      <c r="AT5" s="1126"/>
      <c r="AU5" s="1126"/>
      <c r="AV5" s="1126"/>
      <c r="AW5" s="1126"/>
      <c r="AX5" s="1126"/>
      <c r="AY5" s="1126"/>
      <c r="AZ5" s="1126"/>
      <c r="BA5" s="1126"/>
      <c r="BB5" s="1126"/>
      <c r="BC5" s="1126"/>
      <c r="BD5" s="1126"/>
      <c r="BE5" s="1126"/>
      <c r="BF5" s="1126"/>
      <c r="BG5" s="1126"/>
      <c r="BH5" s="1126"/>
      <c r="BI5" s="1126"/>
      <c r="BJ5" s="1126"/>
      <c r="BK5" s="1126"/>
      <c r="BL5" s="1126"/>
      <c r="BM5" s="1126"/>
      <c r="BN5" s="1126"/>
      <c r="BO5" s="1126"/>
      <c r="BP5" s="1126"/>
      <c r="BQ5" s="1126"/>
      <c r="BR5" s="1126"/>
      <c r="BS5" s="1126"/>
      <c r="BT5" s="1126"/>
      <c r="BU5" s="1126"/>
      <c r="BV5" s="1126"/>
      <c r="BW5" s="1126"/>
      <c r="BX5" s="1126"/>
      <c r="BY5" s="1126"/>
      <c r="BZ5" s="1126"/>
      <c r="CA5" s="1126"/>
      <c r="CB5" s="1126"/>
      <c r="CC5" s="1126"/>
      <c r="CD5" s="1126"/>
      <c r="CE5" s="1126"/>
      <c r="CF5" s="1297"/>
      <c r="CG5" s="1297"/>
      <c r="CH5" s="1297"/>
      <c r="CI5" s="1297"/>
      <c r="CJ5" s="1297"/>
      <c r="CK5" s="1297"/>
      <c r="CL5" s="1297"/>
      <c r="CM5" s="1354"/>
      <c r="CN5" s="1210">
        <f t="shared" si="0"/>
        <v>0</v>
      </c>
      <c r="CO5" s="1211"/>
      <c r="CP5" s="64"/>
      <c r="CT5" s="221"/>
      <c r="CU5" s="64"/>
      <c r="CV5" s="64"/>
      <c r="CX5" s="69"/>
      <c r="CY5" s="69"/>
      <c r="CZ5" s="69"/>
    </row>
    <row r="6" spans="1:105" ht="20.25" customHeight="1">
      <c r="I6" s="1339"/>
      <c r="J6" s="1339"/>
      <c r="K6" s="360" t="s">
        <v>169</v>
      </c>
      <c r="L6" s="1242"/>
      <c r="M6" s="1243"/>
      <c r="N6" s="1243"/>
      <c r="O6" s="1244"/>
      <c r="P6" s="1131"/>
      <c r="Q6" s="1131"/>
      <c r="R6" s="1131"/>
      <c r="S6" s="1131"/>
      <c r="T6" s="1131"/>
      <c r="U6" s="1131"/>
      <c r="V6" s="1131"/>
      <c r="W6" s="1131"/>
      <c r="X6" s="1131"/>
      <c r="Y6" s="1131"/>
      <c r="Z6" s="1131"/>
      <c r="AA6" s="1131"/>
      <c r="AB6" s="1131"/>
      <c r="AC6" s="1131"/>
      <c r="AD6" s="1131"/>
      <c r="AE6" s="1131"/>
      <c r="AF6" s="1131"/>
      <c r="AG6" s="1131"/>
      <c r="AH6" s="1131"/>
      <c r="AI6" s="1131"/>
      <c r="AJ6" s="1131"/>
      <c r="AK6" s="1131"/>
      <c r="AL6" s="1131"/>
      <c r="AM6" s="1131"/>
      <c r="AN6" s="1131"/>
      <c r="AO6" s="1131"/>
      <c r="AP6" s="1131"/>
      <c r="AQ6" s="1131"/>
      <c r="AR6" s="1131"/>
      <c r="AS6" s="1131"/>
      <c r="AT6" s="1131"/>
      <c r="AU6" s="1131"/>
      <c r="AV6" s="1131"/>
      <c r="AW6" s="1131"/>
      <c r="AX6" s="1131"/>
      <c r="AY6" s="1131"/>
      <c r="AZ6" s="1131"/>
      <c r="BA6" s="1131"/>
      <c r="BB6" s="1131"/>
      <c r="BC6" s="1131"/>
      <c r="BD6" s="1131"/>
      <c r="BE6" s="1131"/>
      <c r="BF6" s="1131"/>
      <c r="BG6" s="1131"/>
      <c r="BH6" s="1131"/>
      <c r="BI6" s="1131"/>
      <c r="BJ6" s="1131"/>
      <c r="BK6" s="1131"/>
      <c r="BL6" s="1131"/>
      <c r="BM6" s="1131"/>
      <c r="BN6" s="1131"/>
      <c r="BO6" s="1131"/>
      <c r="BP6" s="1131"/>
      <c r="BQ6" s="1131"/>
      <c r="BR6" s="1131"/>
      <c r="BS6" s="1131"/>
      <c r="BT6" s="1131"/>
      <c r="BU6" s="1131"/>
      <c r="BV6" s="1131"/>
      <c r="BW6" s="1131"/>
      <c r="BX6" s="1131"/>
      <c r="BY6" s="1131"/>
      <c r="BZ6" s="1131"/>
      <c r="CA6" s="1131"/>
      <c r="CB6" s="1131"/>
      <c r="CC6" s="1131"/>
      <c r="CD6" s="1131"/>
      <c r="CE6" s="1131"/>
      <c r="CF6" s="1298"/>
      <c r="CG6" s="1298"/>
      <c r="CH6" s="1298"/>
      <c r="CI6" s="1298"/>
      <c r="CJ6" s="1298"/>
      <c r="CK6" s="1298"/>
      <c r="CL6" s="1298"/>
      <c r="CM6" s="1299"/>
      <c r="CN6" s="1256">
        <f t="shared" si="0"/>
        <v>0</v>
      </c>
      <c r="CO6" s="1257"/>
      <c r="CP6" s="64"/>
      <c r="CT6" s="221"/>
      <c r="CU6" s="64"/>
      <c r="CV6" s="64"/>
      <c r="CX6" s="69"/>
      <c r="CY6" s="69"/>
      <c r="CZ6" s="69"/>
    </row>
    <row r="7" spans="1:105" ht="20.25" customHeight="1">
      <c r="I7" s="1338" t="s">
        <v>172</v>
      </c>
      <c r="J7" s="1338"/>
      <c r="K7" s="361" t="s">
        <v>168</v>
      </c>
      <c r="L7" s="1250">
        <f>IF(L3=0,0,LOOKUP(L3,ﾃﾞｰﾀ入力!$AU$12:$AU$32,ﾃﾞｰﾀ入力!$AV$12:$AV$32))</f>
        <v>0</v>
      </c>
      <c r="M7" s="1251"/>
      <c r="N7" s="1251"/>
      <c r="O7" s="1252"/>
      <c r="P7" s="1130">
        <f>IF(P3=0,0,LOOKUP(P3,ﾃﾞｰﾀ入力!$AU$12:$AU$32,ﾃﾞｰﾀ入力!$AV$12:$AV$32))</f>
        <v>0</v>
      </c>
      <c r="Q7" s="1130"/>
      <c r="R7" s="1130"/>
      <c r="S7" s="1130"/>
      <c r="T7" s="1130">
        <f>IF(T3=0,0,LOOKUP(T3,ﾃﾞｰﾀ入力!$AU$12:$AU$32,ﾃﾞｰﾀ入力!$AV$12:$AV$32))</f>
        <v>0</v>
      </c>
      <c r="U7" s="1130"/>
      <c r="V7" s="1130"/>
      <c r="W7" s="1130"/>
      <c r="X7" s="1130">
        <f>IF(X3=0,0,LOOKUP(X3,ﾃﾞｰﾀ入力!$AU$12:$AU$32,ﾃﾞｰﾀ入力!$AV$12:$AV$32))</f>
        <v>2</v>
      </c>
      <c r="Y7" s="1130"/>
      <c r="Z7" s="1130"/>
      <c r="AA7" s="1130"/>
      <c r="AB7" s="1130">
        <f>IF(AB3=0,0,LOOKUP(AB3,ﾃﾞｰﾀ入力!$AU$12:$AU$32,ﾃﾞｰﾀ入力!$AV$12:$AV$32))</f>
        <v>2</v>
      </c>
      <c r="AC7" s="1130"/>
      <c r="AD7" s="1130"/>
      <c r="AE7" s="1130"/>
      <c r="AF7" s="1130">
        <f>IF(AF3=0,0,LOOKUP(AF3,ﾃﾞｰﾀ入力!$AU$12:$AU$32,ﾃﾞｰﾀ入力!$AV$12:$AV$32))</f>
        <v>2</v>
      </c>
      <c r="AG7" s="1130"/>
      <c r="AH7" s="1130"/>
      <c r="AI7" s="1130"/>
      <c r="AJ7" s="1130">
        <f>IF(AJ3=0,0,LOOKUP(AJ3,ﾃﾞｰﾀ入力!$AU$12:$AU$32,ﾃﾞｰﾀ入力!$AV$12:$AV$32))</f>
        <v>2</v>
      </c>
      <c r="AK7" s="1130"/>
      <c r="AL7" s="1130"/>
      <c r="AM7" s="1130"/>
      <c r="AN7" s="1130">
        <f>IF(AN3=0,0,LOOKUP(AN3,ﾃﾞｰﾀ入力!$AU$12:$AU$32,ﾃﾞｰﾀ入力!$AV$12:$AV$32))</f>
        <v>4</v>
      </c>
      <c r="AO7" s="1130"/>
      <c r="AP7" s="1130"/>
      <c r="AQ7" s="1130"/>
      <c r="AR7" s="1130">
        <f>IF(AR3=0,0,LOOKUP(AR3,ﾃﾞｰﾀ入力!$AU$12:$AU$32,ﾃﾞｰﾀ入力!$AV$12:$AV$32))</f>
        <v>4</v>
      </c>
      <c r="AS7" s="1130"/>
      <c r="AT7" s="1130"/>
      <c r="AU7" s="1130"/>
      <c r="AV7" s="1130">
        <f>IF(AV3=0,0,LOOKUP(AV3,ﾃﾞｰﾀ入力!$AU$12:$AU$32,ﾃﾞｰﾀ入力!$AV$12:$AV$32))</f>
        <v>4</v>
      </c>
      <c r="AW7" s="1130"/>
      <c r="AX7" s="1130"/>
      <c r="AY7" s="1130"/>
      <c r="AZ7" s="1130">
        <f>IF(AZ3=0,0,LOOKUP(AZ3,ﾃﾞｰﾀ入力!$AU$12:$AU$32,ﾃﾞｰﾀ入力!$AV$12:$AV$32))</f>
        <v>4</v>
      </c>
      <c r="BA7" s="1130"/>
      <c r="BB7" s="1130"/>
      <c r="BC7" s="1130"/>
      <c r="BD7" s="1130">
        <f>IF(BD3=0,0,LOOKUP(BD3,ﾃﾞｰﾀ入力!$AU$12:$AU$32,ﾃﾞｰﾀ入力!$AV$12:$AV$32))</f>
        <v>4</v>
      </c>
      <c r="BE7" s="1130"/>
      <c r="BF7" s="1130"/>
      <c r="BG7" s="1130"/>
      <c r="BH7" s="1130">
        <f>IF(BH3=0,0,LOOKUP(BH3,ﾃﾞｰﾀ入力!$AU$12:$AU$32,ﾃﾞｰﾀ入力!$AV$12:$AV$32))</f>
        <v>3</v>
      </c>
      <c r="BI7" s="1130"/>
      <c r="BJ7" s="1130"/>
      <c r="BK7" s="1130"/>
      <c r="BL7" s="1130">
        <f>IF(BL3=0,0,LOOKUP(BL3,ﾃﾞｰﾀ入力!$AU$12:$AU$32,ﾃﾞｰﾀ入力!$AV$12:$AV$32))</f>
        <v>2</v>
      </c>
      <c r="BM7" s="1130"/>
      <c r="BN7" s="1130"/>
      <c r="BO7" s="1130"/>
      <c r="BP7" s="1130">
        <f>IF(BP3=0,0,LOOKUP(BP3,ﾃﾞｰﾀ入力!$AU$12:$AU$32,ﾃﾞｰﾀ入力!$AV$12:$AV$32))</f>
        <v>2</v>
      </c>
      <c r="BQ7" s="1130"/>
      <c r="BR7" s="1130"/>
      <c r="BS7" s="1130"/>
      <c r="BT7" s="1130">
        <f>IF(BT3=0,0,LOOKUP(BT3,ﾃﾞｰﾀ入力!$AU$12:$AU$32,ﾃﾞｰﾀ入力!$AV$12:$AV$32))</f>
        <v>2</v>
      </c>
      <c r="BU7" s="1130"/>
      <c r="BV7" s="1130"/>
      <c r="BW7" s="1130"/>
      <c r="BX7" s="1130">
        <f>IF(BX3=0,0,LOOKUP(BX3,ﾃﾞｰﾀ入力!$AU$12:$AU$32,ﾃﾞｰﾀ入力!$AV$12:$AV$32))</f>
        <v>2</v>
      </c>
      <c r="BY7" s="1130"/>
      <c r="BZ7" s="1130"/>
      <c r="CA7" s="1130"/>
      <c r="CB7" s="1130">
        <f>IF(CB3=0,0,LOOKUP(CB3,ﾃﾞｰﾀ入力!$AU$12:$AU$32,ﾃﾞｰﾀ入力!$AV$12:$AV$32))</f>
        <v>0</v>
      </c>
      <c r="CC7" s="1130"/>
      <c r="CD7" s="1130"/>
      <c r="CE7" s="1130"/>
      <c r="CF7" s="1201">
        <f>IF(CF3=0,0,LOOKUP(CF3,ﾃﾞｰﾀ入力!$AU$12:$AU$32,ﾃﾞｰﾀ入力!$AV$12:$AV$32))</f>
        <v>0</v>
      </c>
      <c r="CG7" s="1201"/>
      <c r="CH7" s="1201"/>
      <c r="CI7" s="1201"/>
      <c r="CJ7" s="1201">
        <f>IF(CJ3=0,0,LOOKUP(CJ3,ﾃﾞｰﾀ入力!$AU$12:$AU$32,ﾃﾞｰﾀ入力!$AV$12:$AV$32))</f>
        <v>0</v>
      </c>
      <c r="CK7" s="1201"/>
      <c r="CL7" s="1201"/>
      <c r="CM7" s="1202"/>
      <c r="CN7" s="1134">
        <f t="shared" si="0"/>
        <v>39</v>
      </c>
      <c r="CO7" s="1135"/>
      <c r="CP7" s="64"/>
      <c r="CT7" s="221"/>
      <c r="CU7" s="64"/>
      <c r="CV7" s="64"/>
      <c r="CX7" s="69"/>
      <c r="CY7" s="69"/>
      <c r="CZ7" s="69"/>
    </row>
    <row r="8" spans="1:105" ht="20.25" customHeight="1">
      <c r="I8" s="1311" t="s">
        <v>173</v>
      </c>
      <c r="J8" s="1311"/>
      <c r="K8" s="357" t="s">
        <v>168</v>
      </c>
      <c r="L8" s="1233">
        <f>CHOOSE($CA$1,ﾃﾞｰﾀ入力!W13,ﾃﾞｰﾀ入力!W16,ﾃﾞｰﾀ入力!W19,ﾃﾞｰﾀ入力!W22,ﾃﾞｰﾀ入力!W25,ﾃﾞｰﾀ入力!W28)</f>
        <v>0</v>
      </c>
      <c r="M8" s="1234"/>
      <c r="N8" s="1234"/>
      <c r="O8" s="1235"/>
      <c r="P8" s="1156">
        <f>CHOOSE($CA$1,ﾃﾞｰﾀ入力!$X13,ﾃﾞｰﾀ入力!$X16,ﾃﾞｰﾀ入力!$X19,ﾃﾞｰﾀ入力!$X22,ﾃﾞｰﾀ入力!$X25,ﾃﾞｰﾀ入力!$X28)</f>
        <v>0</v>
      </c>
      <c r="Q8" s="1156"/>
      <c r="R8" s="1156"/>
      <c r="S8" s="1156"/>
      <c r="T8" s="1156">
        <f>CHOOSE($CA$1,ﾃﾞｰﾀ入力!$Y13,ﾃﾞｰﾀ入力!$Y16,ﾃﾞｰﾀ入力!$Y19,ﾃﾞｰﾀ入力!$Y22,ﾃﾞｰﾀ入力!$Y25,ﾃﾞｰﾀ入力!$Y28)</f>
        <v>0</v>
      </c>
      <c r="U8" s="1156"/>
      <c r="V8" s="1156"/>
      <c r="W8" s="1156"/>
      <c r="X8" s="1156">
        <f>CHOOSE($CA$1,ﾃﾞｰﾀ入力!$Z13,ﾃﾞｰﾀ入力!$Z16,ﾃﾞｰﾀ入力!$Z19,ﾃﾞｰﾀ入力!$Z22,ﾃﾞｰﾀ入力!$Z25,ﾃﾞｰﾀ入力!$Z28)</f>
        <v>0</v>
      </c>
      <c r="Y8" s="1156"/>
      <c r="Z8" s="1156"/>
      <c r="AA8" s="1156"/>
      <c r="AB8" s="1156">
        <f>CHOOSE($CA$1,ﾃﾞｰﾀ入力!$AA13,ﾃﾞｰﾀ入力!$AA16,ﾃﾞｰﾀ入力!$AA19,ﾃﾞｰﾀ入力!$AA22,ﾃﾞｰﾀ入力!$AA25,ﾃﾞｰﾀ入力!$AA28)</f>
        <v>0</v>
      </c>
      <c r="AC8" s="1156"/>
      <c r="AD8" s="1156"/>
      <c r="AE8" s="1156"/>
      <c r="AF8" s="1156">
        <f>CHOOSE($CA$1,ﾃﾞｰﾀ入力!$AB13,ﾃﾞｰﾀ入力!$AB16,ﾃﾞｰﾀ入力!$AB19,ﾃﾞｰﾀ入力!$AB22,ﾃﾞｰﾀ入力!$AB25,ﾃﾞｰﾀ入力!$AB28)</f>
        <v>0</v>
      </c>
      <c r="AG8" s="1156"/>
      <c r="AH8" s="1156"/>
      <c r="AI8" s="1156"/>
      <c r="AJ8" s="1156">
        <f>CHOOSE($CA$1,ﾃﾞｰﾀ入力!$AC13,ﾃﾞｰﾀ入力!$AC16,ﾃﾞｰﾀ入力!$AC19,ﾃﾞｰﾀ入力!$AC22,ﾃﾞｰﾀ入力!$AC25,ﾃﾞｰﾀ入力!$AC28)</f>
        <v>0</v>
      </c>
      <c r="AK8" s="1156"/>
      <c r="AL8" s="1156"/>
      <c r="AM8" s="1156"/>
      <c r="AN8" s="1156">
        <f>CHOOSE($CA$1,ﾃﾞｰﾀ入力!$AD13,ﾃﾞｰﾀ入力!$AD16,ﾃﾞｰﾀ入力!$AD19,ﾃﾞｰﾀ入力!$AD22,ﾃﾞｰﾀ入力!$AD25,ﾃﾞｰﾀ入力!$AD28)</f>
        <v>0</v>
      </c>
      <c r="AO8" s="1156"/>
      <c r="AP8" s="1156"/>
      <c r="AQ8" s="1156"/>
      <c r="AR8" s="1156">
        <f>CHOOSE($CA$1,ﾃﾞｰﾀ入力!$AE13,ﾃﾞｰﾀ入力!$AE16,ﾃﾞｰﾀ入力!$AE19,ﾃﾞｰﾀ入力!$AE22,ﾃﾞｰﾀ入力!$AE25,ﾃﾞｰﾀ入力!$AE28)</f>
        <v>0</v>
      </c>
      <c r="AS8" s="1156"/>
      <c r="AT8" s="1156"/>
      <c r="AU8" s="1156"/>
      <c r="AV8" s="1156">
        <f>CHOOSE($CA$1,ﾃﾞｰﾀ入力!$AF13,ﾃﾞｰﾀ入力!$AF16,ﾃﾞｰﾀ入力!$AF19,ﾃﾞｰﾀ入力!$AF22,ﾃﾞｰﾀ入力!$AF25,ﾃﾞｰﾀ入力!$AF28)</f>
        <v>0</v>
      </c>
      <c r="AW8" s="1156"/>
      <c r="AX8" s="1156"/>
      <c r="AY8" s="1156"/>
      <c r="AZ8" s="1156">
        <f>CHOOSE($CA$1,ﾃﾞｰﾀ入力!$AG13,ﾃﾞｰﾀ入力!$AG16,ﾃﾞｰﾀ入力!$AG19,ﾃﾞｰﾀ入力!$AG22,ﾃﾞｰﾀ入力!$AG25,ﾃﾞｰﾀ入力!$AG28)</f>
        <v>0</v>
      </c>
      <c r="BA8" s="1156"/>
      <c r="BB8" s="1156"/>
      <c r="BC8" s="1156"/>
      <c r="BD8" s="1156">
        <f>CHOOSE($CA$1,ﾃﾞｰﾀ入力!$AH13,ﾃﾞｰﾀ入力!$AH16,ﾃﾞｰﾀ入力!$AH19,ﾃﾞｰﾀ入力!$AH22,ﾃﾞｰﾀ入力!$AH25,ﾃﾞｰﾀ入力!$AH28)</f>
        <v>0</v>
      </c>
      <c r="BE8" s="1156"/>
      <c r="BF8" s="1156"/>
      <c r="BG8" s="1156"/>
      <c r="BH8" s="1156">
        <f>CHOOSE($CA$1,ﾃﾞｰﾀ入力!$AI13,ﾃﾞｰﾀ入力!$AI16,ﾃﾞｰﾀ入力!$AI19,ﾃﾞｰﾀ入力!$AI22,ﾃﾞｰﾀ入力!$AI25,ﾃﾞｰﾀ入力!$AI28)</f>
        <v>0</v>
      </c>
      <c r="BI8" s="1156"/>
      <c r="BJ8" s="1156"/>
      <c r="BK8" s="1156"/>
      <c r="BL8" s="1156">
        <f>CHOOSE($CA$1,ﾃﾞｰﾀ入力!$AJ13,ﾃﾞｰﾀ入力!$AJ16,ﾃﾞｰﾀ入力!$AJ19,ﾃﾞｰﾀ入力!$AJ22,ﾃﾞｰﾀ入力!$AJ25,ﾃﾞｰﾀ入力!$AJ28)</f>
        <v>0</v>
      </c>
      <c r="BM8" s="1156"/>
      <c r="BN8" s="1156"/>
      <c r="BO8" s="1156"/>
      <c r="BP8" s="1156">
        <f>CHOOSE($CA$1,ﾃﾞｰﾀ入力!$AK13,ﾃﾞｰﾀ入力!$AK16,ﾃﾞｰﾀ入力!$AK19,ﾃﾞｰﾀ入力!$AK22,ﾃﾞｰﾀ入力!$AK25,ﾃﾞｰﾀ入力!$AK28)</f>
        <v>0</v>
      </c>
      <c r="BQ8" s="1156"/>
      <c r="BR8" s="1156"/>
      <c r="BS8" s="1156"/>
      <c r="BT8" s="1156">
        <f>CHOOSE($CA$1,ﾃﾞｰﾀ入力!$AL13,ﾃﾞｰﾀ入力!$AL16,ﾃﾞｰﾀ入力!$AL19,ﾃﾞｰﾀ入力!$AL22,ﾃﾞｰﾀ入力!$AL25,ﾃﾞｰﾀ入力!$AL28)</f>
        <v>0</v>
      </c>
      <c r="BU8" s="1156"/>
      <c r="BV8" s="1156"/>
      <c r="BW8" s="1156"/>
      <c r="BX8" s="1156">
        <f>CHOOSE($CA$1,ﾃﾞｰﾀ入力!$AM13,ﾃﾞｰﾀ入力!$AM16,ﾃﾞｰﾀ入力!$AM19,ﾃﾞｰﾀ入力!$AM22,ﾃﾞｰﾀ入力!$AM25,ﾃﾞｰﾀ入力!$AM28)</f>
        <v>0</v>
      </c>
      <c r="BY8" s="1156"/>
      <c r="BZ8" s="1156"/>
      <c r="CA8" s="1156"/>
      <c r="CB8" s="1156">
        <f>CHOOSE($CA$1,ﾃﾞｰﾀ入力!$AN13,ﾃﾞｰﾀ入力!$AN16,ﾃﾞｰﾀ入力!$AN19,ﾃﾞｰﾀ入力!$AN22,ﾃﾞｰﾀ入力!$AN25,ﾃﾞｰﾀ入力!$AN28)</f>
        <v>0</v>
      </c>
      <c r="CC8" s="1156"/>
      <c r="CD8" s="1156"/>
      <c r="CE8" s="1156"/>
      <c r="CF8" s="1156">
        <f>CHOOSE($CA$1,ﾃﾞｰﾀ入力!$AO13,ﾃﾞｰﾀ入力!$AO16,ﾃﾞｰﾀ入力!$AO19,ﾃﾞｰﾀ入力!$AO22,ﾃﾞｰﾀ入力!$AO25,ﾃﾞｰﾀ入力!$AO28)</f>
        <v>0</v>
      </c>
      <c r="CG8" s="1156"/>
      <c r="CH8" s="1156"/>
      <c r="CI8" s="1156"/>
      <c r="CJ8" s="1156">
        <f>CHOOSE($CA$1,ﾃﾞｰﾀ入力!$AP13,ﾃﾞｰﾀ入力!$AP16,ﾃﾞｰﾀ入力!$AP19,ﾃﾞｰﾀ入力!$AP22,ﾃﾞｰﾀ入力!$AP25,ﾃﾞｰﾀ入力!$AP28)</f>
        <v>0</v>
      </c>
      <c r="CK8" s="1156"/>
      <c r="CL8" s="1156"/>
      <c r="CM8" s="1203"/>
      <c r="CN8" s="1136">
        <f t="shared" si="0"/>
        <v>0</v>
      </c>
      <c r="CO8" s="1137"/>
      <c r="CP8" s="64"/>
      <c r="CT8" s="221"/>
      <c r="CU8" s="64"/>
      <c r="CV8" s="64"/>
      <c r="CX8" s="69"/>
      <c r="CY8" s="69"/>
      <c r="CZ8" s="69"/>
    </row>
    <row r="9" spans="1:105" ht="20.25" customHeight="1">
      <c r="I9" s="1304" t="s">
        <v>174</v>
      </c>
      <c r="J9" s="1305"/>
      <c r="K9" s="357" t="s">
        <v>168</v>
      </c>
      <c r="L9" s="1233">
        <f>CHOOSE($CA$1,ﾃﾞｰﾀ入力!W14,ﾃﾞｰﾀ入力!W17,ﾃﾞｰﾀ入力!W20,ﾃﾞｰﾀ入力!W23,ﾃﾞｰﾀ入力!W26,ﾃﾞｰﾀ入力!W29)</f>
        <v>0</v>
      </c>
      <c r="M9" s="1234"/>
      <c r="N9" s="1234"/>
      <c r="O9" s="1235"/>
      <c r="P9" s="1138">
        <f>CHOOSE($CA$1,ﾃﾞｰﾀ入力!$X14,ﾃﾞｰﾀ入力!$X17,ﾃﾞｰﾀ入力!$X20,ﾃﾞｰﾀ入力!$X23,ﾃﾞｰﾀ入力!$X26,ﾃﾞｰﾀ入力!$X29)</f>
        <v>0</v>
      </c>
      <c r="Q9" s="1164"/>
      <c r="R9" s="1164"/>
      <c r="S9" s="1165"/>
      <c r="T9" s="1138">
        <f>CHOOSE($CA$1,ﾃﾞｰﾀ入力!$Y14,ﾃﾞｰﾀ入力!$Y17,ﾃﾞｰﾀ入力!$Y20,ﾃﾞｰﾀ入力!$Y23,ﾃﾞｰﾀ入力!$Y26,ﾃﾞｰﾀ入力!$Y29)</f>
        <v>0</v>
      </c>
      <c r="U9" s="1164"/>
      <c r="V9" s="1164"/>
      <c r="W9" s="1165"/>
      <c r="X9" s="1138">
        <f>CHOOSE($CA$1,ﾃﾞｰﾀ入力!$Z14,ﾃﾞｰﾀ入力!$Z17,ﾃﾞｰﾀ入力!$Z20,ﾃﾞｰﾀ入力!$Z23,ﾃﾞｰﾀ入力!$Z26,ﾃﾞｰﾀ入力!$Z29)</f>
        <v>0</v>
      </c>
      <c r="Y9" s="1164"/>
      <c r="Z9" s="1164"/>
      <c r="AA9" s="1165"/>
      <c r="AB9" s="1138">
        <f>CHOOSE($CA$1,ﾃﾞｰﾀ入力!$AA14,ﾃﾞｰﾀ入力!$AA17,ﾃﾞｰﾀ入力!$AA20,ﾃﾞｰﾀ入力!$AA23,ﾃﾞｰﾀ入力!$AA26,ﾃﾞｰﾀ入力!$AA29)</f>
        <v>0</v>
      </c>
      <c r="AC9" s="1164"/>
      <c r="AD9" s="1164"/>
      <c r="AE9" s="1165"/>
      <c r="AF9" s="1138">
        <f>CHOOSE($CA$1,ﾃﾞｰﾀ入力!$AB14,ﾃﾞｰﾀ入力!$AB17,ﾃﾞｰﾀ入力!$AB20,ﾃﾞｰﾀ入力!$AB23,ﾃﾞｰﾀ入力!$AB26,ﾃﾞｰﾀ入力!$AB29)</f>
        <v>0</v>
      </c>
      <c r="AG9" s="1164"/>
      <c r="AH9" s="1164"/>
      <c r="AI9" s="1165"/>
      <c r="AJ9" s="1138">
        <f>CHOOSE($CA$1,ﾃﾞｰﾀ入力!$AC14,ﾃﾞｰﾀ入力!$AC17,ﾃﾞｰﾀ入力!$AC20,ﾃﾞｰﾀ入力!$AC23,ﾃﾞｰﾀ入力!$AC26,ﾃﾞｰﾀ入力!$AC29)</f>
        <v>0</v>
      </c>
      <c r="AK9" s="1164"/>
      <c r="AL9" s="1164"/>
      <c r="AM9" s="1165"/>
      <c r="AN9" s="1138">
        <f>CHOOSE($CA$1,ﾃﾞｰﾀ入力!$AD14,ﾃﾞｰﾀ入力!$AD17,ﾃﾞｰﾀ入力!$AD20,ﾃﾞｰﾀ入力!$AD23,ﾃﾞｰﾀ入力!$AD26,ﾃﾞｰﾀ入力!$AD29)</f>
        <v>0</v>
      </c>
      <c r="AO9" s="1164"/>
      <c r="AP9" s="1164"/>
      <c r="AQ9" s="1165"/>
      <c r="AR9" s="1138">
        <f>CHOOSE($CA$1,ﾃﾞｰﾀ入力!$AE14,ﾃﾞｰﾀ入力!$AE17,ﾃﾞｰﾀ入力!$AE20,ﾃﾞｰﾀ入力!$AE23,ﾃﾞｰﾀ入力!$AE26,ﾃﾞｰﾀ入力!$AE29)</f>
        <v>0</v>
      </c>
      <c r="AS9" s="1164"/>
      <c r="AT9" s="1164"/>
      <c r="AU9" s="1165"/>
      <c r="AV9" s="1138">
        <f>CHOOSE($CA$1,ﾃﾞｰﾀ入力!$AF14,ﾃﾞｰﾀ入力!$AF17,ﾃﾞｰﾀ入力!$AF20,ﾃﾞｰﾀ入力!$AF23,ﾃﾞｰﾀ入力!$AF26,ﾃﾞｰﾀ入力!$AF29)</f>
        <v>0</v>
      </c>
      <c r="AW9" s="1164"/>
      <c r="AX9" s="1164"/>
      <c r="AY9" s="1165"/>
      <c r="AZ9" s="1138">
        <f>CHOOSE($CA$1,ﾃﾞｰﾀ入力!$AG14,ﾃﾞｰﾀ入力!$AG17,ﾃﾞｰﾀ入力!$AG20,ﾃﾞｰﾀ入力!$AG23,ﾃﾞｰﾀ入力!$AG26,ﾃﾞｰﾀ入力!$AG29)</f>
        <v>0</v>
      </c>
      <c r="BA9" s="1164"/>
      <c r="BB9" s="1164"/>
      <c r="BC9" s="1165"/>
      <c r="BD9" s="1138">
        <f>CHOOSE($CA$1,ﾃﾞｰﾀ入力!$AH14,ﾃﾞｰﾀ入力!$AH17,ﾃﾞｰﾀ入力!$AH20,ﾃﾞｰﾀ入力!$AH23,ﾃﾞｰﾀ入力!$AH26,ﾃﾞｰﾀ入力!$AH29)</f>
        <v>0</v>
      </c>
      <c r="BE9" s="1164"/>
      <c r="BF9" s="1164"/>
      <c r="BG9" s="1165"/>
      <c r="BH9" s="1138">
        <f>CHOOSE($CA$1,ﾃﾞｰﾀ入力!$AI14,ﾃﾞｰﾀ入力!$AI17,ﾃﾞｰﾀ入力!$AI20,ﾃﾞｰﾀ入力!$AI23,ﾃﾞｰﾀ入力!$AI26,ﾃﾞｰﾀ入力!$AI29)</f>
        <v>0</v>
      </c>
      <c r="BI9" s="1164"/>
      <c r="BJ9" s="1164"/>
      <c r="BK9" s="1165"/>
      <c r="BL9" s="1138">
        <f>CHOOSE($CA$1,ﾃﾞｰﾀ入力!$AJ14,ﾃﾞｰﾀ入力!$AJ17,ﾃﾞｰﾀ入力!$AJ20,ﾃﾞｰﾀ入力!$AJ23,ﾃﾞｰﾀ入力!$AJ26,ﾃﾞｰﾀ入力!$AJ29)</f>
        <v>0</v>
      </c>
      <c r="BM9" s="1164"/>
      <c r="BN9" s="1164"/>
      <c r="BO9" s="1165"/>
      <c r="BP9" s="1138">
        <f>CHOOSE($CA$1,ﾃﾞｰﾀ入力!$AK14,ﾃﾞｰﾀ入力!$AK17,ﾃﾞｰﾀ入力!$AK20,ﾃﾞｰﾀ入力!$AK23,ﾃﾞｰﾀ入力!$AK26,ﾃﾞｰﾀ入力!$AK29)</f>
        <v>0</v>
      </c>
      <c r="BQ9" s="1164"/>
      <c r="BR9" s="1164"/>
      <c r="BS9" s="1165"/>
      <c r="BT9" s="1138">
        <f>CHOOSE($CA$1,ﾃﾞｰﾀ入力!$AL14,ﾃﾞｰﾀ入力!$AL17,ﾃﾞｰﾀ入力!$AL20,ﾃﾞｰﾀ入力!$AL23,ﾃﾞｰﾀ入力!$AL26,ﾃﾞｰﾀ入力!$AL29)</f>
        <v>0</v>
      </c>
      <c r="BU9" s="1164"/>
      <c r="BV9" s="1164"/>
      <c r="BW9" s="1165"/>
      <c r="BX9" s="1138">
        <f>CHOOSE($CA$1,ﾃﾞｰﾀ入力!$AM14,ﾃﾞｰﾀ入力!$AM17,ﾃﾞｰﾀ入力!$AM20,ﾃﾞｰﾀ入力!$AM23,ﾃﾞｰﾀ入力!$AM26,ﾃﾞｰﾀ入力!$AM29)</f>
        <v>0</v>
      </c>
      <c r="BY9" s="1164"/>
      <c r="BZ9" s="1164"/>
      <c r="CA9" s="1165"/>
      <c r="CB9" s="1138">
        <f>CHOOSE($CA$1,ﾃﾞｰﾀ入力!$AN14,ﾃﾞｰﾀ入力!$AN17,ﾃﾞｰﾀ入力!$AN20,ﾃﾞｰﾀ入力!$AN23,ﾃﾞｰﾀ入力!$AN26,ﾃﾞｰﾀ入力!$AN29)</f>
        <v>0</v>
      </c>
      <c r="CC9" s="1164"/>
      <c r="CD9" s="1164"/>
      <c r="CE9" s="1165"/>
      <c r="CF9" s="1138">
        <f>CHOOSE($CA$1,ﾃﾞｰﾀ入力!$AO14,ﾃﾞｰﾀ入力!$AO17,ﾃﾞｰﾀ入力!$AO20,ﾃﾞｰﾀ入力!$AO23,ﾃﾞｰﾀ入力!$AO26,ﾃﾞｰﾀ入力!$AO29)</f>
        <v>0</v>
      </c>
      <c r="CG9" s="1164"/>
      <c r="CH9" s="1164"/>
      <c r="CI9" s="1165"/>
      <c r="CJ9" s="1138">
        <f>CHOOSE($CA$1,ﾃﾞｰﾀ入力!$AP14,ﾃﾞｰﾀ入力!$AP17,ﾃﾞｰﾀ入力!$AP20,ﾃﾞｰﾀ入力!$AP23,ﾃﾞｰﾀ入力!$AP26,ﾃﾞｰﾀ入力!$AP29)</f>
        <v>0</v>
      </c>
      <c r="CK9" s="1164"/>
      <c r="CL9" s="1164"/>
      <c r="CM9" s="1164"/>
      <c r="CN9" s="1136">
        <f t="shared" si="0"/>
        <v>0</v>
      </c>
      <c r="CO9" s="1137"/>
      <c r="CP9" s="64"/>
      <c r="CT9" s="221"/>
      <c r="CU9" s="64"/>
      <c r="CV9" s="64"/>
      <c r="CX9" s="69"/>
      <c r="CY9" s="69"/>
      <c r="CZ9" s="69"/>
    </row>
    <row r="10" spans="1:105" ht="20.25" customHeight="1">
      <c r="I10" s="1308" t="s">
        <v>175</v>
      </c>
      <c r="J10" s="1309"/>
      <c r="K10" s="362" t="s">
        <v>168</v>
      </c>
      <c r="L10" s="1325">
        <f>CHOOSE($CA$1,ﾃﾞｰﾀ入力!W15,ﾃﾞｰﾀ入力!W18,ﾃﾞｰﾀ入力!W21,ﾃﾞｰﾀ入力!W24,ﾃﾞｰﾀ入力!W27,ﾃﾞｰﾀ入力!W30)</f>
        <v>0</v>
      </c>
      <c r="M10" s="1326"/>
      <c r="N10" s="1326"/>
      <c r="O10" s="1327"/>
      <c r="P10" s="1163">
        <f>CHOOSE($CA$1,ﾃﾞｰﾀ入力!$X15,ﾃﾞｰﾀ入力!$X18,ﾃﾞｰﾀ入力!$X21,ﾃﾞｰﾀ入力!$X24,ﾃﾞｰﾀ入力!$X27,ﾃﾞｰﾀ入力!$X30)</f>
        <v>0</v>
      </c>
      <c r="Q10" s="1163"/>
      <c r="R10" s="1163"/>
      <c r="S10" s="1163"/>
      <c r="T10" s="1163">
        <f>CHOOSE($CA$1,ﾃﾞｰﾀ入力!$Y15,ﾃﾞｰﾀ入力!$Y18,ﾃﾞｰﾀ入力!$Y21,ﾃﾞｰﾀ入力!$Y24,ﾃﾞｰﾀ入力!$Y27,ﾃﾞｰﾀ入力!$Y30)</f>
        <v>0</v>
      </c>
      <c r="U10" s="1163"/>
      <c r="V10" s="1163"/>
      <c r="W10" s="1163"/>
      <c r="X10" s="1163">
        <f>CHOOSE($CA$1,ﾃﾞｰﾀ入力!$Z15,ﾃﾞｰﾀ入力!$Z18,ﾃﾞｰﾀ入力!$Z21,ﾃﾞｰﾀ入力!$Z24,ﾃﾞｰﾀ入力!$Z27,ﾃﾞｰﾀ入力!$Z30)</f>
        <v>0</v>
      </c>
      <c r="Y10" s="1163"/>
      <c r="Z10" s="1163"/>
      <c r="AA10" s="1163"/>
      <c r="AB10" s="1163">
        <f>CHOOSE($CA$1,ﾃﾞｰﾀ入力!$AA15,ﾃﾞｰﾀ入力!$AA18,ﾃﾞｰﾀ入力!$AA21,ﾃﾞｰﾀ入力!$AA24,ﾃﾞｰﾀ入力!$AA27,ﾃﾞｰﾀ入力!$AA30)</f>
        <v>0</v>
      </c>
      <c r="AC10" s="1163"/>
      <c r="AD10" s="1163"/>
      <c r="AE10" s="1163"/>
      <c r="AF10" s="1163">
        <f>CHOOSE($CA$1,ﾃﾞｰﾀ入力!$AB15,ﾃﾞｰﾀ入力!$AB18,ﾃﾞｰﾀ入力!$AB21,ﾃﾞｰﾀ入力!$AB24,ﾃﾞｰﾀ入力!$AB27,ﾃﾞｰﾀ入力!$AB30)</f>
        <v>0</v>
      </c>
      <c r="AG10" s="1163"/>
      <c r="AH10" s="1163"/>
      <c r="AI10" s="1163"/>
      <c r="AJ10" s="1163">
        <f>CHOOSE($CA$1,ﾃﾞｰﾀ入力!$AC15,ﾃﾞｰﾀ入力!$AC18,ﾃﾞｰﾀ入力!$AC21,ﾃﾞｰﾀ入力!$AC24,ﾃﾞｰﾀ入力!$AC27,ﾃﾞｰﾀ入力!$AC30)</f>
        <v>0</v>
      </c>
      <c r="AK10" s="1163"/>
      <c r="AL10" s="1163"/>
      <c r="AM10" s="1163"/>
      <c r="AN10" s="1163">
        <f>CHOOSE($CA$1,ﾃﾞｰﾀ入力!$AD15,ﾃﾞｰﾀ入力!$AD18,ﾃﾞｰﾀ入力!$AD21,ﾃﾞｰﾀ入力!$AD24,ﾃﾞｰﾀ入力!$AD27,ﾃﾞｰﾀ入力!$AD30)</f>
        <v>0</v>
      </c>
      <c r="AO10" s="1163"/>
      <c r="AP10" s="1163"/>
      <c r="AQ10" s="1163"/>
      <c r="AR10" s="1163">
        <f>CHOOSE($CA$1,ﾃﾞｰﾀ入力!$AE15,ﾃﾞｰﾀ入力!$AE18,ﾃﾞｰﾀ入力!$AE21,ﾃﾞｰﾀ入力!$AE24,ﾃﾞｰﾀ入力!$AE27,ﾃﾞｰﾀ入力!$AE30)</f>
        <v>0</v>
      </c>
      <c r="AS10" s="1163"/>
      <c r="AT10" s="1163"/>
      <c r="AU10" s="1163"/>
      <c r="AV10" s="1163">
        <f>CHOOSE($CA$1,ﾃﾞｰﾀ入力!$AF15,ﾃﾞｰﾀ入力!$AF18,ﾃﾞｰﾀ入力!$AF21,ﾃﾞｰﾀ入力!$AF24,ﾃﾞｰﾀ入力!$AF27,ﾃﾞｰﾀ入力!$AF30)</f>
        <v>0</v>
      </c>
      <c r="AW10" s="1163"/>
      <c r="AX10" s="1163"/>
      <c r="AY10" s="1163"/>
      <c r="AZ10" s="1163">
        <f>CHOOSE($CA$1,ﾃﾞｰﾀ入力!$AG15,ﾃﾞｰﾀ入力!$AG18,ﾃﾞｰﾀ入力!$AG21,ﾃﾞｰﾀ入力!$AG24,ﾃﾞｰﾀ入力!$AG27,ﾃﾞｰﾀ入力!$AG30)</f>
        <v>0</v>
      </c>
      <c r="BA10" s="1163"/>
      <c r="BB10" s="1163"/>
      <c r="BC10" s="1163"/>
      <c r="BD10" s="1163">
        <f>CHOOSE($CA$1,ﾃﾞｰﾀ入力!$AH15,ﾃﾞｰﾀ入力!$AH18,ﾃﾞｰﾀ入力!$AH21,ﾃﾞｰﾀ入力!$AH24,ﾃﾞｰﾀ入力!$AH27,ﾃﾞｰﾀ入力!$AH30)</f>
        <v>0</v>
      </c>
      <c r="BE10" s="1163"/>
      <c r="BF10" s="1163"/>
      <c r="BG10" s="1163"/>
      <c r="BH10" s="1163">
        <f>CHOOSE($CA$1,ﾃﾞｰﾀ入力!$AI15,ﾃﾞｰﾀ入力!$AI18,ﾃﾞｰﾀ入力!$AI21,ﾃﾞｰﾀ入力!$AI24,ﾃﾞｰﾀ入力!$AI27,ﾃﾞｰﾀ入力!$AI30)</f>
        <v>0</v>
      </c>
      <c r="BI10" s="1163"/>
      <c r="BJ10" s="1163"/>
      <c r="BK10" s="1163"/>
      <c r="BL10" s="1163">
        <f>CHOOSE($CA$1,ﾃﾞｰﾀ入力!$AJ15,ﾃﾞｰﾀ入力!$AJ18,ﾃﾞｰﾀ入力!$AJ21,ﾃﾞｰﾀ入力!$AJ24,ﾃﾞｰﾀ入力!$AJ27,ﾃﾞｰﾀ入力!$AJ30)</f>
        <v>0</v>
      </c>
      <c r="BM10" s="1163"/>
      <c r="BN10" s="1163"/>
      <c r="BO10" s="1163"/>
      <c r="BP10" s="1163">
        <f>CHOOSE($CA$1,ﾃﾞｰﾀ入力!$AK15,ﾃﾞｰﾀ入力!$AK18,ﾃﾞｰﾀ入力!$AK21,ﾃﾞｰﾀ入力!$AK24,ﾃﾞｰﾀ入力!$AK27,ﾃﾞｰﾀ入力!$AK30)</f>
        <v>0</v>
      </c>
      <c r="BQ10" s="1163"/>
      <c r="BR10" s="1163"/>
      <c r="BS10" s="1163"/>
      <c r="BT10" s="1163">
        <f>CHOOSE($CA$1,ﾃﾞｰﾀ入力!$AL15,ﾃﾞｰﾀ入力!$AL18,ﾃﾞｰﾀ入力!$AL21,ﾃﾞｰﾀ入力!$AL24,ﾃﾞｰﾀ入力!$AL27,ﾃﾞｰﾀ入力!$AL30)</f>
        <v>0</v>
      </c>
      <c r="BU10" s="1163"/>
      <c r="BV10" s="1163"/>
      <c r="BW10" s="1163"/>
      <c r="BX10" s="1163">
        <f>CHOOSE($CA$1,ﾃﾞｰﾀ入力!$AM15,ﾃﾞｰﾀ入力!$AM18,ﾃﾞｰﾀ入力!$AM21,ﾃﾞｰﾀ入力!$AM24,ﾃﾞｰﾀ入力!$AM27,ﾃﾞｰﾀ入力!$AM30)</f>
        <v>0</v>
      </c>
      <c r="BY10" s="1163"/>
      <c r="BZ10" s="1163"/>
      <c r="CA10" s="1163"/>
      <c r="CB10" s="1163">
        <f>CHOOSE($CA$1,ﾃﾞｰﾀ入力!$AN15,ﾃﾞｰﾀ入力!$AN18,ﾃﾞｰﾀ入力!$AN21,ﾃﾞｰﾀ入力!$AN24,ﾃﾞｰﾀ入力!$AN27,ﾃﾞｰﾀ入力!$AN30)</f>
        <v>0</v>
      </c>
      <c r="CC10" s="1163"/>
      <c r="CD10" s="1163"/>
      <c r="CE10" s="1163"/>
      <c r="CF10" s="1334">
        <f>CHOOSE($CA$1,ﾃﾞｰﾀ入力!$AO15,ﾃﾞｰﾀ入力!$AO18,ﾃﾞｰﾀ入力!$AO21,ﾃﾞｰﾀ入力!$AO24,ﾃﾞｰﾀ入力!$AO27,ﾃﾞｰﾀ入力!$AO30)</f>
        <v>0</v>
      </c>
      <c r="CG10" s="1334"/>
      <c r="CH10" s="1334"/>
      <c r="CI10" s="1334"/>
      <c r="CJ10" s="1334">
        <f>CHOOSE($CA$1,ﾃﾞｰﾀ入力!$AP15,ﾃﾞｰﾀ入力!$AP18,ﾃﾞｰﾀ入力!$AP21,ﾃﾞｰﾀ入力!$AP24,ﾃﾞｰﾀ入力!$AP27,ﾃﾞｰﾀ入力!$AP30)</f>
        <v>0</v>
      </c>
      <c r="CK10" s="1334"/>
      <c r="CL10" s="1334"/>
      <c r="CM10" s="1335"/>
      <c r="CN10" s="1223">
        <f t="shared" si="0"/>
        <v>0</v>
      </c>
      <c r="CO10" s="1224"/>
      <c r="CP10" s="64"/>
      <c r="CT10" s="221"/>
      <c r="CU10" s="64"/>
      <c r="CV10" s="64"/>
      <c r="CX10" s="69"/>
      <c r="CY10" s="69"/>
      <c r="CZ10" s="69"/>
    </row>
    <row r="11" spans="1:105" ht="15.75" customHeight="1">
      <c r="I11" s="1310" t="s">
        <v>176</v>
      </c>
      <c r="J11" s="1310"/>
      <c r="K11" s="363" t="s">
        <v>168</v>
      </c>
      <c r="L11" s="1250">
        <f>SUM(L7:O10)</f>
        <v>0</v>
      </c>
      <c r="M11" s="1251"/>
      <c r="N11" s="1251"/>
      <c r="O11" s="1252"/>
      <c r="P11" s="1292">
        <f>SUM(P7:S10)</f>
        <v>0</v>
      </c>
      <c r="Q11" s="1292"/>
      <c r="R11" s="1292"/>
      <c r="S11" s="1292"/>
      <c r="T11" s="1292">
        <f>SUM(T7:W10)</f>
        <v>0</v>
      </c>
      <c r="U11" s="1292"/>
      <c r="V11" s="1292"/>
      <c r="W11" s="1292"/>
      <c r="X11" s="1292">
        <f>SUM(X7:AA10)</f>
        <v>2</v>
      </c>
      <c r="Y11" s="1292"/>
      <c r="Z11" s="1292"/>
      <c r="AA11" s="1292"/>
      <c r="AB11" s="1292">
        <f>SUM(AB7:AE10)</f>
        <v>2</v>
      </c>
      <c r="AC11" s="1292"/>
      <c r="AD11" s="1292"/>
      <c r="AE11" s="1292"/>
      <c r="AF11" s="1292">
        <f>SUM(AF7:AI10)</f>
        <v>2</v>
      </c>
      <c r="AG11" s="1292"/>
      <c r="AH11" s="1292"/>
      <c r="AI11" s="1292"/>
      <c r="AJ11" s="1292">
        <f>SUM(AJ7:AM10)</f>
        <v>2</v>
      </c>
      <c r="AK11" s="1292"/>
      <c r="AL11" s="1292"/>
      <c r="AM11" s="1292"/>
      <c r="AN11" s="1292">
        <f>SUM(AN7:AQ10)</f>
        <v>4</v>
      </c>
      <c r="AO11" s="1292"/>
      <c r="AP11" s="1292"/>
      <c r="AQ11" s="1292"/>
      <c r="AR11" s="1292">
        <f>SUM(AR7:AU10)</f>
        <v>4</v>
      </c>
      <c r="AS11" s="1292"/>
      <c r="AT11" s="1292"/>
      <c r="AU11" s="1292"/>
      <c r="AV11" s="1292">
        <f>SUM(AV7:AY10)</f>
        <v>4</v>
      </c>
      <c r="AW11" s="1292"/>
      <c r="AX11" s="1292"/>
      <c r="AY11" s="1292"/>
      <c r="AZ11" s="1292">
        <f>SUM(AZ7:BC10)</f>
        <v>4</v>
      </c>
      <c r="BA11" s="1292"/>
      <c r="BB11" s="1292"/>
      <c r="BC11" s="1292"/>
      <c r="BD11" s="1292">
        <f>SUM(BD7:BG10)</f>
        <v>4</v>
      </c>
      <c r="BE11" s="1292"/>
      <c r="BF11" s="1292"/>
      <c r="BG11" s="1292"/>
      <c r="BH11" s="1292">
        <f>SUM(BH7:BK10)</f>
        <v>3</v>
      </c>
      <c r="BI11" s="1292"/>
      <c r="BJ11" s="1292"/>
      <c r="BK11" s="1292"/>
      <c r="BL11" s="1292">
        <f>SUM(BL7:BO10)</f>
        <v>2</v>
      </c>
      <c r="BM11" s="1292"/>
      <c r="BN11" s="1292"/>
      <c r="BO11" s="1292"/>
      <c r="BP11" s="1292">
        <f>SUM(BP7:BS10)</f>
        <v>2</v>
      </c>
      <c r="BQ11" s="1292"/>
      <c r="BR11" s="1292"/>
      <c r="BS11" s="1292"/>
      <c r="BT11" s="1292">
        <f>SUM(BT7:BW10)</f>
        <v>2</v>
      </c>
      <c r="BU11" s="1292"/>
      <c r="BV11" s="1292"/>
      <c r="BW11" s="1292"/>
      <c r="BX11" s="1292">
        <f>SUM(BX7:CA10)</f>
        <v>2</v>
      </c>
      <c r="BY11" s="1292"/>
      <c r="BZ11" s="1292"/>
      <c r="CA11" s="1292"/>
      <c r="CB11" s="1292">
        <f>SUM(CB7:CE10)</f>
        <v>0</v>
      </c>
      <c r="CC11" s="1292"/>
      <c r="CD11" s="1292"/>
      <c r="CE11" s="1292"/>
      <c r="CF11" s="1292">
        <f>SUM(CF7:CI10)</f>
        <v>0</v>
      </c>
      <c r="CG11" s="1292"/>
      <c r="CH11" s="1292"/>
      <c r="CI11" s="1292"/>
      <c r="CJ11" s="1336">
        <f>SUM(CJ7:CM10)</f>
        <v>0</v>
      </c>
      <c r="CK11" s="1336"/>
      <c r="CL11" s="1336"/>
      <c r="CM11" s="1337"/>
      <c r="CN11" s="1259">
        <f t="shared" si="0"/>
        <v>39</v>
      </c>
      <c r="CO11" s="1260"/>
      <c r="CP11" s="64"/>
      <c r="CT11" s="221"/>
      <c r="CU11" s="64"/>
      <c r="CV11" s="64"/>
      <c r="CX11" s="69"/>
      <c r="CY11" s="69"/>
      <c r="CZ11" s="69"/>
    </row>
    <row r="12" spans="1:105" ht="17.25" customHeight="1">
      <c r="C12" s="64"/>
      <c r="D12" s="64"/>
      <c r="E12" s="64"/>
      <c r="F12" s="64"/>
      <c r="G12" s="64"/>
      <c r="I12" s="248"/>
      <c r="J12" s="1313"/>
      <c r="K12" s="1313"/>
      <c r="L12" s="365">
        <v>5</v>
      </c>
      <c r="M12" s="365">
        <v>5.25</v>
      </c>
      <c r="N12" s="365">
        <v>5.5</v>
      </c>
      <c r="O12" s="365">
        <v>5.75</v>
      </c>
      <c r="P12" s="249">
        <v>6</v>
      </c>
      <c r="Q12" s="249">
        <v>6.25</v>
      </c>
      <c r="R12" s="249">
        <v>6.5</v>
      </c>
      <c r="S12" s="250">
        <v>6.75</v>
      </c>
      <c r="T12" s="250">
        <v>7</v>
      </c>
      <c r="U12" s="250">
        <v>7.25</v>
      </c>
      <c r="V12" s="250">
        <v>7.5</v>
      </c>
      <c r="W12" s="250">
        <v>7.75</v>
      </c>
      <c r="X12" s="250">
        <v>8</v>
      </c>
      <c r="Y12" s="250">
        <v>8.25</v>
      </c>
      <c r="Z12" s="250">
        <v>8.5</v>
      </c>
      <c r="AA12" s="250">
        <v>8.75</v>
      </c>
      <c r="AB12" s="251">
        <v>9</v>
      </c>
      <c r="AC12" s="251">
        <v>9.25</v>
      </c>
      <c r="AD12" s="251">
        <v>9.5</v>
      </c>
      <c r="AE12" s="251">
        <v>9.75</v>
      </c>
      <c r="AF12" s="251">
        <v>10</v>
      </c>
      <c r="AG12" s="251">
        <v>10.25</v>
      </c>
      <c r="AH12" s="251">
        <v>10.5</v>
      </c>
      <c r="AI12" s="251">
        <v>10.75</v>
      </c>
      <c r="AJ12" s="251">
        <v>11</v>
      </c>
      <c r="AK12" s="251">
        <v>11.25</v>
      </c>
      <c r="AL12" s="251">
        <v>11.5</v>
      </c>
      <c r="AM12" s="251">
        <v>11.75</v>
      </c>
      <c r="AN12" s="250">
        <v>12</v>
      </c>
      <c r="AO12" s="250">
        <v>12.25</v>
      </c>
      <c r="AP12" s="250">
        <v>12.5</v>
      </c>
      <c r="AQ12" s="250">
        <v>12.75</v>
      </c>
      <c r="AR12" s="251">
        <v>13</v>
      </c>
      <c r="AS12" s="251">
        <v>13.25</v>
      </c>
      <c r="AT12" s="251">
        <v>13.5</v>
      </c>
      <c r="AU12" s="251">
        <v>13.75</v>
      </c>
      <c r="AV12" s="251">
        <v>14</v>
      </c>
      <c r="AW12" s="251">
        <v>14.25</v>
      </c>
      <c r="AX12" s="251">
        <v>14.5</v>
      </c>
      <c r="AY12" s="251">
        <v>14.75</v>
      </c>
      <c r="AZ12" s="251">
        <v>15</v>
      </c>
      <c r="BA12" s="251">
        <v>15.25</v>
      </c>
      <c r="BB12" s="251">
        <v>15.5</v>
      </c>
      <c r="BC12" s="251">
        <v>15.75</v>
      </c>
      <c r="BD12" s="251">
        <v>16</v>
      </c>
      <c r="BE12" s="251">
        <v>16.25</v>
      </c>
      <c r="BF12" s="251">
        <v>16.5</v>
      </c>
      <c r="BG12" s="251">
        <v>16.75</v>
      </c>
      <c r="BH12" s="251">
        <v>17</v>
      </c>
      <c r="BI12" s="251">
        <v>17.25</v>
      </c>
      <c r="BJ12" s="251">
        <v>17.5</v>
      </c>
      <c r="BK12" s="251">
        <v>17.75</v>
      </c>
      <c r="BL12" s="251">
        <v>18</v>
      </c>
      <c r="BM12" s="251">
        <v>18.25</v>
      </c>
      <c r="BN12" s="251">
        <v>18.5</v>
      </c>
      <c r="BO12" s="251">
        <v>18.75</v>
      </c>
      <c r="BP12" s="251">
        <v>19</v>
      </c>
      <c r="BQ12" s="251">
        <v>19.25</v>
      </c>
      <c r="BR12" s="251">
        <v>19.5</v>
      </c>
      <c r="BS12" s="251">
        <v>19.75</v>
      </c>
      <c r="BT12" s="251">
        <v>20</v>
      </c>
      <c r="BU12" s="251">
        <v>20.25</v>
      </c>
      <c r="BV12" s="251">
        <v>20.5</v>
      </c>
      <c r="BW12" s="251">
        <v>20.75</v>
      </c>
      <c r="BX12" s="251">
        <v>21</v>
      </c>
      <c r="BY12" s="251">
        <v>21.25</v>
      </c>
      <c r="BZ12" s="251">
        <v>21.5</v>
      </c>
      <c r="CA12" s="251">
        <v>21.75</v>
      </c>
      <c r="CB12" s="251">
        <v>22</v>
      </c>
      <c r="CC12" s="251">
        <v>22.25</v>
      </c>
      <c r="CD12" s="251">
        <v>22.5</v>
      </c>
      <c r="CE12" s="251">
        <v>22.75</v>
      </c>
      <c r="CF12" s="251">
        <v>23</v>
      </c>
      <c r="CG12" s="251">
        <v>23.25</v>
      </c>
      <c r="CH12" s="251">
        <v>23.5</v>
      </c>
      <c r="CI12" s="251">
        <v>23.75</v>
      </c>
      <c r="CJ12" s="251">
        <v>24</v>
      </c>
      <c r="CK12" s="251">
        <v>24.25</v>
      </c>
      <c r="CL12" s="251">
        <v>24.5</v>
      </c>
      <c r="CM12" s="251">
        <v>24.75</v>
      </c>
      <c r="CN12" s="251"/>
      <c r="CO12" s="251"/>
      <c r="CP12" s="251"/>
      <c r="CR12" s="65"/>
      <c r="CS12" s="65"/>
      <c r="CT12" s="66"/>
      <c r="CU12" s="65"/>
      <c r="CV12" s="65"/>
      <c r="CX12" s="69"/>
      <c r="CY12" s="69"/>
      <c r="CZ12" s="69"/>
    </row>
    <row r="13" spans="1:105" ht="22.5" customHeight="1" thickBot="1">
      <c r="C13" s="65" t="s">
        <v>177</v>
      </c>
      <c r="D13" s="253" t="s">
        <v>203</v>
      </c>
      <c r="E13" s="253" t="s">
        <v>204</v>
      </c>
      <c r="F13" s="253" t="s">
        <v>178</v>
      </c>
      <c r="G13" s="253" t="s">
        <v>179</v>
      </c>
      <c r="H13" s="65" t="s">
        <v>79</v>
      </c>
      <c r="I13" s="254" t="s">
        <v>61</v>
      </c>
      <c r="J13" s="1476" t="s">
        <v>180</v>
      </c>
      <c r="K13" s="1477"/>
      <c r="L13" s="366">
        <v>0.20833333333333334</v>
      </c>
      <c r="M13" s="256"/>
      <c r="N13" s="256"/>
      <c r="O13" s="261"/>
      <c r="P13" s="257">
        <v>0.25</v>
      </c>
      <c r="Q13" s="258"/>
      <c r="R13" s="258"/>
      <c r="S13" s="259"/>
      <c r="T13" s="260" t="s">
        <v>149</v>
      </c>
      <c r="U13" s="258"/>
      <c r="V13" s="261"/>
      <c r="W13" s="256"/>
      <c r="X13" s="260" t="s">
        <v>150</v>
      </c>
      <c r="Y13" s="258"/>
      <c r="Z13" s="259"/>
      <c r="AA13" s="258"/>
      <c r="AB13" s="260" t="s">
        <v>151</v>
      </c>
      <c r="AC13" s="258"/>
      <c r="AD13" s="259"/>
      <c r="AE13" s="258"/>
      <c r="AF13" s="260" t="s">
        <v>152</v>
      </c>
      <c r="AG13" s="258"/>
      <c r="AH13" s="259"/>
      <c r="AI13" s="258"/>
      <c r="AJ13" s="260" t="s">
        <v>153</v>
      </c>
      <c r="AK13" s="258"/>
      <c r="AL13" s="259"/>
      <c r="AM13" s="258"/>
      <c r="AN13" s="260" t="s">
        <v>154</v>
      </c>
      <c r="AO13" s="258"/>
      <c r="AP13" s="259"/>
      <c r="AQ13" s="258"/>
      <c r="AR13" s="260" t="s">
        <v>155</v>
      </c>
      <c r="AS13" s="258"/>
      <c r="AT13" s="259"/>
      <c r="AU13" s="258"/>
      <c r="AV13" s="260" t="s">
        <v>156</v>
      </c>
      <c r="AW13" s="258"/>
      <c r="AX13" s="259"/>
      <c r="AY13" s="258"/>
      <c r="AZ13" s="260" t="s">
        <v>157</v>
      </c>
      <c r="BA13" s="258"/>
      <c r="BB13" s="259"/>
      <c r="BC13" s="258"/>
      <c r="BD13" s="260" t="s">
        <v>158</v>
      </c>
      <c r="BE13" s="258"/>
      <c r="BF13" s="259"/>
      <c r="BG13" s="258"/>
      <c r="BH13" s="260" t="s">
        <v>159</v>
      </c>
      <c r="BI13" s="258"/>
      <c r="BJ13" s="259"/>
      <c r="BK13" s="258"/>
      <c r="BL13" s="260" t="s">
        <v>160</v>
      </c>
      <c r="BM13" s="258"/>
      <c r="BN13" s="259"/>
      <c r="BO13" s="258"/>
      <c r="BP13" s="260" t="s">
        <v>161</v>
      </c>
      <c r="BQ13" s="258"/>
      <c r="BR13" s="259"/>
      <c r="BS13" s="258"/>
      <c r="BT13" s="260" t="s">
        <v>162</v>
      </c>
      <c r="BU13" s="258"/>
      <c r="BV13" s="259"/>
      <c r="BW13" s="258"/>
      <c r="BX13" s="260" t="s">
        <v>163</v>
      </c>
      <c r="BY13" s="258"/>
      <c r="BZ13" s="259"/>
      <c r="CA13" s="258"/>
      <c r="CB13" s="260" t="s">
        <v>164</v>
      </c>
      <c r="CC13" s="258"/>
      <c r="CD13" s="259"/>
      <c r="CE13" s="258"/>
      <c r="CF13" s="260" t="s">
        <v>165</v>
      </c>
      <c r="CG13" s="258"/>
      <c r="CH13" s="259"/>
      <c r="CI13" s="259"/>
      <c r="CJ13" s="258" t="s">
        <v>166</v>
      </c>
      <c r="CK13" s="258"/>
      <c r="CL13" s="258"/>
      <c r="CM13" s="262"/>
      <c r="CN13" s="1332" t="s">
        <v>181</v>
      </c>
      <c r="CO13" s="1331"/>
      <c r="CP13" s="1331" t="s">
        <v>182</v>
      </c>
      <c r="CQ13" s="1331"/>
      <c r="CR13" s="367" t="s">
        <v>183</v>
      </c>
      <c r="CS13" s="367" t="s">
        <v>184</v>
      </c>
      <c r="CT13" s="368" t="s">
        <v>185</v>
      </c>
      <c r="CU13" s="369" t="s">
        <v>186</v>
      </c>
      <c r="CV13" s="370" t="s">
        <v>81</v>
      </c>
      <c r="CW13" s="371" t="s">
        <v>82</v>
      </c>
      <c r="CY13" s="69"/>
      <c r="CZ13" s="267"/>
      <c r="DA13" s="268"/>
    </row>
    <row r="14" spans="1:105" ht="22.5" customHeight="1" thickTop="1">
      <c r="A14" s="441">
        <v>1</v>
      </c>
      <c r="B14" s="442" t="str">
        <f>ｼﾌﾄ原本!C5</f>
        <v>K.M</v>
      </c>
      <c r="C14" s="781" t="str">
        <f>ｼﾌﾄ原本!Z5</f>
        <v>F</v>
      </c>
      <c r="D14" s="433">
        <f>IF(COUNTIF($H$14:$H$30,1),VLOOKUP(1,$H$14:$CU$30,3,FALSE),0)</f>
        <v>0</v>
      </c>
      <c r="E14" s="427">
        <f>IF(COUNTIF($H$14:$H$30,1),VLOOKUP(1,$H$14:$CU$30,4,FALSE),0)</f>
        <v>0</v>
      </c>
      <c r="F14" s="428">
        <f>IF(COUNTIF($H$14:$H$30,1),VLOOKUP(1,$H$14:$CU$30,92,FALSE),0)</f>
        <v>0</v>
      </c>
      <c r="G14" s="434">
        <f>IF(COUNTIF($H$14:$H$30,1),VLOOKUP(1,$H$14:$CW$30,94,FALSE),0)</f>
        <v>0</v>
      </c>
      <c r="H14" s="810">
        <v>4</v>
      </c>
      <c r="I14" s="802" t="str">
        <f>IF(H14=0,0,LOOKUP(H14,ﾃﾞｰﾀ入力!$C$3:'ﾃﾞｰﾀ入力'!$C$40,ﾃﾞｰﾀ入力!$D$3:'ﾃﾞｰﾀ入力'!$D$40))</f>
        <v>I.Y</v>
      </c>
      <c r="J14" s="811">
        <v>7</v>
      </c>
      <c r="K14" s="812">
        <v>16</v>
      </c>
      <c r="L14" s="633">
        <f t="shared" ref="L14:AQ14" si="1">IF(AND(L12&gt;=$J$14,L12&lt;$K$14),"*",0)</f>
        <v>0</v>
      </c>
      <c r="M14" s="618">
        <f t="shared" si="1"/>
        <v>0</v>
      </c>
      <c r="N14" s="619">
        <f t="shared" si="1"/>
        <v>0</v>
      </c>
      <c r="O14" s="620">
        <f t="shared" si="1"/>
        <v>0</v>
      </c>
      <c r="P14" s="621">
        <f t="shared" si="1"/>
        <v>0</v>
      </c>
      <c r="Q14" s="622">
        <f t="shared" si="1"/>
        <v>0</v>
      </c>
      <c r="R14" s="824">
        <f t="shared" si="1"/>
        <v>0</v>
      </c>
      <c r="S14" s="823">
        <f t="shared" si="1"/>
        <v>0</v>
      </c>
      <c r="T14" s="825" t="str">
        <f t="shared" si="1"/>
        <v>*</v>
      </c>
      <c r="U14" s="826" t="str">
        <f t="shared" si="1"/>
        <v>*</v>
      </c>
      <c r="V14" s="823" t="str">
        <f t="shared" si="1"/>
        <v>*</v>
      </c>
      <c r="W14" s="583" t="str">
        <f t="shared" si="1"/>
        <v>*</v>
      </c>
      <c r="X14" s="823" t="str">
        <f t="shared" si="1"/>
        <v>*</v>
      </c>
      <c r="Y14" s="823" t="str">
        <f t="shared" si="1"/>
        <v>*</v>
      </c>
      <c r="Z14" s="824" t="str">
        <f t="shared" si="1"/>
        <v>*</v>
      </c>
      <c r="AA14" s="823" t="str">
        <f t="shared" si="1"/>
        <v>*</v>
      </c>
      <c r="AB14" s="825" t="str">
        <f t="shared" si="1"/>
        <v>*</v>
      </c>
      <c r="AC14" s="826" t="str">
        <f t="shared" si="1"/>
        <v>*</v>
      </c>
      <c r="AD14" s="823" t="str">
        <f t="shared" si="1"/>
        <v>*</v>
      </c>
      <c r="AE14" s="583" t="str">
        <f t="shared" si="1"/>
        <v>*</v>
      </c>
      <c r="AF14" s="823" t="str">
        <f t="shared" si="1"/>
        <v>*</v>
      </c>
      <c r="AG14" s="823" t="str">
        <f t="shared" si="1"/>
        <v>*</v>
      </c>
      <c r="AH14" s="978" t="str">
        <f t="shared" si="1"/>
        <v>*</v>
      </c>
      <c r="AI14" s="977" t="str">
        <f t="shared" si="1"/>
        <v>*</v>
      </c>
      <c r="AJ14" s="825" t="str">
        <f t="shared" si="1"/>
        <v>*</v>
      </c>
      <c r="AK14" s="826" t="str">
        <f t="shared" si="1"/>
        <v>*</v>
      </c>
      <c r="AL14" s="823" t="str">
        <f t="shared" si="1"/>
        <v>*</v>
      </c>
      <c r="AM14" s="583" t="str">
        <f t="shared" si="1"/>
        <v>*</v>
      </c>
      <c r="AN14" s="823" t="str">
        <f t="shared" si="1"/>
        <v>*</v>
      </c>
      <c r="AO14" s="823" t="str">
        <f t="shared" si="1"/>
        <v>*</v>
      </c>
      <c r="AP14" s="824" t="str">
        <f t="shared" si="1"/>
        <v>*</v>
      </c>
      <c r="AQ14" s="823" t="str">
        <f t="shared" si="1"/>
        <v>*</v>
      </c>
      <c r="AR14" s="825" t="str">
        <f t="shared" ref="AR14:BW14" si="2">IF(AND(AR12&gt;=$J$14,AR12&lt;$K$14),"*",0)</f>
        <v>*</v>
      </c>
      <c r="AS14" s="826" t="str">
        <f t="shared" si="2"/>
        <v>*</v>
      </c>
      <c r="AT14" s="823" t="str">
        <f t="shared" si="2"/>
        <v>*</v>
      </c>
      <c r="AU14" s="583" t="str">
        <f t="shared" si="2"/>
        <v>*</v>
      </c>
      <c r="AV14" s="823" t="str">
        <f t="shared" si="2"/>
        <v>*</v>
      </c>
      <c r="AW14" s="823" t="str">
        <f t="shared" si="2"/>
        <v>*</v>
      </c>
      <c r="AX14" s="978" t="str">
        <f t="shared" si="2"/>
        <v>*</v>
      </c>
      <c r="AY14" s="977" t="str">
        <f t="shared" si="2"/>
        <v>*</v>
      </c>
      <c r="AZ14" s="825" t="str">
        <f t="shared" si="2"/>
        <v>*</v>
      </c>
      <c r="BA14" s="826" t="str">
        <f t="shared" si="2"/>
        <v>*</v>
      </c>
      <c r="BB14" s="823" t="str">
        <f t="shared" si="2"/>
        <v>*</v>
      </c>
      <c r="BC14" s="583" t="str">
        <f t="shared" si="2"/>
        <v>*</v>
      </c>
      <c r="BD14" s="823">
        <f t="shared" si="2"/>
        <v>0</v>
      </c>
      <c r="BE14" s="823">
        <f t="shared" si="2"/>
        <v>0</v>
      </c>
      <c r="BF14" s="824">
        <f t="shared" si="2"/>
        <v>0</v>
      </c>
      <c r="BG14" s="823">
        <f t="shared" si="2"/>
        <v>0</v>
      </c>
      <c r="BH14" s="825">
        <f t="shared" si="2"/>
        <v>0</v>
      </c>
      <c r="BI14" s="826">
        <f t="shared" si="2"/>
        <v>0</v>
      </c>
      <c r="BJ14" s="823">
        <f t="shared" si="2"/>
        <v>0</v>
      </c>
      <c r="BK14" s="583">
        <f t="shared" si="2"/>
        <v>0</v>
      </c>
      <c r="BL14" s="823">
        <f t="shared" si="2"/>
        <v>0</v>
      </c>
      <c r="BM14" s="823">
        <f t="shared" si="2"/>
        <v>0</v>
      </c>
      <c r="BN14" s="824">
        <f t="shared" si="2"/>
        <v>0</v>
      </c>
      <c r="BO14" s="823">
        <f t="shared" si="2"/>
        <v>0</v>
      </c>
      <c r="BP14" s="825">
        <f t="shared" si="2"/>
        <v>0</v>
      </c>
      <c r="BQ14" s="826">
        <f t="shared" si="2"/>
        <v>0</v>
      </c>
      <c r="BR14" s="823">
        <f t="shared" si="2"/>
        <v>0</v>
      </c>
      <c r="BS14" s="583">
        <f t="shared" si="2"/>
        <v>0</v>
      </c>
      <c r="BT14" s="823">
        <f t="shared" si="2"/>
        <v>0</v>
      </c>
      <c r="BU14" s="823">
        <f t="shared" si="2"/>
        <v>0</v>
      </c>
      <c r="BV14" s="824">
        <f t="shared" si="2"/>
        <v>0</v>
      </c>
      <c r="BW14" s="823">
        <f t="shared" si="2"/>
        <v>0</v>
      </c>
      <c r="BX14" s="825">
        <f t="shared" ref="BX14:CM14" si="3">IF(AND(BX12&gt;=$J$14,BX12&lt;$K$14),"*",0)</f>
        <v>0</v>
      </c>
      <c r="BY14" s="826">
        <f t="shared" si="3"/>
        <v>0</v>
      </c>
      <c r="BZ14" s="823">
        <f t="shared" si="3"/>
        <v>0</v>
      </c>
      <c r="CA14" s="583">
        <f t="shared" si="3"/>
        <v>0</v>
      </c>
      <c r="CB14" s="823">
        <f t="shared" si="3"/>
        <v>0</v>
      </c>
      <c r="CC14" s="823">
        <f t="shared" si="3"/>
        <v>0</v>
      </c>
      <c r="CD14" s="824">
        <f t="shared" si="3"/>
        <v>0</v>
      </c>
      <c r="CE14" s="823">
        <f t="shared" si="3"/>
        <v>0</v>
      </c>
      <c r="CF14" s="825">
        <f t="shared" si="3"/>
        <v>0</v>
      </c>
      <c r="CG14" s="826">
        <f t="shared" si="3"/>
        <v>0</v>
      </c>
      <c r="CH14" s="823">
        <f t="shared" si="3"/>
        <v>0</v>
      </c>
      <c r="CI14" s="583">
        <f t="shared" si="3"/>
        <v>0</v>
      </c>
      <c r="CJ14" s="622">
        <f t="shared" si="3"/>
        <v>0</v>
      </c>
      <c r="CK14" s="622">
        <f t="shared" si="3"/>
        <v>0</v>
      </c>
      <c r="CL14" s="623">
        <f t="shared" si="3"/>
        <v>0</v>
      </c>
      <c r="CM14" s="622">
        <f t="shared" si="3"/>
        <v>0</v>
      </c>
      <c r="CN14" s="1328">
        <f t="shared" ref="CN14:CN30" si="4">(80-COUNT(L14:CM14))/4</f>
        <v>9</v>
      </c>
      <c r="CO14" s="1329"/>
      <c r="CP14" s="1330">
        <f>IF(CN14=0,0,LOOKUP(CN14,ﾃﾞｰﾀ入力!$AR$13:'ﾃﾞｰﾀ入力'!$AR$34,ﾃﾞｰﾀ入力!$AS$13:'ﾃﾞｰﾀ入力'!$AS$34))</f>
        <v>8</v>
      </c>
      <c r="CQ14" s="1330"/>
      <c r="CR14" s="373">
        <f t="shared" ref="CR14:CR30" si="5">IF(CP14&gt;8,CP14-8,0)</f>
        <v>0</v>
      </c>
      <c r="CS14" s="373">
        <f t="shared" ref="CS14:CS30" si="6">IF(CB14="*",(12-COUNT(CB14:CM14))/4,0)</f>
        <v>0</v>
      </c>
      <c r="CT14" s="373">
        <f t="shared" ref="CT14:CT30" si="7">IF(CR14&gt;CS14,CS14,CR14)</f>
        <v>0</v>
      </c>
      <c r="CU14" s="374">
        <f ca="1">CV14*CP14+(CV14*0.25*CR14)+(CV14*0.25*CS14)+(CV14*CT14*0.5)</f>
        <v>10480</v>
      </c>
      <c r="CV14" s="375">
        <f ca="1">IF(H14=0,0,LOOKUP(H14,ﾃﾞｰﾀ入力!$C$3:'ﾃﾞｰﾀ入力'!$C$52,ﾃﾞｰﾀ入力!$E$3:'ﾃﾞｰﾀ入力'!$E$51))</f>
        <v>1310</v>
      </c>
      <c r="CW14" s="376">
        <f ca="1">IF(H14=0,0,LOOKUP(H14,ﾃﾞｰﾀ入力!$C$3:'ﾃﾞｰﾀ入力'!$C$52,ﾃﾞｰﾀ入力!$F$3:'ﾃﾞｰﾀ入力'!$F$51))</f>
        <v>962</v>
      </c>
      <c r="CY14" s="69"/>
      <c r="CZ14" s="69"/>
      <c r="DA14" s="69"/>
    </row>
    <row r="15" spans="1:105" ht="22.5" customHeight="1">
      <c r="A15" s="443">
        <f t="shared" ref="A15:A46" si="8">A14+1</f>
        <v>2</v>
      </c>
      <c r="B15" s="269" t="str">
        <f>ｼﾌﾄ原本!C6</f>
        <v>S.S</v>
      </c>
      <c r="C15" s="780" t="str">
        <f>ｼﾌﾄ原本!Z6</f>
        <v>F</v>
      </c>
      <c r="D15" s="435">
        <f>IF(COUNTIF($H$14:$H$30,2),VLOOKUP(2,$H$14:$CU$30,3,FALSE),0)</f>
        <v>0</v>
      </c>
      <c r="E15" s="423">
        <f>IF(COUNTIF($H$14:$H$30,2),VLOOKUP(2,$H$14:$CU$30,4,FALSE),0)</f>
        <v>0</v>
      </c>
      <c r="F15" s="430">
        <f>IF(COUNTIF($H$14:$H$30,2),VLOOKUP(2,$H$14:$CU$30,92,FALSE),0)</f>
        <v>0</v>
      </c>
      <c r="G15" s="431">
        <f>IF(COUNTIF($H$14:$H$30,2),VLOOKUP(2,$H$14:$CW$30,94,FALSE),0)</f>
        <v>0</v>
      </c>
      <c r="H15" s="810">
        <v>6</v>
      </c>
      <c r="I15" s="798" t="str">
        <f>IF(H15=0,0,LOOKUP(H15,ﾃﾞｰﾀ入力!$C$3:'ﾃﾞｰﾀ入力'!$C$40,ﾃﾞｰﾀ入力!$D$3:'ﾃﾞｰﾀ入力'!$D$40))</f>
        <v>S.M</v>
      </c>
      <c r="J15" s="813">
        <v>6.75</v>
      </c>
      <c r="K15" s="814">
        <v>16.5</v>
      </c>
      <c r="L15" s="632">
        <f t="shared" ref="L15:AQ15" si="9">IF(AND(L12&gt;=$J$15,L12&lt;$K$15),"*",0)</f>
        <v>0</v>
      </c>
      <c r="M15" s="626">
        <f t="shared" si="9"/>
        <v>0</v>
      </c>
      <c r="N15" s="627">
        <f t="shared" si="9"/>
        <v>0</v>
      </c>
      <c r="O15" s="628">
        <f t="shared" si="9"/>
        <v>0</v>
      </c>
      <c r="P15" s="537">
        <f t="shared" si="9"/>
        <v>0</v>
      </c>
      <c r="Q15" s="539">
        <f t="shared" si="9"/>
        <v>0</v>
      </c>
      <c r="R15" s="724">
        <f t="shared" si="9"/>
        <v>0</v>
      </c>
      <c r="S15" s="723" t="str">
        <f t="shared" si="9"/>
        <v>*</v>
      </c>
      <c r="T15" s="721" t="str">
        <f t="shared" si="9"/>
        <v>*</v>
      </c>
      <c r="U15" s="722" t="str">
        <f t="shared" si="9"/>
        <v>*</v>
      </c>
      <c r="V15" s="723" t="str">
        <f t="shared" si="9"/>
        <v>*</v>
      </c>
      <c r="W15" s="562" t="str">
        <f t="shared" si="9"/>
        <v>*</v>
      </c>
      <c r="X15" s="723" t="str">
        <f t="shared" si="9"/>
        <v>*</v>
      </c>
      <c r="Y15" s="723" t="str">
        <f t="shared" si="9"/>
        <v>*</v>
      </c>
      <c r="Z15" s="724" t="str">
        <f t="shared" si="9"/>
        <v>*</v>
      </c>
      <c r="AA15" s="723" t="str">
        <f t="shared" si="9"/>
        <v>*</v>
      </c>
      <c r="AB15" s="721" t="str">
        <f t="shared" si="9"/>
        <v>*</v>
      </c>
      <c r="AC15" s="975" t="str">
        <f t="shared" si="9"/>
        <v>*</v>
      </c>
      <c r="AD15" s="976" t="str">
        <f t="shared" si="9"/>
        <v>*</v>
      </c>
      <c r="AE15" s="987" t="str">
        <f t="shared" si="9"/>
        <v>*</v>
      </c>
      <c r="AF15" s="979" t="str">
        <f t="shared" si="9"/>
        <v>*</v>
      </c>
      <c r="AG15" s="979" t="str">
        <f t="shared" si="9"/>
        <v>*</v>
      </c>
      <c r="AH15" s="724" t="str">
        <f t="shared" si="9"/>
        <v>*</v>
      </c>
      <c r="AI15" s="723" t="str">
        <f t="shared" si="9"/>
        <v>*</v>
      </c>
      <c r="AJ15" s="721" t="str">
        <f t="shared" si="9"/>
        <v>*</v>
      </c>
      <c r="AK15" s="722" t="str">
        <f t="shared" si="9"/>
        <v>*</v>
      </c>
      <c r="AL15" s="723" t="str">
        <f t="shared" si="9"/>
        <v>*</v>
      </c>
      <c r="AM15" s="562" t="str">
        <f t="shared" si="9"/>
        <v>*</v>
      </c>
      <c r="AN15" s="723" t="str">
        <f t="shared" si="9"/>
        <v>*</v>
      </c>
      <c r="AO15" s="723" t="str">
        <f t="shared" si="9"/>
        <v>*</v>
      </c>
      <c r="AP15" s="724" t="str">
        <f t="shared" si="9"/>
        <v>*</v>
      </c>
      <c r="AQ15" s="723" t="str">
        <f t="shared" si="9"/>
        <v>*</v>
      </c>
      <c r="AR15" s="721" t="str">
        <f t="shared" ref="AR15:BW15" si="10">IF(AND(AR12&gt;=$J$15,AR12&lt;$K$15),"*",0)</f>
        <v>*</v>
      </c>
      <c r="AS15" s="722" t="str">
        <f t="shared" si="10"/>
        <v>*</v>
      </c>
      <c r="AT15" s="723" t="str">
        <f t="shared" si="10"/>
        <v>*</v>
      </c>
      <c r="AU15" s="562" t="str">
        <f t="shared" si="10"/>
        <v>*</v>
      </c>
      <c r="AV15" s="979" t="str">
        <f t="shared" si="10"/>
        <v>*</v>
      </c>
      <c r="AW15" s="979" t="str">
        <f t="shared" si="10"/>
        <v>*</v>
      </c>
      <c r="AX15" s="724" t="str">
        <f t="shared" si="10"/>
        <v>*</v>
      </c>
      <c r="AY15" s="723" t="str">
        <f t="shared" si="10"/>
        <v>*</v>
      </c>
      <c r="AZ15" s="721" t="str">
        <f t="shared" si="10"/>
        <v>*</v>
      </c>
      <c r="BA15" s="722" t="str">
        <f t="shared" si="10"/>
        <v>*</v>
      </c>
      <c r="BB15" s="723" t="str">
        <f t="shared" si="10"/>
        <v>*</v>
      </c>
      <c r="BC15" s="562" t="str">
        <f t="shared" si="10"/>
        <v>*</v>
      </c>
      <c r="BD15" s="723" t="str">
        <f t="shared" si="10"/>
        <v>*</v>
      </c>
      <c r="BE15" s="723" t="str">
        <f t="shared" si="10"/>
        <v>*</v>
      </c>
      <c r="BF15" s="724">
        <f t="shared" si="10"/>
        <v>0</v>
      </c>
      <c r="BG15" s="723">
        <f t="shared" si="10"/>
        <v>0</v>
      </c>
      <c r="BH15" s="721">
        <f t="shared" si="10"/>
        <v>0</v>
      </c>
      <c r="BI15" s="722">
        <f t="shared" si="10"/>
        <v>0</v>
      </c>
      <c r="BJ15" s="723">
        <f t="shared" si="10"/>
        <v>0</v>
      </c>
      <c r="BK15" s="562">
        <f t="shared" si="10"/>
        <v>0</v>
      </c>
      <c r="BL15" s="723">
        <f t="shared" si="10"/>
        <v>0</v>
      </c>
      <c r="BM15" s="723">
        <f t="shared" si="10"/>
        <v>0</v>
      </c>
      <c r="BN15" s="724">
        <f t="shared" si="10"/>
        <v>0</v>
      </c>
      <c r="BO15" s="723">
        <f t="shared" si="10"/>
        <v>0</v>
      </c>
      <c r="BP15" s="721">
        <f t="shared" si="10"/>
        <v>0</v>
      </c>
      <c r="BQ15" s="722">
        <f t="shared" si="10"/>
        <v>0</v>
      </c>
      <c r="BR15" s="723">
        <f t="shared" si="10"/>
        <v>0</v>
      </c>
      <c r="BS15" s="562">
        <f t="shared" si="10"/>
        <v>0</v>
      </c>
      <c r="BT15" s="723">
        <f t="shared" si="10"/>
        <v>0</v>
      </c>
      <c r="BU15" s="723">
        <f t="shared" si="10"/>
        <v>0</v>
      </c>
      <c r="BV15" s="724">
        <f t="shared" si="10"/>
        <v>0</v>
      </c>
      <c r="BW15" s="723">
        <f t="shared" si="10"/>
        <v>0</v>
      </c>
      <c r="BX15" s="721">
        <f t="shared" ref="BX15:CM15" si="11">IF(AND(BX12&gt;=$J$15,BX12&lt;$K$15),"*",0)</f>
        <v>0</v>
      </c>
      <c r="BY15" s="722">
        <f t="shared" si="11"/>
        <v>0</v>
      </c>
      <c r="BZ15" s="723">
        <f t="shared" si="11"/>
        <v>0</v>
      </c>
      <c r="CA15" s="562">
        <f t="shared" si="11"/>
        <v>0</v>
      </c>
      <c r="CB15" s="723">
        <f t="shared" si="11"/>
        <v>0</v>
      </c>
      <c r="CC15" s="723">
        <f t="shared" si="11"/>
        <v>0</v>
      </c>
      <c r="CD15" s="724">
        <f t="shared" si="11"/>
        <v>0</v>
      </c>
      <c r="CE15" s="723">
        <f t="shared" si="11"/>
        <v>0</v>
      </c>
      <c r="CF15" s="721">
        <f t="shared" si="11"/>
        <v>0</v>
      </c>
      <c r="CG15" s="722">
        <f t="shared" si="11"/>
        <v>0</v>
      </c>
      <c r="CH15" s="723">
        <f t="shared" si="11"/>
        <v>0</v>
      </c>
      <c r="CI15" s="562">
        <f t="shared" si="11"/>
        <v>0</v>
      </c>
      <c r="CJ15" s="539">
        <f t="shared" si="11"/>
        <v>0</v>
      </c>
      <c r="CK15" s="539">
        <f t="shared" si="11"/>
        <v>0</v>
      </c>
      <c r="CL15" s="541">
        <f t="shared" si="11"/>
        <v>0</v>
      </c>
      <c r="CM15" s="539">
        <f t="shared" si="11"/>
        <v>0</v>
      </c>
      <c r="CN15" s="1128">
        <f t="shared" si="4"/>
        <v>9.75</v>
      </c>
      <c r="CO15" s="1129"/>
      <c r="CP15" s="1123">
        <f>IF(CN15=0,0,LOOKUP(CN15,ﾃﾞｰﾀ入力!$AR$13:'ﾃﾞｰﾀ入力'!$AR$34,ﾃﾞｰﾀ入力!$AS$13:'ﾃﾞｰﾀ入力'!$AS$34))</f>
        <v>8.5</v>
      </c>
      <c r="CQ15" s="1123"/>
      <c r="CR15" s="294">
        <f t="shared" si="5"/>
        <v>0.5</v>
      </c>
      <c r="CS15" s="294">
        <f t="shared" si="6"/>
        <v>0</v>
      </c>
      <c r="CT15" s="294">
        <f t="shared" si="7"/>
        <v>0</v>
      </c>
      <c r="CU15" s="295">
        <f t="shared" ref="CU15:CU30" ca="1" si="12">CV15*CP15+(CV15*0.25*CR15)+(CV15*0.25*CS15)+(CV15*CT15*0.5)</f>
        <v>10729.5</v>
      </c>
      <c r="CV15" s="296">
        <f ca="1">IF(H15=0,0,LOOKUP(H15,ﾃﾞｰﾀ入力!$C$3:'ﾃﾞｰﾀ入力'!$C$52,ﾃﾞｰﾀ入力!$E$3:'ﾃﾞｰﾀ入力'!$E$51))</f>
        <v>1244</v>
      </c>
      <c r="CW15" s="297">
        <f ca="1">IF(H15=0,0,LOOKUP(H15,ﾃﾞｰﾀ入力!$C$3:'ﾃﾞｰﾀ入力'!$C$52,ﾃﾞｰﾀ入力!$F$3:'ﾃﾞｰﾀ入力'!$F$51))</f>
        <v>1050</v>
      </c>
      <c r="CY15" s="69"/>
      <c r="CZ15" s="69"/>
      <c r="DA15" s="69"/>
    </row>
    <row r="16" spans="1:105" ht="22.5" customHeight="1">
      <c r="A16" s="443">
        <f t="shared" si="8"/>
        <v>3</v>
      </c>
      <c r="B16" s="269" t="str">
        <f>ｼﾌﾄ原本!C7</f>
        <v>Y.I</v>
      </c>
      <c r="C16" s="780" t="str">
        <f>ｼﾌﾄ原本!Z7</f>
        <v>9-18</v>
      </c>
      <c r="D16" s="435">
        <f>IF(COUNTIF($H$14:$H$30,3),VLOOKUP(3,$H$14:$CU$30,3,FALSE),0)</f>
        <v>9</v>
      </c>
      <c r="E16" s="423">
        <f>IF(COUNTIF($H$14:$H$30,3),VLOOKUP(3,$H$14:$CU$30,4,FALSE),0)</f>
        <v>18</v>
      </c>
      <c r="F16" s="430">
        <f ca="1">IF(COUNTIF($H$14:$H$30,3),VLOOKUP(3,$H$14:$CU$30,92,FALSE),0)</f>
        <v>10040</v>
      </c>
      <c r="G16" s="431">
        <f ca="1">IF(COUNTIF($H$14:$H$30,3),VLOOKUP(3,$H$14:$CW$30,94,FALSE),0)</f>
        <v>272</v>
      </c>
      <c r="H16" s="810">
        <v>3</v>
      </c>
      <c r="I16" s="798" t="str">
        <f>IF(H16=0,0,LOOKUP(H16,ﾃﾞｰﾀ入力!$C$3:'ﾃﾞｰﾀ入力'!$C$40,ﾃﾞｰﾀ入力!$D$3:'ﾃﾞｰﾀ入力'!$D$40))</f>
        <v>Y.I</v>
      </c>
      <c r="J16" s="813">
        <v>9</v>
      </c>
      <c r="K16" s="814">
        <v>18</v>
      </c>
      <c r="L16" s="632">
        <f t="shared" ref="L16:AQ16" si="13">IF(AND(L12&gt;=$J$16,L12&lt;$K$16),"*",0)</f>
        <v>0</v>
      </c>
      <c r="M16" s="626">
        <f t="shared" si="13"/>
        <v>0</v>
      </c>
      <c r="N16" s="627">
        <f t="shared" si="13"/>
        <v>0</v>
      </c>
      <c r="O16" s="628">
        <f t="shared" si="13"/>
        <v>0</v>
      </c>
      <c r="P16" s="537">
        <f t="shared" si="13"/>
        <v>0</v>
      </c>
      <c r="Q16" s="539">
        <f t="shared" si="13"/>
        <v>0</v>
      </c>
      <c r="R16" s="724">
        <f t="shared" si="13"/>
        <v>0</v>
      </c>
      <c r="S16" s="723">
        <f t="shared" si="13"/>
        <v>0</v>
      </c>
      <c r="T16" s="721">
        <f t="shared" si="13"/>
        <v>0</v>
      </c>
      <c r="U16" s="722">
        <f t="shared" si="13"/>
        <v>0</v>
      </c>
      <c r="V16" s="723">
        <f t="shared" si="13"/>
        <v>0</v>
      </c>
      <c r="W16" s="562">
        <f t="shared" si="13"/>
        <v>0</v>
      </c>
      <c r="X16" s="723">
        <f t="shared" si="13"/>
        <v>0</v>
      </c>
      <c r="Y16" s="723">
        <f t="shared" si="13"/>
        <v>0</v>
      </c>
      <c r="Z16" s="724">
        <f t="shared" si="13"/>
        <v>0</v>
      </c>
      <c r="AA16" s="723">
        <f t="shared" si="13"/>
        <v>0</v>
      </c>
      <c r="AB16" s="721" t="str">
        <f t="shared" si="13"/>
        <v>*</v>
      </c>
      <c r="AC16" s="722" t="str">
        <f t="shared" si="13"/>
        <v>*</v>
      </c>
      <c r="AD16" s="723" t="str">
        <f t="shared" si="13"/>
        <v>*</v>
      </c>
      <c r="AE16" s="562" t="str">
        <f t="shared" si="13"/>
        <v>*</v>
      </c>
      <c r="AF16" s="723" t="str">
        <f t="shared" si="13"/>
        <v>*</v>
      </c>
      <c r="AG16" s="723" t="str">
        <f t="shared" si="13"/>
        <v>*</v>
      </c>
      <c r="AH16" s="724" t="str">
        <f t="shared" si="13"/>
        <v>*</v>
      </c>
      <c r="AI16" s="723" t="str">
        <f t="shared" si="13"/>
        <v>*</v>
      </c>
      <c r="AJ16" s="721" t="str">
        <f t="shared" si="13"/>
        <v>*</v>
      </c>
      <c r="AK16" s="722" t="str">
        <f t="shared" si="13"/>
        <v>*</v>
      </c>
      <c r="AL16" s="723" t="str">
        <f t="shared" si="13"/>
        <v>*</v>
      </c>
      <c r="AM16" s="562" t="str">
        <f t="shared" si="13"/>
        <v>*</v>
      </c>
      <c r="AN16" s="723" t="str">
        <f t="shared" si="13"/>
        <v>*</v>
      </c>
      <c r="AO16" s="723" t="str">
        <f t="shared" si="13"/>
        <v>*</v>
      </c>
      <c r="AP16" s="983" t="str">
        <f t="shared" si="13"/>
        <v>*</v>
      </c>
      <c r="AQ16" s="979" t="str">
        <f t="shared" si="13"/>
        <v>*</v>
      </c>
      <c r="AR16" s="721" t="str">
        <f t="shared" ref="AR16:BW16" si="14">IF(AND(AR12&gt;=$J$16,AR12&lt;$K$16),"*",0)</f>
        <v>*</v>
      </c>
      <c r="AS16" s="722" t="str">
        <f t="shared" si="14"/>
        <v>*</v>
      </c>
      <c r="AT16" s="723" t="str">
        <f t="shared" si="14"/>
        <v>*</v>
      </c>
      <c r="AU16" s="562" t="str">
        <f t="shared" si="14"/>
        <v>*</v>
      </c>
      <c r="AV16" s="723" t="str">
        <f t="shared" si="14"/>
        <v>*</v>
      </c>
      <c r="AW16" s="723" t="str">
        <f t="shared" si="14"/>
        <v>*</v>
      </c>
      <c r="AX16" s="724" t="str">
        <f t="shared" si="14"/>
        <v>*</v>
      </c>
      <c r="AY16" s="723" t="str">
        <f t="shared" si="14"/>
        <v>*</v>
      </c>
      <c r="AZ16" s="980" t="str">
        <f t="shared" si="14"/>
        <v>*</v>
      </c>
      <c r="BA16" s="981" t="str">
        <f t="shared" si="14"/>
        <v>*</v>
      </c>
      <c r="BB16" s="723" t="str">
        <f t="shared" si="14"/>
        <v>*</v>
      </c>
      <c r="BC16" s="562" t="str">
        <f t="shared" si="14"/>
        <v>*</v>
      </c>
      <c r="BD16" s="723" t="str">
        <f t="shared" si="14"/>
        <v>*</v>
      </c>
      <c r="BE16" s="723" t="str">
        <f t="shared" si="14"/>
        <v>*</v>
      </c>
      <c r="BF16" s="724" t="str">
        <f t="shared" si="14"/>
        <v>*</v>
      </c>
      <c r="BG16" s="723" t="str">
        <f t="shared" si="14"/>
        <v>*</v>
      </c>
      <c r="BH16" s="721" t="str">
        <f t="shared" si="14"/>
        <v>*</v>
      </c>
      <c r="BI16" s="722" t="str">
        <f t="shared" si="14"/>
        <v>*</v>
      </c>
      <c r="BJ16" s="723" t="str">
        <f t="shared" si="14"/>
        <v>*</v>
      </c>
      <c r="BK16" s="562" t="str">
        <f t="shared" si="14"/>
        <v>*</v>
      </c>
      <c r="BL16" s="723">
        <f t="shared" si="14"/>
        <v>0</v>
      </c>
      <c r="BM16" s="723">
        <f t="shared" si="14"/>
        <v>0</v>
      </c>
      <c r="BN16" s="724">
        <f t="shared" si="14"/>
        <v>0</v>
      </c>
      <c r="BO16" s="723">
        <f t="shared" si="14"/>
        <v>0</v>
      </c>
      <c r="BP16" s="721">
        <f t="shared" si="14"/>
        <v>0</v>
      </c>
      <c r="BQ16" s="722">
        <f t="shared" si="14"/>
        <v>0</v>
      </c>
      <c r="BR16" s="723">
        <f t="shared" si="14"/>
        <v>0</v>
      </c>
      <c r="BS16" s="562">
        <f t="shared" si="14"/>
        <v>0</v>
      </c>
      <c r="BT16" s="723">
        <f t="shared" si="14"/>
        <v>0</v>
      </c>
      <c r="BU16" s="723">
        <f t="shared" si="14"/>
        <v>0</v>
      </c>
      <c r="BV16" s="724">
        <f t="shared" si="14"/>
        <v>0</v>
      </c>
      <c r="BW16" s="723">
        <f t="shared" si="14"/>
        <v>0</v>
      </c>
      <c r="BX16" s="721">
        <f t="shared" ref="BX16:CM16" si="15">IF(AND(BX12&gt;=$J$16,BX12&lt;$K$16),"*",0)</f>
        <v>0</v>
      </c>
      <c r="BY16" s="722">
        <f t="shared" si="15"/>
        <v>0</v>
      </c>
      <c r="BZ16" s="723">
        <f t="shared" si="15"/>
        <v>0</v>
      </c>
      <c r="CA16" s="562">
        <f t="shared" si="15"/>
        <v>0</v>
      </c>
      <c r="CB16" s="723">
        <f t="shared" si="15"/>
        <v>0</v>
      </c>
      <c r="CC16" s="723">
        <f t="shared" si="15"/>
        <v>0</v>
      </c>
      <c r="CD16" s="724">
        <f t="shared" si="15"/>
        <v>0</v>
      </c>
      <c r="CE16" s="723">
        <f t="shared" si="15"/>
        <v>0</v>
      </c>
      <c r="CF16" s="721">
        <f t="shared" si="15"/>
        <v>0</v>
      </c>
      <c r="CG16" s="722">
        <f t="shared" si="15"/>
        <v>0</v>
      </c>
      <c r="CH16" s="723">
        <f t="shared" si="15"/>
        <v>0</v>
      </c>
      <c r="CI16" s="562">
        <f t="shared" si="15"/>
        <v>0</v>
      </c>
      <c r="CJ16" s="539">
        <f t="shared" si="15"/>
        <v>0</v>
      </c>
      <c r="CK16" s="539">
        <f t="shared" si="15"/>
        <v>0</v>
      </c>
      <c r="CL16" s="541">
        <f t="shared" si="15"/>
        <v>0</v>
      </c>
      <c r="CM16" s="539">
        <f t="shared" si="15"/>
        <v>0</v>
      </c>
      <c r="CN16" s="1128">
        <f t="shared" si="4"/>
        <v>9</v>
      </c>
      <c r="CO16" s="1129"/>
      <c r="CP16" s="1123">
        <f>IF(CN16=0,0,LOOKUP(CN16,ﾃﾞｰﾀ入力!$AR$13:'ﾃﾞｰﾀ入力'!$AR$34,ﾃﾞｰﾀ入力!$AS$13:'ﾃﾞｰﾀ入力'!$AS$34))</f>
        <v>8</v>
      </c>
      <c r="CQ16" s="1123"/>
      <c r="CR16" s="294">
        <f t="shared" si="5"/>
        <v>0</v>
      </c>
      <c r="CS16" s="294">
        <f t="shared" si="6"/>
        <v>0</v>
      </c>
      <c r="CT16" s="294">
        <f t="shared" si="7"/>
        <v>0</v>
      </c>
      <c r="CU16" s="295">
        <f t="shared" ca="1" si="12"/>
        <v>10040</v>
      </c>
      <c r="CV16" s="296">
        <f ca="1">IF(H16=0,0,LOOKUP(H16,ﾃﾞｰﾀ入力!$C$3:'ﾃﾞｰﾀ入力'!$C$52,ﾃﾞｰﾀ入力!$E$3:'ﾃﾞｰﾀ入力'!$E$51))</f>
        <v>1255</v>
      </c>
      <c r="CW16" s="297">
        <f ca="1">IF(H16=0,0,LOOKUP(H16,ﾃﾞｰﾀ入力!$C$3:'ﾃﾞｰﾀ入力'!$C$52,ﾃﾞｰﾀ入力!$F$3:'ﾃﾞｰﾀ入力'!$F$51))</f>
        <v>272</v>
      </c>
      <c r="CY16" s="69"/>
      <c r="CZ16" s="69"/>
      <c r="DA16" s="69"/>
    </row>
    <row r="17" spans="1:105" ht="22.5" customHeight="1">
      <c r="A17" s="443">
        <f t="shared" si="8"/>
        <v>4</v>
      </c>
      <c r="B17" s="269" t="str">
        <f>ｼﾌﾄ原本!C8</f>
        <v>I.Y</v>
      </c>
      <c r="C17" s="780" t="str">
        <f>ｼﾌﾄ原本!Z8</f>
        <v>X</v>
      </c>
      <c r="D17" s="435">
        <f>IF(COUNTIF($H$14:$H$30,4),VLOOKUP(4,$H$14:$CU$30,3,FALSE),0)</f>
        <v>7</v>
      </c>
      <c r="E17" s="423">
        <f>IF(COUNTIF($H$14:$H$30,4),VLOOKUP(4,$H$14:$CU$30,4,FALSE),0)</f>
        <v>16</v>
      </c>
      <c r="F17" s="430">
        <f ca="1">IF(COUNTIF($H$14:$H$30,4),VLOOKUP(4,$H$14:$CU$30,92,FALSE),0)</f>
        <v>10480</v>
      </c>
      <c r="G17" s="431">
        <f ca="1">IF(COUNTIF($H$14:$H$30,4),VLOOKUP(4,$H$14:$CW$30,94,FALSE),0)</f>
        <v>962</v>
      </c>
      <c r="H17" s="810">
        <v>9</v>
      </c>
      <c r="I17" s="798" t="str">
        <f>IF(H17=0,0,LOOKUP(H17,ﾃﾞｰﾀ入力!$C$3:'ﾃﾞｰﾀ入力'!$C$40,ﾃﾞｰﾀ入力!$D$3:'ﾃﾞｰﾀ入力'!$D$40))</f>
        <v>H.S</v>
      </c>
      <c r="J17" s="813">
        <v>12</v>
      </c>
      <c r="K17" s="814">
        <v>22.75</v>
      </c>
      <c r="L17" s="632">
        <f t="shared" ref="L17:AQ17" si="16">IF(AND(L12&gt;=$J$17,L12&lt;$K$17),"*",0)</f>
        <v>0</v>
      </c>
      <c r="M17" s="626">
        <f t="shared" si="16"/>
        <v>0</v>
      </c>
      <c r="N17" s="627">
        <f t="shared" si="16"/>
        <v>0</v>
      </c>
      <c r="O17" s="628">
        <f t="shared" si="16"/>
        <v>0</v>
      </c>
      <c r="P17" s="537">
        <f t="shared" si="16"/>
        <v>0</v>
      </c>
      <c r="Q17" s="539">
        <f t="shared" si="16"/>
        <v>0</v>
      </c>
      <c r="R17" s="724">
        <f t="shared" si="16"/>
        <v>0</v>
      </c>
      <c r="S17" s="723">
        <f t="shared" si="16"/>
        <v>0</v>
      </c>
      <c r="T17" s="721">
        <f t="shared" si="16"/>
        <v>0</v>
      </c>
      <c r="U17" s="722">
        <f t="shared" si="16"/>
        <v>0</v>
      </c>
      <c r="V17" s="723">
        <f t="shared" si="16"/>
        <v>0</v>
      </c>
      <c r="W17" s="562">
        <f t="shared" si="16"/>
        <v>0</v>
      </c>
      <c r="X17" s="723">
        <f t="shared" si="16"/>
        <v>0</v>
      </c>
      <c r="Y17" s="723">
        <f t="shared" si="16"/>
        <v>0</v>
      </c>
      <c r="Z17" s="724">
        <f t="shared" si="16"/>
        <v>0</v>
      </c>
      <c r="AA17" s="723">
        <f t="shared" si="16"/>
        <v>0</v>
      </c>
      <c r="AB17" s="721">
        <f t="shared" si="16"/>
        <v>0</v>
      </c>
      <c r="AC17" s="722">
        <f t="shared" si="16"/>
        <v>0</v>
      </c>
      <c r="AD17" s="723">
        <f t="shared" si="16"/>
        <v>0</v>
      </c>
      <c r="AE17" s="562">
        <f t="shared" si="16"/>
        <v>0</v>
      </c>
      <c r="AF17" s="723">
        <f t="shared" si="16"/>
        <v>0</v>
      </c>
      <c r="AG17" s="723">
        <f t="shared" si="16"/>
        <v>0</v>
      </c>
      <c r="AH17" s="724">
        <f t="shared" si="16"/>
        <v>0</v>
      </c>
      <c r="AI17" s="723">
        <f t="shared" si="16"/>
        <v>0</v>
      </c>
      <c r="AJ17" s="721">
        <f t="shared" si="16"/>
        <v>0</v>
      </c>
      <c r="AK17" s="722">
        <f t="shared" si="16"/>
        <v>0</v>
      </c>
      <c r="AL17" s="723">
        <f t="shared" si="16"/>
        <v>0</v>
      </c>
      <c r="AM17" s="562">
        <f t="shared" si="16"/>
        <v>0</v>
      </c>
      <c r="AN17" s="723" t="str">
        <f t="shared" si="16"/>
        <v>*</v>
      </c>
      <c r="AO17" s="723" t="str">
        <f t="shared" si="16"/>
        <v>*</v>
      </c>
      <c r="AP17" s="724" t="str">
        <f t="shared" si="16"/>
        <v>*</v>
      </c>
      <c r="AQ17" s="723" t="str">
        <f t="shared" si="16"/>
        <v>*</v>
      </c>
      <c r="AR17" s="721" t="str">
        <f t="shared" ref="AR17:BW17" si="17">IF(AND(AR12&gt;=$J$17,AR12&lt;$K$17),"*",0)</f>
        <v>*</v>
      </c>
      <c r="AS17" s="722" t="str">
        <f t="shared" si="17"/>
        <v>*</v>
      </c>
      <c r="AT17" s="723" t="str">
        <f t="shared" si="17"/>
        <v>*</v>
      </c>
      <c r="AU17" s="562" t="str">
        <f t="shared" si="17"/>
        <v>*</v>
      </c>
      <c r="AV17" s="723" t="str">
        <f t="shared" si="17"/>
        <v>*</v>
      </c>
      <c r="AW17" s="723" t="str">
        <f t="shared" si="17"/>
        <v>*</v>
      </c>
      <c r="AX17" s="724" t="str">
        <f t="shared" si="17"/>
        <v>*</v>
      </c>
      <c r="AY17" s="723" t="str">
        <f t="shared" si="17"/>
        <v>*</v>
      </c>
      <c r="AZ17" s="721" t="str">
        <f t="shared" si="17"/>
        <v>*</v>
      </c>
      <c r="BA17" s="722" t="str">
        <f t="shared" si="17"/>
        <v>*</v>
      </c>
      <c r="BB17" s="979" t="str">
        <f t="shared" si="17"/>
        <v>*</v>
      </c>
      <c r="BC17" s="982" t="str">
        <f t="shared" si="17"/>
        <v>*</v>
      </c>
      <c r="BD17" s="979" t="str">
        <f t="shared" si="17"/>
        <v>*</v>
      </c>
      <c r="BE17" s="979" t="str">
        <f t="shared" si="17"/>
        <v>*</v>
      </c>
      <c r="BF17" s="724" t="str">
        <f t="shared" si="17"/>
        <v>*</v>
      </c>
      <c r="BG17" s="723" t="str">
        <f t="shared" si="17"/>
        <v>*</v>
      </c>
      <c r="BH17" s="721" t="str">
        <f t="shared" si="17"/>
        <v>*</v>
      </c>
      <c r="BI17" s="722" t="str">
        <f t="shared" si="17"/>
        <v>*</v>
      </c>
      <c r="BJ17" s="723" t="str">
        <f t="shared" si="17"/>
        <v>*</v>
      </c>
      <c r="BK17" s="562" t="str">
        <f t="shared" si="17"/>
        <v>*</v>
      </c>
      <c r="BL17" s="723" t="str">
        <f t="shared" si="17"/>
        <v>*</v>
      </c>
      <c r="BM17" s="723" t="str">
        <f t="shared" si="17"/>
        <v>*</v>
      </c>
      <c r="BN17" s="724" t="str">
        <f t="shared" si="17"/>
        <v>*</v>
      </c>
      <c r="BO17" s="723" t="str">
        <f t="shared" si="17"/>
        <v>*</v>
      </c>
      <c r="BP17" s="721" t="str">
        <f t="shared" si="17"/>
        <v>*</v>
      </c>
      <c r="BQ17" s="722" t="str">
        <f t="shared" si="17"/>
        <v>*</v>
      </c>
      <c r="BR17" s="979" t="str">
        <f t="shared" si="17"/>
        <v>*</v>
      </c>
      <c r="BS17" s="562" t="str">
        <f t="shared" si="17"/>
        <v>*</v>
      </c>
      <c r="BT17" s="723" t="str">
        <f t="shared" si="17"/>
        <v>*</v>
      </c>
      <c r="BU17" s="723" t="str">
        <f t="shared" si="17"/>
        <v>*</v>
      </c>
      <c r="BV17" s="724" t="str">
        <f t="shared" si="17"/>
        <v>*</v>
      </c>
      <c r="BW17" s="723" t="str">
        <f t="shared" si="17"/>
        <v>*</v>
      </c>
      <c r="BX17" s="721" t="str">
        <f t="shared" ref="BX17:CM17" si="18">IF(AND(BX12&gt;=$J$17,BX12&lt;$K$17),"*",0)</f>
        <v>*</v>
      </c>
      <c r="BY17" s="722" t="str">
        <f t="shared" si="18"/>
        <v>*</v>
      </c>
      <c r="BZ17" s="723" t="str">
        <f t="shared" si="18"/>
        <v>*</v>
      </c>
      <c r="CA17" s="562" t="str">
        <f t="shared" si="18"/>
        <v>*</v>
      </c>
      <c r="CB17" s="723" t="str">
        <f t="shared" si="18"/>
        <v>*</v>
      </c>
      <c r="CC17" s="723" t="str">
        <f t="shared" si="18"/>
        <v>*</v>
      </c>
      <c r="CD17" s="724" t="str">
        <f t="shared" si="18"/>
        <v>*</v>
      </c>
      <c r="CE17" s="723">
        <f t="shared" si="18"/>
        <v>0</v>
      </c>
      <c r="CF17" s="721">
        <f t="shared" si="18"/>
        <v>0</v>
      </c>
      <c r="CG17" s="722">
        <f t="shared" si="18"/>
        <v>0</v>
      </c>
      <c r="CH17" s="723">
        <f t="shared" si="18"/>
        <v>0</v>
      </c>
      <c r="CI17" s="562">
        <f t="shared" si="18"/>
        <v>0</v>
      </c>
      <c r="CJ17" s="539">
        <f t="shared" si="18"/>
        <v>0</v>
      </c>
      <c r="CK17" s="539">
        <f t="shared" si="18"/>
        <v>0</v>
      </c>
      <c r="CL17" s="541">
        <f t="shared" si="18"/>
        <v>0</v>
      </c>
      <c r="CM17" s="539">
        <f t="shared" si="18"/>
        <v>0</v>
      </c>
      <c r="CN17" s="1128">
        <f t="shared" si="4"/>
        <v>10.75</v>
      </c>
      <c r="CO17" s="1129"/>
      <c r="CP17" s="1123">
        <f>IF(CN17=0,0,LOOKUP(CN17,ﾃﾞｰﾀ入力!$AR$13:'ﾃﾞｰﾀ入力'!$AR$34,ﾃﾞｰﾀ入力!$AS$13:'ﾃﾞｰﾀ入力'!$AS$34))</f>
        <v>9.5</v>
      </c>
      <c r="CQ17" s="1123"/>
      <c r="CR17" s="294">
        <f t="shared" si="5"/>
        <v>1.5</v>
      </c>
      <c r="CS17" s="294">
        <f t="shared" si="6"/>
        <v>0.75</v>
      </c>
      <c r="CT17" s="294">
        <f t="shared" si="7"/>
        <v>0.75</v>
      </c>
      <c r="CU17" s="295">
        <f t="shared" ca="1" si="12"/>
        <v>13026</v>
      </c>
      <c r="CV17" s="296">
        <f ca="1">IF(H17=0,0,LOOKUP(H17,ﾃﾞｰﾀ入力!$C$3:'ﾃﾞｰﾀ入力'!$C$52,ﾃﾞｰﾀ入力!$E$3:'ﾃﾞｰﾀ入力'!$E$51))</f>
        <v>1248</v>
      </c>
      <c r="CW17" s="297">
        <f ca="1">IF(H17=0,0,LOOKUP(H17,ﾃﾞｰﾀ入力!$C$3:'ﾃﾞｰﾀ入力'!$C$52,ﾃﾞｰﾀ入力!$F$3:'ﾃﾞｰﾀ入力'!$F$51))</f>
        <v>648</v>
      </c>
      <c r="CY17" s="69"/>
      <c r="CZ17" s="69"/>
      <c r="DA17" s="69"/>
    </row>
    <row r="18" spans="1:105" ht="22.5" customHeight="1">
      <c r="A18" s="443">
        <f t="shared" si="8"/>
        <v>5</v>
      </c>
      <c r="B18" s="269" t="str">
        <f>ｼﾌﾄ原本!C9</f>
        <v>S.S</v>
      </c>
      <c r="C18" s="780" t="str">
        <f>ｼﾌﾄ原本!Z9</f>
        <v>X</v>
      </c>
      <c r="D18" s="435">
        <f>IF(COUNTIF($H$14:$H$30,5),VLOOKUP(5,$H$14:$CU$30,3,FALSE),0)</f>
        <v>0</v>
      </c>
      <c r="E18" s="423">
        <f>IF(COUNTIF($H$14:$H$30,5),VLOOKUP(5,$H$14:$CU$30,4,FALSE),0)</f>
        <v>0</v>
      </c>
      <c r="F18" s="430">
        <f>IF(COUNTIF($H$14:$H$30,5),VLOOKUP(5,$H$14:$CU$30,92,FALSE),0)</f>
        <v>0</v>
      </c>
      <c r="G18" s="431">
        <f>IF(COUNTIF($H$14:$H$30,5),VLOOKUP(5,$H$14:$CW$30,94,FALSE),0)</f>
        <v>0</v>
      </c>
      <c r="H18" s="810">
        <v>17</v>
      </c>
      <c r="I18" s="798" t="str">
        <f>IF(H18=0,0,LOOKUP(H18,ﾃﾞｰﾀ入力!$C$3:'ﾃﾞｰﾀ入力'!$C$40,ﾃﾞｰﾀ入力!$D$3:'ﾃﾞｰﾀ入力'!$D$40))</f>
        <v>S.U</v>
      </c>
      <c r="J18" s="813">
        <v>14</v>
      </c>
      <c r="K18" s="814">
        <v>22</v>
      </c>
      <c r="L18" s="632">
        <f t="shared" ref="L18:AQ18" si="19">IF(AND(L12&gt;=$J$18,L12&lt;$K$18),"*",0)</f>
        <v>0</v>
      </c>
      <c r="M18" s="626">
        <f t="shared" si="19"/>
        <v>0</v>
      </c>
      <c r="N18" s="627">
        <f t="shared" si="19"/>
        <v>0</v>
      </c>
      <c r="O18" s="628">
        <f t="shared" si="19"/>
        <v>0</v>
      </c>
      <c r="P18" s="537">
        <f t="shared" si="19"/>
        <v>0</v>
      </c>
      <c r="Q18" s="539">
        <f t="shared" si="19"/>
        <v>0</v>
      </c>
      <c r="R18" s="724">
        <f t="shared" si="19"/>
        <v>0</v>
      </c>
      <c r="S18" s="723">
        <f t="shared" si="19"/>
        <v>0</v>
      </c>
      <c r="T18" s="721">
        <f t="shared" si="19"/>
        <v>0</v>
      </c>
      <c r="U18" s="722">
        <f t="shared" si="19"/>
        <v>0</v>
      </c>
      <c r="V18" s="723">
        <f t="shared" si="19"/>
        <v>0</v>
      </c>
      <c r="W18" s="562">
        <f t="shared" si="19"/>
        <v>0</v>
      </c>
      <c r="X18" s="723">
        <f t="shared" si="19"/>
        <v>0</v>
      </c>
      <c r="Y18" s="723">
        <f t="shared" si="19"/>
        <v>0</v>
      </c>
      <c r="Z18" s="724">
        <f t="shared" si="19"/>
        <v>0</v>
      </c>
      <c r="AA18" s="723">
        <f t="shared" si="19"/>
        <v>0</v>
      </c>
      <c r="AB18" s="721">
        <f t="shared" si="19"/>
        <v>0</v>
      </c>
      <c r="AC18" s="722">
        <f t="shared" si="19"/>
        <v>0</v>
      </c>
      <c r="AD18" s="723">
        <f t="shared" si="19"/>
        <v>0</v>
      </c>
      <c r="AE18" s="562">
        <f t="shared" si="19"/>
        <v>0</v>
      </c>
      <c r="AF18" s="723">
        <f t="shared" si="19"/>
        <v>0</v>
      </c>
      <c r="AG18" s="723">
        <f t="shared" si="19"/>
        <v>0</v>
      </c>
      <c r="AH18" s="724">
        <f t="shared" si="19"/>
        <v>0</v>
      </c>
      <c r="AI18" s="723">
        <f t="shared" si="19"/>
        <v>0</v>
      </c>
      <c r="AJ18" s="721">
        <f t="shared" si="19"/>
        <v>0</v>
      </c>
      <c r="AK18" s="722">
        <f t="shared" si="19"/>
        <v>0</v>
      </c>
      <c r="AL18" s="723">
        <f t="shared" si="19"/>
        <v>0</v>
      </c>
      <c r="AM18" s="562">
        <f t="shared" si="19"/>
        <v>0</v>
      </c>
      <c r="AN18" s="723">
        <f t="shared" si="19"/>
        <v>0</v>
      </c>
      <c r="AO18" s="723">
        <f t="shared" si="19"/>
        <v>0</v>
      </c>
      <c r="AP18" s="724">
        <f t="shared" si="19"/>
        <v>0</v>
      </c>
      <c r="AQ18" s="723">
        <f t="shared" si="19"/>
        <v>0</v>
      </c>
      <c r="AR18" s="721">
        <f t="shared" ref="AR18:BW18" si="20">IF(AND(AR12&gt;=$J$18,AR12&lt;$K$18),"*",0)</f>
        <v>0</v>
      </c>
      <c r="AS18" s="722">
        <f t="shared" si="20"/>
        <v>0</v>
      </c>
      <c r="AT18" s="723">
        <f t="shared" si="20"/>
        <v>0</v>
      </c>
      <c r="AU18" s="562">
        <f t="shared" si="20"/>
        <v>0</v>
      </c>
      <c r="AV18" s="723" t="str">
        <f t="shared" si="20"/>
        <v>*</v>
      </c>
      <c r="AW18" s="723" t="str">
        <f t="shared" si="20"/>
        <v>*</v>
      </c>
      <c r="AX18" s="724" t="str">
        <f t="shared" si="20"/>
        <v>*</v>
      </c>
      <c r="AY18" s="723" t="str">
        <f t="shared" si="20"/>
        <v>*</v>
      </c>
      <c r="AZ18" s="721" t="str">
        <f t="shared" si="20"/>
        <v>*</v>
      </c>
      <c r="BA18" s="722" t="str">
        <f t="shared" si="20"/>
        <v>*</v>
      </c>
      <c r="BB18" s="723" t="str">
        <f t="shared" si="20"/>
        <v>*</v>
      </c>
      <c r="BC18" s="562" t="str">
        <f t="shared" si="20"/>
        <v>*</v>
      </c>
      <c r="BD18" s="723" t="str">
        <f t="shared" si="20"/>
        <v>*</v>
      </c>
      <c r="BE18" s="723" t="str">
        <f t="shared" si="20"/>
        <v>*</v>
      </c>
      <c r="BF18" s="724" t="str">
        <f t="shared" si="20"/>
        <v>*</v>
      </c>
      <c r="BG18" s="723" t="str">
        <f t="shared" si="20"/>
        <v>*</v>
      </c>
      <c r="BH18" s="721" t="str">
        <f t="shared" si="20"/>
        <v>*</v>
      </c>
      <c r="BI18" s="722" t="str">
        <f t="shared" si="20"/>
        <v>*</v>
      </c>
      <c r="BJ18" s="979" t="str">
        <f t="shared" si="20"/>
        <v>*</v>
      </c>
      <c r="BK18" s="982" t="str">
        <f t="shared" si="20"/>
        <v>*</v>
      </c>
      <c r="BL18" s="979" t="str">
        <f t="shared" si="20"/>
        <v>*</v>
      </c>
      <c r="BM18" s="979" t="str">
        <f t="shared" si="20"/>
        <v>*</v>
      </c>
      <c r="BN18" s="724" t="str">
        <f t="shared" si="20"/>
        <v>*</v>
      </c>
      <c r="BO18" s="723" t="str">
        <f t="shared" si="20"/>
        <v>*</v>
      </c>
      <c r="BP18" s="721" t="str">
        <f t="shared" si="20"/>
        <v>*</v>
      </c>
      <c r="BQ18" s="722" t="str">
        <f t="shared" si="20"/>
        <v>*</v>
      </c>
      <c r="BR18" s="723" t="str">
        <f t="shared" si="20"/>
        <v>*</v>
      </c>
      <c r="BS18" s="562" t="str">
        <f t="shared" si="20"/>
        <v>*</v>
      </c>
      <c r="BT18" s="723" t="str">
        <f t="shared" si="20"/>
        <v>*</v>
      </c>
      <c r="BU18" s="723" t="str">
        <f t="shared" si="20"/>
        <v>*</v>
      </c>
      <c r="BV18" s="724" t="str">
        <f t="shared" si="20"/>
        <v>*</v>
      </c>
      <c r="BW18" s="723" t="str">
        <f t="shared" si="20"/>
        <v>*</v>
      </c>
      <c r="BX18" s="721" t="str">
        <f t="shared" ref="BX18:CM18" si="21">IF(AND(BX12&gt;=$J$18,BX12&lt;$K$18),"*",0)</f>
        <v>*</v>
      </c>
      <c r="BY18" s="722" t="str">
        <f t="shared" si="21"/>
        <v>*</v>
      </c>
      <c r="BZ18" s="723" t="str">
        <f t="shared" si="21"/>
        <v>*</v>
      </c>
      <c r="CA18" s="562" t="str">
        <f t="shared" si="21"/>
        <v>*</v>
      </c>
      <c r="CB18" s="723">
        <f t="shared" si="21"/>
        <v>0</v>
      </c>
      <c r="CC18" s="723">
        <f t="shared" si="21"/>
        <v>0</v>
      </c>
      <c r="CD18" s="724">
        <f t="shared" si="21"/>
        <v>0</v>
      </c>
      <c r="CE18" s="723">
        <f t="shared" si="21"/>
        <v>0</v>
      </c>
      <c r="CF18" s="721">
        <f t="shared" si="21"/>
        <v>0</v>
      </c>
      <c r="CG18" s="722">
        <f t="shared" si="21"/>
        <v>0</v>
      </c>
      <c r="CH18" s="723">
        <f t="shared" si="21"/>
        <v>0</v>
      </c>
      <c r="CI18" s="562">
        <f t="shared" si="21"/>
        <v>0</v>
      </c>
      <c r="CJ18" s="539">
        <f t="shared" si="21"/>
        <v>0</v>
      </c>
      <c r="CK18" s="539">
        <f t="shared" si="21"/>
        <v>0</v>
      </c>
      <c r="CL18" s="541">
        <f t="shared" si="21"/>
        <v>0</v>
      </c>
      <c r="CM18" s="539">
        <f t="shared" si="21"/>
        <v>0</v>
      </c>
      <c r="CN18" s="1128">
        <f t="shared" si="4"/>
        <v>8</v>
      </c>
      <c r="CO18" s="1129"/>
      <c r="CP18" s="1123">
        <f>IF(CN18=0,0,LOOKUP(CN18,ﾃﾞｰﾀ入力!$AR$13:'ﾃﾞｰﾀ入力'!$AR$34,ﾃﾞｰﾀ入力!$AS$13:'ﾃﾞｰﾀ入力'!$AS$34))</f>
        <v>7.25</v>
      </c>
      <c r="CQ18" s="1123"/>
      <c r="CR18" s="294">
        <f t="shared" si="5"/>
        <v>0</v>
      </c>
      <c r="CS18" s="294">
        <f t="shared" si="6"/>
        <v>0</v>
      </c>
      <c r="CT18" s="294">
        <f t="shared" si="7"/>
        <v>0</v>
      </c>
      <c r="CU18" s="295">
        <f t="shared" ca="1" si="12"/>
        <v>8888.5</v>
      </c>
      <c r="CV18" s="296">
        <f ca="1">IF(H18=0,0,LOOKUP(H18,ﾃﾞｰﾀ入力!$C$3:'ﾃﾞｰﾀ入力'!$C$52,ﾃﾞｰﾀ入力!$E$3:'ﾃﾞｰﾀ入力'!$E$51))</f>
        <v>1226</v>
      </c>
      <c r="CW18" s="297">
        <f ca="1">IF(H18=0,0,LOOKUP(H18,ﾃﾞｰﾀ入力!$C$3:'ﾃﾞｰﾀ入力'!$C$52,ﾃﾞｰﾀ入力!$F$3:'ﾃﾞｰﾀ入力'!$F$51))</f>
        <v>418</v>
      </c>
      <c r="CY18" s="69"/>
      <c r="CZ18" s="69"/>
      <c r="DA18" s="69"/>
    </row>
    <row r="19" spans="1:105" ht="22.5" customHeight="1">
      <c r="A19" s="443">
        <f t="shared" si="8"/>
        <v>6</v>
      </c>
      <c r="B19" s="269" t="str">
        <f>ｼﾌﾄ原本!C10</f>
        <v>S.M</v>
      </c>
      <c r="C19" s="780" t="str">
        <f>ｼﾌﾄ原本!Z10</f>
        <v>O-16</v>
      </c>
      <c r="D19" s="435">
        <f>IF(COUNTIF($H$14:$H$30,6),VLOOKUP(6,$H$14:$CU$30,3,FALSE),0)</f>
        <v>6.75</v>
      </c>
      <c r="E19" s="429">
        <f>IF(COUNTIF($H$14:$H$30,6),VLOOKUP(6,$H$14:$CU$30,4,FALSE),0)</f>
        <v>16.5</v>
      </c>
      <c r="F19" s="430">
        <f ca="1">IF(COUNTIF($H$14:$H$30,6),VLOOKUP(6,$H$14:$CU$30,92,FALSE),0)</f>
        <v>10729.5</v>
      </c>
      <c r="G19" s="431">
        <f ca="1">IF(COUNTIF($H$14:$H$30,6),VLOOKUP(6,$H$14:$CW$30,94,FALSE),0)</f>
        <v>1050</v>
      </c>
      <c r="H19" s="810">
        <v>16</v>
      </c>
      <c r="I19" s="798" t="str">
        <f>IF(H19=0,0,LOOKUP(H19,ﾃﾞｰﾀ入力!$C$3:'ﾃﾞｰﾀ入力'!$C$40,ﾃﾞｰﾀ入力!$D$3:'ﾃﾞｰﾀ入力'!$D$40))</f>
        <v>Y.Y</v>
      </c>
      <c r="J19" s="813">
        <v>17.5</v>
      </c>
      <c r="K19" s="814">
        <v>22.75</v>
      </c>
      <c r="L19" s="632">
        <f t="shared" ref="L19:AQ19" si="22">IF(AND(L12&gt;=$J$19,L12&lt;$K$19),"*",0)</f>
        <v>0</v>
      </c>
      <c r="M19" s="626">
        <f t="shared" si="22"/>
        <v>0</v>
      </c>
      <c r="N19" s="627">
        <f t="shared" si="22"/>
        <v>0</v>
      </c>
      <c r="O19" s="628">
        <f t="shared" si="22"/>
        <v>0</v>
      </c>
      <c r="P19" s="537">
        <f t="shared" si="22"/>
        <v>0</v>
      </c>
      <c r="Q19" s="539">
        <f t="shared" si="22"/>
        <v>0</v>
      </c>
      <c r="R19" s="724">
        <f t="shared" si="22"/>
        <v>0</v>
      </c>
      <c r="S19" s="723">
        <f t="shared" si="22"/>
        <v>0</v>
      </c>
      <c r="T19" s="721">
        <f t="shared" si="22"/>
        <v>0</v>
      </c>
      <c r="U19" s="722">
        <f t="shared" si="22"/>
        <v>0</v>
      </c>
      <c r="V19" s="723">
        <f t="shared" si="22"/>
        <v>0</v>
      </c>
      <c r="W19" s="562">
        <f t="shared" si="22"/>
        <v>0</v>
      </c>
      <c r="X19" s="723">
        <f t="shared" si="22"/>
        <v>0</v>
      </c>
      <c r="Y19" s="723">
        <f t="shared" si="22"/>
        <v>0</v>
      </c>
      <c r="Z19" s="724">
        <f t="shared" si="22"/>
        <v>0</v>
      </c>
      <c r="AA19" s="723">
        <f t="shared" si="22"/>
        <v>0</v>
      </c>
      <c r="AB19" s="721">
        <f t="shared" si="22"/>
        <v>0</v>
      </c>
      <c r="AC19" s="722">
        <f t="shared" si="22"/>
        <v>0</v>
      </c>
      <c r="AD19" s="723">
        <f t="shared" si="22"/>
        <v>0</v>
      </c>
      <c r="AE19" s="562">
        <f t="shared" si="22"/>
        <v>0</v>
      </c>
      <c r="AF19" s="723">
        <f t="shared" si="22"/>
        <v>0</v>
      </c>
      <c r="AG19" s="723">
        <f t="shared" si="22"/>
        <v>0</v>
      </c>
      <c r="AH19" s="724">
        <f t="shared" si="22"/>
        <v>0</v>
      </c>
      <c r="AI19" s="723">
        <f t="shared" si="22"/>
        <v>0</v>
      </c>
      <c r="AJ19" s="721">
        <f t="shared" si="22"/>
        <v>0</v>
      </c>
      <c r="AK19" s="722">
        <f t="shared" si="22"/>
        <v>0</v>
      </c>
      <c r="AL19" s="723">
        <f t="shared" si="22"/>
        <v>0</v>
      </c>
      <c r="AM19" s="562">
        <f t="shared" si="22"/>
        <v>0</v>
      </c>
      <c r="AN19" s="723">
        <f t="shared" si="22"/>
        <v>0</v>
      </c>
      <c r="AO19" s="723">
        <f t="shared" si="22"/>
        <v>0</v>
      </c>
      <c r="AP19" s="724">
        <f t="shared" si="22"/>
        <v>0</v>
      </c>
      <c r="AQ19" s="723">
        <f t="shared" si="22"/>
        <v>0</v>
      </c>
      <c r="AR19" s="721">
        <f t="shared" ref="AR19:BW19" si="23">IF(AND(AR12&gt;=$J$19,AR12&lt;$K$19),"*",0)</f>
        <v>0</v>
      </c>
      <c r="AS19" s="722">
        <f t="shared" si="23"/>
        <v>0</v>
      </c>
      <c r="AT19" s="723">
        <f t="shared" si="23"/>
        <v>0</v>
      </c>
      <c r="AU19" s="562">
        <f t="shared" si="23"/>
        <v>0</v>
      </c>
      <c r="AV19" s="723">
        <f t="shared" si="23"/>
        <v>0</v>
      </c>
      <c r="AW19" s="723">
        <f t="shared" si="23"/>
        <v>0</v>
      </c>
      <c r="AX19" s="724">
        <f t="shared" si="23"/>
        <v>0</v>
      </c>
      <c r="AY19" s="723">
        <f t="shared" si="23"/>
        <v>0</v>
      </c>
      <c r="AZ19" s="721">
        <f t="shared" si="23"/>
        <v>0</v>
      </c>
      <c r="BA19" s="722">
        <f t="shared" si="23"/>
        <v>0</v>
      </c>
      <c r="BB19" s="723">
        <f t="shared" si="23"/>
        <v>0</v>
      </c>
      <c r="BC19" s="562">
        <f t="shared" si="23"/>
        <v>0</v>
      </c>
      <c r="BD19" s="723">
        <f t="shared" si="23"/>
        <v>0</v>
      </c>
      <c r="BE19" s="723">
        <f t="shared" si="23"/>
        <v>0</v>
      </c>
      <c r="BF19" s="724">
        <f t="shared" si="23"/>
        <v>0</v>
      </c>
      <c r="BG19" s="723">
        <f t="shared" si="23"/>
        <v>0</v>
      </c>
      <c r="BH19" s="721">
        <f t="shared" si="23"/>
        <v>0</v>
      </c>
      <c r="BI19" s="722">
        <f t="shared" si="23"/>
        <v>0</v>
      </c>
      <c r="BJ19" s="723" t="str">
        <f t="shared" si="23"/>
        <v>*</v>
      </c>
      <c r="BK19" s="562" t="str">
        <f t="shared" si="23"/>
        <v>*</v>
      </c>
      <c r="BL19" s="723" t="str">
        <f t="shared" si="23"/>
        <v>*</v>
      </c>
      <c r="BM19" s="723" t="str">
        <f t="shared" si="23"/>
        <v>*</v>
      </c>
      <c r="BN19" s="724" t="str">
        <f t="shared" si="23"/>
        <v>*</v>
      </c>
      <c r="BO19" s="723" t="str">
        <f t="shared" si="23"/>
        <v>*</v>
      </c>
      <c r="BP19" s="980" t="str">
        <f t="shared" si="23"/>
        <v>*</v>
      </c>
      <c r="BQ19" s="722" t="str">
        <f t="shared" si="23"/>
        <v>*</v>
      </c>
      <c r="BR19" s="723" t="str">
        <f t="shared" si="23"/>
        <v>*</v>
      </c>
      <c r="BS19" s="562" t="str">
        <f t="shared" si="23"/>
        <v>*</v>
      </c>
      <c r="BT19" s="723" t="str">
        <f t="shared" si="23"/>
        <v>*</v>
      </c>
      <c r="BU19" s="723" t="str">
        <f t="shared" si="23"/>
        <v>*</v>
      </c>
      <c r="BV19" s="724" t="str">
        <f t="shared" si="23"/>
        <v>*</v>
      </c>
      <c r="BW19" s="723" t="str">
        <f t="shared" si="23"/>
        <v>*</v>
      </c>
      <c r="BX19" s="721" t="str">
        <f t="shared" ref="BX19:CM19" si="24">IF(AND(BX12&gt;=$J$19,BX12&lt;$K$19),"*",0)</f>
        <v>*</v>
      </c>
      <c r="BY19" s="722" t="str">
        <f t="shared" si="24"/>
        <v>*</v>
      </c>
      <c r="BZ19" s="723" t="str">
        <f t="shared" si="24"/>
        <v>*</v>
      </c>
      <c r="CA19" s="562" t="str">
        <f t="shared" si="24"/>
        <v>*</v>
      </c>
      <c r="CB19" s="723" t="str">
        <f t="shared" si="24"/>
        <v>*</v>
      </c>
      <c r="CC19" s="723" t="str">
        <f t="shared" si="24"/>
        <v>*</v>
      </c>
      <c r="CD19" s="724" t="str">
        <f t="shared" si="24"/>
        <v>*</v>
      </c>
      <c r="CE19" s="723">
        <f t="shared" si="24"/>
        <v>0</v>
      </c>
      <c r="CF19" s="721">
        <f t="shared" si="24"/>
        <v>0</v>
      </c>
      <c r="CG19" s="722">
        <f t="shared" si="24"/>
        <v>0</v>
      </c>
      <c r="CH19" s="723">
        <f t="shared" si="24"/>
        <v>0</v>
      </c>
      <c r="CI19" s="562">
        <f t="shared" si="24"/>
        <v>0</v>
      </c>
      <c r="CJ19" s="539">
        <f t="shared" si="24"/>
        <v>0</v>
      </c>
      <c r="CK19" s="539">
        <f t="shared" si="24"/>
        <v>0</v>
      </c>
      <c r="CL19" s="541">
        <f t="shared" si="24"/>
        <v>0</v>
      </c>
      <c r="CM19" s="539">
        <f t="shared" si="24"/>
        <v>0</v>
      </c>
      <c r="CN19" s="1128">
        <f t="shared" si="4"/>
        <v>5.25</v>
      </c>
      <c r="CO19" s="1129"/>
      <c r="CP19" s="1123">
        <f>IF(CN19=0,0,LOOKUP(CN19,ﾃﾞｰﾀ入力!$AR$13:'ﾃﾞｰﾀ入力'!$AR$34,ﾃﾞｰﾀ入力!$AS$13:'ﾃﾞｰﾀ入力'!$AS$34))</f>
        <v>5</v>
      </c>
      <c r="CQ19" s="1123"/>
      <c r="CR19" s="294">
        <f t="shared" si="5"/>
        <v>0</v>
      </c>
      <c r="CS19" s="294">
        <f t="shared" si="6"/>
        <v>0.75</v>
      </c>
      <c r="CT19" s="294">
        <f t="shared" si="7"/>
        <v>0</v>
      </c>
      <c r="CU19" s="295">
        <f t="shared" ca="1" si="12"/>
        <v>6359.875</v>
      </c>
      <c r="CV19" s="296">
        <f ca="1">IF(H19=0,0,LOOKUP(H19,ﾃﾞｰﾀ入力!$C$3:'ﾃﾞｰﾀ入力'!$C$52,ﾃﾞｰﾀ入力!$E$3:'ﾃﾞｰﾀ入力'!$E$51))</f>
        <v>1226</v>
      </c>
      <c r="CW19" s="297">
        <f ca="1">IF(H19=0,0,LOOKUP(H19,ﾃﾞｰﾀ入力!$C$3:'ﾃﾞｰﾀ入力'!$C$52,ﾃﾞｰﾀ入力!$F$3:'ﾃﾞｰﾀ入力'!$F$51))</f>
        <v>356</v>
      </c>
      <c r="CY19" s="69"/>
      <c r="CZ19" s="69"/>
      <c r="DA19" s="69"/>
    </row>
    <row r="20" spans="1:105" ht="22.5" customHeight="1">
      <c r="A20" s="443">
        <f t="shared" si="8"/>
        <v>7</v>
      </c>
      <c r="B20" s="269" t="str">
        <f>ｼﾌﾄ原本!C11</f>
        <v>N.D</v>
      </c>
      <c r="C20" s="780" t="str">
        <f>ｼﾌﾄ原本!Z11</f>
        <v>X</v>
      </c>
      <c r="D20" s="435">
        <f>IF(COUNTIF($H$14:$H$30,7),VLOOKUP(7,$H$14:$CU$30,3,FALSE),0)</f>
        <v>0</v>
      </c>
      <c r="E20" s="423">
        <f>IF(COUNTIF($H$14:$H$30,7),VLOOKUP(7,$H$14:$CU$30,4,FALSE),0)</f>
        <v>0</v>
      </c>
      <c r="F20" s="430">
        <f>IF(COUNTIF($H$14:$H$30,7),VLOOKUP(7,$H$14:$CU$30,92,FALSE),0)</f>
        <v>0</v>
      </c>
      <c r="G20" s="431">
        <f>IF(COUNTIF($H$14:$H$30,7),VLOOKUP(7,$H$14:$CW$30,94,FALSE),0)</f>
        <v>0</v>
      </c>
      <c r="H20" s="810"/>
      <c r="I20" s="798">
        <f>IF(H20=0,0,LOOKUP(H20,ﾃﾞｰﾀ入力!$C$3:'ﾃﾞｰﾀ入力'!$C$40,ﾃﾞｰﾀ入力!$D$3:'ﾃﾞｰﾀ入力'!$D$40))</f>
        <v>0</v>
      </c>
      <c r="J20" s="813"/>
      <c r="K20" s="814"/>
      <c r="L20" s="632">
        <f t="shared" ref="L20:AQ20" si="25">IF(AND(L12&gt;=$J$20,L12&lt;$K$20),"*",0)</f>
        <v>0</v>
      </c>
      <c r="M20" s="626">
        <f t="shared" si="25"/>
        <v>0</v>
      </c>
      <c r="N20" s="627">
        <f t="shared" si="25"/>
        <v>0</v>
      </c>
      <c r="O20" s="628">
        <f t="shared" si="25"/>
        <v>0</v>
      </c>
      <c r="P20" s="537">
        <f t="shared" si="25"/>
        <v>0</v>
      </c>
      <c r="Q20" s="539">
        <f t="shared" si="25"/>
        <v>0</v>
      </c>
      <c r="R20" s="724">
        <f t="shared" si="25"/>
        <v>0</v>
      </c>
      <c r="S20" s="723">
        <f t="shared" si="25"/>
        <v>0</v>
      </c>
      <c r="T20" s="721">
        <f t="shared" si="25"/>
        <v>0</v>
      </c>
      <c r="U20" s="722">
        <f t="shared" si="25"/>
        <v>0</v>
      </c>
      <c r="V20" s="723">
        <f t="shared" si="25"/>
        <v>0</v>
      </c>
      <c r="W20" s="562">
        <f t="shared" si="25"/>
        <v>0</v>
      </c>
      <c r="X20" s="723">
        <f t="shared" si="25"/>
        <v>0</v>
      </c>
      <c r="Y20" s="723">
        <f t="shared" si="25"/>
        <v>0</v>
      </c>
      <c r="Z20" s="724">
        <f t="shared" si="25"/>
        <v>0</v>
      </c>
      <c r="AA20" s="723">
        <f t="shared" si="25"/>
        <v>0</v>
      </c>
      <c r="AB20" s="721">
        <f t="shared" si="25"/>
        <v>0</v>
      </c>
      <c r="AC20" s="722">
        <f t="shared" si="25"/>
        <v>0</v>
      </c>
      <c r="AD20" s="723">
        <f t="shared" si="25"/>
        <v>0</v>
      </c>
      <c r="AE20" s="562">
        <f t="shared" si="25"/>
        <v>0</v>
      </c>
      <c r="AF20" s="723">
        <f t="shared" si="25"/>
        <v>0</v>
      </c>
      <c r="AG20" s="723">
        <f t="shared" si="25"/>
        <v>0</v>
      </c>
      <c r="AH20" s="724">
        <f t="shared" si="25"/>
        <v>0</v>
      </c>
      <c r="AI20" s="723">
        <f t="shared" si="25"/>
        <v>0</v>
      </c>
      <c r="AJ20" s="721">
        <f t="shared" si="25"/>
        <v>0</v>
      </c>
      <c r="AK20" s="722">
        <f t="shared" si="25"/>
        <v>0</v>
      </c>
      <c r="AL20" s="723">
        <f t="shared" si="25"/>
        <v>0</v>
      </c>
      <c r="AM20" s="562">
        <f t="shared" si="25"/>
        <v>0</v>
      </c>
      <c r="AN20" s="723">
        <f t="shared" si="25"/>
        <v>0</v>
      </c>
      <c r="AO20" s="723">
        <f t="shared" si="25"/>
        <v>0</v>
      </c>
      <c r="AP20" s="724">
        <f t="shared" si="25"/>
        <v>0</v>
      </c>
      <c r="AQ20" s="723">
        <f t="shared" si="25"/>
        <v>0</v>
      </c>
      <c r="AR20" s="721">
        <f t="shared" ref="AR20:BW20" si="26">IF(AND(AR12&gt;=$J$20,AR12&lt;$K$20),"*",0)</f>
        <v>0</v>
      </c>
      <c r="AS20" s="722">
        <f t="shared" si="26"/>
        <v>0</v>
      </c>
      <c r="AT20" s="723">
        <f t="shared" si="26"/>
        <v>0</v>
      </c>
      <c r="AU20" s="562">
        <f t="shared" si="26"/>
        <v>0</v>
      </c>
      <c r="AV20" s="723">
        <f t="shared" si="26"/>
        <v>0</v>
      </c>
      <c r="AW20" s="723">
        <f t="shared" si="26"/>
        <v>0</v>
      </c>
      <c r="AX20" s="724">
        <f t="shared" si="26"/>
        <v>0</v>
      </c>
      <c r="AY20" s="723">
        <f t="shared" si="26"/>
        <v>0</v>
      </c>
      <c r="AZ20" s="721">
        <f t="shared" si="26"/>
        <v>0</v>
      </c>
      <c r="BA20" s="722">
        <f t="shared" si="26"/>
        <v>0</v>
      </c>
      <c r="BB20" s="723">
        <f t="shared" si="26"/>
        <v>0</v>
      </c>
      <c r="BC20" s="562">
        <f t="shared" si="26"/>
        <v>0</v>
      </c>
      <c r="BD20" s="723">
        <f t="shared" si="26"/>
        <v>0</v>
      </c>
      <c r="BE20" s="723">
        <f t="shared" si="26"/>
        <v>0</v>
      </c>
      <c r="BF20" s="724">
        <f t="shared" si="26"/>
        <v>0</v>
      </c>
      <c r="BG20" s="723">
        <f t="shared" si="26"/>
        <v>0</v>
      </c>
      <c r="BH20" s="721">
        <f t="shared" si="26"/>
        <v>0</v>
      </c>
      <c r="BI20" s="722">
        <f t="shared" si="26"/>
        <v>0</v>
      </c>
      <c r="BJ20" s="723">
        <f t="shared" si="26"/>
        <v>0</v>
      </c>
      <c r="BK20" s="562">
        <f t="shared" si="26"/>
        <v>0</v>
      </c>
      <c r="BL20" s="723">
        <f t="shared" si="26"/>
        <v>0</v>
      </c>
      <c r="BM20" s="723">
        <f t="shared" si="26"/>
        <v>0</v>
      </c>
      <c r="BN20" s="724">
        <f t="shared" si="26"/>
        <v>0</v>
      </c>
      <c r="BO20" s="723">
        <f t="shared" si="26"/>
        <v>0</v>
      </c>
      <c r="BP20" s="721">
        <f t="shared" si="26"/>
        <v>0</v>
      </c>
      <c r="BQ20" s="722">
        <f t="shared" si="26"/>
        <v>0</v>
      </c>
      <c r="BR20" s="723">
        <f t="shared" si="26"/>
        <v>0</v>
      </c>
      <c r="BS20" s="588">
        <f t="shared" si="26"/>
        <v>0</v>
      </c>
      <c r="BT20" s="584">
        <f t="shared" si="26"/>
        <v>0</v>
      </c>
      <c r="BU20" s="584">
        <f t="shared" si="26"/>
        <v>0</v>
      </c>
      <c r="BV20" s="585">
        <f t="shared" si="26"/>
        <v>0</v>
      </c>
      <c r="BW20" s="584">
        <f t="shared" si="26"/>
        <v>0</v>
      </c>
      <c r="BX20" s="721">
        <f t="shared" ref="BX20:CM20" si="27">IF(AND(BX12&gt;=$J$20,BX12&lt;$K$20),"*",0)</f>
        <v>0</v>
      </c>
      <c r="BY20" s="722">
        <f t="shared" si="27"/>
        <v>0</v>
      </c>
      <c r="BZ20" s="723">
        <f t="shared" si="27"/>
        <v>0</v>
      </c>
      <c r="CA20" s="562">
        <f t="shared" si="27"/>
        <v>0</v>
      </c>
      <c r="CB20" s="723">
        <f t="shared" si="27"/>
        <v>0</v>
      </c>
      <c r="CC20" s="723">
        <f t="shared" si="27"/>
        <v>0</v>
      </c>
      <c r="CD20" s="724">
        <f t="shared" si="27"/>
        <v>0</v>
      </c>
      <c r="CE20" s="723">
        <f t="shared" si="27"/>
        <v>0</v>
      </c>
      <c r="CF20" s="721">
        <f t="shared" si="27"/>
        <v>0</v>
      </c>
      <c r="CG20" s="722">
        <f t="shared" si="27"/>
        <v>0</v>
      </c>
      <c r="CH20" s="723">
        <f t="shared" si="27"/>
        <v>0</v>
      </c>
      <c r="CI20" s="562">
        <f t="shared" si="27"/>
        <v>0</v>
      </c>
      <c r="CJ20" s="539">
        <f t="shared" si="27"/>
        <v>0</v>
      </c>
      <c r="CK20" s="539">
        <f t="shared" si="27"/>
        <v>0</v>
      </c>
      <c r="CL20" s="541">
        <f t="shared" si="27"/>
        <v>0</v>
      </c>
      <c r="CM20" s="539">
        <f t="shared" si="27"/>
        <v>0</v>
      </c>
      <c r="CN20" s="1128">
        <f t="shared" si="4"/>
        <v>0</v>
      </c>
      <c r="CO20" s="1129"/>
      <c r="CP20" s="1123">
        <f>IF(CN20=0,0,LOOKUP(CN20,ﾃﾞｰﾀ入力!$AR$13:'ﾃﾞｰﾀ入力'!$AR$34,ﾃﾞｰﾀ入力!$AS$13:'ﾃﾞｰﾀ入力'!$AS$34))</f>
        <v>0</v>
      </c>
      <c r="CQ20" s="1123"/>
      <c r="CR20" s="294">
        <f t="shared" si="5"/>
        <v>0</v>
      </c>
      <c r="CS20" s="294">
        <f t="shared" si="6"/>
        <v>0</v>
      </c>
      <c r="CT20" s="294">
        <f t="shared" si="7"/>
        <v>0</v>
      </c>
      <c r="CU20" s="295">
        <f t="shared" si="12"/>
        <v>0</v>
      </c>
      <c r="CV20" s="296">
        <f>IF(H20=0,0,LOOKUP(H20,ﾃﾞｰﾀ入力!$C$3:'ﾃﾞｰﾀ入力'!$C$52,ﾃﾞｰﾀ入力!$E$3:'ﾃﾞｰﾀ入力'!$E$51))</f>
        <v>0</v>
      </c>
      <c r="CW20" s="297">
        <f>IF(H20=0,0,LOOKUP(H20,ﾃﾞｰﾀ入力!$C$3:'ﾃﾞｰﾀ入力'!$C$52,ﾃﾞｰﾀ入力!$F$3:'ﾃﾞｰﾀ入力'!$F$51))</f>
        <v>0</v>
      </c>
      <c r="CY20" s="69"/>
      <c r="CZ20" s="69"/>
      <c r="DA20" s="69"/>
    </row>
    <row r="21" spans="1:105" ht="22.5" customHeight="1">
      <c r="A21" s="443">
        <f t="shared" si="8"/>
        <v>8</v>
      </c>
      <c r="B21" s="269" t="str">
        <f>ｼﾌﾄ原本!C12</f>
        <v>M.K</v>
      </c>
      <c r="C21" s="780" t="str">
        <f>ｼﾌﾄ原本!Z12</f>
        <v>O-16</v>
      </c>
      <c r="D21" s="435">
        <f>IF(COUNTIF($H$14:$H$30,8),VLOOKUP(8,$H$14:$CU$30,3,FALSE),0)</f>
        <v>0</v>
      </c>
      <c r="E21" s="423">
        <f>IF(COUNTIF($H$14:$H$30,8),VLOOKUP(8,$H$14:$CU$30,4,FALSE),0)</f>
        <v>0</v>
      </c>
      <c r="F21" s="430">
        <f>IF(COUNTIF($H$14:$H$30,8),VLOOKUP(8,$H$14:$CU$30,92,FALSE),0)</f>
        <v>0</v>
      </c>
      <c r="G21" s="431">
        <f>IF(COUNTIF($H$14:$H$30,8),VLOOKUP(8,$H$14:$CW$30,94,FALSE),0)</f>
        <v>0</v>
      </c>
      <c r="H21" s="810"/>
      <c r="I21" s="798">
        <f>IF(H21=0,0,LOOKUP(H21,ﾃﾞｰﾀ入力!$C$3:'ﾃﾞｰﾀ入力'!$C$40,ﾃﾞｰﾀ入力!$D$3:'ﾃﾞｰﾀ入力'!$D$40))</f>
        <v>0</v>
      </c>
      <c r="J21" s="813"/>
      <c r="K21" s="814"/>
      <c r="L21" s="632">
        <f t="shared" ref="L21:AQ21" si="28">IF(AND(L12&gt;=$J$21,L12&lt;$K$21),"*",0)</f>
        <v>0</v>
      </c>
      <c r="M21" s="626">
        <f t="shared" si="28"/>
        <v>0</v>
      </c>
      <c r="N21" s="627">
        <f t="shared" si="28"/>
        <v>0</v>
      </c>
      <c r="O21" s="628">
        <f t="shared" si="28"/>
        <v>0</v>
      </c>
      <c r="P21" s="537">
        <f t="shared" si="28"/>
        <v>0</v>
      </c>
      <c r="Q21" s="539">
        <f t="shared" si="28"/>
        <v>0</v>
      </c>
      <c r="R21" s="724">
        <f t="shared" si="28"/>
        <v>0</v>
      </c>
      <c r="S21" s="723">
        <f t="shared" si="28"/>
        <v>0</v>
      </c>
      <c r="T21" s="721">
        <f t="shared" si="28"/>
        <v>0</v>
      </c>
      <c r="U21" s="722">
        <f t="shared" si="28"/>
        <v>0</v>
      </c>
      <c r="V21" s="723">
        <f t="shared" si="28"/>
        <v>0</v>
      </c>
      <c r="W21" s="562">
        <f t="shared" si="28"/>
        <v>0</v>
      </c>
      <c r="X21" s="723">
        <f t="shared" si="28"/>
        <v>0</v>
      </c>
      <c r="Y21" s="723">
        <f t="shared" si="28"/>
        <v>0</v>
      </c>
      <c r="Z21" s="724">
        <f t="shared" si="28"/>
        <v>0</v>
      </c>
      <c r="AA21" s="723">
        <f t="shared" si="28"/>
        <v>0</v>
      </c>
      <c r="AB21" s="721">
        <f t="shared" si="28"/>
        <v>0</v>
      </c>
      <c r="AC21" s="722">
        <f t="shared" si="28"/>
        <v>0</v>
      </c>
      <c r="AD21" s="723">
        <f t="shared" si="28"/>
        <v>0</v>
      </c>
      <c r="AE21" s="562">
        <f t="shared" si="28"/>
        <v>0</v>
      </c>
      <c r="AF21" s="723">
        <f t="shared" si="28"/>
        <v>0</v>
      </c>
      <c r="AG21" s="723">
        <f t="shared" si="28"/>
        <v>0</v>
      </c>
      <c r="AH21" s="724">
        <f t="shared" si="28"/>
        <v>0</v>
      </c>
      <c r="AI21" s="723">
        <f t="shared" si="28"/>
        <v>0</v>
      </c>
      <c r="AJ21" s="721">
        <f t="shared" si="28"/>
        <v>0</v>
      </c>
      <c r="AK21" s="722">
        <f t="shared" si="28"/>
        <v>0</v>
      </c>
      <c r="AL21" s="723">
        <f t="shared" si="28"/>
        <v>0</v>
      </c>
      <c r="AM21" s="562">
        <f t="shared" si="28"/>
        <v>0</v>
      </c>
      <c r="AN21" s="723">
        <f t="shared" si="28"/>
        <v>0</v>
      </c>
      <c r="AO21" s="723">
        <f t="shared" si="28"/>
        <v>0</v>
      </c>
      <c r="AP21" s="724">
        <f t="shared" si="28"/>
        <v>0</v>
      </c>
      <c r="AQ21" s="723">
        <f t="shared" si="28"/>
        <v>0</v>
      </c>
      <c r="AR21" s="721">
        <f t="shared" ref="AR21:BW21" si="29">IF(AND(AR12&gt;=$J$21,AR12&lt;$K$21),"*",0)</f>
        <v>0</v>
      </c>
      <c r="AS21" s="722">
        <f t="shared" si="29"/>
        <v>0</v>
      </c>
      <c r="AT21" s="723">
        <f t="shared" si="29"/>
        <v>0</v>
      </c>
      <c r="AU21" s="562">
        <f t="shared" si="29"/>
        <v>0</v>
      </c>
      <c r="AV21" s="723">
        <f t="shared" si="29"/>
        <v>0</v>
      </c>
      <c r="AW21" s="723">
        <f t="shared" si="29"/>
        <v>0</v>
      </c>
      <c r="AX21" s="724">
        <f t="shared" si="29"/>
        <v>0</v>
      </c>
      <c r="AY21" s="723">
        <f t="shared" si="29"/>
        <v>0</v>
      </c>
      <c r="AZ21" s="721">
        <f t="shared" si="29"/>
        <v>0</v>
      </c>
      <c r="BA21" s="722">
        <f t="shared" si="29"/>
        <v>0</v>
      </c>
      <c r="BB21" s="723">
        <f t="shared" si="29"/>
        <v>0</v>
      </c>
      <c r="BC21" s="562">
        <f t="shared" si="29"/>
        <v>0</v>
      </c>
      <c r="BD21" s="723">
        <f t="shared" si="29"/>
        <v>0</v>
      </c>
      <c r="BE21" s="723">
        <f t="shared" si="29"/>
        <v>0</v>
      </c>
      <c r="BF21" s="724">
        <f t="shared" si="29"/>
        <v>0</v>
      </c>
      <c r="BG21" s="723">
        <f t="shared" si="29"/>
        <v>0</v>
      </c>
      <c r="BH21" s="721">
        <f t="shared" si="29"/>
        <v>0</v>
      </c>
      <c r="BI21" s="722">
        <f t="shared" si="29"/>
        <v>0</v>
      </c>
      <c r="BJ21" s="723">
        <f t="shared" si="29"/>
        <v>0</v>
      </c>
      <c r="BK21" s="562">
        <f t="shared" si="29"/>
        <v>0</v>
      </c>
      <c r="BL21" s="723">
        <f t="shared" si="29"/>
        <v>0</v>
      </c>
      <c r="BM21" s="723">
        <f t="shared" si="29"/>
        <v>0</v>
      </c>
      <c r="BN21" s="724">
        <f t="shared" si="29"/>
        <v>0</v>
      </c>
      <c r="BO21" s="723">
        <f t="shared" si="29"/>
        <v>0</v>
      </c>
      <c r="BP21" s="721">
        <f t="shared" si="29"/>
        <v>0</v>
      </c>
      <c r="BQ21" s="722">
        <f t="shared" si="29"/>
        <v>0</v>
      </c>
      <c r="BR21" s="723">
        <f t="shared" si="29"/>
        <v>0</v>
      </c>
      <c r="BS21" s="562">
        <f t="shared" si="29"/>
        <v>0</v>
      </c>
      <c r="BT21" s="723">
        <f t="shared" si="29"/>
        <v>0</v>
      </c>
      <c r="BU21" s="723">
        <f t="shared" si="29"/>
        <v>0</v>
      </c>
      <c r="BV21" s="724">
        <f t="shared" si="29"/>
        <v>0</v>
      </c>
      <c r="BW21" s="723">
        <f t="shared" si="29"/>
        <v>0</v>
      </c>
      <c r="BX21" s="721">
        <f t="shared" ref="BX21:CM21" si="30">IF(AND(BX12&gt;=$J$21,BX12&lt;$K$21),"*",0)</f>
        <v>0</v>
      </c>
      <c r="BY21" s="722">
        <f t="shared" si="30"/>
        <v>0</v>
      </c>
      <c r="BZ21" s="723">
        <f t="shared" si="30"/>
        <v>0</v>
      </c>
      <c r="CA21" s="562">
        <f t="shared" si="30"/>
        <v>0</v>
      </c>
      <c r="CB21" s="723">
        <f t="shared" si="30"/>
        <v>0</v>
      </c>
      <c r="CC21" s="723">
        <f t="shared" si="30"/>
        <v>0</v>
      </c>
      <c r="CD21" s="724">
        <f t="shared" si="30"/>
        <v>0</v>
      </c>
      <c r="CE21" s="723">
        <f t="shared" si="30"/>
        <v>0</v>
      </c>
      <c r="CF21" s="721">
        <f t="shared" si="30"/>
        <v>0</v>
      </c>
      <c r="CG21" s="722">
        <f t="shared" si="30"/>
        <v>0</v>
      </c>
      <c r="CH21" s="723">
        <f t="shared" si="30"/>
        <v>0</v>
      </c>
      <c r="CI21" s="562">
        <f t="shared" si="30"/>
        <v>0</v>
      </c>
      <c r="CJ21" s="539">
        <f t="shared" si="30"/>
        <v>0</v>
      </c>
      <c r="CK21" s="539">
        <f t="shared" si="30"/>
        <v>0</v>
      </c>
      <c r="CL21" s="541">
        <f t="shared" si="30"/>
        <v>0</v>
      </c>
      <c r="CM21" s="539">
        <f t="shared" si="30"/>
        <v>0</v>
      </c>
      <c r="CN21" s="1128">
        <f t="shared" si="4"/>
        <v>0</v>
      </c>
      <c r="CO21" s="1129"/>
      <c r="CP21" s="1123">
        <f>IF(CN21=0,0,LOOKUP(CN21,ﾃﾞｰﾀ入力!$AR$13:'ﾃﾞｰﾀ入力'!$AR$34,ﾃﾞｰﾀ入力!$AS$13:'ﾃﾞｰﾀ入力'!$AS$34))</f>
        <v>0</v>
      </c>
      <c r="CQ21" s="1123"/>
      <c r="CR21" s="294">
        <f t="shared" si="5"/>
        <v>0</v>
      </c>
      <c r="CS21" s="294">
        <f t="shared" si="6"/>
        <v>0</v>
      </c>
      <c r="CT21" s="294">
        <f t="shared" si="7"/>
        <v>0</v>
      </c>
      <c r="CU21" s="295">
        <f t="shared" si="12"/>
        <v>0</v>
      </c>
      <c r="CV21" s="296">
        <f>IF(H21=0,0,LOOKUP(H21,ﾃﾞｰﾀ入力!$C$3:'ﾃﾞｰﾀ入力'!$C$52,ﾃﾞｰﾀ入力!$E$3:'ﾃﾞｰﾀ入力'!$E$51))</f>
        <v>0</v>
      </c>
      <c r="CW21" s="297">
        <f>IF(H21=0,0,LOOKUP(H21,ﾃﾞｰﾀ入力!$C$3:'ﾃﾞｰﾀ入力'!$C$52,ﾃﾞｰﾀ入力!$F$3:'ﾃﾞｰﾀ入力'!$F$51))</f>
        <v>0</v>
      </c>
      <c r="CY21" s="69"/>
      <c r="CZ21" s="69"/>
      <c r="DA21" s="69"/>
    </row>
    <row r="22" spans="1:105" ht="22.5" customHeight="1">
      <c r="A22" s="443">
        <f t="shared" si="8"/>
        <v>9</v>
      </c>
      <c r="B22" s="269" t="str">
        <f>ｼﾌﾄ原本!C13</f>
        <v>H.S</v>
      </c>
      <c r="C22" s="782" t="str">
        <f>ｼﾌﾄ原本!Z13</f>
        <v>F</v>
      </c>
      <c r="D22" s="435">
        <f>IF(COUNTIF($H$14:$H$30,9),VLOOKUP(9,$H$14:$CU$30,3,FALSE),0)</f>
        <v>12</v>
      </c>
      <c r="E22" s="423">
        <f>IF(COUNTIF($H$14:$H$30,9),VLOOKUP(9,$H$14:$CU$30,4,FALSE),0)</f>
        <v>22.75</v>
      </c>
      <c r="F22" s="430">
        <f ca="1">IF(COUNTIF($H$14:$H$30,9),VLOOKUP(9,$H$14:$CU$30,92,FALSE),0)</f>
        <v>13026</v>
      </c>
      <c r="G22" s="431">
        <f ca="1">IF(COUNTIF($H$14:$H$30,9),VLOOKUP(9,$H$14:$CW$30,94,FALSE),0)</f>
        <v>648</v>
      </c>
      <c r="H22" s="810"/>
      <c r="I22" s="798">
        <f>IF(H22=0,0,LOOKUP(H22,ﾃﾞｰﾀ入力!$C$3:'ﾃﾞｰﾀ入力'!$C$40,ﾃﾞｰﾀ入力!$D$3:'ﾃﾞｰﾀ入力'!$D$40))</f>
        <v>0</v>
      </c>
      <c r="J22" s="813"/>
      <c r="K22" s="814"/>
      <c r="L22" s="632">
        <f t="shared" ref="L22:AQ22" si="31">IF(AND(L12&gt;=$J$22,L12&lt;$K$22),"*",0)</f>
        <v>0</v>
      </c>
      <c r="M22" s="626">
        <f t="shared" si="31"/>
        <v>0</v>
      </c>
      <c r="N22" s="627">
        <f t="shared" si="31"/>
        <v>0</v>
      </c>
      <c r="O22" s="628">
        <f t="shared" si="31"/>
        <v>0</v>
      </c>
      <c r="P22" s="537">
        <f t="shared" si="31"/>
        <v>0</v>
      </c>
      <c r="Q22" s="539">
        <f t="shared" si="31"/>
        <v>0</v>
      </c>
      <c r="R22" s="724">
        <f t="shared" si="31"/>
        <v>0</v>
      </c>
      <c r="S22" s="723">
        <f t="shared" si="31"/>
        <v>0</v>
      </c>
      <c r="T22" s="721">
        <f t="shared" si="31"/>
        <v>0</v>
      </c>
      <c r="U22" s="722">
        <f t="shared" si="31"/>
        <v>0</v>
      </c>
      <c r="V22" s="723">
        <f t="shared" si="31"/>
        <v>0</v>
      </c>
      <c r="W22" s="562">
        <f t="shared" si="31"/>
        <v>0</v>
      </c>
      <c r="X22" s="723">
        <f t="shared" si="31"/>
        <v>0</v>
      </c>
      <c r="Y22" s="723">
        <f t="shared" si="31"/>
        <v>0</v>
      </c>
      <c r="Z22" s="724">
        <f t="shared" si="31"/>
        <v>0</v>
      </c>
      <c r="AA22" s="723">
        <f t="shared" si="31"/>
        <v>0</v>
      </c>
      <c r="AB22" s="721">
        <f t="shared" si="31"/>
        <v>0</v>
      </c>
      <c r="AC22" s="722">
        <f t="shared" si="31"/>
        <v>0</v>
      </c>
      <c r="AD22" s="723">
        <f t="shared" si="31"/>
        <v>0</v>
      </c>
      <c r="AE22" s="562">
        <f t="shared" si="31"/>
        <v>0</v>
      </c>
      <c r="AF22" s="723">
        <f t="shared" si="31"/>
        <v>0</v>
      </c>
      <c r="AG22" s="723">
        <f t="shared" si="31"/>
        <v>0</v>
      </c>
      <c r="AH22" s="724">
        <f t="shared" si="31"/>
        <v>0</v>
      </c>
      <c r="AI22" s="723">
        <f t="shared" si="31"/>
        <v>0</v>
      </c>
      <c r="AJ22" s="721">
        <f t="shared" si="31"/>
        <v>0</v>
      </c>
      <c r="AK22" s="722">
        <f t="shared" si="31"/>
        <v>0</v>
      </c>
      <c r="AL22" s="723">
        <f t="shared" si="31"/>
        <v>0</v>
      </c>
      <c r="AM22" s="562">
        <f t="shared" si="31"/>
        <v>0</v>
      </c>
      <c r="AN22" s="723">
        <f t="shared" si="31"/>
        <v>0</v>
      </c>
      <c r="AO22" s="723">
        <f t="shared" si="31"/>
        <v>0</v>
      </c>
      <c r="AP22" s="724">
        <f t="shared" si="31"/>
        <v>0</v>
      </c>
      <c r="AQ22" s="723">
        <f t="shared" si="31"/>
        <v>0</v>
      </c>
      <c r="AR22" s="721">
        <f t="shared" ref="AR22:BW22" si="32">IF(AND(AR12&gt;=$J$22,AR12&lt;$K$22),"*",0)</f>
        <v>0</v>
      </c>
      <c r="AS22" s="722">
        <f t="shared" si="32"/>
        <v>0</v>
      </c>
      <c r="AT22" s="723">
        <f t="shared" si="32"/>
        <v>0</v>
      </c>
      <c r="AU22" s="562">
        <f t="shared" si="32"/>
        <v>0</v>
      </c>
      <c r="AV22" s="723">
        <f t="shared" si="32"/>
        <v>0</v>
      </c>
      <c r="AW22" s="723">
        <f t="shared" si="32"/>
        <v>0</v>
      </c>
      <c r="AX22" s="724">
        <f t="shared" si="32"/>
        <v>0</v>
      </c>
      <c r="AY22" s="723">
        <f t="shared" si="32"/>
        <v>0</v>
      </c>
      <c r="AZ22" s="721">
        <f t="shared" si="32"/>
        <v>0</v>
      </c>
      <c r="BA22" s="722">
        <f t="shared" si="32"/>
        <v>0</v>
      </c>
      <c r="BB22" s="723">
        <f t="shared" si="32"/>
        <v>0</v>
      </c>
      <c r="BC22" s="562">
        <f t="shared" si="32"/>
        <v>0</v>
      </c>
      <c r="BD22" s="723">
        <f t="shared" si="32"/>
        <v>0</v>
      </c>
      <c r="BE22" s="723">
        <f t="shared" si="32"/>
        <v>0</v>
      </c>
      <c r="BF22" s="724">
        <f t="shared" si="32"/>
        <v>0</v>
      </c>
      <c r="BG22" s="723">
        <f t="shared" si="32"/>
        <v>0</v>
      </c>
      <c r="BH22" s="721">
        <f t="shared" si="32"/>
        <v>0</v>
      </c>
      <c r="BI22" s="722">
        <f t="shared" si="32"/>
        <v>0</v>
      </c>
      <c r="BJ22" s="723">
        <f t="shared" si="32"/>
        <v>0</v>
      </c>
      <c r="BK22" s="562">
        <f t="shared" si="32"/>
        <v>0</v>
      </c>
      <c r="BL22" s="723">
        <f t="shared" si="32"/>
        <v>0</v>
      </c>
      <c r="BM22" s="723">
        <f t="shared" si="32"/>
        <v>0</v>
      </c>
      <c r="BN22" s="724">
        <f t="shared" si="32"/>
        <v>0</v>
      </c>
      <c r="BO22" s="723">
        <f t="shared" si="32"/>
        <v>0</v>
      </c>
      <c r="BP22" s="721">
        <f t="shared" si="32"/>
        <v>0</v>
      </c>
      <c r="BQ22" s="722">
        <f t="shared" si="32"/>
        <v>0</v>
      </c>
      <c r="BR22" s="723">
        <f t="shared" si="32"/>
        <v>0</v>
      </c>
      <c r="BS22" s="562">
        <f t="shared" si="32"/>
        <v>0</v>
      </c>
      <c r="BT22" s="723">
        <f t="shared" si="32"/>
        <v>0</v>
      </c>
      <c r="BU22" s="723">
        <f t="shared" si="32"/>
        <v>0</v>
      </c>
      <c r="BV22" s="724">
        <f t="shared" si="32"/>
        <v>0</v>
      </c>
      <c r="BW22" s="723">
        <f t="shared" si="32"/>
        <v>0</v>
      </c>
      <c r="BX22" s="721">
        <f t="shared" ref="BX22:CM22" si="33">IF(AND(BX12&gt;=$J$22,BX12&lt;$K$22),"*",0)</f>
        <v>0</v>
      </c>
      <c r="BY22" s="722">
        <f t="shared" si="33"/>
        <v>0</v>
      </c>
      <c r="BZ22" s="723">
        <f t="shared" si="33"/>
        <v>0</v>
      </c>
      <c r="CA22" s="562">
        <f t="shared" si="33"/>
        <v>0</v>
      </c>
      <c r="CB22" s="723">
        <f t="shared" si="33"/>
        <v>0</v>
      </c>
      <c r="CC22" s="723">
        <f t="shared" si="33"/>
        <v>0</v>
      </c>
      <c r="CD22" s="724">
        <f t="shared" si="33"/>
        <v>0</v>
      </c>
      <c r="CE22" s="723">
        <f t="shared" si="33"/>
        <v>0</v>
      </c>
      <c r="CF22" s="721">
        <f t="shared" si="33"/>
        <v>0</v>
      </c>
      <c r="CG22" s="722">
        <f t="shared" si="33"/>
        <v>0</v>
      </c>
      <c r="CH22" s="723">
        <f t="shared" si="33"/>
        <v>0</v>
      </c>
      <c r="CI22" s="562">
        <f t="shared" si="33"/>
        <v>0</v>
      </c>
      <c r="CJ22" s="539">
        <f t="shared" si="33"/>
        <v>0</v>
      </c>
      <c r="CK22" s="539">
        <f t="shared" si="33"/>
        <v>0</v>
      </c>
      <c r="CL22" s="541">
        <f t="shared" si="33"/>
        <v>0</v>
      </c>
      <c r="CM22" s="539">
        <f t="shared" si="33"/>
        <v>0</v>
      </c>
      <c r="CN22" s="1128">
        <f t="shared" si="4"/>
        <v>0</v>
      </c>
      <c r="CO22" s="1129"/>
      <c r="CP22" s="1123">
        <f>IF(CN22=0,0,LOOKUP(CN22,ﾃﾞｰﾀ入力!$AR$13:'ﾃﾞｰﾀ入力'!$AR$34,ﾃﾞｰﾀ入力!$AS$13:'ﾃﾞｰﾀ入力'!$AS$34))</f>
        <v>0</v>
      </c>
      <c r="CQ22" s="1123"/>
      <c r="CR22" s="294">
        <f t="shared" si="5"/>
        <v>0</v>
      </c>
      <c r="CS22" s="294">
        <f t="shared" si="6"/>
        <v>0</v>
      </c>
      <c r="CT22" s="294">
        <f t="shared" si="7"/>
        <v>0</v>
      </c>
      <c r="CU22" s="295">
        <f t="shared" si="12"/>
        <v>0</v>
      </c>
      <c r="CV22" s="296">
        <f>IF(H22=0,0,LOOKUP(H22,ﾃﾞｰﾀ入力!$C$3:'ﾃﾞｰﾀ入力'!$C$52,ﾃﾞｰﾀ入力!$E$3:'ﾃﾞｰﾀ入力'!$E$51))</f>
        <v>0</v>
      </c>
      <c r="CW22" s="297">
        <f>IF(H22=0,0,LOOKUP(H22,ﾃﾞｰﾀ入力!$C$3:'ﾃﾞｰﾀ入力'!$C$52,ﾃﾞｰﾀ入力!$F$3:'ﾃﾞｰﾀ入力'!$F$51))</f>
        <v>0</v>
      </c>
      <c r="CY22" s="69"/>
      <c r="CZ22" s="69"/>
      <c r="DA22" s="69"/>
    </row>
    <row r="23" spans="1:105" ht="22.5" customHeight="1">
      <c r="A23" s="443">
        <f t="shared" si="8"/>
        <v>10</v>
      </c>
      <c r="B23" s="269" t="str">
        <f>ｼﾌﾄ原本!C14</f>
        <v>C.E</v>
      </c>
      <c r="C23" s="782" t="str">
        <f>ｼﾌﾄ原本!Z14</f>
        <v>X</v>
      </c>
      <c r="D23" s="435">
        <f>IF(COUNTIF($H$14:$H$30,10),VLOOKUP(10,$H$14:$CU$30,3,FALSE),0)</f>
        <v>0</v>
      </c>
      <c r="E23" s="423">
        <f>IF(COUNTIF($H$14:$H$30,10),VLOOKUP(10,$H$14:$CU$30,4,FALSE),0)</f>
        <v>0</v>
      </c>
      <c r="F23" s="430">
        <f>IF(COUNTIF($H$14:$H$30,10),VLOOKUP(10,$H$14:$CU$30,92,FALSE),0)</f>
        <v>0</v>
      </c>
      <c r="G23" s="431">
        <f>IF(COUNTIF($H$14:$H$30,10),VLOOKUP(10,$H$14:$CW$30,94,FALSE),0)</f>
        <v>0</v>
      </c>
      <c r="H23" s="810"/>
      <c r="I23" s="798">
        <f>IF(H23=0,0,LOOKUP(H23,ﾃﾞｰﾀ入力!$C$3:'ﾃﾞｰﾀ入力'!$C$40,ﾃﾞｰﾀ入力!$D$3:'ﾃﾞｰﾀ入力'!$D$40))</f>
        <v>0</v>
      </c>
      <c r="J23" s="813"/>
      <c r="K23" s="814"/>
      <c r="L23" s="632">
        <f t="shared" ref="L23:AQ23" si="34">IF(AND(L12&gt;=$J$23,L12&lt;$K$23),"*",0)</f>
        <v>0</v>
      </c>
      <c r="M23" s="626">
        <f t="shared" si="34"/>
        <v>0</v>
      </c>
      <c r="N23" s="627">
        <f t="shared" si="34"/>
        <v>0</v>
      </c>
      <c r="O23" s="628">
        <f t="shared" si="34"/>
        <v>0</v>
      </c>
      <c r="P23" s="537">
        <f t="shared" si="34"/>
        <v>0</v>
      </c>
      <c r="Q23" s="539">
        <f t="shared" si="34"/>
        <v>0</v>
      </c>
      <c r="R23" s="541">
        <f t="shared" si="34"/>
        <v>0</v>
      </c>
      <c r="S23" s="539">
        <f t="shared" si="34"/>
        <v>0</v>
      </c>
      <c r="T23" s="537">
        <f t="shared" si="34"/>
        <v>0</v>
      </c>
      <c r="U23" s="538">
        <f t="shared" si="34"/>
        <v>0</v>
      </c>
      <c r="V23" s="723">
        <f t="shared" si="34"/>
        <v>0</v>
      </c>
      <c r="W23" s="562">
        <f t="shared" si="34"/>
        <v>0</v>
      </c>
      <c r="X23" s="723">
        <f t="shared" si="34"/>
        <v>0</v>
      </c>
      <c r="Y23" s="723">
        <f t="shared" si="34"/>
        <v>0</v>
      </c>
      <c r="Z23" s="724">
        <f t="shared" si="34"/>
        <v>0</v>
      </c>
      <c r="AA23" s="723">
        <f t="shared" si="34"/>
        <v>0</v>
      </c>
      <c r="AB23" s="721">
        <f t="shared" si="34"/>
        <v>0</v>
      </c>
      <c r="AC23" s="722">
        <f t="shared" si="34"/>
        <v>0</v>
      </c>
      <c r="AD23" s="723">
        <f t="shared" si="34"/>
        <v>0</v>
      </c>
      <c r="AE23" s="562">
        <f t="shared" si="34"/>
        <v>0</v>
      </c>
      <c r="AF23" s="723">
        <f t="shared" si="34"/>
        <v>0</v>
      </c>
      <c r="AG23" s="723">
        <f t="shared" si="34"/>
        <v>0</v>
      </c>
      <c r="AH23" s="724">
        <f t="shared" si="34"/>
        <v>0</v>
      </c>
      <c r="AI23" s="723">
        <f t="shared" si="34"/>
        <v>0</v>
      </c>
      <c r="AJ23" s="721">
        <f t="shared" si="34"/>
        <v>0</v>
      </c>
      <c r="AK23" s="722">
        <f t="shared" si="34"/>
        <v>0</v>
      </c>
      <c r="AL23" s="723">
        <f t="shared" si="34"/>
        <v>0</v>
      </c>
      <c r="AM23" s="562">
        <f t="shared" si="34"/>
        <v>0</v>
      </c>
      <c r="AN23" s="723">
        <f t="shared" si="34"/>
        <v>0</v>
      </c>
      <c r="AO23" s="723">
        <f t="shared" si="34"/>
        <v>0</v>
      </c>
      <c r="AP23" s="724">
        <f t="shared" si="34"/>
        <v>0</v>
      </c>
      <c r="AQ23" s="723">
        <f t="shared" si="34"/>
        <v>0</v>
      </c>
      <c r="AR23" s="721">
        <f t="shared" ref="AR23:BW23" si="35">IF(AND(AR12&gt;=$J$23,AR12&lt;$K$23),"*",0)</f>
        <v>0</v>
      </c>
      <c r="AS23" s="722">
        <f t="shared" si="35"/>
        <v>0</v>
      </c>
      <c r="AT23" s="723">
        <f t="shared" si="35"/>
        <v>0</v>
      </c>
      <c r="AU23" s="562">
        <f t="shared" si="35"/>
        <v>0</v>
      </c>
      <c r="AV23" s="723">
        <f t="shared" si="35"/>
        <v>0</v>
      </c>
      <c r="AW23" s="723">
        <f t="shared" si="35"/>
        <v>0</v>
      </c>
      <c r="AX23" s="724">
        <f t="shared" si="35"/>
        <v>0</v>
      </c>
      <c r="AY23" s="723">
        <f t="shared" si="35"/>
        <v>0</v>
      </c>
      <c r="AZ23" s="721">
        <f t="shared" si="35"/>
        <v>0</v>
      </c>
      <c r="BA23" s="722">
        <f t="shared" si="35"/>
        <v>0</v>
      </c>
      <c r="BB23" s="723">
        <f t="shared" si="35"/>
        <v>0</v>
      </c>
      <c r="BC23" s="562">
        <f t="shared" si="35"/>
        <v>0</v>
      </c>
      <c r="BD23" s="723">
        <f t="shared" si="35"/>
        <v>0</v>
      </c>
      <c r="BE23" s="723">
        <f t="shared" si="35"/>
        <v>0</v>
      </c>
      <c r="BF23" s="724">
        <f t="shared" si="35"/>
        <v>0</v>
      </c>
      <c r="BG23" s="723">
        <f t="shared" si="35"/>
        <v>0</v>
      </c>
      <c r="BH23" s="721">
        <f t="shared" si="35"/>
        <v>0</v>
      </c>
      <c r="BI23" s="722">
        <f t="shared" si="35"/>
        <v>0</v>
      </c>
      <c r="BJ23" s="723">
        <f t="shared" si="35"/>
        <v>0</v>
      </c>
      <c r="BK23" s="562">
        <f t="shared" si="35"/>
        <v>0</v>
      </c>
      <c r="BL23" s="723">
        <f t="shared" si="35"/>
        <v>0</v>
      </c>
      <c r="BM23" s="723">
        <f t="shared" si="35"/>
        <v>0</v>
      </c>
      <c r="BN23" s="724">
        <f t="shared" si="35"/>
        <v>0</v>
      </c>
      <c r="BO23" s="723">
        <f t="shared" si="35"/>
        <v>0</v>
      </c>
      <c r="BP23" s="721">
        <f t="shared" si="35"/>
        <v>0</v>
      </c>
      <c r="BQ23" s="722">
        <f t="shared" si="35"/>
        <v>0</v>
      </c>
      <c r="BR23" s="723">
        <f t="shared" si="35"/>
        <v>0</v>
      </c>
      <c r="BS23" s="562">
        <f t="shared" si="35"/>
        <v>0</v>
      </c>
      <c r="BT23" s="723">
        <f t="shared" si="35"/>
        <v>0</v>
      </c>
      <c r="BU23" s="723">
        <f t="shared" si="35"/>
        <v>0</v>
      </c>
      <c r="BV23" s="724">
        <f t="shared" si="35"/>
        <v>0</v>
      </c>
      <c r="BW23" s="723">
        <f t="shared" si="35"/>
        <v>0</v>
      </c>
      <c r="BX23" s="721">
        <f t="shared" ref="BX23:CM23" si="36">IF(AND(BX12&gt;=$J$23,BX12&lt;$K$23),"*",0)</f>
        <v>0</v>
      </c>
      <c r="BY23" s="722">
        <f t="shared" si="36"/>
        <v>0</v>
      </c>
      <c r="BZ23" s="723">
        <f t="shared" si="36"/>
        <v>0</v>
      </c>
      <c r="CA23" s="562">
        <f t="shared" si="36"/>
        <v>0</v>
      </c>
      <c r="CB23" s="723">
        <f t="shared" si="36"/>
        <v>0</v>
      </c>
      <c r="CC23" s="723">
        <f t="shared" si="36"/>
        <v>0</v>
      </c>
      <c r="CD23" s="724">
        <f t="shared" si="36"/>
        <v>0</v>
      </c>
      <c r="CE23" s="723">
        <f t="shared" si="36"/>
        <v>0</v>
      </c>
      <c r="CF23" s="721">
        <f t="shared" si="36"/>
        <v>0</v>
      </c>
      <c r="CG23" s="722">
        <f t="shared" si="36"/>
        <v>0</v>
      </c>
      <c r="CH23" s="723">
        <f t="shared" si="36"/>
        <v>0</v>
      </c>
      <c r="CI23" s="562">
        <f t="shared" si="36"/>
        <v>0</v>
      </c>
      <c r="CJ23" s="539">
        <f t="shared" si="36"/>
        <v>0</v>
      </c>
      <c r="CK23" s="539">
        <f t="shared" si="36"/>
        <v>0</v>
      </c>
      <c r="CL23" s="541">
        <f t="shared" si="36"/>
        <v>0</v>
      </c>
      <c r="CM23" s="539">
        <f t="shared" si="36"/>
        <v>0</v>
      </c>
      <c r="CN23" s="1128">
        <f t="shared" si="4"/>
        <v>0</v>
      </c>
      <c r="CO23" s="1129"/>
      <c r="CP23" s="1123">
        <f>IF(CN23=0,0,LOOKUP(CN23,ﾃﾞｰﾀ入力!$AR$13:'ﾃﾞｰﾀ入力'!$AR$34,ﾃﾞｰﾀ入力!$AS$13:'ﾃﾞｰﾀ入力'!$AS$34))</f>
        <v>0</v>
      </c>
      <c r="CQ23" s="1123"/>
      <c r="CR23" s="294">
        <f t="shared" si="5"/>
        <v>0</v>
      </c>
      <c r="CS23" s="294">
        <f t="shared" si="6"/>
        <v>0</v>
      </c>
      <c r="CT23" s="294">
        <f t="shared" si="7"/>
        <v>0</v>
      </c>
      <c r="CU23" s="295">
        <f t="shared" si="12"/>
        <v>0</v>
      </c>
      <c r="CV23" s="296">
        <f>IF(H23=0,0,LOOKUP(H23,ﾃﾞｰﾀ入力!$C$3:'ﾃﾞｰﾀ入力'!$C$52,ﾃﾞｰﾀ入力!$E$3:'ﾃﾞｰﾀ入力'!$E$51))</f>
        <v>0</v>
      </c>
      <c r="CW23" s="297">
        <f>IF(H23=0,0,LOOKUP(H23,ﾃﾞｰﾀ入力!$C$3:'ﾃﾞｰﾀ入力'!$C$52,ﾃﾞｰﾀ入力!$F$3:'ﾃﾞｰﾀ入力'!$F$51))</f>
        <v>0</v>
      </c>
      <c r="CY23" s="69"/>
      <c r="CZ23" s="69"/>
      <c r="DA23" s="69"/>
    </row>
    <row r="24" spans="1:105" ht="22.5" customHeight="1">
      <c r="A24" s="443">
        <f t="shared" si="8"/>
        <v>11</v>
      </c>
      <c r="B24" s="269" t="str">
        <f>ｼﾌﾄ原本!C15</f>
        <v>K.J</v>
      </c>
      <c r="C24" s="782" t="str">
        <f>ｼﾌﾄ原本!Z15</f>
        <v>X</v>
      </c>
      <c r="D24" s="435">
        <f>IF(COUNTIF($H$14:$H$30,11),VLOOKUP(11,$H$14:$CU$30,3,FALSE),0)</f>
        <v>0</v>
      </c>
      <c r="E24" s="423">
        <f>IF(COUNTIF($H$14:$H$30,11),VLOOKUP(11,$H$14:$CU$30,4,FALSE),0)</f>
        <v>0</v>
      </c>
      <c r="F24" s="430">
        <f>IF(COUNTIF($H$14:$H$30,11),VLOOKUP(11,$H$14:$CU$30,92,FALSE),0)</f>
        <v>0</v>
      </c>
      <c r="G24" s="431">
        <f>IF(COUNTIF($H$14:$H$30,11),VLOOKUP(11,$H$14:$CW$30,94,FALSE),0)</f>
        <v>0</v>
      </c>
      <c r="H24" s="810"/>
      <c r="I24" s="798">
        <f>IF(H24=0,0,LOOKUP(H24,ﾃﾞｰﾀ入力!$C$3:'ﾃﾞｰﾀ入力'!$C$40,ﾃﾞｰﾀ入力!$D$3:'ﾃﾞｰﾀ入力'!$D$40))</f>
        <v>0</v>
      </c>
      <c r="J24" s="813"/>
      <c r="K24" s="814"/>
      <c r="L24" s="632">
        <f t="shared" ref="L24:AQ24" si="37">IF(AND(L12&gt;=$J$24,L12&lt;$K$24),"*",0)</f>
        <v>0</v>
      </c>
      <c r="M24" s="626">
        <f t="shared" si="37"/>
        <v>0</v>
      </c>
      <c r="N24" s="627">
        <f t="shared" si="37"/>
        <v>0</v>
      </c>
      <c r="O24" s="628">
        <f t="shared" si="37"/>
        <v>0</v>
      </c>
      <c r="P24" s="537">
        <f t="shared" si="37"/>
        <v>0</v>
      </c>
      <c r="Q24" s="539">
        <f t="shared" si="37"/>
        <v>0</v>
      </c>
      <c r="R24" s="541">
        <f t="shared" si="37"/>
        <v>0</v>
      </c>
      <c r="S24" s="539">
        <f t="shared" si="37"/>
        <v>0</v>
      </c>
      <c r="T24" s="537">
        <f t="shared" si="37"/>
        <v>0</v>
      </c>
      <c r="U24" s="538">
        <f t="shared" si="37"/>
        <v>0</v>
      </c>
      <c r="V24" s="723">
        <f t="shared" si="37"/>
        <v>0</v>
      </c>
      <c r="W24" s="562">
        <f t="shared" si="37"/>
        <v>0</v>
      </c>
      <c r="X24" s="723">
        <f t="shared" si="37"/>
        <v>0</v>
      </c>
      <c r="Y24" s="723">
        <f t="shared" si="37"/>
        <v>0</v>
      </c>
      <c r="Z24" s="724">
        <f t="shared" si="37"/>
        <v>0</v>
      </c>
      <c r="AA24" s="723">
        <f t="shared" si="37"/>
        <v>0</v>
      </c>
      <c r="AB24" s="721">
        <f t="shared" si="37"/>
        <v>0</v>
      </c>
      <c r="AC24" s="722">
        <f t="shared" si="37"/>
        <v>0</v>
      </c>
      <c r="AD24" s="723">
        <f t="shared" si="37"/>
        <v>0</v>
      </c>
      <c r="AE24" s="562">
        <f t="shared" si="37"/>
        <v>0</v>
      </c>
      <c r="AF24" s="723">
        <f t="shared" si="37"/>
        <v>0</v>
      </c>
      <c r="AG24" s="723">
        <f t="shared" si="37"/>
        <v>0</v>
      </c>
      <c r="AH24" s="724">
        <f t="shared" si="37"/>
        <v>0</v>
      </c>
      <c r="AI24" s="723">
        <f t="shared" si="37"/>
        <v>0</v>
      </c>
      <c r="AJ24" s="721">
        <f t="shared" si="37"/>
        <v>0</v>
      </c>
      <c r="AK24" s="722">
        <f t="shared" si="37"/>
        <v>0</v>
      </c>
      <c r="AL24" s="723">
        <f t="shared" si="37"/>
        <v>0</v>
      </c>
      <c r="AM24" s="562">
        <f t="shared" si="37"/>
        <v>0</v>
      </c>
      <c r="AN24" s="723">
        <f t="shared" si="37"/>
        <v>0</v>
      </c>
      <c r="AO24" s="723">
        <f t="shared" si="37"/>
        <v>0</v>
      </c>
      <c r="AP24" s="724">
        <f t="shared" si="37"/>
        <v>0</v>
      </c>
      <c r="AQ24" s="723">
        <f t="shared" si="37"/>
        <v>0</v>
      </c>
      <c r="AR24" s="721">
        <f t="shared" ref="AR24:BW24" si="38">IF(AND(AR12&gt;=$J$24,AR12&lt;$K$24),"*",0)</f>
        <v>0</v>
      </c>
      <c r="AS24" s="722">
        <f t="shared" si="38"/>
        <v>0</v>
      </c>
      <c r="AT24" s="723">
        <f t="shared" si="38"/>
        <v>0</v>
      </c>
      <c r="AU24" s="562">
        <f t="shared" si="38"/>
        <v>0</v>
      </c>
      <c r="AV24" s="723">
        <f t="shared" si="38"/>
        <v>0</v>
      </c>
      <c r="AW24" s="723">
        <f t="shared" si="38"/>
        <v>0</v>
      </c>
      <c r="AX24" s="724">
        <f t="shared" si="38"/>
        <v>0</v>
      </c>
      <c r="AY24" s="723">
        <f t="shared" si="38"/>
        <v>0</v>
      </c>
      <c r="AZ24" s="721">
        <f t="shared" si="38"/>
        <v>0</v>
      </c>
      <c r="BA24" s="722">
        <f t="shared" si="38"/>
        <v>0</v>
      </c>
      <c r="BB24" s="723">
        <f t="shared" si="38"/>
        <v>0</v>
      </c>
      <c r="BC24" s="562">
        <f t="shared" si="38"/>
        <v>0</v>
      </c>
      <c r="BD24" s="723">
        <f t="shared" si="38"/>
        <v>0</v>
      </c>
      <c r="BE24" s="723">
        <f t="shared" si="38"/>
        <v>0</v>
      </c>
      <c r="BF24" s="724">
        <f t="shared" si="38"/>
        <v>0</v>
      </c>
      <c r="BG24" s="723">
        <f t="shared" si="38"/>
        <v>0</v>
      </c>
      <c r="BH24" s="721">
        <f t="shared" si="38"/>
        <v>0</v>
      </c>
      <c r="BI24" s="722">
        <f t="shared" si="38"/>
        <v>0</v>
      </c>
      <c r="BJ24" s="723">
        <f t="shared" si="38"/>
        <v>0</v>
      </c>
      <c r="BK24" s="562">
        <f t="shared" si="38"/>
        <v>0</v>
      </c>
      <c r="BL24" s="723">
        <f t="shared" si="38"/>
        <v>0</v>
      </c>
      <c r="BM24" s="723">
        <f t="shared" si="38"/>
        <v>0</v>
      </c>
      <c r="BN24" s="724">
        <f t="shared" si="38"/>
        <v>0</v>
      </c>
      <c r="BO24" s="723">
        <f t="shared" si="38"/>
        <v>0</v>
      </c>
      <c r="BP24" s="721">
        <f t="shared" si="38"/>
        <v>0</v>
      </c>
      <c r="BQ24" s="722">
        <f t="shared" si="38"/>
        <v>0</v>
      </c>
      <c r="BR24" s="723">
        <f t="shared" si="38"/>
        <v>0</v>
      </c>
      <c r="BS24" s="562">
        <f t="shared" si="38"/>
        <v>0</v>
      </c>
      <c r="BT24" s="723">
        <f t="shared" si="38"/>
        <v>0</v>
      </c>
      <c r="BU24" s="723">
        <f t="shared" si="38"/>
        <v>0</v>
      </c>
      <c r="BV24" s="724">
        <f t="shared" si="38"/>
        <v>0</v>
      </c>
      <c r="BW24" s="723">
        <f t="shared" si="38"/>
        <v>0</v>
      </c>
      <c r="BX24" s="721">
        <f t="shared" ref="BX24:CM24" si="39">IF(AND(BX12&gt;=$J$24,BX12&lt;$K$24),"*",0)</f>
        <v>0</v>
      </c>
      <c r="BY24" s="722">
        <f t="shared" si="39"/>
        <v>0</v>
      </c>
      <c r="BZ24" s="723">
        <f t="shared" si="39"/>
        <v>0</v>
      </c>
      <c r="CA24" s="562">
        <f t="shared" si="39"/>
        <v>0</v>
      </c>
      <c r="CB24" s="723">
        <f t="shared" si="39"/>
        <v>0</v>
      </c>
      <c r="CC24" s="723">
        <f t="shared" si="39"/>
        <v>0</v>
      </c>
      <c r="CD24" s="724">
        <f t="shared" si="39"/>
        <v>0</v>
      </c>
      <c r="CE24" s="723">
        <f t="shared" si="39"/>
        <v>0</v>
      </c>
      <c r="CF24" s="721">
        <f t="shared" si="39"/>
        <v>0</v>
      </c>
      <c r="CG24" s="722">
        <f t="shared" si="39"/>
        <v>0</v>
      </c>
      <c r="CH24" s="723">
        <f t="shared" si="39"/>
        <v>0</v>
      </c>
      <c r="CI24" s="562">
        <f t="shared" si="39"/>
        <v>0</v>
      </c>
      <c r="CJ24" s="539">
        <f t="shared" si="39"/>
        <v>0</v>
      </c>
      <c r="CK24" s="539">
        <f t="shared" si="39"/>
        <v>0</v>
      </c>
      <c r="CL24" s="541">
        <f t="shared" si="39"/>
        <v>0</v>
      </c>
      <c r="CM24" s="539">
        <f t="shared" si="39"/>
        <v>0</v>
      </c>
      <c r="CN24" s="1128">
        <f t="shared" si="4"/>
        <v>0</v>
      </c>
      <c r="CO24" s="1129"/>
      <c r="CP24" s="1123">
        <f>IF(CN24=0,0,LOOKUP(CN24,ﾃﾞｰﾀ入力!$AR$13:'ﾃﾞｰﾀ入力'!$AR$34,ﾃﾞｰﾀ入力!$AS$13:'ﾃﾞｰﾀ入力'!$AS$34))</f>
        <v>0</v>
      </c>
      <c r="CQ24" s="1123"/>
      <c r="CR24" s="294">
        <f t="shared" si="5"/>
        <v>0</v>
      </c>
      <c r="CS24" s="294">
        <f t="shared" si="6"/>
        <v>0</v>
      </c>
      <c r="CT24" s="294">
        <f t="shared" si="7"/>
        <v>0</v>
      </c>
      <c r="CU24" s="295">
        <f t="shared" si="12"/>
        <v>0</v>
      </c>
      <c r="CV24" s="296">
        <f>IF(H24=0,0,LOOKUP(H24,ﾃﾞｰﾀ入力!$C$3:'ﾃﾞｰﾀ入力'!$C$52,ﾃﾞｰﾀ入力!$E$3:'ﾃﾞｰﾀ入力'!$E$51))</f>
        <v>0</v>
      </c>
      <c r="CW24" s="297">
        <f>IF(H24=0,0,LOOKUP(H24,ﾃﾞｰﾀ入力!$C$3:'ﾃﾞｰﾀ入力'!$C$52,ﾃﾞｰﾀ入力!$F$3:'ﾃﾞｰﾀ入力'!$F$51))</f>
        <v>0</v>
      </c>
      <c r="CY24" s="69"/>
      <c r="CZ24" s="69"/>
      <c r="DA24" s="69"/>
    </row>
    <row r="25" spans="1:105" ht="22.5" customHeight="1">
      <c r="A25" s="443">
        <f t="shared" si="8"/>
        <v>12</v>
      </c>
      <c r="B25" s="269" t="str">
        <f>ｼﾌﾄ原本!C16</f>
        <v>Y.K</v>
      </c>
      <c r="C25" s="780" t="str">
        <f>ｼﾌﾄ原本!Z16</f>
        <v>X</v>
      </c>
      <c r="D25" s="435">
        <f>IF(COUNTIF($H$14:$H$30,12),VLOOKUP(12,$H$14:$CU$30,3,FALSE),0)</f>
        <v>0</v>
      </c>
      <c r="E25" s="423">
        <f>IF(COUNTIF($H$14:$H$30,12),VLOOKUP(12,$H$14:$CU$30,4,FALSE),0)</f>
        <v>0</v>
      </c>
      <c r="F25" s="430">
        <f>IF(COUNTIF($H$14:$H$30,12),VLOOKUP(12,$H$14:$CU$30,92,FALSE),0)</f>
        <v>0</v>
      </c>
      <c r="G25" s="431">
        <f>IF(COUNTIF($H$14:$H$30,12),VLOOKUP(12,$H$14:$CW$30,94,FALSE),0)</f>
        <v>0</v>
      </c>
      <c r="H25" s="810"/>
      <c r="I25" s="798">
        <f>IF(H25=0,0,LOOKUP(H25,ﾃﾞｰﾀ入力!$C$3:'ﾃﾞｰﾀ入力'!$C$40,ﾃﾞｰﾀ入力!$D$3:'ﾃﾞｰﾀ入力'!$D$40))</f>
        <v>0</v>
      </c>
      <c r="J25" s="813"/>
      <c r="K25" s="814"/>
      <c r="L25" s="632">
        <f t="shared" ref="L25:AQ25" si="40">IF(AND(L12&gt;=$J$25,L12&lt;$K$25),"*",0)</f>
        <v>0</v>
      </c>
      <c r="M25" s="626">
        <f t="shared" si="40"/>
        <v>0</v>
      </c>
      <c r="N25" s="627">
        <f t="shared" si="40"/>
        <v>0</v>
      </c>
      <c r="O25" s="628">
        <f t="shared" si="40"/>
        <v>0</v>
      </c>
      <c r="P25" s="537">
        <f t="shared" si="40"/>
        <v>0</v>
      </c>
      <c r="Q25" s="539">
        <f t="shared" si="40"/>
        <v>0</v>
      </c>
      <c r="R25" s="541">
        <f t="shared" si="40"/>
        <v>0</v>
      </c>
      <c r="S25" s="539">
        <f t="shared" si="40"/>
        <v>0</v>
      </c>
      <c r="T25" s="537">
        <f t="shared" si="40"/>
        <v>0</v>
      </c>
      <c r="U25" s="538">
        <f t="shared" si="40"/>
        <v>0</v>
      </c>
      <c r="V25" s="539">
        <f t="shared" si="40"/>
        <v>0</v>
      </c>
      <c r="W25" s="540">
        <f t="shared" si="40"/>
        <v>0</v>
      </c>
      <c r="X25" s="539">
        <f t="shared" si="40"/>
        <v>0</v>
      </c>
      <c r="Y25" s="723">
        <f t="shared" si="40"/>
        <v>0</v>
      </c>
      <c r="Z25" s="724">
        <f t="shared" si="40"/>
        <v>0</v>
      </c>
      <c r="AA25" s="723">
        <f t="shared" si="40"/>
        <v>0</v>
      </c>
      <c r="AB25" s="721">
        <f t="shared" si="40"/>
        <v>0</v>
      </c>
      <c r="AC25" s="722">
        <f t="shared" si="40"/>
        <v>0</v>
      </c>
      <c r="AD25" s="723">
        <f t="shared" si="40"/>
        <v>0</v>
      </c>
      <c r="AE25" s="562">
        <f t="shared" si="40"/>
        <v>0</v>
      </c>
      <c r="AF25" s="723">
        <f t="shared" si="40"/>
        <v>0</v>
      </c>
      <c r="AG25" s="723">
        <f t="shared" si="40"/>
        <v>0</v>
      </c>
      <c r="AH25" s="724">
        <f t="shared" si="40"/>
        <v>0</v>
      </c>
      <c r="AI25" s="723">
        <f t="shared" si="40"/>
        <v>0</v>
      </c>
      <c r="AJ25" s="721">
        <f t="shared" si="40"/>
        <v>0</v>
      </c>
      <c r="AK25" s="722">
        <f t="shared" si="40"/>
        <v>0</v>
      </c>
      <c r="AL25" s="723">
        <f t="shared" si="40"/>
        <v>0</v>
      </c>
      <c r="AM25" s="562">
        <f t="shared" si="40"/>
        <v>0</v>
      </c>
      <c r="AN25" s="723">
        <f t="shared" si="40"/>
        <v>0</v>
      </c>
      <c r="AO25" s="723">
        <f t="shared" si="40"/>
        <v>0</v>
      </c>
      <c r="AP25" s="724">
        <f t="shared" si="40"/>
        <v>0</v>
      </c>
      <c r="AQ25" s="723">
        <f t="shared" si="40"/>
        <v>0</v>
      </c>
      <c r="AR25" s="721">
        <f t="shared" ref="AR25:BW25" si="41">IF(AND(AR12&gt;=$J$25,AR12&lt;$K$25),"*",0)</f>
        <v>0</v>
      </c>
      <c r="AS25" s="722">
        <f t="shared" si="41"/>
        <v>0</v>
      </c>
      <c r="AT25" s="723">
        <f t="shared" si="41"/>
        <v>0</v>
      </c>
      <c r="AU25" s="562">
        <f t="shared" si="41"/>
        <v>0</v>
      </c>
      <c r="AV25" s="723">
        <f t="shared" si="41"/>
        <v>0</v>
      </c>
      <c r="AW25" s="723">
        <f t="shared" si="41"/>
        <v>0</v>
      </c>
      <c r="AX25" s="724">
        <f t="shared" si="41"/>
        <v>0</v>
      </c>
      <c r="AY25" s="723">
        <f t="shared" si="41"/>
        <v>0</v>
      </c>
      <c r="AZ25" s="721">
        <f t="shared" si="41"/>
        <v>0</v>
      </c>
      <c r="BA25" s="722">
        <f t="shared" si="41"/>
        <v>0</v>
      </c>
      <c r="BB25" s="723">
        <f t="shared" si="41"/>
        <v>0</v>
      </c>
      <c r="BC25" s="562">
        <f t="shared" si="41"/>
        <v>0</v>
      </c>
      <c r="BD25" s="723">
        <f t="shared" si="41"/>
        <v>0</v>
      </c>
      <c r="BE25" s="723">
        <f t="shared" si="41"/>
        <v>0</v>
      </c>
      <c r="BF25" s="724">
        <f t="shared" si="41"/>
        <v>0</v>
      </c>
      <c r="BG25" s="723">
        <f t="shared" si="41"/>
        <v>0</v>
      </c>
      <c r="BH25" s="721">
        <f t="shared" si="41"/>
        <v>0</v>
      </c>
      <c r="BI25" s="722">
        <f t="shared" si="41"/>
        <v>0</v>
      </c>
      <c r="BJ25" s="723">
        <f t="shared" si="41"/>
        <v>0</v>
      </c>
      <c r="BK25" s="562">
        <f t="shared" si="41"/>
        <v>0</v>
      </c>
      <c r="BL25" s="723">
        <f t="shared" si="41"/>
        <v>0</v>
      </c>
      <c r="BM25" s="723">
        <f t="shared" si="41"/>
        <v>0</v>
      </c>
      <c r="BN25" s="724">
        <f t="shared" si="41"/>
        <v>0</v>
      </c>
      <c r="BO25" s="723">
        <f t="shared" si="41"/>
        <v>0</v>
      </c>
      <c r="BP25" s="721">
        <f t="shared" si="41"/>
        <v>0</v>
      </c>
      <c r="BQ25" s="722">
        <f t="shared" si="41"/>
        <v>0</v>
      </c>
      <c r="BR25" s="723">
        <f t="shared" si="41"/>
        <v>0</v>
      </c>
      <c r="BS25" s="562">
        <f t="shared" si="41"/>
        <v>0</v>
      </c>
      <c r="BT25" s="723">
        <f t="shared" si="41"/>
        <v>0</v>
      </c>
      <c r="BU25" s="723">
        <f t="shared" si="41"/>
        <v>0</v>
      </c>
      <c r="BV25" s="724">
        <f t="shared" si="41"/>
        <v>0</v>
      </c>
      <c r="BW25" s="723">
        <f t="shared" si="41"/>
        <v>0</v>
      </c>
      <c r="BX25" s="721">
        <f t="shared" ref="BX25:CM25" si="42">IF(AND(BX12&gt;=$J$25,BX12&lt;$K$25),"*",0)</f>
        <v>0</v>
      </c>
      <c r="BY25" s="722">
        <f t="shared" si="42"/>
        <v>0</v>
      </c>
      <c r="BZ25" s="723">
        <f t="shared" si="42"/>
        <v>0</v>
      </c>
      <c r="CA25" s="562">
        <f t="shared" si="42"/>
        <v>0</v>
      </c>
      <c r="CB25" s="723">
        <f t="shared" si="42"/>
        <v>0</v>
      </c>
      <c r="CC25" s="723">
        <f t="shared" si="42"/>
        <v>0</v>
      </c>
      <c r="CD25" s="724">
        <f t="shared" si="42"/>
        <v>0</v>
      </c>
      <c r="CE25" s="723">
        <f t="shared" si="42"/>
        <v>0</v>
      </c>
      <c r="CF25" s="721">
        <f t="shared" si="42"/>
        <v>0</v>
      </c>
      <c r="CG25" s="722">
        <f t="shared" si="42"/>
        <v>0</v>
      </c>
      <c r="CH25" s="723">
        <f t="shared" si="42"/>
        <v>0</v>
      </c>
      <c r="CI25" s="562">
        <f t="shared" si="42"/>
        <v>0</v>
      </c>
      <c r="CJ25" s="539">
        <f t="shared" si="42"/>
        <v>0</v>
      </c>
      <c r="CK25" s="539">
        <f t="shared" si="42"/>
        <v>0</v>
      </c>
      <c r="CL25" s="541">
        <f t="shared" si="42"/>
        <v>0</v>
      </c>
      <c r="CM25" s="539">
        <f t="shared" si="42"/>
        <v>0</v>
      </c>
      <c r="CN25" s="1128">
        <f t="shared" si="4"/>
        <v>0</v>
      </c>
      <c r="CO25" s="1129"/>
      <c r="CP25" s="1123">
        <f>IF(CN25=0,0,LOOKUP(CN25,ﾃﾞｰﾀ入力!$AR$13:'ﾃﾞｰﾀ入力'!$AR$34,ﾃﾞｰﾀ入力!$AS$13:'ﾃﾞｰﾀ入力'!$AS$34))</f>
        <v>0</v>
      </c>
      <c r="CQ25" s="1123"/>
      <c r="CR25" s="294">
        <f t="shared" si="5"/>
        <v>0</v>
      </c>
      <c r="CS25" s="294">
        <f t="shared" si="6"/>
        <v>0</v>
      </c>
      <c r="CT25" s="294">
        <f t="shared" si="7"/>
        <v>0</v>
      </c>
      <c r="CU25" s="295">
        <f t="shared" si="12"/>
        <v>0</v>
      </c>
      <c r="CV25" s="296">
        <f>IF(H25=0,0,LOOKUP(H25,ﾃﾞｰﾀ入力!$C$3:'ﾃﾞｰﾀ入力'!$C$52,ﾃﾞｰﾀ入力!$E$3:'ﾃﾞｰﾀ入力'!$E$51))</f>
        <v>0</v>
      </c>
      <c r="CW25" s="297">
        <f>IF(H25=0,0,LOOKUP(H25,ﾃﾞｰﾀ入力!$C$3:'ﾃﾞｰﾀ入力'!$C$52,ﾃﾞｰﾀ入力!$F$3:'ﾃﾞｰﾀ入力'!$F$51))</f>
        <v>0</v>
      </c>
      <c r="CY25" s="69"/>
      <c r="CZ25" s="69"/>
      <c r="DA25" s="69"/>
    </row>
    <row r="26" spans="1:105" ht="22.5" customHeight="1">
      <c r="A26" s="443">
        <f t="shared" si="8"/>
        <v>13</v>
      </c>
      <c r="B26" s="269" t="str">
        <f>ｼﾌﾄ原本!C17</f>
        <v>T.R</v>
      </c>
      <c r="C26" s="780" t="str">
        <f>ｼﾌﾄ原本!Z17</f>
        <v>X</v>
      </c>
      <c r="D26" s="435">
        <f>IF(COUNTIF($H$14:$H$30,13),VLOOKUP(13,$H$14:$CU$30,3,FALSE),0)</f>
        <v>0</v>
      </c>
      <c r="E26" s="423">
        <f>IF(COUNTIF($H$14:$H$30,13),VLOOKUP(13,$H$14:$CU$30,4,FALSE),0)</f>
        <v>0</v>
      </c>
      <c r="F26" s="430">
        <f>IF(COUNTIF($H$14:$H$30,13),VLOOKUP(13,$H$14:$CU$30,92,FALSE),0)</f>
        <v>0</v>
      </c>
      <c r="G26" s="431">
        <f>IF(COUNTIF($H$14:$H$30,13),VLOOKUP(13,$H$14:$CW$30,94,FALSE),0)</f>
        <v>0</v>
      </c>
      <c r="H26" s="810"/>
      <c r="I26" s="798">
        <f>IF(H26=0,0,LOOKUP(H26,ﾃﾞｰﾀ入力!$C$3:'ﾃﾞｰﾀ入力'!$C$40,ﾃﾞｰﾀ入力!$D$3:'ﾃﾞｰﾀ入力'!$D$40))</f>
        <v>0</v>
      </c>
      <c r="J26" s="813"/>
      <c r="K26" s="814"/>
      <c r="L26" s="632">
        <f t="shared" ref="L26:AQ26" si="43">IF(AND(L12&gt;=$J$26,L12&lt;$K$26),"*",0)</f>
        <v>0</v>
      </c>
      <c r="M26" s="626">
        <f t="shared" si="43"/>
        <v>0</v>
      </c>
      <c r="N26" s="627">
        <f t="shared" si="43"/>
        <v>0</v>
      </c>
      <c r="O26" s="628">
        <f t="shared" si="43"/>
        <v>0</v>
      </c>
      <c r="P26" s="537">
        <f t="shared" si="43"/>
        <v>0</v>
      </c>
      <c r="Q26" s="539">
        <f t="shared" si="43"/>
        <v>0</v>
      </c>
      <c r="R26" s="541">
        <f t="shared" si="43"/>
        <v>0</v>
      </c>
      <c r="S26" s="539">
        <f t="shared" si="43"/>
        <v>0</v>
      </c>
      <c r="T26" s="537">
        <f t="shared" si="43"/>
        <v>0</v>
      </c>
      <c r="U26" s="538">
        <f t="shared" si="43"/>
        <v>0</v>
      </c>
      <c r="V26" s="539">
        <f t="shared" si="43"/>
        <v>0</v>
      </c>
      <c r="W26" s="540">
        <f t="shared" si="43"/>
        <v>0</v>
      </c>
      <c r="X26" s="539">
        <f t="shared" si="43"/>
        <v>0</v>
      </c>
      <c r="Y26" s="723">
        <f t="shared" si="43"/>
        <v>0</v>
      </c>
      <c r="Z26" s="724">
        <f t="shared" si="43"/>
        <v>0</v>
      </c>
      <c r="AA26" s="723">
        <f t="shared" si="43"/>
        <v>0</v>
      </c>
      <c r="AB26" s="721">
        <f t="shared" si="43"/>
        <v>0</v>
      </c>
      <c r="AC26" s="722">
        <f t="shared" si="43"/>
        <v>0</v>
      </c>
      <c r="AD26" s="723">
        <f t="shared" si="43"/>
        <v>0</v>
      </c>
      <c r="AE26" s="562">
        <f t="shared" si="43"/>
        <v>0</v>
      </c>
      <c r="AF26" s="723">
        <f t="shared" si="43"/>
        <v>0</v>
      </c>
      <c r="AG26" s="723">
        <f t="shared" si="43"/>
        <v>0</v>
      </c>
      <c r="AH26" s="724">
        <f t="shared" si="43"/>
        <v>0</v>
      </c>
      <c r="AI26" s="723">
        <f t="shared" si="43"/>
        <v>0</v>
      </c>
      <c r="AJ26" s="721">
        <f t="shared" si="43"/>
        <v>0</v>
      </c>
      <c r="AK26" s="722">
        <f t="shared" si="43"/>
        <v>0</v>
      </c>
      <c r="AL26" s="723">
        <f t="shared" si="43"/>
        <v>0</v>
      </c>
      <c r="AM26" s="562">
        <f t="shared" si="43"/>
        <v>0</v>
      </c>
      <c r="AN26" s="723">
        <f t="shared" si="43"/>
        <v>0</v>
      </c>
      <c r="AO26" s="723">
        <f t="shared" si="43"/>
        <v>0</v>
      </c>
      <c r="AP26" s="724">
        <f t="shared" si="43"/>
        <v>0</v>
      </c>
      <c r="AQ26" s="723">
        <f t="shared" si="43"/>
        <v>0</v>
      </c>
      <c r="AR26" s="721">
        <f t="shared" ref="AR26:BW26" si="44">IF(AND(AR12&gt;=$J$26,AR12&lt;$K$26),"*",0)</f>
        <v>0</v>
      </c>
      <c r="AS26" s="722">
        <f t="shared" si="44"/>
        <v>0</v>
      </c>
      <c r="AT26" s="723">
        <f t="shared" si="44"/>
        <v>0</v>
      </c>
      <c r="AU26" s="562">
        <f t="shared" si="44"/>
        <v>0</v>
      </c>
      <c r="AV26" s="723">
        <f t="shared" si="44"/>
        <v>0</v>
      </c>
      <c r="AW26" s="723">
        <f t="shared" si="44"/>
        <v>0</v>
      </c>
      <c r="AX26" s="724">
        <f t="shared" si="44"/>
        <v>0</v>
      </c>
      <c r="AY26" s="723">
        <f t="shared" si="44"/>
        <v>0</v>
      </c>
      <c r="AZ26" s="721">
        <f t="shared" si="44"/>
        <v>0</v>
      </c>
      <c r="BA26" s="722">
        <f t="shared" si="44"/>
        <v>0</v>
      </c>
      <c r="BB26" s="723">
        <f t="shared" si="44"/>
        <v>0</v>
      </c>
      <c r="BC26" s="562">
        <f t="shared" si="44"/>
        <v>0</v>
      </c>
      <c r="BD26" s="723">
        <f t="shared" si="44"/>
        <v>0</v>
      </c>
      <c r="BE26" s="723">
        <f t="shared" si="44"/>
        <v>0</v>
      </c>
      <c r="BF26" s="724">
        <f t="shared" si="44"/>
        <v>0</v>
      </c>
      <c r="BG26" s="723">
        <f t="shared" si="44"/>
        <v>0</v>
      </c>
      <c r="BH26" s="721">
        <f t="shared" si="44"/>
        <v>0</v>
      </c>
      <c r="BI26" s="722">
        <f t="shared" si="44"/>
        <v>0</v>
      </c>
      <c r="BJ26" s="723">
        <f t="shared" si="44"/>
        <v>0</v>
      </c>
      <c r="BK26" s="562">
        <f t="shared" si="44"/>
        <v>0</v>
      </c>
      <c r="BL26" s="723">
        <f t="shared" si="44"/>
        <v>0</v>
      </c>
      <c r="BM26" s="723">
        <f t="shared" si="44"/>
        <v>0</v>
      </c>
      <c r="BN26" s="724">
        <f t="shared" si="44"/>
        <v>0</v>
      </c>
      <c r="BO26" s="723">
        <f t="shared" si="44"/>
        <v>0</v>
      </c>
      <c r="BP26" s="721">
        <f t="shared" si="44"/>
        <v>0</v>
      </c>
      <c r="BQ26" s="722">
        <f t="shared" si="44"/>
        <v>0</v>
      </c>
      <c r="BR26" s="723">
        <f t="shared" si="44"/>
        <v>0</v>
      </c>
      <c r="BS26" s="562">
        <f t="shared" si="44"/>
        <v>0</v>
      </c>
      <c r="BT26" s="723">
        <f t="shared" si="44"/>
        <v>0</v>
      </c>
      <c r="BU26" s="723">
        <f t="shared" si="44"/>
        <v>0</v>
      </c>
      <c r="BV26" s="724">
        <f t="shared" si="44"/>
        <v>0</v>
      </c>
      <c r="BW26" s="723">
        <f t="shared" si="44"/>
        <v>0</v>
      </c>
      <c r="BX26" s="721">
        <f t="shared" ref="BX26:CM26" si="45">IF(AND(BX12&gt;=$J$26,BX12&lt;$K$26),"*",0)</f>
        <v>0</v>
      </c>
      <c r="BY26" s="722">
        <f t="shared" si="45"/>
        <v>0</v>
      </c>
      <c r="BZ26" s="723">
        <f t="shared" si="45"/>
        <v>0</v>
      </c>
      <c r="CA26" s="562">
        <f t="shared" si="45"/>
        <v>0</v>
      </c>
      <c r="CB26" s="723">
        <f t="shared" si="45"/>
        <v>0</v>
      </c>
      <c r="CC26" s="723">
        <f t="shared" si="45"/>
        <v>0</v>
      </c>
      <c r="CD26" s="724">
        <f t="shared" si="45"/>
        <v>0</v>
      </c>
      <c r="CE26" s="723">
        <f t="shared" si="45"/>
        <v>0</v>
      </c>
      <c r="CF26" s="721">
        <f t="shared" si="45"/>
        <v>0</v>
      </c>
      <c r="CG26" s="722">
        <f t="shared" si="45"/>
        <v>0</v>
      </c>
      <c r="CH26" s="723">
        <f t="shared" si="45"/>
        <v>0</v>
      </c>
      <c r="CI26" s="562">
        <f t="shared" si="45"/>
        <v>0</v>
      </c>
      <c r="CJ26" s="539">
        <f t="shared" si="45"/>
        <v>0</v>
      </c>
      <c r="CK26" s="539">
        <f t="shared" si="45"/>
        <v>0</v>
      </c>
      <c r="CL26" s="541">
        <f t="shared" si="45"/>
        <v>0</v>
      </c>
      <c r="CM26" s="539">
        <f t="shared" si="45"/>
        <v>0</v>
      </c>
      <c r="CN26" s="1128">
        <f t="shared" si="4"/>
        <v>0</v>
      </c>
      <c r="CO26" s="1129"/>
      <c r="CP26" s="1123">
        <f>IF(CN26=0,0,LOOKUP(CN26,ﾃﾞｰﾀ入力!$AR$13:'ﾃﾞｰﾀ入力'!$AR$34,ﾃﾞｰﾀ入力!$AS$13:'ﾃﾞｰﾀ入力'!$AS$34))</f>
        <v>0</v>
      </c>
      <c r="CQ26" s="1123"/>
      <c r="CR26" s="294">
        <f t="shared" si="5"/>
        <v>0</v>
      </c>
      <c r="CS26" s="294">
        <f t="shared" si="6"/>
        <v>0</v>
      </c>
      <c r="CT26" s="294">
        <f t="shared" si="7"/>
        <v>0</v>
      </c>
      <c r="CU26" s="295">
        <f t="shared" si="12"/>
        <v>0</v>
      </c>
      <c r="CV26" s="296">
        <f>IF(H26=0,0,LOOKUP(H26,ﾃﾞｰﾀ入力!$C$3:'ﾃﾞｰﾀ入力'!$C$52,ﾃﾞｰﾀ入力!$E$3:'ﾃﾞｰﾀ入力'!$E$51))</f>
        <v>0</v>
      </c>
      <c r="CW26" s="297">
        <f>IF(H26=0,0,LOOKUP(H26,ﾃﾞｰﾀ入力!$C$3:'ﾃﾞｰﾀ入力'!$C$52,ﾃﾞｰﾀ入力!$F$3:'ﾃﾞｰﾀ入力'!$F$51))</f>
        <v>0</v>
      </c>
      <c r="CY26" s="69"/>
      <c r="CZ26" s="69"/>
      <c r="DA26" s="69"/>
    </row>
    <row r="27" spans="1:105" ht="22.5" customHeight="1">
      <c r="A27" s="443">
        <f t="shared" si="8"/>
        <v>14</v>
      </c>
      <c r="B27" s="269" t="str">
        <f>ｼﾌﾄ原本!C18</f>
        <v>I.N</v>
      </c>
      <c r="C27" s="780" t="str">
        <f>ｼﾌﾄ原本!Z18</f>
        <v>X</v>
      </c>
      <c r="D27" s="435">
        <f>IF(COUNTIF($H$14:$H$30,14),VLOOKUP(14,$H$14:$CU$30,3,FALSE),0)</f>
        <v>0</v>
      </c>
      <c r="E27" s="423">
        <f>IF(COUNTIF($H$14:$H$30,14),VLOOKUP(14,$H$14:$CU$30,4,FALSE),0)</f>
        <v>0</v>
      </c>
      <c r="F27" s="430">
        <f>IF(COUNTIF($H$14:$H$30,14),VLOOKUP(14,$H$14:$CU$30,92,FALSE),0)</f>
        <v>0</v>
      </c>
      <c r="G27" s="431">
        <f>IF(COUNTIF($H$14:$H$30,14),VLOOKUP(14,$H$14:$CW$30,94,FALSE),0)</f>
        <v>0</v>
      </c>
      <c r="H27" s="810"/>
      <c r="I27" s="798">
        <f>IF(H27=0,0,LOOKUP(H27,ﾃﾞｰﾀ入力!$C$3:'ﾃﾞｰﾀ入力'!$C$40,ﾃﾞｰﾀ入力!$D$3:'ﾃﾞｰﾀ入力'!$D$40))</f>
        <v>0</v>
      </c>
      <c r="J27" s="813"/>
      <c r="K27" s="814"/>
      <c r="L27" s="632">
        <f>IF(AND(L$12&gt;=$J$27,L$12&lt;$K$27),"*",0)</f>
        <v>0</v>
      </c>
      <c r="M27" s="626">
        <f>IF(AND(M$12&gt;=$J$27,M$12&lt;$K$27),"*",0)</f>
        <v>0</v>
      </c>
      <c r="N27" s="627">
        <f>IF(AND(N$12&gt;=$J$27,N$12&lt;$K$27),"*",0)</f>
        <v>0</v>
      </c>
      <c r="O27" s="628">
        <f>IF(AND(O$12&gt;=$J$27,O$12&lt;$K$27),"*",0)</f>
        <v>0</v>
      </c>
      <c r="P27" s="537">
        <f>IF(AND(P$12&gt;=$J$27,P$12&lt;$K$27),"*",0)</f>
        <v>0</v>
      </c>
      <c r="Q27" s="539">
        <f t="shared" ref="Q27:AV27" si="46">IF(AND(Q12&gt;=$J$27,Q12&lt;$K$27),"*",0)</f>
        <v>0</v>
      </c>
      <c r="R27" s="541">
        <f t="shared" si="46"/>
        <v>0</v>
      </c>
      <c r="S27" s="539">
        <f t="shared" si="46"/>
        <v>0</v>
      </c>
      <c r="T27" s="537">
        <f t="shared" si="46"/>
        <v>0</v>
      </c>
      <c r="U27" s="538">
        <f t="shared" si="46"/>
        <v>0</v>
      </c>
      <c r="V27" s="539">
        <f t="shared" si="46"/>
        <v>0</v>
      </c>
      <c r="W27" s="540">
        <f t="shared" si="46"/>
        <v>0</v>
      </c>
      <c r="X27" s="539">
        <f t="shared" si="46"/>
        <v>0</v>
      </c>
      <c r="Y27" s="723">
        <f t="shared" si="46"/>
        <v>0</v>
      </c>
      <c r="Z27" s="724">
        <f t="shared" si="46"/>
        <v>0</v>
      </c>
      <c r="AA27" s="723">
        <f t="shared" si="46"/>
        <v>0</v>
      </c>
      <c r="AB27" s="721">
        <f t="shared" si="46"/>
        <v>0</v>
      </c>
      <c r="AC27" s="722">
        <f t="shared" si="46"/>
        <v>0</v>
      </c>
      <c r="AD27" s="723">
        <f t="shared" si="46"/>
        <v>0</v>
      </c>
      <c r="AE27" s="562">
        <f t="shared" si="46"/>
        <v>0</v>
      </c>
      <c r="AF27" s="723">
        <f t="shared" si="46"/>
        <v>0</v>
      </c>
      <c r="AG27" s="723">
        <f t="shared" si="46"/>
        <v>0</v>
      </c>
      <c r="AH27" s="724">
        <f t="shared" si="46"/>
        <v>0</v>
      </c>
      <c r="AI27" s="723">
        <f t="shared" si="46"/>
        <v>0</v>
      </c>
      <c r="AJ27" s="721">
        <f t="shared" si="46"/>
        <v>0</v>
      </c>
      <c r="AK27" s="722">
        <f t="shared" si="46"/>
        <v>0</v>
      </c>
      <c r="AL27" s="723">
        <f t="shared" si="46"/>
        <v>0</v>
      </c>
      <c r="AM27" s="562">
        <f t="shared" si="46"/>
        <v>0</v>
      </c>
      <c r="AN27" s="723">
        <f t="shared" si="46"/>
        <v>0</v>
      </c>
      <c r="AO27" s="723">
        <f t="shared" si="46"/>
        <v>0</v>
      </c>
      <c r="AP27" s="724">
        <f t="shared" si="46"/>
        <v>0</v>
      </c>
      <c r="AQ27" s="723">
        <f t="shared" si="46"/>
        <v>0</v>
      </c>
      <c r="AR27" s="721">
        <f t="shared" si="46"/>
        <v>0</v>
      </c>
      <c r="AS27" s="722">
        <f t="shared" si="46"/>
        <v>0</v>
      </c>
      <c r="AT27" s="723">
        <f t="shared" si="46"/>
        <v>0</v>
      </c>
      <c r="AU27" s="562">
        <f t="shared" si="46"/>
        <v>0</v>
      </c>
      <c r="AV27" s="723">
        <f t="shared" si="46"/>
        <v>0</v>
      </c>
      <c r="AW27" s="723">
        <f t="shared" ref="AW27:CB27" si="47">IF(AND(AW12&gt;=$J$27,AW12&lt;$K$27),"*",0)</f>
        <v>0</v>
      </c>
      <c r="AX27" s="724">
        <f t="shared" si="47"/>
        <v>0</v>
      </c>
      <c r="AY27" s="723">
        <f t="shared" si="47"/>
        <v>0</v>
      </c>
      <c r="AZ27" s="721">
        <f t="shared" si="47"/>
        <v>0</v>
      </c>
      <c r="BA27" s="722">
        <f t="shared" si="47"/>
        <v>0</v>
      </c>
      <c r="BB27" s="723">
        <f t="shared" si="47"/>
        <v>0</v>
      </c>
      <c r="BC27" s="562">
        <f t="shared" si="47"/>
        <v>0</v>
      </c>
      <c r="BD27" s="723">
        <f t="shared" si="47"/>
        <v>0</v>
      </c>
      <c r="BE27" s="723">
        <f t="shared" si="47"/>
        <v>0</v>
      </c>
      <c r="BF27" s="724">
        <f t="shared" si="47"/>
        <v>0</v>
      </c>
      <c r="BG27" s="723">
        <f t="shared" si="47"/>
        <v>0</v>
      </c>
      <c r="BH27" s="721">
        <f t="shared" si="47"/>
        <v>0</v>
      </c>
      <c r="BI27" s="722">
        <f t="shared" si="47"/>
        <v>0</v>
      </c>
      <c r="BJ27" s="723">
        <f t="shared" si="47"/>
        <v>0</v>
      </c>
      <c r="BK27" s="562">
        <f t="shared" si="47"/>
        <v>0</v>
      </c>
      <c r="BL27" s="723">
        <f t="shared" si="47"/>
        <v>0</v>
      </c>
      <c r="BM27" s="723">
        <f t="shared" si="47"/>
        <v>0</v>
      </c>
      <c r="BN27" s="724">
        <f t="shared" si="47"/>
        <v>0</v>
      </c>
      <c r="BO27" s="723">
        <f t="shared" si="47"/>
        <v>0</v>
      </c>
      <c r="BP27" s="721">
        <f t="shared" si="47"/>
        <v>0</v>
      </c>
      <c r="BQ27" s="722">
        <f t="shared" si="47"/>
        <v>0</v>
      </c>
      <c r="BR27" s="723">
        <f t="shared" si="47"/>
        <v>0</v>
      </c>
      <c r="BS27" s="562">
        <f t="shared" si="47"/>
        <v>0</v>
      </c>
      <c r="BT27" s="723">
        <f t="shared" si="47"/>
        <v>0</v>
      </c>
      <c r="BU27" s="723">
        <f t="shared" si="47"/>
        <v>0</v>
      </c>
      <c r="BV27" s="724">
        <f t="shared" si="47"/>
        <v>0</v>
      </c>
      <c r="BW27" s="723">
        <f t="shared" si="47"/>
        <v>0</v>
      </c>
      <c r="BX27" s="721">
        <f t="shared" si="47"/>
        <v>0</v>
      </c>
      <c r="BY27" s="722">
        <f t="shared" si="47"/>
        <v>0</v>
      </c>
      <c r="BZ27" s="723">
        <f t="shared" si="47"/>
        <v>0</v>
      </c>
      <c r="CA27" s="562">
        <f t="shared" si="47"/>
        <v>0</v>
      </c>
      <c r="CB27" s="723">
        <f t="shared" si="47"/>
        <v>0</v>
      </c>
      <c r="CC27" s="723">
        <f t="shared" ref="CC27:CM27" si="48">IF(AND(CC12&gt;=$J$27,CC12&lt;$K$27),"*",0)</f>
        <v>0</v>
      </c>
      <c r="CD27" s="724">
        <f t="shared" si="48"/>
        <v>0</v>
      </c>
      <c r="CE27" s="723">
        <f t="shared" si="48"/>
        <v>0</v>
      </c>
      <c r="CF27" s="721">
        <f t="shared" si="48"/>
        <v>0</v>
      </c>
      <c r="CG27" s="722">
        <f t="shared" si="48"/>
        <v>0</v>
      </c>
      <c r="CH27" s="723">
        <f t="shared" si="48"/>
        <v>0</v>
      </c>
      <c r="CI27" s="562">
        <f t="shared" si="48"/>
        <v>0</v>
      </c>
      <c r="CJ27" s="539">
        <f t="shared" si="48"/>
        <v>0</v>
      </c>
      <c r="CK27" s="539">
        <f t="shared" si="48"/>
        <v>0</v>
      </c>
      <c r="CL27" s="541">
        <f t="shared" si="48"/>
        <v>0</v>
      </c>
      <c r="CM27" s="539">
        <f t="shared" si="48"/>
        <v>0</v>
      </c>
      <c r="CN27" s="1128">
        <f t="shared" si="4"/>
        <v>0</v>
      </c>
      <c r="CO27" s="1129"/>
      <c r="CP27" s="1123">
        <f>IF(CN27=0,0,LOOKUP(CN27,ﾃﾞｰﾀ入力!$AR$13:'ﾃﾞｰﾀ入力'!$AR$34,ﾃﾞｰﾀ入力!$AS$13:'ﾃﾞｰﾀ入力'!$AS$34))</f>
        <v>0</v>
      </c>
      <c r="CQ27" s="1123"/>
      <c r="CR27" s="294">
        <f t="shared" si="5"/>
        <v>0</v>
      </c>
      <c r="CS27" s="294">
        <f t="shared" si="6"/>
        <v>0</v>
      </c>
      <c r="CT27" s="294">
        <f t="shared" si="7"/>
        <v>0</v>
      </c>
      <c r="CU27" s="295">
        <f t="shared" si="12"/>
        <v>0</v>
      </c>
      <c r="CV27" s="296">
        <f>IF(H27=0,0,LOOKUP(H27,ﾃﾞｰﾀ入力!$C$3:'ﾃﾞｰﾀ入力'!$C$52,ﾃﾞｰﾀ入力!$E$3:'ﾃﾞｰﾀ入力'!$E$51))</f>
        <v>0</v>
      </c>
      <c r="CW27" s="297">
        <f>IF(H27=0,0,LOOKUP(H27,ﾃﾞｰﾀ入力!$C$3:'ﾃﾞｰﾀ入力'!$C$52,ﾃﾞｰﾀ入力!$F$3:'ﾃﾞｰﾀ入力'!$F$51))</f>
        <v>0</v>
      </c>
      <c r="CY27" s="69"/>
      <c r="CZ27" s="69"/>
      <c r="DA27" s="69"/>
    </row>
    <row r="28" spans="1:105" ht="22.5" customHeight="1">
      <c r="A28" s="443">
        <f t="shared" si="8"/>
        <v>15</v>
      </c>
      <c r="B28" s="269" t="str">
        <f>ｼﾌﾄ原本!C19</f>
        <v>W.M</v>
      </c>
      <c r="C28" s="782" t="str">
        <f>ｼﾌﾄ原本!Z19</f>
        <v>X</v>
      </c>
      <c r="D28" s="435">
        <f>IF(COUNTIF($H$14:$H$30,15),VLOOKUP(15,$H$14:$CU$30,3,FALSE),0)</f>
        <v>0</v>
      </c>
      <c r="E28" s="423">
        <f>IF(COUNTIF($H$14:$H$30,15),VLOOKUP(15,$H$14:$CU$30,4,FALSE),0)</f>
        <v>0</v>
      </c>
      <c r="F28" s="426">
        <f>IF(COUNTIF($H$14:$H$30,15),VLOOKUP(15,$H$14:$CU$30,92,FALSE),0)</f>
        <v>0</v>
      </c>
      <c r="G28" s="436">
        <f>IF(COUNTIF($H$14:$H$30,15),VLOOKUP(15,$H$14:$CW$30,94,FALSE),0)</f>
        <v>0</v>
      </c>
      <c r="H28" s="810"/>
      <c r="I28" s="798">
        <f>IF(H28=0,0,LOOKUP(H28,ﾃﾞｰﾀ入力!$C$3:'ﾃﾞｰﾀ入力'!$C$40,ﾃﾞｰﾀ入力!$D$3:'ﾃﾞｰﾀ入力'!$D$40))</f>
        <v>0</v>
      </c>
      <c r="J28" s="813"/>
      <c r="K28" s="814"/>
      <c r="L28" s="632">
        <f t="shared" ref="L28:AQ28" si="49">IF(AND(L$12&gt;=$J$28,L$12&lt;$K$28),"*",0)</f>
        <v>0</v>
      </c>
      <c r="M28" s="626">
        <f t="shared" si="49"/>
        <v>0</v>
      </c>
      <c r="N28" s="627">
        <f t="shared" si="49"/>
        <v>0</v>
      </c>
      <c r="O28" s="628">
        <f t="shared" si="49"/>
        <v>0</v>
      </c>
      <c r="P28" s="537">
        <f t="shared" si="49"/>
        <v>0</v>
      </c>
      <c r="Q28" s="539">
        <f t="shared" si="49"/>
        <v>0</v>
      </c>
      <c r="R28" s="541">
        <f t="shared" si="49"/>
        <v>0</v>
      </c>
      <c r="S28" s="539">
        <f t="shared" si="49"/>
        <v>0</v>
      </c>
      <c r="T28" s="537">
        <f t="shared" si="49"/>
        <v>0</v>
      </c>
      <c r="U28" s="538">
        <f t="shared" si="49"/>
        <v>0</v>
      </c>
      <c r="V28" s="539">
        <f t="shared" si="49"/>
        <v>0</v>
      </c>
      <c r="W28" s="540">
        <f t="shared" si="49"/>
        <v>0</v>
      </c>
      <c r="X28" s="539">
        <f t="shared" si="49"/>
        <v>0</v>
      </c>
      <c r="Y28" s="723">
        <f t="shared" si="49"/>
        <v>0</v>
      </c>
      <c r="Z28" s="724">
        <f t="shared" si="49"/>
        <v>0</v>
      </c>
      <c r="AA28" s="723">
        <f t="shared" si="49"/>
        <v>0</v>
      </c>
      <c r="AB28" s="721">
        <f t="shared" si="49"/>
        <v>0</v>
      </c>
      <c r="AC28" s="722">
        <f t="shared" si="49"/>
        <v>0</v>
      </c>
      <c r="AD28" s="723">
        <f t="shared" si="49"/>
        <v>0</v>
      </c>
      <c r="AE28" s="562">
        <f t="shared" si="49"/>
        <v>0</v>
      </c>
      <c r="AF28" s="723">
        <f t="shared" si="49"/>
        <v>0</v>
      </c>
      <c r="AG28" s="723">
        <f t="shared" si="49"/>
        <v>0</v>
      </c>
      <c r="AH28" s="724">
        <f t="shared" si="49"/>
        <v>0</v>
      </c>
      <c r="AI28" s="723">
        <f t="shared" si="49"/>
        <v>0</v>
      </c>
      <c r="AJ28" s="721">
        <f t="shared" si="49"/>
        <v>0</v>
      </c>
      <c r="AK28" s="722">
        <f t="shared" si="49"/>
        <v>0</v>
      </c>
      <c r="AL28" s="723">
        <f t="shared" si="49"/>
        <v>0</v>
      </c>
      <c r="AM28" s="562">
        <f t="shared" si="49"/>
        <v>0</v>
      </c>
      <c r="AN28" s="723">
        <f t="shared" si="49"/>
        <v>0</v>
      </c>
      <c r="AO28" s="723">
        <f t="shared" si="49"/>
        <v>0</v>
      </c>
      <c r="AP28" s="724">
        <f t="shared" si="49"/>
        <v>0</v>
      </c>
      <c r="AQ28" s="723">
        <f t="shared" si="49"/>
        <v>0</v>
      </c>
      <c r="AR28" s="721">
        <f t="shared" ref="AR28:BW28" si="50">IF(AND(AR$12&gt;=$J$28,AR$12&lt;$K$28),"*",0)</f>
        <v>0</v>
      </c>
      <c r="AS28" s="722">
        <f t="shared" si="50"/>
        <v>0</v>
      </c>
      <c r="AT28" s="723">
        <f t="shared" si="50"/>
        <v>0</v>
      </c>
      <c r="AU28" s="562">
        <f t="shared" si="50"/>
        <v>0</v>
      </c>
      <c r="AV28" s="723">
        <f t="shared" si="50"/>
        <v>0</v>
      </c>
      <c r="AW28" s="723">
        <f t="shared" si="50"/>
        <v>0</v>
      </c>
      <c r="AX28" s="724">
        <f t="shared" si="50"/>
        <v>0</v>
      </c>
      <c r="AY28" s="723">
        <f t="shared" si="50"/>
        <v>0</v>
      </c>
      <c r="AZ28" s="721">
        <f t="shared" si="50"/>
        <v>0</v>
      </c>
      <c r="BA28" s="722">
        <f t="shared" si="50"/>
        <v>0</v>
      </c>
      <c r="BB28" s="723">
        <f t="shared" si="50"/>
        <v>0</v>
      </c>
      <c r="BC28" s="562">
        <f t="shared" si="50"/>
        <v>0</v>
      </c>
      <c r="BD28" s="723">
        <f t="shared" si="50"/>
        <v>0</v>
      </c>
      <c r="BE28" s="723">
        <f t="shared" si="50"/>
        <v>0</v>
      </c>
      <c r="BF28" s="724">
        <f t="shared" si="50"/>
        <v>0</v>
      </c>
      <c r="BG28" s="723">
        <f t="shared" si="50"/>
        <v>0</v>
      </c>
      <c r="BH28" s="721">
        <f t="shared" si="50"/>
        <v>0</v>
      </c>
      <c r="BI28" s="722">
        <f t="shared" si="50"/>
        <v>0</v>
      </c>
      <c r="BJ28" s="723">
        <f t="shared" si="50"/>
        <v>0</v>
      </c>
      <c r="BK28" s="562">
        <f t="shared" si="50"/>
        <v>0</v>
      </c>
      <c r="BL28" s="723">
        <f t="shared" si="50"/>
        <v>0</v>
      </c>
      <c r="BM28" s="723">
        <f t="shared" si="50"/>
        <v>0</v>
      </c>
      <c r="BN28" s="724">
        <f t="shared" si="50"/>
        <v>0</v>
      </c>
      <c r="BO28" s="723">
        <f t="shared" si="50"/>
        <v>0</v>
      </c>
      <c r="BP28" s="721">
        <f t="shared" si="50"/>
        <v>0</v>
      </c>
      <c r="BQ28" s="722">
        <f t="shared" si="50"/>
        <v>0</v>
      </c>
      <c r="BR28" s="723">
        <f t="shared" si="50"/>
        <v>0</v>
      </c>
      <c r="BS28" s="562">
        <f t="shared" si="50"/>
        <v>0</v>
      </c>
      <c r="BT28" s="723">
        <f t="shared" si="50"/>
        <v>0</v>
      </c>
      <c r="BU28" s="723">
        <f t="shared" si="50"/>
        <v>0</v>
      </c>
      <c r="BV28" s="724">
        <f t="shared" si="50"/>
        <v>0</v>
      </c>
      <c r="BW28" s="723">
        <f t="shared" si="50"/>
        <v>0</v>
      </c>
      <c r="BX28" s="721">
        <f t="shared" ref="BX28:CM28" si="51">IF(AND(BX$12&gt;=$J$28,BX$12&lt;$K$28),"*",0)</f>
        <v>0</v>
      </c>
      <c r="BY28" s="722">
        <f t="shared" si="51"/>
        <v>0</v>
      </c>
      <c r="BZ28" s="723">
        <f t="shared" si="51"/>
        <v>0</v>
      </c>
      <c r="CA28" s="540">
        <f t="shared" si="51"/>
        <v>0</v>
      </c>
      <c r="CB28" s="539">
        <f t="shared" si="51"/>
        <v>0</v>
      </c>
      <c r="CC28" s="539">
        <f t="shared" si="51"/>
        <v>0</v>
      </c>
      <c r="CD28" s="541">
        <f t="shared" si="51"/>
        <v>0</v>
      </c>
      <c r="CE28" s="539">
        <f t="shared" si="51"/>
        <v>0</v>
      </c>
      <c r="CF28" s="537">
        <f t="shared" si="51"/>
        <v>0</v>
      </c>
      <c r="CG28" s="538">
        <f t="shared" si="51"/>
        <v>0</v>
      </c>
      <c r="CH28" s="539">
        <f t="shared" si="51"/>
        <v>0</v>
      </c>
      <c r="CI28" s="540">
        <f t="shared" si="51"/>
        <v>0</v>
      </c>
      <c r="CJ28" s="539">
        <f t="shared" si="51"/>
        <v>0</v>
      </c>
      <c r="CK28" s="539">
        <f t="shared" si="51"/>
        <v>0</v>
      </c>
      <c r="CL28" s="541">
        <f t="shared" si="51"/>
        <v>0</v>
      </c>
      <c r="CM28" s="539">
        <f t="shared" si="51"/>
        <v>0</v>
      </c>
      <c r="CN28" s="1128">
        <f t="shared" si="4"/>
        <v>0</v>
      </c>
      <c r="CO28" s="1129"/>
      <c r="CP28" s="1123">
        <f>IF(CN28=0,0,LOOKUP(CN28,ﾃﾞｰﾀ入力!$AR$13:'ﾃﾞｰﾀ入力'!$AR$34,ﾃﾞｰﾀ入力!$AS$13:'ﾃﾞｰﾀ入力'!$AS$34))</f>
        <v>0</v>
      </c>
      <c r="CQ28" s="1123"/>
      <c r="CR28" s="294">
        <f t="shared" si="5"/>
        <v>0</v>
      </c>
      <c r="CS28" s="294">
        <f t="shared" si="6"/>
        <v>0</v>
      </c>
      <c r="CT28" s="294">
        <f t="shared" si="7"/>
        <v>0</v>
      </c>
      <c r="CU28" s="295">
        <f t="shared" si="12"/>
        <v>0</v>
      </c>
      <c r="CV28" s="296">
        <f>IF(H28=0,0,LOOKUP(H28,ﾃﾞｰﾀ入力!$C$3:'ﾃﾞｰﾀ入力'!$C$52,ﾃﾞｰﾀ入力!$E$3:'ﾃﾞｰﾀ入力'!$E$51))</f>
        <v>0</v>
      </c>
      <c r="CW28" s="297">
        <f>IF(H28=0,0,LOOKUP(H28,ﾃﾞｰﾀ入力!$C$3:'ﾃﾞｰﾀ入力'!$C$52,ﾃﾞｰﾀ入力!$F$3:'ﾃﾞｰﾀ入力'!$F$51))</f>
        <v>0</v>
      </c>
      <c r="CY28" s="69"/>
      <c r="CZ28" s="69"/>
      <c r="DA28" s="69"/>
    </row>
    <row r="29" spans="1:105" ht="22.5" customHeight="1">
      <c r="A29" s="443">
        <f t="shared" si="8"/>
        <v>16</v>
      </c>
      <c r="B29" s="269" t="str">
        <f>ｼﾌﾄ原本!C20</f>
        <v>Y.Y</v>
      </c>
      <c r="C29" s="780" t="str">
        <f>ｼﾌﾄ原本!Z20</f>
        <v>17.5-L</v>
      </c>
      <c r="D29" s="435">
        <f>IF(COUNTIF($H$14:$H$30,16),VLOOKUP(16,$H$14:$CU$30,3,FALSE),0)</f>
        <v>17.5</v>
      </c>
      <c r="E29" s="423">
        <f>IF(COUNTIF($H$14:$H$30,16),VLOOKUP(16,$H$14:$CU$30,4,FALSE),0)</f>
        <v>22.75</v>
      </c>
      <c r="F29" s="426">
        <f ca="1">IF(COUNTIF($H$14:$H$30,16),VLOOKUP(16,$H$14:$CU$30,92,FALSE),0)</f>
        <v>6359.875</v>
      </c>
      <c r="G29" s="436">
        <f ca="1">IF(COUNTIF($H$14:$H$30,16),VLOOKUP(16,$H$14:$CW$30,94,FALSE),0)</f>
        <v>356</v>
      </c>
      <c r="H29" s="810"/>
      <c r="I29" s="798">
        <f>IF(H29=0,0,LOOKUP(H29,ﾃﾞｰﾀ入力!$C$3:'ﾃﾞｰﾀ入力'!$C$40,ﾃﾞｰﾀ入力!$D$3:'ﾃﾞｰﾀ入力'!$D$40))</f>
        <v>0</v>
      </c>
      <c r="J29" s="813"/>
      <c r="K29" s="814"/>
      <c r="L29" s="632">
        <f t="shared" ref="L29:AQ29" si="52">IF(AND(L$12&gt;=$J$29,L$12&lt;$K$29),"*",0)</f>
        <v>0</v>
      </c>
      <c r="M29" s="626">
        <f t="shared" si="52"/>
        <v>0</v>
      </c>
      <c r="N29" s="627">
        <f t="shared" si="52"/>
        <v>0</v>
      </c>
      <c r="O29" s="628">
        <f t="shared" si="52"/>
        <v>0</v>
      </c>
      <c r="P29" s="537">
        <f t="shared" si="52"/>
        <v>0</v>
      </c>
      <c r="Q29" s="539">
        <f t="shared" si="52"/>
        <v>0</v>
      </c>
      <c r="R29" s="541">
        <f t="shared" si="52"/>
        <v>0</v>
      </c>
      <c r="S29" s="539">
        <f t="shared" si="52"/>
        <v>0</v>
      </c>
      <c r="T29" s="537">
        <f t="shared" si="52"/>
        <v>0</v>
      </c>
      <c r="U29" s="538">
        <f t="shared" si="52"/>
        <v>0</v>
      </c>
      <c r="V29" s="539">
        <f t="shared" si="52"/>
        <v>0</v>
      </c>
      <c r="W29" s="540">
        <f t="shared" si="52"/>
        <v>0</v>
      </c>
      <c r="X29" s="539">
        <f t="shared" si="52"/>
        <v>0</v>
      </c>
      <c r="Y29" s="539">
        <f t="shared" si="52"/>
        <v>0</v>
      </c>
      <c r="Z29" s="541">
        <f t="shared" si="52"/>
        <v>0</v>
      </c>
      <c r="AA29" s="539">
        <f t="shared" si="52"/>
        <v>0</v>
      </c>
      <c r="AB29" s="537">
        <f t="shared" si="52"/>
        <v>0</v>
      </c>
      <c r="AC29" s="538">
        <f t="shared" si="52"/>
        <v>0</v>
      </c>
      <c r="AD29" s="539">
        <f t="shared" si="52"/>
        <v>0</v>
      </c>
      <c r="AE29" s="540">
        <f t="shared" si="52"/>
        <v>0</v>
      </c>
      <c r="AF29" s="539">
        <f t="shared" si="52"/>
        <v>0</v>
      </c>
      <c r="AG29" s="539">
        <f t="shared" si="52"/>
        <v>0</v>
      </c>
      <c r="AH29" s="541">
        <f t="shared" si="52"/>
        <v>0</v>
      </c>
      <c r="AI29" s="539">
        <f t="shared" si="52"/>
        <v>0</v>
      </c>
      <c r="AJ29" s="537">
        <f t="shared" si="52"/>
        <v>0</v>
      </c>
      <c r="AK29" s="538">
        <f t="shared" si="52"/>
        <v>0</v>
      </c>
      <c r="AL29" s="539">
        <f t="shared" si="52"/>
        <v>0</v>
      </c>
      <c r="AM29" s="540">
        <f t="shared" si="52"/>
        <v>0</v>
      </c>
      <c r="AN29" s="539">
        <f t="shared" si="52"/>
        <v>0</v>
      </c>
      <c r="AO29" s="539">
        <f t="shared" si="52"/>
        <v>0</v>
      </c>
      <c r="AP29" s="541">
        <f t="shared" si="52"/>
        <v>0</v>
      </c>
      <c r="AQ29" s="539">
        <f t="shared" si="52"/>
        <v>0</v>
      </c>
      <c r="AR29" s="537">
        <f t="shared" ref="AR29:BW29" si="53">IF(AND(AR$12&gt;=$J$29,AR$12&lt;$K$29),"*",0)</f>
        <v>0</v>
      </c>
      <c r="AS29" s="538">
        <f t="shared" si="53"/>
        <v>0</v>
      </c>
      <c r="AT29" s="539">
        <f t="shared" si="53"/>
        <v>0</v>
      </c>
      <c r="AU29" s="540">
        <f t="shared" si="53"/>
        <v>0</v>
      </c>
      <c r="AV29" s="539">
        <f t="shared" si="53"/>
        <v>0</v>
      </c>
      <c r="AW29" s="539">
        <f t="shared" si="53"/>
        <v>0</v>
      </c>
      <c r="AX29" s="541">
        <f t="shared" si="53"/>
        <v>0</v>
      </c>
      <c r="AY29" s="539">
        <f t="shared" si="53"/>
        <v>0</v>
      </c>
      <c r="AZ29" s="537">
        <f t="shared" si="53"/>
        <v>0</v>
      </c>
      <c r="BA29" s="538">
        <f t="shared" si="53"/>
        <v>0</v>
      </c>
      <c r="BB29" s="539">
        <f t="shared" si="53"/>
        <v>0</v>
      </c>
      <c r="BC29" s="540">
        <f t="shared" si="53"/>
        <v>0</v>
      </c>
      <c r="BD29" s="539">
        <f t="shared" si="53"/>
        <v>0</v>
      </c>
      <c r="BE29" s="539">
        <f t="shared" si="53"/>
        <v>0</v>
      </c>
      <c r="BF29" s="541">
        <f t="shared" si="53"/>
        <v>0</v>
      </c>
      <c r="BG29" s="539">
        <f t="shared" si="53"/>
        <v>0</v>
      </c>
      <c r="BH29" s="537">
        <f t="shared" si="53"/>
        <v>0</v>
      </c>
      <c r="BI29" s="538">
        <f t="shared" si="53"/>
        <v>0</v>
      </c>
      <c r="BJ29" s="539">
        <f t="shared" si="53"/>
        <v>0</v>
      </c>
      <c r="BK29" s="540">
        <f t="shared" si="53"/>
        <v>0</v>
      </c>
      <c r="BL29" s="539">
        <f t="shared" si="53"/>
        <v>0</v>
      </c>
      <c r="BM29" s="539">
        <f t="shared" si="53"/>
        <v>0</v>
      </c>
      <c r="BN29" s="541">
        <f t="shared" si="53"/>
        <v>0</v>
      </c>
      <c r="BO29" s="539">
        <f t="shared" si="53"/>
        <v>0</v>
      </c>
      <c r="BP29" s="537">
        <f t="shared" si="53"/>
        <v>0</v>
      </c>
      <c r="BQ29" s="538">
        <f t="shared" si="53"/>
        <v>0</v>
      </c>
      <c r="BR29" s="539">
        <f t="shared" si="53"/>
        <v>0</v>
      </c>
      <c r="BS29" s="540">
        <f t="shared" si="53"/>
        <v>0</v>
      </c>
      <c r="BT29" s="539">
        <f t="shared" si="53"/>
        <v>0</v>
      </c>
      <c r="BU29" s="539">
        <f t="shared" si="53"/>
        <v>0</v>
      </c>
      <c r="BV29" s="541">
        <f t="shared" si="53"/>
        <v>0</v>
      </c>
      <c r="BW29" s="539">
        <f t="shared" si="53"/>
        <v>0</v>
      </c>
      <c r="BX29" s="537">
        <f t="shared" ref="BX29:CM29" si="54">IF(AND(BX$12&gt;=$J$29,BX$12&lt;$K$29),"*",0)</f>
        <v>0</v>
      </c>
      <c r="BY29" s="538">
        <f t="shared" si="54"/>
        <v>0</v>
      </c>
      <c r="BZ29" s="539">
        <f t="shared" si="54"/>
        <v>0</v>
      </c>
      <c r="CA29" s="540">
        <f t="shared" si="54"/>
        <v>0</v>
      </c>
      <c r="CB29" s="539">
        <f t="shared" si="54"/>
        <v>0</v>
      </c>
      <c r="CC29" s="539">
        <f t="shared" si="54"/>
        <v>0</v>
      </c>
      <c r="CD29" s="541">
        <f t="shared" si="54"/>
        <v>0</v>
      </c>
      <c r="CE29" s="539">
        <f t="shared" si="54"/>
        <v>0</v>
      </c>
      <c r="CF29" s="537">
        <f t="shared" si="54"/>
        <v>0</v>
      </c>
      <c r="CG29" s="538">
        <f t="shared" si="54"/>
        <v>0</v>
      </c>
      <c r="CH29" s="539">
        <f t="shared" si="54"/>
        <v>0</v>
      </c>
      <c r="CI29" s="540">
        <f t="shared" si="54"/>
        <v>0</v>
      </c>
      <c r="CJ29" s="539">
        <f t="shared" si="54"/>
        <v>0</v>
      </c>
      <c r="CK29" s="539">
        <f t="shared" si="54"/>
        <v>0</v>
      </c>
      <c r="CL29" s="541">
        <f t="shared" si="54"/>
        <v>0</v>
      </c>
      <c r="CM29" s="539">
        <f t="shared" si="54"/>
        <v>0</v>
      </c>
      <c r="CN29" s="1128">
        <f t="shared" si="4"/>
        <v>0</v>
      </c>
      <c r="CO29" s="1129"/>
      <c r="CP29" s="1123">
        <f>IF(CN29=0,0,LOOKUP(CN29,ﾃﾞｰﾀ入力!$AR$13:'ﾃﾞｰﾀ入力'!$AR$34,ﾃﾞｰﾀ入力!$AS$13:'ﾃﾞｰﾀ入力'!$AS$34))</f>
        <v>0</v>
      </c>
      <c r="CQ29" s="1123"/>
      <c r="CR29" s="294">
        <f t="shared" si="5"/>
        <v>0</v>
      </c>
      <c r="CS29" s="294">
        <f t="shared" si="6"/>
        <v>0</v>
      </c>
      <c r="CT29" s="294">
        <f t="shared" si="7"/>
        <v>0</v>
      </c>
      <c r="CU29" s="295">
        <f t="shared" si="12"/>
        <v>0</v>
      </c>
      <c r="CV29" s="296">
        <f>IF(H29=0,0,LOOKUP(H29,ﾃﾞｰﾀ入力!$C$3:'ﾃﾞｰﾀ入力'!$C$52,ﾃﾞｰﾀ入力!$E$3:'ﾃﾞｰﾀ入力'!$E$51))</f>
        <v>0</v>
      </c>
      <c r="CW29" s="297">
        <f>IF(H29=0,0,LOOKUP(H29,ﾃﾞｰﾀ入力!$C$3:'ﾃﾞｰﾀ入力'!$C$52,ﾃﾞｰﾀ入力!$F$3:'ﾃﾞｰﾀ入力'!$F$51))</f>
        <v>0</v>
      </c>
      <c r="CY29" s="69"/>
      <c r="CZ29" s="69"/>
      <c r="DA29" s="69"/>
    </row>
    <row r="30" spans="1:105" ht="22.5" customHeight="1" thickBot="1">
      <c r="A30" s="443">
        <f t="shared" si="8"/>
        <v>17</v>
      </c>
      <c r="B30" s="269" t="str">
        <f>ｼﾌﾄ原本!C21</f>
        <v>S.U</v>
      </c>
      <c r="C30" s="780" t="str">
        <f>ｼﾌﾄ原本!Z21</f>
        <v>14-L</v>
      </c>
      <c r="D30" s="435">
        <f>IF(COUNTIF($H$14:$H$30,17),VLOOKUP(17,$H$14:$CU$30,3,FALSE),0)</f>
        <v>14</v>
      </c>
      <c r="E30" s="423">
        <f>IF(COUNTIF($H$14:$H$30,17),VLOOKUP(17,$H$14:$CU$30,4,FALSE),0)</f>
        <v>22</v>
      </c>
      <c r="F30" s="426">
        <f ca="1">IF(COUNTIF($H$14:$H$30,17),VLOOKUP(17,$H$14:$CU$30,92,FALSE),0)</f>
        <v>8888.5</v>
      </c>
      <c r="G30" s="436">
        <f ca="1">IF(COUNTIF($H$14:$H$30,17),VLOOKUP(17,$H$14:$CW$30,94,FALSE),0)</f>
        <v>418</v>
      </c>
      <c r="H30" s="810"/>
      <c r="I30" s="803">
        <f>IF(H30=0,0,LOOKUP(H30,ﾃﾞｰﾀ入力!$C$3:'ﾃﾞｰﾀ入力'!$C$40,ﾃﾞｰﾀ入力!$D$3:'ﾃﾞｰﾀ入力'!$D$40))</f>
        <v>0</v>
      </c>
      <c r="J30" s="813"/>
      <c r="K30" s="814"/>
      <c r="L30" s="657">
        <f t="shared" ref="L30:AQ30" si="55">IF(AND(L12&gt;=$J$30,L12&lt;$K$30),"*",0)</f>
        <v>0</v>
      </c>
      <c r="M30" s="658">
        <f t="shared" si="55"/>
        <v>0</v>
      </c>
      <c r="N30" s="659">
        <f t="shared" si="55"/>
        <v>0</v>
      </c>
      <c r="O30" s="660">
        <f t="shared" si="55"/>
        <v>0</v>
      </c>
      <c r="P30" s="552">
        <f t="shared" si="55"/>
        <v>0</v>
      </c>
      <c r="Q30" s="651">
        <f t="shared" si="55"/>
        <v>0</v>
      </c>
      <c r="R30" s="652">
        <f t="shared" si="55"/>
        <v>0</v>
      </c>
      <c r="S30" s="651">
        <f t="shared" si="55"/>
        <v>0</v>
      </c>
      <c r="T30" s="653">
        <f t="shared" si="55"/>
        <v>0</v>
      </c>
      <c r="U30" s="654">
        <f t="shared" si="55"/>
        <v>0</v>
      </c>
      <c r="V30" s="651">
        <f t="shared" si="55"/>
        <v>0</v>
      </c>
      <c r="W30" s="650">
        <f t="shared" si="55"/>
        <v>0</v>
      </c>
      <c r="X30" s="651">
        <f t="shared" si="55"/>
        <v>0</v>
      </c>
      <c r="Y30" s="651">
        <f t="shared" si="55"/>
        <v>0</v>
      </c>
      <c r="Z30" s="652">
        <f t="shared" si="55"/>
        <v>0</v>
      </c>
      <c r="AA30" s="651">
        <f t="shared" si="55"/>
        <v>0</v>
      </c>
      <c r="AB30" s="653">
        <f t="shared" si="55"/>
        <v>0</v>
      </c>
      <c r="AC30" s="654">
        <f t="shared" si="55"/>
        <v>0</v>
      </c>
      <c r="AD30" s="651">
        <f t="shared" si="55"/>
        <v>0</v>
      </c>
      <c r="AE30" s="650">
        <f t="shared" si="55"/>
        <v>0</v>
      </c>
      <c r="AF30" s="651">
        <f t="shared" si="55"/>
        <v>0</v>
      </c>
      <c r="AG30" s="651">
        <f t="shared" si="55"/>
        <v>0</v>
      </c>
      <c r="AH30" s="652">
        <f t="shared" si="55"/>
        <v>0</v>
      </c>
      <c r="AI30" s="651">
        <f t="shared" si="55"/>
        <v>0</v>
      </c>
      <c r="AJ30" s="653">
        <f t="shared" si="55"/>
        <v>0</v>
      </c>
      <c r="AK30" s="654">
        <f t="shared" si="55"/>
        <v>0</v>
      </c>
      <c r="AL30" s="651">
        <f t="shared" si="55"/>
        <v>0</v>
      </c>
      <c r="AM30" s="650">
        <f t="shared" si="55"/>
        <v>0</v>
      </c>
      <c r="AN30" s="651">
        <f t="shared" si="55"/>
        <v>0</v>
      </c>
      <c r="AO30" s="651">
        <f t="shared" si="55"/>
        <v>0</v>
      </c>
      <c r="AP30" s="652">
        <f t="shared" si="55"/>
        <v>0</v>
      </c>
      <c r="AQ30" s="651">
        <f t="shared" si="55"/>
        <v>0</v>
      </c>
      <c r="AR30" s="653">
        <f t="shared" ref="AR30:BW30" si="56">IF(AND(AR12&gt;=$J$30,AR12&lt;$K$30),"*",0)</f>
        <v>0</v>
      </c>
      <c r="AS30" s="654">
        <f t="shared" si="56"/>
        <v>0</v>
      </c>
      <c r="AT30" s="651">
        <f t="shared" si="56"/>
        <v>0</v>
      </c>
      <c r="AU30" s="650">
        <f t="shared" si="56"/>
        <v>0</v>
      </c>
      <c r="AV30" s="651">
        <f t="shared" si="56"/>
        <v>0</v>
      </c>
      <c r="AW30" s="651">
        <f t="shared" si="56"/>
        <v>0</v>
      </c>
      <c r="AX30" s="652">
        <f t="shared" si="56"/>
        <v>0</v>
      </c>
      <c r="AY30" s="651">
        <f t="shared" si="56"/>
        <v>0</v>
      </c>
      <c r="AZ30" s="653">
        <f t="shared" si="56"/>
        <v>0</v>
      </c>
      <c r="BA30" s="654">
        <f t="shared" si="56"/>
        <v>0</v>
      </c>
      <c r="BB30" s="651">
        <f t="shared" si="56"/>
        <v>0</v>
      </c>
      <c r="BC30" s="650">
        <f t="shared" si="56"/>
        <v>0</v>
      </c>
      <c r="BD30" s="651">
        <f t="shared" si="56"/>
        <v>0</v>
      </c>
      <c r="BE30" s="651">
        <f t="shared" si="56"/>
        <v>0</v>
      </c>
      <c r="BF30" s="652">
        <f t="shared" si="56"/>
        <v>0</v>
      </c>
      <c r="BG30" s="651">
        <f t="shared" si="56"/>
        <v>0</v>
      </c>
      <c r="BH30" s="653">
        <f t="shared" si="56"/>
        <v>0</v>
      </c>
      <c r="BI30" s="654">
        <f t="shared" si="56"/>
        <v>0</v>
      </c>
      <c r="BJ30" s="651">
        <f t="shared" si="56"/>
        <v>0</v>
      </c>
      <c r="BK30" s="650">
        <f t="shared" si="56"/>
        <v>0</v>
      </c>
      <c r="BL30" s="651">
        <f t="shared" si="56"/>
        <v>0</v>
      </c>
      <c r="BM30" s="651">
        <f t="shared" si="56"/>
        <v>0</v>
      </c>
      <c r="BN30" s="652">
        <f t="shared" si="56"/>
        <v>0</v>
      </c>
      <c r="BO30" s="651">
        <f t="shared" si="56"/>
        <v>0</v>
      </c>
      <c r="BP30" s="653">
        <f t="shared" si="56"/>
        <v>0</v>
      </c>
      <c r="BQ30" s="654">
        <f t="shared" si="56"/>
        <v>0</v>
      </c>
      <c r="BR30" s="651">
        <f t="shared" si="56"/>
        <v>0</v>
      </c>
      <c r="BS30" s="650">
        <f t="shared" si="56"/>
        <v>0</v>
      </c>
      <c r="BT30" s="651">
        <f t="shared" si="56"/>
        <v>0</v>
      </c>
      <c r="BU30" s="651">
        <f t="shared" si="56"/>
        <v>0</v>
      </c>
      <c r="BV30" s="652">
        <f t="shared" si="56"/>
        <v>0</v>
      </c>
      <c r="BW30" s="651">
        <f t="shared" si="56"/>
        <v>0</v>
      </c>
      <c r="BX30" s="653">
        <f t="shared" ref="BX30:CM30" si="57">IF(AND(BX12&gt;=$J$30,BX12&lt;$K$30),"*",0)</f>
        <v>0</v>
      </c>
      <c r="BY30" s="654">
        <f t="shared" si="57"/>
        <v>0</v>
      </c>
      <c r="BZ30" s="651">
        <f t="shared" si="57"/>
        <v>0</v>
      </c>
      <c r="CA30" s="650">
        <f t="shared" si="57"/>
        <v>0</v>
      </c>
      <c r="CB30" s="651">
        <f t="shared" si="57"/>
        <v>0</v>
      </c>
      <c r="CC30" s="651">
        <f t="shared" si="57"/>
        <v>0</v>
      </c>
      <c r="CD30" s="652">
        <f t="shared" si="57"/>
        <v>0</v>
      </c>
      <c r="CE30" s="651">
        <f t="shared" si="57"/>
        <v>0</v>
      </c>
      <c r="CF30" s="653">
        <f t="shared" si="57"/>
        <v>0</v>
      </c>
      <c r="CG30" s="654">
        <f t="shared" si="57"/>
        <v>0</v>
      </c>
      <c r="CH30" s="651">
        <f t="shared" si="57"/>
        <v>0</v>
      </c>
      <c r="CI30" s="650">
        <f t="shared" si="57"/>
        <v>0</v>
      </c>
      <c r="CJ30" s="651">
        <f t="shared" si="57"/>
        <v>0</v>
      </c>
      <c r="CK30" s="651">
        <f t="shared" si="57"/>
        <v>0</v>
      </c>
      <c r="CL30" s="652">
        <f t="shared" si="57"/>
        <v>0</v>
      </c>
      <c r="CM30" s="651">
        <f t="shared" si="57"/>
        <v>0</v>
      </c>
      <c r="CN30" s="1393">
        <f t="shared" si="4"/>
        <v>0</v>
      </c>
      <c r="CO30" s="1394"/>
      <c r="CP30" s="1392">
        <f>IF(CN30=0,0,LOOKUP(CN30,ﾃﾞｰﾀ入力!$AR$13:'ﾃﾞｰﾀ入力'!$AR$34,ﾃﾞｰﾀ入力!$AS$13:'ﾃﾞｰﾀ入力'!$AS$34))</f>
        <v>0</v>
      </c>
      <c r="CQ30" s="1392"/>
      <c r="CR30" s="307">
        <f t="shared" si="5"/>
        <v>0</v>
      </c>
      <c r="CS30" s="307">
        <f t="shared" si="6"/>
        <v>0</v>
      </c>
      <c r="CT30" s="307">
        <f t="shared" si="7"/>
        <v>0</v>
      </c>
      <c r="CU30" s="308">
        <f t="shared" si="12"/>
        <v>0</v>
      </c>
      <c r="CV30" s="309">
        <f>IF(H30=0,0,LOOKUP(H30,ﾃﾞｰﾀ入力!$C$3:'ﾃﾞｰﾀ入力'!$C$52,ﾃﾞｰﾀ入力!$E$3:'ﾃﾞｰﾀ入力'!$E$51))</f>
        <v>0</v>
      </c>
      <c r="CW30" s="310">
        <f>IF(H30=0,0,LOOKUP(H30,ﾃﾞｰﾀ入力!$C$3:'ﾃﾞｰﾀ入力'!$C$52,ﾃﾞｰﾀ入力!$F$3:'ﾃﾞｰﾀ入力'!$F$51))</f>
        <v>0</v>
      </c>
      <c r="CY30" s="69"/>
      <c r="CZ30" s="69"/>
      <c r="DA30" s="69"/>
    </row>
    <row r="31" spans="1:105" ht="22.5" customHeight="1" thickBot="1">
      <c r="A31" s="443">
        <f t="shared" si="8"/>
        <v>18</v>
      </c>
      <c r="B31" s="269" t="str">
        <f>ｼﾌﾄ原本!C22</f>
        <v>A.A</v>
      </c>
      <c r="C31" s="780" t="str">
        <f>ｼﾌﾄ原本!Z22</f>
        <v>X</v>
      </c>
      <c r="D31" s="435">
        <f>IF(COUNTIF($H$14:$H$30,18),VLOOKUP(18,$H$14:$CU$30,3,FALSE),0)</f>
        <v>0</v>
      </c>
      <c r="E31" s="429">
        <f>IF(COUNTIF($H$14:$H$30,18),VLOOKUP(18,$H$14:$CU$30,4,FALSE),0)</f>
        <v>0</v>
      </c>
      <c r="F31" s="430">
        <f>IF(COUNTIF($H$14:$H$30,18),VLOOKUP(18,$H$14:$CU$30,92,FALSE),0)</f>
        <v>0</v>
      </c>
      <c r="G31" s="431">
        <f>IF(COUNTIF($H$14:$H$30,18),VLOOKUP(18,$H$14:$CW$30,94,FALSE),0)</f>
        <v>0</v>
      </c>
      <c r="I31" s="311">
        <f>COUNT(H14:H30)</f>
        <v>6</v>
      </c>
      <c r="J31" s="382" t="s">
        <v>187</v>
      </c>
      <c r="K31" s="383"/>
      <c r="L31" s="1391">
        <f>(68-COUNT(L$14:O$30))/4</f>
        <v>0</v>
      </c>
      <c r="M31" s="1391"/>
      <c r="N31" s="1391"/>
      <c r="O31" s="1391"/>
      <c r="P31" s="1391">
        <f>(68-COUNT(P$14:S$30))/4</f>
        <v>0.25</v>
      </c>
      <c r="Q31" s="1391"/>
      <c r="R31" s="1391"/>
      <c r="S31" s="1391"/>
      <c r="T31" s="1391">
        <f>(68-COUNT(T$14:W$30))/4</f>
        <v>2</v>
      </c>
      <c r="U31" s="1391"/>
      <c r="V31" s="1391"/>
      <c r="W31" s="1391"/>
      <c r="X31" s="1391">
        <f>(68-COUNT(X$14:AA$30))/4</f>
        <v>2</v>
      </c>
      <c r="Y31" s="1391"/>
      <c r="Z31" s="1391"/>
      <c r="AA31" s="1391"/>
      <c r="AB31" s="1391">
        <f>(68-COUNT(AB$14:AE$30))/4</f>
        <v>3</v>
      </c>
      <c r="AC31" s="1391"/>
      <c r="AD31" s="1391"/>
      <c r="AE31" s="1391"/>
      <c r="AF31" s="1391">
        <f>(68-COUNT(AF$14:AI$30))/4</f>
        <v>3</v>
      </c>
      <c r="AG31" s="1391"/>
      <c r="AH31" s="1391"/>
      <c r="AI31" s="1391"/>
      <c r="AJ31" s="1391">
        <f>(68-COUNT(AJ$14:AM$30))/4</f>
        <v>3</v>
      </c>
      <c r="AK31" s="1391"/>
      <c r="AL31" s="1391"/>
      <c r="AM31" s="1391"/>
      <c r="AN31" s="1391">
        <f>(68-COUNT(AN$14:AQ$30))/4</f>
        <v>4</v>
      </c>
      <c r="AO31" s="1391"/>
      <c r="AP31" s="1391"/>
      <c r="AQ31" s="1391"/>
      <c r="AR31" s="1391">
        <f>(68-COUNT(AR$14:AU$30))/4</f>
        <v>4</v>
      </c>
      <c r="AS31" s="1391"/>
      <c r="AT31" s="1391"/>
      <c r="AU31" s="1391"/>
      <c r="AV31" s="1391">
        <f>(68-COUNT(AV$14:AY$30))/4</f>
        <v>5</v>
      </c>
      <c r="AW31" s="1391"/>
      <c r="AX31" s="1391"/>
      <c r="AY31" s="1391"/>
      <c r="AZ31" s="1391">
        <f>(68-COUNT(AZ$14:BC$30))/4</f>
        <v>5</v>
      </c>
      <c r="BA31" s="1391"/>
      <c r="BB31" s="1391"/>
      <c r="BC31" s="1391"/>
      <c r="BD31" s="1391">
        <f>(68-COUNT(BD$14:BG$30))/4</f>
        <v>3.5</v>
      </c>
      <c r="BE31" s="1391"/>
      <c r="BF31" s="1391"/>
      <c r="BG31" s="1391"/>
      <c r="BH31" s="1391">
        <f>(68-COUNT(BH$14:BK$30))/4</f>
        <v>3.5</v>
      </c>
      <c r="BI31" s="1391"/>
      <c r="BJ31" s="1391"/>
      <c r="BK31" s="1391"/>
      <c r="BL31" s="1391">
        <f>(68-COUNT(BL$14:BO$30))/4</f>
        <v>3</v>
      </c>
      <c r="BM31" s="1391"/>
      <c r="BN31" s="1391"/>
      <c r="BO31" s="1391"/>
      <c r="BP31" s="1391">
        <f>(68-COUNT(BP$14:BS$30))/4</f>
        <v>3</v>
      </c>
      <c r="BQ31" s="1391"/>
      <c r="BR31" s="1391"/>
      <c r="BS31" s="1391"/>
      <c r="BT31" s="1391">
        <f>(68-COUNT(BT$14:BW$30))/4</f>
        <v>3</v>
      </c>
      <c r="BU31" s="1391"/>
      <c r="BV31" s="1391"/>
      <c r="BW31" s="1391"/>
      <c r="BX31" s="1391">
        <f>(68-COUNT(BX$14:CA$30))/4</f>
        <v>3</v>
      </c>
      <c r="BY31" s="1391"/>
      <c r="BZ31" s="1391"/>
      <c r="CA31" s="1391"/>
      <c r="CB31" s="1391">
        <f>(68-COUNT(CB$14:CE$30))/4</f>
        <v>1.5</v>
      </c>
      <c r="CC31" s="1391"/>
      <c r="CD31" s="1391"/>
      <c r="CE31" s="1391"/>
      <c r="CF31" s="1391">
        <f>(68-COUNT(CF$14:CI$30))/4</f>
        <v>0</v>
      </c>
      <c r="CG31" s="1391"/>
      <c r="CH31" s="1391"/>
      <c r="CI31" s="1391"/>
      <c r="CJ31" s="1391">
        <f>(68-COUNT(CJ$14:CM$30))/4</f>
        <v>0</v>
      </c>
      <c r="CK31" s="1391"/>
      <c r="CL31" s="1391"/>
      <c r="CM31" s="1395"/>
      <c r="CN31" s="1159">
        <f>SUM(CN14:CN30)</f>
        <v>51.75</v>
      </c>
      <c r="CO31" s="1160"/>
      <c r="CP31" s="1141">
        <f>SUM(CP14:CP30)</f>
        <v>46.25</v>
      </c>
      <c r="CQ31" s="1141"/>
      <c r="CR31" s="312">
        <f>SUM(CR14:CR30)</f>
        <v>2</v>
      </c>
      <c r="CS31" s="312">
        <f>SUM(CS14:CS30)</f>
        <v>1.5</v>
      </c>
      <c r="CT31" s="312">
        <f>SUM(CT14:CT30)</f>
        <v>0.75</v>
      </c>
      <c r="CU31" s="313">
        <f ca="1">SUM(CU14:CU30)</f>
        <v>59523.875</v>
      </c>
      <c r="CV31" s="314"/>
      <c r="CW31" s="315">
        <f ca="1">SUM(CW14:CW30)</f>
        <v>3706</v>
      </c>
      <c r="CY31" s="69"/>
      <c r="CZ31" s="69"/>
      <c r="DA31" s="69"/>
    </row>
    <row r="32" spans="1:105" ht="22.5" customHeight="1" thickBot="1">
      <c r="A32" s="443">
        <f t="shared" si="8"/>
        <v>19</v>
      </c>
      <c r="B32" s="269" t="str">
        <f>ｼﾌﾄ原本!C23</f>
        <v>E.U</v>
      </c>
      <c r="C32" s="780" t="str">
        <f>ｼﾌﾄ原本!Z23</f>
        <v>X</v>
      </c>
      <c r="D32" s="435">
        <f>IF(COUNTIF($H$14:$H$30,19),VLOOKUP(19,$H$14:$CU$30,3,FALSE),0)</f>
        <v>0</v>
      </c>
      <c r="E32" s="429">
        <f>IF(COUNTIF($H$14:$H$30,19),VLOOKUP(19,$H$14:$CU$30,4,FALSE),0)</f>
        <v>0</v>
      </c>
      <c r="F32" s="430">
        <f>IF(COUNTIF($H$14:$H$30,19),VLOOKUP(19,$H$14:$CU$30,92,FALSE),0)</f>
        <v>0</v>
      </c>
      <c r="G32" s="431">
        <f>IF(COUNTIF($H$14:$H$30,19),VLOOKUP(19,$H$14:$CW$30,94,FALSE),0)</f>
        <v>0</v>
      </c>
      <c r="I32" s="316"/>
      <c r="J32" s="1474" t="s">
        <v>188</v>
      </c>
      <c r="K32" s="1475"/>
      <c r="L32" s="1300" t="str">
        <f>IF(ISERROR(L3*1000/(L31-L8-L10)),"",(L3*1000/(L31-L8-L10)))</f>
        <v/>
      </c>
      <c r="M32" s="1300"/>
      <c r="N32" s="1300"/>
      <c r="O32" s="1300"/>
      <c r="P32" s="1300">
        <f>IF(ISERROR(P3*1000/(P31-P8-P10)),"",(P3*1000/(P31-P8-P10)))</f>
        <v>0</v>
      </c>
      <c r="Q32" s="1300"/>
      <c r="R32" s="1300"/>
      <c r="S32" s="1300"/>
      <c r="T32" s="1300">
        <f>IF(ISERROR(T3*1000/(T31-T8-T10)),"",(T3*1000/(T31-T8-T10)))</f>
        <v>0</v>
      </c>
      <c r="U32" s="1300"/>
      <c r="V32" s="1300"/>
      <c r="W32" s="1300"/>
      <c r="X32" s="1300">
        <f>IF(ISERROR(X3*1000/(X31-X8-X10)),"",X3*1000/(X31-X8-X10))</f>
        <v>3500</v>
      </c>
      <c r="Y32" s="1300"/>
      <c r="Z32" s="1300"/>
      <c r="AA32" s="1300"/>
      <c r="AB32" s="1300">
        <f>IF(ISERROR(AB3*1000/(AB31-AB8-AB10)),"",AB3*1000/(AB31-AB8-AB10))</f>
        <v>4333.333333333333</v>
      </c>
      <c r="AC32" s="1300"/>
      <c r="AD32" s="1300"/>
      <c r="AE32" s="1300"/>
      <c r="AF32" s="1300">
        <f>IF(ISERROR(AF3*1000/(AF31-AF8-AF10)),"",AF3*1000/(AF31-AF8-AF10))</f>
        <v>4333.333333333333</v>
      </c>
      <c r="AG32" s="1300"/>
      <c r="AH32" s="1300"/>
      <c r="AI32" s="1300"/>
      <c r="AJ32" s="1300">
        <f>IF(ISERROR(AJ3*1000/(AJ31-AJ8-AJ10)),"",AJ3*1000/(AJ31-AJ8-AJ10))</f>
        <v>6000</v>
      </c>
      <c r="AK32" s="1300"/>
      <c r="AL32" s="1300"/>
      <c r="AM32" s="1300"/>
      <c r="AN32" s="1300">
        <f>IF(ISERROR(AN3*1000/(AN31-AN8-AN10)),"",AN3*1000/(AN31-AN8-AN10))</f>
        <v>7000</v>
      </c>
      <c r="AO32" s="1300"/>
      <c r="AP32" s="1300"/>
      <c r="AQ32" s="1300"/>
      <c r="AR32" s="1300">
        <f>IF(ISERROR(AR3*1000/(AR31-AR8-AR10)),"",AR3*1000/(AR31-AR8-AR10))</f>
        <v>7750</v>
      </c>
      <c r="AS32" s="1300"/>
      <c r="AT32" s="1300"/>
      <c r="AU32" s="1300"/>
      <c r="AV32" s="1300">
        <f>IF(ISERROR(AV3*1000/(AV31-AV8-AV10)),"",AV3*1000/(AV31-AV8-AV10))</f>
        <v>6000</v>
      </c>
      <c r="AW32" s="1300"/>
      <c r="AX32" s="1300"/>
      <c r="AY32" s="1300"/>
      <c r="AZ32" s="1300">
        <f>IF(ISERROR(AZ3*1000/(AZ31-AZ8-AZ10)),"",AZ3*1000/(AZ31-AZ8-AZ10))</f>
        <v>6400</v>
      </c>
      <c r="BA32" s="1300"/>
      <c r="BB32" s="1300"/>
      <c r="BC32" s="1300"/>
      <c r="BD32" s="1300">
        <f>IF(ISERROR(BD3*1000/(BD31-BD8-BD10)),"",BD3*1000/(BD31-BD8-BD10))</f>
        <v>8571.4285714285706</v>
      </c>
      <c r="BE32" s="1300"/>
      <c r="BF32" s="1300"/>
      <c r="BG32" s="1300"/>
      <c r="BH32" s="1300">
        <f>IF(ISERROR(BH3*1000/(BH31-BH8-BH10)),"",BH3*1000/(BH31-BH8-BH10))</f>
        <v>6000</v>
      </c>
      <c r="BI32" s="1300"/>
      <c r="BJ32" s="1300"/>
      <c r="BK32" s="1300"/>
      <c r="BL32" s="1300">
        <f>IF(ISERROR(BL3*1000/(BL31-BL8-BL10)),"",BL3*1000/(BL31-BL8-BL10))</f>
        <v>5000</v>
      </c>
      <c r="BM32" s="1300"/>
      <c r="BN32" s="1300"/>
      <c r="BO32" s="1300"/>
      <c r="BP32" s="1300">
        <f>IF(ISERROR(BP3*1000/(BP31-BP8-BP10)),"",BP3*1000/(BP31-BP8-BP10))</f>
        <v>5333.333333333333</v>
      </c>
      <c r="BQ32" s="1300"/>
      <c r="BR32" s="1300"/>
      <c r="BS32" s="1300"/>
      <c r="BT32" s="1300">
        <f>IF(ISERROR(BT3*1000/(BT31-BT8-BT10)),"",BT3*1000/(BT31-BT8-BT10))</f>
        <v>4000</v>
      </c>
      <c r="BU32" s="1300"/>
      <c r="BV32" s="1300"/>
      <c r="BW32" s="1300"/>
      <c r="BX32" s="1300">
        <f>IF(ISERROR(BX3*1000/(BX31-BX8-BX10)),"",BX3*1000/(BX31-BX8-BX10))</f>
        <v>1333.3333333333333</v>
      </c>
      <c r="BY32" s="1300"/>
      <c r="BZ32" s="1300"/>
      <c r="CA32" s="1300"/>
      <c r="CB32" s="1300">
        <f>IF(ISERROR(CB3*1000/(CB31-CB8-CB10)),"",CB3*1000/(CB31-CB8-CB10))</f>
        <v>0</v>
      </c>
      <c r="CC32" s="1300"/>
      <c r="CD32" s="1300"/>
      <c r="CE32" s="1300"/>
      <c r="CF32" s="1300" t="str">
        <f>IF(ISERROR(CF3*1000/(CF31-CF8-CF10)),"",(CF3*1000/(CF31-CF8-CF10)))</f>
        <v/>
      </c>
      <c r="CG32" s="1300"/>
      <c r="CH32" s="1300"/>
      <c r="CI32" s="1300"/>
      <c r="CJ32" s="1300" t="str">
        <f>IF(ISERROR(CJ3*1000/(CJ31-CJ8-CJ10)),"",(CJ3*1000/(CJ31-CJ8-CJ10)))</f>
        <v/>
      </c>
      <c r="CK32" s="1300"/>
      <c r="CL32" s="1300"/>
      <c r="CM32" s="1347"/>
      <c r="CN32" s="238"/>
      <c r="CO32" s="238"/>
      <c r="CP32" s="64"/>
      <c r="CT32" s="64"/>
      <c r="CU32" s="64"/>
      <c r="CV32" s="64"/>
    </row>
    <row r="33" spans="1:126" ht="22.5" customHeight="1" thickBot="1">
      <c r="A33" s="443">
        <f t="shared" si="8"/>
        <v>20</v>
      </c>
      <c r="B33" s="269" t="str">
        <f>ｼﾌﾄ原本!C24</f>
        <v>S.S</v>
      </c>
      <c r="C33" s="780" t="str">
        <f>ｼﾌﾄ原本!Z24</f>
        <v>X</v>
      </c>
      <c r="D33" s="435">
        <f>IF(COUNTIF($H$14:$H$30,20),VLOOKUP(20,$H$14:$CU$30,3,FALSE),0)</f>
        <v>0</v>
      </c>
      <c r="E33" s="429">
        <f>IF(COUNTIF($H$14:$H$30,20),VLOOKUP(20,$H$14:$CU$30,4,FALSE),0)</f>
        <v>0</v>
      </c>
      <c r="F33" s="430">
        <f>IF(COUNTIF($H$14:$H$30,20),VLOOKUP(20,$H$14:$CU$30,92,FALSE),0)</f>
        <v>0</v>
      </c>
      <c r="G33" s="431">
        <f>IF(COUNTIF($H$14:$H$30,20),VLOOKUP(20,$H$14:$CW$30,94,FALSE),0)</f>
        <v>0</v>
      </c>
      <c r="I33" s="225"/>
      <c r="J33" s="226"/>
      <c r="K33" s="318"/>
      <c r="L33" s="384"/>
      <c r="M33" s="172"/>
      <c r="N33" s="64"/>
      <c r="O33" s="64"/>
      <c r="P33" s="64"/>
      <c r="Q33" s="69"/>
      <c r="R33" s="69"/>
      <c r="S33" s="69"/>
      <c r="AB33" s="1360">
        <v>1</v>
      </c>
      <c r="AC33" s="1360"/>
      <c r="AD33" s="1360"/>
      <c r="AE33" s="1360"/>
      <c r="AF33" s="1361" t="s">
        <v>60</v>
      </c>
      <c r="AG33" s="1361"/>
      <c r="AH33" s="1361"/>
      <c r="AI33" s="1361"/>
      <c r="CP33" s="64"/>
      <c r="CT33" s="64"/>
      <c r="CU33" s="64"/>
      <c r="CV33" s="64"/>
    </row>
    <row r="34" spans="1:126" ht="22.5" customHeight="1" thickBot="1">
      <c r="A34" s="443">
        <f t="shared" si="8"/>
        <v>21</v>
      </c>
      <c r="B34" s="269" t="str">
        <f>ｼﾌﾄ原本!C25</f>
        <v>S.K</v>
      </c>
      <c r="C34" s="780" t="str">
        <f>ｼﾌﾄ原本!Z25</f>
        <v>X</v>
      </c>
      <c r="D34" s="435">
        <f>IF(COUNTIF($H$14:$H$30,21),VLOOKUP(21,$H$14:$CU$30,3,FALSE),0)</f>
        <v>0</v>
      </c>
      <c r="E34" s="429">
        <f>IF(COUNTIF($H$14:$H$30,21),VLOOKUP(21,$H$14:$CU$30,4,FALSE),0)</f>
        <v>0</v>
      </c>
      <c r="F34" s="430">
        <f>IF(COUNTIF($H$14:$H$30,21),VLOOKUP(21,$H$14:$CU$30,92,FALSE),0)</f>
        <v>0</v>
      </c>
      <c r="G34" s="431">
        <f>IF(COUNTIF($H$14:$H$30,21),VLOOKUP(21,$H$14:$CW$30,94,FALSE),0)</f>
        <v>0</v>
      </c>
      <c r="I34" s="317"/>
      <c r="J34" s="1195" t="s">
        <v>189</v>
      </c>
      <c r="K34" s="1196"/>
      <c r="L34" s="1197" t="s">
        <v>190</v>
      </c>
      <c r="M34" s="1197"/>
      <c r="N34" s="1197"/>
      <c r="O34" s="1197"/>
      <c r="P34" s="1197"/>
      <c r="Q34" s="1197"/>
      <c r="R34" s="1197"/>
      <c r="S34" s="1197"/>
      <c r="T34" s="1197"/>
      <c r="U34" s="1197"/>
      <c r="V34" s="1197"/>
      <c r="W34" s="1197"/>
      <c r="Z34" s="1193" t="s">
        <v>59</v>
      </c>
      <c r="AA34" s="1153"/>
      <c r="AB34" s="1153"/>
      <c r="AC34" s="1153"/>
      <c r="AD34" s="1153"/>
      <c r="AE34" s="1153"/>
      <c r="AF34" s="1153"/>
      <c r="AG34" s="1153"/>
      <c r="AH34" s="1153"/>
      <c r="AI34" s="1153"/>
      <c r="AJ34" s="1153"/>
      <c r="AK34" s="1153"/>
      <c r="AL34" s="1153"/>
      <c r="AM34" s="1153"/>
      <c r="AN34" s="1153"/>
      <c r="AO34" s="1153"/>
      <c r="AP34" s="1153"/>
      <c r="AQ34" s="1153"/>
      <c r="AR34" s="1153"/>
      <c r="AS34" s="1153"/>
      <c r="AT34" s="1153"/>
      <c r="AU34" s="1153"/>
      <c r="AV34" s="1153"/>
      <c r="AW34" s="1153"/>
      <c r="AX34" s="1153"/>
      <c r="AY34" s="1153"/>
      <c r="AZ34" s="1153"/>
      <c r="BA34" s="1153"/>
      <c r="BB34" s="1153"/>
      <c r="BC34" s="1153"/>
      <c r="BD34" s="1153"/>
      <c r="BE34" s="1153"/>
      <c r="BF34" s="1153"/>
      <c r="BG34" s="1154"/>
      <c r="BH34" s="1152" t="s">
        <v>1</v>
      </c>
      <c r="BI34" s="1153"/>
      <c r="BJ34" s="1153"/>
      <c r="BK34" s="1153"/>
      <c r="BL34" s="1153"/>
      <c r="BM34" s="1153"/>
      <c r="BN34" s="1153"/>
      <c r="BO34" s="1153"/>
      <c r="BP34" s="1153"/>
      <c r="BQ34" s="1153"/>
      <c r="BR34" s="1153"/>
      <c r="BS34" s="1153"/>
      <c r="BT34" s="1153"/>
      <c r="BU34" s="1154"/>
      <c r="BV34" s="1152" t="s">
        <v>11</v>
      </c>
      <c r="BW34" s="1153"/>
      <c r="BX34" s="1153"/>
      <c r="BY34" s="1153"/>
      <c r="BZ34" s="1153"/>
      <c r="CA34" s="1153"/>
      <c r="CB34" s="1153"/>
      <c r="CC34" s="1153"/>
      <c r="CD34" s="1153"/>
      <c r="CE34" s="1153"/>
      <c r="CF34" s="1153"/>
      <c r="CG34" s="1153"/>
      <c r="CH34" s="1153"/>
      <c r="CI34" s="1154"/>
      <c r="CP34" s="64"/>
      <c r="CT34" s="64"/>
      <c r="CU34" s="64"/>
      <c r="CV34" s="64"/>
    </row>
    <row r="35" spans="1:126" ht="22.5" customHeight="1">
      <c r="A35" s="443">
        <f t="shared" si="8"/>
        <v>22</v>
      </c>
      <c r="B35" s="269">
        <f>ｼﾌﾄ原本!C26</f>
        <v>0</v>
      </c>
      <c r="C35" s="780">
        <f>ｼﾌﾄ原本!Z26</f>
        <v>0</v>
      </c>
      <c r="D35" s="435">
        <f>IF(COUNTIF($H$14:$H$30,22),VLOOKUP(22,$H$14:$CU$30,3,FALSE),0)</f>
        <v>0</v>
      </c>
      <c r="E35" s="429">
        <f>IF(COUNTIF($H$14:$H$30,22),VLOOKUP(22,$H$14:$CU$30,4,FALSE),0)</f>
        <v>0</v>
      </c>
      <c r="F35" s="430">
        <f>IF(COUNTIF($H$14:$H$30,22),VLOOKUP(22,$H$14:$CU$30,92,FALSE),0)</f>
        <v>0</v>
      </c>
      <c r="G35" s="431">
        <f>IF(COUNTIF($H$14:$H$30,22),VLOOKUP(22,$H$14:$CW$30,94,FALSE),0)</f>
        <v>0</v>
      </c>
      <c r="I35" s="385" t="s">
        <v>89</v>
      </c>
      <c r="J35" s="1315">
        <f>CN3*1000</f>
        <v>270000</v>
      </c>
      <c r="K35" s="1315"/>
      <c r="L35" s="1315"/>
      <c r="M35" s="1315"/>
      <c r="N35" s="1315"/>
      <c r="O35" s="1315"/>
      <c r="P35" s="1315"/>
      <c r="Q35" s="1315"/>
      <c r="R35" s="1315"/>
      <c r="S35" s="1315"/>
      <c r="T35" s="1315"/>
      <c r="U35" s="1315"/>
      <c r="V35" s="1315"/>
      <c r="W35" s="1315"/>
      <c r="Z35" s="1356">
        <f>CHOOSE($AB$33,'セールスアクション '!B5,'セールスアクション '!B13,'セールスアクション '!B21,'セールスアクション '!B29,'セールスアクション '!B37)</f>
        <v>0</v>
      </c>
      <c r="AA35" s="1355"/>
      <c r="AB35" s="1355"/>
      <c r="AC35" s="1355"/>
      <c r="AD35" s="1355"/>
      <c r="AE35" s="1355"/>
      <c r="AF35" s="1355"/>
      <c r="AG35" s="1355"/>
      <c r="AH35" s="1355"/>
      <c r="AI35" s="1355"/>
      <c r="AJ35" s="1355"/>
      <c r="AK35" s="1355"/>
      <c r="AL35" s="1355"/>
      <c r="AM35" s="1355"/>
      <c r="AN35" s="1355"/>
      <c r="AO35" s="1355"/>
      <c r="AP35" s="1355"/>
      <c r="AQ35" s="1355"/>
      <c r="AR35" s="1355"/>
      <c r="AS35" s="1355"/>
      <c r="AT35" s="1355"/>
      <c r="AU35" s="1355"/>
      <c r="AV35" s="1355"/>
      <c r="AW35" s="1355"/>
      <c r="AX35" s="1355"/>
      <c r="AY35" s="1355"/>
      <c r="AZ35" s="1355">
        <f>CHOOSE($AB$33,'セールスアクション '!I5,'セールスアクション '!I13,'セールスアクション '!I21,'セールスアクション '!I29,'セールスアクション '!I37)</f>
        <v>0</v>
      </c>
      <c r="BA35" s="1355"/>
      <c r="BB35" s="1355"/>
      <c r="BC35" s="1355"/>
      <c r="BD35" s="1355"/>
      <c r="BE35" s="1355"/>
      <c r="BF35" s="1322"/>
      <c r="BG35" s="1322"/>
      <c r="BH35" s="1365">
        <f>CHOOSE($CA$1,PMC.D!D6,PMC.D!D15,PMC.D!D24,PMC.D!D33,PMC.D!D42,PMC.D!D51)</f>
        <v>0</v>
      </c>
      <c r="BI35" s="1366"/>
      <c r="BJ35" s="1366"/>
      <c r="BK35" s="1366"/>
      <c r="BL35" s="1366"/>
      <c r="BM35" s="1366"/>
      <c r="BN35" s="1366"/>
      <c r="BO35" s="1366"/>
      <c r="BP35" s="1366"/>
      <c r="BQ35" s="1366"/>
      <c r="BR35" s="1366"/>
      <c r="BS35" s="1367"/>
      <c r="BT35" s="1322"/>
      <c r="BU35" s="1322"/>
      <c r="BV35" s="1362">
        <f>CHOOSE($CA$1,PMC.D!J6,PMC.D!J15,PMC.D!J24,PMC.D!J33,PMC.D!J42,PMC.D!J51)</f>
        <v>0</v>
      </c>
      <c r="BW35" s="1363"/>
      <c r="BX35" s="1363"/>
      <c r="BY35" s="1363"/>
      <c r="BZ35" s="1363"/>
      <c r="CA35" s="1363"/>
      <c r="CB35" s="1363"/>
      <c r="CC35" s="1363"/>
      <c r="CD35" s="1363"/>
      <c r="CE35" s="1363"/>
      <c r="CF35" s="1363"/>
      <c r="CG35" s="1364"/>
      <c r="CH35" s="1322"/>
      <c r="CI35" s="1370"/>
      <c r="CP35" s="64"/>
      <c r="CT35" s="64"/>
      <c r="CU35" s="64"/>
      <c r="CV35" s="64"/>
    </row>
    <row r="36" spans="1:126" ht="22.5" customHeight="1">
      <c r="A36" s="443">
        <f t="shared" si="8"/>
        <v>23</v>
      </c>
      <c r="B36" s="269">
        <f>ｼﾌﾄ原本!C27</f>
        <v>0</v>
      </c>
      <c r="C36" s="780">
        <f>ｼﾌﾄ原本!Z27</f>
        <v>0</v>
      </c>
      <c r="D36" s="435">
        <f>IF(COUNTIF($H$14:$H$30,23),VLOOKUP(23,$H$14:$CU$30,3,FALSE),0)</f>
        <v>0</v>
      </c>
      <c r="E36" s="429">
        <f>IF(COUNTIF($H$14:$H$30,23),VLOOKUP(23,$H$14:$CU$30,4,FALSE),0)</f>
        <v>0</v>
      </c>
      <c r="F36" s="430">
        <f>IF(COUNTIF($H$14:$H$30,23),VLOOKUP(23,$H$14:$CU$30,92,FALSE),0)</f>
        <v>0</v>
      </c>
      <c r="G36" s="431">
        <f>IF(COUNTIF($H$14:$H$30,23),VLOOKUP(23,$H$14:$CW$30,94,FALSE),0)</f>
        <v>0</v>
      </c>
      <c r="I36" s="385" t="s">
        <v>191</v>
      </c>
      <c r="J36" s="1155">
        <f>CHOOSE(CA1,ﾃﾞｰﾀ入力!W4,ﾃﾞｰﾀ入力!W5,ﾃﾞｰﾀ入力!W6,ﾃﾞｰﾀ入力!W7,ﾃﾞｰﾀ入力!W8,ﾃﾞｰﾀ入力!W9)</f>
        <v>361</v>
      </c>
      <c r="K36" s="1155"/>
      <c r="L36" s="1155"/>
      <c r="M36" s="1155"/>
      <c r="N36" s="1155"/>
      <c r="O36" s="1155"/>
      <c r="P36" s="1155"/>
      <c r="Q36" s="1155"/>
      <c r="R36" s="1155"/>
      <c r="S36" s="1155"/>
      <c r="T36" s="1155"/>
      <c r="U36" s="1155"/>
      <c r="V36" s="1155"/>
      <c r="W36" s="1155"/>
      <c r="Z36" s="1318">
        <f>CHOOSE($AB$33,'セールスアクション '!B6,'セールスアクション '!B14,'セールスアクション '!B22,'セールスアクション '!B30,'セールスアクション '!B38)</f>
        <v>0</v>
      </c>
      <c r="AA36" s="1319"/>
      <c r="AB36" s="1319"/>
      <c r="AC36" s="1319"/>
      <c r="AD36" s="1319"/>
      <c r="AE36" s="1319"/>
      <c r="AF36" s="1319"/>
      <c r="AG36" s="1319"/>
      <c r="AH36" s="1319"/>
      <c r="AI36" s="1319"/>
      <c r="AJ36" s="1319"/>
      <c r="AK36" s="1319"/>
      <c r="AL36" s="1319"/>
      <c r="AM36" s="1319"/>
      <c r="AN36" s="1319"/>
      <c r="AO36" s="1319"/>
      <c r="AP36" s="1319"/>
      <c r="AQ36" s="1319"/>
      <c r="AR36" s="1319"/>
      <c r="AS36" s="1319"/>
      <c r="AT36" s="1319"/>
      <c r="AU36" s="1319"/>
      <c r="AV36" s="1319"/>
      <c r="AW36" s="1319"/>
      <c r="AX36" s="1319"/>
      <c r="AY36" s="1319"/>
      <c r="AZ36" s="1319">
        <f>CHOOSE($AB$33,'セールスアクション '!I6,'セールスアクション '!I14,'セールスアクション '!I22,'セールスアクション '!I30,'セールスアクション '!I38)</f>
        <v>0</v>
      </c>
      <c r="BA36" s="1319"/>
      <c r="BB36" s="1319"/>
      <c r="BC36" s="1319"/>
      <c r="BD36" s="1319"/>
      <c r="BE36" s="1319"/>
      <c r="BF36" s="1127"/>
      <c r="BG36" s="1127"/>
      <c r="BH36" s="1348">
        <f>CHOOSE($CA$1,PMC.D!D7,PMC.D!D16,PMC.D!D25,PMC.D!D34,PMC.D!D43,PMC.D!D52)</f>
        <v>0</v>
      </c>
      <c r="BI36" s="1349"/>
      <c r="BJ36" s="1349"/>
      <c r="BK36" s="1349"/>
      <c r="BL36" s="1349"/>
      <c r="BM36" s="1349"/>
      <c r="BN36" s="1349"/>
      <c r="BO36" s="1349"/>
      <c r="BP36" s="1349"/>
      <c r="BQ36" s="1349"/>
      <c r="BR36" s="1349"/>
      <c r="BS36" s="1350"/>
      <c r="BT36" s="1127"/>
      <c r="BU36" s="1127"/>
      <c r="BV36" s="1348">
        <f>CHOOSE($CA$1,PMC.D!J7,PMC.D!J16,PMC.D!J25,PMC.D!J34,PMC.D!J43,PMC.D!J52)</f>
        <v>0</v>
      </c>
      <c r="BW36" s="1349"/>
      <c r="BX36" s="1349"/>
      <c r="BY36" s="1349"/>
      <c r="BZ36" s="1349"/>
      <c r="CA36" s="1349"/>
      <c r="CB36" s="1349"/>
      <c r="CC36" s="1349"/>
      <c r="CD36" s="1349"/>
      <c r="CE36" s="1349"/>
      <c r="CF36" s="1349"/>
      <c r="CG36" s="1350"/>
      <c r="CH36" s="1127"/>
      <c r="CI36" s="1371"/>
      <c r="CP36" s="64"/>
      <c r="CT36" s="64"/>
      <c r="CU36" s="64"/>
      <c r="CV36" s="64"/>
    </row>
    <row r="37" spans="1:126" ht="22.5" customHeight="1">
      <c r="A37" s="443">
        <f t="shared" si="8"/>
        <v>24</v>
      </c>
      <c r="B37" s="269">
        <f>ｼﾌﾄ原本!C28</f>
        <v>0</v>
      </c>
      <c r="C37" s="780">
        <f>ｼﾌﾄ原本!Z28</f>
        <v>0</v>
      </c>
      <c r="D37" s="435">
        <f>IF(COUNTIF($H$14:$H$30,24),VLOOKUP(24,$H$14:$CU$30,3,FALSE),0)</f>
        <v>0</v>
      </c>
      <c r="E37" s="429">
        <f>IF(COUNTIF($H$14:$H$30,24),VLOOKUP(24,$H$14:$CU$30,4,FALSE),0)</f>
        <v>0</v>
      </c>
      <c r="F37" s="430">
        <f>IF(COUNTIF($H$14:$H$30,24),VLOOKUP(24,$H$14:$CU$30,92,FALSE),0)</f>
        <v>0</v>
      </c>
      <c r="G37" s="431">
        <f>IF(COUNTIF($H$14:$H$30,24),VLOOKUP(24,$H$14:$CW$30,94,FALSE),0)</f>
        <v>0</v>
      </c>
      <c r="I37" s="385" t="s">
        <v>192</v>
      </c>
      <c r="J37" s="1315">
        <f ca="1">J35/J40</f>
        <v>5837.8378378378375</v>
      </c>
      <c r="K37" s="1315"/>
      <c r="L37" s="1169">
        <f>J35/L40</f>
        <v>6923.0769230769229</v>
      </c>
      <c r="M37" s="1169"/>
      <c r="N37" s="1169"/>
      <c r="O37" s="1169"/>
      <c r="P37" s="1169"/>
      <c r="Q37" s="1169"/>
      <c r="R37" s="1169"/>
      <c r="S37" s="1169"/>
      <c r="T37" s="1169"/>
      <c r="U37" s="1169"/>
      <c r="V37" s="1169"/>
      <c r="W37" s="1169"/>
      <c r="Z37" s="1318">
        <f>CHOOSE($AB$33,'セールスアクション '!B7,'セールスアクション '!B15,'セールスアクション '!B23,'セールスアクション '!B31,'セールスアクション '!B39)</f>
        <v>0</v>
      </c>
      <c r="AA37" s="1319"/>
      <c r="AB37" s="1319"/>
      <c r="AC37" s="1319"/>
      <c r="AD37" s="1319"/>
      <c r="AE37" s="1319"/>
      <c r="AF37" s="1319"/>
      <c r="AG37" s="1319"/>
      <c r="AH37" s="1319"/>
      <c r="AI37" s="1319"/>
      <c r="AJ37" s="1319"/>
      <c r="AK37" s="1319"/>
      <c r="AL37" s="1319"/>
      <c r="AM37" s="1319"/>
      <c r="AN37" s="1319"/>
      <c r="AO37" s="1319"/>
      <c r="AP37" s="1319"/>
      <c r="AQ37" s="1319"/>
      <c r="AR37" s="1319"/>
      <c r="AS37" s="1319"/>
      <c r="AT37" s="1319"/>
      <c r="AU37" s="1319"/>
      <c r="AV37" s="1319"/>
      <c r="AW37" s="1319"/>
      <c r="AX37" s="1319"/>
      <c r="AY37" s="1319"/>
      <c r="AZ37" s="1319">
        <f>CHOOSE($AB$33,'セールスアクション '!I7,'セールスアクション '!I15,'セールスアクション '!I23,'セールスアクション '!I31,'セールスアクション '!I39)</f>
        <v>0</v>
      </c>
      <c r="BA37" s="1319"/>
      <c r="BB37" s="1319"/>
      <c r="BC37" s="1319"/>
      <c r="BD37" s="1319"/>
      <c r="BE37" s="1319"/>
      <c r="BF37" s="1127"/>
      <c r="BG37" s="1127"/>
      <c r="BH37" s="1348">
        <f>CHOOSE($CA$1,PMC.D!D8,PMC.D!D17,PMC.D!D26,PMC.D!D35,PMC.D!D44,PMC.D!D53)</f>
        <v>0</v>
      </c>
      <c r="BI37" s="1349"/>
      <c r="BJ37" s="1349"/>
      <c r="BK37" s="1349"/>
      <c r="BL37" s="1349"/>
      <c r="BM37" s="1349"/>
      <c r="BN37" s="1349"/>
      <c r="BO37" s="1349"/>
      <c r="BP37" s="1349"/>
      <c r="BQ37" s="1349"/>
      <c r="BR37" s="1349"/>
      <c r="BS37" s="1350"/>
      <c r="BT37" s="1127"/>
      <c r="BU37" s="1127"/>
      <c r="BV37" s="1348">
        <f>CHOOSE($CA$1,PMC.D!J8,PMC.D!J17,PMC.D!J26,PMC.D!J35,PMC.D!J44,PMC.D!J53)</f>
        <v>0</v>
      </c>
      <c r="BW37" s="1349"/>
      <c r="BX37" s="1349"/>
      <c r="BY37" s="1349"/>
      <c r="BZ37" s="1349"/>
      <c r="CA37" s="1349"/>
      <c r="CB37" s="1349"/>
      <c r="CC37" s="1349"/>
      <c r="CD37" s="1349"/>
      <c r="CE37" s="1349"/>
      <c r="CF37" s="1349"/>
      <c r="CG37" s="1350"/>
      <c r="CH37" s="1127"/>
      <c r="CI37" s="1371"/>
      <c r="CP37" s="64"/>
      <c r="CT37" s="64"/>
      <c r="CU37" s="64"/>
      <c r="CV37" s="64"/>
    </row>
    <row r="38" spans="1:126" ht="22.5" customHeight="1">
      <c r="A38" s="443">
        <f t="shared" si="8"/>
        <v>25</v>
      </c>
      <c r="B38" s="269">
        <f>ｼﾌﾄ原本!C29</f>
        <v>0</v>
      </c>
      <c r="C38" s="780">
        <f>ｼﾌﾄ原本!Z29</f>
        <v>0</v>
      </c>
      <c r="D38" s="435">
        <f>IF(COUNTIF($H$14:$H$30,25),VLOOKUP(25,$H$14:$CU$30,3,FALSE),0)</f>
        <v>0</v>
      </c>
      <c r="E38" s="429">
        <f>IF(COUNTIF($H$14:$H$30,25),VLOOKUP(25,$H$14:$CU$30,4,FALSE),0)</f>
        <v>0</v>
      </c>
      <c r="F38" s="430">
        <f>IF(COUNTIF($H$14:$H$30,25),VLOOKUP(25,$H$14:$CU$30,92,FALSE),0)</f>
        <v>0</v>
      </c>
      <c r="G38" s="431">
        <f>IF(COUNTIF($H$14:$H$30,25),VLOOKUP(25,$H$14:$CW$30,94,FALSE),0)</f>
        <v>0</v>
      </c>
      <c r="I38" s="385" t="s">
        <v>193</v>
      </c>
      <c r="J38" s="1480">
        <f ca="1">J36/J40</f>
        <v>7.8054054054054056</v>
      </c>
      <c r="K38" s="1480"/>
      <c r="L38" s="1194">
        <f>J36/L40</f>
        <v>9.2564102564102573</v>
      </c>
      <c r="M38" s="1194"/>
      <c r="N38" s="1194"/>
      <c r="O38" s="1194"/>
      <c r="P38" s="1194"/>
      <c r="Q38" s="1194"/>
      <c r="R38" s="1194"/>
      <c r="S38" s="1194"/>
      <c r="T38" s="1194"/>
      <c r="U38" s="1194"/>
      <c r="V38" s="1194"/>
      <c r="W38" s="1194"/>
      <c r="Z38" s="1318">
        <f>CHOOSE($AB$33,'セールスアクション '!B8,'セールスアクション '!B16,'セールスアクション '!B24,'セールスアクション '!B32,'セールスアクション '!B40)</f>
        <v>0</v>
      </c>
      <c r="AA38" s="1319"/>
      <c r="AB38" s="1319"/>
      <c r="AC38" s="1319"/>
      <c r="AD38" s="1319"/>
      <c r="AE38" s="1319"/>
      <c r="AF38" s="1319"/>
      <c r="AG38" s="1319"/>
      <c r="AH38" s="1319"/>
      <c r="AI38" s="1319"/>
      <c r="AJ38" s="1319"/>
      <c r="AK38" s="1319"/>
      <c r="AL38" s="1319"/>
      <c r="AM38" s="1319"/>
      <c r="AN38" s="1319"/>
      <c r="AO38" s="1319"/>
      <c r="AP38" s="1319"/>
      <c r="AQ38" s="1319"/>
      <c r="AR38" s="1319"/>
      <c r="AS38" s="1319"/>
      <c r="AT38" s="1319"/>
      <c r="AU38" s="1319"/>
      <c r="AV38" s="1319"/>
      <c r="AW38" s="1319"/>
      <c r="AX38" s="1319"/>
      <c r="AY38" s="1319"/>
      <c r="AZ38" s="1319">
        <f>CHOOSE($AB$33,'セールスアクション '!I8,'セールスアクション '!I16,'セールスアクション '!I24,'セールスアクション '!I32,'セールスアクション '!I40)</f>
        <v>0</v>
      </c>
      <c r="BA38" s="1319"/>
      <c r="BB38" s="1319"/>
      <c r="BC38" s="1319"/>
      <c r="BD38" s="1319"/>
      <c r="BE38" s="1319"/>
      <c r="BF38" s="1127"/>
      <c r="BG38" s="1127"/>
      <c r="BH38" s="1348">
        <f>CHOOSE($CA$1,PMC.D!D9,PMC.D!D18,PMC.D!D27,PMC.D!D36,PMC.D!D45,PMC.D!D54)</f>
        <v>0</v>
      </c>
      <c r="BI38" s="1349"/>
      <c r="BJ38" s="1349"/>
      <c r="BK38" s="1349"/>
      <c r="BL38" s="1349"/>
      <c r="BM38" s="1349"/>
      <c r="BN38" s="1349"/>
      <c r="BO38" s="1349"/>
      <c r="BP38" s="1349"/>
      <c r="BQ38" s="1349"/>
      <c r="BR38" s="1349"/>
      <c r="BS38" s="1350"/>
      <c r="BT38" s="1127"/>
      <c r="BU38" s="1127"/>
      <c r="BV38" s="1348">
        <f>CHOOSE($CA$1,PMC.D!J9,PMC.D!J18,PMC.D!J27,PMC.D!J36,PMC.D!J45,PMC.D!J54)</f>
        <v>0</v>
      </c>
      <c r="BW38" s="1349"/>
      <c r="BX38" s="1349"/>
      <c r="BY38" s="1349"/>
      <c r="BZ38" s="1349"/>
      <c r="CA38" s="1349"/>
      <c r="CB38" s="1349"/>
      <c r="CC38" s="1349"/>
      <c r="CD38" s="1349"/>
      <c r="CE38" s="1349"/>
      <c r="CF38" s="1349"/>
      <c r="CG38" s="1350"/>
      <c r="CH38" s="1127"/>
      <c r="CI38" s="1371"/>
      <c r="CP38" s="64"/>
      <c r="CT38" s="64"/>
      <c r="CU38" s="64"/>
      <c r="CV38" s="64"/>
    </row>
    <row r="39" spans="1:126" ht="22.5" customHeight="1" thickBot="1">
      <c r="A39" s="443">
        <f t="shared" si="8"/>
        <v>26</v>
      </c>
      <c r="B39" s="269">
        <f>ｼﾌﾄ原本!C30</f>
        <v>0</v>
      </c>
      <c r="C39" s="782">
        <f>ｼﾌﾄ原本!Z30</f>
        <v>0</v>
      </c>
      <c r="D39" s="435">
        <f>IF(COUNTIF($H$14:$H$30,26),VLOOKUP(26,$H$14:$CU$30,3,FALSE),0)</f>
        <v>0</v>
      </c>
      <c r="E39" s="429">
        <f>IF(COUNTIF($H$14:$H$30,26),VLOOKUP(26,$H$14:$CU$30,4,FALSE),0)</f>
        <v>0</v>
      </c>
      <c r="F39" s="430">
        <f>IF(COUNTIF($H$14:$H$30,26),VLOOKUP(26,$H$14:$CU$30,92,FALSE),0)</f>
        <v>0</v>
      </c>
      <c r="G39" s="431">
        <f>IF(COUNTIF($H$14:$H$30,26),VLOOKUP(26,$H$14:$CW$30,94,FALSE),0)</f>
        <v>0</v>
      </c>
      <c r="I39" s="385" t="s">
        <v>194</v>
      </c>
      <c r="J39" s="424">
        <f ca="1">SUMIF(CV14:CV30,"&gt;1500",CP14:CQ30)</f>
        <v>0</v>
      </c>
      <c r="K39" s="425">
        <f ca="1">SUMIF(CV14:CV30,"&lt;2000",CP14:CQ30)</f>
        <v>46.25</v>
      </c>
      <c r="L39" s="1302">
        <f ca="1">SUMIF(CV14:CV30,"&gt;1500",CP14:CQ30)</f>
        <v>0</v>
      </c>
      <c r="M39" s="1302"/>
      <c r="N39" s="1302"/>
      <c r="O39" s="1302"/>
      <c r="P39" s="1302"/>
      <c r="Q39" s="1302"/>
      <c r="R39" s="1302">
        <f ca="1">L40-L39</f>
        <v>39</v>
      </c>
      <c r="S39" s="1302"/>
      <c r="T39" s="1302"/>
      <c r="U39" s="1302"/>
      <c r="V39" s="1302"/>
      <c r="W39" s="1302"/>
      <c r="X39" s="65"/>
      <c r="Y39" s="65"/>
      <c r="Z39" s="1320">
        <f>CHOOSE($AB$33,'セールスアクション '!B9,'セールスアクション '!B17,'セールスアクション '!B25,'セールスアクション '!B33,'セールスアクション '!B41)</f>
        <v>0</v>
      </c>
      <c r="AA39" s="1321"/>
      <c r="AB39" s="1321"/>
      <c r="AC39" s="1321"/>
      <c r="AD39" s="1321"/>
      <c r="AE39" s="1321"/>
      <c r="AF39" s="1321"/>
      <c r="AG39" s="1321"/>
      <c r="AH39" s="1321"/>
      <c r="AI39" s="1321"/>
      <c r="AJ39" s="1321"/>
      <c r="AK39" s="1321"/>
      <c r="AL39" s="1321"/>
      <c r="AM39" s="1321"/>
      <c r="AN39" s="1321"/>
      <c r="AO39" s="1321"/>
      <c r="AP39" s="1321"/>
      <c r="AQ39" s="1321"/>
      <c r="AR39" s="1321"/>
      <c r="AS39" s="1321"/>
      <c r="AT39" s="1321"/>
      <c r="AU39" s="1321"/>
      <c r="AV39" s="1321"/>
      <c r="AW39" s="1321"/>
      <c r="AX39" s="1321"/>
      <c r="AY39" s="1321"/>
      <c r="AZ39" s="1321">
        <f>CHOOSE($AB$33,'セールスアクション '!I9,'セールスアクション '!I17,'セールスアクション '!I25,'セールスアクション '!I33,'セールスアクション '!I41)</f>
        <v>0</v>
      </c>
      <c r="BA39" s="1321"/>
      <c r="BB39" s="1321"/>
      <c r="BC39" s="1321"/>
      <c r="BD39" s="1321"/>
      <c r="BE39" s="1321"/>
      <c r="BF39" s="1368"/>
      <c r="BG39" s="1368"/>
      <c r="BH39" s="1357">
        <f>CHOOSE($CA$1,PMC.D!D10,PMC.D!D19,PMC.D!D28,PMC.D!D37,PMC.D!D46,PMC.D!D55)</f>
        <v>0</v>
      </c>
      <c r="BI39" s="1358"/>
      <c r="BJ39" s="1358"/>
      <c r="BK39" s="1358"/>
      <c r="BL39" s="1358"/>
      <c r="BM39" s="1358"/>
      <c r="BN39" s="1358"/>
      <c r="BO39" s="1358"/>
      <c r="BP39" s="1358"/>
      <c r="BQ39" s="1358"/>
      <c r="BR39" s="1358"/>
      <c r="BS39" s="1359"/>
      <c r="BT39" s="1368"/>
      <c r="BU39" s="1368"/>
      <c r="BV39" s="1357">
        <f>CHOOSE($CA$1,PMC.D!J10,PMC.D!J19,PMC.D!J28,PMC.D!J37,PMC.D!J46,PMC.D!J55)</f>
        <v>0</v>
      </c>
      <c r="BW39" s="1358"/>
      <c r="BX39" s="1358"/>
      <c r="BY39" s="1358"/>
      <c r="BZ39" s="1358"/>
      <c r="CA39" s="1358"/>
      <c r="CB39" s="1358"/>
      <c r="CC39" s="1358"/>
      <c r="CD39" s="1358"/>
      <c r="CE39" s="1358"/>
      <c r="CF39" s="1358"/>
      <c r="CG39" s="1359"/>
      <c r="CH39" s="1368"/>
      <c r="CI39" s="1369"/>
      <c r="CP39" s="64"/>
      <c r="CT39" s="64"/>
      <c r="CU39" s="64"/>
      <c r="CV39" s="64"/>
    </row>
    <row r="40" spans="1:126" ht="22.5" customHeight="1">
      <c r="A40" s="443">
        <f t="shared" si="8"/>
        <v>27</v>
      </c>
      <c r="B40" s="269">
        <f>ｼﾌﾄ原本!C31</f>
        <v>0</v>
      </c>
      <c r="C40" s="780">
        <f>ｼﾌﾄ原本!Z31</f>
        <v>0</v>
      </c>
      <c r="D40" s="435">
        <f>IF(COUNTIF($H$14:$H$30,27),VLOOKUP(27,$H$14:$CU$30,3,FALSE),0)</f>
        <v>0</v>
      </c>
      <c r="E40" s="429">
        <f>IF(COUNTIF($H$14:$H$30,27),VLOOKUP(27,$H$14:$CU$30,4,FALSE),0)</f>
        <v>0</v>
      </c>
      <c r="F40" s="430">
        <f>IF(COUNTIF($H$14:$H$30,27),VLOOKUP(27,$H$14:$CU$30,92,FALSE),0)</f>
        <v>0</v>
      </c>
      <c r="G40" s="431">
        <f>IF(COUNTIF($H$14:$H$30,27),VLOOKUP(27,$H$14:$CW$30,94,FALSE),0)</f>
        <v>0</v>
      </c>
      <c r="I40" s="385" t="s">
        <v>195</v>
      </c>
      <c r="J40" s="1479">
        <f ca="1">J39+K39</f>
        <v>46.25</v>
      </c>
      <c r="K40" s="1479"/>
      <c r="L40" s="1302">
        <f>CN11-CN8</f>
        <v>39</v>
      </c>
      <c r="M40" s="1302"/>
      <c r="N40" s="1302"/>
      <c r="O40" s="1302"/>
      <c r="P40" s="1302"/>
      <c r="Q40" s="1302"/>
      <c r="R40" s="1302"/>
      <c r="S40" s="1302"/>
      <c r="T40" s="1302"/>
      <c r="U40" s="1302"/>
      <c r="V40" s="1302"/>
      <c r="W40" s="1302"/>
      <c r="X40" s="386"/>
      <c r="Y40" s="387"/>
      <c r="Z40" s="1387"/>
      <c r="AA40" s="1373"/>
      <c r="AB40" s="1373"/>
      <c r="AC40" s="1373"/>
      <c r="AD40" s="1373"/>
      <c r="AE40" s="1373"/>
      <c r="AF40" s="1373"/>
      <c r="AG40" s="1373"/>
      <c r="AH40" s="1373"/>
      <c r="AI40" s="1373"/>
      <c r="AJ40" s="1373"/>
      <c r="AK40" s="1373"/>
      <c r="AL40" s="1373"/>
      <c r="AM40" s="1373"/>
      <c r="AN40" s="1373"/>
      <c r="AO40" s="1373"/>
      <c r="AP40" s="1373"/>
      <c r="AQ40" s="1373"/>
      <c r="AR40" s="1373"/>
      <c r="AS40" s="1373"/>
      <c r="AT40" s="1373"/>
      <c r="AU40" s="1373"/>
      <c r="AV40" s="1373"/>
      <c r="AW40" s="1373"/>
      <c r="AX40" s="1373"/>
      <c r="AY40" s="1373"/>
      <c r="AZ40" s="1373"/>
      <c r="BA40" s="1373"/>
      <c r="BB40" s="1373"/>
      <c r="BC40" s="1373"/>
      <c r="BD40" s="1373"/>
      <c r="BE40" s="1373"/>
      <c r="BF40" s="1373"/>
      <c r="BG40" s="1373"/>
      <c r="BH40" s="1373"/>
      <c r="BI40" s="1373"/>
      <c r="BJ40" s="1373"/>
      <c r="BK40" s="1373"/>
      <c r="BL40" s="1373"/>
      <c r="BM40" s="1373"/>
      <c r="BN40" s="1373"/>
      <c r="BO40" s="1373"/>
      <c r="BP40" s="1373"/>
      <c r="BQ40" s="1373"/>
      <c r="BR40" s="1373"/>
      <c r="BS40" s="1373"/>
      <c r="BT40" s="1373"/>
      <c r="BU40" s="1373"/>
      <c r="BV40" s="1373"/>
      <c r="BW40" s="1373"/>
      <c r="BX40" s="1373"/>
      <c r="BY40" s="1373"/>
      <c r="BZ40" s="1373"/>
      <c r="CA40" s="1373"/>
      <c r="CB40" s="1373"/>
      <c r="CC40" s="1373"/>
      <c r="CD40" s="1373"/>
      <c r="CE40" s="1373"/>
      <c r="CF40" s="1373"/>
      <c r="CG40" s="1373"/>
      <c r="CH40" s="1373"/>
      <c r="CI40" s="1374"/>
      <c r="CP40" s="64"/>
      <c r="CT40" s="64"/>
      <c r="CU40" s="64"/>
      <c r="CV40" s="64"/>
    </row>
    <row r="41" spans="1:126" ht="22.5" customHeight="1">
      <c r="A41" s="443">
        <f t="shared" si="8"/>
        <v>28</v>
      </c>
      <c r="B41" s="269" t="str">
        <f>ｼﾌﾄ原本!C32</f>
        <v>A.M（本部）</v>
      </c>
      <c r="C41" s="782">
        <f>ｼﾌﾄ原本!Z32</f>
        <v>0</v>
      </c>
      <c r="D41" s="435">
        <f>IF(COUNTIF($H$14:$H$30,28),VLOOKUP(28,$H$14:$CU$30,3,FALSE),0)</f>
        <v>0</v>
      </c>
      <c r="E41" s="429">
        <f>IF(COUNTIF($H$14:$H$30,28),VLOOKUP(28,$H$14:$CU$30,4,FALSE),0)</f>
        <v>0</v>
      </c>
      <c r="F41" s="430">
        <f>IF(COUNTIF($H$14:$H$30,28),VLOOKUP(28,$H$14:$CU$30,92,FALSE),0)</f>
        <v>0</v>
      </c>
      <c r="G41" s="431">
        <f>IF(COUNTIF($H$14:$H$30,28),VLOOKUP(28,$H$14:$CW$30,94,FALSE),0)</f>
        <v>0</v>
      </c>
      <c r="I41" s="388" t="s">
        <v>197</v>
      </c>
      <c r="J41" s="1478">
        <f ca="1">SUMIF(CV14:CV30,"&lt;2000",CU14:CU30)</f>
        <v>59523.875</v>
      </c>
      <c r="K41" s="1478"/>
      <c r="L41" s="1169">
        <f ca="1">R39*ﾃﾞｰﾀ入力!A8</f>
        <v>49140</v>
      </c>
      <c r="M41" s="1169"/>
      <c r="N41" s="1169"/>
      <c r="O41" s="1169"/>
      <c r="P41" s="1169"/>
      <c r="Q41" s="1169"/>
      <c r="R41" s="1169"/>
      <c r="S41" s="1169"/>
      <c r="T41" s="1169"/>
      <c r="U41" s="1169"/>
      <c r="V41" s="1169"/>
      <c r="W41" s="1169"/>
      <c r="X41" s="389"/>
      <c r="Y41" s="390"/>
      <c r="Z41" s="1375"/>
      <c r="AA41" s="1376"/>
      <c r="AB41" s="1376"/>
      <c r="AC41" s="1376"/>
      <c r="AD41" s="1376"/>
      <c r="AE41" s="1376"/>
      <c r="AF41" s="1376"/>
      <c r="AG41" s="1376"/>
      <c r="AH41" s="1376"/>
      <c r="AI41" s="1376"/>
      <c r="AJ41" s="1376"/>
      <c r="AK41" s="1376"/>
      <c r="AL41" s="1376"/>
      <c r="AM41" s="1376"/>
      <c r="AN41" s="1376"/>
      <c r="AO41" s="1376"/>
      <c r="AP41" s="1376"/>
      <c r="AQ41" s="1376"/>
      <c r="AR41" s="1376"/>
      <c r="AS41" s="1376"/>
      <c r="AT41" s="1376"/>
      <c r="AU41" s="1376"/>
      <c r="AV41" s="1376"/>
      <c r="AW41" s="1376"/>
      <c r="AX41" s="1376"/>
      <c r="AY41" s="1376"/>
      <c r="AZ41" s="1376"/>
      <c r="BA41" s="1376"/>
      <c r="BB41" s="1376"/>
      <c r="BC41" s="1376"/>
      <c r="BD41" s="1376"/>
      <c r="BE41" s="1376"/>
      <c r="BF41" s="1376"/>
      <c r="BG41" s="1376"/>
      <c r="BH41" s="1376"/>
      <c r="BI41" s="1376"/>
      <c r="BJ41" s="1376"/>
      <c r="BK41" s="1376"/>
      <c r="BL41" s="1376"/>
      <c r="BM41" s="1376"/>
      <c r="BN41" s="1376"/>
      <c r="BO41" s="1376"/>
      <c r="BP41" s="1376"/>
      <c r="BQ41" s="1376"/>
      <c r="BR41" s="1376"/>
      <c r="BS41" s="1376"/>
      <c r="BT41" s="1376"/>
      <c r="BU41" s="1376"/>
      <c r="BV41" s="1376"/>
      <c r="BW41" s="1376"/>
      <c r="BX41" s="1376"/>
      <c r="BY41" s="1376"/>
      <c r="BZ41" s="1376"/>
      <c r="CA41" s="1376"/>
      <c r="CB41" s="1376"/>
      <c r="CC41" s="1376"/>
      <c r="CD41" s="1376"/>
      <c r="CE41" s="1376"/>
      <c r="CF41" s="1376"/>
      <c r="CG41" s="1376"/>
      <c r="CH41" s="1376"/>
      <c r="CI41" s="1377"/>
      <c r="CP41" s="64"/>
      <c r="CT41" s="64"/>
      <c r="CU41" s="64"/>
      <c r="CV41" s="64"/>
    </row>
    <row r="42" spans="1:126" ht="22.5" customHeight="1">
      <c r="A42" s="443">
        <f t="shared" si="8"/>
        <v>29</v>
      </c>
      <c r="B42" s="269" t="str">
        <f>ｼﾌﾄ原本!C33</f>
        <v>S.I（本部</v>
      </c>
      <c r="C42" s="780">
        <f>ｼﾌﾄ原本!Z33</f>
        <v>0</v>
      </c>
      <c r="D42" s="435">
        <f>IF(COUNTIF($H$14:$H$30,29),VLOOKUP(29,$H$14:$CU$30,3,FALSE),0)</f>
        <v>0</v>
      </c>
      <c r="E42" s="429">
        <f>IF(COUNTIF($H$14:$H$30,29),VLOOKUP(29,$H$14:$CU$30,4,FALSE),0)</f>
        <v>0</v>
      </c>
      <c r="F42" s="430">
        <f>IF(COUNTIF($H$14:$H$30,29),VLOOKUP(29,$H$14:$CU$30,92,FALSE),0)</f>
        <v>0</v>
      </c>
      <c r="G42" s="431">
        <f>IF(COUNTIF($H$14:$H$30,29),VLOOKUP(29,$H$14:$CW$30,94,FALSE),0)</f>
        <v>0</v>
      </c>
      <c r="I42" s="385" t="s">
        <v>201</v>
      </c>
      <c r="J42" s="1187">
        <f ca="1">(J41)/J35</f>
        <v>0.22045879629629631</v>
      </c>
      <c r="K42" s="1187"/>
      <c r="L42" s="1187">
        <f ca="1">L41/J35</f>
        <v>0.182</v>
      </c>
      <c r="M42" s="1187"/>
      <c r="N42" s="1187"/>
      <c r="O42" s="1187"/>
      <c r="P42" s="1187"/>
      <c r="Q42" s="1187"/>
      <c r="R42" s="1187"/>
      <c r="S42" s="1187"/>
      <c r="T42" s="1187"/>
      <c r="U42" s="1187"/>
      <c r="V42" s="1187"/>
      <c r="W42" s="1187"/>
      <c r="X42" s="392"/>
      <c r="Y42" s="393"/>
      <c r="Z42" s="1375"/>
      <c r="AA42" s="1376"/>
      <c r="AB42" s="1376"/>
      <c r="AC42" s="1376"/>
      <c r="AD42" s="1376"/>
      <c r="AE42" s="1376"/>
      <c r="AF42" s="1376"/>
      <c r="AG42" s="1376"/>
      <c r="AH42" s="1376"/>
      <c r="AI42" s="1376"/>
      <c r="AJ42" s="1376"/>
      <c r="AK42" s="1376"/>
      <c r="AL42" s="1376"/>
      <c r="AM42" s="1376"/>
      <c r="AN42" s="1376"/>
      <c r="AO42" s="1376"/>
      <c r="AP42" s="1376"/>
      <c r="AQ42" s="1376"/>
      <c r="AR42" s="1376"/>
      <c r="AS42" s="1376"/>
      <c r="AT42" s="1376"/>
      <c r="AU42" s="1376"/>
      <c r="AV42" s="1376"/>
      <c r="AW42" s="1376"/>
      <c r="AX42" s="1376"/>
      <c r="AY42" s="1376"/>
      <c r="AZ42" s="1376"/>
      <c r="BA42" s="1376"/>
      <c r="BB42" s="1376"/>
      <c r="BC42" s="1376"/>
      <c r="BD42" s="1376"/>
      <c r="BE42" s="1376"/>
      <c r="BF42" s="1376"/>
      <c r="BG42" s="1376"/>
      <c r="BH42" s="1376"/>
      <c r="BI42" s="1376"/>
      <c r="BJ42" s="1376"/>
      <c r="BK42" s="1376"/>
      <c r="BL42" s="1376"/>
      <c r="BM42" s="1376"/>
      <c r="BN42" s="1376"/>
      <c r="BO42" s="1376"/>
      <c r="BP42" s="1376"/>
      <c r="BQ42" s="1376"/>
      <c r="BR42" s="1376"/>
      <c r="BS42" s="1376"/>
      <c r="BT42" s="1376"/>
      <c r="BU42" s="1376"/>
      <c r="BV42" s="1376"/>
      <c r="BW42" s="1376"/>
      <c r="BX42" s="1376"/>
      <c r="BY42" s="1376"/>
      <c r="BZ42" s="1376"/>
      <c r="CA42" s="1376"/>
      <c r="CB42" s="1376"/>
      <c r="CC42" s="1376"/>
      <c r="CD42" s="1376"/>
      <c r="CE42" s="1376"/>
      <c r="CF42" s="1376"/>
      <c r="CG42" s="1376"/>
      <c r="CH42" s="1376"/>
      <c r="CI42" s="1377"/>
      <c r="CP42" s="64"/>
      <c r="CT42" s="64"/>
      <c r="CU42" s="64"/>
      <c r="CV42" s="64"/>
    </row>
    <row r="43" spans="1:126" ht="22.5" customHeight="1">
      <c r="A43" s="443">
        <f t="shared" si="8"/>
        <v>30</v>
      </c>
      <c r="B43" s="269" t="str">
        <f>ｼﾌﾄ原本!C34</f>
        <v>不足①</v>
      </c>
      <c r="C43" s="780">
        <f>ｼﾌﾄ原本!Z34</f>
        <v>0</v>
      </c>
      <c r="D43" s="435">
        <f>IF(COUNTIF($H$14:$H$30,30),VLOOKUP(30,$H$14:$CU$30,3,FALSE),0)</f>
        <v>0</v>
      </c>
      <c r="E43" s="429">
        <f>IF(COUNTIF($H$14:$H$30,30),VLOOKUP(30,$H$14:$CU$30,4,FALSE),0)</f>
        <v>0</v>
      </c>
      <c r="F43" s="430">
        <f>IF(COUNTIF($H$14:$H$30,30),VLOOKUP(30,$H$14:$CU$30,92,FALSE),0)</f>
        <v>0</v>
      </c>
      <c r="G43" s="431">
        <f>IF(COUNTIF($H$14:$H$30,30),VLOOKUP(30,$H$14:$CW$30,94,FALSE),0)</f>
        <v>0</v>
      </c>
      <c r="I43" s="395"/>
      <c r="J43" s="396"/>
      <c r="K43" s="396"/>
      <c r="L43" s="396"/>
      <c r="M43" s="396"/>
      <c r="N43" s="396"/>
      <c r="O43" s="396"/>
      <c r="P43" s="396"/>
      <c r="Q43" s="396"/>
      <c r="R43" s="396"/>
      <c r="S43" s="396"/>
      <c r="T43" s="396"/>
      <c r="U43" s="396"/>
      <c r="V43" s="396"/>
      <c r="W43" s="396"/>
      <c r="Z43" s="1375"/>
      <c r="AA43" s="1376"/>
      <c r="AB43" s="1376"/>
      <c r="AC43" s="1376"/>
      <c r="AD43" s="1376"/>
      <c r="AE43" s="1376"/>
      <c r="AF43" s="1376"/>
      <c r="AG43" s="1376"/>
      <c r="AH43" s="1376"/>
      <c r="AI43" s="1376"/>
      <c r="AJ43" s="1376"/>
      <c r="AK43" s="1376"/>
      <c r="AL43" s="1376"/>
      <c r="AM43" s="1376"/>
      <c r="AN43" s="1376"/>
      <c r="AO43" s="1376"/>
      <c r="AP43" s="1376"/>
      <c r="AQ43" s="1376"/>
      <c r="AR43" s="1376"/>
      <c r="AS43" s="1376"/>
      <c r="AT43" s="1376"/>
      <c r="AU43" s="1376"/>
      <c r="AV43" s="1376"/>
      <c r="AW43" s="1376"/>
      <c r="AX43" s="1376"/>
      <c r="AY43" s="1376"/>
      <c r="AZ43" s="1376"/>
      <c r="BA43" s="1376"/>
      <c r="BB43" s="1376"/>
      <c r="BC43" s="1376"/>
      <c r="BD43" s="1376"/>
      <c r="BE43" s="1376"/>
      <c r="BF43" s="1376"/>
      <c r="BG43" s="1376"/>
      <c r="BH43" s="1376"/>
      <c r="BI43" s="1376"/>
      <c r="BJ43" s="1376"/>
      <c r="BK43" s="1376"/>
      <c r="BL43" s="1376"/>
      <c r="BM43" s="1376"/>
      <c r="BN43" s="1376"/>
      <c r="BO43" s="1376"/>
      <c r="BP43" s="1376"/>
      <c r="BQ43" s="1376"/>
      <c r="BR43" s="1376"/>
      <c r="BS43" s="1376"/>
      <c r="BT43" s="1376"/>
      <c r="BU43" s="1376"/>
      <c r="BV43" s="1376"/>
      <c r="BW43" s="1376"/>
      <c r="BX43" s="1376"/>
      <c r="BY43" s="1376"/>
      <c r="BZ43" s="1376"/>
      <c r="CA43" s="1376"/>
      <c r="CB43" s="1376"/>
      <c r="CC43" s="1376"/>
      <c r="CD43" s="1376"/>
      <c r="CE43" s="1376"/>
      <c r="CF43" s="1376"/>
      <c r="CG43" s="1376"/>
      <c r="CH43" s="1376"/>
      <c r="CI43" s="1377"/>
      <c r="CP43" s="64"/>
      <c r="CT43" s="64"/>
      <c r="CU43" s="64"/>
      <c r="CV43" s="64"/>
    </row>
    <row r="44" spans="1:126" ht="22.5" customHeight="1">
      <c r="A44" s="443">
        <f t="shared" si="8"/>
        <v>31</v>
      </c>
      <c r="B44" s="269">
        <v>1</v>
      </c>
      <c r="C44" s="785">
        <f>ｼﾌﾄ原本!E35</f>
        <v>0</v>
      </c>
      <c r="D44" s="435">
        <f>IF(COUNTIF($H$14:$H$30,31),VLOOKUP(31,$H$14:$CU$30,3,FALSE),0)</f>
        <v>0</v>
      </c>
      <c r="E44" s="429">
        <f>IF(COUNTIF($H$14:$H$30,31),VLOOKUP(31,$H$14:$CU$30,4,FALSE),0)</f>
        <v>0</v>
      </c>
      <c r="F44" s="430">
        <f>IF(COUNTIF($H$14:$H$30,31),VLOOKUP(31,$H$14:$CU$30,92,FALSE),0)</f>
        <v>0</v>
      </c>
      <c r="G44" s="431">
        <f>IF(COUNTIF($H$14:$H$30,31),VLOOKUP(31,$H$14:$CW$30,94,FALSE),0)</f>
        <v>0</v>
      </c>
      <c r="I44" s="395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Z44" s="1375"/>
      <c r="AA44" s="1376"/>
      <c r="AB44" s="1376"/>
      <c r="AC44" s="1376"/>
      <c r="AD44" s="1376"/>
      <c r="AE44" s="1376"/>
      <c r="AF44" s="1376"/>
      <c r="AG44" s="1376"/>
      <c r="AH44" s="1376"/>
      <c r="AI44" s="1376"/>
      <c r="AJ44" s="1376"/>
      <c r="AK44" s="1376"/>
      <c r="AL44" s="1376"/>
      <c r="AM44" s="1376"/>
      <c r="AN44" s="1376"/>
      <c r="AO44" s="1376"/>
      <c r="AP44" s="1376"/>
      <c r="AQ44" s="1376"/>
      <c r="AR44" s="1376"/>
      <c r="AS44" s="1376"/>
      <c r="AT44" s="1376"/>
      <c r="AU44" s="1376"/>
      <c r="AV44" s="1376"/>
      <c r="AW44" s="1376"/>
      <c r="AX44" s="1376"/>
      <c r="AY44" s="1376"/>
      <c r="AZ44" s="1376"/>
      <c r="BA44" s="1376"/>
      <c r="BB44" s="1376"/>
      <c r="BC44" s="1376"/>
      <c r="BD44" s="1376"/>
      <c r="BE44" s="1376"/>
      <c r="BF44" s="1376"/>
      <c r="BG44" s="1376"/>
      <c r="BH44" s="1376"/>
      <c r="BI44" s="1376"/>
      <c r="BJ44" s="1376"/>
      <c r="BK44" s="1376"/>
      <c r="BL44" s="1376"/>
      <c r="BM44" s="1376"/>
      <c r="BN44" s="1376"/>
      <c r="BO44" s="1376"/>
      <c r="BP44" s="1376"/>
      <c r="BQ44" s="1376"/>
      <c r="BR44" s="1376"/>
      <c r="BS44" s="1376"/>
      <c r="BT44" s="1376"/>
      <c r="BU44" s="1376"/>
      <c r="BV44" s="1376"/>
      <c r="BW44" s="1376"/>
      <c r="BX44" s="1376"/>
      <c r="BY44" s="1376"/>
      <c r="BZ44" s="1376"/>
      <c r="CA44" s="1376"/>
      <c r="CB44" s="1376"/>
      <c r="CC44" s="1376"/>
      <c r="CD44" s="1376"/>
      <c r="CE44" s="1376"/>
      <c r="CF44" s="1376"/>
      <c r="CG44" s="1376"/>
      <c r="CH44" s="1376"/>
      <c r="CI44" s="1377"/>
    </row>
    <row r="45" spans="1:126" ht="22.5" customHeight="1" thickBot="1">
      <c r="A45" s="443">
        <f t="shared" si="8"/>
        <v>32</v>
      </c>
      <c r="B45" s="269">
        <f>ｼﾌﾄ原本!C36</f>
        <v>0</v>
      </c>
      <c r="C45" s="785">
        <f>ｼﾌﾄ原本!E36</f>
        <v>0</v>
      </c>
      <c r="D45" s="435">
        <f>IF(COUNTIF($H$14:$H$30,32),VLOOKUP(32,$H$14:$CU$30,3,FALSE),0)</f>
        <v>0</v>
      </c>
      <c r="E45" s="429">
        <f>IF(COUNTIF($H$14:$H$30,32),VLOOKUP(32,$H$14:$CU$30,4,FALSE),0)</f>
        <v>0</v>
      </c>
      <c r="F45" s="430">
        <f>IF(COUNTIF($H$14:$H$30,32),VLOOKUP(32,$H$14:$CU$30,92,FALSE),0)</f>
        <v>0</v>
      </c>
      <c r="G45" s="431">
        <f>IF(COUNTIF($H$14:$H$30,32),VLOOKUP(32,$H$14:$CW$30,94,FALSE),0)</f>
        <v>0</v>
      </c>
      <c r="I45" s="395"/>
      <c r="J45" s="396"/>
      <c r="K45" s="396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6"/>
      <c r="Z45" s="1378"/>
      <c r="AA45" s="1379"/>
      <c r="AB45" s="1379"/>
      <c r="AC45" s="1379"/>
      <c r="AD45" s="1379"/>
      <c r="AE45" s="1379"/>
      <c r="AF45" s="1379"/>
      <c r="AG45" s="1379"/>
      <c r="AH45" s="1379"/>
      <c r="AI45" s="1379"/>
      <c r="AJ45" s="1379"/>
      <c r="AK45" s="1379"/>
      <c r="AL45" s="1379"/>
      <c r="AM45" s="1379"/>
      <c r="AN45" s="1379"/>
      <c r="AO45" s="1379"/>
      <c r="AP45" s="1379"/>
      <c r="AQ45" s="1379"/>
      <c r="AR45" s="1379"/>
      <c r="AS45" s="1379"/>
      <c r="AT45" s="1379"/>
      <c r="AU45" s="1379"/>
      <c r="AV45" s="1379"/>
      <c r="AW45" s="1379"/>
      <c r="AX45" s="1379"/>
      <c r="AY45" s="1379"/>
      <c r="AZ45" s="1379"/>
      <c r="BA45" s="1379"/>
      <c r="BB45" s="1379"/>
      <c r="BC45" s="1379"/>
      <c r="BD45" s="1379"/>
      <c r="BE45" s="1379"/>
      <c r="BF45" s="1379"/>
      <c r="BG45" s="1379"/>
      <c r="BH45" s="1379"/>
      <c r="BI45" s="1379"/>
      <c r="BJ45" s="1379"/>
      <c r="BK45" s="1379"/>
      <c r="BL45" s="1379"/>
      <c r="BM45" s="1379"/>
      <c r="BN45" s="1379"/>
      <c r="BO45" s="1379"/>
      <c r="BP45" s="1379"/>
      <c r="BQ45" s="1379"/>
      <c r="BR45" s="1379"/>
      <c r="BS45" s="1379"/>
      <c r="BT45" s="1379"/>
      <c r="BU45" s="1379"/>
      <c r="BV45" s="1379"/>
      <c r="BW45" s="1379"/>
      <c r="BX45" s="1379"/>
      <c r="BY45" s="1379"/>
      <c r="BZ45" s="1379"/>
      <c r="CA45" s="1379"/>
      <c r="CB45" s="1379"/>
      <c r="CC45" s="1379"/>
      <c r="CD45" s="1379"/>
      <c r="CE45" s="1379"/>
      <c r="CF45" s="1379"/>
      <c r="CG45" s="1379"/>
      <c r="CH45" s="1379"/>
      <c r="CI45" s="1380"/>
    </row>
    <row r="46" spans="1:126" ht="22.5" customHeight="1" thickBot="1">
      <c r="A46" s="444">
        <f t="shared" si="8"/>
        <v>33</v>
      </c>
      <c r="B46" s="445">
        <f>ｼﾌﾄ原本!C37</f>
        <v>0</v>
      </c>
      <c r="C46" s="786">
        <f>ｼﾌﾄ原本!E37</f>
        <v>0</v>
      </c>
      <c r="D46" s="437">
        <f>IF(COUNTIF($H$14:$H$30,33),VLOOKUP(33,$H$14:$CU$30,3,FALSE),0)</f>
        <v>0</v>
      </c>
      <c r="E46" s="438">
        <f>IF(COUNTIF($H$14:$H$30,33),VLOOKUP(33,$H$14:$CU$30,4,FALSE),0)</f>
        <v>0</v>
      </c>
      <c r="F46" s="439">
        <f>IF(COUNTIF($H$14:$H$30,33),VLOOKUP(33,$H$14:$CU$30,92,FALSE),0)</f>
        <v>0</v>
      </c>
      <c r="G46" s="440">
        <f>IF(COUNTIF($H$14:$H$30,33),VLOOKUP(33,$H$14:$CW$30,94,FALSE),0)</f>
        <v>0</v>
      </c>
      <c r="I46" s="395"/>
      <c r="J46" s="396"/>
      <c r="K46" s="396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6"/>
    </row>
    <row r="47" spans="1:126" ht="20.25" customHeight="1">
      <c r="I47" s="385" t="s">
        <v>199</v>
      </c>
      <c r="J47" s="1382">
        <f ca="1">J41/K39</f>
        <v>1287.0027027027027</v>
      </c>
      <c r="K47" s="1382"/>
      <c r="L47" s="1382">
        <f>ﾃﾞｰﾀ入力!A8</f>
        <v>1260</v>
      </c>
      <c r="M47" s="1382"/>
      <c r="N47" s="1382"/>
      <c r="O47" s="1382"/>
      <c r="P47" s="1382"/>
      <c r="Q47" s="1382"/>
      <c r="R47" s="1382"/>
      <c r="S47" s="1382"/>
      <c r="T47" s="1382"/>
      <c r="U47" s="1382"/>
      <c r="V47" s="1382"/>
      <c r="W47" s="1382"/>
      <c r="DP47" s="221"/>
      <c r="DT47" s="69"/>
      <c r="DU47" s="69"/>
      <c r="DV47" s="69"/>
    </row>
    <row r="48" spans="1:126" ht="20.25" customHeight="1">
      <c r="I48" s="385" t="s">
        <v>82</v>
      </c>
      <c r="J48" s="1169">
        <f ca="1">CW31</f>
        <v>3706</v>
      </c>
      <c r="K48" s="1169"/>
      <c r="L48" s="1381"/>
      <c r="M48" s="1381"/>
      <c r="N48" s="1381"/>
      <c r="O48" s="1381"/>
      <c r="P48" s="1381"/>
      <c r="Q48" s="1381"/>
      <c r="R48" s="1381"/>
      <c r="S48" s="1381"/>
      <c r="T48" s="1381"/>
      <c r="U48" s="1381"/>
      <c r="V48" s="1381"/>
      <c r="W48" s="1381"/>
    </row>
    <row r="49" spans="11:19" ht="20.25" customHeight="1">
      <c r="K49" s="64"/>
      <c r="L49" s="398"/>
      <c r="M49" s="398"/>
      <c r="N49" s="64"/>
      <c r="O49" s="64"/>
      <c r="P49" s="64"/>
      <c r="Q49" s="64"/>
      <c r="R49" s="64"/>
      <c r="S49" s="64"/>
    </row>
    <row r="50" spans="11:19" ht="20.25" customHeight="1">
      <c r="K50" s="64"/>
      <c r="L50" s="66"/>
      <c r="M50" s="66"/>
      <c r="N50" s="64"/>
      <c r="O50" s="64"/>
      <c r="P50" s="64"/>
      <c r="Q50" s="64"/>
      <c r="R50" s="64"/>
      <c r="S50" s="64"/>
    </row>
    <row r="51" spans="11:19" ht="20.25" customHeight="1">
      <c r="L51" s="64"/>
      <c r="M51" s="64"/>
    </row>
    <row r="52" spans="11:19" ht="20.25" customHeight="1">
      <c r="L52" s="64"/>
      <c r="M52" s="64"/>
    </row>
  </sheetData>
  <sheetProtection formatCells="0"/>
  <mergeCells count="349">
    <mergeCell ref="CH36:CI36"/>
    <mergeCell ref="CH37:CI37"/>
    <mergeCell ref="CH38:CI38"/>
    <mergeCell ref="CH39:CI39"/>
    <mergeCell ref="Z36:AY36"/>
    <mergeCell ref="X32:AA32"/>
    <mergeCell ref="BV39:CG39"/>
    <mergeCell ref="BV35:CG35"/>
    <mergeCell ref="BV36:CG36"/>
    <mergeCell ref="BV38:CG38"/>
    <mergeCell ref="BT39:BU39"/>
    <mergeCell ref="BF38:BG38"/>
    <mergeCell ref="BT36:BU36"/>
    <mergeCell ref="BT37:BU37"/>
    <mergeCell ref="BT38:BU38"/>
    <mergeCell ref="AZ37:BE37"/>
    <mergeCell ref="Z38:AY38"/>
    <mergeCell ref="Z39:AY39"/>
    <mergeCell ref="BH35:BS35"/>
    <mergeCell ref="BH37:BS37"/>
    <mergeCell ref="BH38:BS38"/>
    <mergeCell ref="BH39:BS39"/>
    <mergeCell ref="BF39:BG39"/>
    <mergeCell ref="BV34:CI34"/>
    <mergeCell ref="CH35:CI35"/>
    <mergeCell ref="CJ31:CM31"/>
    <mergeCell ref="CF32:CI32"/>
    <mergeCell ref="BT35:BU35"/>
    <mergeCell ref="CJ32:CM32"/>
    <mergeCell ref="AZ35:BE35"/>
    <mergeCell ref="AZ31:BC31"/>
    <mergeCell ref="BD31:BG31"/>
    <mergeCell ref="AB33:AE33"/>
    <mergeCell ref="AF33:AI33"/>
    <mergeCell ref="AF31:AI31"/>
    <mergeCell ref="CF31:CI31"/>
    <mergeCell ref="BP31:BS31"/>
    <mergeCell ref="AJ32:AM32"/>
    <mergeCell ref="BH32:BK32"/>
    <mergeCell ref="K1:U1"/>
    <mergeCell ref="V1:Y1"/>
    <mergeCell ref="AZ6:BC6"/>
    <mergeCell ref="BD6:BG6"/>
    <mergeCell ref="AZ7:BC7"/>
    <mergeCell ref="BD7:BG7"/>
    <mergeCell ref="AN5:AQ5"/>
    <mergeCell ref="AR5:AU5"/>
    <mergeCell ref="AR1:AU1"/>
    <mergeCell ref="BD5:BG5"/>
    <mergeCell ref="AZ5:BC5"/>
    <mergeCell ref="AZ1:BC1"/>
    <mergeCell ref="AZ3:BC3"/>
    <mergeCell ref="AV5:AY5"/>
    <mergeCell ref="AC1:AI1"/>
    <mergeCell ref="AJ1:AM1"/>
    <mergeCell ref="L3:O3"/>
    <mergeCell ref="AF6:AI6"/>
    <mergeCell ref="AR7:AU7"/>
    <mergeCell ref="AJ3:AM3"/>
    <mergeCell ref="AN3:AQ3"/>
    <mergeCell ref="AB3:AE3"/>
    <mergeCell ref="BD1:BK1"/>
    <mergeCell ref="AN1:AQ1"/>
    <mergeCell ref="CN2:CO2"/>
    <mergeCell ref="CN4:CO4"/>
    <mergeCell ref="CN6:CO6"/>
    <mergeCell ref="CN7:CO7"/>
    <mergeCell ref="CN3:CO3"/>
    <mergeCell ref="CN5:CO5"/>
    <mergeCell ref="CF8:CI8"/>
    <mergeCell ref="X4:AA4"/>
    <mergeCell ref="X5:AA5"/>
    <mergeCell ref="AB5:AE5"/>
    <mergeCell ref="AB8:AE8"/>
    <mergeCell ref="AF8:AI8"/>
    <mergeCell ref="CJ4:CM4"/>
    <mergeCell ref="CJ7:CM7"/>
    <mergeCell ref="CF7:CI7"/>
    <mergeCell ref="BT6:BW6"/>
    <mergeCell ref="CB8:CE8"/>
    <mergeCell ref="BX7:CA7"/>
    <mergeCell ref="BT8:BW8"/>
    <mergeCell ref="BH8:BK8"/>
    <mergeCell ref="BL7:BO7"/>
    <mergeCell ref="BP7:BS7"/>
    <mergeCell ref="BT4:BW4"/>
    <mergeCell ref="BL5:BO5"/>
    <mergeCell ref="AF5:AI5"/>
    <mergeCell ref="CJ3:CM3"/>
    <mergeCell ref="CF5:CI5"/>
    <mergeCell ref="BT7:BW7"/>
    <mergeCell ref="BH5:BK5"/>
    <mergeCell ref="AV7:AY7"/>
    <mergeCell ref="BP4:BS4"/>
    <mergeCell ref="AR4:AU4"/>
    <mergeCell ref="AZ4:BC4"/>
    <mergeCell ref="BP6:BS6"/>
    <mergeCell ref="BH7:BK7"/>
    <mergeCell ref="BP5:BS5"/>
    <mergeCell ref="BH6:BK6"/>
    <mergeCell ref="BD3:BG3"/>
    <mergeCell ref="CB3:CE3"/>
    <mergeCell ref="BD4:BG4"/>
    <mergeCell ref="AF4:AI4"/>
    <mergeCell ref="AJ4:AM4"/>
    <mergeCell ref="AR3:AU3"/>
    <mergeCell ref="AF3:AI3"/>
    <mergeCell ref="AN4:AQ4"/>
    <mergeCell ref="CP13:CQ13"/>
    <mergeCell ref="CP14:CQ14"/>
    <mergeCell ref="CN13:CO13"/>
    <mergeCell ref="CN11:CO11"/>
    <mergeCell ref="CN10:CO10"/>
    <mergeCell ref="CN15:CO15"/>
    <mergeCell ref="AB4:AE4"/>
    <mergeCell ref="CF6:CI6"/>
    <mergeCell ref="CJ6:CM6"/>
    <mergeCell ref="BX4:CA4"/>
    <mergeCell ref="CB7:CE7"/>
    <mergeCell ref="CJ5:CM5"/>
    <mergeCell ref="CB5:CE5"/>
    <mergeCell ref="CB6:CE6"/>
    <mergeCell ref="AN6:AQ6"/>
    <mergeCell ref="AR6:AU6"/>
    <mergeCell ref="BD8:BG8"/>
    <mergeCell ref="AR8:AU8"/>
    <mergeCell ref="BH10:BK10"/>
    <mergeCell ref="CF10:CI10"/>
    <mergeCell ref="BP10:BS10"/>
    <mergeCell ref="BX10:CA10"/>
    <mergeCell ref="CB10:CE10"/>
    <mergeCell ref="BH9:BK9"/>
    <mergeCell ref="CP15:CQ15"/>
    <mergeCell ref="CP28:CQ28"/>
    <mergeCell ref="CP19:CQ19"/>
    <mergeCell ref="CN22:CO22"/>
    <mergeCell ref="CP23:CQ23"/>
    <mergeCell ref="CN20:CO20"/>
    <mergeCell ref="CP26:CQ26"/>
    <mergeCell ref="CP29:CQ29"/>
    <mergeCell ref="CP31:CQ31"/>
    <mergeCell ref="CN29:CO29"/>
    <mergeCell ref="CP30:CQ30"/>
    <mergeCell ref="CN31:CO31"/>
    <mergeCell ref="CN25:CO25"/>
    <mergeCell ref="CP24:CQ24"/>
    <mergeCell ref="CN19:CO19"/>
    <mergeCell ref="CN28:CO28"/>
    <mergeCell ref="CP27:CQ27"/>
    <mergeCell ref="CN30:CO30"/>
    <mergeCell ref="CN26:CO26"/>
    <mergeCell ref="CN27:CO27"/>
    <mergeCell ref="CP20:CQ20"/>
    <mergeCell ref="CN21:CO21"/>
    <mergeCell ref="CP21:CQ21"/>
    <mergeCell ref="CP22:CQ22"/>
    <mergeCell ref="CP25:CQ25"/>
    <mergeCell ref="CP16:CQ16"/>
    <mergeCell ref="CN17:CO17"/>
    <mergeCell ref="CP17:CQ17"/>
    <mergeCell ref="CN18:CO18"/>
    <mergeCell ref="CP18:CQ18"/>
    <mergeCell ref="CN16:CO16"/>
    <mergeCell ref="CN24:CO24"/>
    <mergeCell ref="CN23:CO23"/>
    <mergeCell ref="BL8:BO8"/>
    <mergeCell ref="BP8:BS8"/>
    <mergeCell ref="CJ8:CM8"/>
    <mergeCell ref="CJ9:CM9"/>
    <mergeCell ref="CF9:CI9"/>
    <mergeCell ref="BT5:BW5"/>
    <mergeCell ref="BX8:CA8"/>
    <mergeCell ref="BL6:BO6"/>
    <mergeCell ref="BX6:CA6"/>
    <mergeCell ref="BX5:CA5"/>
    <mergeCell ref="CF11:CI11"/>
    <mergeCell ref="CB11:CE11"/>
    <mergeCell ref="CJ11:CM11"/>
    <mergeCell ref="CN9:CO9"/>
    <mergeCell ref="CN14:CO14"/>
    <mergeCell ref="CN8:CO8"/>
    <mergeCell ref="BP9:BS9"/>
    <mergeCell ref="BX9:CA9"/>
    <mergeCell ref="BT9:BW9"/>
    <mergeCell ref="CJ10:CM10"/>
    <mergeCell ref="CA1:CE1"/>
    <mergeCell ref="BT1:BZ1"/>
    <mergeCell ref="CF3:CI3"/>
    <mergeCell ref="CB4:CE4"/>
    <mergeCell ref="CF4:CI4"/>
    <mergeCell ref="BH4:BK4"/>
    <mergeCell ref="BH3:BK3"/>
    <mergeCell ref="AV3:AY3"/>
    <mergeCell ref="BL4:BO4"/>
    <mergeCell ref="AV4:AY4"/>
    <mergeCell ref="BT3:BW3"/>
    <mergeCell ref="BX3:CA3"/>
    <mergeCell ref="BL3:BO3"/>
    <mergeCell ref="BP3:BS3"/>
    <mergeCell ref="X3:AA3"/>
    <mergeCell ref="AZ8:BC8"/>
    <mergeCell ref="AN8:AQ8"/>
    <mergeCell ref="AR9:AU9"/>
    <mergeCell ref="AN7:AQ7"/>
    <mergeCell ref="I8:J8"/>
    <mergeCell ref="L7:O7"/>
    <mergeCell ref="L8:O8"/>
    <mergeCell ref="I9:J9"/>
    <mergeCell ref="P9:S9"/>
    <mergeCell ref="AJ9:AM9"/>
    <mergeCell ref="AV8:AY8"/>
    <mergeCell ref="AV9:AY9"/>
    <mergeCell ref="I7:J7"/>
    <mergeCell ref="P7:S7"/>
    <mergeCell ref="X8:AA8"/>
    <mergeCell ref="X7:AA7"/>
    <mergeCell ref="AB7:AE7"/>
    <mergeCell ref="AN9:AQ9"/>
    <mergeCell ref="AF7:AI7"/>
    <mergeCell ref="AJ7:AM7"/>
    <mergeCell ref="L4:O4"/>
    <mergeCell ref="AJ6:AM6"/>
    <mergeCell ref="AJ5:AM5"/>
    <mergeCell ref="I3:J4"/>
    <mergeCell ref="L47:W47"/>
    <mergeCell ref="J47:K47"/>
    <mergeCell ref="J42:K42"/>
    <mergeCell ref="T5:W5"/>
    <mergeCell ref="I5:J6"/>
    <mergeCell ref="T7:W7"/>
    <mergeCell ref="P8:S8"/>
    <mergeCell ref="P5:S5"/>
    <mergeCell ref="L5:O5"/>
    <mergeCell ref="L6:O6"/>
    <mergeCell ref="T6:W6"/>
    <mergeCell ref="T9:W9"/>
    <mergeCell ref="T8:W8"/>
    <mergeCell ref="P31:S31"/>
    <mergeCell ref="T31:W31"/>
    <mergeCell ref="P3:S3"/>
    <mergeCell ref="T3:W3"/>
    <mergeCell ref="P4:S4"/>
    <mergeCell ref="T4:W4"/>
    <mergeCell ref="J48:K48"/>
    <mergeCell ref="L48:W48"/>
    <mergeCell ref="L42:W42"/>
    <mergeCell ref="I11:J11"/>
    <mergeCell ref="J41:K41"/>
    <mergeCell ref="J34:K34"/>
    <mergeCell ref="L34:W34"/>
    <mergeCell ref="I10:J10"/>
    <mergeCell ref="L31:O31"/>
    <mergeCell ref="L10:O10"/>
    <mergeCell ref="L11:O11"/>
    <mergeCell ref="P11:S11"/>
    <mergeCell ref="T11:W11"/>
    <mergeCell ref="R39:W39"/>
    <mergeCell ref="J40:K40"/>
    <mergeCell ref="L40:W40"/>
    <mergeCell ref="J38:K38"/>
    <mergeCell ref="J37:K37"/>
    <mergeCell ref="J35:W35"/>
    <mergeCell ref="L37:W37"/>
    <mergeCell ref="AZ39:BE39"/>
    <mergeCell ref="Z35:AY35"/>
    <mergeCell ref="BF36:BG36"/>
    <mergeCell ref="AZ36:BE36"/>
    <mergeCell ref="AJ31:AM31"/>
    <mergeCell ref="P6:S6"/>
    <mergeCell ref="P10:S10"/>
    <mergeCell ref="T10:W10"/>
    <mergeCell ref="X10:AA10"/>
    <mergeCell ref="X11:AA11"/>
    <mergeCell ref="AV6:AY6"/>
    <mergeCell ref="X9:AA9"/>
    <mergeCell ref="X31:AA31"/>
    <mergeCell ref="AB31:AE31"/>
    <mergeCell ref="AV31:AY31"/>
    <mergeCell ref="X6:AA6"/>
    <mergeCell ref="AB6:AE6"/>
    <mergeCell ref="AJ8:AM8"/>
    <mergeCell ref="Z37:AY37"/>
    <mergeCell ref="AN31:AQ31"/>
    <mergeCell ref="AR31:AU31"/>
    <mergeCell ref="BD9:BG9"/>
    <mergeCell ref="BD10:BG10"/>
    <mergeCell ref="BD11:BG11"/>
    <mergeCell ref="BV37:CG37"/>
    <mergeCell ref="AZ38:BE38"/>
    <mergeCell ref="BF37:BG37"/>
    <mergeCell ref="AR11:AU11"/>
    <mergeCell ref="AN11:AQ11"/>
    <mergeCell ref="BH11:BK11"/>
    <mergeCell ref="BT32:BW32"/>
    <mergeCell ref="BH31:BK31"/>
    <mergeCell ref="L41:W41"/>
    <mergeCell ref="BX31:CA31"/>
    <mergeCell ref="BT11:BW11"/>
    <mergeCell ref="BH36:BS36"/>
    <mergeCell ref="AR32:AU32"/>
    <mergeCell ref="AV32:AY32"/>
    <mergeCell ref="AZ32:BC32"/>
    <mergeCell ref="AB32:AE32"/>
    <mergeCell ref="L38:W38"/>
    <mergeCell ref="L32:O32"/>
    <mergeCell ref="AF32:AI32"/>
    <mergeCell ref="AN32:AQ32"/>
    <mergeCell ref="AB11:AE11"/>
    <mergeCell ref="AF11:AI11"/>
    <mergeCell ref="J36:W36"/>
    <mergeCell ref="BL31:BO31"/>
    <mergeCell ref="AB9:AE9"/>
    <mergeCell ref="AR10:AU10"/>
    <mergeCell ref="AJ10:AM10"/>
    <mergeCell ref="AN10:AQ10"/>
    <mergeCell ref="AJ11:AM11"/>
    <mergeCell ref="BF35:BG35"/>
    <mergeCell ref="BH34:BU34"/>
    <mergeCell ref="AZ11:BC11"/>
    <mergeCell ref="AV10:AY10"/>
    <mergeCell ref="AV11:AY11"/>
    <mergeCell ref="BT10:BW10"/>
    <mergeCell ref="BL9:BO9"/>
    <mergeCell ref="Z34:BG34"/>
    <mergeCell ref="BL10:BO10"/>
    <mergeCell ref="Z40:CI45"/>
    <mergeCell ref="J32:K32"/>
    <mergeCell ref="P32:S32"/>
    <mergeCell ref="T32:W32"/>
    <mergeCell ref="L9:O9"/>
    <mergeCell ref="AF9:AI9"/>
    <mergeCell ref="BX11:CA11"/>
    <mergeCell ref="BD32:BG32"/>
    <mergeCell ref="BL32:BO32"/>
    <mergeCell ref="BP32:BS32"/>
    <mergeCell ref="AZ9:BC9"/>
    <mergeCell ref="J12:K12"/>
    <mergeCell ref="J13:K13"/>
    <mergeCell ref="BL11:BO11"/>
    <mergeCell ref="BP11:BS11"/>
    <mergeCell ref="AZ10:BC10"/>
    <mergeCell ref="AB10:AE10"/>
    <mergeCell ref="AF10:AI10"/>
    <mergeCell ref="L39:Q39"/>
    <mergeCell ref="CB9:CE9"/>
    <mergeCell ref="BX32:CA32"/>
    <mergeCell ref="CB32:CE32"/>
    <mergeCell ref="BT31:BW31"/>
    <mergeCell ref="CB31:CE31"/>
  </mergeCells>
  <phoneticPr fontId="41"/>
  <conditionalFormatting sqref="L31:O31">
    <cfRule type="cellIs" dxfId="317" priority="2" stopIfTrue="1" operator="greaterThan">
      <formula>$L$11</formula>
    </cfRule>
  </conditionalFormatting>
  <conditionalFormatting sqref="L32:CM32">
    <cfRule type="cellIs" dxfId="316" priority="21" stopIfTrue="1" operator="lessThan">
      <formula>0</formula>
    </cfRule>
  </conditionalFormatting>
  <conditionalFormatting sqref="P31:S31">
    <cfRule type="cellIs" dxfId="315" priority="3" stopIfTrue="1" operator="greaterThan">
      <formula>$P$11</formula>
    </cfRule>
  </conditionalFormatting>
  <conditionalFormatting sqref="T31:W31">
    <cfRule type="cellIs" dxfId="314" priority="4" stopIfTrue="1" operator="greaterThan">
      <formula>$T$11</formula>
    </cfRule>
  </conditionalFormatting>
  <conditionalFormatting sqref="X31:AA31">
    <cfRule type="cellIs" dxfId="313" priority="5" stopIfTrue="1" operator="greaterThan">
      <formula>$X$11</formula>
    </cfRule>
  </conditionalFormatting>
  <conditionalFormatting sqref="AB31:AE31">
    <cfRule type="cellIs" dxfId="312" priority="6" stopIfTrue="1" operator="greaterThan">
      <formula>$AB$11</formula>
    </cfRule>
  </conditionalFormatting>
  <conditionalFormatting sqref="AF31:AI31">
    <cfRule type="cellIs" dxfId="311" priority="7" stopIfTrue="1" operator="greaterThan">
      <formula>$AF$11</formula>
    </cfRule>
  </conditionalFormatting>
  <conditionalFormatting sqref="AJ31:AM31">
    <cfRule type="cellIs" dxfId="310" priority="8" stopIfTrue="1" operator="greaterThan">
      <formula>$AJ$11</formula>
    </cfRule>
  </conditionalFormatting>
  <conditionalFormatting sqref="AN31:AQ31">
    <cfRule type="cellIs" dxfId="309" priority="9" stopIfTrue="1" operator="greaterThan">
      <formula>$AN$11</formula>
    </cfRule>
  </conditionalFormatting>
  <conditionalFormatting sqref="AR31:AU31">
    <cfRule type="cellIs" dxfId="308" priority="10" stopIfTrue="1" operator="greaterThan">
      <formula>$AR$11</formula>
    </cfRule>
  </conditionalFormatting>
  <conditionalFormatting sqref="AV31:BC31">
    <cfRule type="cellIs" dxfId="307" priority="11" stopIfTrue="1" operator="greaterThan">
      <formula>$AV$11</formula>
    </cfRule>
  </conditionalFormatting>
  <conditionalFormatting sqref="AZ1:BC1">
    <cfRule type="expression" dxfId="306" priority="1" stopIfTrue="1">
      <formula>"WEEKDAY($AX$1)=1"</formula>
    </cfRule>
  </conditionalFormatting>
  <conditionalFormatting sqref="BD31:BG31">
    <cfRule type="cellIs" dxfId="305" priority="13" stopIfTrue="1" operator="greaterThan">
      <formula>$BD$11</formula>
    </cfRule>
  </conditionalFormatting>
  <conditionalFormatting sqref="BH31:BK31">
    <cfRule type="cellIs" dxfId="304" priority="14" stopIfTrue="1" operator="greaterThan">
      <formula>$BH$11</formula>
    </cfRule>
  </conditionalFormatting>
  <conditionalFormatting sqref="BL31:BO31">
    <cfRule type="cellIs" dxfId="303" priority="15" stopIfTrue="1" operator="greaterThan">
      <formula>$BL$11</formula>
    </cfRule>
  </conditionalFormatting>
  <conditionalFormatting sqref="BP31:BS31">
    <cfRule type="cellIs" dxfId="302" priority="22" stopIfTrue="1" operator="greaterThan">
      <formula>$BP$11</formula>
    </cfRule>
  </conditionalFormatting>
  <conditionalFormatting sqref="BT31:BW31">
    <cfRule type="cellIs" dxfId="301" priority="16" stopIfTrue="1" operator="greaterThan">
      <formula>$BT$11</formula>
    </cfRule>
  </conditionalFormatting>
  <conditionalFormatting sqref="BX31:CA31">
    <cfRule type="cellIs" dxfId="300" priority="20" stopIfTrue="1" operator="greaterThan">
      <formula>$BX$11</formula>
    </cfRule>
  </conditionalFormatting>
  <conditionalFormatting sqref="CB31:CE31">
    <cfRule type="cellIs" dxfId="299" priority="17" stopIfTrue="1" operator="greaterThan">
      <formula>$CB$11</formula>
    </cfRule>
  </conditionalFormatting>
  <conditionalFormatting sqref="CF31:CI31">
    <cfRule type="cellIs" dxfId="298" priority="18" stopIfTrue="1" operator="greaterThan">
      <formula>$CF$11</formula>
    </cfRule>
  </conditionalFormatting>
  <conditionalFormatting sqref="CJ31:CM31">
    <cfRule type="cellIs" dxfId="297" priority="19" stopIfTrue="1" operator="greaterThan">
      <formula>$CJ$11</formula>
    </cfRule>
  </conditionalFormatting>
  <printOptions horizontalCentered="1"/>
  <pageMargins left="0.19652777777777777" right="0.19652777777777777" top="0.19652777777777777" bottom="0.19652777777777777" header="0.51180555555555562" footer="0.51180555555555562"/>
  <pageSetup paperSize="9" scale="62" orientation="landscape" useFirstPageNumber="1" errors="NA" horizontalDpi="360" verticalDpi="360" r:id="rId1"/>
  <headerFooter alignWithMargins="0"/>
  <ignoredErrors>
    <ignoredError sqref="L14:CM30" unlockedFormula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DV52"/>
  <sheetViews>
    <sheetView showGridLines="0" showZeros="0" zoomScale="66" zoomScaleNormal="66" zoomScaleSheetLayoutView="50" workbookViewId="0">
      <selection activeCell="BN18" sqref="BN18"/>
    </sheetView>
  </sheetViews>
  <sheetFormatPr baseColWidth="10" defaultColWidth="3.83203125" defaultRowHeight="20.25" customHeight="1"/>
  <cols>
    <col min="1" max="1" width="3.5" style="64" customWidth="1"/>
    <col min="2" max="2" width="10.6640625" style="65" customWidth="1"/>
    <col min="3" max="3" width="6.6640625" style="65" customWidth="1"/>
    <col min="4" max="7" width="6.6640625" style="65" hidden="1" customWidth="1"/>
    <col min="8" max="8" width="6.6640625" style="64" customWidth="1"/>
    <col min="9" max="9" width="15.1640625" style="72" bestFit="1" customWidth="1"/>
    <col min="10" max="10" width="10.6640625" style="64" customWidth="1"/>
    <col min="11" max="11" width="11.33203125" style="65" customWidth="1"/>
    <col min="12" max="19" width="1.83203125" style="65" customWidth="1"/>
    <col min="20" max="78" width="1.83203125" style="64" customWidth="1"/>
    <col min="79" max="79" width="2.33203125" style="64" customWidth="1"/>
    <col min="80" max="91" width="1.83203125" style="64" customWidth="1"/>
    <col min="92" max="93" width="4.83203125" style="64" customWidth="1"/>
    <col min="94" max="94" width="4.83203125" style="221" customWidth="1"/>
    <col min="95" max="95" width="4.83203125" style="64" customWidth="1"/>
    <col min="96" max="97" width="8.6640625" style="64" customWidth="1"/>
    <col min="98" max="98" width="8.6640625" style="69" customWidth="1"/>
    <col min="99" max="99" width="12.33203125" style="69" customWidth="1"/>
    <col min="100" max="100" width="7.6640625" style="69" hidden="1" customWidth="1"/>
    <col min="101" max="101" width="6.6640625" style="64" customWidth="1"/>
    <col min="102" max="102" width="5.5" style="64" customWidth="1"/>
    <col min="103" max="16384" width="3.83203125" style="64"/>
  </cols>
  <sheetData>
    <row r="1" spans="1:105" ht="36" customHeight="1">
      <c r="K1" s="1248" t="str">
        <f>ﾃﾞｰﾀ入力!B4</f>
        <v>新宿三丁目</v>
      </c>
      <c r="L1" s="1248"/>
      <c r="M1" s="1248"/>
      <c r="N1" s="1248"/>
      <c r="O1" s="1248"/>
      <c r="P1" s="1248"/>
      <c r="Q1" s="1248"/>
      <c r="R1" s="1248"/>
      <c r="S1" s="1248"/>
      <c r="T1" s="1248"/>
      <c r="U1" s="1248"/>
      <c r="V1" s="1343" t="s">
        <v>139</v>
      </c>
      <c r="W1" s="1343"/>
      <c r="X1" s="1343"/>
      <c r="Y1" s="1343"/>
      <c r="Z1" s="222"/>
      <c r="AC1" s="1340">
        <f>ﾃﾞｰﾀ入力!B5</f>
        <v>4</v>
      </c>
      <c r="AD1" s="1340"/>
      <c r="AE1" s="1340"/>
      <c r="AF1" s="1340"/>
      <c r="AG1" s="1340"/>
      <c r="AH1" s="1340"/>
      <c r="AI1" s="1340"/>
      <c r="AJ1" s="1340" t="s">
        <v>8</v>
      </c>
      <c r="AK1" s="1340"/>
      <c r="AL1" s="1340"/>
      <c r="AM1" s="1340"/>
      <c r="AN1" s="1340">
        <v>23</v>
      </c>
      <c r="AO1" s="1340"/>
      <c r="AP1" s="1340"/>
      <c r="AQ1" s="1340"/>
      <c r="AR1" s="1340" t="s">
        <v>120</v>
      </c>
      <c r="AS1" s="1340"/>
      <c r="AT1" s="1340"/>
      <c r="AU1" s="1340"/>
      <c r="AV1" s="605"/>
      <c r="AW1" s="605"/>
      <c r="AX1" s="605"/>
      <c r="AY1" s="605"/>
      <c r="AZ1" s="1342">
        <f>DATE(ﾃﾞｰﾀ入力!B3,ﾃﾞｰﾀ入力!B5,AN1)</f>
        <v>46135</v>
      </c>
      <c r="BA1" s="1342"/>
      <c r="BB1" s="1342"/>
      <c r="BC1" s="1342"/>
      <c r="BD1" s="1341" t="s">
        <v>148</v>
      </c>
      <c r="BE1" s="1341"/>
      <c r="BF1" s="1341"/>
      <c r="BG1" s="1341"/>
      <c r="BH1" s="1341"/>
      <c r="BI1" s="1341"/>
      <c r="BJ1" s="1341"/>
      <c r="BK1" s="1341"/>
      <c r="BL1" s="223"/>
      <c r="BM1" s="223"/>
      <c r="BN1" s="223"/>
      <c r="BO1" s="223"/>
      <c r="BP1" s="223"/>
      <c r="BQ1" s="223"/>
      <c r="BR1" s="223"/>
      <c r="BS1" s="223"/>
      <c r="BT1" s="1294" t="s">
        <v>200</v>
      </c>
      <c r="BU1" s="1294"/>
      <c r="BV1" s="1294"/>
      <c r="BW1" s="1294"/>
      <c r="BX1" s="1294"/>
      <c r="BY1" s="1294"/>
      <c r="BZ1" s="1294"/>
      <c r="CA1" s="1293">
        <v>1</v>
      </c>
      <c r="CB1" s="1293"/>
      <c r="CC1" s="1293"/>
      <c r="CD1" s="1293"/>
      <c r="CE1" s="1293"/>
      <c r="CH1" s="69"/>
      <c r="CI1" s="69"/>
      <c r="CJ1" s="69"/>
      <c r="CP1" s="64"/>
      <c r="CT1" s="64"/>
      <c r="CU1" s="64"/>
      <c r="CV1" s="64"/>
    </row>
    <row r="2" spans="1:105" ht="20.25" customHeight="1">
      <c r="B2" s="224"/>
      <c r="I2" s="799"/>
      <c r="J2" s="226"/>
      <c r="K2" s="318"/>
      <c r="L2" s="351">
        <v>0.20833333333333334</v>
      </c>
      <c r="M2" s="352"/>
      <c r="N2" s="352"/>
      <c r="O2" s="353"/>
      <c r="P2" s="354">
        <v>0.25</v>
      </c>
      <c r="Q2" s="355"/>
      <c r="R2" s="355"/>
      <c r="S2" s="355"/>
      <c r="T2" s="355" t="s">
        <v>149</v>
      </c>
      <c r="U2" s="355"/>
      <c r="V2" s="356"/>
      <c r="W2" s="356"/>
      <c r="X2" s="355" t="s">
        <v>150</v>
      </c>
      <c r="Y2" s="355"/>
      <c r="Z2" s="355"/>
      <c r="AA2" s="355"/>
      <c r="AB2" s="355" t="s">
        <v>151</v>
      </c>
      <c r="AC2" s="355"/>
      <c r="AD2" s="355"/>
      <c r="AE2" s="355"/>
      <c r="AF2" s="355" t="s">
        <v>152</v>
      </c>
      <c r="AG2" s="355"/>
      <c r="AH2" s="355"/>
      <c r="AI2" s="355"/>
      <c r="AJ2" s="355" t="s">
        <v>153</v>
      </c>
      <c r="AK2" s="355"/>
      <c r="AL2" s="355"/>
      <c r="AM2" s="355"/>
      <c r="AN2" s="355" t="s">
        <v>154</v>
      </c>
      <c r="AO2" s="355"/>
      <c r="AP2" s="355"/>
      <c r="AQ2" s="355"/>
      <c r="AR2" s="355" t="s">
        <v>155</v>
      </c>
      <c r="AS2" s="355"/>
      <c r="AT2" s="355"/>
      <c r="AU2" s="355"/>
      <c r="AV2" s="355" t="s">
        <v>156</v>
      </c>
      <c r="AW2" s="355"/>
      <c r="AX2" s="355"/>
      <c r="AY2" s="355"/>
      <c r="AZ2" s="355" t="s">
        <v>157</v>
      </c>
      <c r="BA2" s="355"/>
      <c r="BB2" s="355"/>
      <c r="BC2" s="355"/>
      <c r="BD2" s="355" t="s">
        <v>158</v>
      </c>
      <c r="BE2" s="355"/>
      <c r="BF2" s="355"/>
      <c r="BG2" s="355"/>
      <c r="BH2" s="355" t="s">
        <v>159</v>
      </c>
      <c r="BI2" s="355"/>
      <c r="BJ2" s="355"/>
      <c r="BK2" s="355"/>
      <c r="BL2" s="355" t="s">
        <v>160</v>
      </c>
      <c r="BM2" s="355"/>
      <c r="BN2" s="355"/>
      <c r="BO2" s="355"/>
      <c r="BP2" s="355" t="s">
        <v>161</v>
      </c>
      <c r="BQ2" s="355"/>
      <c r="BR2" s="355"/>
      <c r="BS2" s="355"/>
      <c r="BT2" s="355" t="s">
        <v>162</v>
      </c>
      <c r="BU2" s="355"/>
      <c r="BV2" s="355"/>
      <c r="BW2" s="355"/>
      <c r="BX2" s="355" t="s">
        <v>163</v>
      </c>
      <c r="BY2" s="355"/>
      <c r="BZ2" s="355"/>
      <c r="CA2" s="355"/>
      <c r="CB2" s="355" t="s">
        <v>164</v>
      </c>
      <c r="CC2" s="355"/>
      <c r="CD2" s="355"/>
      <c r="CE2" s="355"/>
      <c r="CF2" s="355" t="s">
        <v>165</v>
      </c>
      <c r="CG2" s="355"/>
      <c r="CH2" s="355"/>
      <c r="CI2" s="355"/>
      <c r="CJ2" s="355" t="s">
        <v>166</v>
      </c>
      <c r="CK2" s="355"/>
      <c r="CL2" s="355"/>
      <c r="CM2" s="355"/>
      <c r="CN2" s="1214"/>
      <c r="CO2" s="1214"/>
      <c r="CP2" s="64"/>
      <c r="CT2" s="221"/>
      <c r="CU2" s="64"/>
      <c r="CV2" s="64"/>
      <c r="CX2" s="69"/>
      <c r="CY2" s="69"/>
      <c r="CZ2" s="69"/>
    </row>
    <row r="3" spans="1:105" ht="20.25" customHeight="1">
      <c r="I3" s="1311" t="s">
        <v>167</v>
      </c>
      <c r="J3" s="1311"/>
      <c r="K3" s="357" t="s">
        <v>168</v>
      </c>
      <c r="L3" s="1210">
        <f>CHOOSE(CA1,ﾃﾞｰﾀ入力!X4,ﾃﾞｰﾀ入力!X5,ﾃﾞｰﾀ入力!X6,ﾃﾞｰﾀ入力!X7,ﾃﾞｰﾀ入力!X8,ﾃﾞｰﾀ入力!X9)</f>
        <v>0</v>
      </c>
      <c r="M3" s="1210"/>
      <c r="N3" s="1210"/>
      <c r="O3" s="1210"/>
      <c r="P3" s="1217">
        <f>CHOOSE($CA$1,ﾃﾞｰﾀ入力!Y$4,ﾃﾞｰﾀ入力!Y$5,ﾃﾞｰﾀ入力!Y$6,ﾃﾞｰﾀ入力!Y$7,ﾃﾞｰﾀ入力!Y$8,ﾃﾞｰﾀ入力!Y$9)</f>
        <v>0</v>
      </c>
      <c r="Q3" s="1217"/>
      <c r="R3" s="1217"/>
      <c r="S3" s="1217"/>
      <c r="T3" s="1217">
        <f>CHOOSE($CA$1,ﾃﾞｰﾀ入力!Z$4,ﾃﾞｰﾀ入力!Z$5,ﾃﾞｰﾀ入力!Z$6,ﾃﾞｰﾀ入力!Z$7,ﾃﾞｰﾀ入力!Z$8,ﾃﾞｰﾀ入力!Z$9)</f>
        <v>0</v>
      </c>
      <c r="U3" s="1217"/>
      <c r="V3" s="1217"/>
      <c r="W3" s="1217"/>
      <c r="X3" s="1217">
        <f>CHOOSE($CA$1,ﾃﾞｰﾀ入力!AA$4,ﾃﾞｰﾀ入力!AA$5,ﾃﾞｰﾀ入力!AA$6,ﾃﾞｰﾀ入力!AA$7,ﾃﾞｰﾀ入力!AA$8,ﾃﾞｰﾀ入力!AA$9)</f>
        <v>7</v>
      </c>
      <c r="Y3" s="1217"/>
      <c r="Z3" s="1217"/>
      <c r="AA3" s="1217"/>
      <c r="AB3" s="1217">
        <f>CHOOSE($CA$1,ﾃﾞｰﾀ入力!AB$4,ﾃﾞｰﾀ入力!AB$5,ﾃﾞｰﾀ入力!AB$6,ﾃﾞｰﾀ入力!AB$7,ﾃﾞｰﾀ入力!AB$8,ﾃﾞｰﾀ入力!AB$9)</f>
        <v>13</v>
      </c>
      <c r="AC3" s="1217"/>
      <c r="AD3" s="1217"/>
      <c r="AE3" s="1217"/>
      <c r="AF3" s="1217">
        <f>CHOOSE($CA$1,ﾃﾞｰﾀ入力!AC$4,ﾃﾞｰﾀ入力!AC$5,ﾃﾞｰﾀ入力!AC$6,ﾃﾞｰﾀ入力!AC$7,ﾃﾞｰﾀ入力!AC$8,ﾃﾞｰﾀ入力!AC$9)</f>
        <v>13</v>
      </c>
      <c r="AG3" s="1217"/>
      <c r="AH3" s="1217"/>
      <c r="AI3" s="1217"/>
      <c r="AJ3" s="1217">
        <f>CHOOSE($CA$1,ﾃﾞｰﾀ入力!AD$4,ﾃﾞｰﾀ入力!AD$5,ﾃﾞｰﾀ入力!AD$6,ﾃﾞｰﾀ入力!AD$7,ﾃﾞｰﾀ入力!AD$8,ﾃﾞｰﾀ入力!AD$9)</f>
        <v>18</v>
      </c>
      <c r="AK3" s="1217"/>
      <c r="AL3" s="1217"/>
      <c r="AM3" s="1217"/>
      <c r="AN3" s="1217">
        <f>CHOOSE($CA$1,ﾃﾞｰﾀ入力!AE$4,ﾃﾞｰﾀ入力!AE$5,ﾃﾞｰﾀ入力!AE$6,ﾃﾞｰﾀ入力!AE$7,ﾃﾞｰﾀ入力!AE$8,ﾃﾞｰﾀ入力!AE$9)</f>
        <v>28</v>
      </c>
      <c r="AO3" s="1217"/>
      <c r="AP3" s="1217"/>
      <c r="AQ3" s="1217"/>
      <c r="AR3" s="1217">
        <f>CHOOSE($CA$1,ﾃﾞｰﾀ入力!AF$4,ﾃﾞｰﾀ入力!AF$5,ﾃﾞｰﾀ入力!AF$6,ﾃﾞｰﾀ入力!AF$7,ﾃﾞｰﾀ入力!AF$8,ﾃﾞｰﾀ入力!AF$9)</f>
        <v>31</v>
      </c>
      <c r="AS3" s="1217"/>
      <c r="AT3" s="1217"/>
      <c r="AU3" s="1217"/>
      <c r="AV3" s="1217">
        <f>CHOOSE($CA$1,ﾃﾞｰﾀ入力!AG$4,ﾃﾞｰﾀ入力!AG$5,ﾃﾞｰﾀ入力!AG$6,ﾃﾞｰﾀ入力!AG$7,ﾃﾞｰﾀ入力!AG$8,ﾃﾞｰﾀ入力!AG$9)</f>
        <v>30</v>
      </c>
      <c r="AW3" s="1217"/>
      <c r="AX3" s="1217"/>
      <c r="AY3" s="1217"/>
      <c r="AZ3" s="1217">
        <f>CHOOSE($CA$1,ﾃﾞｰﾀ入力!AH$4,ﾃﾞｰﾀ入力!AH$5,ﾃﾞｰﾀ入力!AH$6,ﾃﾞｰﾀ入力!AH$7,ﾃﾞｰﾀ入力!AH$8,ﾃﾞｰﾀ入力!AH$9)</f>
        <v>32</v>
      </c>
      <c r="BA3" s="1217"/>
      <c r="BB3" s="1217"/>
      <c r="BC3" s="1217"/>
      <c r="BD3" s="1217">
        <f>CHOOSE($CA$1,ﾃﾞｰﾀ入力!AI$4,ﾃﾞｰﾀ入力!AI$5,ﾃﾞｰﾀ入力!AI$6,ﾃﾞｰﾀ入力!AI$7,ﾃﾞｰﾀ入力!AI$8,ﾃﾞｰﾀ入力!AI$9)</f>
        <v>30</v>
      </c>
      <c r="BE3" s="1217"/>
      <c r="BF3" s="1217"/>
      <c r="BG3" s="1217"/>
      <c r="BH3" s="1217">
        <f>CHOOSE($CA$1,ﾃﾞｰﾀ入力!AJ$4,ﾃﾞｰﾀ入力!AJ$5,ﾃﾞｰﾀ入力!AJ$6,ﾃﾞｰﾀ入力!AJ$7,ﾃﾞｰﾀ入力!AJ$8,ﾃﾞｰﾀ入力!AJ$9)</f>
        <v>21</v>
      </c>
      <c r="BI3" s="1217"/>
      <c r="BJ3" s="1217"/>
      <c r="BK3" s="1217"/>
      <c r="BL3" s="1217">
        <f>CHOOSE($CA$1,ﾃﾞｰﾀ入力!AK$4,ﾃﾞｰﾀ入力!AK$5,ﾃﾞｰﾀ入力!AK$6,ﾃﾞｰﾀ入力!AK$7,ﾃﾞｰﾀ入力!AK$8,ﾃﾞｰﾀ入力!AK$9)</f>
        <v>15</v>
      </c>
      <c r="BM3" s="1217"/>
      <c r="BN3" s="1217"/>
      <c r="BO3" s="1217"/>
      <c r="BP3" s="1217">
        <f>CHOOSE($CA$1,ﾃﾞｰﾀ入力!AL$4,ﾃﾞｰﾀ入力!AL$5,ﾃﾞｰﾀ入力!AL$6,ﾃﾞｰﾀ入力!AL$7,ﾃﾞｰﾀ入力!AL$8,ﾃﾞｰﾀ入力!AL$9)</f>
        <v>16</v>
      </c>
      <c r="BQ3" s="1217"/>
      <c r="BR3" s="1217"/>
      <c r="BS3" s="1217"/>
      <c r="BT3" s="1217">
        <f>CHOOSE($CA$1,ﾃﾞｰﾀ入力!AM$4,ﾃﾞｰﾀ入力!AM$5,ﾃﾞｰﾀ入力!AM$6,ﾃﾞｰﾀ入力!AM$7,ﾃﾞｰﾀ入力!AM$8,ﾃﾞｰﾀ入力!AM$9)</f>
        <v>12</v>
      </c>
      <c r="BU3" s="1217"/>
      <c r="BV3" s="1217"/>
      <c r="BW3" s="1217"/>
      <c r="BX3" s="1217">
        <f>CHOOSE($CA$1,ﾃﾞｰﾀ入力!AN4,ﾃﾞｰﾀ入力!AN$5,ﾃﾞｰﾀ入力!AN$6,ﾃﾞｰﾀ入力!AN$7,ﾃﾞｰﾀ入力!AN$8,ﾃﾞｰﾀ入力!AN$9)</f>
        <v>4</v>
      </c>
      <c r="BY3" s="1217"/>
      <c r="BZ3" s="1217"/>
      <c r="CA3" s="1217"/>
      <c r="CB3" s="1217">
        <f>CHOOSE($CA$1,ﾃﾞｰﾀ入力!AO$4,ﾃﾞｰﾀ入力!AO$5,ﾃﾞｰﾀ入力!AO$6,ﾃﾞｰﾀ入力!AO$7,ﾃﾞｰﾀ入力!AO$8,ﾃﾞｰﾀ入力!AO$9)</f>
        <v>0</v>
      </c>
      <c r="CC3" s="1217"/>
      <c r="CD3" s="1217"/>
      <c r="CE3" s="1217"/>
      <c r="CF3" s="1217">
        <f>CHOOSE($CA$1,ﾃﾞｰﾀ入力!AP$4,ﾃﾞｰﾀ入力!AP$5,ﾃﾞｰﾀ入力!AP$6,ﾃﾞｰﾀ入力!AP$7,ﾃﾞｰﾀ入力!AP$8,ﾃﾞｰﾀ入力!AP$9)</f>
        <v>0</v>
      </c>
      <c r="CG3" s="1217"/>
      <c r="CH3" s="1217"/>
      <c r="CI3" s="1217"/>
      <c r="CJ3" s="1217">
        <f>CHOOSE($CA$1,ﾃﾞｰﾀ入力!AQ$4,ﾃﾞｰﾀ入力!AQ$5,ﾃﾞｰﾀ入力!AQ$6,ﾃﾞｰﾀ入力!AQ$7,ﾃﾞｰﾀ入力!AQ$8,ﾃﾞｰﾀ入力!AQ$9)</f>
        <v>0</v>
      </c>
      <c r="CK3" s="1217"/>
      <c r="CL3" s="1217"/>
      <c r="CM3" s="1295"/>
      <c r="CN3" s="1215">
        <f>CHOOSE(CA1,ﾃﾞｰﾀ入力!V4,ﾃﾞｰﾀ入力!V5,ﾃﾞｰﾀ入力!V6,ﾃﾞｰﾀ入力!V7,ﾃﾞｰﾀ入力!V8,ﾃﾞｰﾀ入力!V9)</f>
        <v>270</v>
      </c>
      <c r="CO3" s="1216"/>
      <c r="CP3" s="64"/>
      <c r="CT3" s="221"/>
      <c r="CU3" s="64"/>
      <c r="CV3" s="64"/>
      <c r="CX3" s="69"/>
      <c r="CY3" s="69"/>
      <c r="CZ3" s="69"/>
    </row>
    <row r="4" spans="1:105" ht="20.25" customHeight="1">
      <c r="I4" s="1311"/>
      <c r="J4" s="1311"/>
      <c r="K4" s="358" t="s">
        <v>169</v>
      </c>
      <c r="L4" s="1344">
        <f>L3</f>
        <v>0</v>
      </c>
      <c r="M4" s="1345"/>
      <c r="N4" s="1345"/>
      <c r="O4" s="1346"/>
      <c r="P4" s="1333">
        <f>L4+P3</f>
        <v>0</v>
      </c>
      <c r="Q4" s="1333"/>
      <c r="R4" s="1333"/>
      <c r="S4" s="1333"/>
      <c r="T4" s="1126">
        <f>P4+T3</f>
        <v>0</v>
      </c>
      <c r="U4" s="1127"/>
      <c r="V4" s="1127"/>
      <c r="W4" s="1127"/>
      <c r="X4" s="1333">
        <f>T4+X3</f>
        <v>7</v>
      </c>
      <c r="Y4" s="1333"/>
      <c r="Z4" s="1333"/>
      <c r="AA4" s="1333"/>
      <c r="AB4" s="1333">
        <f>X4+AB3</f>
        <v>20</v>
      </c>
      <c r="AC4" s="1333"/>
      <c r="AD4" s="1333"/>
      <c r="AE4" s="1333"/>
      <c r="AF4" s="1333">
        <f>AB4+AF3</f>
        <v>33</v>
      </c>
      <c r="AG4" s="1333"/>
      <c r="AH4" s="1333"/>
      <c r="AI4" s="1333"/>
      <c r="AJ4" s="1333">
        <f>AF4+AJ3</f>
        <v>51</v>
      </c>
      <c r="AK4" s="1333"/>
      <c r="AL4" s="1333"/>
      <c r="AM4" s="1333"/>
      <c r="AN4" s="1333">
        <f>AJ4+AN3</f>
        <v>79</v>
      </c>
      <c r="AO4" s="1333"/>
      <c r="AP4" s="1333"/>
      <c r="AQ4" s="1333"/>
      <c r="AR4" s="1333">
        <f>AN4+AR3</f>
        <v>110</v>
      </c>
      <c r="AS4" s="1333"/>
      <c r="AT4" s="1333"/>
      <c r="AU4" s="1333"/>
      <c r="AV4" s="1333">
        <f>AR4+AV3</f>
        <v>140</v>
      </c>
      <c r="AW4" s="1333"/>
      <c r="AX4" s="1333"/>
      <c r="AY4" s="1333"/>
      <c r="AZ4" s="1333">
        <f>AV4+AZ3</f>
        <v>172</v>
      </c>
      <c r="BA4" s="1333"/>
      <c r="BB4" s="1333"/>
      <c r="BC4" s="1333"/>
      <c r="BD4" s="1333">
        <f>AZ4+BD3</f>
        <v>202</v>
      </c>
      <c r="BE4" s="1333"/>
      <c r="BF4" s="1333"/>
      <c r="BG4" s="1333"/>
      <c r="BH4" s="1333">
        <f>BD4+BH3</f>
        <v>223</v>
      </c>
      <c r="BI4" s="1333"/>
      <c r="BJ4" s="1333"/>
      <c r="BK4" s="1333"/>
      <c r="BL4" s="1333">
        <f>BH4+BL3</f>
        <v>238</v>
      </c>
      <c r="BM4" s="1333"/>
      <c r="BN4" s="1333"/>
      <c r="BO4" s="1333"/>
      <c r="BP4" s="1333">
        <f>BL4+BP3</f>
        <v>254</v>
      </c>
      <c r="BQ4" s="1333"/>
      <c r="BR4" s="1333"/>
      <c r="BS4" s="1333"/>
      <c r="BT4" s="1333">
        <f>BP4+BT3</f>
        <v>266</v>
      </c>
      <c r="BU4" s="1333"/>
      <c r="BV4" s="1333"/>
      <c r="BW4" s="1333"/>
      <c r="BX4" s="1333">
        <f>BT4+BX3</f>
        <v>270</v>
      </c>
      <c r="BY4" s="1333"/>
      <c r="BZ4" s="1333"/>
      <c r="CA4" s="1333"/>
      <c r="CB4" s="1333">
        <f>BX4+CB3</f>
        <v>270</v>
      </c>
      <c r="CC4" s="1333"/>
      <c r="CD4" s="1333"/>
      <c r="CE4" s="1333"/>
      <c r="CF4" s="1333">
        <f>CB4+CF3</f>
        <v>270</v>
      </c>
      <c r="CG4" s="1333"/>
      <c r="CH4" s="1333"/>
      <c r="CI4" s="1333"/>
      <c r="CJ4" s="1333">
        <f>CF4+CJ3</f>
        <v>270</v>
      </c>
      <c r="CK4" s="1333"/>
      <c r="CL4" s="1333"/>
      <c r="CM4" s="1353"/>
      <c r="CN4" s="1210">
        <f t="shared" ref="CN4:CN11" si="0">SUM(P4:CM4)</f>
        <v>2875</v>
      </c>
      <c r="CO4" s="1211"/>
      <c r="CP4" s="64"/>
      <c r="CT4" s="221"/>
      <c r="CU4" s="64"/>
      <c r="CV4" s="64"/>
      <c r="CX4" s="69"/>
      <c r="CY4" s="69"/>
      <c r="CZ4" s="69"/>
    </row>
    <row r="5" spans="1:105" ht="20.25" customHeight="1">
      <c r="I5" s="1311" t="s">
        <v>170</v>
      </c>
      <c r="J5" s="1311"/>
      <c r="K5" s="359" t="s">
        <v>171</v>
      </c>
      <c r="L5" s="1239"/>
      <c r="M5" s="1240"/>
      <c r="N5" s="1240"/>
      <c r="O5" s="1241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126"/>
      <c r="AK5" s="1126"/>
      <c r="AL5" s="1126"/>
      <c r="AM5" s="1126"/>
      <c r="AN5" s="1126"/>
      <c r="AO5" s="1126"/>
      <c r="AP5" s="1126"/>
      <c r="AQ5" s="1126"/>
      <c r="AR5" s="1126"/>
      <c r="AS5" s="1126"/>
      <c r="AT5" s="1126"/>
      <c r="AU5" s="1126"/>
      <c r="AV5" s="1126"/>
      <c r="AW5" s="1126"/>
      <c r="AX5" s="1126"/>
      <c r="AY5" s="1126"/>
      <c r="AZ5" s="1126"/>
      <c r="BA5" s="1126"/>
      <c r="BB5" s="1126"/>
      <c r="BC5" s="1126"/>
      <c r="BD5" s="1126"/>
      <c r="BE5" s="1126"/>
      <c r="BF5" s="1126"/>
      <c r="BG5" s="1126"/>
      <c r="BH5" s="1126"/>
      <c r="BI5" s="1126"/>
      <c r="BJ5" s="1126"/>
      <c r="BK5" s="1126"/>
      <c r="BL5" s="1126"/>
      <c r="BM5" s="1126"/>
      <c r="BN5" s="1126"/>
      <c r="BO5" s="1126"/>
      <c r="BP5" s="1126"/>
      <c r="BQ5" s="1126"/>
      <c r="BR5" s="1126"/>
      <c r="BS5" s="1126"/>
      <c r="BT5" s="1126"/>
      <c r="BU5" s="1126"/>
      <c r="BV5" s="1126"/>
      <c r="BW5" s="1126"/>
      <c r="BX5" s="1126"/>
      <c r="BY5" s="1126"/>
      <c r="BZ5" s="1126"/>
      <c r="CA5" s="1126"/>
      <c r="CB5" s="1126"/>
      <c r="CC5" s="1126"/>
      <c r="CD5" s="1126"/>
      <c r="CE5" s="1126"/>
      <c r="CF5" s="1297"/>
      <c r="CG5" s="1297"/>
      <c r="CH5" s="1297"/>
      <c r="CI5" s="1297"/>
      <c r="CJ5" s="1297"/>
      <c r="CK5" s="1297"/>
      <c r="CL5" s="1297"/>
      <c r="CM5" s="1354"/>
      <c r="CN5" s="1210">
        <f t="shared" si="0"/>
        <v>0</v>
      </c>
      <c r="CO5" s="1211"/>
      <c r="CP5" s="64"/>
      <c r="CT5" s="221"/>
      <c r="CU5" s="64"/>
      <c r="CV5" s="64"/>
      <c r="CX5" s="69"/>
      <c r="CY5" s="69"/>
      <c r="CZ5" s="69"/>
    </row>
    <row r="6" spans="1:105" ht="20.25" customHeight="1">
      <c r="I6" s="1339"/>
      <c r="J6" s="1339"/>
      <c r="K6" s="360" t="s">
        <v>169</v>
      </c>
      <c r="L6" s="1242"/>
      <c r="M6" s="1243"/>
      <c r="N6" s="1243"/>
      <c r="O6" s="1244"/>
      <c r="P6" s="1131"/>
      <c r="Q6" s="1131"/>
      <c r="R6" s="1131"/>
      <c r="S6" s="1131"/>
      <c r="T6" s="1131"/>
      <c r="U6" s="1131"/>
      <c r="V6" s="1131"/>
      <c r="W6" s="1131"/>
      <c r="X6" s="1131"/>
      <c r="Y6" s="1131"/>
      <c r="Z6" s="1131"/>
      <c r="AA6" s="1131"/>
      <c r="AB6" s="1131"/>
      <c r="AC6" s="1131"/>
      <c r="AD6" s="1131"/>
      <c r="AE6" s="1131"/>
      <c r="AF6" s="1131"/>
      <c r="AG6" s="1131"/>
      <c r="AH6" s="1131"/>
      <c r="AI6" s="1131"/>
      <c r="AJ6" s="1131"/>
      <c r="AK6" s="1131"/>
      <c r="AL6" s="1131"/>
      <c r="AM6" s="1131"/>
      <c r="AN6" s="1131"/>
      <c r="AO6" s="1131"/>
      <c r="AP6" s="1131"/>
      <c r="AQ6" s="1131"/>
      <c r="AR6" s="1131"/>
      <c r="AS6" s="1131"/>
      <c r="AT6" s="1131"/>
      <c r="AU6" s="1131"/>
      <c r="AV6" s="1131"/>
      <c r="AW6" s="1131"/>
      <c r="AX6" s="1131"/>
      <c r="AY6" s="1131"/>
      <c r="AZ6" s="1131"/>
      <c r="BA6" s="1131"/>
      <c r="BB6" s="1131"/>
      <c r="BC6" s="1131"/>
      <c r="BD6" s="1131"/>
      <c r="BE6" s="1131"/>
      <c r="BF6" s="1131"/>
      <c r="BG6" s="1131"/>
      <c r="BH6" s="1131"/>
      <c r="BI6" s="1131"/>
      <c r="BJ6" s="1131"/>
      <c r="BK6" s="1131"/>
      <c r="BL6" s="1131"/>
      <c r="BM6" s="1131"/>
      <c r="BN6" s="1131"/>
      <c r="BO6" s="1131"/>
      <c r="BP6" s="1131"/>
      <c r="BQ6" s="1131"/>
      <c r="BR6" s="1131"/>
      <c r="BS6" s="1131"/>
      <c r="BT6" s="1131"/>
      <c r="BU6" s="1131"/>
      <c r="BV6" s="1131"/>
      <c r="BW6" s="1131"/>
      <c r="BX6" s="1131"/>
      <c r="BY6" s="1131"/>
      <c r="BZ6" s="1131"/>
      <c r="CA6" s="1131"/>
      <c r="CB6" s="1131"/>
      <c r="CC6" s="1131"/>
      <c r="CD6" s="1131"/>
      <c r="CE6" s="1131"/>
      <c r="CF6" s="1298"/>
      <c r="CG6" s="1298"/>
      <c r="CH6" s="1298"/>
      <c r="CI6" s="1298"/>
      <c r="CJ6" s="1298"/>
      <c r="CK6" s="1298"/>
      <c r="CL6" s="1298"/>
      <c r="CM6" s="1299"/>
      <c r="CN6" s="1256">
        <f t="shared" si="0"/>
        <v>0</v>
      </c>
      <c r="CO6" s="1257"/>
      <c r="CP6" s="64"/>
      <c r="CT6" s="221"/>
      <c r="CU6" s="64"/>
      <c r="CV6" s="64"/>
      <c r="CX6" s="69"/>
      <c r="CY6" s="69"/>
      <c r="CZ6" s="69"/>
    </row>
    <row r="7" spans="1:105" ht="20.25" customHeight="1">
      <c r="I7" s="1338" t="s">
        <v>172</v>
      </c>
      <c r="J7" s="1338"/>
      <c r="K7" s="361" t="s">
        <v>168</v>
      </c>
      <c r="L7" s="1250">
        <f>IF(L3=0,0,LOOKUP(L3,ﾃﾞｰﾀ入力!$AU$12:$AU$32,ﾃﾞｰﾀ入力!$AV$12:$AV$32))</f>
        <v>0</v>
      </c>
      <c r="M7" s="1251"/>
      <c r="N7" s="1251"/>
      <c r="O7" s="1252"/>
      <c r="P7" s="1130">
        <f>IF(P3=0,0,LOOKUP(P3,ﾃﾞｰﾀ入力!$AU$12:$AU$32,ﾃﾞｰﾀ入力!$AV$12:$AV$32))</f>
        <v>0</v>
      </c>
      <c r="Q7" s="1130"/>
      <c r="R7" s="1130"/>
      <c r="S7" s="1130"/>
      <c r="T7" s="1130">
        <f>IF(T3=0,0,LOOKUP(T3,ﾃﾞｰﾀ入力!$AU$12:$AU$32,ﾃﾞｰﾀ入力!$AV$12:$AV$32))</f>
        <v>0</v>
      </c>
      <c r="U7" s="1130"/>
      <c r="V7" s="1130"/>
      <c r="W7" s="1130"/>
      <c r="X7" s="1130">
        <f>IF(X3=0,0,LOOKUP(X3,ﾃﾞｰﾀ入力!$AU$12:$AU$32,ﾃﾞｰﾀ入力!$AV$12:$AV$32))</f>
        <v>2</v>
      </c>
      <c r="Y7" s="1130"/>
      <c r="Z7" s="1130"/>
      <c r="AA7" s="1130"/>
      <c r="AB7" s="1130">
        <f>IF(AB3=0,0,LOOKUP(AB3,ﾃﾞｰﾀ入力!$AU$12:$AU$32,ﾃﾞｰﾀ入力!$AV$12:$AV$32))</f>
        <v>2</v>
      </c>
      <c r="AC7" s="1130"/>
      <c r="AD7" s="1130"/>
      <c r="AE7" s="1130"/>
      <c r="AF7" s="1130">
        <f>IF(AF3=0,0,LOOKUP(AF3,ﾃﾞｰﾀ入力!$AU$12:$AU$32,ﾃﾞｰﾀ入力!$AV$12:$AV$32))</f>
        <v>2</v>
      </c>
      <c r="AG7" s="1130"/>
      <c r="AH7" s="1130"/>
      <c r="AI7" s="1130"/>
      <c r="AJ7" s="1130">
        <f>IF(AJ3=0,0,LOOKUP(AJ3,ﾃﾞｰﾀ入力!$AU$12:$AU$32,ﾃﾞｰﾀ入力!$AV$12:$AV$32))</f>
        <v>2</v>
      </c>
      <c r="AK7" s="1130"/>
      <c r="AL7" s="1130"/>
      <c r="AM7" s="1130"/>
      <c r="AN7" s="1130">
        <f>IF(AN3=0,0,LOOKUP(AN3,ﾃﾞｰﾀ入力!$AU$12:$AU$32,ﾃﾞｰﾀ入力!$AV$12:$AV$32))</f>
        <v>4</v>
      </c>
      <c r="AO7" s="1130"/>
      <c r="AP7" s="1130"/>
      <c r="AQ7" s="1130"/>
      <c r="AR7" s="1130">
        <f>IF(AR3=0,0,LOOKUP(AR3,ﾃﾞｰﾀ入力!$AU$12:$AU$32,ﾃﾞｰﾀ入力!$AV$12:$AV$32))</f>
        <v>4</v>
      </c>
      <c r="AS7" s="1130"/>
      <c r="AT7" s="1130"/>
      <c r="AU7" s="1130"/>
      <c r="AV7" s="1130">
        <f>IF(AV3=0,0,LOOKUP(AV3,ﾃﾞｰﾀ入力!$AU$12:$AU$32,ﾃﾞｰﾀ入力!$AV$12:$AV$32))</f>
        <v>4</v>
      </c>
      <c r="AW7" s="1130"/>
      <c r="AX7" s="1130"/>
      <c r="AY7" s="1130"/>
      <c r="AZ7" s="1130">
        <f>IF(AZ3=0,0,LOOKUP(AZ3,ﾃﾞｰﾀ入力!$AU$12:$AU$32,ﾃﾞｰﾀ入力!$AV$12:$AV$32))</f>
        <v>4</v>
      </c>
      <c r="BA7" s="1130"/>
      <c r="BB7" s="1130"/>
      <c r="BC7" s="1130"/>
      <c r="BD7" s="1130">
        <f>IF(BD3=0,0,LOOKUP(BD3,ﾃﾞｰﾀ入力!$AU$12:$AU$32,ﾃﾞｰﾀ入力!$AV$12:$AV$32))</f>
        <v>4</v>
      </c>
      <c r="BE7" s="1130"/>
      <c r="BF7" s="1130"/>
      <c r="BG7" s="1130"/>
      <c r="BH7" s="1130">
        <f>IF(BH3=0,0,LOOKUP(BH3,ﾃﾞｰﾀ入力!$AU$12:$AU$32,ﾃﾞｰﾀ入力!$AV$12:$AV$32))</f>
        <v>3</v>
      </c>
      <c r="BI7" s="1130"/>
      <c r="BJ7" s="1130"/>
      <c r="BK7" s="1130"/>
      <c r="BL7" s="1130">
        <f>IF(BL3=0,0,LOOKUP(BL3,ﾃﾞｰﾀ入力!$AU$12:$AU$32,ﾃﾞｰﾀ入力!$AV$12:$AV$32))</f>
        <v>2</v>
      </c>
      <c r="BM7" s="1130"/>
      <c r="BN7" s="1130"/>
      <c r="BO7" s="1130"/>
      <c r="BP7" s="1130">
        <f>IF(BP3=0,0,LOOKUP(BP3,ﾃﾞｰﾀ入力!$AU$12:$AU$32,ﾃﾞｰﾀ入力!$AV$12:$AV$32))</f>
        <v>2</v>
      </c>
      <c r="BQ7" s="1130"/>
      <c r="BR7" s="1130"/>
      <c r="BS7" s="1130"/>
      <c r="BT7" s="1130">
        <f>IF(BT3=0,0,LOOKUP(BT3,ﾃﾞｰﾀ入力!$AU$12:$AU$32,ﾃﾞｰﾀ入力!$AV$12:$AV$32))</f>
        <v>2</v>
      </c>
      <c r="BU7" s="1130"/>
      <c r="BV7" s="1130"/>
      <c r="BW7" s="1130"/>
      <c r="BX7" s="1130">
        <f>IF(BX3=0,0,LOOKUP(BX3,ﾃﾞｰﾀ入力!$AU$12:$AU$32,ﾃﾞｰﾀ入力!$AV$12:$AV$32))</f>
        <v>2</v>
      </c>
      <c r="BY7" s="1130"/>
      <c r="BZ7" s="1130"/>
      <c r="CA7" s="1130"/>
      <c r="CB7" s="1130">
        <f>IF(CB3=0,0,LOOKUP(CB3,ﾃﾞｰﾀ入力!$AU$12:$AU$32,ﾃﾞｰﾀ入力!$AV$12:$AV$32))</f>
        <v>0</v>
      </c>
      <c r="CC7" s="1130"/>
      <c r="CD7" s="1130"/>
      <c r="CE7" s="1130"/>
      <c r="CF7" s="1201">
        <f>IF(CF3=0,0,LOOKUP(CF3,ﾃﾞｰﾀ入力!$AU$12:$AU$32,ﾃﾞｰﾀ入力!$AV$12:$AV$32))</f>
        <v>0</v>
      </c>
      <c r="CG7" s="1201"/>
      <c r="CH7" s="1201"/>
      <c r="CI7" s="1201"/>
      <c r="CJ7" s="1201">
        <f>IF(CJ3=0,0,LOOKUP(CJ3,ﾃﾞｰﾀ入力!$AU$12:$AU$32,ﾃﾞｰﾀ入力!$AV$12:$AV$32))</f>
        <v>0</v>
      </c>
      <c r="CK7" s="1201"/>
      <c r="CL7" s="1201"/>
      <c r="CM7" s="1202"/>
      <c r="CN7" s="1134">
        <f t="shared" si="0"/>
        <v>39</v>
      </c>
      <c r="CO7" s="1135"/>
      <c r="CP7" s="64"/>
      <c r="CT7" s="221"/>
      <c r="CU7" s="64"/>
      <c r="CV7" s="64"/>
      <c r="CX7" s="69"/>
      <c r="CY7" s="69"/>
      <c r="CZ7" s="69"/>
    </row>
    <row r="8" spans="1:105" ht="20.25" customHeight="1">
      <c r="I8" s="1311" t="s">
        <v>173</v>
      </c>
      <c r="J8" s="1311"/>
      <c r="K8" s="357" t="s">
        <v>168</v>
      </c>
      <c r="L8" s="1233">
        <f>CHOOSE($CA$1,ﾃﾞｰﾀ入力!W13,ﾃﾞｰﾀ入力!W16,ﾃﾞｰﾀ入力!W19,ﾃﾞｰﾀ入力!W22,ﾃﾞｰﾀ入力!W25,ﾃﾞｰﾀ入力!W28)</f>
        <v>0</v>
      </c>
      <c r="M8" s="1234"/>
      <c r="N8" s="1234"/>
      <c r="O8" s="1235"/>
      <c r="P8" s="1156">
        <f>CHOOSE($CA$1,ﾃﾞｰﾀ入力!$X13,ﾃﾞｰﾀ入力!$X16,ﾃﾞｰﾀ入力!$X19,ﾃﾞｰﾀ入力!$X22,ﾃﾞｰﾀ入力!$X25,ﾃﾞｰﾀ入力!$X28)</f>
        <v>0</v>
      </c>
      <c r="Q8" s="1156"/>
      <c r="R8" s="1156"/>
      <c r="S8" s="1156"/>
      <c r="T8" s="1156">
        <f>CHOOSE($CA$1,ﾃﾞｰﾀ入力!$Y13,ﾃﾞｰﾀ入力!$Y16,ﾃﾞｰﾀ入力!$Y19,ﾃﾞｰﾀ入力!$Y22,ﾃﾞｰﾀ入力!$Y25,ﾃﾞｰﾀ入力!$Y28)</f>
        <v>0</v>
      </c>
      <c r="U8" s="1156"/>
      <c r="V8" s="1156"/>
      <c r="W8" s="1156"/>
      <c r="X8" s="1156">
        <f>CHOOSE($CA$1,ﾃﾞｰﾀ入力!$Z13,ﾃﾞｰﾀ入力!$Z16,ﾃﾞｰﾀ入力!$Z19,ﾃﾞｰﾀ入力!$Z22,ﾃﾞｰﾀ入力!$Z25,ﾃﾞｰﾀ入力!$Z28)</f>
        <v>0</v>
      </c>
      <c r="Y8" s="1156"/>
      <c r="Z8" s="1156"/>
      <c r="AA8" s="1156"/>
      <c r="AB8" s="1156">
        <f>CHOOSE($CA$1,ﾃﾞｰﾀ入力!$AA13,ﾃﾞｰﾀ入力!$AA16,ﾃﾞｰﾀ入力!$AA19,ﾃﾞｰﾀ入力!$AA22,ﾃﾞｰﾀ入力!$AA25,ﾃﾞｰﾀ入力!$AA28)</f>
        <v>0</v>
      </c>
      <c r="AC8" s="1156"/>
      <c r="AD8" s="1156"/>
      <c r="AE8" s="1156"/>
      <c r="AF8" s="1156">
        <f>CHOOSE($CA$1,ﾃﾞｰﾀ入力!$AB13,ﾃﾞｰﾀ入力!$AB16,ﾃﾞｰﾀ入力!$AB19,ﾃﾞｰﾀ入力!$AB22,ﾃﾞｰﾀ入力!$AB25,ﾃﾞｰﾀ入力!$AB28)</f>
        <v>0</v>
      </c>
      <c r="AG8" s="1156"/>
      <c r="AH8" s="1156"/>
      <c r="AI8" s="1156"/>
      <c r="AJ8" s="1156">
        <f>CHOOSE($CA$1,ﾃﾞｰﾀ入力!$AC13,ﾃﾞｰﾀ入力!$AC16,ﾃﾞｰﾀ入力!$AC19,ﾃﾞｰﾀ入力!$AC22,ﾃﾞｰﾀ入力!$AC25,ﾃﾞｰﾀ入力!$AC28)</f>
        <v>0</v>
      </c>
      <c r="AK8" s="1156"/>
      <c r="AL8" s="1156"/>
      <c r="AM8" s="1156"/>
      <c r="AN8" s="1156">
        <f>CHOOSE($CA$1,ﾃﾞｰﾀ入力!$AD13,ﾃﾞｰﾀ入力!$AD16,ﾃﾞｰﾀ入力!$AD19,ﾃﾞｰﾀ入力!$AD22,ﾃﾞｰﾀ入力!$AD25,ﾃﾞｰﾀ入力!$AD28)</f>
        <v>0</v>
      </c>
      <c r="AO8" s="1156"/>
      <c r="AP8" s="1156"/>
      <c r="AQ8" s="1156"/>
      <c r="AR8" s="1156">
        <f>CHOOSE($CA$1,ﾃﾞｰﾀ入力!$AE13,ﾃﾞｰﾀ入力!$AE16,ﾃﾞｰﾀ入力!$AE19,ﾃﾞｰﾀ入力!$AE22,ﾃﾞｰﾀ入力!$AE25,ﾃﾞｰﾀ入力!$AE28)</f>
        <v>0</v>
      </c>
      <c r="AS8" s="1156"/>
      <c r="AT8" s="1156"/>
      <c r="AU8" s="1156"/>
      <c r="AV8" s="1156">
        <f>CHOOSE($CA$1,ﾃﾞｰﾀ入力!$AF13,ﾃﾞｰﾀ入力!$AF16,ﾃﾞｰﾀ入力!$AF19,ﾃﾞｰﾀ入力!$AF22,ﾃﾞｰﾀ入力!$AF25,ﾃﾞｰﾀ入力!$AF28)</f>
        <v>0</v>
      </c>
      <c r="AW8" s="1156"/>
      <c r="AX8" s="1156"/>
      <c r="AY8" s="1156"/>
      <c r="AZ8" s="1156">
        <f>CHOOSE($CA$1,ﾃﾞｰﾀ入力!$AG13,ﾃﾞｰﾀ入力!$AG16,ﾃﾞｰﾀ入力!$AG19,ﾃﾞｰﾀ入力!$AG22,ﾃﾞｰﾀ入力!$AG25,ﾃﾞｰﾀ入力!$AG28)</f>
        <v>0</v>
      </c>
      <c r="BA8" s="1156"/>
      <c r="BB8" s="1156"/>
      <c r="BC8" s="1156"/>
      <c r="BD8" s="1156">
        <f>CHOOSE($CA$1,ﾃﾞｰﾀ入力!$AH13,ﾃﾞｰﾀ入力!$AH16,ﾃﾞｰﾀ入力!$AH19,ﾃﾞｰﾀ入力!$AH22,ﾃﾞｰﾀ入力!$AH25,ﾃﾞｰﾀ入力!$AH28)</f>
        <v>0</v>
      </c>
      <c r="BE8" s="1156"/>
      <c r="BF8" s="1156"/>
      <c r="BG8" s="1156"/>
      <c r="BH8" s="1156">
        <f>CHOOSE($CA$1,ﾃﾞｰﾀ入力!$AI13,ﾃﾞｰﾀ入力!$AI16,ﾃﾞｰﾀ入力!$AI19,ﾃﾞｰﾀ入力!$AI22,ﾃﾞｰﾀ入力!$AI25,ﾃﾞｰﾀ入力!$AI28)</f>
        <v>0</v>
      </c>
      <c r="BI8" s="1156"/>
      <c r="BJ8" s="1156"/>
      <c r="BK8" s="1156"/>
      <c r="BL8" s="1156">
        <f>CHOOSE($CA$1,ﾃﾞｰﾀ入力!$AJ13,ﾃﾞｰﾀ入力!$AJ16,ﾃﾞｰﾀ入力!$AJ19,ﾃﾞｰﾀ入力!$AJ22,ﾃﾞｰﾀ入力!$AJ25,ﾃﾞｰﾀ入力!$AJ28)</f>
        <v>0</v>
      </c>
      <c r="BM8" s="1156"/>
      <c r="BN8" s="1156"/>
      <c r="BO8" s="1156"/>
      <c r="BP8" s="1156">
        <f>CHOOSE($CA$1,ﾃﾞｰﾀ入力!$AK13,ﾃﾞｰﾀ入力!$AK16,ﾃﾞｰﾀ入力!$AK19,ﾃﾞｰﾀ入力!$AK22,ﾃﾞｰﾀ入力!$AK25,ﾃﾞｰﾀ入力!$AK28)</f>
        <v>0</v>
      </c>
      <c r="BQ8" s="1156"/>
      <c r="BR8" s="1156"/>
      <c r="BS8" s="1156"/>
      <c r="BT8" s="1156">
        <f>CHOOSE($CA$1,ﾃﾞｰﾀ入力!$AL13,ﾃﾞｰﾀ入力!$AL16,ﾃﾞｰﾀ入力!$AL19,ﾃﾞｰﾀ入力!$AL22,ﾃﾞｰﾀ入力!$AL25,ﾃﾞｰﾀ入力!$AL28)</f>
        <v>0</v>
      </c>
      <c r="BU8" s="1156"/>
      <c r="BV8" s="1156"/>
      <c r="BW8" s="1156"/>
      <c r="BX8" s="1156">
        <f>CHOOSE($CA$1,ﾃﾞｰﾀ入力!$AM13,ﾃﾞｰﾀ入力!$AM16,ﾃﾞｰﾀ入力!$AM19,ﾃﾞｰﾀ入力!$AM22,ﾃﾞｰﾀ入力!$AM25,ﾃﾞｰﾀ入力!$AM28)</f>
        <v>0</v>
      </c>
      <c r="BY8" s="1156"/>
      <c r="BZ8" s="1156"/>
      <c r="CA8" s="1156"/>
      <c r="CB8" s="1156">
        <f>CHOOSE($CA$1,ﾃﾞｰﾀ入力!$AN13,ﾃﾞｰﾀ入力!$AN16,ﾃﾞｰﾀ入力!$AN19,ﾃﾞｰﾀ入力!$AN22,ﾃﾞｰﾀ入力!$AN25,ﾃﾞｰﾀ入力!$AN28)</f>
        <v>0</v>
      </c>
      <c r="CC8" s="1156"/>
      <c r="CD8" s="1156"/>
      <c r="CE8" s="1156"/>
      <c r="CF8" s="1156">
        <f>CHOOSE($CA$1,ﾃﾞｰﾀ入力!$AO13,ﾃﾞｰﾀ入力!$AO16,ﾃﾞｰﾀ入力!$AO19,ﾃﾞｰﾀ入力!$AO22,ﾃﾞｰﾀ入力!$AO25,ﾃﾞｰﾀ入力!$AO28)</f>
        <v>0</v>
      </c>
      <c r="CG8" s="1156"/>
      <c r="CH8" s="1156"/>
      <c r="CI8" s="1156"/>
      <c r="CJ8" s="1156">
        <f>CHOOSE($CA$1,ﾃﾞｰﾀ入力!$AP13,ﾃﾞｰﾀ入力!$AP16,ﾃﾞｰﾀ入力!$AP19,ﾃﾞｰﾀ入力!$AP22,ﾃﾞｰﾀ入力!$AP25,ﾃﾞｰﾀ入力!$AP28)</f>
        <v>0</v>
      </c>
      <c r="CK8" s="1156"/>
      <c r="CL8" s="1156"/>
      <c r="CM8" s="1203"/>
      <c r="CN8" s="1136">
        <f t="shared" si="0"/>
        <v>0</v>
      </c>
      <c r="CO8" s="1137"/>
      <c r="CP8" s="64"/>
      <c r="CT8" s="221"/>
      <c r="CU8" s="64"/>
      <c r="CV8" s="64"/>
      <c r="CX8" s="69"/>
      <c r="CY8" s="69"/>
      <c r="CZ8" s="69"/>
    </row>
    <row r="9" spans="1:105" ht="20.25" customHeight="1">
      <c r="I9" s="1304" t="s">
        <v>174</v>
      </c>
      <c r="J9" s="1305"/>
      <c r="K9" s="357" t="s">
        <v>168</v>
      </c>
      <c r="L9" s="1233">
        <f>CHOOSE($CA$1,ﾃﾞｰﾀ入力!W14,ﾃﾞｰﾀ入力!W17,ﾃﾞｰﾀ入力!W20,ﾃﾞｰﾀ入力!W23,ﾃﾞｰﾀ入力!W26,ﾃﾞｰﾀ入力!W29)</f>
        <v>0</v>
      </c>
      <c r="M9" s="1234"/>
      <c r="N9" s="1234"/>
      <c r="O9" s="1235"/>
      <c r="P9" s="1138">
        <f>CHOOSE($CA$1,ﾃﾞｰﾀ入力!$X14,ﾃﾞｰﾀ入力!$X17,ﾃﾞｰﾀ入力!$X20,ﾃﾞｰﾀ入力!$X23,ﾃﾞｰﾀ入力!$X26,ﾃﾞｰﾀ入力!$X29)</f>
        <v>0</v>
      </c>
      <c r="Q9" s="1164"/>
      <c r="R9" s="1164"/>
      <c r="S9" s="1165"/>
      <c r="T9" s="1138">
        <f>CHOOSE($CA$1,ﾃﾞｰﾀ入力!$Y14,ﾃﾞｰﾀ入力!$Y17,ﾃﾞｰﾀ入力!$Y20,ﾃﾞｰﾀ入力!$Y23,ﾃﾞｰﾀ入力!$Y26,ﾃﾞｰﾀ入力!$Y29)</f>
        <v>0</v>
      </c>
      <c r="U9" s="1164"/>
      <c r="V9" s="1164"/>
      <c r="W9" s="1165"/>
      <c r="X9" s="1138">
        <f>CHOOSE($CA$1,ﾃﾞｰﾀ入力!$Z14,ﾃﾞｰﾀ入力!$Z17,ﾃﾞｰﾀ入力!$Z20,ﾃﾞｰﾀ入力!$Z23,ﾃﾞｰﾀ入力!$Z26,ﾃﾞｰﾀ入力!$Z29)</f>
        <v>0</v>
      </c>
      <c r="Y9" s="1164"/>
      <c r="Z9" s="1164"/>
      <c r="AA9" s="1165"/>
      <c r="AB9" s="1138">
        <f>CHOOSE($CA$1,ﾃﾞｰﾀ入力!$AA14,ﾃﾞｰﾀ入力!$AA17,ﾃﾞｰﾀ入力!$AA20,ﾃﾞｰﾀ入力!$AA23,ﾃﾞｰﾀ入力!$AA26,ﾃﾞｰﾀ入力!$AA29)</f>
        <v>0</v>
      </c>
      <c r="AC9" s="1164"/>
      <c r="AD9" s="1164"/>
      <c r="AE9" s="1165"/>
      <c r="AF9" s="1138">
        <f>CHOOSE($CA$1,ﾃﾞｰﾀ入力!$AB14,ﾃﾞｰﾀ入力!$AB17,ﾃﾞｰﾀ入力!$AB20,ﾃﾞｰﾀ入力!$AB23,ﾃﾞｰﾀ入力!$AB26,ﾃﾞｰﾀ入力!$AB29)</f>
        <v>0</v>
      </c>
      <c r="AG9" s="1164"/>
      <c r="AH9" s="1164"/>
      <c r="AI9" s="1165"/>
      <c r="AJ9" s="1138">
        <f>CHOOSE($CA$1,ﾃﾞｰﾀ入力!$AC14,ﾃﾞｰﾀ入力!$AC17,ﾃﾞｰﾀ入力!$AC20,ﾃﾞｰﾀ入力!$AC23,ﾃﾞｰﾀ入力!$AC26,ﾃﾞｰﾀ入力!$AC29)</f>
        <v>0</v>
      </c>
      <c r="AK9" s="1164"/>
      <c r="AL9" s="1164"/>
      <c r="AM9" s="1165"/>
      <c r="AN9" s="1138">
        <f>CHOOSE($CA$1,ﾃﾞｰﾀ入力!$AD14,ﾃﾞｰﾀ入力!$AD17,ﾃﾞｰﾀ入力!$AD20,ﾃﾞｰﾀ入力!$AD23,ﾃﾞｰﾀ入力!$AD26,ﾃﾞｰﾀ入力!$AD29)</f>
        <v>0</v>
      </c>
      <c r="AO9" s="1164"/>
      <c r="AP9" s="1164"/>
      <c r="AQ9" s="1165"/>
      <c r="AR9" s="1138">
        <f>CHOOSE($CA$1,ﾃﾞｰﾀ入力!$AE14,ﾃﾞｰﾀ入力!$AE17,ﾃﾞｰﾀ入力!$AE20,ﾃﾞｰﾀ入力!$AE23,ﾃﾞｰﾀ入力!$AE26,ﾃﾞｰﾀ入力!$AE29)</f>
        <v>0</v>
      </c>
      <c r="AS9" s="1164"/>
      <c r="AT9" s="1164"/>
      <c r="AU9" s="1165"/>
      <c r="AV9" s="1138">
        <f>CHOOSE($CA$1,ﾃﾞｰﾀ入力!$AF14,ﾃﾞｰﾀ入力!$AF17,ﾃﾞｰﾀ入力!$AF20,ﾃﾞｰﾀ入力!$AF23,ﾃﾞｰﾀ入力!$AF26,ﾃﾞｰﾀ入力!$AF29)</f>
        <v>0</v>
      </c>
      <c r="AW9" s="1164"/>
      <c r="AX9" s="1164"/>
      <c r="AY9" s="1165"/>
      <c r="AZ9" s="1138">
        <f>CHOOSE($CA$1,ﾃﾞｰﾀ入力!$AG14,ﾃﾞｰﾀ入力!$AG17,ﾃﾞｰﾀ入力!$AG20,ﾃﾞｰﾀ入力!$AG23,ﾃﾞｰﾀ入力!$AG26,ﾃﾞｰﾀ入力!$AG29)</f>
        <v>0</v>
      </c>
      <c r="BA9" s="1164"/>
      <c r="BB9" s="1164"/>
      <c r="BC9" s="1165"/>
      <c r="BD9" s="1138">
        <f>CHOOSE($CA$1,ﾃﾞｰﾀ入力!$AH14,ﾃﾞｰﾀ入力!$AH17,ﾃﾞｰﾀ入力!$AH20,ﾃﾞｰﾀ入力!$AH23,ﾃﾞｰﾀ入力!$AH26,ﾃﾞｰﾀ入力!$AH29)</f>
        <v>0</v>
      </c>
      <c r="BE9" s="1164"/>
      <c r="BF9" s="1164"/>
      <c r="BG9" s="1165"/>
      <c r="BH9" s="1138">
        <f>CHOOSE($CA$1,ﾃﾞｰﾀ入力!$AI14,ﾃﾞｰﾀ入力!$AI17,ﾃﾞｰﾀ入力!$AI20,ﾃﾞｰﾀ入力!$AI23,ﾃﾞｰﾀ入力!$AI26,ﾃﾞｰﾀ入力!$AI29)</f>
        <v>0</v>
      </c>
      <c r="BI9" s="1164"/>
      <c r="BJ9" s="1164"/>
      <c r="BK9" s="1165"/>
      <c r="BL9" s="1138">
        <f>CHOOSE($CA$1,ﾃﾞｰﾀ入力!$AJ14,ﾃﾞｰﾀ入力!$AJ17,ﾃﾞｰﾀ入力!$AJ20,ﾃﾞｰﾀ入力!$AJ23,ﾃﾞｰﾀ入力!$AJ26,ﾃﾞｰﾀ入力!$AJ29)</f>
        <v>0</v>
      </c>
      <c r="BM9" s="1164"/>
      <c r="BN9" s="1164"/>
      <c r="BO9" s="1165"/>
      <c r="BP9" s="1138">
        <f>CHOOSE($CA$1,ﾃﾞｰﾀ入力!$AK14,ﾃﾞｰﾀ入力!$AK17,ﾃﾞｰﾀ入力!$AK20,ﾃﾞｰﾀ入力!$AK23,ﾃﾞｰﾀ入力!$AK26,ﾃﾞｰﾀ入力!$AK29)</f>
        <v>0</v>
      </c>
      <c r="BQ9" s="1164"/>
      <c r="BR9" s="1164"/>
      <c r="BS9" s="1165"/>
      <c r="BT9" s="1138">
        <f>CHOOSE($CA$1,ﾃﾞｰﾀ入力!$AL14,ﾃﾞｰﾀ入力!$AL17,ﾃﾞｰﾀ入力!$AL20,ﾃﾞｰﾀ入力!$AL23,ﾃﾞｰﾀ入力!$AL26,ﾃﾞｰﾀ入力!$AL29)</f>
        <v>0</v>
      </c>
      <c r="BU9" s="1164"/>
      <c r="BV9" s="1164"/>
      <c r="BW9" s="1165"/>
      <c r="BX9" s="1138">
        <f>CHOOSE($CA$1,ﾃﾞｰﾀ入力!$AM14,ﾃﾞｰﾀ入力!$AM17,ﾃﾞｰﾀ入力!$AM20,ﾃﾞｰﾀ入力!$AM23,ﾃﾞｰﾀ入力!$AM26,ﾃﾞｰﾀ入力!$AM29)</f>
        <v>0</v>
      </c>
      <c r="BY9" s="1164"/>
      <c r="BZ9" s="1164"/>
      <c r="CA9" s="1165"/>
      <c r="CB9" s="1138">
        <f>CHOOSE($CA$1,ﾃﾞｰﾀ入力!$AN14,ﾃﾞｰﾀ入力!$AN17,ﾃﾞｰﾀ入力!$AN20,ﾃﾞｰﾀ入力!$AN23,ﾃﾞｰﾀ入力!$AN26,ﾃﾞｰﾀ入力!$AN29)</f>
        <v>0</v>
      </c>
      <c r="CC9" s="1164"/>
      <c r="CD9" s="1164"/>
      <c r="CE9" s="1165"/>
      <c r="CF9" s="1138">
        <f>CHOOSE($CA$1,ﾃﾞｰﾀ入力!$AO14,ﾃﾞｰﾀ入力!$AO17,ﾃﾞｰﾀ入力!$AO20,ﾃﾞｰﾀ入力!$AO23,ﾃﾞｰﾀ入力!$AO26,ﾃﾞｰﾀ入力!$AO29)</f>
        <v>0</v>
      </c>
      <c r="CG9" s="1164"/>
      <c r="CH9" s="1164"/>
      <c r="CI9" s="1165"/>
      <c r="CJ9" s="1138">
        <f>CHOOSE($CA$1,ﾃﾞｰﾀ入力!$AP14,ﾃﾞｰﾀ入力!$AP17,ﾃﾞｰﾀ入力!$AP20,ﾃﾞｰﾀ入力!$AP23,ﾃﾞｰﾀ入力!$AP26,ﾃﾞｰﾀ入力!$AP29)</f>
        <v>0</v>
      </c>
      <c r="CK9" s="1164"/>
      <c r="CL9" s="1164"/>
      <c r="CM9" s="1164"/>
      <c r="CN9" s="1136">
        <f t="shared" si="0"/>
        <v>0</v>
      </c>
      <c r="CO9" s="1137"/>
      <c r="CP9" s="64"/>
      <c r="CT9" s="221"/>
      <c r="CU9" s="64"/>
      <c r="CV9" s="64"/>
      <c r="CX9" s="69"/>
      <c r="CY9" s="69"/>
      <c r="CZ9" s="69"/>
    </row>
    <row r="10" spans="1:105" ht="20.25" customHeight="1">
      <c r="I10" s="1308" t="s">
        <v>175</v>
      </c>
      <c r="J10" s="1309"/>
      <c r="K10" s="362" t="s">
        <v>168</v>
      </c>
      <c r="L10" s="1325">
        <f>CHOOSE($CA$1,ﾃﾞｰﾀ入力!W15,ﾃﾞｰﾀ入力!W18,ﾃﾞｰﾀ入力!W21,ﾃﾞｰﾀ入力!W24,ﾃﾞｰﾀ入力!W27,ﾃﾞｰﾀ入力!W30)</f>
        <v>0</v>
      </c>
      <c r="M10" s="1326"/>
      <c r="N10" s="1326"/>
      <c r="O10" s="1327"/>
      <c r="P10" s="1163">
        <f>CHOOSE($CA$1,ﾃﾞｰﾀ入力!$X15,ﾃﾞｰﾀ入力!$X18,ﾃﾞｰﾀ入力!$X21,ﾃﾞｰﾀ入力!$X24,ﾃﾞｰﾀ入力!$X27,ﾃﾞｰﾀ入力!$X30)</f>
        <v>0</v>
      </c>
      <c r="Q10" s="1163"/>
      <c r="R10" s="1163"/>
      <c r="S10" s="1163"/>
      <c r="T10" s="1163">
        <f>CHOOSE($CA$1,ﾃﾞｰﾀ入力!$Y15,ﾃﾞｰﾀ入力!$Y18,ﾃﾞｰﾀ入力!$Y21,ﾃﾞｰﾀ入力!$Y24,ﾃﾞｰﾀ入力!$Y27,ﾃﾞｰﾀ入力!$Y30)</f>
        <v>0</v>
      </c>
      <c r="U10" s="1163"/>
      <c r="V10" s="1163"/>
      <c r="W10" s="1163"/>
      <c r="X10" s="1163">
        <f>CHOOSE($CA$1,ﾃﾞｰﾀ入力!$Z15,ﾃﾞｰﾀ入力!$Z18,ﾃﾞｰﾀ入力!$Z21,ﾃﾞｰﾀ入力!$Z24,ﾃﾞｰﾀ入力!$Z27,ﾃﾞｰﾀ入力!$Z30)</f>
        <v>0</v>
      </c>
      <c r="Y10" s="1163"/>
      <c r="Z10" s="1163"/>
      <c r="AA10" s="1163"/>
      <c r="AB10" s="1163">
        <f>CHOOSE($CA$1,ﾃﾞｰﾀ入力!$AA15,ﾃﾞｰﾀ入力!$AA18,ﾃﾞｰﾀ入力!$AA21,ﾃﾞｰﾀ入力!$AA24,ﾃﾞｰﾀ入力!$AA27,ﾃﾞｰﾀ入力!$AA30)</f>
        <v>0</v>
      </c>
      <c r="AC10" s="1163"/>
      <c r="AD10" s="1163"/>
      <c r="AE10" s="1163"/>
      <c r="AF10" s="1163">
        <f>CHOOSE($CA$1,ﾃﾞｰﾀ入力!$AB15,ﾃﾞｰﾀ入力!$AB18,ﾃﾞｰﾀ入力!$AB21,ﾃﾞｰﾀ入力!$AB24,ﾃﾞｰﾀ入力!$AB27,ﾃﾞｰﾀ入力!$AB30)</f>
        <v>0</v>
      </c>
      <c r="AG10" s="1163"/>
      <c r="AH10" s="1163"/>
      <c r="AI10" s="1163"/>
      <c r="AJ10" s="1163">
        <f>CHOOSE($CA$1,ﾃﾞｰﾀ入力!$AC15,ﾃﾞｰﾀ入力!$AC18,ﾃﾞｰﾀ入力!$AC21,ﾃﾞｰﾀ入力!$AC24,ﾃﾞｰﾀ入力!$AC27,ﾃﾞｰﾀ入力!$AC30)</f>
        <v>0</v>
      </c>
      <c r="AK10" s="1163"/>
      <c r="AL10" s="1163"/>
      <c r="AM10" s="1163"/>
      <c r="AN10" s="1163">
        <f>CHOOSE($CA$1,ﾃﾞｰﾀ入力!$AD15,ﾃﾞｰﾀ入力!$AD18,ﾃﾞｰﾀ入力!$AD21,ﾃﾞｰﾀ入力!$AD24,ﾃﾞｰﾀ入力!$AD27,ﾃﾞｰﾀ入力!$AD30)</f>
        <v>0</v>
      </c>
      <c r="AO10" s="1163"/>
      <c r="AP10" s="1163"/>
      <c r="AQ10" s="1163"/>
      <c r="AR10" s="1163">
        <f>CHOOSE($CA$1,ﾃﾞｰﾀ入力!$AE15,ﾃﾞｰﾀ入力!$AE18,ﾃﾞｰﾀ入力!$AE21,ﾃﾞｰﾀ入力!$AE24,ﾃﾞｰﾀ入力!$AE27,ﾃﾞｰﾀ入力!$AE30)</f>
        <v>0</v>
      </c>
      <c r="AS10" s="1163"/>
      <c r="AT10" s="1163"/>
      <c r="AU10" s="1163"/>
      <c r="AV10" s="1163">
        <f>CHOOSE($CA$1,ﾃﾞｰﾀ入力!$AF15,ﾃﾞｰﾀ入力!$AF18,ﾃﾞｰﾀ入力!$AF21,ﾃﾞｰﾀ入力!$AF24,ﾃﾞｰﾀ入力!$AF27,ﾃﾞｰﾀ入力!$AF30)</f>
        <v>0</v>
      </c>
      <c r="AW10" s="1163"/>
      <c r="AX10" s="1163"/>
      <c r="AY10" s="1163"/>
      <c r="AZ10" s="1163">
        <f>CHOOSE($CA$1,ﾃﾞｰﾀ入力!$AG15,ﾃﾞｰﾀ入力!$AG18,ﾃﾞｰﾀ入力!$AG21,ﾃﾞｰﾀ入力!$AG24,ﾃﾞｰﾀ入力!$AG27,ﾃﾞｰﾀ入力!$AG30)</f>
        <v>0</v>
      </c>
      <c r="BA10" s="1163"/>
      <c r="BB10" s="1163"/>
      <c r="BC10" s="1163"/>
      <c r="BD10" s="1163">
        <f>CHOOSE($CA$1,ﾃﾞｰﾀ入力!$AH15,ﾃﾞｰﾀ入力!$AH18,ﾃﾞｰﾀ入力!$AH21,ﾃﾞｰﾀ入力!$AH24,ﾃﾞｰﾀ入力!$AH27,ﾃﾞｰﾀ入力!$AH30)</f>
        <v>0</v>
      </c>
      <c r="BE10" s="1163"/>
      <c r="BF10" s="1163"/>
      <c r="BG10" s="1163"/>
      <c r="BH10" s="1163">
        <f>CHOOSE($CA$1,ﾃﾞｰﾀ入力!$AI15,ﾃﾞｰﾀ入力!$AI18,ﾃﾞｰﾀ入力!$AI21,ﾃﾞｰﾀ入力!$AI24,ﾃﾞｰﾀ入力!$AI27,ﾃﾞｰﾀ入力!$AI30)</f>
        <v>0</v>
      </c>
      <c r="BI10" s="1163"/>
      <c r="BJ10" s="1163"/>
      <c r="BK10" s="1163"/>
      <c r="BL10" s="1163">
        <f>CHOOSE($CA$1,ﾃﾞｰﾀ入力!$AJ15,ﾃﾞｰﾀ入力!$AJ18,ﾃﾞｰﾀ入力!$AJ21,ﾃﾞｰﾀ入力!$AJ24,ﾃﾞｰﾀ入力!$AJ27,ﾃﾞｰﾀ入力!$AJ30)</f>
        <v>0</v>
      </c>
      <c r="BM10" s="1163"/>
      <c r="BN10" s="1163"/>
      <c r="BO10" s="1163"/>
      <c r="BP10" s="1163">
        <f>CHOOSE($CA$1,ﾃﾞｰﾀ入力!$AK15,ﾃﾞｰﾀ入力!$AK18,ﾃﾞｰﾀ入力!$AK21,ﾃﾞｰﾀ入力!$AK24,ﾃﾞｰﾀ入力!$AK27,ﾃﾞｰﾀ入力!$AK30)</f>
        <v>0</v>
      </c>
      <c r="BQ10" s="1163"/>
      <c r="BR10" s="1163"/>
      <c r="BS10" s="1163"/>
      <c r="BT10" s="1163">
        <f>CHOOSE($CA$1,ﾃﾞｰﾀ入力!$AL15,ﾃﾞｰﾀ入力!$AL18,ﾃﾞｰﾀ入力!$AL21,ﾃﾞｰﾀ入力!$AL24,ﾃﾞｰﾀ入力!$AL27,ﾃﾞｰﾀ入力!$AL30)</f>
        <v>0</v>
      </c>
      <c r="BU10" s="1163"/>
      <c r="BV10" s="1163"/>
      <c r="BW10" s="1163"/>
      <c r="BX10" s="1163">
        <f>CHOOSE($CA$1,ﾃﾞｰﾀ入力!$AM15,ﾃﾞｰﾀ入力!$AM18,ﾃﾞｰﾀ入力!$AM21,ﾃﾞｰﾀ入力!$AM24,ﾃﾞｰﾀ入力!$AM27,ﾃﾞｰﾀ入力!$AM30)</f>
        <v>0</v>
      </c>
      <c r="BY10" s="1163"/>
      <c r="BZ10" s="1163"/>
      <c r="CA10" s="1163"/>
      <c r="CB10" s="1163">
        <f>CHOOSE($CA$1,ﾃﾞｰﾀ入力!$AN15,ﾃﾞｰﾀ入力!$AN18,ﾃﾞｰﾀ入力!$AN21,ﾃﾞｰﾀ入力!$AN24,ﾃﾞｰﾀ入力!$AN27,ﾃﾞｰﾀ入力!$AN30)</f>
        <v>0</v>
      </c>
      <c r="CC10" s="1163"/>
      <c r="CD10" s="1163"/>
      <c r="CE10" s="1163"/>
      <c r="CF10" s="1334">
        <f>CHOOSE($CA$1,ﾃﾞｰﾀ入力!$AO15,ﾃﾞｰﾀ入力!$AO18,ﾃﾞｰﾀ入力!$AO21,ﾃﾞｰﾀ入力!$AO24,ﾃﾞｰﾀ入力!$AO27,ﾃﾞｰﾀ入力!$AO30)</f>
        <v>0</v>
      </c>
      <c r="CG10" s="1334"/>
      <c r="CH10" s="1334"/>
      <c r="CI10" s="1334"/>
      <c r="CJ10" s="1334">
        <f>CHOOSE($CA$1,ﾃﾞｰﾀ入力!$AP15,ﾃﾞｰﾀ入力!$AP18,ﾃﾞｰﾀ入力!$AP21,ﾃﾞｰﾀ入力!$AP24,ﾃﾞｰﾀ入力!$AP27,ﾃﾞｰﾀ入力!$AP30)</f>
        <v>0</v>
      </c>
      <c r="CK10" s="1334"/>
      <c r="CL10" s="1334"/>
      <c r="CM10" s="1335"/>
      <c r="CN10" s="1223">
        <f t="shared" si="0"/>
        <v>0</v>
      </c>
      <c r="CO10" s="1224"/>
      <c r="CP10" s="64"/>
      <c r="CT10" s="221"/>
      <c r="CU10" s="64"/>
      <c r="CV10" s="64"/>
      <c r="CX10" s="69"/>
      <c r="CY10" s="69"/>
      <c r="CZ10" s="69"/>
    </row>
    <row r="11" spans="1:105" ht="15.75" customHeight="1">
      <c r="I11" s="1310" t="s">
        <v>176</v>
      </c>
      <c r="J11" s="1310"/>
      <c r="K11" s="363" t="s">
        <v>168</v>
      </c>
      <c r="L11" s="1250">
        <f>SUM(L7:O10)</f>
        <v>0</v>
      </c>
      <c r="M11" s="1251"/>
      <c r="N11" s="1251"/>
      <c r="O11" s="1252"/>
      <c r="P11" s="1292">
        <f>SUM(P7:S10)</f>
        <v>0</v>
      </c>
      <c r="Q11" s="1292"/>
      <c r="R11" s="1292"/>
      <c r="S11" s="1292"/>
      <c r="T11" s="1292">
        <f>SUM(T7:W10)</f>
        <v>0</v>
      </c>
      <c r="U11" s="1292"/>
      <c r="V11" s="1292"/>
      <c r="W11" s="1292"/>
      <c r="X11" s="1292">
        <f>SUM(X7:AA10)</f>
        <v>2</v>
      </c>
      <c r="Y11" s="1292"/>
      <c r="Z11" s="1292"/>
      <c r="AA11" s="1292"/>
      <c r="AB11" s="1292">
        <f>SUM(AB7:AE10)</f>
        <v>2</v>
      </c>
      <c r="AC11" s="1292"/>
      <c r="AD11" s="1292"/>
      <c r="AE11" s="1292"/>
      <c r="AF11" s="1292">
        <f>SUM(AF7:AI10)</f>
        <v>2</v>
      </c>
      <c r="AG11" s="1292"/>
      <c r="AH11" s="1292"/>
      <c r="AI11" s="1292"/>
      <c r="AJ11" s="1292">
        <f>SUM(AJ7:AM10)</f>
        <v>2</v>
      </c>
      <c r="AK11" s="1292"/>
      <c r="AL11" s="1292"/>
      <c r="AM11" s="1292"/>
      <c r="AN11" s="1292">
        <f>SUM(AN7:AQ10)</f>
        <v>4</v>
      </c>
      <c r="AO11" s="1292"/>
      <c r="AP11" s="1292"/>
      <c r="AQ11" s="1292"/>
      <c r="AR11" s="1292">
        <f>SUM(AR7:AU10)</f>
        <v>4</v>
      </c>
      <c r="AS11" s="1292"/>
      <c r="AT11" s="1292"/>
      <c r="AU11" s="1292"/>
      <c r="AV11" s="1292">
        <f>SUM(AV7:AY10)</f>
        <v>4</v>
      </c>
      <c r="AW11" s="1292"/>
      <c r="AX11" s="1292"/>
      <c r="AY11" s="1292"/>
      <c r="AZ11" s="1292">
        <f>SUM(AZ7:BC10)</f>
        <v>4</v>
      </c>
      <c r="BA11" s="1292"/>
      <c r="BB11" s="1292"/>
      <c r="BC11" s="1292"/>
      <c r="BD11" s="1292">
        <f>SUM(BD7:BG10)</f>
        <v>4</v>
      </c>
      <c r="BE11" s="1292"/>
      <c r="BF11" s="1292"/>
      <c r="BG11" s="1292"/>
      <c r="BH11" s="1292">
        <f>SUM(BH7:BK10)</f>
        <v>3</v>
      </c>
      <c r="BI11" s="1292"/>
      <c r="BJ11" s="1292"/>
      <c r="BK11" s="1292"/>
      <c r="BL11" s="1292">
        <f>SUM(BL7:BO10)</f>
        <v>2</v>
      </c>
      <c r="BM11" s="1292"/>
      <c r="BN11" s="1292"/>
      <c r="BO11" s="1292"/>
      <c r="BP11" s="1292">
        <f>SUM(BP7:BS10)</f>
        <v>2</v>
      </c>
      <c r="BQ11" s="1292"/>
      <c r="BR11" s="1292"/>
      <c r="BS11" s="1292"/>
      <c r="BT11" s="1292">
        <f>SUM(BT7:BW10)</f>
        <v>2</v>
      </c>
      <c r="BU11" s="1292"/>
      <c r="BV11" s="1292"/>
      <c r="BW11" s="1292"/>
      <c r="BX11" s="1292">
        <f>SUM(BX7:CA10)</f>
        <v>2</v>
      </c>
      <c r="BY11" s="1292"/>
      <c r="BZ11" s="1292"/>
      <c r="CA11" s="1292"/>
      <c r="CB11" s="1292">
        <f>SUM(CB7:CE10)</f>
        <v>0</v>
      </c>
      <c r="CC11" s="1292"/>
      <c r="CD11" s="1292"/>
      <c r="CE11" s="1292"/>
      <c r="CF11" s="1292">
        <f>SUM(CF7:CI10)</f>
        <v>0</v>
      </c>
      <c r="CG11" s="1292"/>
      <c r="CH11" s="1292"/>
      <c r="CI11" s="1292"/>
      <c r="CJ11" s="1336">
        <f>SUM(CJ7:CM10)</f>
        <v>0</v>
      </c>
      <c r="CK11" s="1336"/>
      <c r="CL11" s="1336"/>
      <c r="CM11" s="1337"/>
      <c r="CN11" s="1259">
        <f t="shared" si="0"/>
        <v>39</v>
      </c>
      <c r="CO11" s="1260"/>
      <c r="CP11" s="64"/>
      <c r="CT11" s="221"/>
      <c r="CU11" s="64"/>
      <c r="CV11" s="64"/>
      <c r="CX11" s="69"/>
      <c r="CY11" s="69"/>
      <c r="CZ11" s="69"/>
    </row>
    <row r="12" spans="1:105" ht="17.25" customHeight="1">
      <c r="C12" s="64"/>
      <c r="D12" s="64"/>
      <c r="E12" s="64"/>
      <c r="F12" s="64"/>
      <c r="G12" s="64"/>
      <c r="I12" s="800"/>
      <c r="J12" s="1313"/>
      <c r="K12" s="1313"/>
      <c r="L12" s="365">
        <v>5</v>
      </c>
      <c r="M12" s="365">
        <v>5.25</v>
      </c>
      <c r="N12" s="365">
        <v>5.5</v>
      </c>
      <c r="O12" s="365">
        <v>5.75</v>
      </c>
      <c r="P12" s="249">
        <v>6</v>
      </c>
      <c r="Q12" s="249">
        <v>6.25</v>
      </c>
      <c r="R12" s="249">
        <v>6.5</v>
      </c>
      <c r="S12" s="250">
        <v>6.75</v>
      </c>
      <c r="T12" s="250">
        <v>7</v>
      </c>
      <c r="U12" s="250">
        <v>7.25</v>
      </c>
      <c r="V12" s="250">
        <v>7.5</v>
      </c>
      <c r="W12" s="250">
        <v>7.75</v>
      </c>
      <c r="X12" s="250">
        <v>8</v>
      </c>
      <c r="Y12" s="250">
        <v>8.25</v>
      </c>
      <c r="Z12" s="250">
        <v>8.5</v>
      </c>
      <c r="AA12" s="250">
        <v>8.75</v>
      </c>
      <c r="AB12" s="251">
        <v>9</v>
      </c>
      <c r="AC12" s="251">
        <v>9.25</v>
      </c>
      <c r="AD12" s="251">
        <v>9.5</v>
      </c>
      <c r="AE12" s="251">
        <v>9.75</v>
      </c>
      <c r="AF12" s="251">
        <v>10</v>
      </c>
      <c r="AG12" s="251">
        <v>10.25</v>
      </c>
      <c r="AH12" s="251">
        <v>10.5</v>
      </c>
      <c r="AI12" s="251">
        <v>10.75</v>
      </c>
      <c r="AJ12" s="251">
        <v>11</v>
      </c>
      <c r="AK12" s="251">
        <v>11.25</v>
      </c>
      <c r="AL12" s="251">
        <v>11.5</v>
      </c>
      <c r="AM12" s="251">
        <v>11.75</v>
      </c>
      <c r="AN12" s="250">
        <v>12</v>
      </c>
      <c r="AO12" s="250">
        <v>12.25</v>
      </c>
      <c r="AP12" s="250">
        <v>12.5</v>
      </c>
      <c r="AQ12" s="250">
        <v>12.75</v>
      </c>
      <c r="AR12" s="251">
        <v>13</v>
      </c>
      <c r="AS12" s="251">
        <v>13.25</v>
      </c>
      <c r="AT12" s="251">
        <v>13.5</v>
      </c>
      <c r="AU12" s="251">
        <v>13.75</v>
      </c>
      <c r="AV12" s="251">
        <v>14</v>
      </c>
      <c r="AW12" s="251">
        <v>14.25</v>
      </c>
      <c r="AX12" s="251">
        <v>14.5</v>
      </c>
      <c r="AY12" s="251">
        <v>14.75</v>
      </c>
      <c r="AZ12" s="251">
        <v>15</v>
      </c>
      <c r="BA12" s="251">
        <v>15.25</v>
      </c>
      <c r="BB12" s="251">
        <v>15.5</v>
      </c>
      <c r="BC12" s="251">
        <v>15.75</v>
      </c>
      <c r="BD12" s="251">
        <v>16</v>
      </c>
      <c r="BE12" s="251">
        <v>16.25</v>
      </c>
      <c r="BF12" s="251">
        <v>16.5</v>
      </c>
      <c r="BG12" s="251">
        <v>16.75</v>
      </c>
      <c r="BH12" s="251">
        <v>17</v>
      </c>
      <c r="BI12" s="251">
        <v>17.25</v>
      </c>
      <c r="BJ12" s="251">
        <v>17.5</v>
      </c>
      <c r="BK12" s="251">
        <v>17.75</v>
      </c>
      <c r="BL12" s="251">
        <v>18</v>
      </c>
      <c r="BM12" s="251">
        <v>18.25</v>
      </c>
      <c r="BN12" s="251">
        <v>18.5</v>
      </c>
      <c r="BO12" s="251">
        <v>18.75</v>
      </c>
      <c r="BP12" s="251">
        <v>19</v>
      </c>
      <c r="BQ12" s="251">
        <v>19.25</v>
      </c>
      <c r="BR12" s="251">
        <v>19.5</v>
      </c>
      <c r="BS12" s="251">
        <v>19.75</v>
      </c>
      <c r="BT12" s="251">
        <v>20</v>
      </c>
      <c r="BU12" s="251">
        <v>20.25</v>
      </c>
      <c r="BV12" s="251">
        <v>20.5</v>
      </c>
      <c r="BW12" s="251">
        <v>20.75</v>
      </c>
      <c r="BX12" s="251">
        <v>21</v>
      </c>
      <c r="BY12" s="251">
        <v>21.25</v>
      </c>
      <c r="BZ12" s="251">
        <v>21.5</v>
      </c>
      <c r="CA12" s="251">
        <v>21.75</v>
      </c>
      <c r="CB12" s="251">
        <v>22</v>
      </c>
      <c r="CC12" s="251">
        <v>22.25</v>
      </c>
      <c r="CD12" s="251">
        <v>22.5</v>
      </c>
      <c r="CE12" s="251">
        <v>22.75</v>
      </c>
      <c r="CF12" s="251">
        <v>23</v>
      </c>
      <c r="CG12" s="251">
        <v>23.25</v>
      </c>
      <c r="CH12" s="251">
        <v>23.5</v>
      </c>
      <c r="CI12" s="251">
        <v>23.75</v>
      </c>
      <c r="CJ12" s="251">
        <v>24</v>
      </c>
      <c r="CK12" s="251">
        <v>24.25</v>
      </c>
      <c r="CL12" s="251">
        <v>24.5</v>
      </c>
      <c r="CM12" s="251">
        <v>24.75</v>
      </c>
      <c r="CN12" s="251"/>
      <c r="CO12" s="251"/>
      <c r="CP12" s="251"/>
      <c r="CR12" s="65"/>
      <c r="CS12" s="65"/>
      <c r="CT12" s="66"/>
      <c r="CU12" s="65"/>
      <c r="CV12" s="65"/>
      <c r="CX12" s="69"/>
      <c r="CY12" s="69"/>
      <c r="CZ12" s="69"/>
    </row>
    <row r="13" spans="1:105" ht="22.5" customHeight="1" thickBot="1">
      <c r="C13" s="65" t="s">
        <v>177</v>
      </c>
      <c r="D13" s="253" t="s">
        <v>203</v>
      </c>
      <c r="E13" s="253" t="s">
        <v>204</v>
      </c>
      <c r="F13" s="253" t="s">
        <v>178</v>
      </c>
      <c r="G13" s="253" t="s">
        <v>179</v>
      </c>
      <c r="H13" s="65" t="s">
        <v>79</v>
      </c>
      <c r="I13" s="801" t="s">
        <v>61</v>
      </c>
      <c r="J13" s="1476" t="s">
        <v>180</v>
      </c>
      <c r="K13" s="1477"/>
      <c r="L13" s="366">
        <v>0.20833333333333334</v>
      </c>
      <c r="M13" s="256"/>
      <c r="N13" s="256"/>
      <c r="O13" s="261"/>
      <c r="P13" s="257">
        <v>0.25</v>
      </c>
      <c r="Q13" s="258"/>
      <c r="R13" s="258"/>
      <c r="S13" s="259"/>
      <c r="T13" s="260" t="s">
        <v>149</v>
      </c>
      <c r="U13" s="258"/>
      <c r="V13" s="261"/>
      <c r="W13" s="256"/>
      <c r="X13" s="260" t="s">
        <v>150</v>
      </c>
      <c r="Y13" s="258"/>
      <c r="Z13" s="259"/>
      <c r="AA13" s="258"/>
      <c r="AB13" s="260" t="s">
        <v>151</v>
      </c>
      <c r="AC13" s="258"/>
      <c r="AD13" s="259"/>
      <c r="AE13" s="258"/>
      <c r="AF13" s="260" t="s">
        <v>152</v>
      </c>
      <c r="AG13" s="258"/>
      <c r="AH13" s="259"/>
      <c r="AI13" s="258"/>
      <c r="AJ13" s="260" t="s">
        <v>153</v>
      </c>
      <c r="AK13" s="258"/>
      <c r="AL13" s="259"/>
      <c r="AM13" s="258"/>
      <c r="AN13" s="260" t="s">
        <v>154</v>
      </c>
      <c r="AO13" s="258"/>
      <c r="AP13" s="259"/>
      <c r="AQ13" s="258"/>
      <c r="AR13" s="260" t="s">
        <v>155</v>
      </c>
      <c r="AS13" s="258"/>
      <c r="AT13" s="259"/>
      <c r="AU13" s="258"/>
      <c r="AV13" s="260" t="s">
        <v>156</v>
      </c>
      <c r="AW13" s="258"/>
      <c r="AX13" s="259"/>
      <c r="AY13" s="258"/>
      <c r="AZ13" s="260" t="s">
        <v>157</v>
      </c>
      <c r="BA13" s="258"/>
      <c r="BB13" s="259"/>
      <c r="BC13" s="258"/>
      <c r="BD13" s="260" t="s">
        <v>158</v>
      </c>
      <c r="BE13" s="258"/>
      <c r="BF13" s="259"/>
      <c r="BG13" s="258"/>
      <c r="BH13" s="260" t="s">
        <v>159</v>
      </c>
      <c r="BI13" s="258"/>
      <c r="BJ13" s="259"/>
      <c r="BK13" s="258"/>
      <c r="BL13" s="260" t="s">
        <v>160</v>
      </c>
      <c r="BM13" s="258"/>
      <c r="BN13" s="259"/>
      <c r="BO13" s="258"/>
      <c r="BP13" s="260" t="s">
        <v>161</v>
      </c>
      <c r="BQ13" s="258"/>
      <c r="BR13" s="259"/>
      <c r="BS13" s="258"/>
      <c r="BT13" s="260" t="s">
        <v>162</v>
      </c>
      <c r="BU13" s="258"/>
      <c r="BV13" s="259"/>
      <c r="BW13" s="258"/>
      <c r="BX13" s="260" t="s">
        <v>163</v>
      </c>
      <c r="BY13" s="258"/>
      <c r="BZ13" s="259"/>
      <c r="CA13" s="258"/>
      <c r="CB13" s="260" t="s">
        <v>164</v>
      </c>
      <c r="CC13" s="258"/>
      <c r="CD13" s="259"/>
      <c r="CE13" s="258"/>
      <c r="CF13" s="260" t="s">
        <v>165</v>
      </c>
      <c r="CG13" s="258"/>
      <c r="CH13" s="259"/>
      <c r="CI13" s="259"/>
      <c r="CJ13" s="258" t="s">
        <v>166</v>
      </c>
      <c r="CK13" s="258"/>
      <c r="CL13" s="258"/>
      <c r="CM13" s="262"/>
      <c r="CN13" s="1332" t="s">
        <v>181</v>
      </c>
      <c r="CO13" s="1331"/>
      <c r="CP13" s="1331" t="s">
        <v>182</v>
      </c>
      <c r="CQ13" s="1331"/>
      <c r="CR13" s="367" t="s">
        <v>183</v>
      </c>
      <c r="CS13" s="367" t="s">
        <v>184</v>
      </c>
      <c r="CT13" s="368" t="s">
        <v>185</v>
      </c>
      <c r="CU13" s="369" t="s">
        <v>186</v>
      </c>
      <c r="CV13" s="370" t="s">
        <v>81</v>
      </c>
      <c r="CW13" s="371" t="s">
        <v>82</v>
      </c>
      <c r="CY13" s="69"/>
      <c r="CZ13" s="267"/>
      <c r="DA13" s="268"/>
    </row>
    <row r="14" spans="1:105" ht="22.5" customHeight="1" thickTop="1">
      <c r="A14" s="441">
        <v>1</v>
      </c>
      <c r="B14" s="442" t="str">
        <f>ｼﾌﾄ原本!C5</f>
        <v>K.M</v>
      </c>
      <c r="C14" s="781" t="str">
        <f>ｼﾌﾄ原本!AA5</f>
        <v>F</v>
      </c>
      <c r="D14" s="433">
        <f>IF(COUNTIF($H$14:$H$30,1),VLOOKUP(1,$H$14:$CU$30,3,FALSE),0)</f>
        <v>14</v>
      </c>
      <c r="E14" s="427">
        <f>IF(COUNTIF($H$14:$H$30,1),VLOOKUP(1,$H$14:$CU$30,4,FALSE),0)</f>
        <v>22.75</v>
      </c>
      <c r="F14" s="428">
        <f ca="1">IF(COUNTIF($H$14:$H$30,1),VLOOKUP(1,$H$14:$CU$30,92,FALSE),0)</f>
        <v>15375</v>
      </c>
      <c r="G14" s="434">
        <f ca="1">IF(COUNTIF($H$14:$H$30,1),VLOOKUP(1,$H$14:$CW$30,94,FALSE),0)</f>
        <v>1</v>
      </c>
      <c r="H14" s="787">
        <v>2</v>
      </c>
      <c r="I14" s="802" t="str">
        <f>IF(H14=0,0,LOOKUP(H14,ﾃﾞｰﾀ入力!$C$3:'ﾃﾞｰﾀ入力'!$C$40,ﾃﾞｰﾀ入力!$D$3:'ﾃﾞｰﾀ入力'!$D$40))</f>
        <v>S.S</v>
      </c>
      <c r="J14" s="788">
        <v>6.75</v>
      </c>
      <c r="K14" s="789">
        <v>15</v>
      </c>
      <c r="L14" s="663">
        <f t="shared" ref="L14:AQ14" si="1">IF(AND(L12&gt;=$J$14,L12&lt;$K$14),"*",0)</f>
        <v>0</v>
      </c>
      <c r="M14" s="664">
        <f t="shared" si="1"/>
        <v>0</v>
      </c>
      <c r="N14" s="929">
        <f t="shared" si="1"/>
        <v>0</v>
      </c>
      <c r="O14" s="930">
        <f t="shared" si="1"/>
        <v>0</v>
      </c>
      <c r="P14" s="830">
        <f t="shared" si="1"/>
        <v>0</v>
      </c>
      <c r="Q14" s="828">
        <f t="shared" si="1"/>
        <v>0</v>
      </c>
      <c r="R14" s="829">
        <f t="shared" si="1"/>
        <v>0</v>
      </c>
      <c r="S14" s="828" t="str">
        <f t="shared" si="1"/>
        <v>*</v>
      </c>
      <c r="T14" s="830" t="str">
        <f t="shared" si="1"/>
        <v>*</v>
      </c>
      <c r="U14" s="827" t="str">
        <f t="shared" si="1"/>
        <v>*</v>
      </c>
      <c r="V14" s="828" t="str">
        <f t="shared" si="1"/>
        <v>*</v>
      </c>
      <c r="W14" s="898" t="str">
        <f t="shared" si="1"/>
        <v>*</v>
      </c>
      <c r="X14" s="828" t="str">
        <f t="shared" si="1"/>
        <v>*</v>
      </c>
      <c r="Y14" s="828" t="str">
        <f t="shared" si="1"/>
        <v>*</v>
      </c>
      <c r="Z14" s="829" t="str">
        <f t="shared" si="1"/>
        <v>*</v>
      </c>
      <c r="AA14" s="828" t="str">
        <f t="shared" si="1"/>
        <v>*</v>
      </c>
      <c r="AB14" s="830" t="str">
        <f t="shared" si="1"/>
        <v>*</v>
      </c>
      <c r="AC14" s="827" t="str">
        <f t="shared" si="1"/>
        <v>*</v>
      </c>
      <c r="AD14" s="828" t="str">
        <f t="shared" si="1"/>
        <v>*</v>
      </c>
      <c r="AE14" s="1102" t="str">
        <f t="shared" si="1"/>
        <v>*</v>
      </c>
      <c r="AF14" s="1103" t="str">
        <f t="shared" si="1"/>
        <v>*</v>
      </c>
      <c r="AG14" s="1103" t="str">
        <f t="shared" si="1"/>
        <v>*</v>
      </c>
      <c r="AH14" s="1104" t="str">
        <f t="shared" si="1"/>
        <v>*</v>
      </c>
      <c r="AI14" s="1103" t="str">
        <f t="shared" si="1"/>
        <v>*</v>
      </c>
      <c r="AJ14" s="830" t="str">
        <f t="shared" si="1"/>
        <v>*</v>
      </c>
      <c r="AK14" s="827" t="str">
        <f t="shared" si="1"/>
        <v>*</v>
      </c>
      <c r="AL14" s="828" t="str">
        <f t="shared" si="1"/>
        <v>*</v>
      </c>
      <c r="AM14" s="898" t="str">
        <f t="shared" si="1"/>
        <v>*</v>
      </c>
      <c r="AN14" s="828" t="str">
        <f t="shared" si="1"/>
        <v>*</v>
      </c>
      <c r="AO14" s="828" t="str">
        <f t="shared" si="1"/>
        <v>*</v>
      </c>
      <c r="AP14" s="829" t="str">
        <f t="shared" si="1"/>
        <v>*</v>
      </c>
      <c r="AQ14" s="828" t="str">
        <f t="shared" si="1"/>
        <v>*</v>
      </c>
      <c r="AR14" s="830" t="str">
        <f t="shared" ref="AR14:BW14" si="2">IF(AND(AR12&gt;=$J$14,AR12&lt;$K$14),"*",0)</f>
        <v>*</v>
      </c>
      <c r="AS14" s="827" t="str">
        <f t="shared" si="2"/>
        <v>*</v>
      </c>
      <c r="AT14" s="828" t="str">
        <f t="shared" si="2"/>
        <v>*</v>
      </c>
      <c r="AU14" s="898" t="str">
        <f t="shared" si="2"/>
        <v>*</v>
      </c>
      <c r="AV14" s="828" t="str">
        <f t="shared" si="2"/>
        <v>*</v>
      </c>
      <c r="AW14" s="828" t="str">
        <f t="shared" si="2"/>
        <v>*</v>
      </c>
      <c r="AX14" s="829" t="str">
        <f t="shared" si="2"/>
        <v>*</v>
      </c>
      <c r="AY14" s="828" t="str">
        <f t="shared" si="2"/>
        <v>*</v>
      </c>
      <c r="AZ14" s="830">
        <f t="shared" si="2"/>
        <v>0</v>
      </c>
      <c r="BA14" s="827">
        <f t="shared" si="2"/>
        <v>0</v>
      </c>
      <c r="BB14" s="828">
        <f t="shared" si="2"/>
        <v>0</v>
      </c>
      <c r="BC14" s="898">
        <f t="shared" si="2"/>
        <v>0</v>
      </c>
      <c r="BD14" s="828">
        <f t="shared" si="2"/>
        <v>0</v>
      </c>
      <c r="BE14" s="828">
        <f t="shared" si="2"/>
        <v>0</v>
      </c>
      <c r="BF14" s="829">
        <f t="shared" si="2"/>
        <v>0</v>
      </c>
      <c r="BG14" s="828">
        <f t="shared" si="2"/>
        <v>0</v>
      </c>
      <c r="BH14" s="830">
        <f t="shared" si="2"/>
        <v>0</v>
      </c>
      <c r="BI14" s="827">
        <f t="shared" si="2"/>
        <v>0</v>
      </c>
      <c r="BJ14" s="828">
        <f t="shared" si="2"/>
        <v>0</v>
      </c>
      <c r="BK14" s="898">
        <f t="shared" si="2"/>
        <v>0</v>
      </c>
      <c r="BL14" s="828">
        <f t="shared" si="2"/>
        <v>0</v>
      </c>
      <c r="BM14" s="828">
        <f t="shared" si="2"/>
        <v>0</v>
      </c>
      <c r="BN14" s="829">
        <f t="shared" si="2"/>
        <v>0</v>
      </c>
      <c r="BO14" s="828">
        <f t="shared" si="2"/>
        <v>0</v>
      </c>
      <c r="BP14" s="830">
        <f t="shared" si="2"/>
        <v>0</v>
      </c>
      <c r="BQ14" s="827">
        <f t="shared" si="2"/>
        <v>0</v>
      </c>
      <c r="BR14" s="828">
        <f t="shared" si="2"/>
        <v>0</v>
      </c>
      <c r="BS14" s="898">
        <f t="shared" si="2"/>
        <v>0</v>
      </c>
      <c r="BT14" s="828">
        <f t="shared" si="2"/>
        <v>0</v>
      </c>
      <c r="BU14" s="828">
        <f t="shared" si="2"/>
        <v>0</v>
      </c>
      <c r="BV14" s="829">
        <f t="shared" si="2"/>
        <v>0</v>
      </c>
      <c r="BW14" s="828">
        <f t="shared" si="2"/>
        <v>0</v>
      </c>
      <c r="BX14" s="830">
        <f t="shared" ref="BX14:CM14" si="3">IF(AND(BX12&gt;=$J$14,BX12&lt;$K$14),"*",0)</f>
        <v>0</v>
      </c>
      <c r="BY14" s="827">
        <f t="shared" si="3"/>
        <v>0</v>
      </c>
      <c r="BZ14" s="828">
        <f t="shared" si="3"/>
        <v>0</v>
      </c>
      <c r="CA14" s="898">
        <f t="shared" si="3"/>
        <v>0</v>
      </c>
      <c r="CB14" s="828">
        <f t="shared" si="3"/>
        <v>0</v>
      </c>
      <c r="CC14" s="828">
        <f t="shared" si="3"/>
        <v>0</v>
      </c>
      <c r="CD14" s="829">
        <f t="shared" si="3"/>
        <v>0</v>
      </c>
      <c r="CE14" s="828">
        <f t="shared" si="3"/>
        <v>0</v>
      </c>
      <c r="CF14" s="830">
        <f t="shared" si="3"/>
        <v>0</v>
      </c>
      <c r="CG14" s="827">
        <f t="shared" si="3"/>
        <v>0</v>
      </c>
      <c r="CH14" s="828">
        <f t="shared" si="3"/>
        <v>0</v>
      </c>
      <c r="CI14" s="648">
        <f t="shared" si="3"/>
        <v>0</v>
      </c>
      <c r="CJ14" s="647">
        <f t="shared" si="3"/>
        <v>0</v>
      </c>
      <c r="CK14" s="647">
        <f t="shared" si="3"/>
        <v>0</v>
      </c>
      <c r="CL14" s="649">
        <f t="shared" si="3"/>
        <v>0</v>
      </c>
      <c r="CM14" s="555">
        <f t="shared" si="3"/>
        <v>0</v>
      </c>
      <c r="CN14" s="1328">
        <f t="shared" ref="CN14:CN30" si="4">(80-COUNT(L14:CM14))/4</f>
        <v>8.25</v>
      </c>
      <c r="CO14" s="1329"/>
      <c r="CP14" s="1330">
        <f>IF(CN14=0,0,LOOKUP(CN14,ﾃﾞｰﾀ入力!$AR$13:'ﾃﾞｰﾀ入力'!$AR$34,ﾃﾞｰﾀ入力!$AS$13:'ﾃﾞｰﾀ入力'!$AS$34))</f>
        <v>7.25</v>
      </c>
      <c r="CQ14" s="1330"/>
      <c r="CR14" s="373">
        <f t="shared" ref="CR14:CR30" si="5">IF(CP14&gt;8,CP14-8,0)</f>
        <v>0</v>
      </c>
      <c r="CS14" s="373">
        <f t="shared" ref="CS14:CS30" si="6">IF(CB14="*",(12-COUNT(CB14:CM14))/4,0)</f>
        <v>0</v>
      </c>
      <c r="CT14" s="373">
        <f t="shared" ref="CT14:CT30" si="7">IF(CR14&gt;CS14,CS14,CR14)</f>
        <v>0</v>
      </c>
      <c r="CU14" s="374">
        <f ca="1">CV14*CP14+(CV14*0.25*CR14)+(CV14*0.25*CS14)+(CV14*CT14*0.5)</f>
        <v>10875</v>
      </c>
      <c r="CV14" s="375">
        <f ca="1">IF(H14=0,0,LOOKUP(H14,ﾃﾞｰﾀ入力!$C$3:'ﾃﾞｰﾀ入力'!$C$52,ﾃﾞｰﾀ入力!$E$3:'ﾃﾞｰﾀ入力'!$E$51))</f>
        <v>1500</v>
      </c>
      <c r="CW14" s="376">
        <f ca="1">IF(H14=0,0,LOOKUP(H14,ﾃﾞｰﾀ入力!$C$3:'ﾃﾞｰﾀ入力'!$C$52,ﾃﾞｰﾀ入力!$F$3:'ﾃﾞｰﾀ入力'!$F$51))</f>
        <v>1</v>
      </c>
      <c r="CY14" s="69"/>
      <c r="CZ14" s="69"/>
      <c r="DA14" s="69"/>
    </row>
    <row r="15" spans="1:105" ht="22.5" customHeight="1">
      <c r="A15" s="443">
        <f t="shared" ref="A15:A46" si="8">A14+1</f>
        <v>2</v>
      </c>
      <c r="B15" s="269" t="str">
        <f>ｼﾌﾄ原本!C6</f>
        <v>S.S</v>
      </c>
      <c r="C15" s="780" t="str">
        <f>ｼﾌﾄ原本!AA6</f>
        <v>O-14</v>
      </c>
      <c r="D15" s="435">
        <f>IF(COUNTIF($H$14:$H$30,2),VLOOKUP(2,$H$14:$CU$30,3,FALSE),0)</f>
        <v>6.75</v>
      </c>
      <c r="E15" s="423">
        <f>IF(COUNTIF($H$14:$H$30,2),VLOOKUP(2,$H$14:$CU$30,4,FALSE),0)</f>
        <v>15</v>
      </c>
      <c r="F15" s="430">
        <f ca="1">IF(COUNTIF($H$14:$H$30,2),VLOOKUP(2,$H$14:$CU$30,92,FALSE),0)</f>
        <v>10875</v>
      </c>
      <c r="G15" s="431">
        <f ca="1">IF(COUNTIF($H$14:$H$30,2),VLOOKUP(2,$H$14:$CW$30,94,FALSE),0)</f>
        <v>1</v>
      </c>
      <c r="H15" s="787">
        <v>6</v>
      </c>
      <c r="I15" s="798" t="str">
        <f>IF(H15=0,0,LOOKUP(H15,ﾃﾞｰﾀ入力!$C$3:'ﾃﾞｰﾀ入力'!$C$40,ﾃﾞｰﾀ入力!$D$3:'ﾃﾞｰﾀ入力'!$D$40))</f>
        <v>S.M</v>
      </c>
      <c r="J15" s="790">
        <v>6.75</v>
      </c>
      <c r="K15" s="791">
        <v>16</v>
      </c>
      <c r="L15" s="667">
        <f t="shared" ref="L15:AQ15" si="9">IF(AND(L12&gt;=$J$15,L12&lt;$K$15),"*",0)</f>
        <v>0</v>
      </c>
      <c r="M15" s="668">
        <f t="shared" si="9"/>
        <v>0</v>
      </c>
      <c r="N15" s="931">
        <f t="shared" si="9"/>
        <v>0</v>
      </c>
      <c r="O15" s="928">
        <f t="shared" si="9"/>
        <v>0</v>
      </c>
      <c r="P15" s="835">
        <f t="shared" si="9"/>
        <v>0</v>
      </c>
      <c r="Q15" s="832">
        <f t="shared" si="9"/>
        <v>0</v>
      </c>
      <c r="R15" s="834">
        <f t="shared" si="9"/>
        <v>0</v>
      </c>
      <c r="S15" s="832" t="str">
        <f t="shared" si="9"/>
        <v>*</v>
      </c>
      <c r="T15" s="835" t="str">
        <f t="shared" si="9"/>
        <v>*</v>
      </c>
      <c r="U15" s="831" t="str">
        <f t="shared" si="9"/>
        <v>*</v>
      </c>
      <c r="V15" s="832" t="str">
        <f t="shared" si="9"/>
        <v>*</v>
      </c>
      <c r="W15" s="833" t="str">
        <f t="shared" si="9"/>
        <v>*</v>
      </c>
      <c r="X15" s="832" t="str">
        <f t="shared" si="9"/>
        <v>*</v>
      </c>
      <c r="Y15" s="832" t="str">
        <f t="shared" si="9"/>
        <v>*</v>
      </c>
      <c r="Z15" s="834" t="str">
        <f t="shared" si="9"/>
        <v>*</v>
      </c>
      <c r="AA15" s="832" t="str">
        <f t="shared" si="9"/>
        <v>*</v>
      </c>
      <c r="AB15" s="1099" t="str">
        <f t="shared" si="9"/>
        <v>*</v>
      </c>
      <c r="AC15" s="1100" t="str">
        <f t="shared" si="9"/>
        <v>*</v>
      </c>
      <c r="AD15" s="1101" t="str">
        <f t="shared" si="9"/>
        <v>*</v>
      </c>
      <c r="AE15" s="833" t="str">
        <f t="shared" si="9"/>
        <v>*</v>
      </c>
      <c r="AF15" s="832" t="str">
        <f t="shared" si="9"/>
        <v>*</v>
      </c>
      <c r="AG15" s="832" t="str">
        <f t="shared" si="9"/>
        <v>*</v>
      </c>
      <c r="AH15" s="834" t="str">
        <f t="shared" si="9"/>
        <v>*</v>
      </c>
      <c r="AI15" s="832" t="str">
        <f t="shared" si="9"/>
        <v>*</v>
      </c>
      <c r="AJ15" s="1105" t="str">
        <f t="shared" si="9"/>
        <v>*</v>
      </c>
      <c r="AK15" s="1106" t="str">
        <f t="shared" si="9"/>
        <v>*</v>
      </c>
      <c r="AL15" s="1107" t="str">
        <f t="shared" si="9"/>
        <v>*</v>
      </c>
      <c r="AM15" s="1108" t="str">
        <f t="shared" si="9"/>
        <v>*</v>
      </c>
      <c r="AN15" s="832" t="str">
        <f t="shared" si="9"/>
        <v>*</v>
      </c>
      <c r="AO15" s="832" t="str">
        <f t="shared" si="9"/>
        <v>*</v>
      </c>
      <c r="AP15" s="834" t="str">
        <f t="shared" si="9"/>
        <v>*</v>
      </c>
      <c r="AQ15" s="832" t="str">
        <f t="shared" si="9"/>
        <v>*</v>
      </c>
      <c r="AR15" s="835" t="str">
        <f t="shared" ref="AR15:BW15" si="10">IF(AND(AR12&gt;=$J$15,AR12&lt;$K$15),"*",0)</f>
        <v>*</v>
      </c>
      <c r="AS15" s="831" t="str">
        <f t="shared" si="10"/>
        <v>*</v>
      </c>
      <c r="AT15" s="832" t="str">
        <f t="shared" si="10"/>
        <v>*</v>
      </c>
      <c r="AU15" s="833" t="str">
        <f t="shared" si="10"/>
        <v>*</v>
      </c>
      <c r="AV15" s="832" t="str">
        <f t="shared" si="10"/>
        <v>*</v>
      </c>
      <c r="AW15" s="832" t="str">
        <f t="shared" si="10"/>
        <v>*</v>
      </c>
      <c r="AX15" s="834" t="str">
        <f t="shared" si="10"/>
        <v>*</v>
      </c>
      <c r="AY15" s="832" t="str">
        <f t="shared" si="10"/>
        <v>*</v>
      </c>
      <c r="AZ15" s="835" t="str">
        <f t="shared" si="10"/>
        <v>*</v>
      </c>
      <c r="BA15" s="831" t="str">
        <f t="shared" si="10"/>
        <v>*</v>
      </c>
      <c r="BB15" s="832" t="str">
        <f t="shared" si="10"/>
        <v>*</v>
      </c>
      <c r="BC15" s="833" t="str">
        <f t="shared" si="10"/>
        <v>*</v>
      </c>
      <c r="BD15" s="832">
        <f t="shared" si="10"/>
        <v>0</v>
      </c>
      <c r="BE15" s="832">
        <f t="shared" si="10"/>
        <v>0</v>
      </c>
      <c r="BF15" s="834">
        <f t="shared" si="10"/>
        <v>0</v>
      </c>
      <c r="BG15" s="832">
        <f t="shared" si="10"/>
        <v>0</v>
      </c>
      <c r="BH15" s="835">
        <f t="shared" si="10"/>
        <v>0</v>
      </c>
      <c r="BI15" s="831">
        <f t="shared" si="10"/>
        <v>0</v>
      </c>
      <c r="BJ15" s="832">
        <f t="shared" si="10"/>
        <v>0</v>
      </c>
      <c r="BK15" s="833">
        <f t="shared" si="10"/>
        <v>0</v>
      </c>
      <c r="BL15" s="832">
        <f t="shared" si="10"/>
        <v>0</v>
      </c>
      <c r="BM15" s="832">
        <f t="shared" si="10"/>
        <v>0</v>
      </c>
      <c r="BN15" s="834">
        <f t="shared" si="10"/>
        <v>0</v>
      </c>
      <c r="BO15" s="832">
        <f t="shared" si="10"/>
        <v>0</v>
      </c>
      <c r="BP15" s="835">
        <f t="shared" si="10"/>
        <v>0</v>
      </c>
      <c r="BQ15" s="831">
        <f t="shared" si="10"/>
        <v>0</v>
      </c>
      <c r="BR15" s="832">
        <f t="shared" si="10"/>
        <v>0</v>
      </c>
      <c r="BS15" s="833">
        <f t="shared" si="10"/>
        <v>0</v>
      </c>
      <c r="BT15" s="832">
        <f t="shared" si="10"/>
        <v>0</v>
      </c>
      <c r="BU15" s="832">
        <f t="shared" si="10"/>
        <v>0</v>
      </c>
      <c r="BV15" s="834">
        <f t="shared" si="10"/>
        <v>0</v>
      </c>
      <c r="BW15" s="832">
        <f t="shared" si="10"/>
        <v>0</v>
      </c>
      <c r="BX15" s="835">
        <f t="shared" ref="BX15:CM15" si="11">IF(AND(BX12&gt;=$J$15,BX12&lt;$K$15),"*",0)</f>
        <v>0</v>
      </c>
      <c r="BY15" s="831">
        <f t="shared" si="11"/>
        <v>0</v>
      </c>
      <c r="BZ15" s="832">
        <f t="shared" si="11"/>
        <v>0</v>
      </c>
      <c r="CA15" s="833">
        <f t="shared" si="11"/>
        <v>0</v>
      </c>
      <c r="CB15" s="832">
        <f t="shared" si="11"/>
        <v>0</v>
      </c>
      <c r="CC15" s="832">
        <f t="shared" si="11"/>
        <v>0</v>
      </c>
      <c r="CD15" s="834">
        <f t="shared" si="11"/>
        <v>0</v>
      </c>
      <c r="CE15" s="832">
        <f t="shared" si="11"/>
        <v>0</v>
      </c>
      <c r="CF15" s="835">
        <f t="shared" si="11"/>
        <v>0</v>
      </c>
      <c r="CG15" s="831">
        <f t="shared" si="11"/>
        <v>0</v>
      </c>
      <c r="CH15" s="832">
        <f t="shared" si="11"/>
        <v>0</v>
      </c>
      <c r="CI15" s="643">
        <f t="shared" si="11"/>
        <v>0</v>
      </c>
      <c r="CJ15" s="639">
        <f t="shared" si="11"/>
        <v>0</v>
      </c>
      <c r="CK15" s="639">
        <f t="shared" si="11"/>
        <v>0</v>
      </c>
      <c r="CL15" s="640">
        <f t="shared" si="11"/>
        <v>0</v>
      </c>
      <c r="CM15" s="556">
        <f t="shared" si="11"/>
        <v>0</v>
      </c>
      <c r="CN15" s="1128">
        <f t="shared" si="4"/>
        <v>9.25</v>
      </c>
      <c r="CO15" s="1129"/>
      <c r="CP15" s="1123">
        <f>IF(CN15=0,0,LOOKUP(CN15,ﾃﾞｰﾀ入力!$AR$13:'ﾃﾞｰﾀ入力'!$AR$34,ﾃﾞｰﾀ入力!$AS$13:'ﾃﾞｰﾀ入力'!$AS$34))</f>
        <v>8</v>
      </c>
      <c r="CQ15" s="1123"/>
      <c r="CR15" s="294">
        <f t="shared" si="5"/>
        <v>0</v>
      </c>
      <c r="CS15" s="294">
        <f t="shared" si="6"/>
        <v>0</v>
      </c>
      <c r="CT15" s="294">
        <f t="shared" si="7"/>
        <v>0</v>
      </c>
      <c r="CU15" s="295">
        <f t="shared" ref="CU15:CU30" ca="1" si="12">CV15*CP15+(CV15*0.25*CR15)+(CV15*0.25*CS15)+(CV15*CT15*0.5)</f>
        <v>9952</v>
      </c>
      <c r="CV15" s="296">
        <f ca="1">IF(H15=0,0,LOOKUP(H15,ﾃﾞｰﾀ入力!$C$3:'ﾃﾞｰﾀ入力'!$C$52,ﾃﾞｰﾀ入力!$E$3:'ﾃﾞｰﾀ入力'!$E$51))</f>
        <v>1244</v>
      </c>
      <c r="CW15" s="297">
        <f ca="1">IF(H15=0,0,LOOKUP(H15,ﾃﾞｰﾀ入力!$C$3:'ﾃﾞｰﾀ入力'!$C$52,ﾃﾞｰﾀ入力!$F$3:'ﾃﾞｰﾀ入力'!$F$51))</f>
        <v>1050</v>
      </c>
      <c r="CY15" s="69"/>
      <c r="CZ15" s="69"/>
      <c r="DA15" s="69"/>
    </row>
    <row r="16" spans="1:105" ht="22.5" customHeight="1">
      <c r="A16" s="443">
        <f t="shared" si="8"/>
        <v>3</v>
      </c>
      <c r="B16" s="269" t="str">
        <f>ｼﾌﾄ原本!C7</f>
        <v>Y.I</v>
      </c>
      <c r="C16" s="780" t="str">
        <f>ｼﾌﾄ原本!AA7</f>
        <v>9-18</v>
      </c>
      <c r="D16" s="435">
        <f>IF(COUNTIF($H$14:$H$30,3),VLOOKUP(3,$H$14:$CU$30,3,FALSE),0)</f>
        <v>11</v>
      </c>
      <c r="E16" s="423">
        <f>IF(COUNTIF($H$14:$H$30,3),VLOOKUP(3,$H$14:$CU$30,4,FALSE),0)</f>
        <v>18</v>
      </c>
      <c r="F16" s="430">
        <f ca="1">IF(COUNTIF($H$14:$H$30,3),VLOOKUP(3,$H$14:$CU$30,92,FALSE),0)</f>
        <v>7843.75</v>
      </c>
      <c r="G16" s="431">
        <f ca="1">IF(COUNTIF($H$14:$H$30,3),VLOOKUP(3,$H$14:$CW$30,94,FALSE),0)</f>
        <v>272</v>
      </c>
      <c r="H16" s="787">
        <v>13</v>
      </c>
      <c r="I16" s="798" t="str">
        <f>IF(H16=0,0,LOOKUP(H16,ﾃﾞｰﾀ入力!$C$3:'ﾃﾞｰﾀ入力'!$C$40,ﾃﾞｰﾀ入力!$D$3:'ﾃﾞｰﾀ入力'!$D$40))</f>
        <v>T.R</v>
      </c>
      <c r="J16" s="790">
        <v>9</v>
      </c>
      <c r="K16" s="791">
        <v>16</v>
      </c>
      <c r="L16" s="667">
        <f t="shared" ref="L16:AQ16" si="13">IF(AND(L12&gt;=$J$16,L12&lt;$K$16),"*",0)</f>
        <v>0</v>
      </c>
      <c r="M16" s="668">
        <f t="shared" si="13"/>
        <v>0</v>
      </c>
      <c r="N16" s="931">
        <f t="shared" si="13"/>
        <v>0</v>
      </c>
      <c r="O16" s="928">
        <f t="shared" si="13"/>
        <v>0</v>
      </c>
      <c r="P16" s="835">
        <f t="shared" si="13"/>
        <v>0</v>
      </c>
      <c r="Q16" s="832">
        <f t="shared" si="13"/>
        <v>0</v>
      </c>
      <c r="R16" s="834">
        <f t="shared" si="13"/>
        <v>0</v>
      </c>
      <c r="S16" s="832">
        <f t="shared" si="13"/>
        <v>0</v>
      </c>
      <c r="T16" s="835">
        <f t="shared" si="13"/>
        <v>0</v>
      </c>
      <c r="U16" s="831">
        <f t="shared" si="13"/>
        <v>0</v>
      </c>
      <c r="V16" s="832">
        <f t="shared" si="13"/>
        <v>0</v>
      </c>
      <c r="W16" s="833">
        <f t="shared" si="13"/>
        <v>0</v>
      </c>
      <c r="X16" s="832">
        <f t="shared" si="13"/>
        <v>0</v>
      </c>
      <c r="Y16" s="832">
        <f t="shared" si="13"/>
        <v>0</v>
      </c>
      <c r="Z16" s="834">
        <f t="shared" si="13"/>
        <v>0</v>
      </c>
      <c r="AA16" s="832">
        <f t="shared" si="13"/>
        <v>0</v>
      </c>
      <c r="AB16" s="835" t="str">
        <f t="shared" si="13"/>
        <v>*</v>
      </c>
      <c r="AC16" s="831" t="str">
        <f t="shared" si="13"/>
        <v>*</v>
      </c>
      <c r="AD16" s="832" t="str">
        <f t="shared" si="13"/>
        <v>*</v>
      </c>
      <c r="AE16" s="833" t="str">
        <f t="shared" si="13"/>
        <v>*</v>
      </c>
      <c r="AF16" s="832" t="str">
        <f t="shared" si="13"/>
        <v>*</v>
      </c>
      <c r="AG16" s="832" t="str">
        <f t="shared" si="13"/>
        <v>*</v>
      </c>
      <c r="AH16" s="834" t="str">
        <f t="shared" si="13"/>
        <v>*</v>
      </c>
      <c r="AI16" s="832" t="str">
        <f t="shared" si="13"/>
        <v>*</v>
      </c>
      <c r="AJ16" s="835" t="str">
        <f t="shared" si="13"/>
        <v>*</v>
      </c>
      <c r="AK16" s="831" t="str">
        <f t="shared" si="13"/>
        <v>*</v>
      </c>
      <c r="AL16" s="832" t="str">
        <f t="shared" si="13"/>
        <v>*</v>
      </c>
      <c r="AM16" s="833" t="str">
        <f t="shared" si="13"/>
        <v>*</v>
      </c>
      <c r="AN16" s="832" t="str">
        <f t="shared" si="13"/>
        <v>*</v>
      </c>
      <c r="AO16" s="832" t="str">
        <f t="shared" si="13"/>
        <v>*</v>
      </c>
      <c r="AP16" s="1109" t="str">
        <f t="shared" si="13"/>
        <v>*</v>
      </c>
      <c r="AQ16" s="1107" t="str">
        <f t="shared" si="13"/>
        <v>*</v>
      </c>
      <c r="AR16" s="835" t="str">
        <f t="shared" ref="AR16:BW16" si="14">IF(AND(AR12&gt;=$J$16,AR12&lt;$K$16),"*",0)</f>
        <v>*</v>
      </c>
      <c r="AS16" s="831" t="str">
        <f t="shared" si="14"/>
        <v>*</v>
      </c>
      <c r="AT16" s="832" t="str">
        <f t="shared" si="14"/>
        <v>*</v>
      </c>
      <c r="AU16" s="833" t="str">
        <f t="shared" si="14"/>
        <v>*</v>
      </c>
      <c r="AV16" s="832" t="str">
        <f t="shared" si="14"/>
        <v>*</v>
      </c>
      <c r="AW16" s="832" t="str">
        <f t="shared" si="14"/>
        <v>*</v>
      </c>
      <c r="AX16" s="834" t="str">
        <f t="shared" si="14"/>
        <v>*</v>
      </c>
      <c r="AY16" s="1107" t="str">
        <f t="shared" si="14"/>
        <v>*</v>
      </c>
      <c r="AZ16" s="835" t="str">
        <f t="shared" si="14"/>
        <v>*</v>
      </c>
      <c r="BA16" s="831" t="str">
        <f t="shared" si="14"/>
        <v>*</v>
      </c>
      <c r="BB16" s="832" t="str">
        <f t="shared" si="14"/>
        <v>*</v>
      </c>
      <c r="BC16" s="833" t="str">
        <f t="shared" si="14"/>
        <v>*</v>
      </c>
      <c r="BD16" s="832">
        <f t="shared" si="14"/>
        <v>0</v>
      </c>
      <c r="BE16" s="832">
        <f t="shared" si="14"/>
        <v>0</v>
      </c>
      <c r="BF16" s="834">
        <f t="shared" si="14"/>
        <v>0</v>
      </c>
      <c r="BG16" s="832">
        <f t="shared" si="14"/>
        <v>0</v>
      </c>
      <c r="BH16" s="835">
        <f t="shared" si="14"/>
        <v>0</v>
      </c>
      <c r="BI16" s="831">
        <f t="shared" si="14"/>
        <v>0</v>
      </c>
      <c r="BJ16" s="832">
        <f t="shared" si="14"/>
        <v>0</v>
      </c>
      <c r="BK16" s="833">
        <f t="shared" si="14"/>
        <v>0</v>
      </c>
      <c r="BL16" s="832">
        <f t="shared" si="14"/>
        <v>0</v>
      </c>
      <c r="BM16" s="832">
        <f t="shared" si="14"/>
        <v>0</v>
      </c>
      <c r="BN16" s="834">
        <f t="shared" si="14"/>
        <v>0</v>
      </c>
      <c r="BO16" s="832">
        <f t="shared" si="14"/>
        <v>0</v>
      </c>
      <c r="BP16" s="835">
        <f t="shared" si="14"/>
        <v>0</v>
      </c>
      <c r="BQ16" s="831">
        <f t="shared" si="14"/>
        <v>0</v>
      </c>
      <c r="BR16" s="832">
        <f t="shared" si="14"/>
        <v>0</v>
      </c>
      <c r="BS16" s="833">
        <f t="shared" si="14"/>
        <v>0</v>
      </c>
      <c r="BT16" s="832">
        <f t="shared" si="14"/>
        <v>0</v>
      </c>
      <c r="BU16" s="832">
        <f t="shared" si="14"/>
        <v>0</v>
      </c>
      <c r="BV16" s="834">
        <f t="shared" si="14"/>
        <v>0</v>
      </c>
      <c r="BW16" s="832">
        <f t="shared" si="14"/>
        <v>0</v>
      </c>
      <c r="BX16" s="835">
        <f t="shared" ref="BX16:CM16" si="15">IF(AND(BX12&gt;=$J$16,BX12&lt;$K$16),"*",0)</f>
        <v>0</v>
      </c>
      <c r="BY16" s="831">
        <f t="shared" si="15"/>
        <v>0</v>
      </c>
      <c r="BZ16" s="832">
        <f t="shared" si="15"/>
        <v>0</v>
      </c>
      <c r="CA16" s="833">
        <f t="shared" si="15"/>
        <v>0</v>
      </c>
      <c r="CB16" s="832">
        <f t="shared" si="15"/>
        <v>0</v>
      </c>
      <c r="CC16" s="832">
        <f t="shared" si="15"/>
        <v>0</v>
      </c>
      <c r="CD16" s="834">
        <f t="shared" si="15"/>
        <v>0</v>
      </c>
      <c r="CE16" s="832">
        <f t="shared" si="15"/>
        <v>0</v>
      </c>
      <c r="CF16" s="835">
        <f t="shared" si="15"/>
        <v>0</v>
      </c>
      <c r="CG16" s="831">
        <f t="shared" si="15"/>
        <v>0</v>
      </c>
      <c r="CH16" s="832">
        <f t="shared" si="15"/>
        <v>0</v>
      </c>
      <c r="CI16" s="643">
        <f t="shared" si="15"/>
        <v>0</v>
      </c>
      <c r="CJ16" s="639">
        <f t="shared" si="15"/>
        <v>0</v>
      </c>
      <c r="CK16" s="639">
        <f t="shared" si="15"/>
        <v>0</v>
      </c>
      <c r="CL16" s="640">
        <f t="shared" si="15"/>
        <v>0</v>
      </c>
      <c r="CM16" s="556">
        <f t="shared" si="15"/>
        <v>0</v>
      </c>
      <c r="CN16" s="1128">
        <f t="shared" si="4"/>
        <v>7</v>
      </c>
      <c r="CO16" s="1129"/>
      <c r="CP16" s="1123">
        <f>IF(CN16=0,0,LOOKUP(CN16,ﾃﾞｰﾀ入力!$AR$13:'ﾃﾞｰﾀ入力'!$AR$34,ﾃﾞｰﾀ入力!$AS$13:'ﾃﾞｰﾀ入力'!$AS$34))</f>
        <v>6.25</v>
      </c>
      <c r="CQ16" s="1123"/>
      <c r="CR16" s="294">
        <f t="shared" si="5"/>
        <v>0</v>
      </c>
      <c r="CS16" s="294">
        <f t="shared" si="6"/>
        <v>0</v>
      </c>
      <c r="CT16" s="294">
        <f t="shared" si="7"/>
        <v>0</v>
      </c>
      <c r="CU16" s="295">
        <f t="shared" ca="1" si="12"/>
        <v>7662.5</v>
      </c>
      <c r="CV16" s="296">
        <f ca="1">IF(H16=0,0,LOOKUP(H16,ﾃﾞｰﾀ入力!$C$3:'ﾃﾞｰﾀ入力'!$C$52,ﾃﾞｰﾀ入力!$E$3:'ﾃﾞｰﾀ入力'!$E$51))</f>
        <v>1226</v>
      </c>
      <c r="CW16" s="297">
        <f ca="1">IF(H16=0,0,LOOKUP(H16,ﾃﾞｰﾀ入力!$C$3:'ﾃﾞｰﾀ入力'!$C$52,ﾃﾞｰﾀ入力!$F$3:'ﾃﾞｰﾀ入力'!$F$51))</f>
        <v>900</v>
      </c>
      <c r="CY16" s="69"/>
      <c r="CZ16" s="69"/>
      <c r="DA16" s="69"/>
    </row>
    <row r="17" spans="1:105" ht="22.5" customHeight="1">
      <c r="A17" s="443">
        <f t="shared" si="8"/>
        <v>4</v>
      </c>
      <c r="B17" s="269" t="str">
        <f>ｼﾌﾄ原本!C8</f>
        <v>I.Y</v>
      </c>
      <c r="C17" s="780" t="str">
        <f>ｼﾌﾄ原本!AA8</f>
        <v>X</v>
      </c>
      <c r="D17" s="435">
        <f>IF(COUNTIF($H$14:$H$30,4),VLOOKUP(4,$H$14:$CU$30,3,FALSE),0)</f>
        <v>0</v>
      </c>
      <c r="E17" s="423">
        <f>IF(COUNTIF($H$14:$H$30,4),VLOOKUP(4,$H$14:$CU$30,4,FALSE),0)</f>
        <v>0</v>
      </c>
      <c r="F17" s="430">
        <f>IF(COUNTIF($H$14:$H$30,4),VLOOKUP(4,$H$14:$CU$30,92,FALSE),0)</f>
        <v>0</v>
      </c>
      <c r="G17" s="431">
        <f>IF(COUNTIF($H$14:$H$30,4),VLOOKUP(4,$H$14:$CW$30,94,FALSE),0)</f>
        <v>0</v>
      </c>
      <c r="H17" s="787">
        <v>3</v>
      </c>
      <c r="I17" s="798" t="str">
        <f>IF(H17=0,0,LOOKUP(H17,ﾃﾞｰﾀ入力!$C$3:'ﾃﾞｰﾀ入力'!$C$40,ﾃﾞｰﾀ入力!$D$3:'ﾃﾞｰﾀ入力'!$D$40))</f>
        <v>Y.I</v>
      </c>
      <c r="J17" s="790">
        <v>11</v>
      </c>
      <c r="K17" s="791">
        <v>18</v>
      </c>
      <c r="L17" s="667">
        <f t="shared" ref="L17:AQ17" si="16">IF(AND(L12&gt;=$J$17,L12&lt;$K$17),"*",0)</f>
        <v>0</v>
      </c>
      <c r="M17" s="668">
        <f t="shared" si="16"/>
        <v>0</v>
      </c>
      <c r="N17" s="931">
        <f t="shared" si="16"/>
        <v>0</v>
      </c>
      <c r="O17" s="928">
        <f t="shared" si="16"/>
        <v>0</v>
      </c>
      <c r="P17" s="835">
        <f t="shared" si="16"/>
        <v>0</v>
      </c>
      <c r="Q17" s="832">
        <f t="shared" si="16"/>
        <v>0</v>
      </c>
      <c r="R17" s="834">
        <f t="shared" si="16"/>
        <v>0</v>
      </c>
      <c r="S17" s="832">
        <f t="shared" si="16"/>
        <v>0</v>
      </c>
      <c r="T17" s="835">
        <f t="shared" si="16"/>
        <v>0</v>
      </c>
      <c r="U17" s="831">
        <f t="shared" si="16"/>
        <v>0</v>
      </c>
      <c r="V17" s="832">
        <f t="shared" si="16"/>
        <v>0</v>
      </c>
      <c r="W17" s="833">
        <f t="shared" si="16"/>
        <v>0</v>
      </c>
      <c r="X17" s="832">
        <f t="shared" si="16"/>
        <v>0</v>
      </c>
      <c r="Y17" s="832">
        <f t="shared" si="16"/>
        <v>0</v>
      </c>
      <c r="Z17" s="834">
        <f t="shared" si="16"/>
        <v>0</v>
      </c>
      <c r="AA17" s="832">
        <f t="shared" si="16"/>
        <v>0</v>
      </c>
      <c r="AB17" s="835">
        <f t="shared" si="16"/>
        <v>0</v>
      </c>
      <c r="AC17" s="831">
        <f t="shared" si="16"/>
        <v>0</v>
      </c>
      <c r="AD17" s="832">
        <f t="shared" si="16"/>
        <v>0</v>
      </c>
      <c r="AE17" s="833">
        <f t="shared" si="16"/>
        <v>0</v>
      </c>
      <c r="AF17" s="832">
        <f t="shared" si="16"/>
        <v>0</v>
      </c>
      <c r="AG17" s="832">
        <f t="shared" si="16"/>
        <v>0</v>
      </c>
      <c r="AH17" s="834">
        <f t="shared" si="16"/>
        <v>0</v>
      </c>
      <c r="AI17" s="832">
        <f t="shared" si="16"/>
        <v>0</v>
      </c>
      <c r="AJ17" s="835" t="str">
        <f t="shared" si="16"/>
        <v>*</v>
      </c>
      <c r="AK17" s="831" t="str">
        <f t="shared" si="16"/>
        <v>*</v>
      </c>
      <c r="AL17" s="832" t="str">
        <f t="shared" si="16"/>
        <v>*</v>
      </c>
      <c r="AM17" s="833" t="str">
        <f t="shared" si="16"/>
        <v>*</v>
      </c>
      <c r="AN17" s="832" t="str">
        <f t="shared" si="16"/>
        <v>*</v>
      </c>
      <c r="AO17" s="832" t="str">
        <f t="shared" si="16"/>
        <v>*</v>
      </c>
      <c r="AP17" s="834" t="str">
        <f t="shared" si="16"/>
        <v>*</v>
      </c>
      <c r="AQ17" s="832" t="str">
        <f t="shared" si="16"/>
        <v>*</v>
      </c>
      <c r="AR17" s="835" t="str">
        <f t="shared" ref="AR17:BW17" si="17">IF(AND(AR12&gt;=$J$17,AR12&lt;$K$17),"*",0)</f>
        <v>*</v>
      </c>
      <c r="AS17" s="831" t="str">
        <f t="shared" si="17"/>
        <v>*</v>
      </c>
      <c r="AT17" s="1107" t="str">
        <f t="shared" si="17"/>
        <v>*</v>
      </c>
      <c r="AU17" s="1108" t="str">
        <f t="shared" si="17"/>
        <v>*</v>
      </c>
      <c r="AV17" s="1107" t="str">
        <f t="shared" si="17"/>
        <v>*</v>
      </c>
      <c r="AW17" s="1107" t="str">
        <f t="shared" si="17"/>
        <v>*</v>
      </c>
      <c r="AX17" s="834" t="str">
        <f t="shared" si="17"/>
        <v>*</v>
      </c>
      <c r="AY17" s="832" t="str">
        <f t="shared" si="17"/>
        <v>*</v>
      </c>
      <c r="AZ17" s="835" t="str">
        <f t="shared" si="17"/>
        <v>*</v>
      </c>
      <c r="BA17" s="831" t="str">
        <f t="shared" si="17"/>
        <v>*</v>
      </c>
      <c r="BB17" s="832" t="str">
        <f t="shared" si="17"/>
        <v>*</v>
      </c>
      <c r="BC17" s="833" t="str">
        <f t="shared" si="17"/>
        <v>*</v>
      </c>
      <c r="BD17" s="832" t="str">
        <f t="shared" si="17"/>
        <v>*</v>
      </c>
      <c r="BE17" s="832" t="str">
        <f t="shared" si="17"/>
        <v>*</v>
      </c>
      <c r="BF17" s="834" t="str">
        <f t="shared" si="17"/>
        <v>*</v>
      </c>
      <c r="BG17" s="832" t="str">
        <f t="shared" si="17"/>
        <v>*</v>
      </c>
      <c r="BH17" s="835" t="str">
        <f t="shared" si="17"/>
        <v>*</v>
      </c>
      <c r="BI17" s="831" t="str">
        <f t="shared" si="17"/>
        <v>*</v>
      </c>
      <c r="BJ17" s="832" t="str">
        <f t="shared" si="17"/>
        <v>*</v>
      </c>
      <c r="BK17" s="833" t="str">
        <f t="shared" si="17"/>
        <v>*</v>
      </c>
      <c r="BL17" s="832">
        <f t="shared" si="17"/>
        <v>0</v>
      </c>
      <c r="BM17" s="832">
        <f t="shared" si="17"/>
        <v>0</v>
      </c>
      <c r="BN17" s="834">
        <f t="shared" si="17"/>
        <v>0</v>
      </c>
      <c r="BO17" s="832">
        <f t="shared" si="17"/>
        <v>0</v>
      </c>
      <c r="BP17" s="835">
        <f t="shared" si="17"/>
        <v>0</v>
      </c>
      <c r="BQ17" s="831">
        <f t="shared" si="17"/>
        <v>0</v>
      </c>
      <c r="BR17" s="832">
        <f t="shared" si="17"/>
        <v>0</v>
      </c>
      <c r="BS17" s="833">
        <f t="shared" si="17"/>
        <v>0</v>
      </c>
      <c r="BT17" s="832">
        <f t="shared" si="17"/>
        <v>0</v>
      </c>
      <c r="BU17" s="832">
        <f t="shared" si="17"/>
        <v>0</v>
      </c>
      <c r="BV17" s="834">
        <f t="shared" si="17"/>
        <v>0</v>
      </c>
      <c r="BW17" s="832">
        <f t="shared" si="17"/>
        <v>0</v>
      </c>
      <c r="BX17" s="835">
        <f t="shared" ref="BX17:CM17" si="18">IF(AND(BX12&gt;=$J$17,BX12&lt;$K$17),"*",0)</f>
        <v>0</v>
      </c>
      <c r="BY17" s="831">
        <f t="shared" si="18"/>
        <v>0</v>
      </c>
      <c r="BZ17" s="832">
        <f t="shared" si="18"/>
        <v>0</v>
      </c>
      <c r="CA17" s="833">
        <f t="shared" si="18"/>
        <v>0</v>
      </c>
      <c r="CB17" s="832">
        <f t="shared" si="18"/>
        <v>0</v>
      </c>
      <c r="CC17" s="832">
        <f t="shared" si="18"/>
        <v>0</v>
      </c>
      <c r="CD17" s="834">
        <f t="shared" si="18"/>
        <v>0</v>
      </c>
      <c r="CE17" s="832">
        <f t="shared" si="18"/>
        <v>0</v>
      </c>
      <c r="CF17" s="835">
        <f t="shared" si="18"/>
        <v>0</v>
      </c>
      <c r="CG17" s="831">
        <f t="shared" si="18"/>
        <v>0</v>
      </c>
      <c r="CH17" s="832">
        <f t="shared" si="18"/>
        <v>0</v>
      </c>
      <c r="CI17" s="643">
        <f t="shared" si="18"/>
        <v>0</v>
      </c>
      <c r="CJ17" s="639">
        <f t="shared" si="18"/>
        <v>0</v>
      </c>
      <c r="CK17" s="639">
        <f t="shared" si="18"/>
        <v>0</v>
      </c>
      <c r="CL17" s="640">
        <f t="shared" si="18"/>
        <v>0</v>
      </c>
      <c r="CM17" s="556">
        <f t="shared" si="18"/>
        <v>0</v>
      </c>
      <c r="CN17" s="1128">
        <f t="shared" si="4"/>
        <v>7</v>
      </c>
      <c r="CO17" s="1129"/>
      <c r="CP17" s="1123">
        <f>IF(CN17=0,0,LOOKUP(CN17,ﾃﾞｰﾀ入力!$AR$13:'ﾃﾞｰﾀ入力'!$AR$34,ﾃﾞｰﾀ入力!$AS$13:'ﾃﾞｰﾀ入力'!$AS$34))</f>
        <v>6.25</v>
      </c>
      <c r="CQ17" s="1123"/>
      <c r="CR17" s="294">
        <f t="shared" si="5"/>
        <v>0</v>
      </c>
      <c r="CS17" s="294">
        <f t="shared" si="6"/>
        <v>0</v>
      </c>
      <c r="CT17" s="294">
        <f t="shared" si="7"/>
        <v>0</v>
      </c>
      <c r="CU17" s="295">
        <f t="shared" ca="1" si="12"/>
        <v>7843.75</v>
      </c>
      <c r="CV17" s="296">
        <f ca="1">IF(H17=0,0,LOOKUP(H17,ﾃﾞｰﾀ入力!$C$3:'ﾃﾞｰﾀ入力'!$C$52,ﾃﾞｰﾀ入力!$E$3:'ﾃﾞｰﾀ入力'!$E$51))</f>
        <v>1255</v>
      </c>
      <c r="CW17" s="297">
        <f ca="1">IF(H17=0,0,LOOKUP(H17,ﾃﾞｰﾀ入力!$C$3:'ﾃﾞｰﾀ入力'!$C$52,ﾃﾞｰﾀ入力!$F$3:'ﾃﾞｰﾀ入力'!$F$51))</f>
        <v>272</v>
      </c>
      <c r="CY17" s="69"/>
      <c r="CZ17" s="69"/>
      <c r="DA17" s="69"/>
    </row>
    <row r="18" spans="1:105" ht="22.5" customHeight="1">
      <c r="A18" s="443">
        <f t="shared" si="8"/>
        <v>5</v>
      </c>
      <c r="B18" s="269" t="str">
        <f>ｼﾌﾄ原本!C9</f>
        <v>S.S</v>
      </c>
      <c r="C18" s="780" t="str">
        <f>ｼﾌﾄ原本!AA9</f>
        <v>X</v>
      </c>
      <c r="D18" s="435">
        <f>IF(COUNTIF($H$14:$H$30,5),VLOOKUP(5,$H$14:$CU$30,3,FALSE),0)</f>
        <v>0</v>
      </c>
      <c r="E18" s="423">
        <f>IF(COUNTIF($H$14:$H$30,5),VLOOKUP(5,$H$14:$CU$30,4,FALSE),0)</f>
        <v>0</v>
      </c>
      <c r="F18" s="430">
        <f>IF(COUNTIF($H$14:$H$30,5),VLOOKUP(5,$H$14:$CU$30,92,FALSE),0)</f>
        <v>0</v>
      </c>
      <c r="G18" s="431">
        <f>IF(COUNTIF($H$14:$H$30,5),VLOOKUP(5,$H$14:$CW$30,94,FALSE),0)</f>
        <v>0</v>
      </c>
      <c r="H18" s="787">
        <v>1</v>
      </c>
      <c r="I18" s="798" t="str">
        <f>IF(H18=0,0,LOOKUP(H18,ﾃﾞｰﾀ入力!$C$3:'ﾃﾞｰﾀ入力'!$C$40,ﾃﾞｰﾀ入力!$D$3:'ﾃﾞｰﾀ入力'!$D$40))</f>
        <v>K.M</v>
      </c>
      <c r="J18" s="790">
        <v>14</v>
      </c>
      <c r="K18" s="791">
        <v>22.75</v>
      </c>
      <c r="L18" s="667">
        <f t="shared" ref="L18:AQ18" si="19">IF(AND(L12&gt;=$J$18,L12&lt;$K$18),"*",0)</f>
        <v>0</v>
      </c>
      <c r="M18" s="668">
        <f t="shared" si="19"/>
        <v>0</v>
      </c>
      <c r="N18" s="931">
        <f t="shared" si="19"/>
        <v>0</v>
      </c>
      <c r="O18" s="928">
        <f t="shared" si="19"/>
        <v>0</v>
      </c>
      <c r="P18" s="835">
        <f t="shared" si="19"/>
        <v>0</v>
      </c>
      <c r="Q18" s="832">
        <f t="shared" si="19"/>
        <v>0</v>
      </c>
      <c r="R18" s="834">
        <f t="shared" si="19"/>
        <v>0</v>
      </c>
      <c r="S18" s="832">
        <f t="shared" si="19"/>
        <v>0</v>
      </c>
      <c r="T18" s="835">
        <f t="shared" si="19"/>
        <v>0</v>
      </c>
      <c r="U18" s="831">
        <f t="shared" si="19"/>
        <v>0</v>
      </c>
      <c r="V18" s="832">
        <f t="shared" si="19"/>
        <v>0</v>
      </c>
      <c r="W18" s="833">
        <f t="shared" si="19"/>
        <v>0</v>
      </c>
      <c r="X18" s="832">
        <f t="shared" si="19"/>
        <v>0</v>
      </c>
      <c r="Y18" s="832">
        <f t="shared" si="19"/>
        <v>0</v>
      </c>
      <c r="Z18" s="834">
        <f t="shared" si="19"/>
        <v>0</v>
      </c>
      <c r="AA18" s="832">
        <f t="shared" si="19"/>
        <v>0</v>
      </c>
      <c r="AB18" s="835">
        <f t="shared" si="19"/>
        <v>0</v>
      </c>
      <c r="AC18" s="831">
        <f t="shared" si="19"/>
        <v>0</v>
      </c>
      <c r="AD18" s="832">
        <f t="shared" si="19"/>
        <v>0</v>
      </c>
      <c r="AE18" s="833">
        <f t="shared" si="19"/>
        <v>0</v>
      </c>
      <c r="AF18" s="832">
        <f t="shared" si="19"/>
        <v>0</v>
      </c>
      <c r="AG18" s="832">
        <f t="shared" si="19"/>
        <v>0</v>
      </c>
      <c r="AH18" s="834">
        <f t="shared" si="19"/>
        <v>0</v>
      </c>
      <c r="AI18" s="832">
        <f t="shared" si="19"/>
        <v>0</v>
      </c>
      <c r="AJ18" s="835">
        <f t="shared" si="19"/>
        <v>0</v>
      </c>
      <c r="AK18" s="831">
        <f t="shared" si="19"/>
        <v>0</v>
      </c>
      <c r="AL18" s="832">
        <f t="shared" si="19"/>
        <v>0</v>
      </c>
      <c r="AM18" s="833">
        <f t="shared" si="19"/>
        <v>0</v>
      </c>
      <c r="AN18" s="832">
        <f t="shared" si="19"/>
        <v>0</v>
      </c>
      <c r="AO18" s="832">
        <f t="shared" si="19"/>
        <v>0</v>
      </c>
      <c r="AP18" s="834">
        <f t="shared" si="19"/>
        <v>0</v>
      </c>
      <c r="AQ18" s="832">
        <f t="shared" si="19"/>
        <v>0</v>
      </c>
      <c r="AR18" s="835">
        <f t="shared" ref="AR18:BW18" si="20">IF(AND(AR12&gt;=$J$18,AR12&lt;$K$18),"*",0)</f>
        <v>0</v>
      </c>
      <c r="AS18" s="831">
        <f t="shared" si="20"/>
        <v>0</v>
      </c>
      <c r="AT18" s="832">
        <f t="shared" si="20"/>
        <v>0</v>
      </c>
      <c r="AU18" s="833">
        <f t="shared" si="20"/>
        <v>0</v>
      </c>
      <c r="AV18" s="832" t="str">
        <f t="shared" si="20"/>
        <v>*</v>
      </c>
      <c r="AW18" s="832" t="str">
        <f t="shared" si="20"/>
        <v>*</v>
      </c>
      <c r="AX18" s="834" t="str">
        <f t="shared" si="20"/>
        <v>*</v>
      </c>
      <c r="AY18" s="832" t="str">
        <f t="shared" si="20"/>
        <v>*</v>
      </c>
      <c r="AZ18" s="835" t="str">
        <f t="shared" si="20"/>
        <v>*</v>
      </c>
      <c r="BA18" s="831" t="str">
        <f t="shared" si="20"/>
        <v>*</v>
      </c>
      <c r="BB18" s="1107" t="str">
        <f t="shared" si="20"/>
        <v>*</v>
      </c>
      <c r="BC18" s="1108" t="str">
        <f t="shared" si="20"/>
        <v>*</v>
      </c>
      <c r="BD18" s="832" t="str">
        <f t="shared" si="20"/>
        <v>*</v>
      </c>
      <c r="BE18" s="832" t="str">
        <f t="shared" si="20"/>
        <v>*</v>
      </c>
      <c r="BF18" s="834" t="str">
        <f t="shared" si="20"/>
        <v>*</v>
      </c>
      <c r="BG18" s="832" t="str">
        <f t="shared" si="20"/>
        <v>*</v>
      </c>
      <c r="BH18" s="835" t="str">
        <f t="shared" si="20"/>
        <v>*</v>
      </c>
      <c r="BI18" s="831" t="str">
        <f t="shared" si="20"/>
        <v>*</v>
      </c>
      <c r="BJ18" s="832" t="str">
        <f t="shared" si="20"/>
        <v>*</v>
      </c>
      <c r="BK18" s="833" t="str">
        <f t="shared" si="20"/>
        <v>*</v>
      </c>
      <c r="BL18" s="1107" t="str">
        <f t="shared" si="20"/>
        <v>*</v>
      </c>
      <c r="BM18" s="1107" t="str">
        <f t="shared" si="20"/>
        <v>*</v>
      </c>
      <c r="BN18" s="834" t="str">
        <f t="shared" si="20"/>
        <v>*</v>
      </c>
      <c r="BO18" s="832" t="str">
        <f t="shared" si="20"/>
        <v>*</v>
      </c>
      <c r="BP18" s="835" t="str">
        <f t="shared" si="20"/>
        <v>*</v>
      </c>
      <c r="BQ18" s="831" t="str">
        <f t="shared" si="20"/>
        <v>*</v>
      </c>
      <c r="BR18" s="832" t="str">
        <f t="shared" si="20"/>
        <v>*</v>
      </c>
      <c r="BS18" s="833" t="str">
        <f t="shared" si="20"/>
        <v>*</v>
      </c>
      <c r="BT18" s="832" t="str">
        <f t="shared" si="20"/>
        <v>*</v>
      </c>
      <c r="BU18" s="832" t="str">
        <f t="shared" si="20"/>
        <v>*</v>
      </c>
      <c r="BV18" s="834" t="str">
        <f t="shared" si="20"/>
        <v>*</v>
      </c>
      <c r="BW18" s="832" t="str">
        <f t="shared" si="20"/>
        <v>*</v>
      </c>
      <c r="BX18" s="835" t="str">
        <f t="shared" ref="BX18:CM18" si="21">IF(AND(BX12&gt;=$J$18,BX12&lt;$K$18),"*",0)</f>
        <v>*</v>
      </c>
      <c r="BY18" s="831" t="str">
        <f t="shared" si="21"/>
        <v>*</v>
      </c>
      <c r="BZ18" s="832" t="str">
        <f t="shared" si="21"/>
        <v>*</v>
      </c>
      <c r="CA18" s="833" t="str">
        <f t="shared" si="21"/>
        <v>*</v>
      </c>
      <c r="CB18" s="832" t="str">
        <f t="shared" si="21"/>
        <v>*</v>
      </c>
      <c r="CC18" s="832" t="str">
        <f t="shared" si="21"/>
        <v>*</v>
      </c>
      <c r="CD18" s="834" t="str">
        <f t="shared" si="21"/>
        <v>*</v>
      </c>
      <c r="CE18" s="832">
        <f t="shared" si="21"/>
        <v>0</v>
      </c>
      <c r="CF18" s="835">
        <f t="shared" si="21"/>
        <v>0</v>
      </c>
      <c r="CG18" s="831">
        <f t="shared" si="21"/>
        <v>0</v>
      </c>
      <c r="CH18" s="832">
        <f t="shared" si="21"/>
        <v>0</v>
      </c>
      <c r="CI18" s="643">
        <f t="shared" si="21"/>
        <v>0</v>
      </c>
      <c r="CJ18" s="639">
        <f t="shared" si="21"/>
        <v>0</v>
      </c>
      <c r="CK18" s="639">
        <f t="shared" si="21"/>
        <v>0</v>
      </c>
      <c r="CL18" s="640">
        <f t="shared" si="21"/>
        <v>0</v>
      </c>
      <c r="CM18" s="556">
        <f t="shared" si="21"/>
        <v>0</v>
      </c>
      <c r="CN18" s="1128">
        <f t="shared" si="4"/>
        <v>8.75</v>
      </c>
      <c r="CO18" s="1129"/>
      <c r="CP18" s="1123">
        <f>IF(CN18=0,0,LOOKUP(CN18,ﾃﾞｰﾀ入力!$AR$13:'ﾃﾞｰﾀ入力'!$AR$34,ﾃﾞｰﾀ入力!$AS$13:'ﾃﾞｰﾀ入力'!$AS$34))</f>
        <v>7.5</v>
      </c>
      <c r="CQ18" s="1123"/>
      <c r="CR18" s="294">
        <f t="shared" si="5"/>
        <v>0</v>
      </c>
      <c r="CS18" s="294">
        <f t="shared" si="6"/>
        <v>0.75</v>
      </c>
      <c r="CT18" s="294">
        <f t="shared" si="7"/>
        <v>0</v>
      </c>
      <c r="CU18" s="295">
        <f t="shared" ca="1" si="12"/>
        <v>15375</v>
      </c>
      <c r="CV18" s="296">
        <f ca="1">IF(H18=0,0,LOOKUP(H18,ﾃﾞｰﾀ入力!$C$3:'ﾃﾞｰﾀ入力'!$C$52,ﾃﾞｰﾀ入力!$E$3:'ﾃﾞｰﾀ入力'!$E$51))</f>
        <v>2000</v>
      </c>
      <c r="CW18" s="297">
        <f ca="1">IF(H18=0,0,LOOKUP(H18,ﾃﾞｰﾀ入力!$C$3:'ﾃﾞｰﾀ入力'!$C$52,ﾃﾞｰﾀ入力!$F$3:'ﾃﾞｰﾀ入力'!$F$51))</f>
        <v>1</v>
      </c>
      <c r="CY18" s="69"/>
      <c r="CZ18" s="69"/>
      <c r="DA18" s="69"/>
    </row>
    <row r="19" spans="1:105" ht="22.5" customHeight="1">
      <c r="A19" s="443">
        <f t="shared" si="8"/>
        <v>6</v>
      </c>
      <c r="B19" s="269" t="str">
        <f>ｼﾌﾄ原本!C10</f>
        <v>S.M</v>
      </c>
      <c r="C19" s="780" t="str">
        <f>ｼﾌﾄ原本!AA10</f>
        <v>O-16</v>
      </c>
      <c r="D19" s="435">
        <f>IF(COUNTIF($H$14:$H$30,6),VLOOKUP(6,$H$14:$CU$30,3,FALSE),0)</f>
        <v>6.75</v>
      </c>
      <c r="E19" s="429">
        <f>IF(COUNTIF($H$14:$H$30,6),VLOOKUP(6,$H$14:$CU$30,4,FALSE),0)</f>
        <v>16</v>
      </c>
      <c r="F19" s="430">
        <f ca="1">IF(COUNTIF($H$14:$H$30,6),VLOOKUP(6,$H$14:$CU$30,92,FALSE),0)</f>
        <v>9952</v>
      </c>
      <c r="G19" s="431">
        <f ca="1">IF(COUNTIF($H$14:$H$30,6),VLOOKUP(6,$H$14:$CW$30,94,FALSE),0)</f>
        <v>1050</v>
      </c>
      <c r="H19" s="787">
        <v>17</v>
      </c>
      <c r="I19" s="798" t="str">
        <f>IF(H19=0,0,LOOKUP(H19,ﾃﾞｰﾀ入力!$C$3:'ﾃﾞｰﾀ入力'!$C$40,ﾃﾞｰﾀ入力!$D$3:'ﾃﾞｰﾀ入力'!$D$40))</f>
        <v>S.U</v>
      </c>
      <c r="J19" s="790">
        <v>16</v>
      </c>
      <c r="K19" s="791">
        <v>22.75</v>
      </c>
      <c r="L19" s="667">
        <f t="shared" ref="L19:AQ19" si="22">IF(AND(L12&gt;=$J$19,L12&lt;$K$19),"*",0)</f>
        <v>0</v>
      </c>
      <c r="M19" s="668">
        <f t="shared" si="22"/>
        <v>0</v>
      </c>
      <c r="N19" s="931">
        <f t="shared" si="22"/>
        <v>0</v>
      </c>
      <c r="O19" s="928">
        <f t="shared" si="22"/>
        <v>0</v>
      </c>
      <c r="P19" s="835">
        <f t="shared" si="22"/>
        <v>0</v>
      </c>
      <c r="Q19" s="832">
        <f t="shared" si="22"/>
        <v>0</v>
      </c>
      <c r="R19" s="834">
        <f t="shared" si="22"/>
        <v>0</v>
      </c>
      <c r="S19" s="832">
        <f t="shared" si="22"/>
        <v>0</v>
      </c>
      <c r="T19" s="835">
        <f t="shared" si="22"/>
        <v>0</v>
      </c>
      <c r="U19" s="831">
        <f t="shared" si="22"/>
        <v>0</v>
      </c>
      <c r="V19" s="832">
        <f t="shared" si="22"/>
        <v>0</v>
      </c>
      <c r="W19" s="833">
        <f t="shared" si="22"/>
        <v>0</v>
      </c>
      <c r="X19" s="832">
        <f t="shared" si="22"/>
        <v>0</v>
      </c>
      <c r="Y19" s="832">
        <f t="shared" si="22"/>
        <v>0</v>
      </c>
      <c r="Z19" s="834">
        <f t="shared" si="22"/>
        <v>0</v>
      </c>
      <c r="AA19" s="832">
        <f t="shared" si="22"/>
        <v>0</v>
      </c>
      <c r="AB19" s="835">
        <f t="shared" si="22"/>
        <v>0</v>
      </c>
      <c r="AC19" s="831">
        <f t="shared" si="22"/>
        <v>0</v>
      </c>
      <c r="AD19" s="832">
        <f t="shared" si="22"/>
        <v>0</v>
      </c>
      <c r="AE19" s="833">
        <f t="shared" si="22"/>
        <v>0</v>
      </c>
      <c r="AF19" s="832">
        <f t="shared" si="22"/>
        <v>0</v>
      </c>
      <c r="AG19" s="832">
        <f t="shared" si="22"/>
        <v>0</v>
      </c>
      <c r="AH19" s="834">
        <f t="shared" si="22"/>
        <v>0</v>
      </c>
      <c r="AI19" s="832">
        <f t="shared" si="22"/>
        <v>0</v>
      </c>
      <c r="AJ19" s="835">
        <f t="shared" si="22"/>
        <v>0</v>
      </c>
      <c r="AK19" s="831">
        <f t="shared" si="22"/>
        <v>0</v>
      </c>
      <c r="AL19" s="832">
        <f t="shared" si="22"/>
        <v>0</v>
      </c>
      <c r="AM19" s="833">
        <f t="shared" si="22"/>
        <v>0</v>
      </c>
      <c r="AN19" s="832">
        <f t="shared" si="22"/>
        <v>0</v>
      </c>
      <c r="AO19" s="832">
        <f t="shared" si="22"/>
        <v>0</v>
      </c>
      <c r="AP19" s="834">
        <f t="shared" si="22"/>
        <v>0</v>
      </c>
      <c r="AQ19" s="832">
        <f t="shared" si="22"/>
        <v>0</v>
      </c>
      <c r="AR19" s="835">
        <f t="shared" ref="AR19:BW19" si="23">IF(AND(AR12&gt;=$J$19,AR12&lt;$K$19),"*",0)</f>
        <v>0</v>
      </c>
      <c r="AS19" s="831">
        <f t="shared" si="23"/>
        <v>0</v>
      </c>
      <c r="AT19" s="832">
        <f t="shared" si="23"/>
        <v>0</v>
      </c>
      <c r="AU19" s="833">
        <f t="shared" si="23"/>
        <v>0</v>
      </c>
      <c r="AV19" s="832">
        <f t="shared" si="23"/>
        <v>0</v>
      </c>
      <c r="AW19" s="832">
        <f t="shared" si="23"/>
        <v>0</v>
      </c>
      <c r="AX19" s="834">
        <f t="shared" si="23"/>
        <v>0</v>
      </c>
      <c r="AY19" s="832">
        <f t="shared" si="23"/>
        <v>0</v>
      </c>
      <c r="AZ19" s="835">
        <f t="shared" si="23"/>
        <v>0</v>
      </c>
      <c r="BA19" s="831">
        <f t="shared" si="23"/>
        <v>0</v>
      </c>
      <c r="BB19" s="832">
        <f t="shared" si="23"/>
        <v>0</v>
      </c>
      <c r="BC19" s="833">
        <f t="shared" si="23"/>
        <v>0</v>
      </c>
      <c r="BD19" s="832" t="str">
        <f t="shared" si="23"/>
        <v>*</v>
      </c>
      <c r="BE19" s="832" t="str">
        <f t="shared" si="23"/>
        <v>*</v>
      </c>
      <c r="BF19" s="834" t="str">
        <f t="shared" si="23"/>
        <v>*</v>
      </c>
      <c r="BG19" s="832" t="str">
        <f t="shared" si="23"/>
        <v>*</v>
      </c>
      <c r="BH19" s="835" t="str">
        <f t="shared" si="23"/>
        <v>*</v>
      </c>
      <c r="BI19" s="831" t="str">
        <f t="shared" si="23"/>
        <v>*</v>
      </c>
      <c r="BJ19" s="832" t="str">
        <f t="shared" si="23"/>
        <v>*</v>
      </c>
      <c r="BK19" s="833" t="str">
        <f t="shared" si="23"/>
        <v>*</v>
      </c>
      <c r="BL19" s="832" t="str">
        <f t="shared" si="23"/>
        <v>*</v>
      </c>
      <c r="BM19" s="832" t="str">
        <f t="shared" si="23"/>
        <v>*</v>
      </c>
      <c r="BN19" s="834" t="str">
        <f t="shared" si="23"/>
        <v>*</v>
      </c>
      <c r="BO19" s="832" t="str">
        <f t="shared" si="23"/>
        <v>*</v>
      </c>
      <c r="BP19" s="835" t="str">
        <f t="shared" si="23"/>
        <v>*</v>
      </c>
      <c r="BQ19" s="831" t="str">
        <f t="shared" si="23"/>
        <v>*</v>
      </c>
      <c r="BR19" s="832" t="str">
        <f t="shared" si="23"/>
        <v>*</v>
      </c>
      <c r="BS19" s="833" t="str">
        <f t="shared" si="23"/>
        <v>*</v>
      </c>
      <c r="BT19" s="832" t="str">
        <f t="shared" si="23"/>
        <v>*</v>
      </c>
      <c r="BU19" s="832" t="str">
        <f t="shared" si="23"/>
        <v>*</v>
      </c>
      <c r="BV19" s="834" t="str">
        <f t="shared" si="23"/>
        <v>*</v>
      </c>
      <c r="BW19" s="832" t="str">
        <f t="shared" si="23"/>
        <v>*</v>
      </c>
      <c r="BX19" s="835" t="str">
        <f t="shared" ref="BX19:CM19" si="24">IF(AND(BX12&gt;=$J$19,BX12&lt;$K$19),"*",0)</f>
        <v>*</v>
      </c>
      <c r="BY19" s="831" t="str">
        <f t="shared" si="24"/>
        <v>*</v>
      </c>
      <c r="BZ19" s="832" t="str">
        <f t="shared" si="24"/>
        <v>*</v>
      </c>
      <c r="CA19" s="833" t="str">
        <f t="shared" si="24"/>
        <v>*</v>
      </c>
      <c r="CB19" s="832" t="str">
        <f t="shared" si="24"/>
        <v>*</v>
      </c>
      <c r="CC19" s="832" t="str">
        <f t="shared" si="24"/>
        <v>*</v>
      </c>
      <c r="CD19" s="834" t="str">
        <f t="shared" si="24"/>
        <v>*</v>
      </c>
      <c r="CE19" s="832">
        <f t="shared" si="24"/>
        <v>0</v>
      </c>
      <c r="CF19" s="835">
        <f t="shared" si="24"/>
        <v>0</v>
      </c>
      <c r="CG19" s="831">
        <f t="shared" si="24"/>
        <v>0</v>
      </c>
      <c r="CH19" s="832">
        <f t="shared" si="24"/>
        <v>0</v>
      </c>
      <c r="CI19" s="643">
        <f t="shared" si="24"/>
        <v>0</v>
      </c>
      <c r="CJ19" s="639">
        <f t="shared" si="24"/>
        <v>0</v>
      </c>
      <c r="CK19" s="639">
        <f t="shared" si="24"/>
        <v>0</v>
      </c>
      <c r="CL19" s="640">
        <f t="shared" si="24"/>
        <v>0</v>
      </c>
      <c r="CM19" s="556">
        <f t="shared" si="24"/>
        <v>0</v>
      </c>
      <c r="CN19" s="1128">
        <f t="shared" si="4"/>
        <v>6.75</v>
      </c>
      <c r="CO19" s="1129"/>
      <c r="CP19" s="1123">
        <f>IF(CN19=0,0,LOOKUP(CN19,ﾃﾞｰﾀ入力!$AR$13:'ﾃﾞｰﾀ入力'!$AR$34,ﾃﾞｰﾀ入力!$AS$13:'ﾃﾞｰﾀ入力'!$AS$34))</f>
        <v>5.75</v>
      </c>
      <c r="CQ19" s="1123"/>
      <c r="CR19" s="294">
        <f t="shared" si="5"/>
        <v>0</v>
      </c>
      <c r="CS19" s="294">
        <f t="shared" si="6"/>
        <v>0.75</v>
      </c>
      <c r="CT19" s="294">
        <f t="shared" si="7"/>
        <v>0</v>
      </c>
      <c r="CU19" s="295">
        <f t="shared" ca="1" si="12"/>
        <v>7279.375</v>
      </c>
      <c r="CV19" s="296">
        <f ca="1">IF(H19=0,0,LOOKUP(H19,ﾃﾞｰﾀ入力!$C$3:'ﾃﾞｰﾀ入力'!$C$52,ﾃﾞｰﾀ入力!$E$3:'ﾃﾞｰﾀ入力'!$E$51))</f>
        <v>1226</v>
      </c>
      <c r="CW19" s="297">
        <f ca="1">IF(H19=0,0,LOOKUP(H19,ﾃﾞｰﾀ入力!$C$3:'ﾃﾞｰﾀ入力'!$C$52,ﾃﾞｰﾀ入力!$F$3:'ﾃﾞｰﾀ入力'!$F$51))</f>
        <v>418</v>
      </c>
      <c r="CY19" s="69"/>
      <c r="CZ19" s="69"/>
      <c r="DA19" s="69"/>
    </row>
    <row r="20" spans="1:105" ht="22.5" customHeight="1">
      <c r="A20" s="443">
        <f t="shared" si="8"/>
        <v>7</v>
      </c>
      <c r="B20" s="269" t="str">
        <f>ｼﾌﾄ原本!C11</f>
        <v>N.D</v>
      </c>
      <c r="C20" s="780" t="str">
        <f>ｼﾌﾄ原本!AA11</f>
        <v>X</v>
      </c>
      <c r="D20" s="435">
        <f>IF(COUNTIF($H$14:$H$30,7),VLOOKUP(7,$H$14:$CU$30,3,FALSE),0)</f>
        <v>0</v>
      </c>
      <c r="E20" s="423">
        <f>IF(COUNTIF($H$14:$H$30,7),VLOOKUP(7,$H$14:$CU$30,4,FALSE),0)</f>
        <v>0</v>
      </c>
      <c r="F20" s="430">
        <f>IF(COUNTIF($H$14:$H$30,7),VLOOKUP(7,$H$14:$CU$30,92,FALSE),0)</f>
        <v>0</v>
      </c>
      <c r="G20" s="431">
        <f>IF(COUNTIF($H$14:$H$30,7),VLOOKUP(7,$H$14:$CW$30,94,FALSE),0)</f>
        <v>0</v>
      </c>
      <c r="H20" s="787">
        <v>19</v>
      </c>
      <c r="I20" s="798" t="str">
        <f>IF(H20=0,0,LOOKUP(H20,ﾃﾞｰﾀ入力!$C$3:'ﾃﾞｰﾀ入力'!$C$40,ﾃﾞｰﾀ入力!$D$3:'ﾃﾞｰﾀ入力'!$D$40))</f>
        <v>E.U</v>
      </c>
      <c r="J20" s="790">
        <v>18</v>
      </c>
      <c r="K20" s="791">
        <v>22.75</v>
      </c>
      <c r="L20" s="667">
        <f t="shared" ref="L20:AQ20" si="25">IF(AND(L12&gt;=$J$20,L12&lt;$K$20),"*",0)</f>
        <v>0</v>
      </c>
      <c r="M20" s="668">
        <f t="shared" si="25"/>
        <v>0</v>
      </c>
      <c r="N20" s="931">
        <f t="shared" si="25"/>
        <v>0</v>
      </c>
      <c r="O20" s="928">
        <f t="shared" si="25"/>
        <v>0</v>
      </c>
      <c r="P20" s="835">
        <f t="shared" si="25"/>
        <v>0</v>
      </c>
      <c r="Q20" s="832">
        <f t="shared" si="25"/>
        <v>0</v>
      </c>
      <c r="R20" s="834">
        <f t="shared" si="25"/>
        <v>0</v>
      </c>
      <c r="S20" s="832">
        <f t="shared" si="25"/>
        <v>0</v>
      </c>
      <c r="T20" s="835">
        <f t="shared" si="25"/>
        <v>0</v>
      </c>
      <c r="U20" s="831">
        <f t="shared" si="25"/>
        <v>0</v>
      </c>
      <c r="V20" s="832">
        <f t="shared" si="25"/>
        <v>0</v>
      </c>
      <c r="W20" s="833">
        <f t="shared" si="25"/>
        <v>0</v>
      </c>
      <c r="X20" s="832">
        <f t="shared" si="25"/>
        <v>0</v>
      </c>
      <c r="Y20" s="832">
        <f t="shared" si="25"/>
        <v>0</v>
      </c>
      <c r="Z20" s="834">
        <f t="shared" si="25"/>
        <v>0</v>
      </c>
      <c r="AA20" s="832">
        <f t="shared" si="25"/>
        <v>0</v>
      </c>
      <c r="AB20" s="835">
        <f t="shared" si="25"/>
        <v>0</v>
      </c>
      <c r="AC20" s="831">
        <f t="shared" si="25"/>
        <v>0</v>
      </c>
      <c r="AD20" s="832">
        <f t="shared" si="25"/>
        <v>0</v>
      </c>
      <c r="AE20" s="833">
        <f t="shared" si="25"/>
        <v>0</v>
      </c>
      <c r="AF20" s="832">
        <f t="shared" si="25"/>
        <v>0</v>
      </c>
      <c r="AG20" s="832">
        <f t="shared" si="25"/>
        <v>0</v>
      </c>
      <c r="AH20" s="834">
        <f t="shared" si="25"/>
        <v>0</v>
      </c>
      <c r="AI20" s="832">
        <f t="shared" si="25"/>
        <v>0</v>
      </c>
      <c r="AJ20" s="835">
        <f t="shared" si="25"/>
        <v>0</v>
      </c>
      <c r="AK20" s="831">
        <f t="shared" si="25"/>
        <v>0</v>
      </c>
      <c r="AL20" s="832">
        <f t="shared" si="25"/>
        <v>0</v>
      </c>
      <c r="AM20" s="833">
        <f t="shared" si="25"/>
        <v>0</v>
      </c>
      <c r="AN20" s="832">
        <f t="shared" si="25"/>
        <v>0</v>
      </c>
      <c r="AO20" s="832">
        <f t="shared" si="25"/>
        <v>0</v>
      </c>
      <c r="AP20" s="834">
        <f t="shared" si="25"/>
        <v>0</v>
      </c>
      <c r="AQ20" s="832">
        <f t="shared" si="25"/>
        <v>0</v>
      </c>
      <c r="AR20" s="835">
        <f t="shared" ref="AR20:BW20" si="26">IF(AND(AR12&gt;=$J$20,AR12&lt;$K$20),"*",0)</f>
        <v>0</v>
      </c>
      <c r="AS20" s="831">
        <f t="shared" si="26"/>
        <v>0</v>
      </c>
      <c r="AT20" s="832">
        <f t="shared" si="26"/>
        <v>0</v>
      </c>
      <c r="AU20" s="833">
        <f t="shared" si="26"/>
        <v>0</v>
      </c>
      <c r="AV20" s="832">
        <f t="shared" si="26"/>
        <v>0</v>
      </c>
      <c r="AW20" s="832">
        <f t="shared" si="26"/>
        <v>0</v>
      </c>
      <c r="AX20" s="834">
        <f t="shared" si="26"/>
        <v>0</v>
      </c>
      <c r="AY20" s="832">
        <f t="shared" si="26"/>
        <v>0</v>
      </c>
      <c r="AZ20" s="835">
        <f t="shared" si="26"/>
        <v>0</v>
      </c>
      <c r="BA20" s="831">
        <f t="shared" si="26"/>
        <v>0</v>
      </c>
      <c r="BB20" s="832">
        <f t="shared" si="26"/>
        <v>0</v>
      </c>
      <c r="BC20" s="833">
        <f t="shared" si="26"/>
        <v>0</v>
      </c>
      <c r="BD20" s="832">
        <f t="shared" si="26"/>
        <v>0</v>
      </c>
      <c r="BE20" s="832">
        <f t="shared" si="26"/>
        <v>0</v>
      </c>
      <c r="BF20" s="834">
        <f t="shared" si="26"/>
        <v>0</v>
      </c>
      <c r="BG20" s="832">
        <f t="shared" si="26"/>
        <v>0</v>
      </c>
      <c r="BH20" s="835">
        <f t="shared" si="26"/>
        <v>0</v>
      </c>
      <c r="BI20" s="831">
        <f t="shared" si="26"/>
        <v>0</v>
      </c>
      <c r="BJ20" s="832">
        <f t="shared" si="26"/>
        <v>0</v>
      </c>
      <c r="BK20" s="833">
        <f t="shared" si="26"/>
        <v>0</v>
      </c>
      <c r="BL20" s="832" t="str">
        <f t="shared" si="26"/>
        <v>*</v>
      </c>
      <c r="BM20" s="832" t="str">
        <f t="shared" si="26"/>
        <v>*</v>
      </c>
      <c r="BN20" s="834" t="str">
        <f t="shared" si="26"/>
        <v>*</v>
      </c>
      <c r="BO20" s="832" t="str">
        <f t="shared" si="26"/>
        <v>*</v>
      </c>
      <c r="BP20" s="835" t="str">
        <f t="shared" si="26"/>
        <v>*</v>
      </c>
      <c r="BQ20" s="831" t="str">
        <f t="shared" si="26"/>
        <v>*</v>
      </c>
      <c r="BR20" s="832" t="str">
        <f t="shared" si="26"/>
        <v>*</v>
      </c>
      <c r="BS20" s="833" t="str">
        <f t="shared" si="26"/>
        <v>*</v>
      </c>
      <c r="BT20" s="832" t="str">
        <f t="shared" si="26"/>
        <v>*</v>
      </c>
      <c r="BU20" s="832" t="str">
        <f t="shared" si="26"/>
        <v>*</v>
      </c>
      <c r="BV20" s="834" t="str">
        <f t="shared" si="26"/>
        <v>*</v>
      </c>
      <c r="BW20" s="832" t="str">
        <f t="shared" si="26"/>
        <v>*</v>
      </c>
      <c r="BX20" s="835" t="str">
        <f t="shared" ref="BX20:CM20" si="27">IF(AND(BX12&gt;=$J$20,BX12&lt;$K$20),"*",0)</f>
        <v>*</v>
      </c>
      <c r="BY20" s="831" t="str">
        <f t="shared" si="27"/>
        <v>*</v>
      </c>
      <c r="BZ20" s="832" t="str">
        <f t="shared" si="27"/>
        <v>*</v>
      </c>
      <c r="CA20" s="833" t="str">
        <f t="shared" si="27"/>
        <v>*</v>
      </c>
      <c r="CB20" s="832" t="str">
        <f t="shared" si="27"/>
        <v>*</v>
      </c>
      <c r="CC20" s="832" t="str">
        <f t="shared" si="27"/>
        <v>*</v>
      </c>
      <c r="CD20" s="834" t="str">
        <f t="shared" si="27"/>
        <v>*</v>
      </c>
      <c r="CE20" s="832">
        <f t="shared" si="27"/>
        <v>0</v>
      </c>
      <c r="CF20" s="835">
        <f t="shared" si="27"/>
        <v>0</v>
      </c>
      <c r="CG20" s="831">
        <f t="shared" si="27"/>
        <v>0</v>
      </c>
      <c r="CH20" s="832">
        <f t="shared" si="27"/>
        <v>0</v>
      </c>
      <c r="CI20" s="643">
        <f t="shared" si="27"/>
        <v>0</v>
      </c>
      <c r="CJ20" s="639">
        <f t="shared" si="27"/>
        <v>0</v>
      </c>
      <c r="CK20" s="639">
        <f t="shared" si="27"/>
        <v>0</v>
      </c>
      <c r="CL20" s="640">
        <f t="shared" si="27"/>
        <v>0</v>
      </c>
      <c r="CM20" s="556">
        <f t="shared" si="27"/>
        <v>0</v>
      </c>
      <c r="CN20" s="1128">
        <f t="shared" si="4"/>
        <v>4.75</v>
      </c>
      <c r="CO20" s="1129"/>
      <c r="CP20" s="1123">
        <f>IF(CN20=0,0,LOOKUP(CN20,ﾃﾞｰﾀ入力!$AR$13:'ﾃﾞｰﾀ入力'!$AR$34,ﾃﾞｰﾀ入力!$AS$13:'ﾃﾞｰﾀ入力'!$AS$34))</f>
        <v>4.5</v>
      </c>
      <c r="CQ20" s="1123"/>
      <c r="CR20" s="294">
        <f t="shared" si="5"/>
        <v>0</v>
      </c>
      <c r="CS20" s="294">
        <f t="shared" si="6"/>
        <v>0.75</v>
      </c>
      <c r="CT20" s="294">
        <f t="shared" si="7"/>
        <v>0</v>
      </c>
      <c r="CU20" s="295">
        <f t="shared" ca="1" si="12"/>
        <v>5746.875</v>
      </c>
      <c r="CV20" s="296">
        <f ca="1">IF(H20=0,0,LOOKUP(H20,ﾃﾞｰﾀ入力!$C$3:'ﾃﾞｰﾀ入力'!$C$52,ﾃﾞｰﾀ入力!$E$3:'ﾃﾞｰﾀ入力'!$E$51))</f>
        <v>1226</v>
      </c>
      <c r="CW20" s="297">
        <f ca="1">IF(H20=0,0,LOOKUP(H20,ﾃﾞｰﾀ入力!$C$3:'ﾃﾞｰﾀ入力'!$C$52,ﾃﾞｰﾀ入力!$F$3:'ﾃﾞｰﾀ入力'!$F$51))</f>
        <v>816</v>
      </c>
      <c r="CY20" s="69"/>
      <c r="CZ20" s="69"/>
      <c r="DA20" s="69"/>
    </row>
    <row r="21" spans="1:105" ht="22.5" customHeight="1">
      <c r="A21" s="443">
        <f t="shared" si="8"/>
        <v>8</v>
      </c>
      <c r="B21" s="269" t="str">
        <f>ｼﾌﾄ原本!C12</f>
        <v>M.K</v>
      </c>
      <c r="C21" s="780" t="str">
        <f>ｼﾌﾄ原本!AA12</f>
        <v>O-16</v>
      </c>
      <c r="D21" s="435">
        <f>IF(COUNTIF($H$14:$H$30,8),VLOOKUP(8,$H$14:$CU$30,3,FALSE),0)</f>
        <v>0</v>
      </c>
      <c r="E21" s="423">
        <f>IF(COUNTIF($H$14:$H$30,8),VLOOKUP(8,$H$14:$CU$30,4,FALSE),0)</f>
        <v>0</v>
      </c>
      <c r="F21" s="430">
        <f>IF(COUNTIF($H$14:$H$30,8),VLOOKUP(8,$H$14:$CU$30,92,FALSE),0)</f>
        <v>0</v>
      </c>
      <c r="G21" s="431">
        <f>IF(COUNTIF($H$14:$H$30,8),VLOOKUP(8,$H$14:$CW$30,94,FALSE),0)</f>
        <v>0</v>
      </c>
      <c r="H21" s="787"/>
      <c r="I21" s="798">
        <f>IF(H21=0,0,LOOKUP(H21,ﾃﾞｰﾀ入力!$C$3:'ﾃﾞｰﾀ入力'!$C$40,ﾃﾞｰﾀ入力!$D$3:'ﾃﾞｰﾀ入力'!$D$40))</f>
        <v>0</v>
      </c>
      <c r="J21" s="790"/>
      <c r="K21" s="791"/>
      <c r="L21" s="667">
        <f t="shared" ref="L21:AQ21" si="28">IF(AND(L12&gt;=$J$21,L12&lt;$K$21),"*",0)</f>
        <v>0</v>
      </c>
      <c r="M21" s="668">
        <f t="shared" si="28"/>
        <v>0</v>
      </c>
      <c r="N21" s="931">
        <f t="shared" si="28"/>
        <v>0</v>
      </c>
      <c r="O21" s="928">
        <f t="shared" si="28"/>
        <v>0</v>
      </c>
      <c r="P21" s="835">
        <f t="shared" si="28"/>
        <v>0</v>
      </c>
      <c r="Q21" s="832">
        <f t="shared" si="28"/>
        <v>0</v>
      </c>
      <c r="R21" s="834">
        <f t="shared" si="28"/>
        <v>0</v>
      </c>
      <c r="S21" s="832">
        <f t="shared" si="28"/>
        <v>0</v>
      </c>
      <c r="T21" s="835">
        <f t="shared" si="28"/>
        <v>0</v>
      </c>
      <c r="U21" s="831">
        <f t="shared" si="28"/>
        <v>0</v>
      </c>
      <c r="V21" s="832">
        <f t="shared" si="28"/>
        <v>0</v>
      </c>
      <c r="W21" s="833">
        <f t="shared" si="28"/>
        <v>0</v>
      </c>
      <c r="X21" s="832">
        <f t="shared" si="28"/>
        <v>0</v>
      </c>
      <c r="Y21" s="832">
        <f t="shared" si="28"/>
        <v>0</v>
      </c>
      <c r="Z21" s="834">
        <f t="shared" si="28"/>
        <v>0</v>
      </c>
      <c r="AA21" s="832">
        <f t="shared" si="28"/>
        <v>0</v>
      </c>
      <c r="AB21" s="835">
        <f t="shared" si="28"/>
        <v>0</v>
      </c>
      <c r="AC21" s="831">
        <f t="shared" si="28"/>
        <v>0</v>
      </c>
      <c r="AD21" s="832">
        <f t="shared" si="28"/>
        <v>0</v>
      </c>
      <c r="AE21" s="833">
        <f t="shared" si="28"/>
        <v>0</v>
      </c>
      <c r="AF21" s="832">
        <f t="shared" si="28"/>
        <v>0</v>
      </c>
      <c r="AG21" s="832">
        <f t="shared" si="28"/>
        <v>0</v>
      </c>
      <c r="AH21" s="834">
        <f t="shared" si="28"/>
        <v>0</v>
      </c>
      <c r="AI21" s="832">
        <f t="shared" si="28"/>
        <v>0</v>
      </c>
      <c r="AJ21" s="835">
        <f t="shared" si="28"/>
        <v>0</v>
      </c>
      <c r="AK21" s="831">
        <f t="shared" si="28"/>
        <v>0</v>
      </c>
      <c r="AL21" s="832">
        <f t="shared" si="28"/>
        <v>0</v>
      </c>
      <c r="AM21" s="833">
        <f t="shared" si="28"/>
        <v>0</v>
      </c>
      <c r="AN21" s="832">
        <f t="shared" si="28"/>
        <v>0</v>
      </c>
      <c r="AO21" s="832">
        <f t="shared" si="28"/>
        <v>0</v>
      </c>
      <c r="AP21" s="834">
        <f t="shared" si="28"/>
        <v>0</v>
      </c>
      <c r="AQ21" s="832">
        <f t="shared" si="28"/>
        <v>0</v>
      </c>
      <c r="AR21" s="835">
        <f t="shared" ref="AR21:BW21" si="29">IF(AND(AR12&gt;=$J$21,AR12&lt;$K$21),"*",0)</f>
        <v>0</v>
      </c>
      <c r="AS21" s="831">
        <f t="shared" si="29"/>
        <v>0</v>
      </c>
      <c r="AT21" s="832">
        <f t="shared" si="29"/>
        <v>0</v>
      </c>
      <c r="AU21" s="833">
        <f t="shared" si="29"/>
        <v>0</v>
      </c>
      <c r="AV21" s="832">
        <f t="shared" si="29"/>
        <v>0</v>
      </c>
      <c r="AW21" s="832">
        <f t="shared" si="29"/>
        <v>0</v>
      </c>
      <c r="AX21" s="834">
        <f t="shared" si="29"/>
        <v>0</v>
      </c>
      <c r="AY21" s="832">
        <f t="shared" si="29"/>
        <v>0</v>
      </c>
      <c r="AZ21" s="835">
        <f t="shared" si="29"/>
        <v>0</v>
      </c>
      <c r="BA21" s="831">
        <f t="shared" si="29"/>
        <v>0</v>
      </c>
      <c r="BB21" s="832">
        <f t="shared" si="29"/>
        <v>0</v>
      </c>
      <c r="BC21" s="833">
        <f t="shared" si="29"/>
        <v>0</v>
      </c>
      <c r="BD21" s="832">
        <f t="shared" si="29"/>
        <v>0</v>
      </c>
      <c r="BE21" s="832">
        <f t="shared" si="29"/>
        <v>0</v>
      </c>
      <c r="BF21" s="834">
        <f t="shared" si="29"/>
        <v>0</v>
      </c>
      <c r="BG21" s="832">
        <f t="shared" si="29"/>
        <v>0</v>
      </c>
      <c r="BH21" s="835">
        <f t="shared" si="29"/>
        <v>0</v>
      </c>
      <c r="BI21" s="831">
        <f t="shared" si="29"/>
        <v>0</v>
      </c>
      <c r="BJ21" s="832">
        <f t="shared" si="29"/>
        <v>0</v>
      </c>
      <c r="BK21" s="833">
        <f t="shared" si="29"/>
        <v>0</v>
      </c>
      <c r="BL21" s="832">
        <f t="shared" si="29"/>
        <v>0</v>
      </c>
      <c r="BM21" s="832">
        <f t="shared" si="29"/>
        <v>0</v>
      </c>
      <c r="BN21" s="834">
        <f t="shared" si="29"/>
        <v>0</v>
      </c>
      <c r="BO21" s="832">
        <f t="shared" si="29"/>
        <v>0</v>
      </c>
      <c r="BP21" s="835">
        <f t="shared" si="29"/>
        <v>0</v>
      </c>
      <c r="BQ21" s="831">
        <f t="shared" si="29"/>
        <v>0</v>
      </c>
      <c r="BR21" s="832">
        <f t="shared" si="29"/>
        <v>0</v>
      </c>
      <c r="BS21" s="833">
        <f t="shared" si="29"/>
        <v>0</v>
      </c>
      <c r="BT21" s="832">
        <f t="shared" si="29"/>
        <v>0</v>
      </c>
      <c r="BU21" s="832">
        <f t="shared" si="29"/>
        <v>0</v>
      </c>
      <c r="BV21" s="834">
        <f t="shared" si="29"/>
        <v>0</v>
      </c>
      <c r="BW21" s="832">
        <f t="shared" si="29"/>
        <v>0</v>
      </c>
      <c r="BX21" s="835">
        <f t="shared" ref="BX21:CM21" si="30">IF(AND(BX12&gt;=$J$21,BX12&lt;$K$21),"*",0)</f>
        <v>0</v>
      </c>
      <c r="BY21" s="831">
        <f t="shared" si="30"/>
        <v>0</v>
      </c>
      <c r="BZ21" s="832">
        <f t="shared" si="30"/>
        <v>0</v>
      </c>
      <c r="CA21" s="833">
        <f t="shared" si="30"/>
        <v>0</v>
      </c>
      <c r="CB21" s="832">
        <f t="shared" si="30"/>
        <v>0</v>
      </c>
      <c r="CC21" s="832">
        <f t="shared" si="30"/>
        <v>0</v>
      </c>
      <c r="CD21" s="834">
        <f t="shared" si="30"/>
        <v>0</v>
      </c>
      <c r="CE21" s="832">
        <f t="shared" si="30"/>
        <v>0</v>
      </c>
      <c r="CF21" s="835">
        <f t="shared" si="30"/>
        <v>0</v>
      </c>
      <c r="CG21" s="831">
        <f t="shared" si="30"/>
        <v>0</v>
      </c>
      <c r="CH21" s="832">
        <f t="shared" si="30"/>
        <v>0</v>
      </c>
      <c r="CI21" s="643">
        <f t="shared" si="30"/>
        <v>0</v>
      </c>
      <c r="CJ21" s="639">
        <f t="shared" si="30"/>
        <v>0</v>
      </c>
      <c r="CK21" s="639">
        <f t="shared" si="30"/>
        <v>0</v>
      </c>
      <c r="CL21" s="640">
        <f t="shared" si="30"/>
        <v>0</v>
      </c>
      <c r="CM21" s="556">
        <f t="shared" si="30"/>
        <v>0</v>
      </c>
      <c r="CN21" s="1128">
        <f t="shared" si="4"/>
        <v>0</v>
      </c>
      <c r="CO21" s="1129"/>
      <c r="CP21" s="1123">
        <f>IF(CN21=0,0,LOOKUP(CN21,ﾃﾞｰﾀ入力!$AR$13:'ﾃﾞｰﾀ入力'!$AR$34,ﾃﾞｰﾀ入力!$AS$13:'ﾃﾞｰﾀ入力'!$AS$34))</f>
        <v>0</v>
      </c>
      <c r="CQ21" s="1123"/>
      <c r="CR21" s="294">
        <f t="shared" si="5"/>
        <v>0</v>
      </c>
      <c r="CS21" s="294">
        <f t="shared" si="6"/>
        <v>0</v>
      </c>
      <c r="CT21" s="294">
        <f t="shared" si="7"/>
        <v>0</v>
      </c>
      <c r="CU21" s="295">
        <f t="shared" si="12"/>
        <v>0</v>
      </c>
      <c r="CV21" s="296">
        <f>IF(H21=0,0,LOOKUP(H21,ﾃﾞｰﾀ入力!$C$3:'ﾃﾞｰﾀ入力'!$C$52,ﾃﾞｰﾀ入力!$E$3:'ﾃﾞｰﾀ入力'!$E$51))</f>
        <v>0</v>
      </c>
      <c r="CW21" s="297">
        <f>IF(H21=0,0,LOOKUP(H21,ﾃﾞｰﾀ入力!$C$3:'ﾃﾞｰﾀ入力'!$C$52,ﾃﾞｰﾀ入力!$F$3:'ﾃﾞｰﾀ入力'!$F$51))</f>
        <v>0</v>
      </c>
      <c r="CY21" s="69"/>
      <c r="CZ21" s="69"/>
      <c r="DA21" s="69"/>
    </row>
    <row r="22" spans="1:105" ht="22.5" customHeight="1">
      <c r="A22" s="443">
        <f t="shared" si="8"/>
        <v>9</v>
      </c>
      <c r="B22" s="269" t="str">
        <f>ｼﾌﾄ原本!C13</f>
        <v>H.S</v>
      </c>
      <c r="C22" s="784" t="str">
        <f>ｼﾌﾄ原本!AA13</f>
        <v>F</v>
      </c>
      <c r="D22" s="435">
        <f>IF(COUNTIF($H$14:$H$30,9),VLOOKUP(9,$H$14:$CU$30,3,FALSE),0)</f>
        <v>0</v>
      </c>
      <c r="E22" s="423">
        <f>IF(COUNTIF($H$14:$H$30,9),VLOOKUP(9,$H$14:$CU$30,4,FALSE),0)</f>
        <v>0</v>
      </c>
      <c r="F22" s="430">
        <f>IF(COUNTIF($H$14:$H$30,9),VLOOKUP(9,$H$14:$CU$30,92,FALSE),0)</f>
        <v>0</v>
      </c>
      <c r="G22" s="431">
        <f>IF(COUNTIF($H$14:$H$30,9),VLOOKUP(9,$H$14:$CW$30,94,FALSE),0)</f>
        <v>0</v>
      </c>
      <c r="H22" s="787"/>
      <c r="I22" s="798">
        <f>IF(H22=0,0,LOOKUP(H22,ﾃﾞｰﾀ入力!$C$3:'ﾃﾞｰﾀ入力'!$C$40,ﾃﾞｰﾀ入力!$D$3:'ﾃﾞｰﾀ入力'!$D$40))</f>
        <v>0</v>
      </c>
      <c r="J22" s="790"/>
      <c r="K22" s="791"/>
      <c r="L22" s="667">
        <f t="shared" ref="L22:AQ22" si="31">IF(AND(L12&gt;=$J$22,L12&lt;$K$22),"*",0)</f>
        <v>0</v>
      </c>
      <c r="M22" s="668">
        <f t="shared" si="31"/>
        <v>0</v>
      </c>
      <c r="N22" s="931">
        <f t="shared" si="31"/>
        <v>0</v>
      </c>
      <c r="O22" s="928">
        <f t="shared" si="31"/>
        <v>0</v>
      </c>
      <c r="P22" s="835">
        <f t="shared" si="31"/>
        <v>0</v>
      </c>
      <c r="Q22" s="832">
        <f t="shared" si="31"/>
        <v>0</v>
      </c>
      <c r="R22" s="834">
        <f t="shared" si="31"/>
        <v>0</v>
      </c>
      <c r="S22" s="832">
        <f t="shared" si="31"/>
        <v>0</v>
      </c>
      <c r="T22" s="835">
        <f t="shared" si="31"/>
        <v>0</v>
      </c>
      <c r="U22" s="831">
        <f t="shared" si="31"/>
        <v>0</v>
      </c>
      <c r="V22" s="832">
        <f t="shared" si="31"/>
        <v>0</v>
      </c>
      <c r="W22" s="833">
        <f t="shared" si="31"/>
        <v>0</v>
      </c>
      <c r="X22" s="832">
        <f t="shared" si="31"/>
        <v>0</v>
      </c>
      <c r="Y22" s="832">
        <f t="shared" si="31"/>
        <v>0</v>
      </c>
      <c r="Z22" s="834">
        <f t="shared" si="31"/>
        <v>0</v>
      </c>
      <c r="AA22" s="832">
        <f t="shared" si="31"/>
        <v>0</v>
      </c>
      <c r="AB22" s="835">
        <f t="shared" si="31"/>
        <v>0</v>
      </c>
      <c r="AC22" s="831">
        <f t="shared" si="31"/>
        <v>0</v>
      </c>
      <c r="AD22" s="832">
        <f t="shared" si="31"/>
        <v>0</v>
      </c>
      <c r="AE22" s="833">
        <f t="shared" si="31"/>
        <v>0</v>
      </c>
      <c r="AF22" s="832">
        <f t="shared" si="31"/>
        <v>0</v>
      </c>
      <c r="AG22" s="832">
        <f t="shared" si="31"/>
        <v>0</v>
      </c>
      <c r="AH22" s="834">
        <f t="shared" si="31"/>
        <v>0</v>
      </c>
      <c r="AI22" s="832">
        <f t="shared" si="31"/>
        <v>0</v>
      </c>
      <c r="AJ22" s="835">
        <f t="shared" si="31"/>
        <v>0</v>
      </c>
      <c r="AK22" s="831">
        <f t="shared" si="31"/>
        <v>0</v>
      </c>
      <c r="AL22" s="832">
        <f t="shared" si="31"/>
        <v>0</v>
      </c>
      <c r="AM22" s="833">
        <f t="shared" si="31"/>
        <v>0</v>
      </c>
      <c r="AN22" s="832">
        <f t="shared" si="31"/>
        <v>0</v>
      </c>
      <c r="AO22" s="832">
        <f t="shared" si="31"/>
        <v>0</v>
      </c>
      <c r="AP22" s="834">
        <f t="shared" si="31"/>
        <v>0</v>
      </c>
      <c r="AQ22" s="832">
        <f t="shared" si="31"/>
        <v>0</v>
      </c>
      <c r="AR22" s="835">
        <f t="shared" ref="AR22:BW22" si="32">IF(AND(AR12&gt;=$J$22,AR12&lt;$K$22),"*",0)</f>
        <v>0</v>
      </c>
      <c r="AS22" s="831">
        <f t="shared" si="32"/>
        <v>0</v>
      </c>
      <c r="AT22" s="832">
        <f t="shared" si="32"/>
        <v>0</v>
      </c>
      <c r="AU22" s="833">
        <f t="shared" si="32"/>
        <v>0</v>
      </c>
      <c r="AV22" s="832">
        <f t="shared" si="32"/>
        <v>0</v>
      </c>
      <c r="AW22" s="832">
        <f t="shared" si="32"/>
        <v>0</v>
      </c>
      <c r="AX22" s="834">
        <f t="shared" si="32"/>
        <v>0</v>
      </c>
      <c r="AY22" s="832">
        <f t="shared" si="32"/>
        <v>0</v>
      </c>
      <c r="AZ22" s="835">
        <f t="shared" si="32"/>
        <v>0</v>
      </c>
      <c r="BA22" s="831">
        <f t="shared" si="32"/>
        <v>0</v>
      </c>
      <c r="BB22" s="832">
        <f t="shared" si="32"/>
        <v>0</v>
      </c>
      <c r="BC22" s="833">
        <f t="shared" si="32"/>
        <v>0</v>
      </c>
      <c r="BD22" s="832">
        <f t="shared" si="32"/>
        <v>0</v>
      </c>
      <c r="BE22" s="832">
        <f t="shared" si="32"/>
        <v>0</v>
      </c>
      <c r="BF22" s="834">
        <f t="shared" si="32"/>
        <v>0</v>
      </c>
      <c r="BG22" s="832">
        <f t="shared" si="32"/>
        <v>0</v>
      </c>
      <c r="BH22" s="835">
        <f t="shared" si="32"/>
        <v>0</v>
      </c>
      <c r="BI22" s="831">
        <f t="shared" si="32"/>
        <v>0</v>
      </c>
      <c r="BJ22" s="832">
        <f t="shared" si="32"/>
        <v>0</v>
      </c>
      <c r="BK22" s="833">
        <f t="shared" si="32"/>
        <v>0</v>
      </c>
      <c r="BL22" s="832">
        <f t="shared" si="32"/>
        <v>0</v>
      </c>
      <c r="BM22" s="832">
        <f t="shared" si="32"/>
        <v>0</v>
      </c>
      <c r="BN22" s="834">
        <f t="shared" si="32"/>
        <v>0</v>
      </c>
      <c r="BO22" s="832">
        <f t="shared" si="32"/>
        <v>0</v>
      </c>
      <c r="BP22" s="835">
        <f t="shared" si="32"/>
        <v>0</v>
      </c>
      <c r="BQ22" s="831">
        <f t="shared" si="32"/>
        <v>0</v>
      </c>
      <c r="BR22" s="832">
        <f t="shared" si="32"/>
        <v>0</v>
      </c>
      <c r="BS22" s="833">
        <f t="shared" si="32"/>
        <v>0</v>
      </c>
      <c r="BT22" s="832">
        <f t="shared" si="32"/>
        <v>0</v>
      </c>
      <c r="BU22" s="832">
        <f t="shared" si="32"/>
        <v>0</v>
      </c>
      <c r="BV22" s="834">
        <f t="shared" si="32"/>
        <v>0</v>
      </c>
      <c r="BW22" s="832">
        <f t="shared" si="32"/>
        <v>0</v>
      </c>
      <c r="BX22" s="835">
        <f t="shared" ref="BX22:CM22" si="33">IF(AND(BX12&gt;=$J$22,BX12&lt;$K$22),"*",0)</f>
        <v>0</v>
      </c>
      <c r="BY22" s="831">
        <f t="shared" si="33"/>
        <v>0</v>
      </c>
      <c r="BZ22" s="832">
        <f t="shared" si="33"/>
        <v>0</v>
      </c>
      <c r="CA22" s="833">
        <f t="shared" si="33"/>
        <v>0</v>
      </c>
      <c r="CB22" s="832">
        <f t="shared" si="33"/>
        <v>0</v>
      </c>
      <c r="CC22" s="832">
        <f t="shared" si="33"/>
        <v>0</v>
      </c>
      <c r="CD22" s="834">
        <f t="shared" si="33"/>
        <v>0</v>
      </c>
      <c r="CE22" s="832">
        <f t="shared" si="33"/>
        <v>0</v>
      </c>
      <c r="CF22" s="835">
        <f t="shared" si="33"/>
        <v>0</v>
      </c>
      <c r="CG22" s="831">
        <f t="shared" si="33"/>
        <v>0</v>
      </c>
      <c r="CH22" s="832">
        <f t="shared" si="33"/>
        <v>0</v>
      </c>
      <c r="CI22" s="643">
        <f t="shared" si="33"/>
        <v>0</v>
      </c>
      <c r="CJ22" s="639">
        <f t="shared" si="33"/>
        <v>0</v>
      </c>
      <c r="CK22" s="639">
        <f t="shared" si="33"/>
        <v>0</v>
      </c>
      <c r="CL22" s="640">
        <f t="shared" si="33"/>
        <v>0</v>
      </c>
      <c r="CM22" s="556">
        <f t="shared" si="33"/>
        <v>0</v>
      </c>
      <c r="CN22" s="1128">
        <f t="shared" si="4"/>
        <v>0</v>
      </c>
      <c r="CO22" s="1129"/>
      <c r="CP22" s="1123">
        <f>IF(CN22=0,0,LOOKUP(CN22,ﾃﾞｰﾀ入力!$AR$13:'ﾃﾞｰﾀ入力'!$AR$34,ﾃﾞｰﾀ入力!$AS$13:'ﾃﾞｰﾀ入力'!$AS$34))</f>
        <v>0</v>
      </c>
      <c r="CQ22" s="1123"/>
      <c r="CR22" s="294">
        <f t="shared" si="5"/>
        <v>0</v>
      </c>
      <c r="CS22" s="294">
        <f t="shared" si="6"/>
        <v>0</v>
      </c>
      <c r="CT22" s="294">
        <f t="shared" si="7"/>
        <v>0</v>
      </c>
      <c r="CU22" s="295">
        <f t="shared" si="12"/>
        <v>0</v>
      </c>
      <c r="CV22" s="296">
        <f>IF(H22=0,0,LOOKUP(H22,ﾃﾞｰﾀ入力!$C$3:'ﾃﾞｰﾀ入力'!$C$52,ﾃﾞｰﾀ入力!$E$3:'ﾃﾞｰﾀ入力'!$E$51))</f>
        <v>0</v>
      </c>
      <c r="CW22" s="297">
        <f>IF(H22=0,0,LOOKUP(H22,ﾃﾞｰﾀ入力!$C$3:'ﾃﾞｰﾀ入力'!$C$52,ﾃﾞｰﾀ入力!$F$3:'ﾃﾞｰﾀ入力'!$F$51))</f>
        <v>0</v>
      </c>
      <c r="CY22" s="69"/>
      <c r="CZ22" s="69"/>
      <c r="DA22" s="69"/>
    </row>
    <row r="23" spans="1:105" ht="22.5" customHeight="1">
      <c r="A23" s="443">
        <f t="shared" si="8"/>
        <v>10</v>
      </c>
      <c r="B23" s="269" t="str">
        <f>ｼﾌﾄ原本!C14</f>
        <v>C.E</v>
      </c>
      <c r="C23" s="784" t="str">
        <f>ｼﾌﾄ原本!AA14</f>
        <v>X</v>
      </c>
      <c r="D23" s="435">
        <f>IF(COUNTIF($H$14:$H$30,10),VLOOKUP(10,$H$14:$CU$30,3,FALSE),0)</f>
        <v>0</v>
      </c>
      <c r="E23" s="423">
        <f>IF(COUNTIF($H$14:$H$30,10),VLOOKUP(10,$H$14:$CU$30,4,FALSE),0)</f>
        <v>0</v>
      </c>
      <c r="F23" s="430">
        <f>IF(COUNTIF($H$14:$H$30,10),VLOOKUP(10,$H$14:$CU$30,92,FALSE),0)</f>
        <v>0</v>
      </c>
      <c r="G23" s="431">
        <f>IF(COUNTIF($H$14:$H$30,10),VLOOKUP(10,$H$14:$CW$30,94,FALSE),0)</f>
        <v>0</v>
      </c>
      <c r="H23" s="787"/>
      <c r="I23" s="798">
        <f>IF(H23=0,0,LOOKUP(H23,ﾃﾞｰﾀ入力!$C$3:'ﾃﾞｰﾀ入力'!$C$40,ﾃﾞｰﾀ入力!$D$3:'ﾃﾞｰﾀ入力'!$D$40))</f>
        <v>0</v>
      </c>
      <c r="J23" s="790"/>
      <c r="K23" s="791"/>
      <c r="L23" s="667">
        <f t="shared" ref="L23:AQ23" si="34">IF(AND(L12&gt;=$J$23,L12&lt;$K$23),"*",0)</f>
        <v>0</v>
      </c>
      <c r="M23" s="668">
        <f t="shared" si="34"/>
        <v>0</v>
      </c>
      <c r="N23" s="931">
        <f t="shared" si="34"/>
        <v>0</v>
      </c>
      <c r="O23" s="928">
        <f t="shared" si="34"/>
        <v>0</v>
      </c>
      <c r="P23" s="835">
        <f t="shared" si="34"/>
        <v>0</v>
      </c>
      <c r="Q23" s="832">
        <f t="shared" si="34"/>
        <v>0</v>
      </c>
      <c r="R23" s="834">
        <f t="shared" si="34"/>
        <v>0</v>
      </c>
      <c r="S23" s="832">
        <f t="shared" si="34"/>
        <v>0</v>
      </c>
      <c r="T23" s="835">
        <f t="shared" si="34"/>
        <v>0</v>
      </c>
      <c r="U23" s="831">
        <f t="shared" si="34"/>
        <v>0</v>
      </c>
      <c r="V23" s="832">
        <f t="shared" si="34"/>
        <v>0</v>
      </c>
      <c r="W23" s="833">
        <f t="shared" si="34"/>
        <v>0</v>
      </c>
      <c r="X23" s="832">
        <f t="shared" si="34"/>
        <v>0</v>
      </c>
      <c r="Y23" s="832">
        <f t="shared" si="34"/>
        <v>0</v>
      </c>
      <c r="Z23" s="834">
        <f t="shared" si="34"/>
        <v>0</v>
      </c>
      <c r="AA23" s="832">
        <f t="shared" si="34"/>
        <v>0</v>
      </c>
      <c r="AB23" s="835">
        <f t="shared" si="34"/>
        <v>0</v>
      </c>
      <c r="AC23" s="831">
        <f t="shared" si="34"/>
        <v>0</v>
      </c>
      <c r="AD23" s="832">
        <f t="shared" si="34"/>
        <v>0</v>
      </c>
      <c r="AE23" s="833">
        <f t="shared" si="34"/>
        <v>0</v>
      </c>
      <c r="AF23" s="832">
        <f t="shared" si="34"/>
        <v>0</v>
      </c>
      <c r="AG23" s="832">
        <f t="shared" si="34"/>
        <v>0</v>
      </c>
      <c r="AH23" s="834">
        <f t="shared" si="34"/>
        <v>0</v>
      </c>
      <c r="AI23" s="832">
        <f t="shared" si="34"/>
        <v>0</v>
      </c>
      <c r="AJ23" s="835">
        <f t="shared" si="34"/>
        <v>0</v>
      </c>
      <c r="AK23" s="831">
        <f t="shared" si="34"/>
        <v>0</v>
      </c>
      <c r="AL23" s="832">
        <f t="shared" si="34"/>
        <v>0</v>
      </c>
      <c r="AM23" s="833">
        <f t="shared" si="34"/>
        <v>0</v>
      </c>
      <c r="AN23" s="832">
        <f t="shared" si="34"/>
        <v>0</v>
      </c>
      <c r="AO23" s="832">
        <f t="shared" si="34"/>
        <v>0</v>
      </c>
      <c r="AP23" s="834">
        <f t="shared" si="34"/>
        <v>0</v>
      </c>
      <c r="AQ23" s="832">
        <f t="shared" si="34"/>
        <v>0</v>
      </c>
      <c r="AR23" s="835">
        <f t="shared" ref="AR23:BW23" si="35">IF(AND(AR12&gt;=$J$23,AR12&lt;$K$23),"*",0)</f>
        <v>0</v>
      </c>
      <c r="AS23" s="831">
        <f t="shared" si="35"/>
        <v>0</v>
      </c>
      <c r="AT23" s="832">
        <f t="shared" si="35"/>
        <v>0</v>
      </c>
      <c r="AU23" s="833">
        <f t="shared" si="35"/>
        <v>0</v>
      </c>
      <c r="AV23" s="832">
        <f t="shared" si="35"/>
        <v>0</v>
      </c>
      <c r="AW23" s="832">
        <f t="shared" si="35"/>
        <v>0</v>
      </c>
      <c r="AX23" s="834">
        <f t="shared" si="35"/>
        <v>0</v>
      </c>
      <c r="AY23" s="832">
        <f t="shared" si="35"/>
        <v>0</v>
      </c>
      <c r="AZ23" s="835">
        <f t="shared" si="35"/>
        <v>0</v>
      </c>
      <c r="BA23" s="831">
        <f t="shared" si="35"/>
        <v>0</v>
      </c>
      <c r="BB23" s="832">
        <f t="shared" si="35"/>
        <v>0</v>
      </c>
      <c r="BC23" s="833">
        <f t="shared" si="35"/>
        <v>0</v>
      </c>
      <c r="BD23" s="832">
        <f t="shared" si="35"/>
        <v>0</v>
      </c>
      <c r="BE23" s="832">
        <f t="shared" si="35"/>
        <v>0</v>
      </c>
      <c r="BF23" s="834">
        <f t="shared" si="35"/>
        <v>0</v>
      </c>
      <c r="BG23" s="832">
        <f t="shared" si="35"/>
        <v>0</v>
      </c>
      <c r="BH23" s="835">
        <f t="shared" si="35"/>
        <v>0</v>
      </c>
      <c r="BI23" s="831">
        <f t="shared" si="35"/>
        <v>0</v>
      </c>
      <c r="BJ23" s="832">
        <f t="shared" si="35"/>
        <v>0</v>
      </c>
      <c r="BK23" s="833">
        <f t="shared" si="35"/>
        <v>0</v>
      </c>
      <c r="BL23" s="832">
        <f t="shared" si="35"/>
        <v>0</v>
      </c>
      <c r="BM23" s="832">
        <f t="shared" si="35"/>
        <v>0</v>
      </c>
      <c r="BN23" s="834">
        <f t="shared" si="35"/>
        <v>0</v>
      </c>
      <c r="BO23" s="832">
        <f t="shared" si="35"/>
        <v>0</v>
      </c>
      <c r="BP23" s="835">
        <f t="shared" si="35"/>
        <v>0</v>
      </c>
      <c r="BQ23" s="831">
        <f t="shared" si="35"/>
        <v>0</v>
      </c>
      <c r="BR23" s="832">
        <f t="shared" si="35"/>
        <v>0</v>
      </c>
      <c r="BS23" s="833">
        <f t="shared" si="35"/>
        <v>0</v>
      </c>
      <c r="BT23" s="832">
        <f t="shared" si="35"/>
        <v>0</v>
      </c>
      <c r="BU23" s="832">
        <f t="shared" si="35"/>
        <v>0</v>
      </c>
      <c r="BV23" s="834">
        <f t="shared" si="35"/>
        <v>0</v>
      </c>
      <c r="BW23" s="832">
        <f t="shared" si="35"/>
        <v>0</v>
      </c>
      <c r="BX23" s="835">
        <f t="shared" ref="BX23:CM23" si="36">IF(AND(BX12&gt;=$J$23,BX12&lt;$K$23),"*",0)</f>
        <v>0</v>
      </c>
      <c r="BY23" s="831">
        <f t="shared" si="36"/>
        <v>0</v>
      </c>
      <c r="BZ23" s="832">
        <f t="shared" si="36"/>
        <v>0</v>
      </c>
      <c r="CA23" s="833">
        <f t="shared" si="36"/>
        <v>0</v>
      </c>
      <c r="CB23" s="832">
        <f t="shared" si="36"/>
        <v>0</v>
      </c>
      <c r="CC23" s="832">
        <f t="shared" si="36"/>
        <v>0</v>
      </c>
      <c r="CD23" s="834">
        <f t="shared" si="36"/>
        <v>0</v>
      </c>
      <c r="CE23" s="832">
        <f t="shared" si="36"/>
        <v>0</v>
      </c>
      <c r="CF23" s="835">
        <f t="shared" si="36"/>
        <v>0</v>
      </c>
      <c r="CG23" s="831">
        <f t="shared" si="36"/>
        <v>0</v>
      </c>
      <c r="CH23" s="832">
        <f t="shared" si="36"/>
        <v>0</v>
      </c>
      <c r="CI23" s="643">
        <f t="shared" si="36"/>
        <v>0</v>
      </c>
      <c r="CJ23" s="639">
        <f t="shared" si="36"/>
        <v>0</v>
      </c>
      <c r="CK23" s="639">
        <f t="shared" si="36"/>
        <v>0</v>
      </c>
      <c r="CL23" s="640">
        <f t="shared" si="36"/>
        <v>0</v>
      </c>
      <c r="CM23" s="556">
        <f t="shared" si="36"/>
        <v>0</v>
      </c>
      <c r="CN23" s="1128">
        <f t="shared" si="4"/>
        <v>0</v>
      </c>
      <c r="CO23" s="1129"/>
      <c r="CP23" s="1123">
        <f>IF(CN23=0,0,LOOKUP(CN23,ﾃﾞｰﾀ入力!$AR$13:'ﾃﾞｰﾀ入力'!$AR$34,ﾃﾞｰﾀ入力!$AS$13:'ﾃﾞｰﾀ入力'!$AS$34))</f>
        <v>0</v>
      </c>
      <c r="CQ23" s="1123"/>
      <c r="CR23" s="294">
        <f t="shared" si="5"/>
        <v>0</v>
      </c>
      <c r="CS23" s="294">
        <f t="shared" si="6"/>
        <v>0</v>
      </c>
      <c r="CT23" s="294">
        <f t="shared" si="7"/>
        <v>0</v>
      </c>
      <c r="CU23" s="295">
        <f t="shared" si="12"/>
        <v>0</v>
      </c>
      <c r="CV23" s="296">
        <f>IF(H23=0,0,LOOKUP(H23,ﾃﾞｰﾀ入力!$C$3:'ﾃﾞｰﾀ入力'!$C$52,ﾃﾞｰﾀ入力!$E$3:'ﾃﾞｰﾀ入力'!$E$51))</f>
        <v>0</v>
      </c>
      <c r="CW23" s="297">
        <f>IF(H23=0,0,LOOKUP(H23,ﾃﾞｰﾀ入力!$C$3:'ﾃﾞｰﾀ入力'!$C$52,ﾃﾞｰﾀ入力!$F$3:'ﾃﾞｰﾀ入力'!$F$51))</f>
        <v>0</v>
      </c>
      <c r="CY23" s="69"/>
      <c r="CZ23" s="69"/>
      <c r="DA23" s="69"/>
    </row>
    <row r="24" spans="1:105" ht="22.5" customHeight="1">
      <c r="A24" s="443">
        <f t="shared" si="8"/>
        <v>11</v>
      </c>
      <c r="B24" s="269" t="str">
        <f>ｼﾌﾄ原本!C15</f>
        <v>K.J</v>
      </c>
      <c r="C24" s="784" t="str">
        <f>ｼﾌﾄ原本!AA15</f>
        <v>X</v>
      </c>
      <c r="D24" s="435">
        <f>IF(COUNTIF($H$14:$H$30,11),VLOOKUP(11,$H$14:$CU$30,3,FALSE),0)</f>
        <v>0</v>
      </c>
      <c r="E24" s="423">
        <f>IF(COUNTIF($H$14:$H$30,11),VLOOKUP(11,$H$14:$CU$30,4,FALSE),0)</f>
        <v>0</v>
      </c>
      <c r="F24" s="430">
        <f>IF(COUNTIF($H$14:$H$30,11),VLOOKUP(11,$H$14:$CU$30,92,FALSE),0)</f>
        <v>0</v>
      </c>
      <c r="G24" s="431">
        <f>IF(COUNTIF($H$14:$H$30,11),VLOOKUP(11,$H$14:$CW$30,94,FALSE),0)</f>
        <v>0</v>
      </c>
      <c r="H24" s="787"/>
      <c r="I24" s="798">
        <f>IF(H24=0,0,LOOKUP(H24,ﾃﾞｰﾀ入力!$C$3:'ﾃﾞｰﾀ入力'!$C$40,ﾃﾞｰﾀ入力!$D$3:'ﾃﾞｰﾀ入力'!$D$40))</f>
        <v>0</v>
      </c>
      <c r="J24" s="790"/>
      <c r="K24" s="791"/>
      <c r="L24" s="667">
        <f t="shared" ref="L24:AQ24" si="37">IF(AND(L12&gt;=$J$24,L12&lt;$K$24),"*",0)</f>
        <v>0</v>
      </c>
      <c r="M24" s="668">
        <f t="shared" si="37"/>
        <v>0</v>
      </c>
      <c r="N24" s="931">
        <f t="shared" si="37"/>
        <v>0</v>
      </c>
      <c r="O24" s="928">
        <f t="shared" si="37"/>
        <v>0</v>
      </c>
      <c r="P24" s="835">
        <f t="shared" si="37"/>
        <v>0</v>
      </c>
      <c r="Q24" s="832">
        <f t="shared" si="37"/>
        <v>0</v>
      </c>
      <c r="R24" s="834">
        <f t="shared" si="37"/>
        <v>0</v>
      </c>
      <c r="S24" s="832">
        <f t="shared" si="37"/>
        <v>0</v>
      </c>
      <c r="T24" s="835">
        <f t="shared" si="37"/>
        <v>0</v>
      </c>
      <c r="U24" s="831">
        <f t="shared" si="37"/>
        <v>0</v>
      </c>
      <c r="V24" s="832">
        <f t="shared" si="37"/>
        <v>0</v>
      </c>
      <c r="W24" s="833">
        <f t="shared" si="37"/>
        <v>0</v>
      </c>
      <c r="X24" s="832">
        <f t="shared" si="37"/>
        <v>0</v>
      </c>
      <c r="Y24" s="832">
        <f t="shared" si="37"/>
        <v>0</v>
      </c>
      <c r="Z24" s="834">
        <f t="shared" si="37"/>
        <v>0</v>
      </c>
      <c r="AA24" s="832">
        <f t="shared" si="37"/>
        <v>0</v>
      </c>
      <c r="AB24" s="835">
        <f t="shared" si="37"/>
        <v>0</v>
      </c>
      <c r="AC24" s="831">
        <f t="shared" si="37"/>
        <v>0</v>
      </c>
      <c r="AD24" s="832">
        <f t="shared" si="37"/>
        <v>0</v>
      </c>
      <c r="AE24" s="833">
        <f t="shared" si="37"/>
        <v>0</v>
      </c>
      <c r="AF24" s="832">
        <f t="shared" si="37"/>
        <v>0</v>
      </c>
      <c r="AG24" s="832">
        <f t="shared" si="37"/>
        <v>0</v>
      </c>
      <c r="AH24" s="834">
        <f t="shared" si="37"/>
        <v>0</v>
      </c>
      <c r="AI24" s="832">
        <f t="shared" si="37"/>
        <v>0</v>
      </c>
      <c r="AJ24" s="835">
        <f t="shared" si="37"/>
        <v>0</v>
      </c>
      <c r="AK24" s="831">
        <f t="shared" si="37"/>
        <v>0</v>
      </c>
      <c r="AL24" s="832">
        <f t="shared" si="37"/>
        <v>0</v>
      </c>
      <c r="AM24" s="833">
        <f t="shared" si="37"/>
        <v>0</v>
      </c>
      <c r="AN24" s="832">
        <f t="shared" si="37"/>
        <v>0</v>
      </c>
      <c r="AO24" s="832">
        <f t="shared" si="37"/>
        <v>0</v>
      </c>
      <c r="AP24" s="834">
        <f t="shared" si="37"/>
        <v>0</v>
      </c>
      <c r="AQ24" s="832">
        <f t="shared" si="37"/>
        <v>0</v>
      </c>
      <c r="AR24" s="835">
        <f t="shared" ref="AR24:BW24" si="38">IF(AND(AR12&gt;=$J$24,AR12&lt;$K$24),"*",0)</f>
        <v>0</v>
      </c>
      <c r="AS24" s="831">
        <f t="shared" si="38"/>
        <v>0</v>
      </c>
      <c r="AT24" s="832">
        <f t="shared" si="38"/>
        <v>0</v>
      </c>
      <c r="AU24" s="833">
        <f t="shared" si="38"/>
        <v>0</v>
      </c>
      <c r="AV24" s="832">
        <f t="shared" si="38"/>
        <v>0</v>
      </c>
      <c r="AW24" s="832">
        <f t="shared" si="38"/>
        <v>0</v>
      </c>
      <c r="AX24" s="834">
        <f t="shared" si="38"/>
        <v>0</v>
      </c>
      <c r="AY24" s="832">
        <f t="shared" si="38"/>
        <v>0</v>
      </c>
      <c r="AZ24" s="835">
        <f t="shared" si="38"/>
        <v>0</v>
      </c>
      <c r="BA24" s="831">
        <f t="shared" si="38"/>
        <v>0</v>
      </c>
      <c r="BB24" s="832">
        <f t="shared" si="38"/>
        <v>0</v>
      </c>
      <c r="BC24" s="833">
        <f t="shared" si="38"/>
        <v>0</v>
      </c>
      <c r="BD24" s="832">
        <f t="shared" si="38"/>
        <v>0</v>
      </c>
      <c r="BE24" s="832">
        <f t="shared" si="38"/>
        <v>0</v>
      </c>
      <c r="BF24" s="834">
        <f t="shared" si="38"/>
        <v>0</v>
      </c>
      <c r="BG24" s="832">
        <f t="shared" si="38"/>
        <v>0</v>
      </c>
      <c r="BH24" s="835">
        <f t="shared" si="38"/>
        <v>0</v>
      </c>
      <c r="BI24" s="831">
        <f t="shared" si="38"/>
        <v>0</v>
      </c>
      <c r="BJ24" s="832">
        <f t="shared" si="38"/>
        <v>0</v>
      </c>
      <c r="BK24" s="833">
        <f t="shared" si="38"/>
        <v>0</v>
      </c>
      <c r="BL24" s="832">
        <f t="shared" si="38"/>
        <v>0</v>
      </c>
      <c r="BM24" s="832">
        <f t="shared" si="38"/>
        <v>0</v>
      </c>
      <c r="BN24" s="834">
        <f t="shared" si="38"/>
        <v>0</v>
      </c>
      <c r="BO24" s="832">
        <f t="shared" si="38"/>
        <v>0</v>
      </c>
      <c r="BP24" s="835">
        <f t="shared" si="38"/>
        <v>0</v>
      </c>
      <c r="BQ24" s="831">
        <f t="shared" si="38"/>
        <v>0</v>
      </c>
      <c r="BR24" s="832">
        <f t="shared" si="38"/>
        <v>0</v>
      </c>
      <c r="BS24" s="833">
        <f t="shared" si="38"/>
        <v>0</v>
      </c>
      <c r="BT24" s="832">
        <f t="shared" si="38"/>
        <v>0</v>
      </c>
      <c r="BU24" s="832">
        <f t="shared" si="38"/>
        <v>0</v>
      </c>
      <c r="BV24" s="834">
        <f t="shared" si="38"/>
        <v>0</v>
      </c>
      <c r="BW24" s="832">
        <f t="shared" si="38"/>
        <v>0</v>
      </c>
      <c r="BX24" s="835">
        <f t="shared" ref="BX24:CM24" si="39">IF(AND(BX12&gt;=$J$24,BX12&lt;$K$24),"*",0)</f>
        <v>0</v>
      </c>
      <c r="BY24" s="831">
        <f t="shared" si="39"/>
        <v>0</v>
      </c>
      <c r="BZ24" s="832">
        <f t="shared" si="39"/>
        <v>0</v>
      </c>
      <c r="CA24" s="833">
        <f t="shared" si="39"/>
        <v>0</v>
      </c>
      <c r="CB24" s="832">
        <f t="shared" si="39"/>
        <v>0</v>
      </c>
      <c r="CC24" s="832">
        <f t="shared" si="39"/>
        <v>0</v>
      </c>
      <c r="CD24" s="834">
        <f t="shared" si="39"/>
        <v>0</v>
      </c>
      <c r="CE24" s="832">
        <f t="shared" si="39"/>
        <v>0</v>
      </c>
      <c r="CF24" s="835">
        <f t="shared" si="39"/>
        <v>0</v>
      </c>
      <c r="CG24" s="831">
        <f t="shared" si="39"/>
        <v>0</v>
      </c>
      <c r="CH24" s="832">
        <f t="shared" si="39"/>
        <v>0</v>
      </c>
      <c r="CI24" s="643">
        <f t="shared" si="39"/>
        <v>0</v>
      </c>
      <c r="CJ24" s="639">
        <f t="shared" si="39"/>
        <v>0</v>
      </c>
      <c r="CK24" s="639">
        <f t="shared" si="39"/>
        <v>0</v>
      </c>
      <c r="CL24" s="640">
        <f t="shared" si="39"/>
        <v>0</v>
      </c>
      <c r="CM24" s="556">
        <f t="shared" si="39"/>
        <v>0</v>
      </c>
      <c r="CN24" s="1128">
        <f t="shared" si="4"/>
        <v>0</v>
      </c>
      <c r="CO24" s="1129"/>
      <c r="CP24" s="1123">
        <f>IF(CN24=0,0,LOOKUP(CN24,ﾃﾞｰﾀ入力!$AR$13:'ﾃﾞｰﾀ入力'!$AR$34,ﾃﾞｰﾀ入力!$AS$13:'ﾃﾞｰﾀ入力'!$AS$34))</f>
        <v>0</v>
      </c>
      <c r="CQ24" s="1123"/>
      <c r="CR24" s="294">
        <f t="shared" si="5"/>
        <v>0</v>
      </c>
      <c r="CS24" s="294">
        <f t="shared" si="6"/>
        <v>0</v>
      </c>
      <c r="CT24" s="294">
        <f t="shared" si="7"/>
        <v>0</v>
      </c>
      <c r="CU24" s="295">
        <f t="shared" si="12"/>
        <v>0</v>
      </c>
      <c r="CV24" s="296">
        <f>IF(H24=0,0,LOOKUP(H24,ﾃﾞｰﾀ入力!$C$3:'ﾃﾞｰﾀ入力'!$C$52,ﾃﾞｰﾀ入力!$E$3:'ﾃﾞｰﾀ入力'!$E$51))</f>
        <v>0</v>
      </c>
      <c r="CW24" s="297">
        <f>IF(H24=0,0,LOOKUP(H24,ﾃﾞｰﾀ入力!$C$3:'ﾃﾞｰﾀ入力'!$C$52,ﾃﾞｰﾀ入力!$F$3:'ﾃﾞｰﾀ入力'!$F$51))</f>
        <v>0</v>
      </c>
      <c r="CY24" s="69"/>
      <c r="CZ24" s="69"/>
      <c r="DA24" s="69"/>
    </row>
    <row r="25" spans="1:105" ht="22.5" customHeight="1">
      <c r="A25" s="443">
        <f t="shared" si="8"/>
        <v>12</v>
      </c>
      <c r="B25" s="269" t="str">
        <f>ｼﾌﾄ原本!C16</f>
        <v>Y.K</v>
      </c>
      <c r="C25" s="784" t="str">
        <f>ｼﾌﾄ原本!AA16</f>
        <v>X</v>
      </c>
      <c r="D25" s="435">
        <f>IF(COUNTIF($H$14:$H$30,12),VLOOKUP(12,$H$14:$CU$30,3,FALSE),0)</f>
        <v>0</v>
      </c>
      <c r="E25" s="423">
        <f>IF(COUNTIF($H$14:$H$30,12),VLOOKUP(12,$H$14:$CU$30,4,FALSE),0)</f>
        <v>0</v>
      </c>
      <c r="F25" s="430">
        <f>IF(COUNTIF($H$14:$H$30,12),VLOOKUP(12,$H$14:$CU$30,92,FALSE),0)</f>
        <v>0</v>
      </c>
      <c r="G25" s="431">
        <f>IF(COUNTIF($H$14:$H$30,12),VLOOKUP(12,$H$14:$CW$30,94,FALSE),0)</f>
        <v>0</v>
      </c>
      <c r="H25" s="787"/>
      <c r="I25" s="798">
        <f>IF(H25=0,0,LOOKUP(H25,ﾃﾞｰﾀ入力!$C$3:'ﾃﾞｰﾀ入力'!$C$40,ﾃﾞｰﾀ入力!$D$3:'ﾃﾞｰﾀ入力'!$D$40))</f>
        <v>0</v>
      </c>
      <c r="J25" s="792"/>
      <c r="K25" s="793"/>
      <c r="L25" s="667">
        <f t="shared" ref="L25:AQ25" si="40">IF(AND(L12&gt;=$J$25,L12&lt;$K$25),"*",0)</f>
        <v>0</v>
      </c>
      <c r="M25" s="668">
        <f t="shared" si="40"/>
        <v>0</v>
      </c>
      <c r="N25" s="931">
        <f t="shared" si="40"/>
        <v>0</v>
      </c>
      <c r="O25" s="928">
        <f t="shared" si="40"/>
        <v>0</v>
      </c>
      <c r="P25" s="835">
        <f t="shared" si="40"/>
        <v>0</v>
      </c>
      <c r="Q25" s="832">
        <f t="shared" si="40"/>
        <v>0</v>
      </c>
      <c r="R25" s="834">
        <f t="shared" si="40"/>
        <v>0</v>
      </c>
      <c r="S25" s="832">
        <f t="shared" si="40"/>
        <v>0</v>
      </c>
      <c r="T25" s="835">
        <f t="shared" si="40"/>
        <v>0</v>
      </c>
      <c r="U25" s="831">
        <f t="shared" si="40"/>
        <v>0</v>
      </c>
      <c r="V25" s="832">
        <f t="shared" si="40"/>
        <v>0</v>
      </c>
      <c r="W25" s="833">
        <f t="shared" si="40"/>
        <v>0</v>
      </c>
      <c r="X25" s="832">
        <f t="shared" si="40"/>
        <v>0</v>
      </c>
      <c r="Y25" s="832">
        <f t="shared" si="40"/>
        <v>0</v>
      </c>
      <c r="Z25" s="834">
        <f t="shared" si="40"/>
        <v>0</v>
      </c>
      <c r="AA25" s="832">
        <f t="shared" si="40"/>
        <v>0</v>
      </c>
      <c r="AB25" s="835">
        <f t="shared" si="40"/>
        <v>0</v>
      </c>
      <c r="AC25" s="831">
        <f t="shared" si="40"/>
        <v>0</v>
      </c>
      <c r="AD25" s="832">
        <f t="shared" si="40"/>
        <v>0</v>
      </c>
      <c r="AE25" s="833">
        <f t="shared" si="40"/>
        <v>0</v>
      </c>
      <c r="AF25" s="832">
        <f t="shared" si="40"/>
        <v>0</v>
      </c>
      <c r="AG25" s="832">
        <f t="shared" si="40"/>
        <v>0</v>
      </c>
      <c r="AH25" s="834">
        <f t="shared" si="40"/>
        <v>0</v>
      </c>
      <c r="AI25" s="832">
        <f t="shared" si="40"/>
        <v>0</v>
      </c>
      <c r="AJ25" s="835">
        <f t="shared" si="40"/>
        <v>0</v>
      </c>
      <c r="AK25" s="831">
        <f t="shared" si="40"/>
        <v>0</v>
      </c>
      <c r="AL25" s="832">
        <f t="shared" si="40"/>
        <v>0</v>
      </c>
      <c r="AM25" s="833">
        <f t="shared" si="40"/>
        <v>0</v>
      </c>
      <c r="AN25" s="832">
        <f t="shared" si="40"/>
        <v>0</v>
      </c>
      <c r="AO25" s="832">
        <f t="shared" si="40"/>
        <v>0</v>
      </c>
      <c r="AP25" s="834">
        <f t="shared" si="40"/>
        <v>0</v>
      </c>
      <c r="AQ25" s="832">
        <f t="shared" si="40"/>
        <v>0</v>
      </c>
      <c r="AR25" s="835">
        <f t="shared" ref="AR25:BW25" si="41">IF(AND(AR12&gt;=$J$25,AR12&lt;$K$25),"*",0)</f>
        <v>0</v>
      </c>
      <c r="AS25" s="831">
        <f t="shared" si="41"/>
        <v>0</v>
      </c>
      <c r="AT25" s="832">
        <f t="shared" si="41"/>
        <v>0</v>
      </c>
      <c r="AU25" s="833">
        <f t="shared" si="41"/>
        <v>0</v>
      </c>
      <c r="AV25" s="832">
        <f t="shared" si="41"/>
        <v>0</v>
      </c>
      <c r="AW25" s="832">
        <f t="shared" si="41"/>
        <v>0</v>
      </c>
      <c r="AX25" s="834">
        <f t="shared" si="41"/>
        <v>0</v>
      </c>
      <c r="AY25" s="832">
        <f t="shared" si="41"/>
        <v>0</v>
      </c>
      <c r="AZ25" s="835">
        <f t="shared" si="41"/>
        <v>0</v>
      </c>
      <c r="BA25" s="831">
        <f t="shared" si="41"/>
        <v>0</v>
      </c>
      <c r="BB25" s="832">
        <f t="shared" si="41"/>
        <v>0</v>
      </c>
      <c r="BC25" s="833">
        <f t="shared" si="41"/>
        <v>0</v>
      </c>
      <c r="BD25" s="832">
        <f t="shared" si="41"/>
        <v>0</v>
      </c>
      <c r="BE25" s="832">
        <f t="shared" si="41"/>
        <v>0</v>
      </c>
      <c r="BF25" s="834">
        <f t="shared" si="41"/>
        <v>0</v>
      </c>
      <c r="BG25" s="832">
        <f t="shared" si="41"/>
        <v>0</v>
      </c>
      <c r="BH25" s="835">
        <f t="shared" si="41"/>
        <v>0</v>
      </c>
      <c r="BI25" s="831">
        <f t="shared" si="41"/>
        <v>0</v>
      </c>
      <c r="BJ25" s="832">
        <f t="shared" si="41"/>
        <v>0</v>
      </c>
      <c r="BK25" s="833">
        <f t="shared" si="41"/>
        <v>0</v>
      </c>
      <c r="BL25" s="832">
        <f t="shared" si="41"/>
        <v>0</v>
      </c>
      <c r="BM25" s="832">
        <f t="shared" si="41"/>
        <v>0</v>
      </c>
      <c r="BN25" s="834">
        <f t="shared" si="41"/>
        <v>0</v>
      </c>
      <c r="BO25" s="832">
        <f t="shared" si="41"/>
        <v>0</v>
      </c>
      <c r="BP25" s="835">
        <f t="shared" si="41"/>
        <v>0</v>
      </c>
      <c r="BQ25" s="831">
        <f t="shared" si="41"/>
        <v>0</v>
      </c>
      <c r="BR25" s="832">
        <f t="shared" si="41"/>
        <v>0</v>
      </c>
      <c r="BS25" s="833">
        <f t="shared" si="41"/>
        <v>0</v>
      </c>
      <c r="BT25" s="832">
        <f t="shared" si="41"/>
        <v>0</v>
      </c>
      <c r="BU25" s="832">
        <f t="shared" si="41"/>
        <v>0</v>
      </c>
      <c r="BV25" s="834">
        <f t="shared" si="41"/>
        <v>0</v>
      </c>
      <c r="BW25" s="832">
        <f t="shared" si="41"/>
        <v>0</v>
      </c>
      <c r="BX25" s="835">
        <f t="shared" ref="BX25:CM25" si="42">IF(AND(BX12&gt;=$J$25,BX12&lt;$K$25),"*",0)</f>
        <v>0</v>
      </c>
      <c r="BY25" s="831">
        <f t="shared" si="42"/>
        <v>0</v>
      </c>
      <c r="BZ25" s="832">
        <f t="shared" si="42"/>
        <v>0</v>
      </c>
      <c r="CA25" s="833">
        <f t="shared" si="42"/>
        <v>0</v>
      </c>
      <c r="CB25" s="832">
        <f t="shared" si="42"/>
        <v>0</v>
      </c>
      <c r="CC25" s="832">
        <f t="shared" si="42"/>
        <v>0</v>
      </c>
      <c r="CD25" s="834">
        <f t="shared" si="42"/>
        <v>0</v>
      </c>
      <c r="CE25" s="832">
        <f t="shared" si="42"/>
        <v>0</v>
      </c>
      <c r="CF25" s="835">
        <f t="shared" si="42"/>
        <v>0</v>
      </c>
      <c r="CG25" s="831">
        <f t="shared" si="42"/>
        <v>0</v>
      </c>
      <c r="CH25" s="832">
        <f t="shared" si="42"/>
        <v>0</v>
      </c>
      <c r="CI25" s="643">
        <f t="shared" si="42"/>
        <v>0</v>
      </c>
      <c r="CJ25" s="639">
        <f t="shared" si="42"/>
        <v>0</v>
      </c>
      <c r="CK25" s="639">
        <f t="shared" si="42"/>
        <v>0</v>
      </c>
      <c r="CL25" s="640">
        <f t="shared" si="42"/>
        <v>0</v>
      </c>
      <c r="CM25" s="556">
        <f t="shared" si="42"/>
        <v>0</v>
      </c>
      <c r="CN25" s="1128">
        <f t="shared" si="4"/>
        <v>0</v>
      </c>
      <c r="CO25" s="1129"/>
      <c r="CP25" s="1123">
        <f>IF(CN25=0,0,LOOKUP(CN25,ﾃﾞｰﾀ入力!$AR$13:'ﾃﾞｰﾀ入力'!$AR$34,ﾃﾞｰﾀ入力!$AS$13:'ﾃﾞｰﾀ入力'!$AS$34))</f>
        <v>0</v>
      </c>
      <c r="CQ25" s="1123"/>
      <c r="CR25" s="294">
        <f t="shared" si="5"/>
        <v>0</v>
      </c>
      <c r="CS25" s="294">
        <f t="shared" si="6"/>
        <v>0</v>
      </c>
      <c r="CT25" s="294">
        <f t="shared" si="7"/>
        <v>0</v>
      </c>
      <c r="CU25" s="295">
        <f t="shared" si="12"/>
        <v>0</v>
      </c>
      <c r="CV25" s="296">
        <f>IF(H25=0,0,LOOKUP(H25,ﾃﾞｰﾀ入力!$C$3:'ﾃﾞｰﾀ入力'!$C$52,ﾃﾞｰﾀ入力!$E$3:'ﾃﾞｰﾀ入力'!$E$51))</f>
        <v>0</v>
      </c>
      <c r="CW25" s="297">
        <f>IF(H25=0,0,LOOKUP(H25,ﾃﾞｰﾀ入力!$C$3:'ﾃﾞｰﾀ入力'!$C$52,ﾃﾞｰﾀ入力!$F$3:'ﾃﾞｰﾀ入力'!$F$51))</f>
        <v>0</v>
      </c>
      <c r="CY25" s="69"/>
      <c r="CZ25" s="69"/>
      <c r="DA25" s="69"/>
    </row>
    <row r="26" spans="1:105" ht="22.5" customHeight="1">
      <c r="A26" s="443">
        <f t="shared" si="8"/>
        <v>13</v>
      </c>
      <c r="B26" s="269" t="str">
        <f>ｼﾌﾄ原本!C17</f>
        <v>T.R</v>
      </c>
      <c r="C26" s="784" t="str">
        <f>ｼﾌﾄ原本!AA17</f>
        <v>9-16</v>
      </c>
      <c r="D26" s="435">
        <f>IF(COUNTIF($H$14:$H$30,13),VLOOKUP(13,$H$14:$CU$30,3,FALSE),0)</f>
        <v>9</v>
      </c>
      <c r="E26" s="423">
        <f>IF(COUNTIF($H$14:$H$30,13),VLOOKUP(13,$H$14:$CU$30,4,FALSE),0)</f>
        <v>16</v>
      </c>
      <c r="F26" s="430">
        <f ca="1">IF(COUNTIF($H$14:$H$30,13),VLOOKUP(13,$H$14:$CU$30,92,FALSE),0)</f>
        <v>7662.5</v>
      </c>
      <c r="G26" s="431">
        <f ca="1">IF(COUNTIF($H$14:$H$30,13),VLOOKUP(13,$H$14:$CW$30,94,FALSE),0)</f>
        <v>900</v>
      </c>
      <c r="H26" s="787"/>
      <c r="I26" s="798">
        <f>IF(H26=0,0,LOOKUP(H26,ﾃﾞｰﾀ入力!$C$3:'ﾃﾞｰﾀ入力'!$C$40,ﾃﾞｰﾀ入力!$D$3:'ﾃﾞｰﾀ入力'!$D$40))</f>
        <v>0</v>
      </c>
      <c r="J26" s="790"/>
      <c r="K26" s="791"/>
      <c r="L26" s="667">
        <f t="shared" ref="L26:AQ26" si="43">IF(AND(L12&gt;=$J$26,L12&lt;$K$26),"*",0)</f>
        <v>0</v>
      </c>
      <c r="M26" s="668">
        <f t="shared" si="43"/>
        <v>0</v>
      </c>
      <c r="N26" s="669">
        <f t="shared" si="43"/>
        <v>0</v>
      </c>
      <c r="O26" s="670">
        <f t="shared" si="43"/>
        <v>0</v>
      </c>
      <c r="P26" s="641">
        <f t="shared" si="43"/>
        <v>0</v>
      </c>
      <c r="Q26" s="639">
        <f t="shared" si="43"/>
        <v>0</v>
      </c>
      <c r="R26" s="640">
        <f t="shared" si="43"/>
        <v>0</v>
      </c>
      <c r="S26" s="639">
        <f t="shared" si="43"/>
        <v>0</v>
      </c>
      <c r="T26" s="641">
        <f t="shared" si="43"/>
        <v>0</v>
      </c>
      <c r="U26" s="642">
        <f t="shared" si="43"/>
        <v>0</v>
      </c>
      <c r="V26" s="639">
        <f t="shared" si="43"/>
        <v>0</v>
      </c>
      <c r="W26" s="643">
        <f t="shared" si="43"/>
        <v>0</v>
      </c>
      <c r="X26" s="639">
        <f t="shared" si="43"/>
        <v>0</v>
      </c>
      <c r="Y26" s="639">
        <f t="shared" si="43"/>
        <v>0</v>
      </c>
      <c r="Z26" s="640">
        <f t="shared" si="43"/>
        <v>0</v>
      </c>
      <c r="AA26" s="639">
        <f t="shared" si="43"/>
        <v>0</v>
      </c>
      <c r="AB26" s="641">
        <f t="shared" si="43"/>
        <v>0</v>
      </c>
      <c r="AC26" s="831">
        <f t="shared" si="43"/>
        <v>0</v>
      </c>
      <c r="AD26" s="832">
        <f t="shared" si="43"/>
        <v>0</v>
      </c>
      <c r="AE26" s="833">
        <f t="shared" si="43"/>
        <v>0</v>
      </c>
      <c r="AF26" s="832">
        <f t="shared" si="43"/>
        <v>0</v>
      </c>
      <c r="AG26" s="832">
        <f t="shared" si="43"/>
        <v>0</v>
      </c>
      <c r="AH26" s="834">
        <f t="shared" si="43"/>
        <v>0</v>
      </c>
      <c r="AI26" s="832">
        <f t="shared" si="43"/>
        <v>0</v>
      </c>
      <c r="AJ26" s="835">
        <f t="shared" si="43"/>
        <v>0</v>
      </c>
      <c r="AK26" s="831">
        <f t="shared" si="43"/>
        <v>0</v>
      </c>
      <c r="AL26" s="832">
        <f t="shared" si="43"/>
        <v>0</v>
      </c>
      <c r="AM26" s="833">
        <f t="shared" si="43"/>
        <v>0</v>
      </c>
      <c r="AN26" s="832">
        <f t="shared" si="43"/>
        <v>0</v>
      </c>
      <c r="AO26" s="832">
        <f t="shared" si="43"/>
        <v>0</v>
      </c>
      <c r="AP26" s="834">
        <f t="shared" si="43"/>
        <v>0</v>
      </c>
      <c r="AQ26" s="832">
        <f t="shared" si="43"/>
        <v>0</v>
      </c>
      <c r="AR26" s="835">
        <f t="shared" ref="AR26:BW26" si="44">IF(AND(AR12&gt;=$J$26,AR12&lt;$K$26),"*",0)</f>
        <v>0</v>
      </c>
      <c r="AS26" s="831">
        <f t="shared" si="44"/>
        <v>0</v>
      </c>
      <c r="AT26" s="832">
        <f t="shared" si="44"/>
        <v>0</v>
      </c>
      <c r="AU26" s="833">
        <f t="shared" si="44"/>
        <v>0</v>
      </c>
      <c r="AV26" s="832">
        <f t="shared" si="44"/>
        <v>0</v>
      </c>
      <c r="AW26" s="832">
        <f t="shared" si="44"/>
        <v>0</v>
      </c>
      <c r="AX26" s="834">
        <f t="shared" si="44"/>
        <v>0</v>
      </c>
      <c r="AY26" s="832">
        <f t="shared" si="44"/>
        <v>0</v>
      </c>
      <c r="AZ26" s="835">
        <f t="shared" si="44"/>
        <v>0</v>
      </c>
      <c r="BA26" s="831">
        <f t="shared" si="44"/>
        <v>0</v>
      </c>
      <c r="BB26" s="832">
        <f t="shared" si="44"/>
        <v>0</v>
      </c>
      <c r="BC26" s="833">
        <f t="shared" si="44"/>
        <v>0</v>
      </c>
      <c r="BD26" s="832">
        <f t="shared" si="44"/>
        <v>0</v>
      </c>
      <c r="BE26" s="832">
        <f t="shared" si="44"/>
        <v>0</v>
      </c>
      <c r="BF26" s="834">
        <f t="shared" si="44"/>
        <v>0</v>
      </c>
      <c r="BG26" s="832">
        <f t="shared" si="44"/>
        <v>0</v>
      </c>
      <c r="BH26" s="835">
        <f t="shared" si="44"/>
        <v>0</v>
      </c>
      <c r="BI26" s="831">
        <f t="shared" si="44"/>
        <v>0</v>
      </c>
      <c r="BJ26" s="832">
        <f t="shared" si="44"/>
        <v>0</v>
      </c>
      <c r="BK26" s="833">
        <f t="shared" si="44"/>
        <v>0</v>
      </c>
      <c r="BL26" s="832">
        <f t="shared" si="44"/>
        <v>0</v>
      </c>
      <c r="BM26" s="832">
        <f t="shared" si="44"/>
        <v>0</v>
      </c>
      <c r="BN26" s="834">
        <f t="shared" si="44"/>
        <v>0</v>
      </c>
      <c r="BO26" s="832">
        <f t="shared" si="44"/>
        <v>0</v>
      </c>
      <c r="BP26" s="835">
        <f t="shared" si="44"/>
        <v>0</v>
      </c>
      <c r="BQ26" s="831">
        <f t="shared" si="44"/>
        <v>0</v>
      </c>
      <c r="BR26" s="832">
        <f t="shared" si="44"/>
        <v>0</v>
      </c>
      <c r="BS26" s="833">
        <f t="shared" si="44"/>
        <v>0</v>
      </c>
      <c r="BT26" s="832">
        <f t="shared" si="44"/>
        <v>0</v>
      </c>
      <c r="BU26" s="832">
        <f t="shared" si="44"/>
        <v>0</v>
      </c>
      <c r="BV26" s="834">
        <f t="shared" si="44"/>
        <v>0</v>
      </c>
      <c r="BW26" s="832">
        <f t="shared" si="44"/>
        <v>0</v>
      </c>
      <c r="BX26" s="835">
        <f t="shared" ref="BX26:CM26" si="45">IF(AND(BX12&gt;=$J$26,BX12&lt;$K$26),"*",0)</f>
        <v>0</v>
      </c>
      <c r="BY26" s="831">
        <f t="shared" si="45"/>
        <v>0</v>
      </c>
      <c r="BZ26" s="832">
        <f t="shared" si="45"/>
        <v>0</v>
      </c>
      <c r="CA26" s="833">
        <f t="shared" si="45"/>
        <v>0</v>
      </c>
      <c r="CB26" s="832">
        <f t="shared" si="45"/>
        <v>0</v>
      </c>
      <c r="CC26" s="832">
        <f t="shared" si="45"/>
        <v>0</v>
      </c>
      <c r="CD26" s="834">
        <f t="shared" si="45"/>
        <v>0</v>
      </c>
      <c r="CE26" s="832">
        <f t="shared" si="45"/>
        <v>0</v>
      </c>
      <c r="CF26" s="835">
        <f t="shared" si="45"/>
        <v>0</v>
      </c>
      <c r="CG26" s="831">
        <f t="shared" si="45"/>
        <v>0</v>
      </c>
      <c r="CH26" s="832">
        <f t="shared" si="45"/>
        <v>0</v>
      </c>
      <c r="CI26" s="643">
        <f t="shared" si="45"/>
        <v>0</v>
      </c>
      <c r="CJ26" s="639">
        <f t="shared" si="45"/>
        <v>0</v>
      </c>
      <c r="CK26" s="639">
        <f t="shared" si="45"/>
        <v>0</v>
      </c>
      <c r="CL26" s="640">
        <f t="shared" si="45"/>
        <v>0</v>
      </c>
      <c r="CM26" s="556">
        <f t="shared" si="45"/>
        <v>0</v>
      </c>
      <c r="CN26" s="1128">
        <f t="shared" si="4"/>
        <v>0</v>
      </c>
      <c r="CO26" s="1129"/>
      <c r="CP26" s="1123">
        <f>IF(CN26=0,0,LOOKUP(CN26,ﾃﾞｰﾀ入力!$AR$13:'ﾃﾞｰﾀ入力'!$AR$34,ﾃﾞｰﾀ入力!$AS$13:'ﾃﾞｰﾀ入力'!$AS$34))</f>
        <v>0</v>
      </c>
      <c r="CQ26" s="1123"/>
      <c r="CR26" s="294">
        <f t="shared" si="5"/>
        <v>0</v>
      </c>
      <c r="CS26" s="294">
        <f t="shared" si="6"/>
        <v>0</v>
      </c>
      <c r="CT26" s="294">
        <f t="shared" si="7"/>
        <v>0</v>
      </c>
      <c r="CU26" s="295">
        <f t="shared" si="12"/>
        <v>0</v>
      </c>
      <c r="CV26" s="296">
        <f>IF(H26=0,0,LOOKUP(H26,ﾃﾞｰﾀ入力!$C$3:'ﾃﾞｰﾀ入力'!$C$52,ﾃﾞｰﾀ入力!$E$3:'ﾃﾞｰﾀ入力'!$E$51))</f>
        <v>0</v>
      </c>
      <c r="CW26" s="297">
        <f>IF(H26=0,0,LOOKUP(H26,ﾃﾞｰﾀ入力!$C$3:'ﾃﾞｰﾀ入力'!$C$52,ﾃﾞｰﾀ入力!$F$3:'ﾃﾞｰﾀ入力'!$F$51))</f>
        <v>0</v>
      </c>
      <c r="CY26" s="69"/>
      <c r="CZ26" s="69"/>
      <c r="DA26" s="69"/>
    </row>
    <row r="27" spans="1:105" ht="22.5" customHeight="1">
      <c r="A27" s="443">
        <f t="shared" si="8"/>
        <v>14</v>
      </c>
      <c r="B27" s="269" t="str">
        <f>ｼﾌﾄ原本!C18</f>
        <v>I.N</v>
      </c>
      <c r="C27" s="782" t="str">
        <f>ｼﾌﾄ原本!AA18</f>
        <v>X</v>
      </c>
      <c r="D27" s="435">
        <f>IF(COUNTIF($H$14:$H$30,14),VLOOKUP(14,$H$14:$CU$30,3,FALSE),0)</f>
        <v>0</v>
      </c>
      <c r="E27" s="423">
        <f>IF(COUNTIF($H$14:$H$30,14),VLOOKUP(14,$H$14:$CU$30,4,FALSE),0)</f>
        <v>0</v>
      </c>
      <c r="F27" s="430">
        <f>IF(COUNTIF($H$14:$H$30,14),VLOOKUP(14,$H$14:$CU$30,92,FALSE),0)</f>
        <v>0</v>
      </c>
      <c r="G27" s="431">
        <f>IF(COUNTIF($H$14:$H$30,14),VLOOKUP(14,$H$14:$CW$30,94,FALSE),0)</f>
        <v>0</v>
      </c>
      <c r="H27" s="787"/>
      <c r="I27" s="798">
        <f>IF(H27=0,0,LOOKUP(H27,ﾃﾞｰﾀ入力!$C$3:'ﾃﾞｰﾀ入力'!$C$40,ﾃﾞｰﾀ入力!$D$3:'ﾃﾞｰﾀ入力'!$D$40))</f>
        <v>0</v>
      </c>
      <c r="J27" s="790"/>
      <c r="K27" s="791"/>
      <c r="L27" s="667">
        <f>IF(AND(L$12&gt;=$J$27,L$12&lt;$K$27),"*",0)</f>
        <v>0</v>
      </c>
      <c r="M27" s="668">
        <f>IF(AND(M$12&gt;=$J$27,M$12&lt;$K$27),"*",0)</f>
        <v>0</v>
      </c>
      <c r="N27" s="669">
        <f>IF(AND(N$12&gt;=$J$27,N$12&lt;$K$27),"*",0)</f>
        <v>0</v>
      </c>
      <c r="O27" s="670">
        <f>IF(AND(O$12&gt;=$J$27,O$12&lt;$K$27),"*",0)</f>
        <v>0</v>
      </c>
      <c r="P27" s="641">
        <f>IF(AND(P$12&gt;=$J$27,P$12&lt;$K$27),"*",0)</f>
        <v>0</v>
      </c>
      <c r="Q27" s="639">
        <f t="shared" ref="Q27:AV27" si="46">IF(AND(Q12&gt;=$J$27,Q12&lt;$K$27),"*",0)</f>
        <v>0</v>
      </c>
      <c r="R27" s="640">
        <f t="shared" si="46"/>
        <v>0</v>
      </c>
      <c r="S27" s="639">
        <f t="shared" si="46"/>
        <v>0</v>
      </c>
      <c r="T27" s="641">
        <f t="shared" si="46"/>
        <v>0</v>
      </c>
      <c r="U27" s="642">
        <f t="shared" si="46"/>
        <v>0</v>
      </c>
      <c r="V27" s="639">
        <f t="shared" si="46"/>
        <v>0</v>
      </c>
      <c r="W27" s="643">
        <f t="shared" si="46"/>
        <v>0</v>
      </c>
      <c r="X27" s="639">
        <f t="shared" si="46"/>
        <v>0</v>
      </c>
      <c r="Y27" s="639">
        <f t="shared" si="46"/>
        <v>0</v>
      </c>
      <c r="Z27" s="640">
        <f t="shared" si="46"/>
        <v>0</v>
      </c>
      <c r="AA27" s="639">
        <f t="shared" si="46"/>
        <v>0</v>
      </c>
      <c r="AB27" s="641">
        <f t="shared" si="46"/>
        <v>0</v>
      </c>
      <c r="AC27" s="831">
        <f t="shared" si="46"/>
        <v>0</v>
      </c>
      <c r="AD27" s="832">
        <f t="shared" si="46"/>
        <v>0</v>
      </c>
      <c r="AE27" s="833">
        <f t="shared" si="46"/>
        <v>0</v>
      </c>
      <c r="AF27" s="832">
        <f t="shared" si="46"/>
        <v>0</v>
      </c>
      <c r="AG27" s="832">
        <f t="shared" si="46"/>
        <v>0</v>
      </c>
      <c r="AH27" s="834">
        <f t="shared" si="46"/>
        <v>0</v>
      </c>
      <c r="AI27" s="832">
        <f t="shared" si="46"/>
        <v>0</v>
      </c>
      <c r="AJ27" s="835">
        <f t="shared" si="46"/>
        <v>0</v>
      </c>
      <c r="AK27" s="831">
        <f t="shared" si="46"/>
        <v>0</v>
      </c>
      <c r="AL27" s="832">
        <f t="shared" si="46"/>
        <v>0</v>
      </c>
      <c r="AM27" s="833">
        <f t="shared" si="46"/>
        <v>0</v>
      </c>
      <c r="AN27" s="832">
        <f t="shared" si="46"/>
        <v>0</v>
      </c>
      <c r="AO27" s="832">
        <f t="shared" si="46"/>
        <v>0</v>
      </c>
      <c r="AP27" s="834">
        <f t="shared" si="46"/>
        <v>0</v>
      </c>
      <c r="AQ27" s="832">
        <f t="shared" si="46"/>
        <v>0</v>
      </c>
      <c r="AR27" s="835">
        <f t="shared" si="46"/>
        <v>0</v>
      </c>
      <c r="AS27" s="831">
        <f t="shared" si="46"/>
        <v>0</v>
      </c>
      <c r="AT27" s="832">
        <f t="shared" si="46"/>
        <v>0</v>
      </c>
      <c r="AU27" s="833">
        <f t="shared" si="46"/>
        <v>0</v>
      </c>
      <c r="AV27" s="832">
        <f t="shared" si="46"/>
        <v>0</v>
      </c>
      <c r="AW27" s="832">
        <f t="shared" ref="AW27:CB27" si="47">IF(AND(AW12&gt;=$J$27,AW12&lt;$K$27),"*",0)</f>
        <v>0</v>
      </c>
      <c r="AX27" s="834">
        <f t="shared" si="47"/>
        <v>0</v>
      </c>
      <c r="AY27" s="832">
        <f t="shared" si="47"/>
        <v>0</v>
      </c>
      <c r="AZ27" s="835">
        <f t="shared" si="47"/>
        <v>0</v>
      </c>
      <c r="BA27" s="831">
        <f t="shared" si="47"/>
        <v>0</v>
      </c>
      <c r="BB27" s="832">
        <f t="shared" si="47"/>
        <v>0</v>
      </c>
      <c r="BC27" s="833">
        <f t="shared" si="47"/>
        <v>0</v>
      </c>
      <c r="BD27" s="832">
        <f t="shared" si="47"/>
        <v>0</v>
      </c>
      <c r="BE27" s="832">
        <f t="shared" si="47"/>
        <v>0</v>
      </c>
      <c r="BF27" s="834">
        <f t="shared" si="47"/>
        <v>0</v>
      </c>
      <c r="BG27" s="832">
        <f t="shared" si="47"/>
        <v>0</v>
      </c>
      <c r="BH27" s="835">
        <f t="shared" si="47"/>
        <v>0</v>
      </c>
      <c r="BI27" s="831">
        <f t="shared" si="47"/>
        <v>0</v>
      </c>
      <c r="BJ27" s="832">
        <f t="shared" si="47"/>
        <v>0</v>
      </c>
      <c r="BK27" s="833">
        <f t="shared" si="47"/>
        <v>0</v>
      </c>
      <c r="BL27" s="832">
        <f t="shared" si="47"/>
        <v>0</v>
      </c>
      <c r="BM27" s="832">
        <f t="shared" si="47"/>
        <v>0</v>
      </c>
      <c r="BN27" s="834">
        <f t="shared" si="47"/>
        <v>0</v>
      </c>
      <c r="BO27" s="832">
        <f t="shared" si="47"/>
        <v>0</v>
      </c>
      <c r="BP27" s="835">
        <f t="shared" si="47"/>
        <v>0</v>
      </c>
      <c r="BQ27" s="831">
        <f t="shared" si="47"/>
        <v>0</v>
      </c>
      <c r="BR27" s="832">
        <f t="shared" si="47"/>
        <v>0</v>
      </c>
      <c r="BS27" s="833">
        <f t="shared" si="47"/>
        <v>0</v>
      </c>
      <c r="BT27" s="832">
        <f t="shared" si="47"/>
        <v>0</v>
      </c>
      <c r="BU27" s="832">
        <f t="shared" si="47"/>
        <v>0</v>
      </c>
      <c r="BV27" s="834">
        <f t="shared" si="47"/>
        <v>0</v>
      </c>
      <c r="BW27" s="832">
        <f t="shared" si="47"/>
        <v>0</v>
      </c>
      <c r="BX27" s="835">
        <f t="shared" si="47"/>
        <v>0</v>
      </c>
      <c r="BY27" s="831">
        <f t="shared" si="47"/>
        <v>0</v>
      </c>
      <c r="BZ27" s="832">
        <f t="shared" si="47"/>
        <v>0</v>
      </c>
      <c r="CA27" s="833">
        <f t="shared" si="47"/>
        <v>0</v>
      </c>
      <c r="CB27" s="832">
        <f t="shared" si="47"/>
        <v>0</v>
      </c>
      <c r="CC27" s="832">
        <f t="shared" ref="CC27:CM27" si="48">IF(AND(CC12&gt;=$J$27,CC12&lt;$K$27),"*",0)</f>
        <v>0</v>
      </c>
      <c r="CD27" s="834">
        <f t="shared" si="48"/>
        <v>0</v>
      </c>
      <c r="CE27" s="832">
        <f t="shared" si="48"/>
        <v>0</v>
      </c>
      <c r="CF27" s="835">
        <f t="shared" si="48"/>
        <v>0</v>
      </c>
      <c r="CG27" s="831">
        <f t="shared" si="48"/>
        <v>0</v>
      </c>
      <c r="CH27" s="832">
        <f t="shared" si="48"/>
        <v>0</v>
      </c>
      <c r="CI27" s="643">
        <f t="shared" si="48"/>
        <v>0</v>
      </c>
      <c r="CJ27" s="639">
        <f t="shared" si="48"/>
        <v>0</v>
      </c>
      <c r="CK27" s="639">
        <f t="shared" si="48"/>
        <v>0</v>
      </c>
      <c r="CL27" s="640">
        <f t="shared" si="48"/>
        <v>0</v>
      </c>
      <c r="CM27" s="556">
        <f t="shared" si="48"/>
        <v>0</v>
      </c>
      <c r="CN27" s="1128">
        <f t="shared" si="4"/>
        <v>0</v>
      </c>
      <c r="CO27" s="1129"/>
      <c r="CP27" s="1123">
        <f>IF(CN27=0,0,LOOKUP(CN27,ﾃﾞｰﾀ入力!$AR$13:'ﾃﾞｰﾀ入力'!$AR$34,ﾃﾞｰﾀ入力!$AS$13:'ﾃﾞｰﾀ入力'!$AS$34))</f>
        <v>0</v>
      </c>
      <c r="CQ27" s="1123"/>
      <c r="CR27" s="294">
        <f t="shared" si="5"/>
        <v>0</v>
      </c>
      <c r="CS27" s="294">
        <f t="shared" si="6"/>
        <v>0</v>
      </c>
      <c r="CT27" s="294">
        <f t="shared" si="7"/>
        <v>0</v>
      </c>
      <c r="CU27" s="295">
        <f t="shared" si="12"/>
        <v>0</v>
      </c>
      <c r="CV27" s="296">
        <f>IF(H27=0,0,LOOKUP(H27,ﾃﾞｰﾀ入力!$C$3:'ﾃﾞｰﾀ入力'!$C$52,ﾃﾞｰﾀ入力!$E$3:'ﾃﾞｰﾀ入力'!$E$51))</f>
        <v>0</v>
      </c>
      <c r="CW27" s="297">
        <f>IF(H27=0,0,LOOKUP(H27,ﾃﾞｰﾀ入力!$C$3:'ﾃﾞｰﾀ入力'!$C$52,ﾃﾞｰﾀ入力!$F$3:'ﾃﾞｰﾀ入力'!$F$51))</f>
        <v>0</v>
      </c>
      <c r="CY27" s="69"/>
      <c r="CZ27" s="69"/>
      <c r="DA27" s="69"/>
    </row>
    <row r="28" spans="1:105" ht="22.5" customHeight="1">
      <c r="A28" s="443">
        <f t="shared" si="8"/>
        <v>15</v>
      </c>
      <c r="B28" s="269" t="str">
        <f>ｼﾌﾄ原本!C19</f>
        <v>W.M</v>
      </c>
      <c r="C28" s="784" t="str">
        <f>ｼﾌﾄ原本!AA19</f>
        <v>X</v>
      </c>
      <c r="D28" s="435">
        <f>IF(COUNTIF($H$14:$H$30,15),VLOOKUP(15,$H$14:$CU$30,3,FALSE),0)</f>
        <v>0</v>
      </c>
      <c r="E28" s="423">
        <f>IF(COUNTIF($H$14:$H$30,15),VLOOKUP(15,$H$14:$CU$30,4,FALSE),0)</f>
        <v>0</v>
      </c>
      <c r="F28" s="426">
        <f>IF(COUNTIF($H$14:$H$30,15),VLOOKUP(15,$H$14:$CU$30,92,FALSE),0)</f>
        <v>0</v>
      </c>
      <c r="G28" s="436">
        <f>IF(COUNTIF($H$14:$H$30,15),VLOOKUP(15,$H$14:$CW$30,94,FALSE),0)</f>
        <v>0</v>
      </c>
      <c r="H28" s="787"/>
      <c r="I28" s="798">
        <f>IF(H28=0,0,LOOKUP(H28,ﾃﾞｰﾀ入力!$C$3:'ﾃﾞｰﾀ入力'!$C$40,ﾃﾞｰﾀ入力!$D$3:'ﾃﾞｰﾀ入力'!$D$40))</f>
        <v>0</v>
      </c>
      <c r="J28" s="794"/>
      <c r="K28" s="795"/>
      <c r="L28" s="667">
        <f t="shared" ref="L28:AQ28" si="49">IF(AND(L$12&gt;=$J$28,L$12&lt;$K$28),"*",0)</f>
        <v>0</v>
      </c>
      <c r="M28" s="668">
        <f t="shared" si="49"/>
        <v>0</v>
      </c>
      <c r="N28" s="669">
        <f t="shared" si="49"/>
        <v>0</v>
      </c>
      <c r="O28" s="670">
        <f t="shared" si="49"/>
        <v>0</v>
      </c>
      <c r="P28" s="641">
        <f t="shared" si="49"/>
        <v>0</v>
      </c>
      <c r="Q28" s="639">
        <f t="shared" si="49"/>
        <v>0</v>
      </c>
      <c r="R28" s="640">
        <f t="shared" si="49"/>
        <v>0</v>
      </c>
      <c r="S28" s="639">
        <f t="shared" si="49"/>
        <v>0</v>
      </c>
      <c r="T28" s="641">
        <f t="shared" si="49"/>
        <v>0</v>
      </c>
      <c r="U28" s="642">
        <f t="shared" si="49"/>
        <v>0</v>
      </c>
      <c r="V28" s="639">
        <f t="shared" si="49"/>
        <v>0</v>
      </c>
      <c r="W28" s="643">
        <f t="shared" si="49"/>
        <v>0</v>
      </c>
      <c r="X28" s="639">
        <f t="shared" si="49"/>
        <v>0</v>
      </c>
      <c r="Y28" s="639">
        <f t="shared" si="49"/>
        <v>0</v>
      </c>
      <c r="Z28" s="640">
        <f t="shared" si="49"/>
        <v>0</v>
      </c>
      <c r="AA28" s="639">
        <f t="shared" si="49"/>
        <v>0</v>
      </c>
      <c r="AB28" s="641">
        <f t="shared" si="49"/>
        <v>0</v>
      </c>
      <c r="AC28" s="831">
        <f t="shared" si="49"/>
        <v>0</v>
      </c>
      <c r="AD28" s="832">
        <f t="shared" si="49"/>
        <v>0</v>
      </c>
      <c r="AE28" s="833">
        <f t="shared" si="49"/>
        <v>0</v>
      </c>
      <c r="AF28" s="832">
        <f t="shared" si="49"/>
        <v>0</v>
      </c>
      <c r="AG28" s="832">
        <f t="shared" si="49"/>
        <v>0</v>
      </c>
      <c r="AH28" s="834">
        <f t="shared" si="49"/>
        <v>0</v>
      </c>
      <c r="AI28" s="832">
        <f t="shared" si="49"/>
        <v>0</v>
      </c>
      <c r="AJ28" s="835">
        <f t="shared" si="49"/>
        <v>0</v>
      </c>
      <c r="AK28" s="831">
        <f t="shared" si="49"/>
        <v>0</v>
      </c>
      <c r="AL28" s="832">
        <f t="shared" si="49"/>
        <v>0</v>
      </c>
      <c r="AM28" s="833">
        <f t="shared" si="49"/>
        <v>0</v>
      </c>
      <c r="AN28" s="832">
        <f t="shared" si="49"/>
        <v>0</v>
      </c>
      <c r="AO28" s="832">
        <f t="shared" si="49"/>
        <v>0</v>
      </c>
      <c r="AP28" s="834">
        <f t="shared" si="49"/>
        <v>0</v>
      </c>
      <c r="AQ28" s="832">
        <f t="shared" si="49"/>
        <v>0</v>
      </c>
      <c r="AR28" s="835">
        <f t="shared" ref="AR28:BW28" si="50">IF(AND(AR$12&gt;=$J$28,AR$12&lt;$K$28),"*",0)</f>
        <v>0</v>
      </c>
      <c r="AS28" s="831">
        <f t="shared" si="50"/>
        <v>0</v>
      </c>
      <c r="AT28" s="832">
        <f t="shared" si="50"/>
        <v>0</v>
      </c>
      <c r="AU28" s="833">
        <f t="shared" si="50"/>
        <v>0</v>
      </c>
      <c r="AV28" s="832">
        <f t="shared" si="50"/>
        <v>0</v>
      </c>
      <c r="AW28" s="832">
        <f t="shared" si="50"/>
        <v>0</v>
      </c>
      <c r="AX28" s="834">
        <f t="shared" si="50"/>
        <v>0</v>
      </c>
      <c r="AY28" s="832">
        <f t="shared" si="50"/>
        <v>0</v>
      </c>
      <c r="AZ28" s="835">
        <f t="shared" si="50"/>
        <v>0</v>
      </c>
      <c r="BA28" s="831">
        <f t="shared" si="50"/>
        <v>0</v>
      </c>
      <c r="BB28" s="832">
        <f t="shared" si="50"/>
        <v>0</v>
      </c>
      <c r="BC28" s="833">
        <f t="shared" si="50"/>
        <v>0</v>
      </c>
      <c r="BD28" s="832">
        <f t="shared" si="50"/>
        <v>0</v>
      </c>
      <c r="BE28" s="832">
        <f t="shared" si="50"/>
        <v>0</v>
      </c>
      <c r="BF28" s="834">
        <f t="shared" si="50"/>
        <v>0</v>
      </c>
      <c r="BG28" s="832">
        <f t="shared" si="50"/>
        <v>0</v>
      </c>
      <c r="BH28" s="835">
        <f t="shared" si="50"/>
        <v>0</v>
      </c>
      <c r="BI28" s="831">
        <f t="shared" si="50"/>
        <v>0</v>
      </c>
      <c r="BJ28" s="832">
        <f t="shared" si="50"/>
        <v>0</v>
      </c>
      <c r="BK28" s="833">
        <f t="shared" si="50"/>
        <v>0</v>
      </c>
      <c r="BL28" s="832">
        <f t="shared" si="50"/>
        <v>0</v>
      </c>
      <c r="BM28" s="832">
        <f t="shared" si="50"/>
        <v>0</v>
      </c>
      <c r="BN28" s="834">
        <f t="shared" si="50"/>
        <v>0</v>
      </c>
      <c r="BO28" s="832">
        <f t="shared" si="50"/>
        <v>0</v>
      </c>
      <c r="BP28" s="835">
        <f t="shared" si="50"/>
        <v>0</v>
      </c>
      <c r="BQ28" s="831">
        <f t="shared" si="50"/>
        <v>0</v>
      </c>
      <c r="BR28" s="832">
        <f t="shared" si="50"/>
        <v>0</v>
      </c>
      <c r="BS28" s="833">
        <f t="shared" si="50"/>
        <v>0</v>
      </c>
      <c r="BT28" s="832">
        <f t="shared" si="50"/>
        <v>0</v>
      </c>
      <c r="BU28" s="832">
        <f t="shared" si="50"/>
        <v>0</v>
      </c>
      <c r="BV28" s="834">
        <f t="shared" si="50"/>
        <v>0</v>
      </c>
      <c r="BW28" s="832">
        <f t="shared" si="50"/>
        <v>0</v>
      </c>
      <c r="BX28" s="835">
        <f t="shared" ref="BX28:CM28" si="51">IF(AND(BX$12&gt;=$J$28,BX$12&lt;$K$28),"*",0)</f>
        <v>0</v>
      </c>
      <c r="BY28" s="831">
        <f t="shared" si="51"/>
        <v>0</v>
      </c>
      <c r="BZ28" s="832">
        <f t="shared" si="51"/>
        <v>0</v>
      </c>
      <c r="CA28" s="833">
        <f t="shared" si="51"/>
        <v>0</v>
      </c>
      <c r="CB28" s="832">
        <f t="shared" si="51"/>
        <v>0</v>
      </c>
      <c r="CC28" s="832">
        <f t="shared" si="51"/>
        <v>0</v>
      </c>
      <c r="CD28" s="834">
        <f t="shared" si="51"/>
        <v>0</v>
      </c>
      <c r="CE28" s="832">
        <f t="shared" si="51"/>
        <v>0</v>
      </c>
      <c r="CF28" s="835">
        <f t="shared" si="51"/>
        <v>0</v>
      </c>
      <c r="CG28" s="831">
        <f t="shared" si="51"/>
        <v>0</v>
      </c>
      <c r="CH28" s="832">
        <f t="shared" si="51"/>
        <v>0</v>
      </c>
      <c r="CI28" s="643">
        <f t="shared" si="51"/>
        <v>0</v>
      </c>
      <c r="CJ28" s="639">
        <f t="shared" si="51"/>
        <v>0</v>
      </c>
      <c r="CK28" s="639">
        <f t="shared" si="51"/>
        <v>0</v>
      </c>
      <c r="CL28" s="640">
        <f t="shared" si="51"/>
        <v>0</v>
      </c>
      <c r="CM28" s="556">
        <f t="shared" si="51"/>
        <v>0</v>
      </c>
      <c r="CN28" s="1128">
        <f t="shared" si="4"/>
        <v>0</v>
      </c>
      <c r="CO28" s="1129"/>
      <c r="CP28" s="1123">
        <f>IF(CN28=0,0,LOOKUP(CN28,ﾃﾞｰﾀ入力!$AR$13:'ﾃﾞｰﾀ入力'!$AR$34,ﾃﾞｰﾀ入力!$AS$13:'ﾃﾞｰﾀ入力'!$AS$34))</f>
        <v>0</v>
      </c>
      <c r="CQ28" s="1123"/>
      <c r="CR28" s="294">
        <f t="shared" si="5"/>
        <v>0</v>
      </c>
      <c r="CS28" s="294">
        <f t="shared" si="6"/>
        <v>0</v>
      </c>
      <c r="CT28" s="294">
        <f t="shared" si="7"/>
        <v>0</v>
      </c>
      <c r="CU28" s="295">
        <f t="shared" si="12"/>
        <v>0</v>
      </c>
      <c r="CV28" s="296">
        <f>IF(H28=0,0,LOOKUP(H28,ﾃﾞｰﾀ入力!$C$3:'ﾃﾞｰﾀ入力'!$C$52,ﾃﾞｰﾀ入力!$E$3:'ﾃﾞｰﾀ入力'!$E$51))</f>
        <v>0</v>
      </c>
      <c r="CW28" s="297">
        <f>IF(H28=0,0,LOOKUP(H28,ﾃﾞｰﾀ入力!$C$3:'ﾃﾞｰﾀ入力'!$C$52,ﾃﾞｰﾀ入力!$F$3:'ﾃﾞｰﾀ入力'!$F$51))</f>
        <v>0</v>
      </c>
      <c r="CY28" s="69"/>
      <c r="CZ28" s="69"/>
      <c r="DA28" s="69"/>
    </row>
    <row r="29" spans="1:105" ht="22.5" customHeight="1">
      <c r="A29" s="443">
        <f t="shared" si="8"/>
        <v>16</v>
      </c>
      <c r="B29" s="269" t="str">
        <f>ｼﾌﾄ原本!C20</f>
        <v>Y.Y</v>
      </c>
      <c r="C29" s="784" t="str">
        <f>ｼﾌﾄ原本!AA20</f>
        <v>X</v>
      </c>
      <c r="D29" s="435">
        <f>IF(COUNTIF($H$14:$H$30,16),VLOOKUP(16,$H$14:$CU$30,3,FALSE),0)</f>
        <v>0</v>
      </c>
      <c r="E29" s="423">
        <f>IF(COUNTIF($H$14:$H$30,16),VLOOKUP(16,$H$14:$CU$30,4,FALSE),0)</f>
        <v>0</v>
      </c>
      <c r="F29" s="426">
        <f>IF(COUNTIF($H$14:$H$30,16),VLOOKUP(16,$H$14:$CU$30,92,FALSE),0)</f>
        <v>0</v>
      </c>
      <c r="G29" s="436">
        <f>IF(COUNTIF($H$14:$H$30,16),VLOOKUP(16,$H$14:$CW$30,94,FALSE),0)</f>
        <v>0</v>
      </c>
      <c r="H29" s="787"/>
      <c r="I29" s="798">
        <f>IF(H29=0,0,LOOKUP(H29,ﾃﾞｰﾀ入力!$C$3:'ﾃﾞｰﾀ入力'!$C$40,ﾃﾞｰﾀ入力!$D$3:'ﾃﾞｰﾀ入力'!$D$40))</f>
        <v>0</v>
      </c>
      <c r="J29" s="794"/>
      <c r="K29" s="795"/>
      <c r="L29" s="667">
        <f t="shared" ref="L29:AQ29" si="52">IF(AND(L$12&gt;=$J$29,L$12&lt;$K$29),"*",0)</f>
        <v>0</v>
      </c>
      <c r="M29" s="668">
        <f t="shared" si="52"/>
        <v>0</v>
      </c>
      <c r="N29" s="669">
        <f t="shared" si="52"/>
        <v>0</v>
      </c>
      <c r="O29" s="670">
        <f t="shared" si="52"/>
        <v>0</v>
      </c>
      <c r="P29" s="641">
        <f t="shared" si="52"/>
        <v>0</v>
      </c>
      <c r="Q29" s="639">
        <f t="shared" si="52"/>
        <v>0</v>
      </c>
      <c r="R29" s="640">
        <f t="shared" si="52"/>
        <v>0</v>
      </c>
      <c r="S29" s="639">
        <f t="shared" si="52"/>
        <v>0</v>
      </c>
      <c r="T29" s="641">
        <f t="shared" si="52"/>
        <v>0</v>
      </c>
      <c r="U29" s="642">
        <f t="shared" si="52"/>
        <v>0</v>
      </c>
      <c r="V29" s="639">
        <f t="shared" si="52"/>
        <v>0</v>
      </c>
      <c r="W29" s="643">
        <f t="shared" si="52"/>
        <v>0</v>
      </c>
      <c r="X29" s="639">
        <f t="shared" si="52"/>
        <v>0</v>
      </c>
      <c r="Y29" s="639">
        <f t="shared" si="52"/>
        <v>0</v>
      </c>
      <c r="Z29" s="640">
        <f t="shared" si="52"/>
        <v>0</v>
      </c>
      <c r="AA29" s="639">
        <f t="shared" si="52"/>
        <v>0</v>
      </c>
      <c r="AB29" s="641">
        <f t="shared" si="52"/>
        <v>0</v>
      </c>
      <c r="AC29" s="831">
        <f t="shared" si="52"/>
        <v>0</v>
      </c>
      <c r="AD29" s="832">
        <f t="shared" si="52"/>
        <v>0</v>
      </c>
      <c r="AE29" s="833">
        <f t="shared" si="52"/>
        <v>0</v>
      </c>
      <c r="AF29" s="832">
        <f t="shared" si="52"/>
        <v>0</v>
      </c>
      <c r="AG29" s="832">
        <f t="shared" si="52"/>
        <v>0</v>
      </c>
      <c r="AH29" s="834">
        <f t="shared" si="52"/>
        <v>0</v>
      </c>
      <c r="AI29" s="832">
        <f t="shared" si="52"/>
        <v>0</v>
      </c>
      <c r="AJ29" s="835">
        <f t="shared" si="52"/>
        <v>0</v>
      </c>
      <c r="AK29" s="831">
        <f t="shared" si="52"/>
        <v>0</v>
      </c>
      <c r="AL29" s="832">
        <f t="shared" si="52"/>
        <v>0</v>
      </c>
      <c r="AM29" s="833">
        <f t="shared" si="52"/>
        <v>0</v>
      </c>
      <c r="AN29" s="832">
        <f t="shared" si="52"/>
        <v>0</v>
      </c>
      <c r="AO29" s="832">
        <f t="shared" si="52"/>
        <v>0</v>
      </c>
      <c r="AP29" s="834">
        <f t="shared" si="52"/>
        <v>0</v>
      </c>
      <c r="AQ29" s="832">
        <f t="shared" si="52"/>
        <v>0</v>
      </c>
      <c r="AR29" s="835">
        <f t="shared" ref="AR29:BW29" si="53">IF(AND(AR$12&gt;=$J$29,AR$12&lt;$K$29),"*",0)</f>
        <v>0</v>
      </c>
      <c r="AS29" s="831">
        <f t="shared" si="53"/>
        <v>0</v>
      </c>
      <c r="AT29" s="832">
        <f t="shared" si="53"/>
        <v>0</v>
      </c>
      <c r="AU29" s="833">
        <f t="shared" si="53"/>
        <v>0</v>
      </c>
      <c r="AV29" s="832">
        <f t="shared" si="53"/>
        <v>0</v>
      </c>
      <c r="AW29" s="832">
        <f t="shared" si="53"/>
        <v>0</v>
      </c>
      <c r="AX29" s="834">
        <f t="shared" si="53"/>
        <v>0</v>
      </c>
      <c r="AY29" s="832">
        <f t="shared" si="53"/>
        <v>0</v>
      </c>
      <c r="AZ29" s="835">
        <f t="shared" si="53"/>
        <v>0</v>
      </c>
      <c r="BA29" s="831">
        <f t="shared" si="53"/>
        <v>0</v>
      </c>
      <c r="BB29" s="832">
        <f t="shared" si="53"/>
        <v>0</v>
      </c>
      <c r="BC29" s="833">
        <f t="shared" si="53"/>
        <v>0</v>
      </c>
      <c r="BD29" s="832">
        <f t="shared" si="53"/>
        <v>0</v>
      </c>
      <c r="BE29" s="832">
        <f t="shared" si="53"/>
        <v>0</v>
      </c>
      <c r="BF29" s="834">
        <f t="shared" si="53"/>
        <v>0</v>
      </c>
      <c r="BG29" s="832">
        <f t="shared" si="53"/>
        <v>0</v>
      </c>
      <c r="BH29" s="835">
        <f t="shared" si="53"/>
        <v>0</v>
      </c>
      <c r="BI29" s="831">
        <f t="shared" si="53"/>
        <v>0</v>
      </c>
      <c r="BJ29" s="832">
        <f t="shared" si="53"/>
        <v>0</v>
      </c>
      <c r="BK29" s="833">
        <f t="shared" si="53"/>
        <v>0</v>
      </c>
      <c r="BL29" s="832">
        <f t="shared" si="53"/>
        <v>0</v>
      </c>
      <c r="BM29" s="832">
        <f t="shared" si="53"/>
        <v>0</v>
      </c>
      <c r="BN29" s="834">
        <f t="shared" si="53"/>
        <v>0</v>
      </c>
      <c r="BO29" s="832">
        <f t="shared" si="53"/>
        <v>0</v>
      </c>
      <c r="BP29" s="835">
        <f t="shared" si="53"/>
        <v>0</v>
      </c>
      <c r="BQ29" s="831">
        <f t="shared" si="53"/>
        <v>0</v>
      </c>
      <c r="BR29" s="832">
        <f t="shared" si="53"/>
        <v>0</v>
      </c>
      <c r="BS29" s="833">
        <f t="shared" si="53"/>
        <v>0</v>
      </c>
      <c r="BT29" s="832">
        <f t="shared" si="53"/>
        <v>0</v>
      </c>
      <c r="BU29" s="832">
        <f t="shared" si="53"/>
        <v>0</v>
      </c>
      <c r="BV29" s="834">
        <f t="shared" si="53"/>
        <v>0</v>
      </c>
      <c r="BW29" s="832">
        <f t="shared" si="53"/>
        <v>0</v>
      </c>
      <c r="BX29" s="835">
        <f t="shared" ref="BX29:CM29" si="54">IF(AND(BX$12&gt;=$J$29,BX$12&lt;$K$29),"*",0)</f>
        <v>0</v>
      </c>
      <c r="BY29" s="831">
        <f t="shared" si="54"/>
        <v>0</v>
      </c>
      <c r="BZ29" s="832">
        <f t="shared" si="54"/>
        <v>0</v>
      </c>
      <c r="CA29" s="833">
        <f t="shared" si="54"/>
        <v>0</v>
      </c>
      <c r="CB29" s="832">
        <f t="shared" si="54"/>
        <v>0</v>
      </c>
      <c r="CC29" s="832">
        <f t="shared" si="54"/>
        <v>0</v>
      </c>
      <c r="CD29" s="834">
        <f t="shared" si="54"/>
        <v>0</v>
      </c>
      <c r="CE29" s="832">
        <f t="shared" si="54"/>
        <v>0</v>
      </c>
      <c r="CF29" s="835">
        <f t="shared" si="54"/>
        <v>0</v>
      </c>
      <c r="CG29" s="831">
        <f t="shared" si="54"/>
        <v>0</v>
      </c>
      <c r="CH29" s="832">
        <f t="shared" si="54"/>
        <v>0</v>
      </c>
      <c r="CI29" s="643">
        <f t="shared" si="54"/>
        <v>0</v>
      </c>
      <c r="CJ29" s="639">
        <f t="shared" si="54"/>
        <v>0</v>
      </c>
      <c r="CK29" s="639">
        <f t="shared" si="54"/>
        <v>0</v>
      </c>
      <c r="CL29" s="640">
        <f t="shared" si="54"/>
        <v>0</v>
      </c>
      <c r="CM29" s="556">
        <f t="shared" si="54"/>
        <v>0</v>
      </c>
      <c r="CN29" s="1128">
        <f t="shared" si="4"/>
        <v>0</v>
      </c>
      <c r="CO29" s="1129"/>
      <c r="CP29" s="1123">
        <f>IF(CN29=0,0,LOOKUP(CN29,ﾃﾞｰﾀ入力!$AR$13:'ﾃﾞｰﾀ入力'!$AR$34,ﾃﾞｰﾀ入力!$AS$13:'ﾃﾞｰﾀ入力'!$AS$34))</f>
        <v>0</v>
      </c>
      <c r="CQ29" s="1123"/>
      <c r="CR29" s="294">
        <f t="shared" si="5"/>
        <v>0</v>
      </c>
      <c r="CS29" s="294">
        <f t="shared" si="6"/>
        <v>0</v>
      </c>
      <c r="CT29" s="294">
        <f t="shared" si="7"/>
        <v>0</v>
      </c>
      <c r="CU29" s="295">
        <f t="shared" si="12"/>
        <v>0</v>
      </c>
      <c r="CV29" s="296">
        <f>IF(H29=0,0,LOOKUP(H29,ﾃﾞｰﾀ入力!$C$3:'ﾃﾞｰﾀ入力'!$C$52,ﾃﾞｰﾀ入力!$E$3:'ﾃﾞｰﾀ入力'!$E$51))</f>
        <v>0</v>
      </c>
      <c r="CW29" s="297">
        <f>IF(H29=0,0,LOOKUP(H29,ﾃﾞｰﾀ入力!$C$3:'ﾃﾞｰﾀ入力'!$C$52,ﾃﾞｰﾀ入力!$F$3:'ﾃﾞｰﾀ入力'!$F$51))</f>
        <v>0</v>
      </c>
      <c r="CY29" s="69"/>
      <c r="CZ29" s="69"/>
      <c r="DA29" s="69"/>
    </row>
    <row r="30" spans="1:105" ht="22.5" customHeight="1" thickBot="1">
      <c r="A30" s="443">
        <f t="shared" si="8"/>
        <v>17</v>
      </c>
      <c r="B30" s="269" t="str">
        <f>ｼﾌﾄ原本!C21</f>
        <v>S.U</v>
      </c>
      <c r="C30" s="782" t="str">
        <f>ｼﾌﾄ原本!AA21</f>
        <v>14-L</v>
      </c>
      <c r="D30" s="435">
        <f>IF(COUNTIF($H$14:$H$30,17),VLOOKUP(17,$H$14:$CU$30,3,FALSE),0)</f>
        <v>16</v>
      </c>
      <c r="E30" s="423">
        <f>IF(COUNTIF($H$14:$H$30,17),VLOOKUP(17,$H$14:$CU$30,4,FALSE),0)</f>
        <v>22.75</v>
      </c>
      <c r="F30" s="426">
        <f ca="1">IF(COUNTIF($H$14:$H$30,17),VLOOKUP(17,$H$14:$CU$30,92,FALSE),0)</f>
        <v>7279.375</v>
      </c>
      <c r="G30" s="436">
        <f ca="1">IF(COUNTIF($H$14:$H$30,17),VLOOKUP(17,$H$14:$CW$30,94,FALSE),0)</f>
        <v>418</v>
      </c>
      <c r="H30" s="787"/>
      <c r="I30" s="803">
        <f>IF(H30=0,0,LOOKUP(H30,ﾃﾞｰﾀ入力!$C$3:'ﾃﾞｰﾀ入力'!$C$40,ﾃﾞｰﾀ入力!$D$3:'ﾃﾞｰﾀ入力'!$D$40))</f>
        <v>0</v>
      </c>
      <c r="J30" s="796"/>
      <c r="K30" s="797"/>
      <c r="L30" s="671">
        <f t="shared" ref="L30:AQ30" si="55">IF(AND(L12&gt;=$J$30,L12&lt;$K$30),"*",0)</f>
        <v>0</v>
      </c>
      <c r="M30" s="672">
        <f t="shared" si="55"/>
        <v>0</v>
      </c>
      <c r="N30" s="673">
        <f t="shared" si="55"/>
        <v>0</v>
      </c>
      <c r="O30" s="674">
        <f t="shared" si="55"/>
        <v>0</v>
      </c>
      <c r="P30" s="675">
        <f t="shared" si="55"/>
        <v>0</v>
      </c>
      <c r="Q30" s="676">
        <f t="shared" si="55"/>
        <v>0</v>
      </c>
      <c r="R30" s="677">
        <f t="shared" si="55"/>
        <v>0</v>
      </c>
      <c r="S30" s="676">
        <f t="shared" si="55"/>
        <v>0</v>
      </c>
      <c r="T30" s="678">
        <f t="shared" si="55"/>
        <v>0</v>
      </c>
      <c r="U30" s="679">
        <f t="shared" si="55"/>
        <v>0</v>
      </c>
      <c r="V30" s="676">
        <f t="shared" si="55"/>
        <v>0</v>
      </c>
      <c r="W30" s="680">
        <f t="shared" si="55"/>
        <v>0</v>
      </c>
      <c r="X30" s="676">
        <f t="shared" si="55"/>
        <v>0</v>
      </c>
      <c r="Y30" s="676">
        <f t="shared" si="55"/>
        <v>0</v>
      </c>
      <c r="Z30" s="677">
        <f t="shared" si="55"/>
        <v>0</v>
      </c>
      <c r="AA30" s="676">
        <f t="shared" si="55"/>
        <v>0</v>
      </c>
      <c r="AB30" s="678">
        <f t="shared" si="55"/>
        <v>0</v>
      </c>
      <c r="AC30" s="679">
        <f t="shared" si="55"/>
        <v>0</v>
      </c>
      <c r="AD30" s="676">
        <f t="shared" si="55"/>
        <v>0</v>
      </c>
      <c r="AE30" s="680">
        <f t="shared" si="55"/>
        <v>0</v>
      </c>
      <c r="AF30" s="676">
        <f t="shared" si="55"/>
        <v>0</v>
      </c>
      <c r="AG30" s="676">
        <f t="shared" si="55"/>
        <v>0</v>
      </c>
      <c r="AH30" s="677">
        <f t="shared" si="55"/>
        <v>0</v>
      </c>
      <c r="AI30" s="676">
        <f t="shared" si="55"/>
        <v>0</v>
      </c>
      <c r="AJ30" s="678">
        <f t="shared" si="55"/>
        <v>0</v>
      </c>
      <c r="AK30" s="679">
        <f t="shared" si="55"/>
        <v>0</v>
      </c>
      <c r="AL30" s="676">
        <f t="shared" si="55"/>
        <v>0</v>
      </c>
      <c r="AM30" s="680">
        <f t="shared" si="55"/>
        <v>0</v>
      </c>
      <c r="AN30" s="676">
        <f t="shared" si="55"/>
        <v>0</v>
      </c>
      <c r="AO30" s="676">
        <f t="shared" si="55"/>
        <v>0</v>
      </c>
      <c r="AP30" s="677">
        <f t="shared" si="55"/>
        <v>0</v>
      </c>
      <c r="AQ30" s="676">
        <f t="shared" si="55"/>
        <v>0</v>
      </c>
      <c r="AR30" s="678">
        <f t="shared" ref="AR30:BW30" si="56">IF(AND(AR12&gt;=$J$30,AR12&lt;$K$30),"*",0)</f>
        <v>0</v>
      </c>
      <c r="AS30" s="679">
        <f t="shared" si="56"/>
        <v>0</v>
      </c>
      <c r="AT30" s="676">
        <f t="shared" si="56"/>
        <v>0</v>
      </c>
      <c r="AU30" s="680">
        <f t="shared" si="56"/>
        <v>0</v>
      </c>
      <c r="AV30" s="676">
        <f t="shared" si="56"/>
        <v>0</v>
      </c>
      <c r="AW30" s="676">
        <f t="shared" si="56"/>
        <v>0</v>
      </c>
      <c r="AX30" s="677">
        <f t="shared" si="56"/>
        <v>0</v>
      </c>
      <c r="AY30" s="676">
        <f t="shared" si="56"/>
        <v>0</v>
      </c>
      <c r="AZ30" s="678">
        <f t="shared" si="56"/>
        <v>0</v>
      </c>
      <c r="BA30" s="679">
        <f t="shared" si="56"/>
        <v>0</v>
      </c>
      <c r="BB30" s="676">
        <f t="shared" si="56"/>
        <v>0</v>
      </c>
      <c r="BC30" s="680">
        <f t="shared" si="56"/>
        <v>0</v>
      </c>
      <c r="BD30" s="676">
        <f t="shared" si="56"/>
        <v>0</v>
      </c>
      <c r="BE30" s="676">
        <f t="shared" si="56"/>
        <v>0</v>
      </c>
      <c r="BF30" s="677">
        <f t="shared" si="56"/>
        <v>0</v>
      </c>
      <c r="BG30" s="676">
        <f t="shared" si="56"/>
        <v>0</v>
      </c>
      <c r="BH30" s="678">
        <f t="shared" si="56"/>
        <v>0</v>
      </c>
      <c r="BI30" s="679">
        <f t="shared" si="56"/>
        <v>0</v>
      </c>
      <c r="BJ30" s="676">
        <f t="shared" si="56"/>
        <v>0</v>
      </c>
      <c r="BK30" s="680">
        <f t="shared" si="56"/>
        <v>0</v>
      </c>
      <c r="BL30" s="676">
        <f t="shared" si="56"/>
        <v>0</v>
      </c>
      <c r="BM30" s="676">
        <f t="shared" si="56"/>
        <v>0</v>
      </c>
      <c r="BN30" s="677">
        <f t="shared" si="56"/>
        <v>0</v>
      </c>
      <c r="BO30" s="676">
        <f t="shared" si="56"/>
        <v>0</v>
      </c>
      <c r="BP30" s="678">
        <f t="shared" si="56"/>
        <v>0</v>
      </c>
      <c r="BQ30" s="679">
        <f t="shared" si="56"/>
        <v>0</v>
      </c>
      <c r="BR30" s="676">
        <f t="shared" si="56"/>
        <v>0</v>
      </c>
      <c r="BS30" s="680">
        <f t="shared" si="56"/>
        <v>0</v>
      </c>
      <c r="BT30" s="676">
        <f t="shared" si="56"/>
        <v>0</v>
      </c>
      <c r="BU30" s="676">
        <f t="shared" si="56"/>
        <v>0</v>
      </c>
      <c r="BV30" s="677">
        <f t="shared" si="56"/>
        <v>0</v>
      </c>
      <c r="BW30" s="676">
        <f t="shared" si="56"/>
        <v>0</v>
      </c>
      <c r="BX30" s="678">
        <f t="shared" ref="BX30:CM30" si="57">IF(AND(BX12&gt;=$J$30,BX12&lt;$K$30),"*",0)</f>
        <v>0</v>
      </c>
      <c r="BY30" s="679">
        <f t="shared" si="57"/>
        <v>0</v>
      </c>
      <c r="BZ30" s="676">
        <f t="shared" si="57"/>
        <v>0</v>
      </c>
      <c r="CA30" s="680">
        <f t="shared" si="57"/>
        <v>0</v>
      </c>
      <c r="CB30" s="676">
        <f t="shared" si="57"/>
        <v>0</v>
      </c>
      <c r="CC30" s="676">
        <f t="shared" si="57"/>
        <v>0</v>
      </c>
      <c r="CD30" s="677">
        <f t="shared" si="57"/>
        <v>0</v>
      </c>
      <c r="CE30" s="676">
        <f t="shared" si="57"/>
        <v>0</v>
      </c>
      <c r="CF30" s="678">
        <f t="shared" si="57"/>
        <v>0</v>
      </c>
      <c r="CG30" s="679">
        <f t="shared" si="57"/>
        <v>0</v>
      </c>
      <c r="CH30" s="676">
        <f t="shared" si="57"/>
        <v>0</v>
      </c>
      <c r="CI30" s="680">
        <f t="shared" si="57"/>
        <v>0</v>
      </c>
      <c r="CJ30" s="676">
        <f t="shared" si="57"/>
        <v>0</v>
      </c>
      <c r="CK30" s="676">
        <f t="shared" si="57"/>
        <v>0</v>
      </c>
      <c r="CL30" s="677">
        <f t="shared" si="57"/>
        <v>0</v>
      </c>
      <c r="CM30" s="557">
        <f t="shared" si="57"/>
        <v>0</v>
      </c>
      <c r="CN30" s="1393">
        <f t="shared" si="4"/>
        <v>0</v>
      </c>
      <c r="CO30" s="1394"/>
      <c r="CP30" s="1392">
        <f>IF(CN30=0,0,LOOKUP(CN30,ﾃﾞｰﾀ入力!$AR$13:'ﾃﾞｰﾀ入力'!$AR$34,ﾃﾞｰﾀ入力!$AS$13:'ﾃﾞｰﾀ入力'!$AS$34))</f>
        <v>0</v>
      </c>
      <c r="CQ30" s="1392"/>
      <c r="CR30" s="307">
        <f t="shared" si="5"/>
        <v>0</v>
      </c>
      <c r="CS30" s="307">
        <f t="shared" si="6"/>
        <v>0</v>
      </c>
      <c r="CT30" s="307">
        <f t="shared" si="7"/>
        <v>0</v>
      </c>
      <c r="CU30" s="308">
        <f t="shared" si="12"/>
        <v>0</v>
      </c>
      <c r="CV30" s="309">
        <f>IF(H30=0,0,LOOKUP(H30,ﾃﾞｰﾀ入力!$C$3:'ﾃﾞｰﾀ入力'!$C$52,ﾃﾞｰﾀ入力!$E$3:'ﾃﾞｰﾀ入力'!$E$51))</f>
        <v>0</v>
      </c>
      <c r="CW30" s="310">
        <f>IF(H30=0,0,LOOKUP(H30,ﾃﾞｰﾀ入力!$C$3:'ﾃﾞｰﾀ入力'!$C$52,ﾃﾞｰﾀ入力!$F$3:'ﾃﾞｰﾀ入力'!$F$51))</f>
        <v>0</v>
      </c>
      <c r="CY30" s="69"/>
      <c r="CZ30" s="69"/>
      <c r="DA30" s="69"/>
    </row>
    <row r="31" spans="1:105" ht="22.5" customHeight="1" thickBot="1">
      <c r="A31" s="443">
        <f t="shared" si="8"/>
        <v>18</v>
      </c>
      <c r="B31" s="269" t="str">
        <f>ｼﾌﾄ原本!C22</f>
        <v>A.A</v>
      </c>
      <c r="C31" s="784" t="str">
        <f>ｼﾌﾄ原本!AA22</f>
        <v>X</v>
      </c>
      <c r="D31" s="435">
        <f>IF(COUNTIF($H$14:$H$30,18),VLOOKUP(18,$H$14:$CU$30,3,FALSE),0)</f>
        <v>0</v>
      </c>
      <c r="E31" s="429">
        <f>IF(COUNTIF($H$14:$H$30,18),VLOOKUP(18,$H$14:$CU$30,4,FALSE),0)</f>
        <v>0</v>
      </c>
      <c r="F31" s="430">
        <f>IF(COUNTIF($H$14:$H$30,18),VLOOKUP(18,$H$14:$CU$30,92,FALSE),0)</f>
        <v>0</v>
      </c>
      <c r="G31" s="431">
        <f>IF(COUNTIF($H$14:$H$30,18),VLOOKUP(18,$H$14:$CW$30,94,FALSE),0)</f>
        <v>0</v>
      </c>
      <c r="I31" s="804">
        <f>COUNT(H14:H30)</f>
        <v>7</v>
      </c>
      <c r="J31" s="382" t="s">
        <v>187</v>
      </c>
      <c r="K31" s="383"/>
      <c r="L31" s="1391">
        <f>(68-COUNT(L$14:O$30))/4</f>
        <v>0</v>
      </c>
      <c r="M31" s="1391"/>
      <c r="N31" s="1391"/>
      <c r="O31" s="1391"/>
      <c r="P31" s="1391">
        <f>(68-COUNT(P$14:S$30))/4</f>
        <v>0.5</v>
      </c>
      <c r="Q31" s="1391"/>
      <c r="R31" s="1391"/>
      <c r="S31" s="1391"/>
      <c r="T31" s="1391">
        <f>(68-COUNT(T$14:W$30))/4</f>
        <v>2</v>
      </c>
      <c r="U31" s="1391"/>
      <c r="V31" s="1391"/>
      <c r="W31" s="1391"/>
      <c r="X31" s="1391">
        <f>(68-COUNT(X$14:AA$30))/4</f>
        <v>2</v>
      </c>
      <c r="Y31" s="1391"/>
      <c r="Z31" s="1391"/>
      <c r="AA31" s="1391"/>
      <c r="AB31" s="1391">
        <f>(68-COUNT(AB$14:AE$30))/4</f>
        <v>3</v>
      </c>
      <c r="AC31" s="1391"/>
      <c r="AD31" s="1391"/>
      <c r="AE31" s="1391"/>
      <c r="AF31" s="1391">
        <f>(68-COUNT(AF$14:AI$30))/4</f>
        <v>3</v>
      </c>
      <c r="AG31" s="1391"/>
      <c r="AH31" s="1391"/>
      <c r="AI31" s="1391"/>
      <c r="AJ31" s="1391">
        <f>(68-COUNT(AJ$14:AM$30))/4</f>
        <v>4</v>
      </c>
      <c r="AK31" s="1391"/>
      <c r="AL31" s="1391"/>
      <c r="AM31" s="1391"/>
      <c r="AN31" s="1391">
        <f>(68-COUNT(AN$14:AQ$30))/4</f>
        <v>4</v>
      </c>
      <c r="AO31" s="1391"/>
      <c r="AP31" s="1391"/>
      <c r="AQ31" s="1391"/>
      <c r="AR31" s="1391">
        <f>(68-COUNT(AR$14:AU$30))/4</f>
        <v>4</v>
      </c>
      <c r="AS31" s="1391"/>
      <c r="AT31" s="1391"/>
      <c r="AU31" s="1391"/>
      <c r="AV31" s="1391">
        <f>(68-COUNT(AV$14:AY$30))/4</f>
        <v>5</v>
      </c>
      <c r="AW31" s="1391"/>
      <c r="AX31" s="1391"/>
      <c r="AY31" s="1391"/>
      <c r="AZ31" s="1391">
        <f>(68-COUNT(AZ$14:BC$30))/4</f>
        <v>4</v>
      </c>
      <c r="BA31" s="1391"/>
      <c r="BB31" s="1391"/>
      <c r="BC31" s="1391"/>
      <c r="BD31" s="1391">
        <f>(68-COUNT(BD$14:BG$30))/4</f>
        <v>3</v>
      </c>
      <c r="BE31" s="1391"/>
      <c r="BF31" s="1391"/>
      <c r="BG31" s="1391"/>
      <c r="BH31" s="1391">
        <f>(68-COUNT(BH$14:BK$30))/4</f>
        <v>3</v>
      </c>
      <c r="BI31" s="1391"/>
      <c r="BJ31" s="1391"/>
      <c r="BK31" s="1391"/>
      <c r="BL31" s="1391">
        <f>(68-COUNT(BL$14:BO$30))/4</f>
        <v>3</v>
      </c>
      <c r="BM31" s="1391"/>
      <c r="BN31" s="1391"/>
      <c r="BO31" s="1391"/>
      <c r="BP31" s="1391">
        <f>(68-COUNT(BP$14:BS$30))/4</f>
        <v>3</v>
      </c>
      <c r="BQ31" s="1391"/>
      <c r="BR31" s="1391"/>
      <c r="BS31" s="1391"/>
      <c r="BT31" s="1391">
        <f>(68-COUNT(BT$14:BW$30))/4</f>
        <v>3</v>
      </c>
      <c r="BU31" s="1391"/>
      <c r="BV31" s="1391"/>
      <c r="BW31" s="1391"/>
      <c r="BX31" s="1391">
        <f>(68-COUNT(BX$14:CA$30))/4</f>
        <v>3</v>
      </c>
      <c r="BY31" s="1391"/>
      <c r="BZ31" s="1391"/>
      <c r="CA31" s="1391"/>
      <c r="CB31" s="1391">
        <f>(68-COUNT(CB$14:CE$30))/4</f>
        <v>2.25</v>
      </c>
      <c r="CC31" s="1391"/>
      <c r="CD31" s="1391"/>
      <c r="CE31" s="1391"/>
      <c r="CF31" s="1391">
        <f>(68-COUNT(CF$14:CI$30))/4</f>
        <v>0</v>
      </c>
      <c r="CG31" s="1391"/>
      <c r="CH31" s="1391"/>
      <c r="CI31" s="1391"/>
      <c r="CJ31" s="1391">
        <f>(68-COUNT(CJ$14:CM$30))/4</f>
        <v>0</v>
      </c>
      <c r="CK31" s="1391"/>
      <c r="CL31" s="1391"/>
      <c r="CM31" s="1395"/>
      <c r="CN31" s="1159">
        <f>SUM(CN14:CN30)</f>
        <v>51.75</v>
      </c>
      <c r="CO31" s="1160"/>
      <c r="CP31" s="1141">
        <f>SUM(CP14:CP30)</f>
        <v>45.5</v>
      </c>
      <c r="CQ31" s="1141"/>
      <c r="CR31" s="312">
        <f>SUM(CR14:CR30)</f>
        <v>0</v>
      </c>
      <c r="CS31" s="312">
        <f>SUM(CS14:CS30)</f>
        <v>2.25</v>
      </c>
      <c r="CT31" s="312">
        <f>SUM(CT14:CT30)</f>
        <v>0</v>
      </c>
      <c r="CU31" s="313">
        <f ca="1">SUM(CU14:CU30)</f>
        <v>64734.5</v>
      </c>
      <c r="CV31" s="314"/>
      <c r="CW31" s="315">
        <f ca="1">SUM(CW14:CW30)</f>
        <v>3458</v>
      </c>
      <c r="CY31" s="69"/>
      <c r="CZ31" s="69"/>
      <c r="DA31" s="69"/>
    </row>
    <row r="32" spans="1:105" ht="22.5" customHeight="1" thickBot="1">
      <c r="A32" s="443">
        <f t="shared" si="8"/>
        <v>19</v>
      </c>
      <c r="B32" s="269" t="str">
        <f>ｼﾌﾄ原本!C23</f>
        <v>E.U</v>
      </c>
      <c r="C32" s="782" t="str">
        <f>ｼﾌﾄ原本!AA23</f>
        <v>18-L</v>
      </c>
      <c r="D32" s="435">
        <f>IF(COUNTIF($H$14:$H$30,19),VLOOKUP(19,$H$14:$CU$30,3,FALSE),0)</f>
        <v>18</v>
      </c>
      <c r="E32" s="429">
        <f>IF(COUNTIF($H$14:$H$30,19),VLOOKUP(19,$H$14:$CU$30,4,FALSE),0)</f>
        <v>22.75</v>
      </c>
      <c r="F32" s="430">
        <f ca="1">IF(COUNTIF($H$14:$H$30,19),VLOOKUP(19,$H$14:$CU$30,92,FALSE),0)</f>
        <v>5746.875</v>
      </c>
      <c r="G32" s="431">
        <f ca="1">IF(COUNTIF($H$14:$H$30,19),VLOOKUP(19,$H$14:$CW$30,94,FALSE),0)</f>
        <v>816</v>
      </c>
      <c r="I32" s="805"/>
      <c r="J32" s="1474" t="s">
        <v>188</v>
      </c>
      <c r="K32" s="1475"/>
      <c r="L32" s="1300" t="str">
        <f>IF(ISERROR(L3*1000/(L31-L8-L10)),"",(L3*1000/(L31-L8-L10)))</f>
        <v/>
      </c>
      <c r="M32" s="1300"/>
      <c r="N32" s="1300"/>
      <c r="O32" s="1300"/>
      <c r="P32" s="1300">
        <f>IF(ISERROR(P3*1000/(P31-P8-P10)),"",(P3*1000/(P31-P8-P10)))</f>
        <v>0</v>
      </c>
      <c r="Q32" s="1300"/>
      <c r="R32" s="1300"/>
      <c r="S32" s="1300"/>
      <c r="T32" s="1300">
        <f>IF(ISERROR(T3*1000/(T31-T8-T10)),"",(T3*1000/(T31-T8-T10)))</f>
        <v>0</v>
      </c>
      <c r="U32" s="1300"/>
      <c r="V32" s="1300"/>
      <c r="W32" s="1300"/>
      <c r="X32" s="1300">
        <f>IF(ISERROR(X3*1000/(X31-X8-X10)),"",X3*1000/(X31-X8-X10))</f>
        <v>3500</v>
      </c>
      <c r="Y32" s="1300"/>
      <c r="Z32" s="1300"/>
      <c r="AA32" s="1300"/>
      <c r="AB32" s="1300">
        <f>IF(ISERROR(AB3*1000/(AB31-AB8-AB10)),"",AB3*1000/(AB31-AB8-AB10))</f>
        <v>4333.333333333333</v>
      </c>
      <c r="AC32" s="1300"/>
      <c r="AD32" s="1300"/>
      <c r="AE32" s="1300"/>
      <c r="AF32" s="1300">
        <f>IF(ISERROR(AF3*1000/(AF31-AF8-AF10)),"",AF3*1000/(AF31-AF8-AF10))</f>
        <v>4333.333333333333</v>
      </c>
      <c r="AG32" s="1300"/>
      <c r="AH32" s="1300"/>
      <c r="AI32" s="1300"/>
      <c r="AJ32" s="1300">
        <f>IF(ISERROR(AJ3*1000/(AJ31-AJ8-AJ10)),"",AJ3*1000/(AJ31-AJ8-AJ10))</f>
        <v>4500</v>
      </c>
      <c r="AK32" s="1300"/>
      <c r="AL32" s="1300"/>
      <c r="AM32" s="1300"/>
      <c r="AN32" s="1300">
        <f>IF(ISERROR(AN3*1000/(AN31-AN8-AN10)),"",AN3*1000/(AN31-AN8-AN10))</f>
        <v>7000</v>
      </c>
      <c r="AO32" s="1300"/>
      <c r="AP32" s="1300"/>
      <c r="AQ32" s="1300"/>
      <c r="AR32" s="1300">
        <f>IF(ISERROR(AR3*1000/(AR31-AR8-AR10)),"",AR3*1000/(AR31-AR8-AR10))</f>
        <v>7750</v>
      </c>
      <c r="AS32" s="1300"/>
      <c r="AT32" s="1300"/>
      <c r="AU32" s="1300"/>
      <c r="AV32" s="1300">
        <f>IF(ISERROR(AV3*1000/(AV31-AV8-AV10)),"",AV3*1000/(AV31-AV8-AV10))</f>
        <v>6000</v>
      </c>
      <c r="AW32" s="1300"/>
      <c r="AX32" s="1300"/>
      <c r="AY32" s="1300"/>
      <c r="AZ32" s="1300">
        <f>IF(ISERROR(AZ3*1000/(AZ31-AZ8-AZ10)),"",AZ3*1000/(AZ31-AZ8-AZ10))</f>
        <v>8000</v>
      </c>
      <c r="BA32" s="1300"/>
      <c r="BB32" s="1300"/>
      <c r="BC32" s="1300"/>
      <c r="BD32" s="1300">
        <f>IF(ISERROR(BD3*1000/(BD31-BD8-BD10)),"",BD3*1000/(BD31-BD8-BD10))</f>
        <v>10000</v>
      </c>
      <c r="BE32" s="1300"/>
      <c r="BF32" s="1300"/>
      <c r="BG32" s="1300"/>
      <c r="BH32" s="1300">
        <f>IF(ISERROR(BH3*1000/(BH31-BH8-BH10)),"",BH3*1000/(BH31-BH8-BH10))</f>
        <v>7000</v>
      </c>
      <c r="BI32" s="1300"/>
      <c r="BJ32" s="1300"/>
      <c r="BK32" s="1300"/>
      <c r="BL32" s="1300">
        <f>IF(ISERROR(BL3*1000/(BL31-BL8-BL10)),"",BL3*1000/(BL31-BL8-BL10))</f>
        <v>5000</v>
      </c>
      <c r="BM32" s="1300"/>
      <c r="BN32" s="1300"/>
      <c r="BO32" s="1300"/>
      <c r="BP32" s="1300">
        <f>IF(ISERROR(BP3*1000/(BP31-BP8-BP10)),"",BP3*1000/(BP31-BP8-BP10))</f>
        <v>5333.333333333333</v>
      </c>
      <c r="BQ32" s="1300"/>
      <c r="BR32" s="1300"/>
      <c r="BS32" s="1300"/>
      <c r="BT32" s="1300">
        <f>IF(ISERROR(BT3*1000/(BT31-BT8-BT10)),"",BT3*1000/(BT31-BT8-BT10))</f>
        <v>4000</v>
      </c>
      <c r="BU32" s="1300"/>
      <c r="BV32" s="1300"/>
      <c r="BW32" s="1300"/>
      <c r="BX32" s="1300">
        <f>IF(ISERROR(BX3*1000/(BX31-BX8-BX10)),"",BX3*1000/(BX31-BX8-BX10))</f>
        <v>1333.3333333333333</v>
      </c>
      <c r="BY32" s="1300"/>
      <c r="BZ32" s="1300"/>
      <c r="CA32" s="1300"/>
      <c r="CB32" s="1300">
        <f>IF(ISERROR(CB3*1000/(CB31-CB8-CB10)),"",CB3*1000/(CB31-CB8-CB10))</f>
        <v>0</v>
      </c>
      <c r="CC32" s="1300"/>
      <c r="CD32" s="1300"/>
      <c r="CE32" s="1300"/>
      <c r="CF32" s="1300" t="str">
        <f>IF(ISERROR(CF3*1000/(CF31-CF8-CF10)),"",(CF3*1000/(CF31-CF8-CF10)))</f>
        <v/>
      </c>
      <c r="CG32" s="1300"/>
      <c r="CH32" s="1300"/>
      <c r="CI32" s="1300"/>
      <c r="CJ32" s="1300" t="str">
        <f>IF(ISERROR(CJ3*1000/(CJ31-CJ8-CJ10)),"",(CJ3*1000/(CJ31-CJ8-CJ10)))</f>
        <v/>
      </c>
      <c r="CK32" s="1300"/>
      <c r="CL32" s="1300"/>
      <c r="CM32" s="1347"/>
      <c r="CN32" s="238"/>
      <c r="CO32" s="238"/>
      <c r="CP32" s="64"/>
      <c r="CT32" s="64"/>
      <c r="CU32" s="64"/>
      <c r="CV32" s="64"/>
    </row>
    <row r="33" spans="1:126" ht="22.5" customHeight="1" thickBot="1">
      <c r="A33" s="443">
        <f t="shared" si="8"/>
        <v>20</v>
      </c>
      <c r="B33" s="269" t="str">
        <f>ｼﾌﾄ原本!C24</f>
        <v>S.S</v>
      </c>
      <c r="C33" s="784" t="str">
        <f>ｼﾌﾄ原本!AA24</f>
        <v>X</v>
      </c>
      <c r="D33" s="435">
        <f>IF(COUNTIF($H$14:$H$30,20),VLOOKUP(20,$H$14:$CU$30,3,FALSE),0)</f>
        <v>0</v>
      </c>
      <c r="E33" s="429">
        <f>IF(COUNTIF($H$14:$H$30,20),VLOOKUP(20,$H$14:$CU$30,4,FALSE),0)</f>
        <v>0</v>
      </c>
      <c r="F33" s="430">
        <f>IF(COUNTIF($H$14:$H$30,20),VLOOKUP(20,$H$14:$CU$30,92,FALSE),0)</f>
        <v>0</v>
      </c>
      <c r="G33" s="431">
        <f>IF(COUNTIF($H$14:$H$30,20),VLOOKUP(20,$H$14:$CW$30,94,FALSE),0)</f>
        <v>0</v>
      </c>
      <c r="I33" s="799"/>
      <c r="J33" s="226"/>
      <c r="K33" s="318"/>
      <c r="L33" s="384"/>
      <c r="M33" s="172"/>
      <c r="N33" s="64"/>
      <c r="O33" s="64"/>
      <c r="P33" s="64"/>
      <c r="Q33" s="69"/>
      <c r="R33" s="69"/>
      <c r="S33" s="69"/>
      <c r="AB33" s="1360">
        <v>1</v>
      </c>
      <c r="AC33" s="1360"/>
      <c r="AD33" s="1360"/>
      <c r="AE33" s="1360"/>
      <c r="AF33" s="1361" t="s">
        <v>60</v>
      </c>
      <c r="AG33" s="1361"/>
      <c r="AH33" s="1361"/>
      <c r="AI33" s="1361"/>
      <c r="CP33" s="64"/>
      <c r="CT33" s="64"/>
      <c r="CU33" s="64"/>
      <c r="CV33" s="64"/>
    </row>
    <row r="34" spans="1:126" ht="22.5" customHeight="1" thickBot="1">
      <c r="A34" s="443">
        <f t="shared" si="8"/>
        <v>21</v>
      </c>
      <c r="B34" s="269" t="str">
        <f>ｼﾌﾄ原本!C25</f>
        <v>S.K</v>
      </c>
      <c r="C34" s="782" t="str">
        <f>ｼﾌﾄ原本!AA25</f>
        <v>X</v>
      </c>
      <c r="D34" s="435">
        <f>IF(COUNTIF($H$14:$H$30,21),VLOOKUP(21,$H$14:$CU$30,3,FALSE),0)</f>
        <v>0</v>
      </c>
      <c r="E34" s="429">
        <f>IF(COUNTIF($H$14:$H$30,21),VLOOKUP(21,$H$14:$CU$30,4,FALSE),0)</f>
        <v>0</v>
      </c>
      <c r="F34" s="430">
        <f>IF(COUNTIF($H$14:$H$30,21),VLOOKUP(21,$H$14:$CU$30,92,FALSE),0)</f>
        <v>0</v>
      </c>
      <c r="G34" s="431">
        <f>IF(COUNTIF($H$14:$H$30,21),VLOOKUP(21,$H$14:$CW$30,94,FALSE),0)</f>
        <v>0</v>
      </c>
      <c r="I34" s="806"/>
      <c r="J34" s="1195" t="s">
        <v>189</v>
      </c>
      <c r="K34" s="1196"/>
      <c r="L34" s="1197" t="s">
        <v>190</v>
      </c>
      <c r="M34" s="1197"/>
      <c r="N34" s="1197"/>
      <c r="O34" s="1197"/>
      <c r="P34" s="1197"/>
      <c r="Q34" s="1197"/>
      <c r="R34" s="1197"/>
      <c r="S34" s="1197"/>
      <c r="T34" s="1197"/>
      <c r="U34" s="1197"/>
      <c r="V34" s="1197"/>
      <c r="W34" s="1197"/>
      <c r="Z34" s="1193" t="s">
        <v>59</v>
      </c>
      <c r="AA34" s="1153"/>
      <c r="AB34" s="1153"/>
      <c r="AC34" s="1153"/>
      <c r="AD34" s="1153"/>
      <c r="AE34" s="1153"/>
      <c r="AF34" s="1153"/>
      <c r="AG34" s="1153"/>
      <c r="AH34" s="1153"/>
      <c r="AI34" s="1153"/>
      <c r="AJ34" s="1153"/>
      <c r="AK34" s="1153"/>
      <c r="AL34" s="1153"/>
      <c r="AM34" s="1153"/>
      <c r="AN34" s="1153"/>
      <c r="AO34" s="1153"/>
      <c r="AP34" s="1153"/>
      <c r="AQ34" s="1153"/>
      <c r="AR34" s="1153"/>
      <c r="AS34" s="1153"/>
      <c r="AT34" s="1153"/>
      <c r="AU34" s="1153"/>
      <c r="AV34" s="1153"/>
      <c r="AW34" s="1153"/>
      <c r="AX34" s="1153"/>
      <c r="AY34" s="1153"/>
      <c r="AZ34" s="1153"/>
      <c r="BA34" s="1153"/>
      <c r="BB34" s="1153"/>
      <c r="BC34" s="1153"/>
      <c r="BD34" s="1153"/>
      <c r="BE34" s="1153"/>
      <c r="BF34" s="1153"/>
      <c r="BG34" s="1154"/>
      <c r="BH34" s="1152" t="s">
        <v>1</v>
      </c>
      <c r="BI34" s="1153"/>
      <c r="BJ34" s="1153"/>
      <c r="BK34" s="1153"/>
      <c r="BL34" s="1153"/>
      <c r="BM34" s="1153"/>
      <c r="BN34" s="1153"/>
      <c r="BO34" s="1153"/>
      <c r="BP34" s="1153"/>
      <c r="BQ34" s="1153"/>
      <c r="BR34" s="1153"/>
      <c r="BS34" s="1153"/>
      <c r="BT34" s="1153"/>
      <c r="BU34" s="1154"/>
      <c r="BV34" s="1152" t="s">
        <v>11</v>
      </c>
      <c r="BW34" s="1153"/>
      <c r="BX34" s="1153"/>
      <c r="BY34" s="1153"/>
      <c r="BZ34" s="1153"/>
      <c r="CA34" s="1153"/>
      <c r="CB34" s="1153"/>
      <c r="CC34" s="1153"/>
      <c r="CD34" s="1153"/>
      <c r="CE34" s="1153"/>
      <c r="CF34" s="1153"/>
      <c r="CG34" s="1153"/>
      <c r="CH34" s="1153"/>
      <c r="CI34" s="1154"/>
      <c r="CP34" s="64"/>
      <c r="CT34" s="64"/>
      <c r="CU34" s="64"/>
      <c r="CV34" s="64"/>
    </row>
    <row r="35" spans="1:126" ht="22.5" customHeight="1">
      <c r="A35" s="443">
        <f t="shared" si="8"/>
        <v>22</v>
      </c>
      <c r="B35" s="269">
        <f>ｼﾌﾄ原本!C26</f>
        <v>0</v>
      </c>
      <c r="C35" s="784">
        <f>ｼﾌﾄ原本!AA26</f>
        <v>0</v>
      </c>
      <c r="D35" s="435">
        <f>IF(COUNTIF($H$14:$H$30,22),VLOOKUP(22,$H$14:$CU$30,3,FALSE),0)</f>
        <v>0</v>
      </c>
      <c r="E35" s="429">
        <f>IF(COUNTIF($H$14:$H$30,22),VLOOKUP(22,$H$14:$CU$30,4,FALSE),0)</f>
        <v>0</v>
      </c>
      <c r="F35" s="430">
        <f>IF(COUNTIF($H$14:$H$30,22),VLOOKUP(22,$H$14:$CU$30,92,FALSE),0)</f>
        <v>0</v>
      </c>
      <c r="G35" s="431">
        <f>IF(COUNTIF($H$14:$H$30,22),VLOOKUP(22,$H$14:$CW$30,94,FALSE),0)</f>
        <v>0</v>
      </c>
      <c r="I35" s="807" t="s">
        <v>89</v>
      </c>
      <c r="J35" s="1315">
        <f>CN3*1000</f>
        <v>270000</v>
      </c>
      <c r="K35" s="1315"/>
      <c r="L35" s="1315"/>
      <c r="M35" s="1315"/>
      <c r="N35" s="1315"/>
      <c r="O35" s="1315"/>
      <c r="P35" s="1315"/>
      <c r="Q35" s="1315"/>
      <c r="R35" s="1315"/>
      <c r="S35" s="1315"/>
      <c r="T35" s="1315"/>
      <c r="U35" s="1315"/>
      <c r="V35" s="1315"/>
      <c r="W35" s="1315"/>
      <c r="Z35" s="1356">
        <f>CHOOSE($AB$33,'セールスアクション '!B5,'セールスアクション '!B13,'セールスアクション '!B21,'セールスアクション '!B29,'セールスアクション '!B37)</f>
        <v>0</v>
      </c>
      <c r="AA35" s="1355"/>
      <c r="AB35" s="1355"/>
      <c r="AC35" s="1355"/>
      <c r="AD35" s="1355"/>
      <c r="AE35" s="1355"/>
      <c r="AF35" s="1355"/>
      <c r="AG35" s="1355"/>
      <c r="AH35" s="1355"/>
      <c r="AI35" s="1355"/>
      <c r="AJ35" s="1355"/>
      <c r="AK35" s="1355"/>
      <c r="AL35" s="1355"/>
      <c r="AM35" s="1355"/>
      <c r="AN35" s="1355"/>
      <c r="AO35" s="1355"/>
      <c r="AP35" s="1355"/>
      <c r="AQ35" s="1355"/>
      <c r="AR35" s="1355"/>
      <c r="AS35" s="1355"/>
      <c r="AT35" s="1355"/>
      <c r="AU35" s="1355"/>
      <c r="AV35" s="1355"/>
      <c r="AW35" s="1355"/>
      <c r="AX35" s="1355"/>
      <c r="AY35" s="1355"/>
      <c r="AZ35" s="1355">
        <f>CHOOSE($AB$33,'セールスアクション '!I5,'セールスアクション '!I13,'セールスアクション '!I21,'セールスアクション '!I29,'セールスアクション '!I37)</f>
        <v>0</v>
      </c>
      <c r="BA35" s="1355"/>
      <c r="BB35" s="1355"/>
      <c r="BC35" s="1355"/>
      <c r="BD35" s="1355"/>
      <c r="BE35" s="1355"/>
      <c r="BF35" s="1322"/>
      <c r="BG35" s="1322"/>
      <c r="BH35" s="1365">
        <f>CHOOSE($CA$1,PMC.D!D6,PMC.D!D15,PMC.D!D24,PMC.D!D33,PMC.D!D42,PMC.D!D51)</f>
        <v>0</v>
      </c>
      <c r="BI35" s="1366"/>
      <c r="BJ35" s="1366"/>
      <c r="BK35" s="1366"/>
      <c r="BL35" s="1366"/>
      <c r="BM35" s="1366"/>
      <c r="BN35" s="1366"/>
      <c r="BO35" s="1366"/>
      <c r="BP35" s="1366"/>
      <c r="BQ35" s="1366"/>
      <c r="BR35" s="1366"/>
      <c r="BS35" s="1367"/>
      <c r="BT35" s="1322"/>
      <c r="BU35" s="1322"/>
      <c r="BV35" s="1362">
        <f>CHOOSE($CA$1,PMC.D!J6,PMC.D!J15,PMC.D!J24,PMC.D!J33,PMC.D!J42,PMC.D!J51)</f>
        <v>0</v>
      </c>
      <c r="BW35" s="1363"/>
      <c r="BX35" s="1363"/>
      <c r="BY35" s="1363"/>
      <c r="BZ35" s="1363"/>
      <c r="CA35" s="1363"/>
      <c r="CB35" s="1363"/>
      <c r="CC35" s="1363"/>
      <c r="CD35" s="1363"/>
      <c r="CE35" s="1363"/>
      <c r="CF35" s="1363"/>
      <c r="CG35" s="1364"/>
      <c r="CH35" s="1322"/>
      <c r="CI35" s="1370"/>
      <c r="CP35" s="64"/>
      <c r="CT35" s="64"/>
      <c r="CU35" s="64"/>
      <c r="CV35" s="64"/>
    </row>
    <row r="36" spans="1:126" ht="22.5" customHeight="1">
      <c r="A36" s="443">
        <f t="shared" si="8"/>
        <v>23</v>
      </c>
      <c r="B36" s="269">
        <f>ｼﾌﾄ原本!C27</f>
        <v>0</v>
      </c>
      <c r="C36" s="784">
        <f>ｼﾌﾄ原本!AA27</f>
        <v>0</v>
      </c>
      <c r="D36" s="435">
        <f>IF(COUNTIF($H$14:$H$30,23),VLOOKUP(23,$H$14:$CU$30,3,FALSE),0)</f>
        <v>0</v>
      </c>
      <c r="E36" s="429">
        <f>IF(COUNTIF($H$14:$H$30,23),VLOOKUP(23,$H$14:$CU$30,4,FALSE),0)</f>
        <v>0</v>
      </c>
      <c r="F36" s="430">
        <f>IF(COUNTIF($H$14:$H$30,23),VLOOKUP(23,$H$14:$CU$30,92,FALSE),0)</f>
        <v>0</v>
      </c>
      <c r="G36" s="431">
        <f>IF(COUNTIF($H$14:$H$30,23),VLOOKUP(23,$H$14:$CW$30,94,FALSE),0)</f>
        <v>0</v>
      </c>
      <c r="I36" s="807" t="s">
        <v>191</v>
      </c>
      <c r="J36" s="1155">
        <f>CHOOSE(CA1,ﾃﾞｰﾀ入力!W4,ﾃﾞｰﾀ入力!W5,ﾃﾞｰﾀ入力!W6,ﾃﾞｰﾀ入力!W7,ﾃﾞｰﾀ入力!W8,ﾃﾞｰﾀ入力!W9)</f>
        <v>361</v>
      </c>
      <c r="K36" s="1155"/>
      <c r="L36" s="1155"/>
      <c r="M36" s="1155"/>
      <c r="N36" s="1155"/>
      <c r="O36" s="1155"/>
      <c r="P36" s="1155"/>
      <c r="Q36" s="1155"/>
      <c r="R36" s="1155"/>
      <c r="S36" s="1155"/>
      <c r="T36" s="1155"/>
      <c r="U36" s="1155"/>
      <c r="V36" s="1155"/>
      <c r="W36" s="1155"/>
      <c r="Z36" s="1318">
        <f>CHOOSE($AB$33,'セールスアクション '!B6,'セールスアクション '!B14,'セールスアクション '!B22,'セールスアクション '!B30,'セールスアクション '!B38)</f>
        <v>0</v>
      </c>
      <c r="AA36" s="1319"/>
      <c r="AB36" s="1319"/>
      <c r="AC36" s="1319"/>
      <c r="AD36" s="1319"/>
      <c r="AE36" s="1319"/>
      <c r="AF36" s="1319"/>
      <c r="AG36" s="1319"/>
      <c r="AH36" s="1319"/>
      <c r="AI36" s="1319"/>
      <c r="AJ36" s="1319"/>
      <c r="AK36" s="1319"/>
      <c r="AL36" s="1319"/>
      <c r="AM36" s="1319"/>
      <c r="AN36" s="1319"/>
      <c r="AO36" s="1319"/>
      <c r="AP36" s="1319"/>
      <c r="AQ36" s="1319"/>
      <c r="AR36" s="1319"/>
      <c r="AS36" s="1319"/>
      <c r="AT36" s="1319"/>
      <c r="AU36" s="1319"/>
      <c r="AV36" s="1319"/>
      <c r="AW36" s="1319"/>
      <c r="AX36" s="1319"/>
      <c r="AY36" s="1319"/>
      <c r="AZ36" s="1319">
        <f>CHOOSE($AB$33,'セールスアクション '!I6,'セールスアクション '!I14,'セールスアクション '!I22,'セールスアクション '!I30,'セールスアクション '!I38)</f>
        <v>0</v>
      </c>
      <c r="BA36" s="1319"/>
      <c r="BB36" s="1319"/>
      <c r="BC36" s="1319"/>
      <c r="BD36" s="1319"/>
      <c r="BE36" s="1319"/>
      <c r="BF36" s="1127"/>
      <c r="BG36" s="1127"/>
      <c r="BH36" s="1348">
        <f>CHOOSE($CA$1,PMC.D!D7,PMC.D!D16,PMC.D!D25,PMC.D!D34,PMC.D!D43,PMC.D!D52)</f>
        <v>0</v>
      </c>
      <c r="BI36" s="1349"/>
      <c r="BJ36" s="1349"/>
      <c r="BK36" s="1349"/>
      <c r="BL36" s="1349"/>
      <c r="BM36" s="1349"/>
      <c r="BN36" s="1349"/>
      <c r="BO36" s="1349"/>
      <c r="BP36" s="1349"/>
      <c r="BQ36" s="1349"/>
      <c r="BR36" s="1349"/>
      <c r="BS36" s="1350"/>
      <c r="BT36" s="1127"/>
      <c r="BU36" s="1127"/>
      <c r="BV36" s="1348">
        <f>CHOOSE($CA$1,PMC.D!J7,PMC.D!J16,PMC.D!J25,PMC.D!J34,PMC.D!J43,PMC.D!J52)</f>
        <v>0</v>
      </c>
      <c r="BW36" s="1349"/>
      <c r="BX36" s="1349"/>
      <c r="BY36" s="1349"/>
      <c r="BZ36" s="1349"/>
      <c r="CA36" s="1349"/>
      <c r="CB36" s="1349"/>
      <c r="CC36" s="1349"/>
      <c r="CD36" s="1349"/>
      <c r="CE36" s="1349"/>
      <c r="CF36" s="1349"/>
      <c r="CG36" s="1350"/>
      <c r="CH36" s="1127"/>
      <c r="CI36" s="1371"/>
      <c r="CP36" s="64"/>
      <c r="CT36" s="64"/>
      <c r="CU36" s="64"/>
      <c r="CV36" s="64"/>
    </row>
    <row r="37" spans="1:126" ht="22.5" customHeight="1">
      <c r="A37" s="443">
        <f t="shared" si="8"/>
        <v>24</v>
      </c>
      <c r="B37" s="269">
        <f>ｼﾌﾄ原本!C28</f>
        <v>0</v>
      </c>
      <c r="C37" s="784">
        <f>ｼﾌﾄ原本!AA28</f>
        <v>0</v>
      </c>
      <c r="D37" s="435">
        <f>IF(COUNTIF($H$14:$H$30,24),VLOOKUP(24,$H$14:$CU$30,3,FALSE),0)</f>
        <v>0</v>
      </c>
      <c r="E37" s="429">
        <f>IF(COUNTIF($H$14:$H$30,24),VLOOKUP(24,$H$14:$CU$30,4,FALSE),0)</f>
        <v>0</v>
      </c>
      <c r="F37" s="430">
        <f>IF(COUNTIF($H$14:$H$30,24),VLOOKUP(24,$H$14:$CU$30,92,FALSE),0)</f>
        <v>0</v>
      </c>
      <c r="G37" s="431">
        <f>IF(COUNTIF($H$14:$H$30,24),VLOOKUP(24,$H$14:$CW$30,94,FALSE),0)</f>
        <v>0</v>
      </c>
      <c r="I37" s="807" t="s">
        <v>192</v>
      </c>
      <c r="J37" s="1315">
        <f ca="1">J35/J40</f>
        <v>5934.065934065934</v>
      </c>
      <c r="K37" s="1315"/>
      <c r="L37" s="1169">
        <f>J35/L40</f>
        <v>6923.0769230769229</v>
      </c>
      <c r="M37" s="1169"/>
      <c r="N37" s="1169"/>
      <c r="O37" s="1169"/>
      <c r="P37" s="1169"/>
      <c r="Q37" s="1169"/>
      <c r="R37" s="1169"/>
      <c r="S37" s="1169"/>
      <c r="T37" s="1169"/>
      <c r="U37" s="1169"/>
      <c r="V37" s="1169"/>
      <c r="W37" s="1169"/>
      <c r="Z37" s="1318">
        <f>CHOOSE($AB$33,'セールスアクション '!B7,'セールスアクション '!B15,'セールスアクション '!B23,'セールスアクション '!B31,'セールスアクション '!B39)</f>
        <v>0</v>
      </c>
      <c r="AA37" s="1319"/>
      <c r="AB37" s="1319"/>
      <c r="AC37" s="1319"/>
      <c r="AD37" s="1319"/>
      <c r="AE37" s="1319"/>
      <c r="AF37" s="1319"/>
      <c r="AG37" s="1319"/>
      <c r="AH37" s="1319"/>
      <c r="AI37" s="1319"/>
      <c r="AJ37" s="1319"/>
      <c r="AK37" s="1319"/>
      <c r="AL37" s="1319"/>
      <c r="AM37" s="1319"/>
      <c r="AN37" s="1319"/>
      <c r="AO37" s="1319"/>
      <c r="AP37" s="1319"/>
      <c r="AQ37" s="1319"/>
      <c r="AR37" s="1319"/>
      <c r="AS37" s="1319"/>
      <c r="AT37" s="1319"/>
      <c r="AU37" s="1319"/>
      <c r="AV37" s="1319"/>
      <c r="AW37" s="1319"/>
      <c r="AX37" s="1319"/>
      <c r="AY37" s="1319"/>
      <c r="AZ37" s="1319">
        <f>CHOOSE($AB$33,'セールスアクション '!I7,'セールスアクション '!I15,'セールスアクション '!I23,'セールスアクション '!I31,'セールスアクション '!I39)</f>
        <v>0</v>
      </c>
      <c r="BA37" s="1319"/>
      <c r="BB37" s="1319"/>
      <c r="BC37" s="1319"/>
      <c r="BD37" s="1319"/>
      <c r="BE37" s="1319"/>
      <c r="BF37" s="1127"/>
      <c r="BG37" s="1127"/>
      <c r="BH37" s="1348">
        <f>CHOOSE($CA$1,PMC.D!D8,PMC.D!D17,PMC.D!D26,PMC.D!D35,PMC.D!D44,PMC.D!D53)</f>
        <v>0</v>
      </c>
      <c r="BI37" s="1349"/>
      <c r="BJ37" s="1349"/>
      <c r="BK37" s="1349"/>
      <c r="BL37" s="1349"/>
      <c r="BM37" s="1349"/>
      <c r="BN37" s="1349"/>
      <c r="BO37" s="1349"/>
      <c r="BP37" s="1349"/>
      <c r="BQ37" s="1349"/>
      <c r="BR37" s="1349"/>
      <c r="BS37" s="1350"/>
      <c r="BT37" s="1127"/>
      <c r="BU37" s="1127"/>
      <c r="BV37" s="1348">
        <f>CHOOSE($CA$1,PMC.D!J8,PMC.D!J17,PMC.D!J26,PMC.D!J35,PMC.D!J44,PMC.D!J53)</f>
        <v>0</v>
      </c>
      <c r="BW37" s="1349"/>
      <c r="BX37" s="1349"/>
      <c r="BY37" s="1349"/>
      <c r="BZ37" s="1349"/>
      <c r="CA37" s="1349"/>
      <c r="CB37" s="1349"/>
      <c r="CC37" s="1349"/>
      <c r="CD37" s="1349"/>
      <c r="CE37" s="1349"/>
      <c r="CF37" s="1349"/>
      <c r="CG37" s="1350"/>
      <c r="CH37" s="1127"/>
      <c r="CI37" s="1371"/>
      <c r="CP37" s="64"/>
      <c r="CT37" s="64"/>
      <c r="CU37" s="64"/>
      <c r="CV37" s="64"/>
    </row>
    <row r="38" spans="1:126" ht="22.5" customHeight="1">
      <c r="A38" s="443">
        <f t="shared" si="8"/>
        <v>25</v>
      </c>
      <c r="B38" s="269">
        <f>ｼﾌﾄ原本!C29</f>
        <v>0</v>
      </c>
      <c r="C38" s="784">
        <f>ｼﾌﾄ原本!AA29</f>
        <v>0</v>
      </c>
      <c r="D38" s="435">
        <f>IF(COUNTIF($H$14:$H$30,25),VLOOKUP(25,$H$14:$CU$30,3,FALSE),0)</f>
        <v>0</v>
      </c>
      <c r="E38" s="429">
        <f>IF(COUNTIF($H$14:$H$30,25),VLOOKUP(25,$H$14:$CU$30,4,FALSE),0)</f>
        <v>0</v>
      </c>
      <c r="F38" s="430">
        <f>IF(COUNTIF($H$14:$H$30,25),VLOOKUP(25,$H$14:$CU$30,92,FALSE),0)</f>
        <v>0</v>
      </c>
      <c r="G38" s="431">
        <f>IF(COUNTIF($H$14:$H$30,25),VLOOKUP(25,$H$14:$CW$30,94,FALSE),0)</f>
        <v>0</v>
      </c>
      <c r="I38" s="807" t="s">
        <v>193</v>
      </c>
      <c r="J38" s="1480">
        <f ca="1">J36/J40</f>
        <v>7.9340659340659343</v>
      </c>
      <c r="K38" s="1480"/>
      <c r="L38" s="1194">
        <f>J36/L40</f>
        <v>9.2564102564102573</v>
      </c>
      <c r="M38" s="1194"/>
      <c r="N38" s="1194"/>
      <c r="O38" s="1194"/>
      <c r="P38" s="1194"/>
      <c r="Q38" s="1194"/>
      <c r="R38" s="1194"/>
      <c r="S38" s="1194"/>
      <c r="T38" s="1194"/>
      <c r="U38" s="1194"/>
      <c r="V38" s="1194"/>
      <c r="W38" s="1194"/>
      <c r="Z38" s="1318">
        <f>CHOOSE($AB$33,'セールスアクション '!B8,'セールスアクション '!B16,'セールスアクション '!B24,'セールスアクション '!B32,'セールスアクション '!B40)</f>
        <v>0</v>
      </c>
      <c r="AA38" s="1319"/>
      <c r="AB38" s="1319"/>
      <c r="AC38" s="1319"/>
      <c r="AD38" s="1319"/>
      <c r="AE38" s="1319"/>
      <c r="AF38" s="1319"/>
      <c r="AG38" s="1319"/>
      <c r="AH38" s="1319"/>
      <c r="AI38" s="1319"/>
      <c r="AJ38" s="1319"/>
      <c r="AK38" s="1319"/>
      <c r="AL38" s="1319"/>
      <c r="AM38" s="1319"/>
      <c r="AN38" s="1319"/>
      <c r="AO38" s="1319"/>
      <c r="AP38" s="1319"/>
      <c r="AQ38" s="1319"/>
      <c r="AR38" s="1319"/>
      <c r="AS38" s="1319"/>
      <c r="AT38" s="1319"/>
      <c r="AU38" s="1319"/>
      <c r="AV38" s="1319"/>
      <c r="AW38" s="1319"/>
      <c r="AX38" s="1319"/>
      <c r="AY38" s="1319"/>
      <c r="AZ38" s="1319">
        <f>CHOOSE($AB$33,'セールスアクション '!I8,'セールスアクション '!I16,'セールスアクション '!I24,'セールスアクション '!I32,'セールスアクション '!I40)</f>
        <v>0</v>
      </c>
      <c r="BA38" s="1319"/>
      <c r="BB38" s="1319"/>
      <c r="BC38" s="1319"/>
      <c r="BD38" s="1319"/>
      <c r="BE38" s="1319"/>
      <c r="BF38" s="1127"/>
      <c r="BG38" s="1127"/>
      <c r="BH38" s="1348">
        <f>CHOOSE($CA$1,PMC.D!D9,PMC.D!D18,PMC.D!D27,PMC.D!D36,PMC.D!D45,PMC.D!D54)</f>
        <v>0</v>
      </c>
      <c r="BI38" s="1349"/>
      <c r="BJ38" s="1349"/>
      <c r="BK38" s="1349"/>
      <c r="BL38" s="1349"/>
      <c r="BM38" s="1349"/>
      <c r="BN38" s="1349"/>
      <c r="BO38" s="1349"/>
      <c r="BP38" s="1349"/>
      <c r="BQ38" s="1349"/>
      <c r="BR38" s="1349"/>
      <c r="BS38" s="1350"/>
      <c r="BT38" s="1127"/>
      <c r="BU38" s="1127"/>
      <c r="BV38" s="1348">
        <f>CHOOSE($CA$1,PMC.D!J9,PMC.D!J18,PMC.D!J27,PMC.D!J36,PMC.D!J45,PMC.D!J54)</f>
        <v>0</v>
      </c>
      <c r="BW38" s="1349"/>
      <c r="BX38" s="1349"/>
      <c r="BY38" s="1349"/>
      <c r="BZ38" s="1349"/>
      <c r="CA38" s="1349"/>
      <c r="CB38" s="1349"/>
      <c r="CC38" s="1349"/>
      <c r="CD38" s="1349"/>
      <c r="CE38" s="1349"/>
      <c r="CF38" s="1349"/>
      <c r="CG38" s="1350"/>
      <c r="CH38" s="1127"/>
      <c r="CI38" s="1371"/>
      <c r="CP38" s="64"/>
      <c r="CT38" s="64"/>
      <c r="CU38" s="64"/>
      <c r="CV38" s="64"/>
    </row>
    <row r="39" spans="1:126" ht="22.5" customHeight="1" thickBot="1">
      <c r="A39" s="443">
        <f t="shared" si="8"/>
        <v>26</v>
      </c>
      <c r="B39" s="269">
        <f>ｼﾌﾄ原本!C30</f>
        <v>0</v>
      </c>
      <c r="C39" s="784">
        <f>ｼﾌﾄ原本!AA30</f>
        <v>0</v>
      </c>
      <c r="D39" s="435">
        <f>IF(COUNTIF($H$14:$H$30,26),VLOOKUP(26,$H$14:$CU$30,3,FALSE),0)</f>
        <v>0</v>
      </c>
      <c r="E39" s="429">
        <f>IF(COUNTIF($H$14:$H$30,26),VLOOKUP(26,$H$14:$CU$30,4,FALSE),0)</f>
        <v>0</v>
      </c>
      <c r="F39" s="430">
        <f>IF(COUNTIF($H$14:$H$30,26),VLOOKUP(26,$H$14:$CU$30,92,FALSE),0)</f>
        <v>0</v>
      </c>
      <c r="G39" s="431">
        <f>IF(COUNTIF($H$14:$H$30,26),VLOOKUP(26,$H$14:$CW$30,94,FALSE),0)</f>
        <v>0</v>
      </c>
      <c r="I39" s="807" t="s">
        <v>194</v>
      </c>
      <c r="J39" s="424">
        <f ca="1">SUMIF(CV14:CV30,"&gt;1500",CP14:CQ30)</f>
        <v>7.5</v>
      </c>
      <c r="K39" s="425">
        <f ca="1">SUMIF(CV14:CV30,"&lt;2000",CP14:CQ30)</f>
        <v>38</v>
      </c>
      <c r="L39" s="1302">
        <f ca="1">SUMIF(CV14:CV30,"&gt;1500",CP14:CQ30)</f>
        <v>7.5</v>
      </c>
      <c r="M39" s="1302"/>
      <c r="N39" s="1302"/>
      <c r="O39" s="1302"/>
      <c r="P39" s="1302"/>
      <c r="Q39" s="1302"/>
      <c r="R39" s="1302">
        <f ca="1">L40-L39</f>
        <v>31.5</v>
      </c>
      <c r="S39" s="1302"/>
      <c r="T39" s="1302"/>
      <c r="U39" s="1302"/>
      <c r="V39" s="1302"/>
      <c r="W39" s="1302"/>
      <c r="X39" s="65"/>
      <c r="Y39" s="65"/>
      <c r="Z39" s="1320">
        <f>CHOOSE($AB$33,'セールスアクション '!B9,'セールスアクション '!B17,'セールスアクション '!B25,'セールスアクション '!B33,'セールスアクション '!B41)</f>
        <v>0</v>
      </c>
      <c r="AA39" s="1321"/>
      <c r="AB39" s="1321"/>
      <c r="AC39" s="1321"/>
      <c r="AD39" s="1321"/>
      <c r="AE39" s="1321"/>
      <c r="AF39" s="1321"/>
      <c r="AG39" s="1321"/>
      <c r="AH39" s="1321"/>
      <c r="AI39" s="1321"/>
      <c r="AJ39" s="1321"/>
      <c r="AK39" s="1321"/>
      <c r="AL39" s="1321"/>
      <c r="AM39" s="1321"/>
      <c r="AN39" s="1321"/>
      <c r="AO39" s="1321"/>
      <c r="AP39" s="1321"/>
      <c r="AQ39" s="1321"/>
      <c r="AR39" s="1321"/>
      <c r="AS39" s="1321"/>
      <c r="AT39" s="1321"/>
      <c r="AU39" s="1321"/>
      <c r="AV39" s="1321"/>
      <c r="AW39" s="1321"/>
      <c r="AX39" s="1321"/>
      <c r="AY39" s="1321"/>
      <c r="AZ39" s="1321">
        <f>CHOOSE($AB$33,'セールスアクション '!I9,'セールスアクション '!I17,'セールスアクション '!I25,'セールスアクション '!I33,'セールスアクション '!I41)</f>
        <v>0</v>
      </c>
      <c r="BA39" s="1321"/>
      <c r="BB39" s="1321"/>
      <c r="BC39" s="1321"/>
      <c r="BD39" s="1321"/>
      <c r="BE39" s="1321"/>
      <c r="BF39" s="1368"/>
      <c r="BG39" s="1368"/>
      <c r="BH39" s="1357">
        <f>CHOOSE($CA$1,PMC.D!D10,PMC.D!D19,PMC.D!D28,PMC.D!D37,PMC.D!D46,PMC.D!D55)</f>
        <v>0</v>
      </c>
      <c r="BI39" s="1358"/>
      <c r="BJ39" s="1358"/>
      <c r="BK39" s="1358"/>
      <c r="BL39" s="1358"/>
      <c r="BM39" s="1358"/>
      <c r="BN39" s="1358"/>
      <c r="BO39" s="1358"/>
      <c r="BP39" s="1358"/>
      <c r="BQ39" s="1358"/>
      <c r="BR39" s="1358"/>
      <c r="BS39" s="1359"/>
      <c r="BT39" s="1368"/>
      <c r="BU39" s="1368"/>
      <c r="BV39" s="1357">
        <f>CHOOSE($CA$1,PMC.D!J10,PMC.D!J19,PMC.D!J28,PMC.D!J37,PMC.D!J46,PMC.D!J55)</f>
        <v>0</v>
      </c>
      <c r="BW39" s="1358"/>
      <c r="BX39" s="1358"/>
      <c r="BY39" s="1358"/>
      <c r="BZ39" s="1358"/>
      <c r="CA39" s="1358"/>
      <c r="CB39" s="1358"/>
      <c r="CC39" s="1358"/>
      <c r="CD39" s="1358"/>
      <c r="CE39" s="1358"/>
      <c r="CF39" s="1358"/>
      <c r="CG39" s="1359"/>
      <c r="CH39" s="1368"/>
      <c r="CI39" s="1369"/>
      <c r="CP39" s="64"/>
      <c r="CT39" s="64"/>
      <c r="CU39" s="64"/>
      <c r="CV39" s="64"/>
    </row>
    <row r="40" spans="1:126" ht="22.5" customHeight="1">
      <c r="A40" s="443">
        <f t="shared" si="8"/>
        <v>27</v>
      </c>
      <c r="B40" s="269">
        <f>ｼﾌﾄ原本!C31</f>
        <v>0</v>
      </c>
      <c r="C40" s="784">
        <f>ｼﾌﾄ原本!AA31</f>
        <v>0</v>
      </c>
      <c r="D40" s="435">
        <f>IF(COUNTIF($H$14:$H$30,27),VLOOKUP(27,$H$14:$CU$30,3,FALSE),0)</f>
        <v>0</v>
      </c>
      <c r="E40" s="429">
        <f>IF(COUNTIF($H$14:$H$30,27),VLOOKUP(27,$H$14:$CU$30,4,FALSE),0)</f>
        <v>0</v>
      </c>
      <c r="F40" s="430">
        <f>IF(COUNTIF($H$14:$H$30,27),VLOOKUP(27,$H$14:$CU$30,92,FALSE),0)</f>
        <v>0</v>
      </c>
      <c r="G40" s="431">
        <f>IF(COUNTIF($H$14:$H$30,27),VLOOKUP(27,$H$14:$CW$30,94,FALSE),0)</f>
        <v>0</v>
      </c>
      <c r="I40" s="807" t="s">
        <v>195</v>
      </c>
      <c r="J40" s="1479">
        <f ca="1">J39+K39</f>
        <v>45.5</v>
      </c>
      <c r="K40" s="1479"/>
      <c r="L40" s="1302">
        <f>CN11-CN8</f>
        <v>39</v>
      </c>
      <c r="M40" s="1302"/>
      <c r="N40" s="1302"/>
      <c r="O40" s="1302"/>
      <c r="P40" s="1302"/>
      <c r="Q40" s="1302"/>
      <c r="R40" s="1302"/>
      <c r="S40" s="1302"/>
      <c r="T40" s="1302"/>
      <c r="U40" s="1302"/>
      <c r="V40" s="1302"/>
      <c r="W40" s="1302"/>
      <c r="X40" s="386"/>
      <c r="Y40" s="387"/>
      <c r="Z40" s="1484"/>
      <c r="AA40" s="1485"/>
      <c r="AB40" s="1485"/>
      <c r="AC40" s="1485"/>
      <c r="AD40" s="1485"/>
      <c r="AE40" s="1485"/>
      <c r="AF40" s="1485"/>
      <c r="AG40" s="1485"/>
      <c r="AH40" s="1485"/>
      <c r="AI40" s="1485"/>
      <c r="AJ40" s="1485"/>
      <c r="AK40" s="1485"/>
      <c r="AL40" s="1485"/>
      <c r="AM40" s="1485"/>
      <c r="AN40" s="1485"/>
      <c r="AO40" s="1485"/>
      <c r="AP40" s="1485"/>
      <c r="AQ40" s="1485"/>
      <c r="AR40" s="1485"/>
      <c r="AS40" s="1485"/>
      <c r="AT40" s="1485"/>
      <c r="AU40" s="1485"/>
      <c r="AV40" s="1485"/>
      <c r="AW40" s="1485"/>
      <c r="AX40" s="1485"/>
      <c r="AY40" s="1485"/>
      <c r="AZ40" s="1485"/>
      <c r="BA40" s="1485"/>
      <c r="BB40" s="1485"/>
      <c r="BC40" s="1485"/>
      <c r="BD40" s="1485"/>
      <c r="BE40" s="1485"/>
      <c r="BF40" s="1485"/>
      <c r="BG40" s="1485"/>
      <c r="BH40" s="1485"/>
      <c r="BI40" s="1485"/>
      <c r="BJ40" s="1485"/>
      <c r="BK40" s="1485"/>
      <c r="BL40" s="1485"/>
      <c r="BM40" s="1485"/>
      <c r="BN40" s="1485"/>
      <c r="BO40" s="1485"/>
      <c r="BP40" s="1485"/>
      <c r="BQ40" s="1485"/>
      <c r="BR40" s="1485"/>
      <c r="BS40" s="1485"/>
      <c r="BT40" s="1485"/>
      <c r="BU40" s="1485"/>
      <c r="BV40" s="1485"/>
      <c r="BW40" s="1485"/>
      <c r="BX40" s="1485"/>
      <c r="BY40" s="1485"/>
      <c r="BZ40" s="1485"/>
      <c r="CA40" s="1485"/>
      <c r="CB40" s="1485"/>
      <c r="CC40" s="1485"/>
      <c r="CD40" s="1485"/>
      <c r="CE40" s="1485"/>
      <c r="CF40" s="1485"/>
      <c r="CG40" s="1485"/>
      <c r="CH40" s="1485"/>
      <c r="CI40" s="1486"/>
      <c r="CP40" s="64"/>
      <c r="CT40" s="64"/>
      <c r="CU40" s="64"/>
      <c r="CV40" s="64"/>
    </row>
    <row r="41" spans="1:126" ht="22.5" customHeight="1">
      <c r="A41" s="443">
        <f t="shared" si="8"/>
        <v>28</v>
      </c>
      <c r="B41" s="269" t="str">
        <f>ｼﾌﾄ原本!C32</f>
        <v>A.M（本部）</v>
      </c>
      <c r="C41" s="782">
        <f>ｼﾌﾄ原本!AA32</f>
        <v>0</v>
      </c>
      <c r="D41" s="435">
        <f>IF(COUNTIF($H$14:$H$30,28),VLOOKUP(28,$H$14:$CU$30,3,FALSE),0)</f>
        <v>0</v>
      </c>
      <c r="E41" s="429">
        <f>IF(COUNTIF($H$14:$H$30,28),VLOOKUP(28,$H$14:$CU$30,4,FALSE),0)</f>
        <v>0</v>
      </c>
      <c r="F41" s="430">
        <f>IF(COUNTIF($H$14:$H$30,28),VLOOKUP(28,$H$14:$CU$30,92,FALSE),0)</f>
        <v>0</v>
      </c>
      <c r="G41" s="431">
        <f>IF(COUNTIF($H$14:$H$30,28),VLOOKUP(28,$H$14:$CW$30,94,FALSE),0)</f>
        <v>0</v>
      </c>
      <c r="I41" s="808" t="s">
        <v>197</v>
      </c>
      <c r="J41" s="1478">
        <f ca="1">SUMIF(CV14:CV30,"&lt;2000",CU14:CU30)</f>
        <v>49359.5</v>
      </c>
      <c r="K41" s="1478"/>
      <c r="L41" s="1169">
        <f ca="1">R39*ﾃﾞｰﾀ入力!A8</f>
        <v>39690</v>
      </c>
      <c r="M41" s="1169"/>
      <c r="N41" s="1169"/>
      <c r="O41" s="1169"/>
      <c r="P41" s="1169"/>
      <c r="Q41" s="1169"/>
      <c r="R41" s="1169"/>
      <c r="S41" s="1169"/>
      <c r="T41" s="1169"/>
      <c r="U41" s="1169"/>
      <c r="V41" s="1169"/>
      <c r="W41" s="1169"/>
      <c r="X41" s="389"/>
      <c r="Y41" s="390"/>
      <c r="Z41" s="1487"/>
      <c r="AA41" s="1488"/>
      <c r="AB41" s="1488"/>
      <c r="AC41" s="1488"/>
      <c r="AD41" s="1488"/>
      <c r="AE41" s="1488"/>
      <c r="AF41" s="1488"/>
      <c r="AG41" s="1488"/>
      <c r="AH41" s="1488"/>
      <c r="AI41" s="1488"/>
      <c r="AJ41" s="1488"/>
      <c r="AK41" s="1488"/>
      <c r="AL41" s="1488"/>
      <c r="AM41" s="1488"/>
      <c r="AN41" s="1488"/>
      <c r="AO41" s="1488"/>
      <c r="AP41" s="1488"/>
      <c r="AQ41" s="1488"/>
      <c r="AR41" s="1488"/>
      <c r="AS41" s="1488"/>
      <c r="AT41" s="1488"/>
      <c r="AU41" s="1488"/>
      <c r="AV41" s="1488"/>
      <c r="AW41" s="1488"/>
      <c r="AX41" s="1488"/>
      <c r="AY41" s="1488"/>
      <c r="AZ41" s="1488"/>
      <c r="BA41" s="1488"/>
      <c r="BB41" s="1488"/>
      <c r="BC41" s="1488"/>
      <c r="BD41" s="1488"/>
      <c r="BE41" s="1488"/>
      <c r="BF41" s="1488"/>
      <c r="BG41" s="1488"/>
      <c r="BH41" s="1488"/>
      <c r="BI41" s="1488"/>
      <c r="BJ41" s="1488"/>
      <c r="BK41" s="1488"/>
      <c r="BL41" s="1488"/>
      <c r="BM41" s="1488"/>
      <c r="BN41" s="1488"/>
      <c r="BO41" s="1488"/>
      <c r="BP41" s="1488"/>
      <c r="BQ41" s="1488"/>
      <c r="BR41" s="1488"/>
      <c r="BS41" s="1488"/>
      <c r="BT41" s="1488"/>
      <c r="BU41" s="1488"/>
      <c r="BV41" s="1488"/>
      <c r="BW41" s="1488"/>
      <c r="BX41" s="1488"/>
      <c r="BY41" s="1488"/>
      <c r="BZ41" s="1488"/>
      <c r="CA41" s="1488"/>
      <c r="CB41" s="1488"/>
      <c r="CC41" s="1488"/>
      <c r="CD41" s="1488"/>
      <c r="CE41" s="1488"/>
      <c r="CF41" s="1488"/>
      <c r="CG41" s="1488"/>
      <c r="CH41" s="1488"/>
      <c r="CI41" s="1489"/>
      <c r="CP41" s="64"/>
      <c r="CT41" s="64"/>
      <c r="CU41" s="64"/>
      <c r="CV41" s="64"/>
    </row>
    <row r="42" spans="1:126" ht="22.5" customHeight="1">
      <c r="A42" s="443">
        <f t="shared" si="8"/>
        <v>29</v>
      </c>
      <c r="B42" s="269" t="str">
        <f>ｼﾌﾄ原本!C33</f>
        <v>S.I（本部</v>
      </c>
      <c r="C42" s="782">
        <f>ｼﾌﾄ原本!AA33</f>
        <v>0</v>
      </c>
      <c r="D42" s="435">
        <f>IF(COUNTIF($H$14:$H$30,29),VLOOKUP(29,$H$14:$CU$30,3,FALSE),0)</f>
        <v>0</v>
      </c>
      <c r="E42" s="429">
        <f>IF(COUNTIF($H$14:$H$30,29),VLOOKUP(29,$H$14:$CU$30,4,FALSE),0)</f>
        <v>0</v>
      </c>
      <c r="F42" s="430">
        <f>IF(COUNTIF($H$14:$H$30,29),VLOOKUP(29,$H$14:$CU$30,92,FALSE),0)</f>
        <v>0</v>
      </c>
      <c r="G42" s="431">
        <f>IF(COUNTIF($H$14:$H$30,29),VLOOKUP(29,$H$14:$CW$30,94,FALSE),0)</f>
        <v>0</v>
      </c>
      <c r="I42" s="807" t="s">
        <v>201</v>
      </c>
      <c r="J42" s="1187">
        <f ca="1">(J41)/J35</f>
        <v>0.18281296296296295</v>
      </c>
      <c r="K42" s="1187"/>
      <c r="L42" s="1187">
        <f ca="1">L41/J35</f>
        <v>0.14699999999999999</v>
      </c>
      <c r="M42" s="1187"/>
      <c r="N42" s="1187"/>
      <c r="O42" s="1187"/>
      <c r="P42" s="1187"/>
      <c r="Q42" s="1187"/>
      <c r="R42" s="1187"/>
      <c r="S42" s="1187"/>
      <c r="T42" s="1187"/>
      <c r="U42" s="1187"/>
      <c r="V42" s="1187"/>
      <c r="W42" s="1187"/>
      <c r="X42" s="392"/>
      <c r="Y42" s="393"/>
      <c r="Z42" s="1487"/>
      <c r="AA42" s="1488"/>
      <c r="AB42" s="1488"/>
      <c r="AC42" s="1488"/>
      <c r="AD42" s="1488"/>
      <c r="AE42" s="1488"/>
      <c r="AF42" s="1488"/>
      <c r="AG42" s="1488"/>
      <c r="AH42" s="1488"/>
      <c r="AI42" s="1488"/>
      <c r="AJ42" s="1488"/>
      <c r="AK42" s="1488"/>
      <c r="AL42" s="1488"/>
      <c r="AM42" s="1488"/>
      <c r="AN42" s="1488"/>
      <c r="AO42" s="1488"/>
      <c r="AP42" s="1488"/>
      <c r="AQ42" s="1488"/>
      <c r="AR42" s="1488"/>
      <c r="AS42" s="1488"/>
      <c r="AT42" s="1488"/>
      <c r="AU42" s="1488"/>
      <c r="AV42" s="1488"/>
      <c r="AW42" s="1488"/>
      <c r="AX42" s="1488"/>
      <c r="AY42" s="1488"/>
      <c r="AZ42" s="1488"/>
      <c r="BA42" s="1488"/>
      <c r="BB42" s="1488"/>
      <c r="BC42" s="1488"/>
      <c r="BD42" s="1488"/>
      <c r="BE42" s="1488"/>
      <c r="BF42" s="1488"/>
      <c r="BG42" s="1488"/>
      <c r="BH42" s="1488"/>
      <c r="BI42" s="1488"/>
      <c r="BJ42" s="1488"/>
      <c r="BK42" s="1488"/>
      <c r="BL42" s="1488"/>
      <c r="BM42" s="1488"/>
      <c r="BN42" s="1488"/>
      <c r="BO42" s="1488"/>
      <c r="BP42" s="1488"/>
      <c r="BQ42" s="1488"/>
      <c r="BR42" s="1488"/>
      <c r="BS42" s="1488"/>
      <c r="BT42" s="1488"/>
      <c r="BU42" s="1488"/>
      <c r="BV42" s="1488"/>
      <c r="BW42" s="1488"/>
      <c r="BX42" s="1488"/>
      <c r="BY42" s="1488"/>
      <c r="BZ42" s="1488"/>
      <c r="CA42" s="1488"/>
      <c r="CB42" s="1488"/>
      <c r="CC42" s="1488"/>
      <c r="CD42" s="1488"/>
      <c r="CE42" s="1488"/>
      <c r="CF42" s="1488"/>
      <c r="CG42" s="1488"/>
      <c r="CH42" s="1488"/>
      <c r="CI42" s="1489"/>
      <c r="CP42" s="64"/>
      <c r="CT42" s="64"/>
      <c r="CU42" s="64"/>
      <c r="CV42" s="64"/>
    </row>
    <row r="43" spans="1:126" ht="22.5" customHeight="1">
      <c r="A43" s="443">
        <f t="shared" si="8"/>
        <v>30</v>
      </c>
      <c r="B43" s="269" t="str">
        <f>ｼﾌﾄ原本!C34</f>
        <v>不足①</v>
      </c>
      <c r="C43" s="784">
        <f>ｼﾌﾄ原本!AA34</f>
        <v>0</v>
      </c>
      <c r="D43" s="435">
        <f>IF(COUNTIF($H$14:$H$30,30),VLOOKUP(30,$H$14:$CU$30,3,FALSE),0)</f>
        <v>0</v>
      </c>
      <c r="E43" s="429">
        <f>IF(COUNTIF($H$14:$H$30,30),VLOOKUP(30,$H$14:$CU$30,4,FALSE),0)</f>
        <v>0</v>
      </c>
      <c r="F43" s="430">
        <f>IF(COUNTIF($H$14:$H$30,30),VLOOKUP(30,$H$14:$CU$30,92,FALSE),0)</f>
        <v>0</v>
      </c>
      <c r="G43" s="431">
        <f>IF(COUNTIF($H$14:$H$30,30),VLOOKUP(30,$H$14:$CW$30,94,FALSE),0)</f>
        <v>0</v>
      </c>
      <c r="I43" s="809"/>
      <c r="J43" s="396"/>
      <c r="K43" s="396"/>
      <c r="L43" s="396"/>
      <c r="M43" s="396"/>
      <c r="N43" s="396"/>
      <c r="O43" s="396"/>
      <c r="P43" s="396"/>
      <c r="Q43" s="396"/>
      <c r="R43" s="396"/>
      <c r="S43" s="396"/>
      <c r="T43" s="396"/>
      <c r="U43" s="396"/>
      <c r="V43" s="396"/>
      <c r="W43" s="396"/>
      <c r="Z43" s="1487"/>
      <c r="AA43" s="1488"/>
      <c r="AB43" s="1488"/>
      <c r="AC43" s="1488"/>
      <c r="AD43" s="1488"/>
      <c r="AE43" s="1488"/>
      <c r="AF43" s="1488"/>
      <c r="AG43" s="1488"/>
      <c r="AH43" s="1488"/>
      <c r="AI43" s="1488"/>
      <c r="AJ43" s="1488"/>
      <c r="AK43" s="1488"/>
      <c r="AL43" s="1488"/>
      <c r="AM43" s="1488"/>
      <c r="AN43" s="1488"/>
      <c r="AO43" s="1488"/>
      <c r="AP43" s="1488"/>
      <c r="AQ43" s="1488"/>
      <c r="AR43" s="1488"/>
      <c r="AS43" s="1488"/>
      <c r="AT43" s="1488"/>
      <c r="AU43" s="1488"/>
      <c r="AV43" s="1488"/>
      <c r="AW43" s="1488"/>
      <c r="AX43" s="1488"/>
      <c r="AY43" s="1488"/>
      <c r="AZ43" s="1488"/>
      <c r="BA43" s="1488"/>
      <c r="BB43" s="1488"/>
      <c r="BC43" s="1488"/>
      <c r="BD43" s="1488"/>
      <c r="BE43" s="1488"/>
      <c r="BF43" s="1488"/>
      <c r="BG43" s="1488"/>
      <c r="BH43" s="1488"/>
      <c r="BI43" s="1488"/>
      <c r="BJ43" s="1488"/>
      <c r="BK43" s="1488"/>
      <c r="BL43" s="1488"/>
      <c r="BM43" s="1488"/>
      <c r="BN43" s="1488"/>
      <c r="BO43" s="1488"/>
      <c r="BP43" s="1488"/>
      <c r="BQ43" s="1488"/>
      <c r="BR43" s="1488"/>
      <c r="BS43" s="1488"/>
      <c r="BT43" s="1488"/>
      <c r="BU43" s="1488"/>
      <c r="BV43" s="1488"/>
      <c r="BW43" s="1488"/>
      <c r="BX43" s="1488"/>
      <c r="BY43" s="1488"/>
      <c r="BZ43" s="1488"/>
      <c r="CA43" s="1488"/>
      <c r="CB43" s="1488"/>
      <c r="CC43" s="1488"/>
      <c r="CD43" s="1488"/>
      <c r="CE43" s="1488"/>
      <c r="CF43" s="1488"/>
      <c r="CG43" s="1488"/>
      <c r="CH43" s="1488"/>
      <c r="CI43" s="1489"/>
      <c r="CP43" s="64"/>
      <c r="CT43" s="64"/>
      <c r="CU43" s="64"/>
      <c r="CV43" s="64"/>
    </row>
    <row r="44" spans="1:126" ht="22.5" customHeight="1">
      <c r="A44" s="443">
        <f t="shared" si="8"/>
        <v>31</v>
      </c>
      <c r="B44" s="269">
        <f>ｼﾌﾄ原本!C35</f>
        <v>0</v>
      </c>
      <c r="C44" s="785">
        <f>ｼﾌﾄ原本!E35</f>
        <v>0</v>
      </c>
      <c r="D44" s="435">
        <f>IF(COUNTIF($H$14:$H$30,31),VLOOKUP(31,$H$14:$CU$30,3,FALSE),0)</f>
        <v>0</v>
      </c>
      <c r="E44" s="429">
        <f>IF(COUNTIF($H$14:$H$30,31),VLOOKUP(31,$H$14:$CU$30,4,FALSE),0)</f>
        <v>0</v>
      </c>
      <c r="F44" s="430">
        <f>IF(COUNTIF($H$14:$H$30,31),VLOOKUP(31,$H$14:$CU$30,92,FALSE),0)</f>
        <v>0</v>
      </c>
      <c r="G44" s="431">
        <f>IF(COUNTIF($H$14:$H$30,31),VLOOKUP(31,$H$14:$CW$30,94,FALSE),0)</f>
        <v>0</v>
      </c>
      <c r="I44" s="809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Z44" s="1487"/>
      <c r="AA44" s="1488"/>
      <c r="AB44" s="1488"/>
      <c r="AC44" s="1488"/>
      <c r="AD44" s="1488"/>
      <c r="AE44" s="1488"/>
      <c r="AF44" s="1488"/>
      <c r="AG44" s="1488"/>
      <c r="AH44" s="1488"/>
      <c r="AI44" s="1488"/>
      <c r="AJ44" s="1488"/>
      <c r="AK44" s="1488"/>
      <c r="AL44" s="1488"/>
      <c r="AM44" s="1488"/>
      <c r="AN44" s="1488"/>
      <c r="AO44" s="1488"/>
      <c r="AP44" s="1488"/>
      <c r="AQ44" s="1488"/>
      <c r="AR44" s="1488"/>
      <c r="AS44" s="1488"/>
      <c r="AT44" s="1488"/>
      <c r="AU44" s="1488"/>
      <c r="AV44" s="1488"/>
      <c r="AW44" s="1488"/>
      <c r="AX44" s="1488"/>
      <c r="AY44" s="1488"/>
      <c r="AZ44" s="1488"/>
      <c r="BA44" s="1488"/>
      <c r="BB44" s="1488"/>
      <c r="BC44" s="1488"/>
      <c r="BD44" s="1488"/>
      <c r="BE44" s="1488"/>
      <c r="BF44" s="1488"/>
      <c r="BG44" s="1488"/>
      <c r="BH44" s="1488"/>
      <c r="BI44" s="1488"/>
      <c r="BJ44" s="1488"/>
      <c r="BK44" s="1488"/>
      <c r="BL44" s="1488"/>
      <c r="BM44" s="1488"/>
      <c r="BN44" s="1488"/>
      <c r="BO44" s="1488"/>
      <c r="BP44" s="1488"/>
      <c r="BQ44" s="1488"/>
      <c r="BR44" s="1488"/>
      <c r="BS44" s="1488"/>
      <c r="BT44" s="1488"/>
      <c r="BU44" s="1488"/>
      <c r="BV44" s="1488"/>
      <c r="BW44" s="1488"/>
      <c r="BX44" s="1488"/>
      <c r="BY44" s="1488"/>
      <c r="BZ44" s="1488"/>
      <c r="CA44" s="1488"/>
      <c r="CB44" s="1488"/>
      <c r="CC44" s="1488"/>
      <c r="CD44" s="1488"/>
      <c r="CE44" s="1488"/>
      <c r="CF44" s="1488"/>
      <c r="CG44" s="1488"/>
      <c r="CH44" s="1488"/>
      <c r="CI44" s="1489"/>
    </row>
    <row r="45" spans="1:126" ht="22.5" customHeight="1" thickBot="1">
      <c r="A45" s="443">
        <f t="shared" si="8"/>
        <v>32</v>
      </c>
      <c r="B45" s="269">
        <f>ｼﾌﾄ原本!C36</f>
        <v>0</v>
      </c>
      <c r="C45" s="785">
        <f>ｼﾌﾄ原本!E36</f>
        <v>0</v>
      </c>
      <c r="D45" s="435">
        <f>IF(COUNTIF($H$14:$H$30,32),VLOOKUP(32,$H$14:$CU$30,3,FALSE),0)</f>
        <v>0</v>
      </c>
      <c r="E45" s="429">
        <f>IF(COUNTIF($H$14:$H$30,32),VLOOKUP(32,$H$14:$CU$30,4,FALSE),0)</f>
        <v>0</v>
      </c>
      <c r="F45" s="430">
        <f>IF(COUNTIF($H$14:$H$30,32),VLOOKUP(32,$H$14:$CU$30,92,FALSE),0)</f>
        <v>0</v>
      </c>
      <c r="G45" s="431">
        <f>IF(COUNTIF($H$14:$H$30,32),VLOOKUP(32,$H$14:$CW$30,94,FALSE),0)</f>
        <v>0</v>
      </c>
      <c r="I45" s="809"/>
      <c r="J45" s="396"/>
      <c r="K45" s="396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6"/>
      <c r="Z45" s="1490"/>
      <c r="AA45" s="1491"/>
      <c r="AB45" s="1491"/>
      <c r="AC45" s="1491"/>
      <c r="AD45" s="1491"/>
      <c r="AE45" s="1491"/>
      <c r="AF45" s="1491"/>
      <c r="AG45" s="1491"/>
      <c r="AH45" s="1491"/>
      <c r="AI45" s="1491"/>
      <c r="AJ45" s="1491"/>
      <c r="AK45" s="1491"/>
      <c r="AL45" s="1491"/>
      <c r="AM45" s="1491"/>
      <c r="AN45" s="1491"/>
      <c r="AO45" s="1491"/>
      <c r="AP45" s="1491"/>
      <c r="AQ45" s="1491"/>
      <c r="AR45" s="1491"/>
      <c r="AS45" s="1491"/>
      <c r="AT45" s="1491"/>
      <c r="AU45" s="1491"/>
      <c r="AV45" s="1491"/>
      <c r="AW45" s="1491"/>
      <c r="AX45" s="1491"/>
      <c r="AY45" s="1491"/>
      <c r="AZ45" s="1491"/>
      <c r="BA45" s="1491"/>
      <c r="BB45" s="1491"/>
      <c r="BC45" s="1491"/>
      <c r="BD45" s="1491"/>
      <c r="BE45" s="1491"/>
      <c r="BF45" s="1491"/>
      <c r="BG45" s="1491"/>
      <c r="BH45" s="1491"/>
      <c r="BI45" s="1491"/>
      <c r="BJ45" s="1491"/>
      <c r="BK45" s="1491"/>
      <c r="BL45" s="1491"/>
      <c r="BM45" s="1491"/>
      <c r="BN45" s="1491"/>
      <c r="BO45" s="1491"/>
      <c r="BP45" s="1491"/>
      <c r="BQ45" s="1491"/>
      <c r="BR45" s="1491"/>
      <c r="BS45" s="1491"/>
      <c r="BT45" s="1491"/>
      <c r="BU45" s="1491"/>
      <c r="BV45" s="1491"/>
      <c r="BW45" s="1491"/>
      <c r="BX45" s="1491"/>
      <c r="BY45" s="1491"/>
      <c r="BZ45" s="1491"/>
      <c r="CA45" s="1491"/>
      <c r="CB45" s="1491"/>
      <c r="CC45" s="1491"/>
      <c r="CD45" s="1491"/>
      <c r="CE45" s="1491"/>
      <c r="CF45" s="1491"/>
      <c r="CG45" s="1491"/>
      <c r="CH45" s="1491"/>
      <c r="CI45" s="1492"/>
    </row>
    <row r="46" spans="1:126" ht="22.5" customHeight="1" thickBot="1">
      <c r="A46" s="444">
        <f t="shared" si="8"/>
        <v>33</v>
      </c>
      <c r="B46" s="445">
        <f>ｼﾌﾄ原本!C37</f>
        <v>0</v>
      </c>
      <c r="C46" s="786">
        <f>ｼﾌﾄ原本!E37</f>
        <v>0</v>
      </c>
      <c r="D46" s="437">
        <f>IF(COUNTIF($H$14:$H$30,33),VLOOKUP(33,$H$14:$CU$30,3,FALSE),0)</f>
        <v>0</v>
      </c>
      <c r="E46" s="438">
        <f>IF(COUNTIF($H$14:$H$30,33),VLOOKUP(33,$H$14:$CU$30,4,FALSE),0)</f>
        <v>0</v>
      </c>
      <c r="F46" s="439">
        <f>IF(COUNTIF($H$14:$H$30,33),VLOOKUP(33,$H$14:$CU$30,92,FALSE),0)</f>
        <v>0</v>
      </c>
      <c r="G46" s="440">
        <f>IF(COUNTIF($H$14:$H$30,33),VLOOKUP(33,$H$14:$CW$30,94,FALSE),0)</f>
        <v>0</v>
      </c>
      <c r="I46" s="809"/>
      <c r="J46" s="396"/>
      <c r="K46" s="396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6"/>
    </row>
    <row r="47" spans="1:126" ht="20.25" customHeight="1">
      <c r="I47" s="807" t="s">
        <v>199</v>
      </c>
      <c r="J47" s="1382">
        <f ca="1">J41/K39</f>
        <v>1298.9342105263158</v>
      </c>
      <c r="K47" s="1382"/>
      <c r="L47" s="1382">
        <f>ﾃﾞｰﾀ入力!A8</f>
        <v>1260</v>
      </c>
      <c r="M47" s="1382"/>
      <c r="N47" s="1382"/>
      <c r="O47" s="1382"/>
      <c r="P47" s="1382"/>
      <c r="Q47" s="1382"/>
      <c r="R47" s="1382"/>
      <c r="S47" s="1382"/>
      <c r="T47" s="1382"/>
      <c r="U47" s="1382"/>
      <c r="V47" s="1382"/>
      <c r="W47" s="1382"/>
      <c r="DP47" s="221"/>
      <c r="DT47" s="69"/>
      <c r="DU47" s="69"/>
      <c r="DV47" s="69"/>
    </row>
    <row r="48" spans="1:126" ht="20.25" customHeight="1">
      <c r="I48" s="807" t="s">
        <v>82</v>
      </c>
      <c r="J48" s="1169">
        <f ca="1">CW31</f>
        <v>3458</v>
      </c>
      <c r="K48" s="1169"/>
      <c r="L48" s="1381"/>
      <c r="M48" s="1381"/>
      <c r="N48" s="1381"/>
      <c r="O48" s="1381"/>
      <c r="P48" s="1381"/>
      <c r="Q48" s="1381"/>
      <c r="R48" s="1381"/>
      <c r="S48" s="1381"/>
      <c r="T48" s="1381"/>
      <c r="U48" s="1381"/>
      <c r="V48" s="1381"/>
      <c r="W48" s="1381"/>
    </row>
    <row r="49" spans="11:19" ht="20.25" customHeight="1">
      <c r="K49" s="64"/>
      <c r="L49" s="398"/>
      <c r="M49" s="398"/>
      <c r="N49" s="64"/>
      <c r="O49" s="64"/>
      <c r="P49" s="64"/>
      <c r="Q49" s="64"/>
      <c r="R49" s="64"/>
      <c r="S49" s="64"/>
    </row>
    <row r="50" spans="11:19" ht="20.25" customHeight="1">
      <c r="K50" s="64"/>
      <c r="L50" s="66"/>
      <c r="M50" s="66"/>
      <c r="N50" s="64"/>
      <c r="O50" s="64"/>
      <c r="P50" s="64"/>
      <c r="Q50" s="64"/>
      <c r="R50" s="64"/>
      <c r="S50" s="64"/>
    </row>
    <row r="51" spans="11:19" ht="20.25" customHeight="1">
      <c r="L51" s="64"/>
      <c r="M51" s="64"/>
    </row>
    <row r="52" spans="11:19" ht="20.25" customHeight="1">
      <c r="L52" s="64"/>
      <c r="M52" s="64"/>
    </row>
  </sheetData>
  <sheetProtection formatCells="0"/>
  <mergeCells count="349">
    <mergeCell ref="CH36:CI36"/>
    <mergeCell ref="CH37:CI37"/>
    <mergeCell ref="CH38:CI38"/>
    <mergeCell ref="CH39:CI39"/>
    <mergeCell ref="Z36:AY36"/>
    <mergeCell ref="X32:AA32"/>
    <mergeCell ref="BV39:CG39"/>
    <mergeCell ref="BV35:CG35"/>
    <mergeCell ref="BV36:CG36"/>
    <mergeCell ref="BV38:CG38"/>
    <mergeCell ref="BT39:BU39"/>
    <mergeCell ref="BF38:BG38"/>
    <mergeCell ref="BT36:BU36"/>
    <mergeCell ref="BT37:BU37"/>
    <mergeCell ref="BT38:BU38"/>
    <mergeCell ref="AZ37:BE37"/>
    <mergeCell ref="Z38:AY38"/>
    <mergeCell ref="Z39:AY39"/>
    <mergeCell ref="BH35:BS35"/>
    <mergeCell ref="BH37:BS37"/>
    <mergeCell ref="BH38:BS38"/>
    <mergeCell ref="BH39:BS39"/>
    <mergeCell ref="BF39:BG39"/>
    <mergeCell ref="BV34:CI34"/>
    <mergeCell ref="CH35:CI35"/>
    <mergeCell ref="CJ31:CM31"/>
    <mergeCell ref="CF32:CI32"/>
    <mergeCell ref="BT35:BU35"/>
    <mergeCell ref="CJ32:CM32"/>
    <mergeCell ref="AZ35:BE35"/>
    <mergeCell ref="AZ31:BC31"/>
    <mergeCell ref="BD31:BG31"/>
    <mergeCell ref="AB33:AE33"/>
    <mergeCell ref="AF33:AI33"/>
    <mergeCell ref="AF31:AI31"/>
    <mergeCell ref="CF31:CI31"/>
    <mergeCell ref="BP31:BS31"/>
    <mergeCell ref="AJ32:AM32"/>
    <mergeCell ref="BH32:BK32"/>
    <mergeCell ref="K1:U1"/>
    <mergeCell ref="V1:Y1"/>
    <mergeCell ref="AZ6:BC6"/>
    <mergeCell ref="BD6:BG6"/>
    <mergeCell ref="AZ7:BC7"/>
    <mergeCell ref="BD7:BG7"/>
    <mergeCell ref="AN5:AQ5"/>
    <mergeCell ref="AR5:AU5"/>
    <mergeCell ref="AR1:AU1"/>
    <mergeCell ref="BD5:BG5"/>
    <mergeCell ref="AZ5:BC5"/>
    <mergeCell ref="AZ1:BC1"/>
    <mergeCell ref="AZ3:BC3"/>
    <mergeCell ref="AV5:AY5"/>
    <mergeCell ref="AC1:AI1"/>
    <mergeCell ref="AJ1:AM1"/>
    <mergeCell ref="L3:O3"/>
    <mergeCell ref="AF6:AI6"/>
    <mergeCell ref="AR7:AU7"/>
    <mergeCell ref="AJ3:AM3"/>
    <mergeCell ref="AN3:AQ3"/>
    <mergeCell ref="AB3:AE3"/>
    <mergeCell ref="BD1:BK1"/>
    <mergeCell ref="AN1:AQ1"/>
    <mergeCell ref="CN2:CO2"/>
    <mergeCell ref="CN4:CO4"/>
    <mergeCell ref="CN6:CO6"/>
    <mergeCell ref="CN7:CO7"/>
    <mergeCell ref="CN3:CO3"/>
    <mergeCell ref="CN5:CO5"/>
    <mergeCell ref="CF8:CI8"/>
    <mergeCell ref="X4:AA4"/>
    <mergeCell ref="X5:AA5"/>
    <mergeCell ref="AB5:AE5"/>
    <mergeCell ref="AB8:AE8"/>
    <mergeCell ref="AF8:AI8"/>
    <mergeCell ref="CJ4:CM4"/>
    <mergeCell ref="CJ7:CM7"/>
    <mergeCell ref="CF7:CI7"/>
    <mergeCell ref="BT6:BW6"/>
    <mergeCell ref="CB8:CE8"/>
    <mergeCell ref="BX7:CA7"/>
    <mergeCell ref="BT8:BW8"/>
    <mergeCell ref="BH8:BK8"/>
    <mergeCell ref="BL7:BO7"/>
    <mergeCell ref="BP7:BS7"/>
    <mergeCell ref="BT4:BW4"/>
    <mergeCell ref="BL5:BO5"/>
    <mergeCell ref="AF5:AI5"/>
    <mergeCell ref="CJ3:CM3"/>
    <mergeCell ref="CF5:CI5"/>
    <mergeCell ref="BT7:BW7"/>
    <mergeCell ref="BH5:BK5"/>
    <mergeCell ref="AV7:AY7"/>
    <mergeCell ref="BP4:BS4"/>
    <mergeCell ref="AR4:AU4"/>
    <mergeCell ref="AZ4:BC4"/>
    <mergeCell ref="BP6:BS6"/>
    <mergeCell ref="BH7:BK7"/>
    <mergeCell ref="BP5:BS5"/>
    <mergeCell ref="BH6:BK6"/>
    <mergeCell ref="BD3:BG3"/>
    <mergeCell ref="CB3:CE3"/>
    <mergeCell ref="BD4:BG4"/>
    <mergeCell ref="AF4:AI4"/>
    <mergeCell ref="AJ4:AM4"/>
    <mergeCell ref="AR3:AU3"/>
    <mergeCell ref="AF3:AI3"/>
    <mergeCell ref="AN4:AQ4"/>
    <mergeCell ref="CP13:CQ13"/>
    <mergeCell ref="CP14:CQ14"/>
    <mergeCell ref="CN13:CO13"/>
    <mergeCell ref="CN11:CO11"/>
    <mergeCell ref="CN10:CO10"/>
    <mergeCell ref="CN15:CO15"/>
    <mergeCell ref="AB4:AE4"/>
    <mergeCell ref="CF6:CI6"/>
    <mergeCell ref="CJ6:CM6"/>
    <mergeCell ref="BX4:CA4"/>
    <mergeCell ref="CB7:CE7"/>
    <mergeCell ref="CJ5:CM5"/>
    <mergeCell ref="CB5:CE5"/>
    <mergeCell ref="CB6:CE6"/>
    <mergeCell ref="AN6:AQ6"/>
    <mergeCell ref="AR6:AU6"/>
    <mergeCell ref="BD8:BG8"/>
    <mergeCell ref="AR8:AU8"/>
    <mergeCell ref="BH10:BK10"/>
    <mergeCell ref="CF10:CI10"/>
    <mergeCell ref="BP10:BS10"/>
    <mergeCell ref="BX10:CA10"/>
    <mergeCell ref="CB10:CE10"/>
    <mergeCell ref="BH9:BK9"/>
    <mergeCell ref="CP15:CQ15"/>
    <mergeCell ref="CP28:CQ28"/>
    <mergeCell ref="CP19:CQ19"/>
    <mergeCell ref="CN22:CO22"/>
    <mergeCell ref="CP23:CQ23"/>
    <mergeCell ref="CN20:CO20"/>
    <mergeCell ref="CP26:CQ26"/>
    <mergeCell ref="CP29:CQ29"/>
    <mergeCell ref="CP31:CQ31"/>
    <mergeCell ref="CN29:CO29"/>
    <mergeCell ref="CP30:CQ30"/>
    <mergeCell ref="CN31:CO31"/>
    <mergeCell ref="CN25:CO25"/>
    <mergeCell ref="CP24:CQ24"/>
    <mergeCell ref="CN19:CO19"/>
    <mergeCell ref="CN28:CO28"/>
    <mergeCell ref="CP27:CQ27"/>
    <mergeCell ref="CN30:CO30"/>
    <mergeCell ref="CN26:CO26"/>
    <mergeCell ref="CN27:CO27"/>
    <mergeCell ref="CP20:CQ20"/>
    <mergeCell ref="CN21:CO21"/>
    <mergeCell ref="CP21:CQ21"/>
    <mergeCell ref="CP22:CQ22"/>
    <mergeCell ref="CP25:CQ25"/>
    <mergeCell ref="CP16:CQ16"/>
    <mergeCell ref="CN17:CO17"/>
    <mergeCell ref="CP17:CQ17"/>
    <mergeCell ref="CN18:CO18"/>
    <mergeCell ref="CP18:CQ18"/>
    <mergeCell ref="CN16:CO16"/>
    <mergeCell ref="CN24:CO24"/>
    <mergeCell ref="CN23:CO23"/>
    <mergeCell ref="BL8:BO8"/>
    <mergeCell ref="BP8:BS8"/>
    <mergeCell ref="CJ8:CM8"/>
    <mergeCell ref="CJ9:CM9"/>
    <mergeCell ref="CF9:CI9"/>
    <mergeCell ref="BT5:BW5"/>
    <mergeCell ref="BX8:CA8"/>
    <mergeCell ref="BL6:BO6"/>
    <mergeCell ref="BX6:CA6"/>
    <mergeCell ref="BX5:CA5"/>
    <mergeCell ref="CF11:CI11"/>
    <mergeCell ref="CB11:CE11"/>
    <mergeCell ref="CJ11:CM11"/>
    <mergeCell ref="CN9:CO9"/>
    <mergeCell ref="CN14:CO14"/>
    <mergeCell ref="CN8:CO8"/>
    <mergeCell ref="BP9:BS9"/>
    <mergeCell ref="BX9:CA9"/>
    <mergeCell ref="BT9:BW9"/>
    <mergeCell ref="CJ10:CM10"/>
    <mergeCell ref="CA1:CE1"/>
    <mergeCell ref="BT1:BZ1"/>
    <mergeCell ref="CF3:CI3"/>
    <mergeCell ref="CB4:CE4"/>
    <mergeCell ref="CF4:CI4"/>
    <mergeCell ref="BH4:BK4"/>
    <mergeCell ref="BH3:BK3"/>
    <mergeCell ref="AV3:AY3"/>
    <mergeCell ref="BL4:BO4"/>
    <mergeCell ref="AV4:AY4"/>
    <mergeCell ref="BT3:BW3"/>
    <mergeCell ref="BX3:CA3"/>
    <mergeCell ref="BL3:BO3"/>
    <mergeCell ref="BP3:BS3"/>
    <mergeCell ref="X3:AA3"/>
    <mergeCell ref="AZ8:BC8"/>
    <mergeCell ref="AN8:AQ8"/>
    <mergeCell ref="AR9:AU9"/>
    <mergeCell ref="AN7:AQ7"/>
    <mergeCell ref="I8:J8"/>
    <mergeCell ref="L7:O7"/>
    <mergeCell ref="L8:O8"/>
    <mergeCell ref="I9:J9"/>
    <mergeCell ref="P9:S9"/>
    <mergeCell ref="AJ9:AM9"/>
    <mergeCell ref="AV8:AY8"/>
    <mergeCell ref="AV9:AY9"/>
    <mergeCell ref="I7:J7"/>
    <mergeCell ref="P7:S7"/>
    <mergeCell ref="X8:AA8"/>
    <mergeCell ref="X7:AA7"/>
    <mergeCell ref="AB7:AE7"/>
    <mergeCell ref="AN9:AQ9"/>
    <mergeCell ref="AF7:AI7"/>
    <mergeCell ref="AJ7:AM7"/>
    <mergeCell ref="L4:O4"/>
    <mergeCell ref="AJ6:AM6"/>
    <mergeCell ref="AJ5:AM5"/>
    <mergeCell ref="I3:J4"/>
    <mergeCell ref="L47:W47"/>
    <mergeCell ref="J47:K47"/>
    <mergeCell ref="J42:K42"/>
    <mergeCell ref="T5:W5"/>
    <mergeCell ref="I5:J6"/>
    <mergeCell ref="T7:W7"/>
    <mergeCell ref="P8:S8"/>
    <mergeCell ref="P5:S5"/>
    <mergeCell ref="L5:O5"/>
    <mergeCell ref="L6:O6"/>
    <mergeCell ref="T6:W6"/>
    <mergeCell ref="T9:W9"/>
    <mergeCell ref="T8:W8"/>
    <mergeCell ref="P31:S31"/>
    <mergeCell ref="T31:W31"/>
    <mergeCell ref="P3:S3"/>
    <mergeCell ref="T3:W3"/>
    <mergeCell ref="P4:S4"/>
    <mergeCell ref="T4:W4"/>
    <mergeCell ref="J48:K48"/>
    <mergeCell ref="L48:W48"/>
    <mergeCell ref="L42:W42"/>
    <mergeCell ref="I11:J11"/>
    <mergeCell ref="J41:K41"/>
    <mergeCell ref="J34:K34"/>
    <mergeCell ref="L34:W34"/>
    <mergeCell ref="I10:J10"/>
    <mergeCell ref="L31:O31"/>
    <mergeCell ref="L10:O10"/>
    <mergeCell ref="L11:O11"/>
    <mergeCell ref="P11:S11"/>
    <mergeCell ref="T11:W11"/>
    <mergeCell ref="R39:W39"/>
    <mergeCell ref="J40:K40"/>
    <mergeCell ref="L40:W40"/>
    <mergeCell ref="J38:K38"/>
    <mergeCell ref="J37:K37"/>
    <mergeCell ref="J35:W35"/>
    <mergeCell ref="L37:W37"/>
    <mergeCell ref="AZ39:BE39"/>
    <mergeCell ref="Z35:AY35"/>
    <mergeCell ref="BF36:BG36"/>
    <mergeCell ref="AZ36:BE36"/>
    <mergeCell ref="AJ31:AM31"/>
    <mergeCell ref="P6:S6"/>
    <mergeCell ref="P10:S10"/>
    <mergeCell ref="T10:W10"/>
    <mergeCell ref="X10:AA10"/>
    <mergeCell ref="X11:AA11"/>
    <mergeCell ref="AV6:AY6"/>
    <mergeCell ref="X9:AA9"/>
    <mergeCell ref="X31:AA31"/>
    <mergeCell ref="AB31:AE31"/>
    <mergeCell ref="AV31:AY31"/>
    <mergeCell ref="X6:AA6"/>
    <mergeCell ref="AB6:AE6"/>
    <mergeCell ref="AJ8:AM8"/>
    <mergeCell ref="Z37:AY37"/>
    <mergeCell ref="AN31:AQ31"/>
    <mergeCell ref="AR31:AU31"/>
    <mergeCell ref="BD9:BG9"/>
    <mergeCell ref="BD10:BG10"/>
    <mergeCell ref="BD11:BG11"/>
    <mergeCell ref="BV37:CG37"/>
    <mergeCell ref="AZ38:BE38"/>
    <mergeCell ref="BF37:BG37"/>
    <mergeCell ref="AR11:AU11"/>
    <mergeCell ref="AN11:AQ11"/>
    <mergeCell ref="BH11:BK11"/>
    <mergeCell ref="BT32:BW32"/>
    <mergeCell ref="BH31:BK31"/>
    <mergeCell ref="L41:W41"/>
    <mergeCell ref="BX31:CA31"/>
    <mergeCell ref="BT11:BW11"/>
    <mergeCell ref="BH36:BS36"/>
    <mergeCell ref="AR32:AU32"/>
    <mergeCell ref="AV32:AY32"/>
    <mergeCell ref="AZ32:BC32"/>
    <mergeCell ref="AB32:AE32"/>
    <mergeCell ref="L38:W38"/>
    <mergeCell ref="L32:O32"/>
    <mergeCell ref="AF32:AI32"/>
    <mergeCell ref="AN32:AQ32"/>
    <mergeCell ref="AB11:AE11"/>
    <mergeCell ref="AF11:AI11"/>
    <mergeCell ref="J36:W36"/>
    <mergeCell ref="BL31:BO31"/>
    <mergeCell ref="AB9:AE9"/>
    <mergeCell ref="AR10:AU10"/>
    <mergeCell ref="AJ10:AM10"/>
    <mergeCell ref="AN10:AQ10"/>
    <mergeCell ref="AJ11:AM11"/>
    <mergeCell ref="BF35:BG35"/>
    <mergeCell ref="BH34:BU34"/>
    <mergeCell ref="AZ11:BC11"/>
    <mergeCell ref="AV10:AY10"/>
    <mergeCell ref="AV11:AY11"/>
    <mergeCell ref="BT10:BW10"/>
    <mergeCell ref="BL9:BO9"/>
    <mergeCell ref="Z34:BG34"/>
    <mergeCell ref="BL10:BO10"/>
    <mergeCell ref="Z40:CI45"/>
    <mergeCell ref="J32:K32"/>
    <mergeCell ref="P32:S32"/>
    <mergeCell ref="T32:W32"/>
    <mergeCell ref="L9:O9"/>
    <mergeCell ref="AF9:AI9"/>
    <mergeCell ref="BX11:CA11"/>
    <mergeCell ref="BD32:BG32"/>
    <mergeCell ref="BL32:BO32"/>
    <mergeCell ref="BP32:BS32"/>
    <mergeCell ref="AZ9:BC9"/>
    <mergeCell ref="J12:K12"/>
    <mergeCell ref="J13:K13"/>
    <mergeCell ref="BL11:BO11"/>
    <mergeCell ref="BP11:BS11"/>
    <mergeCell ref="AZ10:BC10"/>
    <mergeCell ref="AB10:AE10"/>
    <mergeCell ref="AF10:AI10"/>
    <mergeCell ref="L39:Q39"/>
    <mergeCell ref="CB9:CE9"/>
    <mergeCell ref="BX32:CA32"/>
    <mergeCell ref="CB32:CE32"/>
    <mergeCell ref="BT31:BW31"/>
    <mergeCell ref="CB31:CE31"/>
  </mergeCells>
  <phoneticPr fontId="41"/>
  <conditionalFormatting sqref="L31:O31">
    <cfRule type="cellIs" dxfId="296" priority="2" stopIfTrue="1" operator="greaterThan">
      <formula>$L$11</formula>
    </cfRule>
  </conditionalFormatting>
  <conditionalFormatting sqref="L32:CM32">
    <cfRule type="cellIs" dxfId="295" priority="21" stopIfTrue="1" operator="lessThan">
      <formula>0</formula>
    </cfRule>
  </conditionalFormatting>
  <conditionalFormatting sqref="P31:S31">
    <cfRule type="cellIs" dxfId="294" priority="3" stopIfTrue="1" operator="greaterThan">
      <formula>$P$11</formula>
    </cfRule>
  </conditionalFormatting>
  <conditionalFormatting sqref="T31:W31">
    <cfRule type="cellIs" dxfId="293" priority="4" stopIfTrue="1" operator="greaterThan">
      <formula>$T$11</formula>
    </cfRule>
  </conditionalFormatting>
  <conditionalFormatting sqref="X31:AA31">
    <cfRule type="cellIs" dxfId="292" priority="5" stopIfTrue="1" operator="greaterThan">
      <formula>$X$11</formula>
    </cfRule>
  </conditionalFormatting>
  <conditionalFormatting sqref="AB31:AE31">
    <cfRule type="cellIs" dxfId="291" priority="6" stopIfTrue="1" operator="greaterThan">
      <formula>$AB$11</formula>
    </cfRule>
  </conditionalFormatting>
  <conditionalFormatting sqref="AF31:AI31">
    <cfRule type="cellIs" dxfId="290" priority="7" stopIfTrue="1" operator="greaterThan">
      <formula>$AF$11</formula>
    </cfRule>
  </conditionalFormatting>
  <conditionalFormatting sqref="AJ31:AM31">
    <cfRule type="cellIs" dxfId="289" priority="8" stopIfTrue="1" operator="greaterThan">
      <formula>$AJ$11</formula>
    </cfRule>
  </conditionalFormatting>
  <conditionalFormatting sqref="AN31:AQ31">
    <cfRule type="cellIs" dxfId="288" priority="9" stopIfTrue="1" operator="greaterThan">
      <formula>$AN$11</formula>
    </cfRule>
  </conditionalFormatting>
  <conditionalFormatting sqref="AR31:AU31">
    <cfRule type="cellIs" dxfId="287" priority="10" stopIfTrue="1" operator="greaterThan">
      <formula>$AR$11</formula>
    </cfRule>
  </conditionalFormatting>
  <conditionalFormatting sqref="AV31:AY31">
    <cfRule type="cellIs" dxfId="286" priority="11" stopIfTrue="1" operator="greaterThan">
      <formula>$AV$11</formula>
    </cfRule>
  </conditionalFormatting>
  <conditionalFormatting sqref="AZ1:BC1">
    <cfRule type="expression" dxfId="285" priority="1" stopIfTrue="1">
      <formula>"WEEKDAY($AX$1)=1"</formula>
    </cfRule>
  </conditionalFormatting>
  <conditionalFormatting sqref="AZ31:BC31">
    <cfRule type="cellIs" dxfId="284" priority="12" stopIfTrue="1" operator="greaterThan">
      <formula>$AZ$11</formula>
    </cfRule>
  </conditionalFormatting>
  <conditionalFormatting sqref="BD31:BG31">
    <cfRule type="cellIs" dxfId="283" priority="13" stopIfTrue="1" operator="greaterThan">
      <formula>$BD$11</formula>
    </cfRule>
  </conditionalFormatting>
  <conditionalFormatting sqref="BH31:BK31">
    <cfRule type="cellIs" dxfId="282" priority="14" stopIfTrue="1" operator="greaterThan">
      <formula>$BH$11</formula>
    </cfRule>
  </conditionalFormatting>
  <conditionalFormatting sqref="BL31:BO31">
    <cfRule type="cellIs" dxfId="281" priority="15" stopIfTrue="1" operator="greaterThan">
      <formula>$BL$11</formula>
    </cfRule>
  </conditionalFormatting>
  <conditionalFormatting sqref="BP31:BS31">
    <cfRule type="cellIs" dxfId="280" priority="22" stopIfTrue="1" operator="greaterThan">
      <formula>$BP$11</formula>
    </cfRule>
  </conditionalFormatting>
  <conditionalFormatting sqref="BT31:BW31">
    <cfRule type="cellIs" dxfId="279" priority="16" stopIfTrue="1" operator="greaterThan">
      <formula>$BT$11</formula>
    </cfRule>
  </conditionalFormatting>
  <conditionalFormatting sqref="BX31:CA31">
    <cfRule type="cellIs" dxfId="278" priority="20" stopIfTrue="1" operator="greaterThan">
      <formula>$BX$11</formula>
    </cfRule>
  </conditionalFormatting>
  <conditionalFormatting sqref="CB31:CE31">
    <cfRule type="cellIs" dxfId="277" priority="17" stopIfTrue="1" operator="greaterThan">
      <formula>$CB$11</formula>
    </cfRule>
  </conditionalFormatting>
  <conditionalFormatting sqref="CF31:CI31">
    <cfRule type="cellIs" dxfId="276" priority="18" stopIfTrue="1" operator="greaterThan">
      <formula>$CF$11</formula>
    </cfRule>
  </conditionalFormatting>
  <conditionalFormatting sqref="CJ31:CM31">
    <cfRule type="cellIs" dxfId="275" priority="19" stopIfTrue="1" operator="greaterThan">
      <formula>$CJ$11</formula>
    </cfRule>
  </conditionalFormatting>
  <printOptions horizontalCentered="1"/>
  <pageMargins left="0.19652777777777777" right="0.19652777777777777" top="0.19652777777777777" bottom="0.19652777777777777" header="0.51180555555555562" footer="0.51180555555555562"/>
  <pageSetup paperSize="9" scale="62" orientation="landscape" useFirstPageNumber="1" errors="NA" horizontalDpi="360" verticalDpi="360" r:id="rId1"/>
  <headerFooter alignWithMargins="0"/>
  <ignoredErrors>
    <ignoredError sqref="L14:CM30" unlockedFormula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DV52"/>
  <sheetViews>
    <sheetView showGridLines="0" showZeros="0" zoomScale="66" zoomScaleNormal="66" zoomScaleSheetLayoutView="50" workbookViewId="0">
      <selection activeCell="AU24" sqref="AU24"/>
    </sheetView>
  </sheetViews>
  <sheetFormatPr baseColWidth="10" defaultColWidth="3.83203125" defaultRowHeight="20.25" customHeight="1"/>
  <cols>
    <col min="1" max="1" width="3.5" style="64" customWidth="1"/>
    <col min="2" max="2" width="10.6640625" style="65" customWidth="1"/>
    <col min="3" max="3" width="6.6640625" style="65" customWidth="1"/>
    <col min="4" max="7" width="6.6640625" style="65" hidden="1" customWidth="1"/>
    <col min="8" max="8" width="6.6640625" style="64" customWidth="1"/>
    <col min="9" max="9" width="15.1640625" style="64" bestFit="1" customWidth="1"/>
    <col min="10" max="10" width="10.6640625" style="64" customWidth="1"/>
    <col min="11" max="11" width="11.33203125" style="65" customWidth="1"/>
    <col min="12" max="19" width="1.83203125" style="65" customWidth="1"/>
    <col min="20" max="78" width="1.83203125" style="64" customWidth="1"/>
    <col min="79" max="79" width="2.33203125" style="64" customWidth="1"/>
    <col min="80" max="91" width="1.83203125" style="64" customWidth="1"/>
    <col min="92" max="93" width="4.83203125" style="64" customWidth="1"/>
    <col min="94" max="94" width="4.83203125" style="221" customWidth="1"/>
    <col min="95" max="95" width="4.83203125" style="64" customWidth="1"/>
    <col min="96" max="97" width="8.6640625" style="64" customWidth="1"/>
    <col min="98" max="98" width="8.6640625" style="69" customWidth="1"/>
    <col min="99" max="99" width="12.33203125" style="69" customWidth="1"/>
    <col min="100" max="100" width="7.6640625" style="69" hidden="1" customWidth="1"/>
    <col min="101" max="101" width="6.6640625" style="64" customWidth="1"/>
    <col min="102" max="102" width="5.5" style="64" customWidth="1"/>
    <col min="103" max="16384" width="3.83203125" style="64"/>
  </cols>
  <sheetData>
    <row r="1" spans="1:105" ht="36" customHeight="1">
      <c r="K1" s="1248" t="str">
        <f>ﾃﾞｰﾀ入力!B4</f>
        <v>新宿三丁目</v>
      </c>
      <c r="L1" s="1248"/>
      <c r="M1" s="1248"/>
      <c r="N1" s="1248"/>
      <c r="O1" s="1248"/>
      <c r="P1" s="1248"/>
      <c r="Q1" s="1248"/>
      <c r="R1" s="1248"/>
      <c r="S1" s="1248"/>
      <c r="T1" s="1248"/>
      <c r="U1" s="1248"/>
      <c r="V1" s="1343" t="s">
        <v>139</v>
      </c>
      <c r="W1" s="1343"/>
      <c r="X1" s="1343"/>
      <c r="Y1" s="1343"/>
      <c r="Z1" s="222"/>
      <c r="AC1" s="1340">
        <f>ﾃﾞｰﾀ入力!B5</f>
        <v>4</v>
      </c>
      <c r="AD1" s="1340"/>
      <c r="AE1" s="1340"/>
      <c r="AF1" s="1340"/>
      <c r="AG1" s="1340"/>
      <c r="AH1" s="1340"/>
      <c r="AI1" s="1340"/>
      <c r="AJ1" s="1340" t="s">
        <v>8</v>
      </c>
      <c r="AK1" s="1340"/>
      <c r="AL1" s="1340"/>
      <c r="AM1" s="1340"/>
      <c r="AN1" s="1340">
        <v>24</v>
      </c>
      <c r="AO1" s="1340"/>
      <c r="AP1" s="1340"/>
      <c r="AQ1" s="1340"/>
      <c r="AR1" s="1340" t="s">
        <v>120</v>
      </c>
      <c r="AS1" s="1340"/>
      <c r="AT1" s="1340"/>
      <c r="AU1" s="1340"/>
      <c r="AV1" s="605"/>
      <c r="AW1" s="605"/>
      <c r="AX1" s="605"/>
      <c r="AY1" s="605"/>
      <c r="AZ1" s="1342">
        <f>DATE(ﾃﾞｰﾀ入力!B3,ﾃﾞｰﾀ入力!B5,AN1)</f>
        <v>46136</v>
      </c>
      <c r="BA1" s="1342"/>
      <c r="BB1" s="1342"/>
      <c r="BC1" s="1342"/>
      <c r="BD1" s="1341" t="s">
        <v>148</v>
      </c>
      <c r="BE1" s="1341"/>
      <c r="BF1" s="1341"/>
      <c r="BG1" s="1341"/>
      <c r="BH1" s="1341"/>
      <c r="BI1" s="1341"/>
      <c r="BJ1" s="1341"/>
      <c r="BK1" s="1341"/>
      <c r="BL1" s="223"/>
      <c r="BM1" s="223"/>
      <c r="BN1" s="223"/>
      <c r="BO1" s="223"/>
      <c r="BP1" s="223"/>
      <c r="BQ1" s="223"/>
      <c r="BR1" s="223"/>
      <c r="BS1" s="223"/>
      <c r="BT1" s="1294" t="s">
        <v>200</v>
      </c>
      <c r="BU1" s="1294"/>
      <c r="BV1" s="1294"/>
      <c r="BW1" s="1294"/>
      <c r="BX1" s="1294"/>
      <c r="BY1" s="1294"/>
      <c r="BZ1" s="1294"/>
      <c r="CA1" s="1293">
        <v>3</v>
      </c>
      <c r="CB1" s="1293"/>
      <c r="CC1" s="1293"/>
      <c r="CD1" s="1293"/>
      <c r="CE1" s="1293"/>
      <c r="CH1" s="69"/>
      <c r="CI1" s="69"/>
      <c r="CJ1" s="69"/>
      <c r="CP1" s="64"/>
      <c r="CT1" s="64"/>
      <c r="CU1" s="64"/>
      <c r="CV1" s="64"/>
    </row>
    <row r="2" spans="1:105" ht="20.25" customHeight="1">
      <c r="B2" s="224"/>
      <c r="I2" s="225"/>
      <c r="J2" s="226"/>
      <c r="K2" s="318"/>
      <c r="L2" s="351">
        <v>0.20833333333333334</v>
      </c>
      <c r="M2" s="352"/>
      <c r="N2" s="352"/>
      <c r="O2" s="353"/>
      <c r="P2" s="354">
        <v>0.25</v>
      </c>
      <c r="Q2" s="355"/>
      <c r="R2" s="355"/>
      <c r="S2" s="355"/>
      <c r="T2" s="355" t="s">
        <v>149</v>
      </c>
      <c r="U2" s="355"/>
      <c r="V2" s="356"/>
      <c r="W2" s="356"/>
      <c r="X2" s="355" t="s">
        <v>150</v>
      </c>
      <c r="Y2" s="355"/>
      <c r="Z2" s="355"/>
      <c r="AA2" s="355"/>
      <c r="AB2" s="355" t="s">
        <v>151</v>
      </c>
      <c r="AC2" s="355"/>
      <c r="AD2" s="355"/>
      <c r="AE2" s="355"/>
      <c r="AF2" s="355" t="s">
        <v>152</v>
      </c>
      <c r="AG2" s="355"/>
      <c r="AH2" s="355"/>
      <c r="AI2" s="355"/>
      <c r="AJ2" s="355" t="s">
        <v>153</v>
      </c>
      <c r="AK2" s="355"/>
      <c r="AL2" s="355"/>
      <c r="AM2" s="355"/>
      <c r="AN2" s="355" t="s">
        <v>154</v>
      </c>
      <c r="AO2" s="355"/>
      <c r="AP2" s="355"/>
      <c r="AQ2" s="355"/>
      <c r="AR2" s="355" t="s">
        <v>155</v>
      </c>
      <c r="AS2" s="355"/>
      <c r="AT2" s="355"/>
      <c r="AU2" s="355"/>
      <c r="AV2" s="355" t="s">
        <v>156</v>
      </c>
      <c r="AW2" s="355"/>
      <c r="AX2" s="355"/>
      <c r="AY2" s="355"/>
      <c r="AZ2" s="355" t="s">
        <v>157</v>
      </c>
      <c r="BA2" s="355"/>
      <c r="BB2" s="355"/>
      <c r="BC2" s="355"/>
      <c r="BD2" s="355" t="s">
        <v>158</v>
      </c>
      <c r="BE2" s="355"/>
      <c r="BF2" s="355"/>
      <c r="BG2" s="355"/>
      <c r="BH2" s="355" t="s">
        <v>159</v>
      </c>
      <c r="BI2" s="355"/>
      <c r="BJ2" s="355"/>
      <c r="BK2" s="355"/>
      <c r="BL2" s="355" t="s">
        <v>160</v>
      </c>
      <c r="BM2" s="355"/>
      <c r="BN2" s="355"/>
      <c r="BO2" s="355"/>
      <c r="BP2" s="355" t="s">
        <v>161</v>
      </c>
      <c r="BQ2" s="355"/>
      <c r="BR2" s="355"/>
      <c r="BS2" s="355"/>
      <c r="BT2" s="355" t="s">
        <v>162</v>
      </c>
      <c r="BU2" s="355"/>
      <c r="BV2" s="355"/>
      <c r="BW2" s="355"/>
      <c r="BX2" s="355" t="s">
        <v>163</v>
      </c>
      <c r="BY2" s="355"/>
      <c r="BZ2" s="355"/>
      <c r="CA2" s="355"/>
      <c r="CB2" s="355" t="s">
        <v>164</v>
      </c>
      <c r="CC2" s="355"/>
      <c r="CD2" s="355"/>
      <c r="CE2" s="355"/>
      <c r="CF2" s="355" t="s">
        <v>165</v>
      </c>
      <c r="CG2" s="355"/>
      <c r="CH2" s="355"/>
      <c r="CI2" s="355"/>
      <c r="CJ2" s="355" t="s">
        <v>166</v>
      </c>
      <c r="CK2" s="355"/>
      <c r="CL2" s="355"/>
      <c r="CM2" s="355"/>
      <c r="CN2" s="1214"/>
      <c r="CO2" s="1214"/>
      <c r="CP2" s="64"/>
      <c r="CT2" s="221"/>
      <c r="CU2" s="64"/>
      <c r="CV2" s="64"/>
      <c r="CX2" s="69"/>
      <c r="CY2" s="69"/>
      <c r="CZ2" s="69"/>
    </row>
    <row r="3" spans="1:105" ht="20.25" customHeight="1">
      <c r="I3" s="1311" t="s">
        <v>167</v>
      </c>
      <c r="J3" s="1311"/>
      <c r="K3" s="357" t="s">
        <v>168</v>
      </c>
      <c r="L3" s="1210">
        <f>CHOOSE(CA1,ﾃﾞｰﾀ入力!X4,ﾃﾞｰﾀ入力!X5,ﾃﾞｰﾀ入力!X6,ﾃﾞｰﾀ入力!X7,ﾃﾞｰﾀ入力!X8,ﾃﾞｰﾀ入力!X9)</f>
        <v>0</v>
      </c>
      <c r="M3" s="1210"/>
      <c r="N3" s="1210"/>
      <c r="O3" s="1210"/>
      <c r="P3" s="1217">
        <f>CHOOSE($CA$1,ﾃﾞｰﾀ入力!Y$4,ﾃﾞｰﾀ入力!Y$5,ﾃﾞｰﾀ入力!Y$6,ﾃﾞｰﾀ入力!Y$7,ﾃﾞｰﾀ入力!Y$8,ﾃﾞｰﾀ入力!Y$9)</f>
        <v>0</v>
      </c>
      <c r="Q3" s="1217"/>
      <c r="R3" s="1217"/>
      <c r="S3" s="1217"/>
      <c r="T3" s="1217">
        <f>CHOOSE($CA$1,ﾃﾞｰﾀ入力!Z$4,ﾃﾞｰﾀ入力!Z$5,ﾃﾞｰﾀ入力!Z$6,ﾃﾞｰﾀ入力!Z$7,ﾃﾞｰﾀ入力!Z$8,ﾃﾞｰﾀ入力!Z$9)</f>
        <v>0</v>
      </c>
      <c r="U3" s="1217"/>
      <c r="V3" s="1217"/>
      <c r="W3" s="1217"/>
      <c r="X3" s="1217">
        <f>CHOOSE($CA$1,ﾃﾞｰﾀ入力!AA$4,ﾃﾞｰﾀ入力!AA$5,ﾃﾞｰﾀ入力!AA$6,ﾃﾞｰﾀ入力!AA$7,ﾃﾞｰﾀ入力!AA$8,ﾃﾞｰﾀ入力!AA$9)</f>
        <v>6</v>
      </c>
      <c r="Y3" s="1217"/>
      <c r="Z3" s="1217"/>
      <c r="AA3" s="1217"/>
      <c r="AB3" s="1217">
        <f>CHOOSE($CA$1,ﾃﾞｰﾀ入力!AB$4,ﾃﾞｰﾀ入力!AB$5,ﾃﾞｰﾀ入力!AB$6,ﾃﾞｰﾀ入力!AB$7,ﾃﾞｰﾀ入力!AB$8,ﾃﾞｰﾀ入力!AB$9)</f>
        <v>10</v>
      </c>
      <c r="AC3" s="1217"/>
      <c r="AD3" s="1217"/>
      <c r="AE3" s="1217"/>
      <c r="AF3" s="1217">
        <f>CHOOSE($CA$1,ﾃﾞｰﾀ入力!AC$4,ﾃﾞｰﾀ入力!AC$5,ﾃﾞｰﾀ入力!AC$6,ﾃﾞｰﾀ入力!AC$7,ﾃﾞｰﾀ入力!AC$8,ﾃﾞｰﾀ入力!AC$9)</f>
        <v>14</v>
      </c>
      <c r="AG3" s="1217"/>
      <c r="AH3" s="1217"/>
      <c r="AI3" s="1217"/>
      <c r="AJ3" s="1217">
        <f>CHOOSE($CA$1,ﾃﾞｰﾀ入力!AD$4,ﾃﾞｰﾀ入力!AD$5,ﾃﾞｰﾀ入力!AD$6,ﾃﾞｰﾀ入力!AD$7,ﾃﾞｰﾀ入力!AD$8,ﾃﾞｰﾀ入力!AD$9)</f>
        <v>20</v>
      </c>
      <c r="AK3" s="1217"/>
      <c r="AL3" s="1217"/>
      <c r="AM3" s="1217"/>
      <c r="AN3" s="1217">
        <f>CHOOSE($CA$1,ﾃﾞｰﾀ入力!AE$4,ﾃﾞｰﾀ入力!AE$5,ﾃﾞｰﾀ入力!AE$6,ﾃﾞｰﾀ入力!AE$7,ﾃﾞｰﾀ入力!AE$8,ﾃﾞｰﾀ入力!AE$9)</f>
        <v>34</v>
      </c>
      <c r="AO3" s="1217"/>
      <c r="AP3" s="1217"/>
      <c r="AQ3" s="1217"/>
      <c r="AR3" s="1217">
        <f>CHOOSE($CA$1,ﾃﾞｰﾀ入力!AF$4,ﾃﾞｰﾀ入力!AF$5,ﾃﾞｰﾀ入力!AF$6,ﾃﾞｰﾀ入力!AF$7,ﾃﾞｰﾀ入力!AF$8,ﾃﾞｰﾀ入力!AF$9)</f>
        <v>24</v>
      </c>
      <c r="AS3" s="1217"/>
      <c r="AT3" s="1217"/>
      <c r="AU3" s="1217"/>
      <c r="AV3" s="1217">
        <f>CHOOSE($CA$1,ﾃﾞｰﾀ入力!AG$4,ﾃﾞｰﾀ入力!AG$5,ﾃﾞｰﾀ入力!AG$6,ﾃﾞｰﾀ入力!AG$7,ﾃﾞｰﾀ入力!AG$8,ﾃﾞｰﾀ入力!AG$9)</f>
        <v>31</v>
      </c>
      <c r="AW3" s="1217"/>
      <c r="AX3" s="1217"/>
      <c r="AY3" s="1217"/>
      <c r="AZ3" s="1217">
        <f>CHOOSE($CA$1,ﾃﾞｰﾀ入力!AH$4,ﾃﾞｰﾀ入力!AH$5,ﾃﾞｰﾀ入力!AH$6,ﾃﾞｰﾀ入力!AH$7,ﾃﾞｰﾀ入力!AH$8,ﾃﾞｰﾀ入力!AH$9)</f>
        <v>38</v>
      </c>
      <c r="BA3" s="1217"/>
      <c r="BB3" s="1217"/>
      <c r="BC3" s="1217"/>
      <c r="BD3" s="1217">
        <f>CHOOSE($CA$1,ﾃﾞｰﾀ入力!AI$4,ﾃﾞｰﾀ入力!AI$5,ﾃﾞｰﾀ入力!AI$6,ﾃﾞｰﾀ入力!AI$7,ﾃﾞｰﾀ入力!AI$8,ﾃﾞｰﾀ入力!AI$9)</f>
        <v>26</v>
      </c>
      <c r="BE3" s="1217"/>
      <c r="BF3" s="1217"/>
      <c r="BG3" s="1217"/>
      <c r="BH3" s="1217">
        <f>CHOOSE($CA$1,ﾃﾞｰﾀ入力!AJ$4,ﾃﾞｰﾀ入力!AJ$5,ﾃﾞｰﾀ入力!AJ$6,ﾃﾞｰﾀ入力!AJ$7,ﾃﾞｰﾀ入力!AJ$8,ﾃﾞｰﾀ入力!AJ$9)</f>
        <v>27</v>
      </c>
      <c r="BI3" s="1217"/>
      <c r="BJ3" s="1217"/>
      <c r="BK3" s="1217"/>
      <c r="BL3" s="1217">
        <f>CHOOSE($CA$1,ﾃﾞｰﾀ入力!AK$4,ﾃﾞｰﾀ入力!AK$5,ﾃﾞｰﾀ入力!AK$6,ﾃﾞｰﾀ入力!AK$7,ﾃﾞｰﾀ入力!AK$8,ﾃﾞｰﾀ入力!AK$9)</f>
        <v>17</v>
      </c>
      <c r="BM3" s="1217"/>
      <c r="BN3" s="1217"/>
      <c r="BO3" s="1217"/>
      <c r="BP3" s="1217">
        <f>CHOOSE($CA$1,ﾃﾞｰﾀ入力!AL$4,ﾃﾞｰﾀ入力!AL$5,ﾃﾞｰﾀ入力!AL$6,ﾃﾞｰﾀ入力!AL$7,ﾃﾞｰﾀ入力!AL$8,ﾃﾞｰﾀ入力!AL$9)</f>
        <v>20</v>
      </c>
      <c r="BQ3" s="1217"/>
      <c r="BR3" s="1217"/>
      <c r="BS3" s="1217"/>
      <c r="BT3" s="1217">
        <f>CHOOSE($CA$1,ﾃﾞｰﾀ入力!AM$4,ﾃﾞｰﾀ入力!AM$5,ﾃﾞｰﾀ入力!AM$6,ﾃﾞｰﾀ入力!AM$7,ﾃﾞｰﾀ入力!AM$8,ﾃﾞｰﾀ入力!AM$9)</f>
        <v>19</v>
      </c>
      <c r="BU3" s="1217"/>
      <c r="BV3" s="1217"/>
      <c r="BW3" s="1217"/>
      <c r="BX3" s="1217">
        <f>CHOOSE($CA$1,ﾃﾞｰﾀ入力!AN4,ﾃﾞｰﾀ入力!AN$5,ﾃﾞｰﾀ入力!AN$6,ﾃﾞｰﾀ入力!AN$7,ﾃﾞｰﾀ入力!AN$8,ﾃﾞｰﾀ入力!AN$9)</f>
        <v>14</v>
      </c>
      <c r="BY3" s="1217"/>
      <c r="BZ3" s="1217"/>
      <c r="CA3" s="1217"/>
      <c r="CB3" s="1217">
        <f>CHOOSE($CA$1,ﾃﾞｰﾀ入力!AO$4,ﾃﾞｰﾀ入力!AO$5,ﾃﾞｰﾀ入力!AO$6,ﾃﾞｰﾀ入力!AO$7,ﾃﾞｰﾀ入力!AO$8,ﾃﾞｰﾀ入力!AO$9)</f>
        <v>0</v>
      </c>
      <c r="CC3" s="1217"/>
      <c r="CD3" s="1217"/>
      <c r="CE3" s="1217"/>
      <c r="CF3" s="1217">
        <f>CHOOSE($CA$1,ﾃﾞｰﾀ入力!AP$4,ﾃﾞｰﾀ入力!AP$5,ﾃﾞｰﾀ入力!AP$6,ﾃﾞｰﾀ入力!AP$7,ﾃﾞｰﾀ入力!AP$8,ﾃﾞｰﾀ入力!AP$9)</f>
        <v>0</v>
      </c>
      <c r="CG3" s="1217"/>
      <c r="CH3" s="1217"/>
      <c r="CI3" s="1217"/>
      <c r="CJ3" s="1217">
        <f>CHOOSE($CA$1,ﾃﾞｰﾀ入力!AQ$4,ﾃﾞｰﾀ入力!AQ$5,ﾃﾞｰﾀ入力!AQ$6,ﾃﾞｰﾀ入力!AQ$7,ﾃﾞｰﾀ入力!AQ$8,ﾃﾞｰﾀ入力!AQ$9)</f>
        <v>0</v>
      </c>
      <c r="CK3" s="1217"/>
      <c r="CL3" s="1217"/>
      <c r="CM3" s="1295"/>
      <c r="CN3" s="1215">
        <f>CHOOSE(CA1,ﾃﾞｰﾀ入力!V4,ﾃﾞｰﾀ入力!V5,ﾃﾞｰﾀ入力!V6,ﾃﾞｰﾀ入力!V7,ﾃﾞｰﾀ入力!V8,ﾃﾞｰﾀ入力!V9)</f>
        <v>300</v>
      </c>
      <c r="CO3" s="1216"/>
      <c r="CP3" s="64"/>
      <c r="CT3" s="221"/>
      <c r="CU3" s="64"/>
      <c r="CV3" s="64"/>
      <c r="CX3" s="69"/>
      <c r="CY3" s="69"/>
      <c r="CZ3" s="69"/>
    </row>
    <row r="4" spans="1:105" ht="20.25" customHeight="1">
      <c r="I4" s="1311"/>
      <c r="J4" s="1311"/>
      <c r="K4" s="358" t="s">
        <v>169</v>
      </c>
      <c r="L4" s="1344">
        <f>L3</f>
        <v>0</v>
      </c>
      <c r="M4" s="1345"/>
      <c r="N4" s="1345"/>
      <c r="O4" s="1346"/>
      <c r="P4" s="1333">
        <f>L4+P3</f>
        <v>0</v>
      </c>
      <c r="Q4" s="1333"/>
      <c r="R4" s="1333"/>
      <c r="S4" s="1333"/>
      <c r="T4" s="1126">
        <f>P4+T3</f>
        <v>0</v>
      </c>
      <c r="U4" s="1127"/>
      <c r="V4" s="1127"/>
      <c r="W4" s="1127"/>
      <c r="X4" s="1333">
        <f>T4+X3</f>
        <v>6</v>
      </c>
      <c r="Y4" s="1333"/>
      <c r="Z4" s="1333"/>
      <c r="AA4" s="1333"/>
      <c r="AB4" s="1333">
        <f>X4+AB3</f>
        <v>16</v>
      </c>
      <c r="AC4" s="1333"/>
      <c r="AD4" s="1333"/>
      <c r="AE4" s="1333"/>
      <c r="AF4" s="1333">
        <f>AB4+AF3</f>
        <v>30</v>
      </c>
      <c r="AG4" s="1333"/>
      <c r="AH4" s="1333"/>
      <c r="AI4" s="1333"/>
      <c r="AJ4" s="1333">
        <f>AF4+AJ3</f>
        <v>50</v>
      </c>
      <c r="AK4" s="1333"/>
      <c r="AL4" s="1333"/>
      <c r="AM4" s="1333"/>
      <c r="AN4" s="1333">
        <f>AJ4+AN3</f>
        <v>84</v>
      </c>
      <c r="AO4" s="1333"/>
      <c r="AP4" s="1333"/>
      <c r="AQ4" s="1333"/>
      <c r="AR4" s="1333">
        <f>AN4+AR3</f>
        <v>108</v>
      </c>
      <c r="AS4" s="1333"/>
      <c r="AT4" s="1333"/>
      <c r="AU4" s="1333"/>
      <c r="AV4" s="1333">
        <f>AR4+AV3</f>
        <v>139</v>
      </c>
      <c r="AW4" s="1333"/>
      <c r="AX4" s="1333"/>
      <c r="AY4" s="1333"/>
      <c r="AZ4" s="1333">
        <f>AV4+AZ3</f>
        <v>177</v>
      </c>
      <c r="BA4" s="1333"/>
      <c r="BB4" s="1333"/>
      <c r="BC4" s="1333"/>
      <c r="BD4" s="1333">
        <f>AZ4+BD3</f>
        <v>203</v>
      </c>
      <c r="BE4" s="1333"/>
      <c r="BF4" s="1333"/>
      <c r="BG4" s="1333"/>
      <c r="BH4" s="1333">
        <f>BD4+BH3</f>
        <v>230</v>
      </c>
      <c r="BI4" s="1333"/>
      <c r="BJ4" s="1333"/>
      <c r="BK4" s="1333"/>
      <c r="BL4" s="1333">
        <f>BH4+BL3</f>
        <v>247</v>
      </c>
      <c r="BM4" s="1333"/>
      <c r="BN4" s="1333"/>
      <c r="BO4" s="1333"/>
      <c r="BP4" s="1333">
        <f>BL4+BP3</f>
        <v>267</v>
      </c>
      <c r="BQ4" s="1333"/>
      <c r="BR4" s="1333"/>
      <c r="BS4" s="1333"/>
      <c r="BT4" s="1333">
        <f>BP4+BT3</f>
        <v>286</v>
      </c>
      <c r="BU4" s="1333"/>
      <c r="BV4" s="1333"/>
      <c r="BW4" s="1333"/>
      <c r="BX4" s="1333">
        <f>BT4+BX3</f>
        <v>300</v>
      </c>
      <c r="BY4" s="1333"/>
      <c r="BZ4" s="1333"/>
      <c r="CA4" s="1333"/>
      <c r="CB4" s="1333">
        <f>BX4+CB3</f>
        <v>300</v>
      </c>
      <c r="CC4" s="1333"/>
      <c r="CD4" s="1333"/>
      <c r="CE4" s="1333"/>
      <c r="CF4" s="1333">
        <f>CB4+CF3</f>
        <v>300</v>
      </c>
      <c r="CG4" s="1333"/>
      <c r="CH4" s="1333"/>
      <c r="CI4" s="1333"/>
      <c r="CJ4" s="1333">
        <f>CF4+CJ3</f>
        <v>300</v>
      </c>
      <c r="CK4" s="1333"/>
      <c r="CL4" s="1333"/>
      <c r="CM4" s="1353"/>
      <c r="CN4" s="1210">
        <f t="shared" ref="CN4:CN11" si="0">SUM(P4:CM4)</f>
        <v>3043</v>
      </c>
      <c r="CO4" s="1211"/>
      <c r="CP4" s="64"/>
      <c r="CT4" s="221"/>
      <c r="CU4" s="64"/>
      <c r="CV4" s="64"/>
      <c r="CX4" s="69"/>
      <c r="CY4" s="69"/>
      <c r="CZ4" s="69"/>
    </row>
    <row r="5" spans="1:105" ht="20.25" customHeight="1">
      <c r="I5" s="1311" t="s">
        <v>170</v>
      </c>
      <c r="J5" s="1311"/>
      <c r="K5" s="359" t="s">
        <v>171</v>
      </c>
      <c r="L5" s="1239"/>
      <c r="M5" s="1240"/>
      <c r="N5" s="1240"/>
      <c r="O5" s="1241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126"/>
      <c r="AK5" s="1126"/>
      <c r="AL5" s="1126"/>
      <c r="AM5" s="1126"/>
      <c r="AN5" s="1126"/>
      <c r="AO5" s="1126"/>
      <c r="AP5" s="1126"/>
      <c r="AQ5" s="1126"/>
      <c r="AR5" s="1126"/>
      <c r="AS5" s="1126"/>
      <c r="AT5" s="1126"/>
      <c r="AU5" s="1126"/>
      <c r="AV5" s="1126"/>
      <c r="AW5" s="1126"/>
      <c r="AX5" s="1126"/>
      <c r="AY5" s="1126"/>
      <c r="AZ5" s="1126"/>
      <c r="BA5" s="1126"/>
      <c r="BB5" s="1126"/>
      <c r="BC5" s="1126"/>
      <c r="BD5" s="1126"/>
      <c r="BE5" s="1126"/>
      <c r="BF5" s="1126"/>
      <c r="BG5" s="1126"/>
      <c r="BH5" s="1126"/>
      <c r="BI5" s="1126"/>
      <c r="BJ5" s="1126"/>
      <c r="BK5" s="1126"/>
      <c r="BL5" s="1126"/>
      <c r="BM5" s="1126"/>
      <c r="BN5" s="1126"/>
      <c r="BO5" s="1126"/>
      <c r="BP5" s="1126"/>
      <c r="BQ5" s="1126"/>
      <c r="BR5" s="1126"/>
      <c r="BS5" s="1126"/>
      <c r="BT5" s="1126"/>
      <c r="BU5" s="1126"/>
      <c r="BV5" s="1126"/>
      <c r="BW5" s="1126"/>
      <c r="BX5" s="1126"/>
      <c r="BY5" s="1126"/>
      <c r="BZ5" s="1126"/>
      <c r="CA5" s="1126"/>
      <c r="CB5" s="1126"/>
      <c r="CC5" s="1126"/>
      <c r="CD5" s="1126"/>
      <c r="CE5" s="1126"/>
      <c r="CF5" s="1297"/>
      <c r="CG5" s="1297"/>
      <c r="CH5" s="1297"/>
      <c r="CI5" s="1297"/>
      <c r="CJ5" s="1297"/>
      <c r="CK5" s="1297"/>
      <c r="CL5" s="1297"/>
      <c r="CM5" s="1354"/>
      <c r="CN5" s="1210">
        <f t="shared" si="0"/>
        <v>0</v>
      </c>
      <c r="CO5" s="1211"/>
      <c r="CP5" s="64"/>
      <c r="CT5" s="221"/>
      <c r="CU5" s="64"/>
      <c r="CV5" s="64"/>
      <c r="CX5" s="69"/>
      <c r="CY5" s="69"/>
      <c r="CZ5" s="69"/>
    </row>
    <row r="6" spans="1:105" ht="20.25" customHeight="1">
      <c r="I6" s="1339"/>
      <c r="J6" s="1339"/>
      <c r="K6" s="360" t="s">
        <v>169</v>
      </c>
      <c r="L6" s="1242"/>
      <c r="M6" s="1243"/>
      <c r="N6" s="1243"/>
      <c r="O6" s="1244"/>
      <c r="P6" s="1131"/>
      <c r="Q6" s="1131"/>
      <c r="R6" s="1131"/>
      <c r="S6" s="1131"/>
      <c r="T6" s="1131"/>
      <c r="U6" s="1131"/>
      <c r="V6" s="1131"/>
      <c r="W6" s="1131"/>
      <c r="X6" s="1131"/>
      <c r="Y6" s="1131"/>
      <c r="Z6" s="1131"/>
      <c r="AA6" s="1131"/>
      <c r="AB6" s="1131"/>
      <c r="AC6" s="1131"/>
      <c r="AD6" s="1131"/>
      <c r="AE6" s="1131"/>
      <c r="AF6" s="1131"/>
      <c r="AG6" s="1131"/>
      <c r="AH6" s="1131"/>
      <c r="AI6" s="1131"/>
      <c r="AJ6" s="1131"/>
      <c r="AK6" s="1131"/>
      <c r="AL6" s="1131"/>
      <c r="AM6" s="1131"/>
      <c r="AN6" s="1131"/>
      <c r="AO6" s="1131"/>
      <c r="AP6" s="1131"/>
      <c r="AQ6" s="1131"/>
      <c r="AR6" s="1131"/>
      <c r="AS6" s="1131"/>
      <c r="AT6" s="1131"/>
      <c r="AU6" s="1131"/>
      <c r="AV6" s="1131"/>
      <c r="AW6" s="1131"/>
      <c r="AX6" s="1131"/>
      <c r="AY6" s="1131"/>
      <c r="AZ6" s="1131"/>
      <c r="BA6" s="1131"/>
      <c r="BB6" s="1131"/>
      <c r="BC6" s="1131"/>
      <c r="BD6" s="1131"/>
      <c r="BE6" s="1131"/>
      <c r="BF6" s="1131"/>
      <c r="BG6" s="1131"/>
      <c r="BH6" s="1131"/>
      <c r="BI6" s="1131"/>
      <c r="BJ6" s="1131"/>
      <c r="BK6" s="1131"/>
      <c r="BL6" s="1131"/>
      <c r="BM6" s="1131"/>
      <c r="BN6" s="1131"/>
      <c r="BO6" s="1131"/>
      <c r="BP6" s="1131"/>
      <c r="BQ6" s="1131"/>
      <c r="BR6" s="1131"/>
      <c r="BS6" s="1131"/>
      <c r="BT6" s="1131"/>
      <c r="BU6" s="1131"/>
      <c r="BV6" s="1131"/>
      <c r="BW6" s="1131"/>
      <c r="BX6" s="1131"/>
      <c r="BY6" s="1131"/>
      <c r="BZ6" s="1131"/>
      <c r="CA6" s="1131"/>
      <c r="CB6" s="1131"/>
      <c r="CC6" s="1131"/>
      <c r="CD6" s="1131"/>
      <c r="CE6" s="1131"/>
      <c r="CF6" s="1298"/>
      <c r="CG6" s="1298"/>
      <c r="CH6" s="1298"/>
      <c r="CI6" s="1298"/>
      <c r="CJ6" s="1298"/>
      <c r="CK6" s="1298"/>
      <c r="CL6" s="1298"/>
      <c r="CM6" s="1299"/>
      <c r="CN6" s="1256">
        <f t="shared" si="0"/>
        <v>0</v>
      </c>
      <c r="CO6" s="1257"/>
      <c r="CP6" s="64"/>
      <c r="CT6" s="221"/>
      <c r="CU6" s="64"/>
      <c r="CV6" s="64"/>
      <c r="CX6" s="69"/>
      <c r="CY6" s="69"/>
      <c r="CZ6" s="69"/>
    </row>
    <row r="7" spans="1:105" ht="20.25" customHeight="1">
      <c r="I7" s="1338" t="s">
        <v>172</v>
      </c>
      <c r="J7" s="1338"/>
      <c r="K7" s="361" t="s">
        <v>168</v>
      </c>
      <c r="L7" s="1250">
        <f>IF(L3=0,0,LOOKUP(L3,ﾃﾞｰﾀ入力!$AU$12:$AU$32,ﾃﾞｰﾀ入力!$AV$12:$AV$32))</f>
        <v>0</v>
      </c>
      <c r="M7" s="1251"/>
      <c r="N7" s="1251"/>
      <c r="O7" s="1252"/>
      <c r="P7" s="1130">
        <f>IF(P3=0,0,LOOKUP(P3,ﾃﾞｰﾀ入力!$AU$12:$AU$32,ﾃﾞｰﾀ入力!$AV$12:$AV$32))</f>
        <v>0</v>
      </c>
      <c r="Q7" s="1130"/>
      <c r="R7" s="1130"/>
      <c r="S7" s="1130"/>
      <c r="T7" s="1130">
        <f>IF(T3=0,0,LOOKUP(T3,ﾃﾞｰﾀ入力!$AU$12:$AU$32,ﾃﾞｰﾀ入力!$AV$12:$AV$32))</f>
        <v>0</v>
      </c>
      <c r="U7" s="1130"/>
      <c r="V7" s="1130"/>
      <c r="W7" s="1130"/>
      <c r="X7" s="1130">
        <f>IF(X3=0,0,LOOKUP(X3,ﾃﾞｰﾀ入力!$AU$12:$AU$32,ﾃﾞｰﾀ入力!$AV$12:$AV$32))</f>
        <v>2</v>
      </c>
      <c r="Y7" s="1130"/>
      <c r="Z7" s="1130"/>
      <c r="AA7" s="1130"/>
      <c r="AB7" s="1130">
        <f>IF(AB3=0,0,LOOKUP(AB3,ﾃﾞｰﾀ入力!$AU$12:$AU$32,ﾃﾞｰﾀ入力!$AV$12:$AV$32))</f>
        <v>2</v>
      </c>
      <c r="AC7" s="1130"/>
      <c r="AD7" s="1130"/>
      <c r="AE7" s="1130"/>
      <c r="AF7" s="1130">
        <f>IF(AF3=0,0,LOOKUP(AF3,ﾃﾞｰﾀ入力!$AU$12:$AU$32,ﾃﾞｰﾀ入力!$AV$12:$AV$32))</f>
        <v>2</v>
      </c>
      <c r="AG7" s="1130"/>
      <c r="AH7" s="1130"/>
      <c r="AI7" s="1130"/>
      <c r="AJ7" s="1130">
        <f>IF(AJ3=0,0,LOOKUP(AJ3,ﾃﾞｰﾀ入力!$AU$12:$AU$32,ﾃﾞｰﾀ入力!$AV$12:$AV$32))</f>
        <v>3</v>
      </c>
      <c r="AK7" s="1130"/>
      <c r="AL7" s="1130"/>
      <c r="AM7" s="1130"/>
      <c r="AN7" s="1130">
        <f>IF(AN3=0,0,LOOKUP(AN3,ﾃﾞｰﾀ入力!$AU$12:$AU$32,ﾃﾞｰﾀ入力!$AV$12:$AV$32))</f>
        <v>4</v>
      </c>
      <c r="AO7" s="1130"/>
      <c r="AP7" s="1130"/>
      <c r="AQ7" s="1130"/>
      <c r="AR7" s="1130">
        <f>IF(AR3=0,0,LOOKUP(AR3,ﾃﾞｰﾀ入力!$AU$12:$AU$32,ﾃﾞｰﾀ入力!$AV$12:$AV$32))</f>
        <v>3</v>
      </c>
      <c r="AS7" s="1130"/>
      <c r="AT7" s="1130"/>
      <c r="AU7" s="1130"/>
      <c r="AV7" s="1130">
        <f>IF(AV3=0,0,LOOKUP(AV3,ﾃﾞｰﾀ入力!$AU$12:$AU$32,ﾃﾞｰﾀ入力!$AV$12:$AV$32))</f>
        <v>4</v>
      </c>
      <c r="AW7" s="1130"/>
      <c r="AX7" s="1130"/>
      <c r="AY7" s="1130"/>
      <c r="AZ7" s="1130">
        <f>IF(AZ3=0,0,LOOKUP(AZ3,ﾃﾞｰﾀ入力!$AU$12:$AU$32,ﾃﾞｰﾀ入力!$AV$12:$AV$32))</f>
        <v>5</v>
      </c>
      <c r="BA7" s="1130"/>
      <c r="BB7" s="1130"/>
      <c r="BC7" s="1130"/>
      <c r="BD7" s="1130">
        <f>IF(BD3=0,0,LOOKUP(BD3,ﾃﾞｰﾀ入力!$AU$12:$AU$32,ﾃﾞｰﾀ入力!$AV$12:$AV$32))</f>
        <v>4</v>
      </c>
      <c r="BE7" s="1130"/>
      <c r="BF7" s="1130"/>
      <c r="BG7" s="1130"/>
      <c r="BH7" s="1130">
        <f>IF(BH3=0,0,LOOKUP(BH3,ﾃﾞｰﾀ入力!$AU$12:$AU$32,ﾃﾞｰﾀ入力!$AV$12:$AV$32))</f>
        <v>4</v>
      </c>
      <c r="BI7" s="1130"/>
      <c r="BJ7" s="1130"/>
      <c r="BK7" s="1130"/>
      <c r="BL7" s="1130">
        <f>IF(BL3=0,0,LOOKUP(BL3,ﾃﾞｰﾀ入力!$AU$12:$AU$32,ﾃﾞｰﾀ入力!$AV$12:$AV$32))</f>
        <v>2</v>
      </c>
      <c r="BM7" s="1130"/>
      <c r="BN7" s="1130"/>
      <c r="BO7" s="1130"/>
      <c r="BP7" s="1130">
        <f>IF(BP3=0,0,LOOKUP(BP3,ﾃﾞｰﾀ入力!$AU$12:$AU$32,ﾃﾞｰﾀ入力!$AV$12:$AV$32))</f>
        <v>3</v>
      </c>
      <c r="BQ7" s="1130"/>
      <c r="BR7" s="1130"/>
      <c r="BS7" s="1130"/>
      <c r="BT7" s="1130">
        <f>IF(BT3=0,0,LOOKUP(BT3,ﾃﾞｰﾀ入力!$AU$12:$AU$32,ﾃﾞｰﾀ入力!$AV$12:$AV$32))</f>
        <v>2</v>
      </c>
      <c r="BU7" s="1130"/>
      <c r="BV7" s="1130"/>
      <c r="BW7" s="1130"/>
      <c r="BX7" s="1130">
        <f>IF(BX3=0,0,LOOKUP(BX3,ﾃﾞｰﾀ入力!$AU$12:$AU$32,ﾃﾞｰﾀ入力!$AV$12:$AV$32))</f>
        <v>2</v>
      </c>
      <c r="BY7" s="1130"/>
      <c r="BZ7" s="1130"/>
      <c r="CA7" s="1130"/>
      <c r="CB7" s="1130">
        <f>IF(CB3=0,0,LOOKUP(CB3,ﾃﾞｰﾀ入力!$AU$12:$AU$32,ﾃﾞｰﾀ入力!$AV$12:$AV$32))</f>
        <v>0</v>
      </c>
      <c r="CC7" s="1130"/>
      <c r="CD7" s="1130"/>
      <c r="CE7" s="1130"/>
      <c r="CF7" s="1201">
        <f>IF(CF3=0,0,LOOKUP(CF3,ﾃﾞｰﾀ入力!$AU$12:$AU$32,ﾃﾞｰﾀ入力!$AV$12:$AV$32))</f>
        <v>0</v>
      </c>
      <c r="CG7" s="1201"/>
      <c r="CH7" s="1201"/>
      <c r="CI7" s="1201"/>
      <c r="CJ7" s="1201">
        <f>IF(CJ3=0,0,LOOKUP(CJ3,ﾃﾞｰﾀ入力!$AU$12:$AU$32,ﾃﾞｰﾀ入力!$AV$12:$AV$32))</f>
        <v>0</v>
      </c>
      <c r="CK7" s="1201"/>
      <c r="CL7" s="1201"/>
      <c r="CM7" s="1202"/>
      <c r="CN7" s="1134">
        <f t="shared" si="0"/>
        <v>42</v>
      </c>
      <c r="CO7" s="1135"/>
      <c r="CP7" s="64"/>
      <c r="CT7" s="221"/>
      <c r="CU7" s="64"/>
      <c r="CV7" s="64"/>
      <c r="CX7" s="69"/>
      <c r="CY7" s="69"/>
      <c r="CZ7" s="69"/>
    </row>
    <row r="8" spans="1:105" ht="20.25" customHeight="1">
      <c r="I8" s="1311" t="s">
        <v>173</v>
      </c>
      <c r="J8" s="1311"/>
      <c r="K8" s="357" t="s">
        <v>168</v>
      </c>
      <c r="L8" s="1233">
        <f>CHOOSE($CA$1,ﾃﾞｰﾀ入力!W13,ﾃﾞｰﾀ入力!W16,ﾃﾞｰﾀ入力!W19,ﾃﾞｰﾀ入力!W22,ﾃﾞｰﾀ入力!W25,ﾃﾞｰﾀ入力!W28)</f>
        <v>0</v>
      </c>
      <c r="M8" s="1234"/>
      <c r="N8" s="1234"/>
      <c r="O8" s="1235"/>
      <c r="P8" s="1156">
        <f>CHOOSE($CA$1,ﾃﾞｰﾀ入力!$X13,ﾃﾞｰﾀ入力!$X16,ﾃﾞｰﾀ入力!$X19,ﾃﾞｰﾀ入力!$X22,ﾃﾞｰﾀ入力!$X25,ﾃﾞｰﾀ入力!$X28)</f>
        <v>0</v>
      </c>
      <c r="Q8" s="1156"/>
      <c r="R8" s="1156"/>
      <c r="S8" s="1156"/>
      <c r="T8" s="1156">
        <f>CHOOSE($CA$1,ﾃﾞｰﾀ入力!$Y13,ﾃﾞｰﾀ入力!$Y16,ﾃﾞｰﾀ入力!$Y19,ﾃﾞｰﾀ入力!$Y22,ﾃﾞｰﾀ入力!$Y25,ﾃﾞｰﾀ入力!$Y28)</f>
        <v>0</v>
      </c>
      <c r="U8" s="1156"/>
      <c r="V8" s="1156"/>
      <c r="W8" s="1156"/>
      <c r="X8" s="1156">
        <f>CHOOSE($CA$1,ﾃﾞｰﾀ入力!$Z13,ﾃﾞｰﾀ入力!$Z16,ﾃﾞｰﾀ入力!$Z19,ﾃﾞｰﾀ入力!$Z22,ﾃﾞｰﾀ入力!$Z25,ﾃﾞｰﾀ入力!$Z28)</f>
        <v>0</v>
      </c>
      <c r="Y8" s="1156"/>
      <c r="Z8" s="1156"/>
      <c r="AA8" s="1156"/>
      <c r="AB8" s="1156">
        <f>CHOOSE($CA$1,ﾃﾞｰﾀ入力!$AA13,ﾃﾞｰﾀ入力!$AA16,ﾃﾞｰﾀ入力!$AA19,ﾃﾞｰﾀ入力!$AA22,ﾃﾞｰﾀ入力!$AA25,ﾃﾞｰﾀ入力!$AA28)</f>
        <v>0</v>
      </c>
      <c r="AC8" s="1156"/>
      <c r="AD8" s="1156"/>
      <c r="AE8" s="1156"/>
      <c r="AF8" s="1156">
        <f>CHOOSE($CA$1,ﾃﾞｰﾀ入力!$AB13,ﾃﾞｰﾀ入力!$AB16,ﾃﾞｰﾀ入力!$AB19,ﾃﾞｰﾀ入力!$AB22,ﾃﾞｰﾀ入力!$AB25,ﾃﾞｰﾀ入力!$AB28)</f>
        <v>0</v>
      </c>
      <c r="AG8" s="1156"/>
      <c r="AH8" s="1156"/>
      <c r="AI8" s="1156"/>
      <c r="AJ8" s="1156">
        <f>CHOOSE($CA$1,ﾃﾞｰﾀ入力!$AC13,ﾃﾞｰﾀ入力!$AC16,ﾃﾞｰﾀ入力!$AC19,ﾃﾞｰﾀ入力!$AC22,ﾃﾞｰﾀ入力!$AC25,ﾃﾞｰﾀ入力!$AC28)</f>
        <v>0</v>
      </c>
      <c r="AK8" s="1156"/>
      <c r="AL8" s="1156"/>
      <c r="AM8" s="1156"/>
      <c r="AN8" s="1156">
        <f>CHOOSE($CA$1,ﾃﾞｰﾀ入力!$AD13,ﾃﾞｰﾀ入力!$AD16,ﾃﾞｰﾀ入力!$AD19,ﾃﾞｰﾀ入力!$AD22,ﾃﾞｰﾀ入力!$AD25,ﾃﾞｰﾀ入力!$AD28)</f>
        <v>0</v>
      </c>
      <c r="AO8" s="1156"/>
      <c r="AP8" s="1156"/>
      <c r="AQ8" s="1156"/>
      <c r="AR8" s="1156">
        <f>CHOOSE($CA$1,ﾃﾞｰﾀ入力!$AE13,ﾃﾞｰﾀ入力!$AE16,ﾃﾞｰﾀ入力!$AE19,ﾃﾞｰﾀ入力!$AE22,ﾃﾞｰﾀ入力!$AE25,ﾃﾞｰﾀ入力!$AE28)</f>
        <v>0</v>
      </c>
      <c r="AS8" s="1156"/>
      <c r="AT8" s="1156"/>
      <c r="AU8" s="1156"/>
      <c r="AV8" s="1156">
        <f>CHOOSE($CA$1,ﾃﾞｰﾀ入力!$AF13,ﾃﾞｰﾀ入力!$AF16,ﾃﾞｰﾀ入力!$AF19,ﾃﾞｰﾀ入力!$AF22,ﾃﾞｰﾀ入力!$AF25,ﾃﾞｰﾀ入力!$AF28)</f>
        <v>0</v>
      </c>
      <c r="AW8" s="1156"/>
      <c r="AX8" s="1156"/>
      <c r="AY8" s="1156"/>
      <c r="AZ8" s="1156">
        <f>CHOOSE($CA$1,ﾃﾞｰﾀ入力!$AG13,ﾃﾞｰﾀ入力!$AG16,ﾃﾞｰﾀ入力!$AG19,ﾃﾞｰﾀ入力!$AG22,ﾃﾞｰﾀ入力!$AG25,ﾃﾞｰﾀ入力!$AG28)</f>
        <v>0</v>
      </c>
      <c r="BA8" s="1156"/>
      <c r="BB8" s="1156"/>
      <c r="BC8" s="1156"/>
      <c r="BD8" s="1156">
        <f>CHOOSE($CA$1,ﾃﾞｰﾀ入力!$AH13,ﾃﾞｰﾀ入力!$AH16,ﾃﾞｰﾀ入力!$AH19,ﾃﾞｰﾀ入力!$AH22,ﾃﾞｰﾀ入力!$AH25,ﾃﾞｰﾀ入力!$AH28)</f>
        <v>0</v>
      </c>
      <c r="BE8" s="1156"/>
      <c r="BF8" s="1156"/>
      <c r="BG8" s="1156"/>
      <c r="BH8" s="1156">
        <f>CHOOSE($CA$1,ﾃﾞｰﾀ入力!$AI13,ﾃﾞｰﾀ入力!$AI16,ﾃﾞｰﾀ入力!$AI19,ﾃﾞｰﾀ入力!$AI22,ﾃﾞｰﾀ入力!$AI25,ﾃﾞｰﾀ入力!$AI28)</f>
        <v>0</v>
      </c>
      <c r="BI8" s="1156"/>
      <c r="BJ8" s="1156"/>
      <c r="BK8" s="1156"/>
      <c r="BL8" s="1156">
        <f>CHOOSE($CA$1,ﾃﾞｰﾀ入力!$AJ13,ﾃﾞｰﾀ入力!$AJ16,ﾃﾞｰﾀ入力!$AJ19,ﾃﾞｰﾀ入力!$AJ22,ﾃﾞｰﾀ入力!$AJ25,ﾃﾞｰﾀ入力!$AJ28)</f>
        <v>0</v>
      </c>
      <c r="BM8" s="1156"/>
      <c r="BN8" s="1156"/>
      <c r="BO8" s="1156"/>
      <c r="BP8" s="1156">
        <f>CHOOSE($CA$1,ﾃﾞｰﾀ入力!$AK13,ﾃﾞｰﾀ入力!$AK16,ﾃﾞｰﾀ入力!$AK19,ﾃﾞｰﾀ入力!$AK22,ﾃﾞｰﾀ入力!$AK25,ﾃﾞｰﾀ入力!$AK28)</f>
        <v>0</v>
      </c>
      <c r="BQ8" s="1156"/>
      <c r="BR8" s="1156"/>
      <c r="BS8" s="1156"/>
      <c r="BT8" s="1156">
        <f>CHOOSE($CA$1,ﾃﾞｰﾀ入力!$AL13,ﾃﾞｰﾀ入力!$AL16,ﾃﾞｰﾀ入力!$AL19,ﾃﾞｰﾀ入力!$AL22,ﾃﾞｰﾀ入力!$AL25,ﾃﾞｰﾀ入力!$AL28)</f>
        <v>0</v>
      </c>
      <c r="BU8" s="1156"/>
      <c r="BV8" s="1156"/>
      <c r="BW8" s="1156"/>
      <c r="BX8" s="1156">
        <f>CHOOSE($CA$1,ﾃﾞｰﾀ入力!$AM13,ﾃﾞｰﾀ入力!$AM16,ﾃﾞｰﾀ入力!$AM19,ﾃﾞｰﾀ入力!$AM22,ﾃﾞｰﾀ入力!$AM25,ﾃﾞｰﾀ入力!$AM28)</f>
        <v>0</v>
      </c>
      <c r="BY8" s="1156"/>
      <c r="BZ8" s="1156"/>
      <c r="CA8" s="1156"/>
      <c r="CB8" s="1156">
        <f>CHOOSE($CA$1,ﾃﾞｰﾀ入力!$AN13,ﾃﾞｰﾀ入力!$AN16,ﾃﾞｰﾀ入力!$AN19,ﾃﾞｰﾀ入力!$AN22,ﾃﾞｰﾀ入力!$AN25,ﾃﾞｰﾀ入力!$AN28)</f>
        <v>0</v>
      </c>
      <c r="CC8" s="1156"/>
      <c r="CD8" s="1156"/>
      <c r="CE8" s="1156"/>
      <c r="CF8" s="1156">
        <f>CHOOSE($CA$1,ﾃﾞｰﾀ入力!$AO13,ﾃﾞｰﾀ入力!$AO16,ﾃﾞｰﾀ入力!$AO19,ﾃﾞｰﾀ入力!$AO22,ﾃﾞｰﾀ入力!$AO25,ﾃﾞｰﾀ入力!$AO28)</f>
        <v>0</v>
      </c>
      <c r="CG8" s="1156"/>
      <c r="CH8" s="1156"/>
      <c r="CI8" s="1156"/>
      <c r="CJ8" s="1156">
        <f>CHOOSE($CA$1,ﾃﾞｰﾀ入力!$AP13,ﾃﾞｰﾀ入力!$AP16,ﾃﾞｰﾀ入力!$AP19,ﾃﾞｰﾀ入力!$AP22,ﾃﾞｰﾀ入力!$AP25,ﾃﾞｰﾀ入力!$AP28)</f>
        <v>0</v>
      </c>
      <c r="CK8" s="1156"/>
      <c r="CL8" s="1156"/>
      <c r="CM8" s="1203"/>
      <c r="CN8" s="1136">
        <f t="shared" si="0"/>
        <v>0</v>
      </c>
      <c r="CO8" s="1137"/>
      <c r="CP8" s="64"/>
      <c r="CT8" s="221"/>
      <c r="CU8" s="64"/>
      <c r="CV8" s="64"/>
      <c r="CX8" s="69"/>
      <c r="CY8" s="69"/>
      <c r="CZ8" s="69"/>
    </row>
    <row r="9" spans="1:105" ht="20.25" customHeight="1">
      <c r="I9" s="1304" t="s">
        <v>174</v>
      </c>
      <c r="J9" s="1305"/>
      <c r="K9" s="357" t="s">
        <v>168</v>
      </c>
      <c r="L9" s="1233">
        <f>CHOOSE($CA$1,ﾃﾞｰﾀ入力!W14,ﾃﾞｰﾀ入力!W17,ﾃﾞｰﾀ入力!W20,ﾃﾞｰﾀ入力!W23,ﾃﾞｰﾀ入力!W26,ﾃﾞｰﾀ入力!W29)</f>
        <v>0</v>
      </c>
      <c r="M9" s="1234"/>
      <c r="N9" s="1234"/>
      <c r="O9" s="1235"/>
      <c r="P9" s="1138">
        <f>CHOOSE($CA$1,ﾃﾞｰﾀ入力!$X14,ﾃﾞｰﾀ入力!$X17,ﾃﾞｰﾀ入力!$X20,ﾃﾞｰﾀ入力!$X23,ﾃﾞｰﾀ入力!$X26,ﾃﾞｰﾀ入力!$X29)</f>
        <v>0</v>
      </c>
      <c r="Q9" s="1164"/>
      <c r="R9" s="1164"/>
      <c r="S9" s="1165"/>
      <c r="T9" s="1138">
        <f>CHOOSE($CA$1,ﾃﾞｰﾀ入力!$Y14,ﾃﾞｰﾀ入力!$Y17,ﾃﾞｰﾀ入力!$Y20,ﾃﾞｰﾀ入力!$Y23,ﾃﾞｰﾀ入力!$Y26,ﾃﾞｰﾀ入力!$Y29)</f>
        <v>0</v>
      </c>
      <c r="U9" s="1164"/>
      <c r="V9" s="1164"/>
      <c r="W9" s="1165"/>
      <c r="X9" s="1138">
        <f>CHOOSE($CA$1,ﾃﾞｰﾀ入力!$Z14,ﾃﾞｰﾀ入力!$Z17,ﾃﾞｰﾀ入力!$Z20,ﾃﾞｰﾀ入力!$Z23,ﾃﾞｰﾀ入力!$Z26,ﾃﾞｰﾀ入力!$Z29)</f>
        <v>0</v>
      </c>
      <c r="Y9" s="1164"/>
      <c r="Z9" s="1164"/>
      <c r="AA9" s="1165"/>
      <c r="AB9" s="1138">
        <f>CHOOSE($CA$1,ﾃﾞｰﾀ入力!$AA14,ﾃﾞｰﾀ入力!$AA17,ﾃﾞｰﾀ入力!$AA20,ﾃﾞｰﾀ入力!$AA23,ﾃﾞｰﾀ入力!$AA26,ﾃﾞｰﾀ入力!$AA29)</f>
        <v>0</v>
      </c>
      <c r="AC9" s="1164"/>
      <c r="AD9" s="1164"/>
      <c r="AE9" s="1165"/>
      <c r="AF9" s="1138">
        <f>CHOOSE($CA$1,ﾃﾞｰﾀ入力!$AB14,ﾃﾞｰﾀ入力!$AB17,ﾃﾞｰﾀ入力!$AB20,ﾃﾞｰﾀ入力!$AB23,ﾃﾞｰﾀ入力!$AB26,ﾃﾞｰﾀ入力!$AB29)</f>
        <v>0</v>
      </c>
      <c r="AG9" s="1164"/>
      <c r="AH9" s="1164"/>
      <c r="AI9" s="1165"/>
      <c r="AJ9" s="1138">
        <f>CHOOSE($CA$1,ﾃﾞｰﾀ入力!$AC14,ﾃﾞｰﾀ入力!$AC17,ﾃﾞｰﾀ入力!$AC20,ﾃﾞｰﾀ入力!$AC23,ﾃﾞｰﾀ入力!$AC26,ﾃﾞｰﾀ入力!$AC29)</f>
        <v>0</v>
      </c>
      <c r="AK9" s="1164"/>
      <c r="AL9" s="1164"/>
      <c r="AM9" s="1165"/>
      <c r="AN9" s="1138">
        <f>CHOOSE($CA$1,ﾃﾞｰﾀ入力!$AD14,ﾃﾞｰﾀ入力!$AD17,ﾃﾞｰﾀ入力!$AD20,ﾃﾞｰﾀ入力!$AD23,ﾃﾞｰﾀ入力!$AD26,ﾃﾞｰﾀ入力!$AD29)</f>
        <v>0</v>
      </c>
      <c r="AO9" s="1164"/>
      <c r="AP9" s="1164"/>
      <c r="AQ9" s="1165"/>
      <c r="AR9" s="1138">
        <f>CHOOSE($CA$1,ﾃﾞｰﾀ入力!$AE14,ﾃﾞｰﾀ入力!$AE17,ﾃﾞｰﾀ入力!$AE20,ﾃﾞｰﾀ入力!$AE23,ﾃﾞｰﾀ入力!$AE26,ﾃﾞｰﾀ入力!$AE29)</f>
        <v>0</v>
      </c>
      <c r="AS9" s="1164"/>
      <c r="AT9" s="1164"/>
      <c r="AU9" s="1165"/>
      <c r="AV9" s="1138">
        <f>CHOOSE($CA$1,ﾃﾞｰﾀ入力!$AF14,ﾃﾞｰﾀ入力!$AF17,ﾃﾞｰﾀ入力!$AF20,ﾃﾞｰﾀ入力!$AF23,ﾃﾞｰﾀ入力!$AF26,ﾃﾞｰﾀ入力!$AF29)</f>
        <v>0</v>
      </c>
      <c r="AW9" s="1164"/>
      <c r="AX9" s="1164"/>
      <c r="AY9" s="1165"/>
      <c r="AZ9" s="1138">
        <f>CHOOSE($CA$1,ﾃﾞｰﾀ入力!$AG14,ﾃﾞｰﾀ入力!$AG17,ﾃﾞｰﾀ入力!$AG20,ﾃﾞｰﾀ入力!$AG23,ﾃﾞｰﾀ入力!$AG26,ﾃﾞｰﾀ入力!$AG29)</f>
        <v>0</v>
      </c>
      <c r="BA9" s="1164"/>
      <c r="BB9" s="1164"/>
      <c r="BC9" s="1165"/>
      <c r="BD9" s="1138">
        <f>CHOOSE($CA$1,ﾃﾞｰﾀ入力!$AH14,ﾃﾞｰﾀ入力!$AH17,ﾃﾞｰﾀ入力!$AH20,ﾃﾞｰﾀ入力!$AH23,ﾃﾞｰﾀ入力!$AH26,ﾃﾞｰﾀ入力!$AH29)</f>
        <v>0</v>
      </c>
      <c r="BE9" s="1164"/>
      <c r="BF9" s="1164"/>
      <c r="BG9" s="1165"/>
      <c r="BH9" s="1138">
        <f>CHOOSE($CA$1,ﾃﾞｰﾀ入力!$AI14,ﾃﾞｰﾀ入力!$AI17,ﾃﾞｰﾀ入力!$AI20,ﾃﾞｰﾀ入力!$AI23,ﾃﾞｰﾀ入力!$AI26,ﾃﾞｰﾀ入力!$AI29)</f>
        <v>0</v>
      </c>
      <c r="BI9" s="1164"/>
      <c r="BJ9" s="1164"/>
      <c r="BK9" s="1165"/>
      <c r="BL9" s="1138">
        <f>CHOOSE($CA$1,ﾃﾞｰﾀ入力!$AJ14,ﾃﾞｰﾀ入力!$AJ17,ﾃﾞｰﾀ入力!$AJ20,ﾃﾞｰﾀ入力!$AJ23,ﾃﾞｰﾀ入力!$AJ26,ﾃﾞｰﾀ入力!$AJ29)</f>
        <v>0</v>
      </c>
      <c r="BM9" s="1164"/>
      <c r="BN9" s="1164"/>
      <c r="BO9" s="1165"/>
      <c r="BP9" s="1138">
        <f>CHOOSE($CA$1,ﾃﾞｰﾀ入力!$AK14,ﾃﾞｰﾀ入力!$AK17,ﾃﾞｰﾀ入力!$AK20,ﾃﾞｰﾀ入力!$AK23,ﾃﾞｰﾀ入力!$AK26,ﾃﾞｰﾀ入力!$AK29)</f>
        <v>0</v>
      </c>
      <c r="BQ9" s="1164"/>
      <c r="BR9" s="1164"/>
      <c r="BS9" s="1165"/>
      <c r="BT9" s="1138">
        <f>CHOOSE($CA$1,ﾃﾞｰﾀ入力!$AL14,ﾃﾞｰﾀ入力!$AL17,ﾃﾞｰﾀ入力!$AL20,ﾃﾞｰﾀ入力!$AL23,ﾃﾞｰﾀ入力!$AL26,ﾃﾞｰﾀ入力!$AL29)</f>
        <v>0</v>
      </c>
      <c r="BU9" s="1164"/>
      <c r="BV9" s="1164"/>
      <c r="BW9" s="1165"/>
      <c r="BX9" s="1138">
        <f>CHOOSE($CA$1,ﾃﾞｰﾀ入力!$AM14,ﾃﾞｰﾀ入力!$AM17,ﾃﾞｰﾀ入力!$AM20,ﾃﾞｰﾀ入力!$AM23,ﾃﾞｰﾀ入力!$AM26,ﾃﾞｰﾀ入力!$AM29)</f>
        <v>0</v>
      </c>
      <c r="BY9" s="1164"/>
      <c r="BZ9" s="1164"/>
      <c r="CA9" s="1165"/>
      <c r="CB9" s="1138">
        <f>CHOOSE($CA$1,ﾃﾞｰﾀ入力!$AN14,ﾃﾞｰﾀ入力!$AN17,ﾃﾞｰﾀ入力!$AN20,ﾃﾞｰﾀ入力!$AN23,ﾃﾞｰﾀ入力!$AN26,ﾃﾞｰﾀ入力!$AN29)</f>
        <v>0</v>
      </c>
      <c r="CC9" s="1164"/>
      <c r="CD9" s="1164"/>
      <c r="CE9" s="1165"/>
      <c r="CF9" s="1138">
        <f>CHOOSE($CA$1,ﾃﾞｰﾀ入力!$AO14,ﾃﾞｰﾀ入力!$AO17,ﾃﾞｰﾀ入力!$AO20,ﾃﾞｰﾀ入力!$AO23,ﾃﾞｰﾀ入力!$AO26,ﾃﾞｰﾀ入力!$AO29)</f>
        <v>0</v>
      </c>
      <c r="CG9" s="1164"/>
      <c r="CH9" s="1164"/>
      <c r="CI9" s="1165"/>
      <c r="CJ9" s="1138">
        <f>CHOOSE($CA$1,ﾃﾞｰﾀ入力!$AP14,ﾃﾞｰﾀ入力!$AP17,ﾃﾞｰﾀ入力!$AP20,ﾃﾞｰﾀ入力!$AP23,ﾃﾞｰﾀ入力!$AP26,ﾃﾞｰﾀ入力!$AP29)</f>
        <v>0</v>
      </c>
      <c r="CK9" s="1164"/>
      <c r="CL9" s="1164"/>
      <c r="CM9" s="1164"/>
      <c r="CN9" s="1136">
        <f t="shared" si="0"/>
        <v>0</v>
      </c>
      <c r="CO9" s="1137"/>
      <c r="CP9" s="64"/>
      <c r="CT9" s="221"/>
      <c r="CU9" s="64"/>
      <c r="CV9" s="64"/>
      <c r="CX9" s="69"/>
      <c r="CY9" s="69"/>
      <c r="CZ9" s="69"/>
    </row>
    <row r="10" spans="1:105" ht="20.25" customHeight="1">
      <c r="I10" s="1308" t="s">
        <v>175</v>
      </c>
      <c r="J10" s="1309"/>
      <c r="K10" s="362" t="s">
        <v>168</v>
      </c>
      <c r="L10" s="1325">
        <f>CHOOSE($CA$1,ﾃﾞｰﾀ入力!W15,ﾃﾞｰﾀ入力!W18,ﾃﾞｰﾀ入力!W21,ﾃﾞｰﾀ入力!W24,ﾃﾞｰﾀ入力!W27,ﾃﾞｰﾀ入力!W30)</f>
        <v>0</v>
      </c>
      <c r="M10" s="1326"/>
      <c r="N10" s="1326"/>
      <c r="O10" s="1327"/>
      <c r="P10" s="1163">
        <f>CHOOSE($CA$1,ﾃﾞｰﾀ入力!$X15,ﾃﾞｰﾀ入力!$X18,ﾃﾞｰﾀ入力!$X21,ﾃﾞｰﾀ入力!$X24,ﾃﾞｰﾀ入力!$X27,ﾃﾞｰﾀ入力!$X30)</f>
        <v>0</v>
      </c>
      <c r="Q10" s="1163"/>
      <c r="R10" s="1163"/>
      <c r="S10" s="1163"/>
      <c r="T10" s="1163">
        <f>CHOOSE($CA$1,ﾃﾞｰﾀ入力!$Y15,ﾃﾞｰﾀ入力!$Y18,ﾃﾞｰﾀ入力!$Y21,ﾃﾞｰﾀ入力!$Y24,ﾃﾞｰﾀ入力!$Y27,ﾃﾞｰﾀ入力!$Y30)</f>
        <v>0</v>
      </c>
      <c r="U10" s="1163"/>
      <c r="V10" s="1163"/>
      <c r="W10" s="1163"/>
      <c r="X10" s="1163">
        <f>CHOOSE($CA$1,ﾃﾞｰﾀ入力!$Z15,ﾃﾞｰﾀ入力!$Z18,ﾃﾞｰﾀ入力!$Z21,ﾃﾞｰﾀ入力!$Z24,ﾃﾞｰﾀ入力!$Z27,ﾃﾞｰﾀ入力!$Z30)</f>
        <v>0</v>
      </c>
      <c r="Y10" s="1163"/>
      <c r="Z10" s="1163"/>
      <c r="AA10" s="1163"/>
      <c r="AB10" s="1163">
        <f>CHOOSE($CA$1,ﾃﾞｰﾀ入力!$AA15,ﾃﾞｰﾀ入力!$AA18,ﾃﾞｰﾀ入力!$AA21,ﾃﾞｰﾀ入力!$AA24,ﾃﾞｰﾀ入力!$AA27,ﾃﾞｰﾀ入力!$AA30)</f>
        <v>0</v>
      </c>
      <c r="AC10" s="1163"/>
      <c r="AD10" s="1163"/>
      <c r="AE10" s="1163"/>
      <c r="AF10" s="1163">
        <f>CHOOSE($CA$1,ﾃﾞｰﾀ入力!$AB15,ﾃﾞｰﾀ入力!$AB18,ﾃﾞｰﾀ入力!$AB21,ﾃﾞｰﾀ入力!$AB24,ﾃﾞｰﾀ入力!$AB27,ﾃﾞｰﾀ入力!$AB30)</f>
        <v>0</v>
      </c>
      <c r="AG10" s="1163"/>
      <c r="AH10" s="1163"/>
      <c r="AI10" s="1163"/>
      <c r="AJ10" s="1163">
        <f>CHOOSE($CA$1,ﾃﾞｰﾀ入力!$AC15,ﾃﾞｰﾀ入力!$AC18,ﾃﾞｰﾀ入力!$AC21,ﾃﾞｰﾀ入力!$AC24,ﾃﾞｰﾀ入力!$AC27,ﾃﾞｰﾀ入力!$AC30)</f>
        <v>0</v>
      </c>
      <c r="AK10" s="1163"/>
      <c r="AL10" s="1163"/>
      <c r="AM10" s="1163"/>
      <c r="AN10" s="1163">
        <f>CHOOSE($CA$1,ﾃﾞｰﾀ入力!$AD15,ﾃﾞｰﾀ入力!$AD18,ﾃﾞｰﾀ入力!$AD21,ﾃﾞｰﾀ入力!$AD24,ﾃﾞｰﾀ入力!$AD27,ﾃﾞｰﾀ入力!$AD30)</f>
        <v>0</v>
      </c>
      <c r="AO10" s="1163"/>
      <c r="AP10" s="1163"/>
      <c r="AQ10" s="1163"/>
      <c r="AR10" s="1163">
        <f>CHOOSE($CA$1,ﾃﾞｰﾀ入力!$AE15,ﾃﾞｰﾀ入力!$AE18,ﾃﾞｰﾀ入力!$AE21,ﾃﾞｰﾀ入力!$AE24,ﾃﾞｰﾀ入力!$AE27,ﾃﾞｰﾀ入力!$AE30)</f>
        <v>0</v>
      </c>
      <c r="AS10" s="1163"/>
      <c r="AT10" s="1163"/>
      <c r="AU10" s="1163"/>
      <c r="AV10" s="1163">
        <f>CHOOSE($CA$1,ﾃﾞｰﾀ入力!$AF15,ﾃﾞｰﾀ入力!$AF18,ﾃﾞｰﾀ入力!$AF21,ﾃﾞｰﾀ入力!$AF24,ﾃﾞｰﾀ入力!$AF27,ﾃﾞｰﾀ入力!$AF30)</f>
        <v>0</v>
      </c>
      <c r="AW10" s="1163"/>
      <c r="AX10" s="1163"/>
      <c r="AY10" s="1163"/>
      <c r="AZ10" s="1163">
        <f>CHOOSE($CA$1,ﾃﾞｰﾀ入力!$AG15,ﾃﾞｰﾀ入力!$AG18,ﾃﾞｰﾀ入力!$AG21,ﾃﾞｰﾀ入力!$AG24,ﾃﾞｰﾀ入力!$AG27,ﾃﾞｰﾀ入力!$AG30)</f>
        <v>0</v>
      </c>
      <c r="BA10" s="1163"/>
      <c r="BB10" s="1163"/>
      <c r="BC10" s="1163"/>
      <c r="BD10" s="1163">
        <f>CHOOSE($CA$1,ﾃﾞｰﾀ入力!$AH15,ﾃﾞｰﾀ入力!$AH18,ﾃﾞｰﾀ入力!$AH21,ﾃﾞｰﾀ入力!$AH24,ﾃﾞｰﾀ入力!$AH27,ﾃﾞｰﾀ入力!$AH30)</f>
        <v>0</v>
      </c>
      <c r="BE10" s="1163"/>
      <c r="BF10" s="1163"/>
      <c r="BG10" s="1163"/>
      <c r="BH10" s="1163">
        <f>CHOOSE($CA$1,ﾃﾞｰﾀ入力!$AI15,ﾃﾞｰﾀ入力!$AI18,ﾃﾞｰﾀ入力!$AI21,ﾃﾞｰﾀ入力!$AI24,ﾃﾞｰﾀ入力!$AI27,ﾃﾞｰﾀ入力!$AI30)</f>
        <v>0</v>
      </c>
      <c r="BI10" s="1163"/>
      <c r="BJ10" s="1163"/>
      <c r="BK10" s="1163"/>
      <c r="BL10" s="1163">
        <f>CHOOSE($CA$1,ﾃﾞｰﾀ入力!$AJ15,ﾃﾞｰﾀ入力!$AJ18,ﾃﾞｰﾀ入力!$AJ21,ﾃﾞｰﾀ入力!$AJ24,ﾃﾞｰﾀ入力!$AJ27,ﾃﾞｰﾀ入力!$AJ30)</f>
        <v>0</v>
      </c>
      <c r="BM10" s="1163"/>
      <c r="BN10" s="1163"/>
      <c r="BO10" s="1163"/>
      <c r="BP10" s="1163">
        <f>CHOOSE($CA$1,ﾃﾞｰﾀ入力!$AK15,ﾃﾞｰﾀ入力!$AK18,ﾃﾞｰﾀ入力!$AK21,ﾃﾞｰﾀ入力!$AK24,ﾃﾞｰﾀ入力!$AK27,ﾃﾞｰﾀ入力!$AK30)</f>
        <v>0</v>
      </c>
      <c r="BQ10" s="1163"/>
      <c r="BR10" s="1163"/>
      <c r="BS10" s="1163"/>
      <c r="BT10" s="1163">
        <f>CHOOSE($CA$1,ﾃﾞｰﾀ入力!$AL15,ﾃﾞｰﾀ入力!$AL18,ﾃﾞｰﾀ入力!$AL21,ﾃﾞｰﾀ入力!$AL24,ﾃﾞｰﾀ入力!$AL27,ﾃﾞｰﾀ入力!$AL30)</f>
        <v>0</v>
      </c>
      <c r="BU10" s="1163"/>
      <c r="BV10" s="1163"/>
      <c r="BW10" s="1163"/>
      <c r="BX10" s="1163">
        <f>CHOOSE($CA$1,ﾃﾞｰﾀ入力!$AM15,ﾃﾞｰﾀ入力!$AM18,ﾃﾞｰﾀ入力!$AM21,ﾃﾞｰﾀ入力!$AM24,ﾃﾞｰﾀ入力!$AM27,ﾃﾞｰﾀ入力!$AM30)</f>
        <v>0</v>
      </c>
      <c r="BY10" s="1163"/>
      <c r="BZ10" s="1163"/>
      <c r="CA10" s="1163"/>
      <c r="CB10" s="1163">
        <f>CHOOSE($CA$1,ﾃﾞｰﾀ入力!$AN15,ﾃﾞｰﾀ入力!$AN18,ﾃﾞｰﾀ入力!$AN21,ﾃﾞｰﾀ入力!$AN24,ﾃﾞｰﾀ入力!$AN27,ﾃﾞｰﾀ入力!$AN30)</f>
        <v>0</v>
      </c>
      <c r="CC10" s="1163"/>
      <c r="CD10" s="1163"/>
      <c r="CE10" s="1163"/>
      <c r="CF10" s="1334">
        <f>CHOOSE($CA$1,ﾃﾞｰﾀ入力!$AO15,ﾃﾞｰﾀ入力!$AO18,ﾃﾞｰﾀ入力!$AO21,ﾃﾞｰﾀ入力!$AO24,ﾃﾞｰﾀ入力!$AO27,ﾃﾞｰﾀ入力!$AO30)</f>
        <v>0</v>
      </c>
      <c r="CG10" s="1334"/>
      <c r="CH10" s="1334"/>
      <c r="CI10" s="1334"/>
      <c r="CJ10" s="1334">
        <f>CHOOSE($CA$1,ﾃﾞｰﾀ入力!$AP15,ﾃﾞｰﾀ入力!$AP18,ﾃﾞｰﾀ入力!$AP21,ﾃﾞｰﾀ入力!$AP24,ﾃﾞｰﾀ入力!$AP27,ﾃﾞｰﾀ入力!$AP30)</f>
        <v>0</v>
      </c>
      <c r="CK10" s="1334"/>
      <c r="CL10" s="1334"/>
      <c r="CM10" s="1335"/>
      <c r="CN10" s="1223">
        <f t="shared" si="0"/>
        <v>0</v>
      </c>
      <c r="CO10" s="1224"/>
      <c r="CP10" s="64"/>
      <c r="CT10" s="221"/>
      <c r="CU10" s="64"/>
      <c r="CV10" s="64"/>
      <c r="CX10" s="69"/>
      <c r="CY10" s="69"/>
      <c r="CZ10" s="69"/>
    </row>
    <row r="11" spans="1:105" ht="15.75" customHeight="1">
      <c r="I11" s="1310" t="s">
        <v>176</v>
      </c>
      <c r="J11" s="1310"/>
      <c r="K11" s="363" t="s">
        <v>168</v>
      </c>
      <c r="L11" s="1250">
        <f>SUM(L7:O10)</f>
        <v>0</v>
      </c>
      <c r="M11" s="1251"/>
      <c r="N11" s="1251"/>
      <c r="O11" s="1252"/>
      <c r="P11" s="1292">
        <f>SUM(P7:S10)</f>
        <v>0</v>
      </c>
      <c r="Q11" s="1292"/>
      <c r="R11" s="1292"/>
      <c r="S11" s="1292"/>
      <c r="T11" s="1292">
        <f>SUM(T7:W10)</f>
        <v>0</v>
      </c>
      <c r="U11" s="1292"/>
      <c r="V11" s="1292"/>
      <c r="W11" s="1292"/>
      <c r="X11" s="1292">
        <f>SUM(X7:AA10)</f>
        <v>2</v>
      </c>
      <c r="Y11" s="1292"/>
      <c r="Z11" s="1292"/>
      <c r="AA11" s="1292"/>
      <c r="AB11" s="1292">
        <f>SUM(AB7:AE10)</f>
        <v>2</v>
      </c>
      <c r="AC11" s="1292"/>
      <c r="AD11" s="1292"/>
      <c r="AE11" s="1292"/>
      <c r="AF11" s="1292">
        <f>SUM(AF7:AI10)</f>
        <v>2</v>
      </c>
      <c r="AG11" s="1292"/>
      <c r="AH11" s="1292"/>
      <c r="AI11" s="1292"/>
      <c r="AJ11" s="1292">
        <f>SUM(AJ7:AM10)</f>
        <v>3</v>
      </c>
      <c r="AK11" s="1292"/>
      <c r="AL11" s="1292"/>
      <c r="AM11" s="1292"/>
      <c r="AN11" s="1292">
        <f>SUM(AN7:AQ10)</f>
        <v>4</v>
      </c>
      <c r="AO11" s="1292"/>
      <c r="AP11" s="1292"/>
      <c r="AQ11" s="1292"/>
      <c r="AR11" s="1292">
        <f>SUM(AR7:AU10)</f>
        <v>3</v>
      </c>
      <c r="AS11" s="1292"/>
      <c r="AT11" s="1292"/>
      <c r="AU11" s="1292"/>
      <c r="AV11" s="1292">
        <f>SUM(AV7:AY10)</f>
        <v>4</v>
      </c>
      <c r="AW11" s="1292"/>
      <c r="AX11" s="1292"/>
      <c r="AY11" s="1292"/>
      <c r="AZ11" s="1292">
        <f>SUM(AZ7:BC10)</f>
        <v>5</v>
      </c>
      <c r="BA11" s="1292"/>
      <c r="BB11" s="1292"/>
      <c r="BC11" s="1292"/>
      <c r="BD11" s="1292">
        <f>SUM(BD7:BG10)</f>
        <v>4</v>
      </c>
      <c r="BE11" s="1292"/>
      <c r="BF11" s="1292"/>
      <c r="BG11" s="1292"/>
      <c r="BH11" s="1292">
        <f>SUM(BH7:BK10)</f>
        <v>4</v>
      </c>
      <c r="BI11" s="1292"/>
      <c r="BJ11" s="1292"/>
      <c r="BK11" s="1292"/>
      <c r="BL11" s="1292">
        <f>SUM(BL7:BO10)</f>
        <v>2</v>
      </c>
      <c r="BM11" s="1292"/>
      <c r="BN11" s="1292"/>
      <c r="BO11" s="1292"/>
      <c r="BP11" s="1292">
        <f>SUM(BP7:BS10)</f>
        <v>3</v>
      </c>
      <c r="BQ11" s="1292"/>
      <c r="BR11" s="1292"/>
      <c r="BS11" s="1292"/>
      <c r="BT11" s="1292">
        <f>SUM(BT7:BW10)</f>
        <v>2</v>
      </c>
      <c r="BU11" s="1292"/>
      <c r="BV11" s="1292"/>
      <c r="BW11" s="1292"/>
      <c r="BX11" s="1292">
        <f>SUM(BX7:CA10)</f>
        <v>2</v>
      </c>
      <c r="BY11" s="1292"/>
      <c r="BZ11" s="1292"/>
      <c r="CA11" s="1292"/>
      <c r="CB11" s="1292">
        <f>SUM(CB7:CE10)</f>
        <v>0</v>
      </c>
      <c r="CC11" s="1292"/>
      <c r="CD11" s="1292"/>
      <c r="CE11" s="1292"/>
      <c r="CF11" s="1292">
        <f>SUM(CF7:CI10)</f>
        <v>0</v>
      </c>
      <c r="CG11" s="1292"/>
      <c r="CH11" s="1292"/>
      <c r="CI11" s="1292"/>
      <c r="CJ11" s="1336">
        <f>SUM(CJ7:CM10)</f>
        <v>0</v>
      </c>
      <c r="CK11" s="1336"/>
      <c r="CL11" s="1336"/>
      <c r="CM11" s="1337"/>
      <c r="CN11" s="1259">
        <f t="shared" si="0"/>
        <v>42</v>
      </c>
      <c r="CO11" s="1260"/>
      <c r="CP11" s="64"/>
      <c r="CT11" s="221"/>
      <c r="CU11" s="64"/>
      <c r="CV11" s="64"/>
      <c r="CX11" s="69"/>
      <c r="CY11" s="69"/>
      <c r="CZ11" s="69"/>
    </row>
    <row r="12" spans="1:105" ht="17.25" customHeight="1">
      <c r="C12" s="64"/>
      <c r="D12" s="64"/>
      <c r="E12" s="64"/>
      <c r="F12" s="64"/>
      <c r="G12" s="64"/>
      <c r="I12" s="248"/>
      <c r="J12" s="1313"/>
      <c r="K12" s="1313"/>
      <c r="L12" s="365">
        <v>5</v>
      </c>
      <c r="M12" s="365">
        <v>5.25</v>
      </c>
      <c r="N12" s="365">
        <v>5.5</v>
      </c>
      <c r="O12" s="365">
        <v>5.75</v>
      </c>
      <c r="P12" s="249">
        <v>6</v>
      </c>
      <c r="Q12" s="249">
        <v>6.25</v>
      </c>
      <c r="R12" s="249">
        <v>6.5</v>
      </c>
      <c r="S12" s="250">
        <v>6.75</v>
      </c>
      <c r="T12" s="250">
        <v>7</v>
      </c>
      <c r="U12" s="250">
        <v>7.25</v>
      </c>
      <c r="V12" s="250">
        <v>7.5</v>
      </c>
      <c r="W12" s="250">
        <v>7.75</v>
      </c>
      <c r="X12" s="250">
        <v>8</v>
      </c>
      <c r="Y12" s="250">
        <v>8.25</v>
      </c>
      <c r="Z12" s="250">
        <v>8.5</v>
      </c>
      <c r="AA12" s="250">
        <v>8.75</v>
      </c>
      <c r="AB12" s="251">
        <v>9</v>
      </c>
      <c r="AC12" s="251">
        <v>9.25</v>
      </c>
      <c r="AD12" s="251">
        <v>9.5</v>
      </c>
      <c r="AE12" s="251">
        <v>9.75</v>
      </c>
      <c r="AF12" s="251">
        <v>10</v>
      </c>
      <c r="AG12" s="251">
        <v>10.25</v>
      </c>
      <c r="AH12" s="251">
        <v>10.5</v>
      </c>
      <c r="AI12" s="251">
        <v>10.75</v>
      </c>
      <c r="AJ12" s="251">
        <v>11</v>
      </c>
      <c r="AK12" s="251">
        <v>11.25</v>
      </c>
      <c r="AL12" s="251">
        <v>11.5</v>
      </c>
      <c r="AM12" s="251">
        <v>11.75</v>
      </c>
      <c r="AN12" s="250">
        <v>12</v>
      </c>
      <c r="AO12" s="250">
        <v>12.25</v>
      </c>
      <c r="AP12" s="250">
        <v>12.5</v>
      </c>
      <c r="AQ12" s="250">
        <v>12.75</v>
      </c>
      <c r="AR12" s="251">
        <v>13</v>
      </c>
      <c r="AS12" s="251">
        <v>13.25</v>
      </c>
      <c r="AT12" s="251">
        <v>13.5</v>
      </c>
      <c r="AU12" s="251">
        <v>13.75</v>
      </c>
      <c r="AV12" s="251">
        <v>14</v>
      </c>
      <c r="AW12" s="251">
        <v>14.25</v>
      </c>
      <c r="AX12" s="251">
        <v>14.5</v>
      </c>
      <c r="AY12" s="251">
        <v>14.75</v>
      </c>
      <c r="AZ12" s="251">
        <v>15</v>
      </c>
      <c r="BA12" s="251">
        <v>15.25</v>
      </c>
      <c r="BB12" s="251">
        <v>15.5</v>
      </c>
      <c r="BC12" s="251">
        <v>15.75</v>
      </c>
      <c r="BD12" s="251">
        <v>16</v>
      </c>
      <c r="BE12" s="251">
        <v>16.25</v>
      </c>
      <c r="BF12" s="251">
        <v>16.5</v>
      </c>
      <c r="BG12" s="251">
        <v>16.75</v>
      </c>
      <c r="BH12" s="251">
        <v>17</v>
      </c>
      <c r="BI12" s="251">
        <v>17.25</v>
      </c>
      <c r="BJ12" s="251">
        <v>17.5</v>
      </c>
      <c r="BK12" s="251">
        <v>17.75</v>
      </c>
      <c r="BL12" s="251">
        <v>18</v>
      </c>
      <c r="BM12" s="251">
        <v>18.25</v>
      </c>
      <c r="BN12" s="251">
        <v>18.5</v>
      </c>
      <c r="BO12" s="251">
        <v>18.75</v>
      </c>
      <c r="BP12" s="251">
        <v>19</v>
      </c>
      <c r="BQ12" s="251">
        <v>19.25</v>
      </c>
      <c r="BR12" s="251">
        <v>19.5</v>
      </c>
      <c r="BS12" s="251">
        <v>19.75</v>
      </c>
      <c r="BT12" s="251">
        <v>20</v>
      </c>
      <c r="BU12" s="251">
        <v>20.25</v>
      </c>
      <c r="BV12" s="251">
        <v>20.5</v>
      </c>
      <c r="BW12" s="251">
        <v>20.75</v>
      </c>
      <c r="BX12" s="251">
        <v>21</v>
      </c>
      <c r="BY12" s="251">
        <v>21.25</v>
      </c>
      <c r="BZ12" s="251">
        <v>21.5</v>
      </c>
      <c r="CA12" s="251">
        <v>21.75</v>
      </c>
      <c r="CB12" s="251">
        <v>22</v>
      </c>
      <c r="CC12" s="251">
        <v>22.25</v>
      </c>
      <c r="CD12" s="251">
        <v>22.5</v>
      </c>
      <c r="CE12" s="251">
        <v>22.75</v>
      </c>
      <c r="CF12" s="251">
        <v>23</v>
      </c>
      <c r="CG12" s="251">
        <v>23.25</v>
      </c>
      <c r="CH12" s="251">
        <v>23.5</v>
      </c>
      <c r="CI12" s="251">
        <v>23.75</v>
      </c>
      <c r="CJ12" s="251">
        <v>24</v>
      </c>
      <c r="CK12" s="251">
        <v>24.25</v>
      </c>
      <c r="CL12" s="251">
        <v>24.5</v>
      </c>
      <c r="CM12" s="251">
        <v>24.75</v>
      </c>
      <c r="CN12" s="251"/>
      <c r="CO12" s="251"/>
      <c r="CP12" s="251"/>
      <c r="CR12" s="65"/>
      <c r="CS12" s="65"/>
      <c r="CT12" s="66"/>
      <c r="CU12" s="65"/>
      <c r="CV12" s="65"/>
      <c r="CX12" s="69"/>
      <c r="CY12" s="69"/>
      <c r="CZ12" s="69"/>
    </row>
    <row r="13" spans="1:105" ht="22.5" customHeight="1" thickBot="1">
      <c r="C13" s="65" t="s">
        <v>177</v>
      </c>
      <c r="D13" s="253" t="s">
        <v>203</v>
      </c>
      <c r="E13" s="253" t="s">
        <v>204</v>
      </c>
      <c r="F13" s="253" t="s">
        <v>178</v>
      </c>
      <c r="G13" s="253" t="s">
        <v>179</v>
      </c>
      <c r="H13" s="65" t="s">
        <v>79</v>
      </c>
      <c r="I13" s="254" t="s">
        <v>61</v>
      </c>
      <c r="J13" s="1476" t="s">
        <v>180</v>
      </c>
      <c r="K13" s="1477"/>
      <c r="L13" s="366">
        <v>0.20833333333333334</v>
      </c>
      <c r="M13" s="256"/>
      <c r="N13" s="256"/>
      <c r="O13" s="261"/>
      <c r="P13" s="257">
        <v>0.25</v>
      </c>
      <c r="Q13" s="258"/>
      <c r="R13" s="258"/>
      <c r="S13" s="259"/>
      <c r="T13" s="260" t="s">
        <v>149</v>
      </c>
      <c r="U13" s="258"/>
      <c r="V13" s="261"/>
      <c r="W13" s="256"/>
      <c r="X13" s="260" t="s">
        <v>150</v>
      </c>
      <c r="Y13" s="258"/>
      <c r="Z13" s="259"/>
      <c r="AA13" s="258"/>
      <c r="AB13" s="260" t="s">
        <v>151</v>
      </c>
      <c r="AC13" s="258"/>
      <c r="AD13" s="259"/>
      <c r="AE13" s="258"/>
      <c r="AF13" s="260" t="s">
        <v>152</v>
      </c>
      <c r="AG13" s="258"/>
      <c r="AH13" s="259"/>
      <c r="AI13" s="258"/>
      <c r="AJ13" s="260" t="s">
        <v>153</v>
      </c>
      <c r="AK13" s="258"/>
      <c r="AL13" s="259"/>
      <c r="AM13" s="258"/>
      <c r="AN13" s="260" t="s">
        <v>154</v>
      </c>
      <c r="AO13" s="258"/>
      <c r="AP13" s="259"/>
      <c r="AQ13" s="258"/>
      <c r="AR13" s="260" t="s">
        <v>155</v>
      </c>
      <c r="AS13" s="258"/>
      <c r="AT13" s="259"/>
      <c r="AU13" s="258"/>
      <c r="AV13" s="260" t="s">
        <v>156</v>
      </c>
      <c r="AW13" s="258"/>
      <c r="AX13" s="259"/>
      <c r="AY13" s="258"/>
      <c r="AZ13" s="260" t="s">
        <v>157</v>
      </c>
      <c r="BA13" s="258"/>
      <c r="BB13" s="259"/>
      <c r="BC13" s="258"/>
      <c r="BD13" s="260" t="s">
        <v>158</v>
      </c>
      <c r="BE13" s="258"/>
      <c r="BF13" s="259"/>
      <c r="BG13" s="258"/>
      <c r="BH13" s="260" t="s">
        <v>159</v>
      </c>
      <c r="BI13" s="258"/>
      <c r="BJ13" s="259"/>
      <c r="BK13" s="258"/>
      <c r="BL13" s="260" t="s">
        <v>160</v>
      </c>
      <c r="BM13" s="258"/>
      <c r="BN13" s="259"/>
      <c r="BO13" s="258"/>
      <c r="BP13" s="260" t="s">
        <v>161</v>
      </c>
      <c r="BQ13" s="258"/>
      <c r="BR13" s="259"/>
      <c r="BS13" s="258"/>
      <c r="BT13" s="260" t="s">
        <v>162</v>
      </c>
      <c r="BU13" s="258"/>
      <c r="BV13" s="259"/>
      <c r="BW13" s="258"/>
      <c r="BX13" s="260" t="s">
        <v>163</v>
      </c>
      <c r="BY13" s="258"/>
      <c r="BZ13" s="259"/>
      <c r="CA13" s="258"/>
      <c r="CB13" s="260" t="s">
        <v>164</v>
      </c>
      <c r="CC13" s="258"/>
      <c r="CD13" s="259"/>
      <c r="CE13" s="258"/>
      <c r="CF13" s="260" t="s">
        <v>165</v>
      </c>
      <c r="CG13" s="258"/>
      <c r="CH13" s="259"/>
      <c r="CI13" s="259"/>
      <c r="CJ13" s="258" t="s">
        <v>166</v>
      </c>
      <c r="CK13" s="258"/>
      <c r="CL13" s="258"/>
      <c r="CM13" s="262"/>
      <c r="CN13" s="1332" t="s">
        <v>181</v>
      </c>
      <c r="CO13" s="1331"/>
      <c r="CP13" s="1331" t="s">
        <v>182</v>
      </c>
      <c r="CQ13" s="1331"/>
      <c r="CR13" s="367" t="s">
        <v>183</v>
      </c>
      <c r="CS13" s="367" t="s">
        <v>184</v>
      </c>
      <c r="CT13" s="368" t="s">
        <v>185</v>
      </c>
      <c r="CU13" s="369" t="s">
        <v>186</v>
      </c>
      <c r="CV13" s="370" t="s">
        <v>81</v>
      </c>
      <c r="CW13" s="371" t="s">
        <v>82</v>
      </c>
      <c r="CY13" s="69"/>
      <c r="CZ13" s="267"/>
      <c r="DA13" s="268"/>
    </row>
    <row r="14" spans="1:105" ht="22.5" customHeight="1" thickTop="1">
      <c r="A14" s="441">
        <v>1</v>
      </c>
      <c r="B14" s="442" t="str">
        <f>ｼﾌﾄ原本!C5</f>
        <v>K.M</v>
      </c>
      <c r="C14" s="781" t="str">
        <f>ｼﾌﾄ原本!AB5</f>
        <v>F</v>
      </c>
      <c r="D14" s="433">
        <f>IF(COUNTIF($H$14:$H$30,1),VLOOKUP(1,$H$14:$CU$30,3,FALSE),0)</f>
        <v>10</v>
      </c>
      <c r="E14" s="427">
        <f>IF(COUNTIF($H$14:$H$30,1),VLOOKUP(1,$H$14:$CU$30,4,FALSE),0)</f>
        <v>21.5</v>
      </c>
      <c r="F14" s="428">
        <f ca="1">IF(COUNTIF($H$14:$H$30,1),VLOOKUP(1,$H$14:$CU$30,92,FALSE),0)</f>
        <v>22250</v>
      </c>
      <c r="G14" s="434">
        <f ca="1">IF(COUNTIF($H$14:$H$30,1),VLOOKUP(1,$H$14:$CW$30,94,FALSE),0)</f>
        <v>1</v>
      </c>
      <c r="H14" s="810">
        <v>8</v>
      </c>
      <c r="I14" s="802" t="str">
        <f>IF(H14=0,0,LOOKUP(H14,ﾃﾞｰﾀ入力!$C$3:'ﾃﾞｰﾀ入力'!$C$40,ﾃﾞｰﾀ入力!$D$3:'ﾃﾞｰﾀ入力'!$D$40))</f>
        <v>M.K</v>
      </c>
      <c r="J14" s="811">
        <v>6.75</v>
      </c>
      <c r="K14" s="812">
        <v>14</v>
      </c>
      <c r="L14" s="663">
        <f t="shared" ref="L14:AQ14" si="1">IF(AND(L12&gt;=$J$14,L12&lt;$K$14),"*",0)</f>
        <v>0</v>
      </c>
      <c r="M14" s="664">
        <f t="shared" si="1"/>
        <v>0</v>
      </c>
      <c r="N14" s="665">
        <f t="shared" si="1"/>
        <v>0</v>
      </c>
      <c r="O14" s="666">
        <f t="shared" si="1"/>
        <v>0</v>
      </c>
      <c r="P14" s="645">
        <f t="shared" si="1"/>
        <v>0</v>
      </c>
      <c r="Q14" s="647">
        <f t="shared" si="1"/>
        <v>0</v>
      </c>
      <c r="R14" s="649">
        <f t="shared" si="1"/>
        <v>0</v>
      </c>
      <c r="S14" s="647" t="str">
        <f t="shared" si="1"/>
        <v>*</v>
      </c>
      <c r="T14" s="645" t="str">
        <f t="shared" si="1"/>
        <v>*</v>
      </c>
      <c r="U14" s="646" t="str">
        <f t="shared" si="1"/>
        <v>*</v>
      </c>
      <c r="V14" s="647" t="str">
        <f t="shared" si="1"/>
        <v>*</v>
      </c>
      <c r="W14" s="648" t="str">
        <f t="shared" si="1"/>
        <v>*</v>
      </c>
      <c r="X14" s="828" t="str">
        <f t="shared" si="1"/>
        <v>*</v>
      </c>
      <c r="Y14" s="828" t="str">
        <f t="shared" si="1"/>
        <v>*</v>
      </c>
      <c r="Z14" s="829" t="str">
        <f t="shared" si="1"/>
        <v>*</v>
      </c>
      <c r="AA14" s="828" t="str">
        <f t="shared" si="1"/>
        <v>*</v>
      </c>
      <c r="AB14" s="830" t="str">
        <f t="shared" si="1"/>
        <v>*</v>
      </c>
      <c r="AC14" s="827" t="str">
        <f t="shared" si="1"/>
        <v>*</v>
      </c>
      <c r="AD14" s="1103" t="str">
        <f t="shared" si="1"/>
        <v>*</v>
      </c>
      <c r="AE14" s="1110" t="str">
        <f t="shared" si="1"/>
        <v>*</v>
      </c>
      <c r="AF14" s="1103" t="str">
        <f t="shared" si="1"/>
        <v>*</v>
      </c>
      <c r="AG14" s="828" t="str">
        <f t="shared" si="1"/>
        <v>*</v>
      </c>
      <c r="AH14" s="829" t="str">
        <f t="shared" si="1"/>
        <v>*</v>
      </c>
      <c r="AI14" s="828" t="str">
        <f t="shared" si="1"/>
        <v>*</v>
      </c>
      <c r="AJ14" s="830" t="str">
        <f t="shared" si="1"/>
        <v>*</v>
      </c>
      <c r="AK14" s="827" t="str">
        <f t="shared" si="1"/>
        <v>*</v>
      </c>
      <c r="AL14" s="828" t="str">
        <f t="shared" si="1"/>
        <v>*</v>
      </c>
      <c r="AM14" s="898" t="str">
        <f t="shared" si="1"/>
        <v>*</v>
      </c>
      <c r="AN14" s="828" t="str">
        <f t="shared" si="1"/>
        <v>*</v>
      </c>
      <c r="AO14" s="828" t="str">
        <f t="shared" si="1"/>
        <v>*</v>
      </c>
      <c r="AP14" s="829" t="str">
        <f t="shared" si="1"/>
        <v>*</v>
      </c>
      <c r="AQ14" s="828" t="str">
        <f t="shared" si="1"/>
        <v>*</v>
      </c>
      <c r="AR14" s="830" t="str">
        <f t="shared" ref="AR14:BW14" si="2">IF(AND(AR12&gt;=$J$14,AR12&lt;$K$14),"*",0)</f>
        <v>*</v>
      </c>
      <c r="AS14" s="827" t="str">
        <f t="shared" si="2"/>
        <v>*</v>
      </c>
      <c r="AT14" s="828" t="str">
        <f t="shared" si="2"/>
        <v>*</v>
      </c>
      <c r="AU14" s="898" t="str">
        <f t="shared" si="2"/>
        <v>*</v>
      </c>
      <c r="AV14" s="828">
        <f t="shared" si="2"/>
        <v>0</v>
      </c>
      <c r="AW14" s="828">
        <f t="shared" si="2"/>
        <v>0</v>
      </c>
      <c r="AX14" s="829">
        <f t="shared" si="2"/>
        <v>0</v>
      </c>
      <c r="AY14" s="828">
        <f t="shared" si="2"/>
        <v>0</v>
      </c>
      <c r="AZ14" s="830">
        <f t="shared" si="2"/>
        <v>0</v>
      </c>
      <c r="BA14" s="827">
        <f t="shared" si="2"/>
        <v>0</v>
      </c>
      <c r="BB14" s="828">
        <f t="shared" si="2"/>
        <v>0</v>
      </c>
      <c r="BC14" s="898">
        <f t="shared" si="2"/>
        <v>0</v>
      </c>
      <c r="BD14" s="828">
        <f t="shared" si="2"/>
        <v>0</v>
      </c>
      <c r="BE14" s="828">
        <f t="shared" si="2"/>
        <v>0</v>
      </c>
      <c r="BF14" s="829">
        <f t="shared" si="2"/>
        <v>0</v>
      </c>
      <c r="BG14" s="828">
        <f t="shared" si="2"/>
        <v>0</v>
      </c>
      <c r="BH14" s="830">
        <f t="shared" si="2"/>
        <v>0</v>
      </c>
      <c r="BI14" s="827">
        <f t="shared" si="2"/>
        <v>0</v>
      </c>
      <c r="BJ14" s="828">
        <f t="shared" si="2"/>
        <v>0</v>
      </c>
      <c r="BK14" s="898">
        <f t="shared" si="2"/>
        <v>0</v>
      </c>
      <c r="BL14" s="828">
        <f t="shared" si="2"/>
        <v>0</v>
      </c>
      <c r="BM14" s="828">
        <f t="shared" si="2"/>
        <v>0</v>
      </c>
      <c r="BN14" s="829">
        <f t="shared" si="2"/>
        <v>0</v>
      </c>
      <c r="BO14" s="828">
        <f t="shared" si="2"/>
        <v>0</v>
      </c>
      <c r="BP14" s="830">
        <f t="shared" si="2"/>
        <v>0</v>
      </c>
      <c r="BQ14" s="827">
        <f t="shared" si="2"/>
        <v>0</v>
      </c>
      <c r="BR14" s="828">
        <f t="shared" si="2"/>
        <v>0</v>
      </c>
      <c r="BS14" s="898">
        <f t="shared" si="2"/>
        <v>0</v>
      </c>
      <c r="BT14" s="828">
        <f t="shared" si="2"/>
        <v>0</v>
      </c>
      <c r="BU14" s="828">
        <f t="shared" si="2"/>
        <v>0</v>
      </c>
      <c r="BV14" s="829">
        <f t="shared" si="2"/>
        <v>0</v>
      </c>
      <c r="BW14" s="828">
        <f t="shared" si="2"/>
        <v>0</v>
      </c>
      <c r="BX14" s="830">
        <f t="shared" ref="BX14:CM14" si="3">IF(AND(BX12&gt;=$J$14,BX12&lt;$K$14),"*",0)</f>
        <v>0</v>
      </c>
      <c r="BY14" s="827">
        <f t="shared" si="3"/>
        <v>0</v>
      </c>
      <c r="BZ14" s="828">
        <f t="shared" si="3"/>
        <v>0</v>
      </c>
      <c r="CA14" s="898">
        <f t="shared" si="3"/>
        <v>0</v>
      </c>
      <c r="CB14" s="828">
        <f t="shared" si="3"/>
        <v>0</v>
      </c>
      <c r="CC14" s="828">
        <f t="shared" si="3"/>
        <v>0</v>
      </c>
      <c r="CD14" s="649">
        <f t="shared" si="3"/>
        <v>0</v>
      </c>
      <c r="CE14" s="647">
        <f t="shared" si="3"/>
        <v>0</v>
      </c>
      <c r="CF14" s="645">
        <f t="shared" si="3"/>
        <v>0</v>
      </c>
      <c r="CG14" s="646">
        <f t="shared" si="3"/>
        <v>0</v>
      </c>
      <c r="CH14" s="647">
        <f t="shared" si="3"/>
        <v>0</v>
      </c>
      <c r="CI14" s="648">
        <f t="shared" si="3"/>
        <v>0</v>
      </c>
      <c r="CJ14" s="647">
        <f t="shared" si="3"/>
        <v>0</v>
      </c>
      <c r="CK14" s="647">
        <f t="shared" si="3"/>
        <v>0</v>
      </c>
      <c r="CL14" s="649">
        <f t="shared" si="3"/>
        <v>0</v>
      </c>
      <c r="CM14" s="647">
        <f t="shared" si="3"/>
        <v>0</v>
      </c>
      <c r="CN14" s="1328">
        <f t="shared" ref="CN14:CN30" si="4">(80-COUNT(L14:CM14))/4</f>
        <v>7.25</v>
      </c>
      <c r="CO14" s="1329"/>
      <c r="CP14" s="1330">
        <f>IF(CN14=0,0,LOOKUP(CN14,ﾃﾞｰﾀ入力!$AR$13:'ﾃﾞｰﾀ入力'!$AR$34,ﾃﾞｰﾀ入力!$AS$13:'ﾃﾞｰﾀ入力'!$AS$34))</f>
        <v>6.25</v>
      </c>
      <c r="CQ14" s="1330"/>
      <c r="CR14" s="373">
        <f t="shared" ref="CR14:CR30" si="5">IF(CP14&gt;8,CP14-8,0)</f>
        <v>0</v>
      </c>
      <c r="CS14" s="373">
        <f t="shared" ref="CS14:CS30" si="6">IF(CB14="*",(12-COUNT(CB14:CM14))/4,0)</f>
        <v>0</v>
      </c>
      <c r="CT14" s="373">
        <f t="shared" ref="CT14:CT30" si="7">IF(CR14&gt;CS14,CS14,CR14)</f>
        <v>0</v>
      </c>
      <c r="CU14" s="374">
        <f ca="1">CV14*CP14+(CV14*0.25*CR14)+(CV14*0.25*CS14)+(CV14*CT14*0.5)</f>
        <v>7662.5</v>
      </c>
      <c r="CV14" s="375">
        <f ca="1">IF(H14=0,0,LOOKUP(H14,ﾃﾞｰﾀ入力!$C$3:'ﾃﾞｰﾀ入力'!$C$52,ﾃﾞｰﾀ入力!$E$3:'ﾃﾞｰﾀ入力'!$E$51))</f>
        <v>1226</v>
      </c>
      <c r="CW14" s="376">
        <f ca="1">IF(H14=0,0,LOOKUP(H14,ﾃﾞｰﾀ入力!$C$3:'ﾃﾞｰﾀ入力'!$C$52,ﾃﾞｰﾀ入力!$F$3:'ﾃﾞｰﾀ入力'!$F$51))</f>
        <v>1430</v>
      </c>
      <c r="CY14" s="69"/>
      <c r="CZ14" s="69"/>
      <c r="DA14" s="69"/>
    </row>
    <row r="15" spans="1:105" ht="22.5" customHeight="1">
      <c r="A15" s="443">
        <f t="shared" ref="A15:A46" si="8">A14+1</f>
        <v>2</v>
      </c>
      <c r="B15" s="269" t="str">
        <f>ｼﾌﾄ原本!C6</f>
        <v>S.S</v>
      </c>
      <c r="C15" s="780" t="str">
        <f>ｼﾌﾄ原本!AB6</f>
        <v>X</v>
      </c>
      <c r="D15" s="435">
        <f>IF(COUNTIF($H$14:$H$30,2),VLOOKUP(2,$H$14:$CU$30,3,FALSE),0)</f>
        <v>0</v>
      </c>
      <c r="E15" s="423">
        <f>IF(COUNTIF($H$14:$H$30,2),VLOOKUP(2,$H$14:$CU$30,4,FALSE),0)</f>
        <v>0</v>
      </c>
      <c r="F15" s="430">
        <f>IF(COUNTIF($H$14:$H$30,2),VLOOKUP(2,$H$14:$CU$30,92,FALSE),0)</f>
        <v>0</v>
      </c>
      <c r="G15" s="431">
        <f>IF(COUNTIF($H$14:$H$30,2),VLOOKUP(2,$H$14:$CW$30,94,FALSE),0)</f>
        <v>0</v>
      </c>
      <c r="H15" s="810">
        <v>21</v>
      </c>
      <c r="I15" s="798" t="str">
        <f>IF(H15=0,0,LOOKUP(H15,ﾃﾞｰﾀ入力!$C$3:'ﾃﾞｰﾀ入力'!$C$40,ﾃﾞｰﾀ入力!$D$3:'ﾃﾞｰﾀ入力'!$D$40))</f>
        <v>S.K</v>
      </c>
      <c r="J15" s="813">
        <v>6.75</v>
      </c>
      <c r="K15" s="814">
        <v>15</v>
      </c>
      <c r="L15" s="667">
        <f t="shared" ref="L15:AQ15" si="9">IF(AND(L12&gt;=$J$15,L12&lt;$K$15),"*",0)</f>
        <v>0</v>
      </c>
      <c r="M15" s="668">
        <f t="shared" si="9"/>
        <v>0</v>
      </c>
      <c r="N15" s="669">
        <f t="shared" si="9"/>
        <v>0</v>
      </c>
      <c r="O15" s="670">
        <f t="shared" si="9"/>
        <v>0</v>
      </c>
      <c r="P15" s="641">
        <f t="shared" si="9"/>
        <v>0</v>
      </c>
      <c r="Q15" s="639">
        <f t="shared" si="9"/>
        <v>0</v>
      </c>
      <c r="R15" s="640">
        <f t="shared" si="9"/>
        <v>0</v>
      </c>
      <c r="S15" s="639" t="str">
        <f t="shared" si="9"/>
        <v>*</v>
      </c>
      <c r="T15" s="641" t="str">
        <f t="shared" si="9"/>
        <v>*</v>
      </c>
      <c r="U15" s="642" t="str">
        <f t="shared" si="9"/>
        <v>*</v>
      </c>
      <c r="V15" s="639" t="str">
        <f t="shared" si="9"/>
        <v>*</v>
      </c>
      <c r="W15" s="643" t="str">
        <f t="shared" si="9"/>
        <v>*</v>
      </c>
      <c r="X15" s="832" t="str">
        <f t="shared" si="9"/>
        <v>*</v>
      </c>
      <c r="Y15" s="832" t="str">
        <f t="shared" si="9"/>
        <v>*</v>
      </c>
      <c r="Z15" s="834" t="str">
        <f t="shared" si="9"/>
        <v>*</v>
      </c>
      <c r="AA15" s="832" t="str">
        <f t="shared" si="9"/>
        <v>*</v>
      </c>
      <c r="AB15" s="1105" t="str">
        <f t="shared" si="9"/>
        <v>*</v>
      </c>
      <c r="AC15" s="1106" t="str">
        <f t="shared" si="9"/>
        <v>*</v>
      </c>
      <c r="AD15" s="832" t="str">
        <f t="shared" si="9"/>
        <v>*</v>
      </c>
      <c r="AE15" s="833" t="str">
        <f t="shared" si="9"/>
        <v>*</v>
      </c>
      <c r="AF15" s="832" t="str">
        <f t="shared" si="9"/>
        <v>*</v>
      </c>
      <c r="AG15" s="832" t="str">
        <f t="shared" si="9"/>
        <v>*</v>
      </c>
      <c r="AH15" s="834" t="str">
        <f t="shared" si="9"/>
        <v>*</v>
      </c>
      <c r="AI15" s="832" t="str">
        <f t="shared" si="9"/>
        <v>*</v>
      </c>
      <c r="AJ15" s="835" t="str">
        <f t="shared" si="9"/>
        <v>*</v>
      </c>
      <c r="AK15" s="831" t="str">
        <f t="shared" si="9"/>
        <v>*</v>
      </c>
      <c r="AL15" s="832" t="str">
        <f t="shared" si="9"/>
        <v>*</v>
      </c>
      <c r="AM15" s="833" t="str">
        <f t="shared" si="9"/>
        <v>*</v>
      </c>
      <c r="AN15" s="832" t="str">
        <f t="shared" si="9"/>
        <v>*</v>
      </c>
      <c r="AO15" s="832" t="str">
        <f t="shared" si="9"/>
        <v>*</v>
      </c>
      <c r="AP15" s="834" t="str">
        <f t="shared" si="9"/>
        <v>*</v>
      </c>
      <c r="AQ15" s="832" t="str">
        <f t="shared" si="9"/>
        <v>*</v>
      </c>
      <c r="AR15" s="1105" t="str">
        <f t="shared" ref="AR15:BW15" si="10">IF(AND(AR12&gt;=$J$15,AR12&lt;$K$15),"*",0)</f>
        <v>*</v>
      </c>
      <c r="AS15" s="1106" t="str">
        <f t="shared" si="10"/>
        <v>*</v>
      </c>
      <c r="AT15" s="832" t="str">
        <f t="shared" si="10"/>
        <v>*</v>
      </c>
      <c r="AU15" s="833" t="str">
        <f t="shared" si="10"/>
        <v>*</v>
      </c>
      <c r="AV15" s="832" t="str">
        <f t="shared" si="10"/>
        <v>*</v>
      </c>
      <c r="AW15" s="832" t="str">
        <f t="shared" si="10"/>
        <v>*</v>
      </c>
      <c r="AX15" s="834" t="str">
        <f t="shared" si="10"/>
        <v>*</v>
      </c>
      <c r="AY15" s="832" t="str">
        <f t="shared" si="10"/>
        <v>*</v>
      </c>
      <c r="AZ15" s="835">
        <f t="shared" si="10"/>
        <v>0</v>
      </c>
      <c r="BA15" s="831">
        <f t="shared" si="10"/>
        <v>0</v>
      </c>
      <c r="BB15" s="832">
        <f t="shared" si="10"/>
        <v>0</v>
      </c>
      <c r="BC15" s="833">
        <f t="shared" si="10"/>
        <v>0</v>
      </c>
      <c r="BD15" s="832">
        <f t="shared" si="10"/>
        <v>0</v>
      </c>
      <c r="BE15" s="832">
        <f t="shared" si="10"/>
        <v>0</v>
      </c>
      <c r="BF15" s="834">
        <f t="shared" si="10"/>
        <v>0</v>
      </c>
      <c r="BG15" s="832">
        <f t="shared" si="10"/>
        <v>0</v>
      </c>
      <c r="BH15" s="835">
        <f t="shared" si="10"/>
        <v>0</v>
      </c>
      <c r="BI15" s="831">
        <f t="shared" si="10"/>
        <v>0</v>
      </c>
      <c r="BJ15" s="832">
        <f t="shared" si="10"/>
        <v>0</v>
      </c>
      <c r="BK15" s="833">
        <f t="shared" si="10"/>
        <v>0</v>
      </c>
      <c r="BL15" s="832">
        <f t="shared" si="10"/>
        <v>0</v>
      </c>
      <c r="BM15" s="832">
        <f t="shared" si="10"/>
        <v>0</v>
      </c>
      <c r="BN15" s="834">
        <f t="shared" si="10"/>
        <v>0</v>
      </c>
      <c r="BO15" s="832">
        <f t="shared" si="10"/>
        <v>0</v>
      </c>
      <c r="BP15" s="835">
        <f t="shared" si="10"/>
        <v>0</v>
      </c>
      <c r="BQ15" s="831">
        <f t="shared" si="10"/>
        <v>0</v>
      </c>
      <c r="BR15" s="832">
        <f t="shared" si="10"/>
        <v>0</v>
      </c>
      <c r="BS15" s="833">
        <f t="shared" si="10"/>
        <v>0</v>
      </c>
      <c r="BT15" s="832">
        <f t="shared" si="10"/>
        <v>0</v>
      </c>
      <c r="BU15" s="832">
        <f t="shared" si="10"/>
        <v>0</v>
      </c>
      <c r="BV15" s="834">
        <f t="shared" si="10"/>
        <v>0</v>
      </c>
      <c r="BW15" s="832">
        <f t="shared" si="10"/>
        <v>0</v>
      </c>
      <c r="BX15" s="835">
        <f t="shared" ref="BX15:CM15" si="11">IF(AND(BX12&gt;=$J$15,BX12&lt;$K$15),"*",0)</f>
        <v>0</v>
      </c>
      <c r="BY15" s="831">
        <f t="shared" si="11"/>
        <v>0</v>
      </c>
      <c r="BZ15" s="832">
        <f t="shared" si="11"/>
        <v>0</v>
      </c>
      <c r="CA15" s="833">
        <f t="shared" si="11"/>
        <v>0</v>
      </c>
      <c r="CB15" s="832">
        <f t="shared" si="11"/>
        <v>0</v>
      </c>
      <c r="CC15" s="832">
        <f t="shared" si="11"/>
        <v>0</v>
      </c>
      <c r="CD15" s="640">
        <f t="shared" si="11"/>
        <v>0</v>
      </c>
      <c r="CE15" s="639">
        <f t="shared" si="11"/>
        <v>0</v>
      </c>
      <c r="CF15" s="641">
        <f t="shared" si="11"/>
        <v>0</v>
      </c>
      <c r="CG15" s="642">
        <f t="shared" si="11"/>
        <v>0</v>
      </c>
      <c r="CH15" s="639">
        <f t="shared" si="11"/>
        <v>0</v>
      </c>
      <c r="CI15" s="643">
        <f t="shared" si="11"/>
        <v>0</v>
      </c>
      <c r="CJ15" s="639">
        <f t="shared" si="11"/>
        <v>0</v>
      </c>
      <c r="CK15" s="639">
        <f t="shared" si="11"/>
        <v>0</v>
      </c>
      <c r="CL15" s="640">
        <f t="shared" si="11"/>
        <v>0</v>
      </c>
      <c r="CM15" s="639">
        <f t="shared" si="11"/>
        <v>0</v>
      </c>
      <c r="CN15" s="1128">
        <f t="shared" si="4"/>
        <v>8.25</v>
      </c>
      <c r="CO15" s="1129"/>
      <c r="CP15" s="1123">
        <f>IF(CN15=0,0,LOOKUP(CN15,ﾃﾞｰﾀ入力!$AR$13:'ﾃﾞｰﾀ入力'!$AR$34,ﾃﾞｰﾀ入力!$AS$13:'ﾃﾞｰﾀ入力'!$AS$34))</f>
        <v>7.25</v>
      </c>
      <c r="CQ15" s="1123"/>
      <c r="CR15" s="294">
        <f t="shared" si="5"/>
        <v>0</v>
      </c>
      <c r="CS15" s="294">
        <f t="shared" si="6"/>
        <v>0</v>
      </c>
      <c r="CT15" s="294">
        <f t="shared" si="7"/>
        <v>0</v>
      </c>
      <c r="CU15" s="295">
        <f t="shared" ref="CU15:CU30" ca="1" si="12">CV15*CP15+(CV15*0.25*CR15)+(CV15*0.25*CS15)+(CV15*CT15*0.5)</f>
        <v>8888.5</v>
      </c>
      <c r="CV15" s="296">
        <f ca="1">IF(H15=0,0,LOOKUP(H15,ﾃﾞｰﾀ入力!$C$3:'ﾃﾞｰﾀ入力'!$C$52,ﾃﾞｰﾀ入力!$E$3:'ﾃﾞｰﾀ入力'!$E$51))</f>
        <v>1226</v>
      </c>
      <c r="CW15" s="297">
        <f ca="1">IF(H15=0,0,LOOKUP(H15,ﾃﾞｰﾀ入力!$C$3:'ﾃﾞｰﾀ入力'!$C$52,ﾃﾞｰﾀ入力!$F$3:'ﾃﾞｰﾀ入力'!$F$51))</f>
        <v>682</v>
      </c>
      <c r="CY15" s="69"/>
      <c r="CZ15" s="69"/>
      <c r="DA15" s="69"/>
    </row>
    <row r="16" spans="1:105" ht="22.5" customHeight="1">
      <c r="A16" s="443">
        <f t="shared" si="8"/>
        <v>3</v>
      </c>
      <c r="B16" s="269" t="str">
        <f>ｼﾌﾄ原本!C7</f>
        <v>Y.I</v>
      </c>
      <c r="C16" s="780" t="str">
        <f>ｼﾌﾄ原本!AB7</f>
        <v>X</v>
      </c>
      <c r="D16" s="435">
        <f>IF(COUNTIF($H$14:$H$30,3),VLOOKUP(3,$H$14:$CU$30,3,FALSE),0)</f>
        <v>0</v>
      </c>
      <c r="E16" s="423">
        <f>IF(COUNTIF($H$14:$H$30,3),VLOOKUP(3,$H$14:$CU$30,4,FALSE),0)</f>
        <v>0</v>
      </c>
      <c r="F16" s="430">
        <f>IF(COUNTIF($H$14:$H$30,3),VLOOKUP(3,$H$14:$CU$30,92,FALSE),0)</f>
        <v>0</v>
      </c>
      <c r="G16" s="431">
        <f>IF(COUNTIF($H$14:$H$30,3),VLOOKUP(3,$H$14:$CW$30,94,FALSE),0)</f>
        <v>0</v>
      </c>
      <c r="H16" s="810">
        <v>14</v>
      </c>
      <c r="I16" s="798" t="str">
        <f>IF(H16=0,0,LOOKUP(H16,ﾃﾞｰﾀ入力!$C$3:'ﾃﾞｰﾀ入力'!$C$40,ﾃﾞｰﾀ入力!$D$3:'ﾃﾞｰﾀ入力'!$D$40))</f>
        <v>I.N</v>
      </c>
      <c r="J16" s="813">
        <v>8.5</v>
      </c>
      <c r="K16" s="814">
        <v>20</v>
      </c>
      <c r="L16" s="667">
        <f t="shared" ref="L16:AQ16" si="13">IF(AND(L12&gt;=$J$16,L12&lt;$K$16),"*",0)</f>
        <v>0</v>
      </c>
      <c r="M16" s="668">
        <f t="shared" si="13"/>
        <v>0</v>
      </c>
      <c r="N16" s="669">
        <f t="shared" si="13"/>
        <v>0</v>
      </c>
      <c r="O16" s="670">
        <f t="shared" si="13"/>
        <v>0</v>
      </c>
      <c r="P16" s="641">
        <f t="shared" si="13"/>
        <v>0</v>
      </c>
      <c r="Q16" s="639">
        <f t="shared" si="13"/>
        <v>0</v>
      </c>
      <c r="R16" s="640">
        <f t="shared" si="13"/>
        <v>0</v>
      </c>
      <c r="S16" s="639">
        <f t="shared" si="13"/>
        <v>0</v>
      </c>
      <c r="T16" s="641">
        <f t="shared" si="13"/>
        <v>0</v>
      </c>
      <c r="U16" s="642">
        <f t="shared" si="13"/>
        <v>0</v>
      </c>
      <c r="V16" s="639">
        <f t="shared" si="13"/>
        <v>0</v>
      </c>
      <c r="W16" s="643">
        <f t="shared" si="13"/>
        <v>0</v>
      </c>
      <c r="X16" s="832">
        <f t="shared" si="13"/>
        <v>0</v>
      </c>
      <c r="Y16" s="832">
        <f t="shared" si="13"/>
        <v>0</v>
      </c>
      <c r="Z16" s="834" t="str">
        <f t="shared" si="13"/>
        <v>*</v>
      </c>
      <c r="AA16" s="832" t="str">
        <f t="shared" si="13"/>
        <v>*</v>
      </c>
      <c r="AB16" s="835" t="str">
        <f t="shared" si="13"/>
        <v>*</v>
      </c>
      <c r="AC16" s="831" t="str">
        <f t="shared" si="13"/>
        <v>*</v>
      </c>
      <c r="AD16" s="832" t="str">
        <f t="shared" si="13"/>
        <v>*</v>
      </c>
      <c r="AE16" s="833" t="str">
        <f t="shared" si="13"/>
        <v>*</v>
      </c>
      <c r="AF16" s="832" t="str">
        <f t="shared" si="13"/>
        <v>*</v>
      </c>
      <c r="AG16" s="832" t="str">
        <f t="shared" si="13"/>
        <v>*</v>
      </c>
      <c r="AH16" s="834" t="str">
        <f t="shared" si="13"/>
        <v>*</v>
      </c>
      <c r="AI16" s="832" t="str">
        <f t="shared" si="13"/>
        <v>*</v>
      </c>
      <c r="AJ16" s="835" t="str">
        <f t="shared" si="13"/>
        <v>*</v>
      </c>
      <c r="AK16" s="831" t="str">
        <f t="shared" si="13"/>
        <v>*</v>
      </c>
      <c r="AL16" s="832" t="str">
        <f t="shared" si="13"/>
        <v>*</v>
      </c>
      <c r="AM16" s="833" t="str">
        <f t="shared" si="13"/>
        <v>*</v>
      </c>
      <c r="AN16" s="832" t="str">
        <f t="shared" si="13"/>
        <v>*</v>
      </c>
      <c r="AO16" s="832" t="str">
        <f t="shared" si="13"/>
        <v>*</v>
      </c>
      <c r="AP16" s="834" t="str">
        <f t="shared" si="13"/>
        <v>*</v>
      </c>
      <c r="AQ16" s="832" t="str">
        <f t="shared" si="13"/>
        <v>*</v>
      </c>
      <c r="AR16" s="835" t="str">
        <f t="shared" ref="AR16:BW16" si="14">IF(AND(AR12&gt;=$J$16,AR12&lt;$K$16),"*",0)</f>
        <v>*</v>
      </c>
      <c r="AS16" s="831" t="str">
        <f t="shared" si="14"/>
        <v>*</v>
      </c>
      <c r="AT16" s="1107" t="str">
        <f t="shared" si="14"/>
        <v>*</v>
      </c>
      <c r="AU16" s="1108" t="str">
        <f t="shared" si="14"/>
        <v>*</v>
      </c>
      <c r="AV16" s="1107" t="str">
        <f t="shared" si="14"/>
        <v>*</v>
      </c>
      <c r="AW16" s="1107" t="str">
        <f t="shared" si="14"/>
        <v>*</v>
      </c>
      <c r="AX16" s="834" t="str">
        <f t="shared" si="14"/>
        <v>*</v>
      </c>
      <c r="AY16" s="832" t="str">
        <f t="shared" si="14"/>
        <v>*</v>
      </c>
      <c r="AZ16" s="835" t="str">
        <f t="shared" si="14"/>
        <v>*</v>
      </c>
      <c r="BA16" s="831" t="str">
        <f t="shared" si="14"/>
        <v>*</v>
      </c>
      <c r="BB16" s="832" t="str">
        <f t="shared" si="14"/>
        <v>*</v>
      </c>
      <c r="BC16" s="833" t="str">
        <f t="shared" si="14"/>
        <v>*</v>
      </c>
      <c r="BD16" s="832" t="str">
        <f t="shared" si="14"/>
        <v>*</v>
      </c>
      <c r="BE16" s="832" t="str">
        <f t="shared" si="14"/>
        <v>*</v>
      </c>
      <c r="BF16" s="834" t="str">
        <f t="shared" si="14"/>
        <v>*</v>
      </c>
      <c r="BG16" s="832" t="str">
        <f t="shared" si="14"/>
        <v>*</v>
      </c>
      <c r="BH16" s="835" t="str">
        <f t="shared" si="14"/>
        <v>*</v>
      </c>
      <c r="BI16" s="831" t="str">
        <f t="shared" si="14"/>
        <v>*</v>
      </c>
      <c r="BJ16" s="1107" t="str">
        <f t="shared" si="14"/>
        <v>*</v>
      </c>
      <c r="BK16" s="1108" t="str">
        <f t="shared" si="14"/>
        <v>*</v>
      </c>
      <c r="BL16" s="832" t="str">
        <f t="shared" si="14"/>
        <v>*</v>
      </c>
      <c r="BM16" s="832" t="str">
        <f t="shared" si="14"/>
        <v>*</v>
      </c>
      <c r="BN16" s="834" t="str">
        <f t="shared" si="14"/>
        <v>*</v>
      </c>
      <c r="BO16" s="832" t="str">
        <f t="shared" si="14"/>
        <v>*</v>
      </c>
      <c r="BP16" s="835" t="str">
        <f t="shared" si="14"/>
        <v>*</v>
      </c>
      <c r="BQ16" s="831" t="str">
        <f t="shared" si="14"/>
        <v>*</v>
      </c>
      <c r="BR16" s="832" t="str">
        <f t="shared" si="14"/>
        <v>*</v>
      </c>
      <c r="BS16" s="833" t="str">
        <f t="shared" si="14"/>
        <v>*</v>
      </c>
      <c r="BT16" s="832">
        <f t="shared" si="14"/>
        <v>0</v>
      </c>
      <c r="BU16" s="832">
        <f t="shared" si="14"/>
        <v>0</v>
      </c>
      <c r="BV16" s="834">
        <f t="shared" si="14"/>
        <v>0</v>
      </c>
      <c r="BW16" s="832">
        <f t="shared" si="14"/>
        <v>0</v>
      </c>
      <c r="BX16" s="835">
        <f t="shared" ref="BX16:CM16" si="15">IF(AND(BX12&gt;=$J$16,BX12&lt;$K$16),"*",0)</f>
        <v>0</v>
      </c>
      <c r="BY16" s="831">
        <f t="shared" si="15"/>
        <v>0</v>
      </c>
      <c r="BZ16" s="832">
        <f t="shared" si="15"/>
        <v>0</v>
      </c>
      <c r="CA16" s="833">
        <f t="shared" si="15"/>
        <v>0</v>
      </c>
      <c r="CB16" s="832">
        <f t="shared" si="15"/>
        <v>0</v>
      </c>
      <c r="CC16" s="832">
        <f t="shared" si="15"/>
        <v>0</v>
      </c>
      <c r="CD16" s="640">
        <f t="shared" si="15"/>
        <v>0</v>
      </c>
      <c r="CE16" s="639">
        <f t="shared" si="15"/>
        <v>0</v>
      </c>
      <c r="CF16" s="641">
        <f t="shared" si="15"/>
        <v>0</v>
      </c>
      <c r="CG16" s="642">
        <f t="shared" si="15"/>
        <v>0</v>
      </c>
      <c r="CH16" s="639">
        <f t="shared" si="15"/>
        <v>0</v>
      </c>
      <c r="CI16" s="643">
        <f t="shared" si="15"/>
        <v>0</v>
      </c>
      <c r="CJ16" s="639">
        <f t="shared" si="15"/>
        <v>0</v>
      </c>
      <c r="CK16" s="639">
        <f t="shared" si="15"/>
        <v>0</v>
      </c>
      <c r="CL16" s="640">
        <f t="shared" si="15"/>
        <v>0</v>
      </c>
      <c r="CM16" s="639">
        <f t="shared" si="15"/>
        <v>0</v>
      </c>
      <c r="CN16" s="1128">
        <f t="shared" si="4"/>
        <v>11.5</v>
      </c>
      <c r="CO16" s="1129"/>
      <c r="CP16" s="1123">
        <f>IF(CN16=0,0,LOOKUP(CN16,ﾃﾞｰﾀ入力!$AR$13:'ﾃﾞｰﾀ入力'!$AR$34,ﾃﾞｰﾀ入力!$AS$13:'ﾃﾞｰﾀ入力'!$AS$34))</f>
        <v>10.5</v>
      </c>
      <c r="CQ16" s="1123"/>
      <c r="CR16" s="294">
        <f t="shared" si="5"/>
        <v>2.5</v>
      </c>
      <c r="CS16" s="294">
        <f t="shared" si="6"/>
        <v>0</v>
      </c>
      <c r="CT16" s="294">
        <f t="shared" si="7"/>
        <v>0</v>
      </c>
      <c r="CU16" s="295">
        <f t="shared" ca="1" si="12"/>
        <v>13639.25</v>
      </c>
      <c r="CV16" s="296">
        <f ca="1">IF(H16=0,0,LOOKUP(H16,ﾃﾞｰﾀ入力!$C$3:'ﾃﾞｰﾀ入力'!$C$52,ﾃﾞｰﾀ入力!$E$3:'ﾃﾞｰﾀ入力'!$E$51))</f>
        <v>1226</v>
      </c>
      <c r="CW16" s="297">
        <f ca="1">IF(H16=0,0,LOOKUP(H16,ﾃﾞｰﾀ入力!$C$3:'ﾃﾞｰﾀ入力'!$C$52,ﾃﾞｰﾀ入力!$F$3:'ﾃﾞｰﾀ入力'!$F$51))</f>
        <v>2442</v>
      </c>
      <c r="CY16" s="69"/>
      <c r="CZ16" s="69"/>
      <c r="DA16" s="69"/>
    </row>
    <row r="17" spans="1:105" ht="22.5" customHeight="1">
      <c r="A17" s="443">
        <f t="shared" si="8"/>
        <v>4</v>
      </c>
      <c r="B17" s="269" t="str">
        <f>ｼﾌﾄ原本!C8</f>
        <v>I.Y</v>
      </c>
      <c r="C17" s="780" t="str">
        <f>ｼﾌﾄ原本!AB8</f>
        <v>X</v>
      </c>
      <c r="D17" s="435">
        <f>IF(COUNTIF($H$14:$H$30,4),VLOOKUP(4,$H$14:$CU$30,3,FALSE),0)</f>
        <v>0</v>
      </c>
      <c r="E17" s="423">
        <f>IF(COUNTIF($H$14:$H$30,4),VLOOKUP(4,$H$14:$CU$30,4,FALSE),0)</f>
        <v>0</v>
      </c>
      <c r="F17" s="430">
        <f>IF(COUNTIF($H$14:$H$30,4),VLOOKUP(4,$H$14:$CU$30,92,FALSE),0)</f>
        <v>0</v>
      </c>
      <c r="G17" s="431">
        <f>IF(COUNTIF($H$14:$H$30,4),VLOOKUP(4,$H$14:$CW$30,94,FALSE),0)</f>
        <v>0</v>
      </c>
      <c r="H17" s="810">
        <v>1</v>
      </c>
      <c r="I17" s="798" t="str">
        <f>IF(H17=0,0,LOOKUP(H17,ﾃﾞｰﾀ入力!$C$3:'ﾃﾞｰﾀ入力'!$C$40,ﾃﾞｰﾀ入力!$D$3:'ﾃﾞｰﾀ入力'!$D$40))</f>
        <v>K.M</v>
      </c>
      <c r="J17" s="813">
        <v>10</v>
      </c>
      <c r="K17" s="814">
        <v>21.5</v>
      </c>
      <c r="L17" s="667">
        <f t="shared" ref="L17:AQ17" si="16">IF(AND(L12&gt;=$J$17,L12&lt;$K$17),"*",0)</f>
        <v>0</v>
      </c>
      <c r="M17" s="668">
        <f t="shared" si="16"/>
        <v>0</v>
      </c>
      <c r="N17" s="669">
        <f t="shared" si="16"/>
        <v>0</v>
      </c>
      <c r="O17" s="670">
        <f t="shared" si="16"/>
        <v>0</v>
      </c>
      <c r="P17" s="641">
        <f t="shared" si="16"/>
        <v>0</v>
      </c>
      <c r="Q17" s="639">
        <f t="shared" si="16"/>
        <v>0</v>
      </c>
      <c r="R17" s="640">
        <f t="shared" si="16"/>
        <v>0</v>
      </c>
      <c r="S17" s="639">
        <f t="shared" si="16"/>
        <v>0</v>
      </c>
      <c r="T17" s="641">
        <f t="shared" si="16"/>
        <v>0</v>
      </c>
      <c r="U17" s="642">
        <f t="shared" si="16"/>
        <v>0</v>
      </c>
      <c r="V17" s="639">
        <f t="shared" si="16"/>
        <v>0</v>
      </c>
      <c r="W17" s="643">
        <f t="shared" si="16"/>
        <v>0</v>
      </c>
      <c r="X17" s="832">
        <f t="shared" si="16"/>
        <v>0</v>
      </c>
      <c r="Y17" s="832">
        <f t="shared" si="16"/>
        <v>0</v>
      </c>
      <c r="Z17" s="834">
        <f t="shared" si="16"/>
        <v>0</v>
      </c>
      <c r="AA17" s="832">
        <f t="shared" si="16"/>
        <v>0</v>
      </c>
      <c r="AB17" s="835">
        <f t="shared" si="16"/>
        <v>0</v>
      </c>
      <c r="AC17" s="831">
        <f t="shared" si="16"/>
        <v>0</v>
      </c>
      <c r="AD17" s="832">
        <f t="shared" si="16"/>
        <v>0</v>
      </c>
      <c r="AE17" s="833">
        <f t="shared" si="16"/>
        <v>0</v>
      </c>
      <c r="AF17" s="832" t="str">
        <f t="shared" si="16"/>
        <v>*</v>
      </c>
      <c r="AG17" s="1096" t="str">
        <f t="shared" si="16"/>
        <v>*</v>
      </c>
      <c r="AH17" s="1092" t="str">
        <f t="shared" si="16"/>
        <v>*</v>
      </c>
      <c r="AI17" s="1093" t="str">
        <f t="shared" si="16"/>
        <v>*</v>
      </c>
      <c r="AJ17" s="1094" t="str">
        <f t="shared" si="16"/>
        <v>*</v>
      </c>
      <c r="AK17" s="1095" t="str">
        <f t="shared" si="16"/>
        <v>*</v>
      </c>
      <c r="AL17" s="1093" t="str">
        <f t="shared" si="16"/>
        <v>*</v>
      </c>
      <c r="AM17" s="1108" t="str">
        <f t="shared" si="16"/>
        <v>*</v>
      </c>
      <c r="AN17" s="832" t="str">
        <f t="shared" si="16"/>
        <v>*</v>
      </c>
      <c r="AO17" s="832" t="str">
        <f t="shared" si="16"/>
        <v>*</v>
      </c>
      <c r="AP17" s="834" t="str">
        <f t="shared" si="16"/>
        <v>*</v>
      </c>
      <c r="AQ17" s="832" t="str">
        <f t="shared" si="16"/>
        <v>*</v>
      </c>
      <c r="AR17" s="835" t="str">
        <f t="shared" ref="AR17:BW17" si="17">IF(AND(AR12&gt;=$J$17,AR12&lt;$K$17),"*",0)</f>
        <v>*</v>
      </c>
      <c r="AS17" s="831" t="str">
        <f t="shared" si="17"/>
        <v>*</v>
      </c>
      <c r="AT17" s="832" t="str">
        <f t="shared" si="17"/>
        <v>*</v>
      </c>
      <c r="AU17" s="833" t="str">
        <f t="shared" si="17"/>
        <v>*</v>
      </c>
      <c r="AV17" s="832" t="str">
        <f t="shared" si="17"/>
        <v>*</v>
      </c>
      <c r="AW17" s="832" t="str">
        <f t="shared" si="17"/>
        <v>*</v>
      </c>
      <c r="AX17" s="1109" t="str">
        <f t="shared" si="17"/>
        <v>*</v>
      </c>
      <c r="AY17" s="1107" t="str">
        <f t="shared" si="17"/>
        <v>*</v>
      </c>
      <c r="AZ17" s="835" t="str">
        <f t="shared" si="17"/>
        <v>*</v>
      </c>
      <c r="BA17" s="831" t="str">
        <f t="shared" si="17"/>
        <v>*</v>
      </c>
      <c r="BB17" s="832" t="str">
        <f t="shared" si="17"/>
        <v>*</v>
      </c>
      <c r="BC17" s="833" t="str">
        <f t="shared" si="17"/>
        <v>*</v>
      </c>
      <c r="BD17" s="832" t="str">
        <f t="shared" si="17"/>
        <v>*</v>
      </c>
      <c r="BE17" s="832" t="str">
        <f t="shared" si="17"/>
        <v>*</v>
      </c>
      <c r="BF17" s="834" t="str">
        <f t="shared" si="17"/>
        <v>*</v>
      </c>
      <c r="BG17" s="832" t="str">
        <f t="shared" si="17"/>
        <v>*</v>
      </c>
      <c r="BH17" s="835" t="str">
        <f t="shared" si="17"/>
        <v>*</v>
      </c>
      <c r="BI17" s="831" t="str">
        <f t="shared" si="17"/>
        <v>*</v>
      </c>
      <c r="BJ17" s="832" t="str">
        <f t="shared" si="17"/>
        <v>*</v>
      </c>
      <c r="BK17" s="833" t="str">
        <f t="shared" si="17"/>
        <v>*</v>
      </c>
      <c r="BL17" s="832" t="str">
        <f t="shared" si="17"/>
        <v>*</v>
      </c>
      <c r="BM17" s="832" t="str">
        <f t="shared" si="17"/>
        <v>*</v>
      </c>
      <c r="BN17" s="834" t="str">
        <f t="shared" si="17"/>
        <v>*</v>
      </c>
      <c r="BO17" s="832" t="str">
        <f t="shared" si="17"/>
        <v>*</v>
      </c>
      <c r="BP17" s="835" t="str">
        <f t="shared" si="17"/>
        <v>*</v>
      </c>
      <c r="BQ17" s="831" t="str">
        <f t="shared" si="17"/>
        <v>*</v>
      </c>
      <c r="BR17" s="832" t="str">
        <f t="shared" si="17"/>
        <v>*</v>
      </c>
      <c r="BS17" s="833" t="str">
        <f t="shared" si="17"/>
        <v>*</v>
      </c>
      <c r="BT17" s="832" t="str">
        <f t="shared" si="17"/>
        <v>*</v>
      </c>
      <c r="BU17" s="832" t="str">
        <f t="shared" si="17"/>
        <v>*</v>
      </c>
      <c r="BV17" s="834" t="str">
        <f t="shared" si="17"/>
        <v>*</v>
      </c>
      <c r="BW17" s="832" t="str">
        <f t="shared" si="17"/>
        <v>*</v>
      </c>
      <c r="BX17" s="835" t="str">
        <f t="shared" ref="BX17:CM17" si="18">IF(AND(BX12&gt;=$J$17,BX12&lt;$K$17),"*",0)</f>
        <v>*</v>
      </c>
      <c r="BY17" s="831" t="str">
        <f t="shared" si="18"/>
        <v>*</v>
      </c>
      <c r="BZ17" s="832">
        <f t="shared" si="18"/>
        <v>0</v>
      </c>
      <c r="CA17" s="833">
        <f t="shared" si="18"/>
        <v>0</v>
      </c>
      <c r="CB17" s="832">
        <f t="shared" si="18"/>
        <v>0</v>
      </c>
      <c r="CC17" s="832">
        <f t="shared" si="18"/>
        <v>0</v>
      </c>
      <c r="CD17" s="640">
        <f t="shared" si="18"/>
        <v>0</v>
      </c>
      <c r="CE17" s="639">
        <f t="shared" si="18"/>
        <v>0</v>
      </c>
      <c r="CF17" s="641">
        <f t="shared" si="18"/>
        <v>0</v>
      </c>
      <c r="CG17" s="642">
        <f t="shared" si="18"/>
        <v>0</v>
      </c>
      <c r="CH17" s="639">
        <f t="shared" si="18"/>
        <v>0</v>
      </c>
      <c r="CI17" s="643">
        <f t="shared" si="18"/>
        <v>0</v>
      </c>
      <c r="CJ17" s="639">
        <f t="shared" si="18"/>
        <v>0</v>
      </c>
      <c r="CK17" s="639">
        <f t="shared" si="18"/>
        <v>0</v>
      </c>
      <c r="CL17" s="640">
        <f t="shared" si="18"/>
        <v>0</v>
      </c>
      <c r="CM17" s="639">
        <f t="shared" si="18"/>
        <v>0</v>
      </c>
      <c r="CN17" s="1128">
        <f t="shared" si="4"/>
        <v>11.5</v>
      </c>
      <c r="CO17" s="1129"/>
      <c r="CP17" s="1123">
        <f>IF(CN17=0,0,LOOKUP(CN17,ﾃﾞｰﾀ入力!$AR$13:'ﾃﾞｰﾀ入力'!$AR$34,ﾃﾞｰﾀ入力!$AS$13:'ﾃﾞｰﾀ入力'!$AS$34))</f>
        <v>10.5</v>
      </c>
      <c r="CQ17" s="1123"/>
      <c r="CR17" s="294">
        <f t="shared" si="5"/>
        <v>2.5</v>
      </c>
      <c r="CS17" s="294">
        <f t="shared" si="6"/>
        <v>0</v>
      </c>
      <c r="CT17" s="294">
        <f t="shared" si="7"/>
        <v>0</v>
      </c>
      <c r="CU17" s="295">
        <f t="shared" ca="1" si="12"/>
        <v>22250</v>
      </c>
      <c r="CV17" s="296">
        <f ca="1">IF(H17=0,0,LOOKUP(H17,ﾃﾞｰﾀ入力!$C$3:'ﾃﾞｰﾀ入力'!$C$52,ﾃﾞｰﾀ入力!$E$3:'ﾃﾞｰﾀ入力'!$E$51))</f>
        <v>2000</v>
      </c>
      <c r="CW17" s="297">
        <f ca="1">IF(H17=0,0,LOOKUP(H17,ﾃﾞｰﾀ入力!$C$3:'ﾃﾞｰﾀ入力'!$C$52,ﾃﾞｰﾀ入力!$F$3:'ﾃﾞｰﾀ入力'!$F$51))</f>
        <v>1</v>
      </c>
      <c r="CY17" s="69"/>
      <c r="CZ17" s="69"/>
      <c r="DA17" s="69"/>
    </row>
    <row r="18" spans="1:105" ht="22.5" customHeight="1">
      <c r="A18" s="443">
        <f t="shared" si="8"/>
        <v>5</v>
      </c>
      <c r="B18" s="269" t="str">
        <f>ｼﾌﾄ原本!C9</f>
        <v>S.S</v>
      </c>
      <c r="C18" s="780" t="str">
        <f>ｼﾌﾄ原本!AB9</f>
        <v>13-L</v>
      </c>
      <c r="D18" s="435">
        <f>IF(COUNTIF($H$14:$H$30,5),VLOOKUP(5,$H$14:$CU$30,3,FALSE),0)</f>
        <v>13</v>
      </c>
      <c r="E18" s="423">
        <f>IF(COUNTIF($H$14:$H$30,5),VLOOKUP(5,$H$14:$CU$30,4,FALSE),0)</f>
        <v>22.75</v>
      </c>
      <c r="F18" s="430">
        <f ca="1">IF(COUNTIF($H$14:$H$30,5),VLOOKUP(5,$H$14:$CU$30,92,FALSE),0)</f>
        <v>11246.5625</v>
      </c>
      <c r="G18" s="431">
        <f ca="1">IF(COUNTIF($H$14:$H$30,5),VLOOKUP(5,$H$14:$CW$30,94,FALSE),0)</f>
        <v>682</v>
      </c>
      <c r="H18" s="810">
        <v>5</v>
      </c>
      <c r="I18" s="798" t="str">
        <f>IF(H18=0,0,LOOKUP(H18,ﾃﾞｰﾀ入力!$C$3:'ﾃﾞｰﾀ入力'!$C$40,ﾃﾞｰﾀ入力!$D$3:'ﾃﾞｰﾀ入力'!$D$40))</f>
        <v>S.S</v>
      </c>
      <c r="J18" s="813">
        <v>13</v>
      </c>
      <c r="K18" s="814">
        <v>22.75</v>
      </c>
      <c r="L18" s="667">
        <f t="shared" ref="L18:AQ18" si="19">IF(AND(L12&gt;=$J$18,L12&lt;$K$18),"*",0)</f>
        <v>0</v>
      </c>
      <c r="M18" s="668">
        <f t="shared" si="19"/>
        <v>0</v>
      </c>
      <c r="N18" s="669">
        <f t="shared" si="19"/>
        <v>0</v>
      </c>
      <c r="O18" s="670">
        <f t="shared" si="19"/>
        <v>0</v>
      </c>
      <c r="P18" s="641">
        <f t="shared" si="19"/>
        <v>0</v>
      </c>
      <c r="Q18" s="639">
        <f t="shared" si="19"/>
        <v>0</v>
      </c>
      <c r="R18" s="640">
        <f t="shared" si="19"/>
        <v>0</v>
      </c>
      <c r="S18" s="639">
        <f t="shared" si="19"/>
        <v>0</v>
      </c>
      <c r="T18" s="641">
        <f t="shared" si="19"/>
        <v>0</v>
      </c>
      <c r="U18" s="642">
        <f t="shared" si="19"/>
        <v>0</v>
      </c>
      <c r="V18" s="639">
        <f t="shared" si="19"/>
        <v>0</v>
      </c>
      <c r="W18" s="643">
        <f t="shared" si="19"/>
        <v>0</v>
      </c>
      <c r="X18" s="832">
        <f t="shared" si="19"/>
        <v>0</v>
      </c>
      <c r="Y18" s="832">
        <f t="shared" si="19"/>
        <v>0</v>
      </c>
      <c r="Z18" s="834">
        <f t="shared" si="19"/>
        <v>0</v>
      </c>
      <c r="AA18" s="832">
        <f t="shared" si="19"/>
        <v>0</v>
      </c>
      <c r="AB18" s="835">
        <f t="shared" si="19"/>
        <v>0</v>
      </c>
      <c r="AC18" s="831">
        <f t="shared" si="19"/>
        <v>0</v>
      </c>
      <c r="AD18" s="832">
        <f t="shared" si="19"/>
        <v>0</v>
      </c>
      <c r="AE18" s="833">
        <f t="shared" si="19"/>
        <v>0</v>
      </c>
      <c r="AF18" s="832">
        <f t="shared" si="19"/>
        <v>0</v>
      </c>
      <c r="AG18" s="832">
        <f t="shared" si="19"/>
        <v>0</v>
      </c>
      <c r="AH18" s="834">
        <f t="shared" si="19"/>
        <v>0</v>
      </c>
      <c r="AI18" s="832">
        <f t="shared" si="19"/>
        <v>0</v>
      </c>
      <c r="AJ18" s="835">
        <f t="shared" si="19"/>
        <v>0</v>
      </c>
      <c r="AK18" s="831">
        <f t="shared" si="19"/>
        <v>0</v>
      </c>
      <c r="AL18" s="832">
        <f t="shared" si="19"/>
        <v>0</v>
      </c>
      <c r="AM18" s="833">
        <f t="shared" si="19"/>
        <v>0</v>
      </c>
      <c r="AN18" s="832">
        <f t="shared" si="19"/>
        <v>0</v>
      </c>
      <c r="AO18" s="832">
        <f t="shared" si="19"/>
        <v>0</v>
      </c>
      <c r="AP18" s="834">
        <f t="shared" si="19"/>
        <v>0</v>
      </c>
      <c r="AQ18" s="832">
        <f t="shared" si="19"/>
        <v>0</v>
      </c>
      <c r="AR18" s="835" t="str">
        <f t="shared" ref="AR18:BW18" si="20">IF(AND(AR12&gt;=$J$18,AR12&lt;$K$18),"*",0)</f>
        <v>*</v>
      </c>
      <c r="AS18" s="831" t="str">
        <f t="shared" si="20"/>
        <v>*</v>
      </c>
      <c r="AT18" s="832" t="str">
        <f t="shared" si="20"/>
        <v>*</v>
      </c>
      <c r="AU18" s="833" t="str">
        <f t="shared" si="20"/>
        <v>*</v>
      </c>
      <c r="AV18" s="832" t="str">
        <f t="shared" si="20"/>
        <v>*</v>
      </c>
      <c r="AW18" s="832" t="str">
        <f t="shared" si="20"/>
        <v>*</v>
      </c>
      <c r="AX18" s="834" t="str">
        <f t="shared" si="20"/>
        <v>*</v>
      </c>
      <c r="AY18" s="832" t="str">
        <f t="shared" si="20"/>
        <v>*</v>
      </c>
      <c r="AZ18" s="835" t="str">
        <f t="shared" si="20"/>
        <v>*</v>
      </c>
      <c r="BA18" s="831" t="str">
        <f t="shared" si="20"/>
        <v>*</v>
      </c>
      <c r="BB18" s="832" t="str">
        <f t="shared" si="20"/>
        <v>*</v>
      </c>
      <c r="BC18" s="833" t="str">
        <f t="shared" si="20"/>
        <v>*</v>
      </c>
      <c r="BD18" s="832" t="str">
        <f t="shared" si="20"/>
        <v>*</v>
      </c>
      <c r="BE18" s="832" t="str">
        <f t="shared" si="20"/>
        <v>*</v>
      </c>
      <c r="BF18" s="834" t="str">
        <f t="shared" si="20"/>
        <v>*</v>
      </c>
      <c r="BG18" s="832" t="str">
        <f t="shared" si="20"/>
        <v>*</v>
      </c>
      <c r="BH18" s="835" t="str">
        <f t="shared" si="20"/>
        <v>*</v>
      </c>
      <c r="BI18" s="831" t="str">
        <f t="shared" si="20"/>
        <v>*</v>
      </c>
      <c r="BJ18" s="832" t="str">
        <f t="shared" si="20"/>
        <v>*</v>
      </c>
      <c r="BK18" s="833" t="str">
        <f t="shared" si="20"/>
        <v>*</v>
      </c>
      <c r="BL18" s="1107" t="str">
        <f t="shared" si="20"/>
        <v>*</v>
      </c>
      <c r="BM18" s="1107" t="str">
        <f t="shared" si="20"/>
        <v>*</v>
      </c>
      <c r="BN18" s="1109" t="str">
        <f t="shared" si="20"/>
        <v>*</v>
      </c>
      <c r="BO18" s="1107" t="str">
        <f t="shared" si="20"/>
        <v>*</v>
      </c>
      <c r="BP18" s="835" t="str">
        <f t="shared" si="20"/>
        <v>*</v>
      </c>
      <c r="BQ18" s="831" t="str">
        <f t="shared" si="20"/>
        <v>*</v>
      </c>
      <c r="BR18" s="832" t="str">
        <f t="shared" si="20"/>
        <v>*</v>
      </c>
      <c r="BS18" s="833" t="str">
        <f t="shared" si="20"/>
        <v>*</v>
      </c>
      <c r="BT18" s="832" t="str">
        <f t="shared" si="20"/>
        <v>*</v>
      </c>
      <c r="BU18" s="832" t="str">
        <f t="shared" si="20"/>
        <v>*</v>
      </c>
      <c r="BV18" s="834" t="str">
        <f t="shared" si="20"/>
        <v>*</v>
      </c>
      <c r="BW18" s="832" t="str">
        <f t="shared" si="20"/>
        <v>*</v>
      </c>
      <c r="BX18" s="835" t="str">
        <f t="shared" ref="BX18:CM18" si="21">IF(AND(BX12&gt;=$J$18,BX12&lt;$K$18),"*",0)</f>
        <v>*</v>
      </c>
      <c r="BY18" s="831" t="str">
        <f t="shared" si="21"/>
        <v>*</v>
      </c>
      <c r="BZ18" s="832" t="str">
        <f t="shared" si="21"/>
        <v>*</v>
      </c>
      <c r="CA18" s="833" t="str">
        <f t="shared" si="21"/>
        <v>*</v>
      </c>
      <c r="CB18" s="832" t="str">
        <f t="shared" si="21"/>
        <v>*</v>
      </c>
      <c r="CC18" s="832" t="str">
        <f t="shared" si="21"/>
        <v>*</v>
      </c>
      <c r="CD18" s="640" t="str">
        <f t="shared" si="21"/>
        <v>*</v>
      </c>
      <c r="CE18" s="639">
        <f t="shared" si="21"/>
        <v>0</v>
      </c>
      <c r="CF18" s="641">
        <f t="shared" si="21"/>
        <v>0</v>
      </c>
      <c r="CG18" s="642">
        <f t="shared" si="21"/>
        <v>0</v>
      </c>
      <c r="CH18" s="639">
        <f t="shared" si="21"/>
        <v>0</v>
      </c>
      <c r="CI18" s="643">
        <f t="shared" si="21"/>
        <v>0</v>
      </c>
      <c r="CJ18" s="639">
        <f t="shared" si="21"/>
        <v>0</v>
      </c>
      <c r="CK18" s="639">
        <f t="shared" si="21"/>
        <v>0</v>
      </c>
      <c r="CL18" s="640">
        <f t="shared" si="21"/>
        <v>0</v>
      </c>
      <c r="CM18" s="639">
        <f t="shared" si="21"/>
        <v>0</v>
      </c>
      <c r="CN18" s="1128">
        <f t="shared" si="4"/>
        <v>9.75</v>
      </c>
      <c r="CO18" s="1129"/>
      <c r="CP18" s="1123">
        <f>IF(CN18=0,0,LOOKUP(CN18,ﾃﾞｰﾀ入力!$AR$13:'ﾃﾞｰﾀ入力'!$AR$34,ﾃﾞｰﾀ入力!$AS$13:'ﾃﾞｰﾀ入力'!$AS$34))</f>
        <v>8.5</v>
      </c>
      <c r="CQ18" s="1123"/>
      <c r="CR18" s="294">
        <f t="shared" si="5"/>
        <v>0.5</v>
      </c>
      <c r="CS18" s="294">
        <f t="shared" si="6"/>
        <v>0.75</v>
      </c>
      <c r="CT18" s="294">
        <f t="shared" si="7"/>
        <v>0.5</v>
      </c>
      <c r="CU18" s="295">
        <f t="shared" ca="1" si="12"/>
        <v>11246.5625</v>
      </c>
      <c r="CV18" s="296">
        <f ca="1">IF(H18=0,0,LOOKUP(H18,ﾃﾞｰﾀ入力!$C$3:'ﾃﾞｰﾀ入力'!$C$52,ﾃﾞｰﾀ入力!$E$3:'ﾃﾞｰﾀ入力'!$E$51))</f>
        <v>1241</v>
      </c>
      <c r="CW18" s="297">
        <f ca="1">IF(H18=0,0,LOOKUP(H18,ﾃﾞｰﾀ入力!$C$3:'ﾃﾞｰﾀ入力'!$C$52,ﾃﾞｰﾀ入力!$F$3:'ﾃﾞｰﾀ入力'!$F$51))</f>
        <v>682</v>
      </c>
      <c r="CY18" s="69"/>
      <c r="CZ18" s="69"/>
      <c r="DA18" s="69"/>
    </row>
    <row r="19" spans="1:105" ht="22.5" customHeight="1">
      <c r="A19" s="443">
        <f t="shared" si="8"/>
        <v>6</v>
      </c>
      <c r="B19" s="269" t="str">
        <f>ｼﾌﾄ原本!C10</f>
        <v>S.M</v>
      </c>
      <c r="C19" s="780" t="str">
        <f>ｼﾌﾄ原本!AB10</f>
        <v>X</v>
      </c>
      <c r="D19" s="435">
        <f>IF(COUNTIF($H$14:$H$30,6),VLOOKUP(6,$H$14:$CU$30,3,FALSE),0)</f>
        <v>0</v>
      </c>
      <c r="E19" s="429">
        <f>IF(COUNTIF($H$14:$H$30,6),VLOOKUP(6,$H$14:$CU$30,4,FALSE),0)</f>
        <v>0</v>
      </c>
      <c r="F19" s="430">
        <f>IF(COUNTIF($H$14:$H$30,6),VLOOKUP(6,$H$14:$CU$30,92,FALSE),0)</f>
        <v>0</v>
      </c>
      <c r="G19" s="431">
        <f>IF(COUNTIF($H$14:$H$30,6),VLOOKUP(6,$H$14:$CW$30,94,FALSE),0)</f>
        <v>0</v>
      </c>
      <c r="H19" s="810">
        <v>9</v>
      </c>
      <c r="I19" s="798" t="str">
        <f>IF(H19=0,0,LOOKUP(H19,ﾃﾞｰﾀ入力!$C$3:'ﾃﾞｰﾀ入力'!$C$40,ﾃﾞｰﾀ入力!$D$3:'ﾃﾞｰﾀ入力'!$D$40))</f>
        <v>H.S</v>
      </c>
      <c r="J19" s="813">
        <v>13</v>
      </c>
      <c r="K19" s="814">
        <v>22.75</v>
      </c>
      <c r="L19" s="667">
        <f t="shared" ref="L19:AQ19" si="22">IF(AND(L12&gt;=$J$19,L12&lt;$K$19),"*",0)</f>
        <v>0</v>
      </c>
      <c r="M19" s="668">
        <f t="shared" si="22"/>
        <v>0</v>
      </c>
      <c r="N19" s="669">
        <f t="shared" si="22"/>
        <v>0</v>
      </c>
      <c r="O19" s="670">
        <f t="shared" si="22"/>
        <v>0</v>
      </c>
      <c r="P19" s="641">
        <f t="shared" si="22"/>
        <v>0</v>
      </c>
      <c r="Q19" s="639">
        <f t="shared" si="22"/>
        <v>0</v>
      </c>
      <c r="R19" s="640">
        <f t="shared" si="22"/>
        <v>0</v>
      </c>
      <c r="S19" s="639">
        <f t="shared" si="22"/>
        <v>0</v>
      </c>
      <c r="T19" s="641">
        <f t="shared" si="22"/>
        <v>0</v>
      </c>
      <c r="U19" s="642">
        <f t="shared" si="22"/>
        <v>0</v>
      </c>
      <c r="V19" s="639">
        <f t="shared" si="22"/>
        <v>0</v>
      </c>
      <c r="W19" s="643">
        <f t="shared" si="22"/>
        <v>0</v>
      </c>
      <c r="X19" s="832">
        <f t="shared" si="22"/>
        <v>0</v>
      </c>
      <c r="Y19" s="832">
        <f t="shared" si="22"/>
        <v>0</v>
      </c>
      <c r="Z19" s="834">
        <f t="shared" si="22"/>
        <v>0</v>
      </c>
      <c r="AA19" s="832">
        <f t="shared" si="22"/>
        <v>0</v>
      </c>
      <c r="AB19" s="835">
        <f t="shared" si="22"/>
        <v>0</v>
      </c>
      <c r="AC19" s="831">
        <f t="shared" si="22"/>
        <v>0</v>
      </c>
      <c r="AD19" s="832">
        <f t="shared" si="22"/>
        <v>0</v>
      </c>
      <c r="AE19" s="833">
        <f t="shared" si="22"/>
        <v>0</v>
      </c>
      <c r="AF19" s="832">
        <f t="shared" si="22"/>
        <v>0</v>
      </c>
      <c r="AG19" s="832">
        <f t="shared" si="22"/>
        <v>0</v>
      </c>
      <c r="AH19" s="1027">
        <f>IF(AND(AH12&gt;=$J$19,AH12&lt;$K$19),"*",0)</f>
        <v>0</v>
      </c>
      <c r="AI19" s="832">
        <f t="shared" si="22"/>
        <v>0</v>
      </c>
      <c r="AJ19" s="835">
        <f t="shared" si="22"/>
        <v>0</v>
      </c>
      <c r="AK19" s="831">
        <f t="shared" si="22"/>
        <v>0</v>
      </c>
      <c r="AL19" s="832">
        <f t="shared" si="22"/>
        <v>0</v>
      </c>
      <c r="AM19" s="833">
        <f t="shared" si="22"/>
        <v>0</v>
      </c>
      <c r="AN19" s="832">
        <f t="shared" si="22"/>
        <v>0</v>
      </c>
      <c r="AO19" s="832">
        <f t="shared" si="22"/>
        <v>0</v>
      </c>
      <c r="AP19" s="834">
        <f t="shared" si="22"/>
        <v>0</v>
      </c>
      <c r="AQ19" s="832">
        <f t="shared" si="22"/>
        <v>0</v>
      </c>
      <c r="AR19" s="835" t="str">
        <f t="shared" ref="AR19:BW19" si="23">IF(AND(AR12&gt;=$J$19,AR12&lt;$K$19),"*",0)</f>
        <v>*</v>
      </c>
      <c r="AS19" s="831" t="str">
        <f t="shared" si="23"/>
        <v>*</v>
      </c>
      <c r="AT19" s="832" t="str">
        <f t="shared" si="23"/>
        <v>*</v>
      </c>
      <c r="AU19" s="833" t="str">
        <f t="shared" si="23"/>
        <v>*</v>
      </c>
      <c r="AV19" s="832" t="str">
        <f t="shared" si="23"/>
        <v>*</v>
      </c>
      <c r="AW19" s="832" t="str">
        <f t="shared" si="23"/>
        <v>*</v>
      </c>
      <c r="AX19" s="834" t="str">
        <f t="shared" si="23"/>
        <v>*</v>
      </c>
      <c r="AY19" s="832" t="str">
        <f t="shared" si="23"/>
        <v>*</v>
      </c>
      <c r="AZ19" s="835" t="str">
        <f t="shared" si="23"/>
        <v>*</v>
      </c>
      <c r="BA19" s="831" t="str">
        <f t="shared" si="23"/>
        <v>*</v>
      </c>
      <c r="BB19" s="832" t="str">
        <f t="shared" si="23"/>
        <v>*</v>
      </c>
      <c r="BC19" s="833" t="str">
        <f t="shared" si="23"/>
        <v>*</v>
      </c>
      <c r="BD19" s="832" t="str">
        <f t="shared" si="23"/>
        <v>*</v>
      </c>
      <c r="BE19" s="832" t="str">
        <f t="shared" si="23"/>
        <v>*</v>
      </c>
      <c r="BF19" s="834" t="str">
        <f t="shared" si="23"/>
        <v>*</v>
      </c>
      <c r="BG19" s="832" t="str">
        <f t="shared" si="23"/>
        <v>*</v>
      </c>
      <c r="BH19" s="835" t="str">
        <f t="shared" si="23"/>
        <v>*</v>
      </c>
      <c r="BI19" s="831" t="str">
        <f t="shared" si="23"/>
        <v>*</v>
      </c>
      <c r="BJ19" s="832" t="str">
        <f t="shared" si="23"/>
        <v>*</v>
      </c>
      <c r="BK19" s="833" t="str">
        <f t="shared" si="23"/>
        <v>*</v>
      </c>
      <c r="BL19" s="832" t="str">
        <f t="shared" si="23"/>
        <v>*</v>
      </c>
      <c r="BM19" s="832" t="str">
        <f t="shared" si="23"/>
        <v>*</v>
      </c>
      <c r="BN19" s="834" t="str">
        <f t="shared" si="23"/>
        <v>*</v>
      </c>
      <c r="BO19" s="832" t="str">
        <f t="shared" si="23"/>
        <v>*</v>
      </c>
      <c r="BP19" s="1105" t="str">
        <f t="shared" si="23"/>
        <v>*</v>
      </c>
      <c r="BQ19" s="1106" t="str">
        <f t="shared" si="23"/>
        <v>*</v>
      </c>
      <c r="BR19" s="1107" t="str">
        <f t="shared" si="23"/>
        <v>*</v>
      </c>
      <c r="BS19" s="1108" t="str">
        <f t="shared" si="23"/>
        <v>*</v>
      </c>
      <c r="BT19" s="832" t="str">
        <f t="shared" si="23"/>
        <v>*</v>
      </c>
      <c r="BU19" s="832" t="str">
        <f t="shared" si="23"/>
        <v>*</v>
      </c>
      <c r="BV19" s="834" t="str">
        <f t="shared" si="23"/>
        <v>*</v>
      </c>
      <c r="BW19" s="832" t="str">
        <f t="shared" si="23"/>
        <v>*</v>
      </c>
      <c r="BX19" s="835" t="str">
        <f t="shared" ref="BX19:CM19" si="24">IF(AND(BX12&gt;=$J$19,BX12&lt;$K$19),"*",0)</f>
        <v>*</v>
      </c>
      <c r="BY19" s="831" t="str">
        <f t="shared" si="24"/>
        <v>*</v>
      </c>
      <c r="BZ19" s="832" t="str">
        <f t="shared" si="24"/>
        <v>*</v>
      </c>
      <c r="CA19" s="833" t="str">
        <f t="shared" si="24"/>
        <v>*</v>
      </c>
      <c r="CB19" s="832" t="str">
        <f t="shared" si="24"/>
        <v>*</v>
      </c>
      <c r="CC19" s="832" t="str">
        <f t="shared" si="24"/>
        <v>*</v>
      </c>
      <c r="CD19" s="640" t="str">
        <f t="shared" si="24"/>
        <v>*</v>
      </c>
      <c r="CE19" s="639">
        <f t="shared" si="24"/>
        <v>0</v>
      </c>
      <c r="CF19" s="641">
        <f t="shared" si="24"/>
        <v>0</v>
      </c>
      <c r="CG19" s="642">
        <f t="shared" si="24"/>
        <v>0</v>
      </c>
      <c r="CH19" s="639">
        <f t="shared" si="24"/>
        <v>0</v>
      </c>
      <c r="CI19" s="643">
        <f t="shared" si="24"/>
        <v>0</v>
      </c>
      <c r="CJ19" s="639">
        <f t="shared" si="24"/>
        <v>0</v>
      </c>
      <c r="CK19" s="639">
        <f t="shared" si="24"/>
        <v>0</v>
      </c>
      <c r="CL19" s="640">
        <f t="shared" si="24"/>
        <v>0</v>
      </c>
      <c r="CM19" s="639">
        <f t="shared" si="24"/>
        <v>0</v>
      </c>
      <c r="CN19" s="1128">
        <f t="shared" si="4"/>
        <v>9.75</v>
      </c>
      <c r="CO19" s="1129"/>
      <c r="CP19" s="1123">
        <f>IF(CN19=0,0,LOOKUP(CN19,ﾃﾞｰﾀ入力!$AR$13:'ﾃﾞｰﾀ入力'!$AR$34,ﾃﾞｰﾀ入力!$AS$13:'ﾃﾞｰﾀ入力'!$AS$34))</f>
        <v>8.5</v>
      </c>
      <c r="CQ19" s="1123"/>
      <c r="CR19" s="294">
        <f t="shared" si="5"/>
        <v>0.5</v>
      </c>
      <c r="CS19" s="294">
        <f t="shared" si="6"/>
        <v>0.75</v>
      </c>
      <c r="CT19" s="294">
        <f t="shared" si="7"/>
        <v>0.5</v>
      </c>
      <c r="CU19" s="295">
        <f t="shared" ca="1" si="12"/>
        <v>11310</v>
      </c>
      <c r="CV19" s="296">
        <f ca="1">IF(H19=0,0,LOOKUP(H19,ﾃﾞｰﾀ入力!$C$3:'ﾃﾞｰﾀ入力'!$C$52,ﾃﾞｰﾀ入力!$E$3:'ﾃﾞｰﾀ入力'!$E$51))</f>
        <v>1248</v>
      </c>
      <c r="CW19" s="297">
        <f ca="1">IF(H19=0,0,LOOKUP(H19,ﾃﾞｰﾀ入力!$C$3:'ﾃﾞｰﾀ入力'!$C$52,ﾃﾞｰﾀ入力!$F$3:'ﾃﾞｰﾀ入力'!$F$51))</f>
        <v>648</v>
      </c>
      <c r="CY19" s="69"/>
      <c r="CZ19" s="69"/>
      <c r="DA19" s="69"/>
    </row>
    <row r="20" spans="1:105" ht="22.5" customHeight="1">
      <c r="A20" s="443">
        <f t="shared" si="8"/>
        <v>7</v>
      </c>
      <c r="B20" s="269" t="str">
        <f>ｼﾌﾄ原本!C11</f>
        <v>N.D</v>
      </c>
      <c r="C20" s="782" t="str">
        <f>ｼﾌﾄ原本!AB11</f>
        <v>X</v>
      </c>
      <c r="D20" s="435">
        <f>IF(COUNTIF($H$14:$H$30,7),VLOOKUP(7,$H$14:$CU$30,3,FALSE),0)</f>
        <v>0</v>
      </c>
      <c r="E20" s="423">
        <f>IF(COUNTIF($H$14:$H$30,7),VLOOKUP(7,$H$14:$CU$30,4,FALSE),0)</f>
        <v>0</v>
      </c>
      <c r="F20" s="430">
        <f>IF(COUNTIF($H$14:$H$30,7),VLOOKUP(7,$H$14:$CU$30,92,FALSE),0)</f>
        <v>0</v>
      </c>
      <c r="G20" s="431">
        <f>IF(COUNTIF($H$14:$H$30,7),VLOOKUP(7,$H$14:$CW$30,94,FALSE),0)</f>
        <v>0</v>
      </c>
      <c r="H20" s="810">
        <v>19</v>
      </c>
      <c r="I20" s="798" t="str">
        <f>IF(H20=0,0,LOOKUP(H20,ﾃﾞｰﾀ入力!$C$3:'ﾃﾞｰﾀ入力'!$C$40,ﾃﾞｰﾀ入力!$D$3:'ﾃﾞｰﾀ入力'!$D$40))</f>
        <v>E.U</v>
      </c>
      <c r="J20" s="813">
        <v>18</v>
      </c>
      <c r="K20" s="814">
        <v>22.75</v>
      </c>
      <c r="L20" s="667">
        <f t="shared" ref="L20:AQ20" si="25">IF(AND(L12&gt;=$J$20,L12&lt;$K$20),"*",0)</f>
        <v>0</v>
      </c>
      <c r="M20" s="668">
        <f t="shared" si="25"/>
        <v>0</v>
      </c>
      <c r="N20" s="669">
        <f t="shared" si="25"/>
        <v>0</v>
      </c>
      <c r="O20" s="670">
        <f t="shared" si="25"/>
        <v>0</v>
      </c>
      <c r="P20" s="641">
        <f t="shared" si="25"/>
        <v>0</v>
      </c>
      <c r="Q20" s="639">
        <f t="shared" si="25"/>
        <v>0</v>
      </c>
      <c r="R20" s="640">
        <f t="shared" si="25"/>
        <v>0</v>
      </c>
      <c r="S20" s="639">
        <f t="shared" si="25"/>
        <v>0</v>
      </c>
      <c r="T20" s="641">
        <f t="shared" si="25"/>
        <v>0</v>
      </c>
      <c r="U20" s="642">
        <f t="shared" si="25"/>
        <v>0</v>
      </c>
      <c r="V20" s="639">
        <f t="shared" si="25"/>
        <v>0</v>
      </c>
      <c r="W20" s="643">
        <f t="shared" si="25"/>
        <v>0</v>
      </c>
      <c r="X20" s="832">
        <f t="shared" si="25"/>
        <v>0</v>
      </c>
      <c r="Y20" s="832">
        <f t="shared" si="25"/>
        <v>0</v>
      </c>
      <c r="Z20" s="834">
        <f t="shared" si="25"/>
        <v>0</v>
      </c>
      <c r="AA20" s="832">
        <f t="shared" si="25"/>
        <v>0</v>
      </c>
      <c r="AB20" s="835">
        <f t="shared" si="25"/>
        <v>0</v>
      </c>
      <c r="AC20" s="831">
        <f t="shared" si="25"/>
        <v>0</v>
      </c>
      <c r="AD20" s="832">
        <f t="shared" si="25"/>
        <v>0</v>
      </c>
      <c r="AE20" s="833">
        <f t="shared" si="25"/>
        <v>0</v>
      </c>
      <c r="AF20" s="832">
        <f t="shared" si="25"/>
        <v>0</v>
      </c>
      <c r="AG20" s="832">
        <f t="shared" si="25"/>
        <v>0</v>
      </c>
      <c r="AH20" s="834">
        <f t="shared" si="25"/>
        <v>0</v>
      </c>
      <c r="AI20" s="832">
        <f t="shared" si="25"/>
        <v>0</v>
      </c>
      <c r="AJ20" s="835">
        <f t="shared" si="25"/>
        <v>0</v>
      </c>
      <c r="AK20" s="831">
        <f t="shared" si="25"/>
        <v>0</v>
      </c>
      <c r="AL20" s="832">
        <f t="shared" si="25"/>
        <v>0</v>
      </c>
      <c r="AM20" s="833">
        <f t="shared" si="25"/>
        <v>0</v>
      </c>
      <c r="AN20" s="832">
        <f t="shared" si="25"/>
        <v>0</v>
      </c>
      <c r="AO20" s="832">
        <f t="shared" si="25"/>
        <v>0</v>
      </c>
      <c r="AP20" s="834">
        <f t="shared" si="25"/>
        <v>0</v>
      </c>
      <c r="AQ20" s="832">
        <f t="shared" si="25"/>
        <v>0</v>
      </c>
      <c r="AR20" s="1028">
        <f t="shared" ref="AR20:BW20" si="26">IF(AND(AR12&gt;=$J$20,AR12&lt;$K$20),"*",0)</f>
        <v>0</v>
      </c>
      <c r="AS20" s="1029">
        <f t="shared" si="26"/>
        <v>0</v>
      </c>
      <c r="AT20" s="1030">
        <f t="shared" si="26"/>
        <v>0</v>
      </c>
      <c r="AU20" s="928">
        <f t="shared" si="26"/>
        <v>0</v>
      </c>
      <c r="AV20" s="1030">
        <f t="shared" si="26"/>
        <v>0</v>
      </c>
      <c r="AW20" s="1030">
        <f t="shared" si="26"/>
        <v>0</v>
      </c>
      <c r="AX20" s="1031">
        <f t="shared" si="26"/>
        <v>0</v>
      </c>
      <c r="AY20" s="1030">
        <f t="shared" si="26"/>
        <v>0</v>
      </c>
      <c r="AZ20" s="1028">
        <f t="shared" si="26"/>
        <v>0</v>
      </c>
      <c r="BA20" s="1029">
        <f t="shared" si="26"/>
        <v>0</v>
      </c>
      <c r="BB20" s="1030">
        <f t="shared" si="26"/>
        <v>0</v>
      </c>
      <c r="BC20" s="928">
        <f t="shared" si="26"/>
        <v>0</v>
      </c>
      <c r="BD20" s="1030">
        <f t="shared" si="26"/>
        <v>0</v>
      </c>
      <c r="BE20" s="1032">
        <f t="shared" si="26"/>
        <v>0</v>
      </c>
      <c r="BF20" s="1033">
        <f t="shared" si="26"/>
        <v>0</v>
      </c>
      <c r="BG20" s="1032">
        <f t="shared" si="26"/>
        <v>0</v>
      </c>
      <c r="BH20" s="1034">
        <f t="shared" si="26"/>
        <v>0</v>
      </c>
      <c r="BI20" s="1035">
        <f t="shared" si="26"/>
        <v>0</v>
      </c>
      <c r="BJ20" s="1036">
        <f t="shared" si="26"/>
        <v>0</v>
      </c>
      <c r="BK20" s="1037">
        <f t="shared" si="26"/>
        <v>0</v>
      </c>
      <c r="BL20" s="832" t="str">
        <f t="shared" si="26"/>
        <v>*</v>
      </c>
      <c r="BM20" s="832" t="str">
        <f t="shared" si="26"/>
        <v>*</v>
      </c>
      <c r="BN20" s="834" t="str">
        <f t="shared" si="26"/>
        <v>*</v>
      </c>
      <c r="BO20" s="832" t="str">
        <f t="shared" si="26"/>
        <v>*</v>
      </c>
      <c r="BP20" s="835" t="str">
        <f t="shared" si="26"/>
        <v>*</v>
      </c>
      <c r="BQ20" s="831" t="str">
        <f t="shared" si="26"/>
        <v>*</v>
      </c>
      <c r="BR20" s="832" t="str">
        <f t="shared" si="26"/>
        <v>*</v>
      </c>
      <c r="BS20" s="833" t="str">
        <f t="shared" si="26"/>
        <v>*</v>
      </c>
      <c r="BT20" s="832" t="str">
        <f t="shared" si="26"/>
        <v>*</v>
      </c>
      <c r="BU20" s="832" t="str">
        <f t="shared" si="26"/>
        <v>*</v>
      </c>
      <c r="BV20" s="834" t="str">
        <f t="shared" si="26"/>
        <v>*</v>
      </c>
      <c r="BW20" s="832" t="str">
        <f t="shared" si="26"/>
        <v>*</v>
      </c>
      <c r="BX20" s="835" t="str">
        <f t="shared" ref="BX20:CM20" si="27">IF(AND(BX12&gt;=$J$20,BX12&lt;$K$20),"*",0)</f>
        <v>*</v>
      </c>
      <c r="BY20" s="831" t="str">
        <f t="shared" si="27"/>
        <v>*</v>
      </c>
      <c r="BZ20" s="832" t="str">
        <f t="shared" si="27"/>
        <v>*</v>
      </c>
      <c r="CA20" s="833" t="str">
        <f t="shared" si="27"/>
        <v>*</v>
      </c>
      <c r="CB20" s="832" t="str">
        <f t="shared" si="27"/>
        <v>*</v>
      </c>
      <c r="CC20" s="832" t="str">
        <f t="shared" si="27"/>
        <v>*</v>
      </c>
      <c r="CD20" s="640" t="str">
        <f t="shared" si="27"/>
        <v>*</v>
      </c>
      <c r="CE20" s="639">
        <f t="shared" si="27"/>
        <v>0</v>
      </c>
      <c r="CF20" s="641">
        <f t="shared" si="27"/>
        <v>0</v>
      </c>
      <c r="CG20" s="642">
        <f t="shared" si="27"/>
        <v>0</v>
      </c>
      <c r="CH20" s="639">
        <f t="shared" si="27"/>
        <v>0</v>
      </c>
      <c r="CI20" s="643">
        <f t="shared" si="27"/>
        <v>0</v>
      </c>
      <c r="CJ20" s="639">
        <f t="shared" si="27"/>
        <v>0</v>
      </c>
      <c r="CK20" s="639">
        <f t="shared" si="27"/>
        <v>0</v>
      </c>
      <c r="CL20" s="640">
        <f t="shared" si="27"/>
        <v>0</v>
      </c>
      <c r="CM20" s="639">
        <f t="shared" si="27"/>
        <v>0</v>
      </c>
      <c r="CN20" s="1128">
        <f t="shared" si="4"/>
        <v>4.75</v>
      </c>
      <c r="CO20" s="1129"/>
      <c r="CP20" s="1123">
        <f>IF(CN20=0,0,LOOKUP(CN20,ﾃﾞｰﾀ入力!$AR$13:'ﾃﾞｰﾀ入力'!$AR$34,ﾃﾞｰﾀ入力!$AS$13:'ﾃﾞｰﾀ入力'!$AS$34))</f>
        <v>4.5</v>
      </c>
      <c r="CQ20" s="1123"/>
      <c r="CR20" s="294">
        <f t="shared" si="5"/>
        <v>0</v>
      </c>
      <c r="CS20" s="294">
        <f t="shared" si="6"/>
        <v>0.75</v>
      </c>
      <c r="CT20" s="294">
        <f t="shared" si="7"/>
        <v>0</v>
      </c>
      <c r="CU20" s="295">
        <f t="shared" ca="1" si="12"/>
        <v>5746.875</v>
      </c>
      <c r="CV20" s="296">
        <f ca="1">IF(H20=0,0,LOOKUP(H20,ﾃﾞｰﾀ入力!$C$3:'ﾃﾞｰﾀ入力'!$C$52,ﾃﾞｰﾀ入力!$E$3:'ﾃﾞｰﾀ入力'!$E$51))</f>
        <v>1226</v>
      </c>
      <c r="CW20" s="297">
        <f ca="1">IF(H20=0,0,LOOKUP(H20,ﾃﾞｰﾀ入力!$C$3:'ﾃﾞｰﾀ入力'!$C$52,ﾃﾞｰﾀ入力!$F$3:'ﾃﾞｰﾀ入力'!$F$51))</f>
        <v>816</v>
      </c>
      <c r="CY20" s="69"/>
      <c r="CZ20" s="69"/>
      <c r="DA20" s="69"/>
    </row>
    <row r="21" spans="1:105" ht="22.5" customHeight="1">
      <c r="A21" s="443">
        <f t="shared" si="8"/>
        <v>8</v>
      </c>
      <c r="B21" s="269" t="str">
        <f>ｼﾌﾄ原本!C12</f>
        <v>M.K</v>
      </c>
      <c r="C21" s="782" t="str">
        <f>ｼﾌﾄ原本!AB12</f>
        <v>O-14</v>
      </c>
      <c r="D21" s="435">
        <f>IF(COUNTIF($H$14:$H$30,8),VLOOKUP(8,$H$14:$CU$30,3,FALSE),0)</f>
        <v>6.75</v>
      </c>
      <c r="E21" s="423">
        <f>IF(COUNTIF($H$14:$H$30,8),VLOOKUP(8,$H$14:$CU$30,4,FALSE),0)</f>
        <v>14</v>
      </c>
      <c r="F21" s="430">
        <f ca="1">IF(COUNTIF($H$14:$H$30,8),VLOOKUP(8,$H$14:$CU$30,92,FALSE),0)</f>
        <v>7662.5</v>
      </c>
      <c r="G21" s="431">
        <f ca="1">IF(COUNTIF($H$14:$H$30,8),VLOOKUP(8,$H$14:$CW$30,94,FALSE),0)</f>
        <v>1430</v>
      </c>
      <c r="H21" s="810"/>
      <c r="I21" s="798">
        <f>IF(H21=0,0,LOOKUP(H21,ﾃﾞｰﾀ入力!$C$3:'ﾃﾞｰﾀ入力'!$C$40,ﾃﾞｰﾀ入力!$D$3:'ﾃﾞｰﾀ入力'!$D$40))</f>
        <v>0</v>
      </c>
      <c r="J21" s="813"/>
      <c r="K21" s="814"/>
      <c r="L21" s="667">
        <f t="shared" ref="L21:AQ21" si="28">IF(AND(L12&gt;=$J$21,L12&lt;$K$21),"*",0)</f>
        <v>0</v>
      </c>
      <c r="M21" s="668">
        <f t="shared" si="28"/>
        <v>0</v>
      </c>
      <c r="N21" s="669">
        <f t="shared" si="28"/>
        <v>0</v>
      </c>
      <c r="O21" s="670">
        <f t="shared" si="28"/>
        <v>0</v>
      </c>
      <c r="P21" s="641">
        <f t="shared" si="28"/>
        <v>0</v>
      </c>
      <c r="Q21" s="639">
        <f t="shared" si="28"/>
        <v>0</v>
      </c>
      <c r="R21" s="640">
        <f t="shared" si="28"/>
        <v>0</v>
      </c>
      <c r="S21" s="639">
        <f t="shared" si="28"/>
        <v>0</v>
      </c>
      <c r="T21" s="641">
        <f t="shared" si="28"/>
        <v>0</v>
      </c>
      <c r="U21" s="642">
        <f t="shared" si="28"/>
        <v>0</v>
      </c>
      <c r="V21" s="639">
        <f t="shared" si="28"/>
        <v>0</v>
      </c>
      <c r="W21" s="643">
        <f t="shared" si="28"/>
        <v>0</v>
      </c>
      <c r="X21" s="832">
        <f t="shared" si="28"/>
        <v>0</v>
      </c>
      <c r="Y21" s="832">
        <f t="shared" si="28"/>
        <v>0</v>
      </c>
      <c r="Z21" s="834">
        <f t="shared" si="28"/>
        <v>0</v>
      </c>
      <c r="AA21" s="832">
        <f t="shared" si="28"/>
        <v>0</v>
      </c>
      <c r="AB21" s="835">
        <f t="shared" si="28"/>
        <v>0</v>
      </c>
      <c r="AC21" s="831">
        <f t="shared" si="28"/>
        <v>0</v>
      </c>
      <c r="AD21" s="832">
        <f t="shared" si="28"/>
        <v>0</v>
      </c>
      <c r="AE21" s="833">
        <f t="shared" si="28"/>
        <v>0</v>
      </c>
      <c r="AF21" s="832">
        <f t="shared" si="28"/>
        <v>0</v>
      </c>
      <c r="AG21" s="832">
        <f t="shared" si="28"/>
        <v>0</v>
      </c>
      <c r="AH21" s="834">
        <f t="shared" si="28"/>
        <v>0</v>
      </c>
      <c r="AI21" s="832">
        <f t="shared" si="28"/>
        <v>0</v>
      </c>
      <c r="AJ21" s="835">
        <f t="shared" si="28"/>
        <v>0</v>
      </c>
      <c r="AK21" s="831">
        <f t="shared" si="28"/>
        <v>0</v>
      </c>
      <c r="AL21" s="832">
        <f t="shared" si="28"/>
        <v>0</v>
      </c>
      <c r="AM21" s="833">
        <f t="shared" si="28"/>
        <v>0</v>
      </c>
      <c r="AN21" s="832">
        <f t="shared" si="28"/>
        <v>0</v>
      </c>
      <c r="AO21" s="832">
        <f t="shared" si="28"/>
        <v>0</v>
      </c>
      <c r="AP21" s="834">
        <f t="shared" si="28"/>
        <v>0</v>
      </c>
      <c r="AQ21" s="832">
        <f t="shared" si="28"/>
        <v>0</v>
      </c>
      <c r="AR21" s="835">
        <f t="shared" ref="AR21:BW21" si="29">IF(AND(AR12&gt;=$J$21,AR12&lt;$K$21),"*",0)</f>
        <v>0</v>
      </c>
      <c r="AS21" s="831">
        <f t="shared" si="29"/>
        <v>0</v>
      </c>
      <c r="AT21" s="832">
        <f t="shared" si="29"/>
        <v>0</v>
      </c>
      <c r="AU21" s="833">
        <f t="shared" si="29"/>
        <v>0</v>
      </c>
      <c r="AV21" s="832">
        <f t="shared" si="29"/>
        <v>0</v>
      </c>
      <c r="AW21" s="832">
        <f t="shared" si="29"/>
        <v>0</v>
      </c>
      <c r="AX21" s="834">
        <f t="shared" si="29"/>
        <v>0</v>
      </c>
      <c r="AY21" s="832">
        <f t="shared" si="29"/>
        <v>0</v>
      </c>
      <c r="AZ21" s="835">
        <f t="shared" si="29"/>
        <v>0</v>
      </c>
      <c r="BA21" s="831">
        <f t="shared" si="29"/>
        <v>0</v>
      </c>
      <c r="BB21" s="832">
        <f t="shared" si="29"/>
        <v>0</v>
      </c>
      <c r="BC21" s="833">
        <f t="shared" si="29"/>
        <v>0</v>
      </c>
      <c r="BD21" s="832">
        <f t="shared" si="29"/>
        <v>0</v>
      </c>
      <c r="BE21" s="832">
        <f t="shared" si="29"/>
        <v>0</v>
      </c>
      <c r="BF21" s="834">
        <f t="shared" si="29"/>
        <v>0</v>
      </c>
      <c r="BG21" s="832">
        <f t="shared" si="29"/>
        <v>0</v>
      </c>
      <c r="BH21" s="835">
        <f t="shared" si="29"/>
        <v>0</v>
      </c>
      <c r="BI21" s="831">
        <f t="shared" si="29"/>
        <v>0</v>
      </c>
      <c r="BJ21" s="832">
        <f t="shared" si="29"/>
        <v>0</v>
      </c>
      <c r="BK21" s="833">
        <f t="shared" si="29"/>
        <v>0</v>
      </c>
      <c r="BL21" s="832">
        <f t="shared" si="29"/>
        <v>0</v>
      </c>
      <c r="BM21" s="832">
        <f t="shared" si="29"/>
        <v>0</v>
      </c>
      <c r="BN21" s="834">
        <f t="shared" si="29"/>
        <v>0</v>
      </c>
      <c r="BO21" s="832">
        <f t="shared" si="29"/>
        <v>0</v>
      </c>
      <c r="BP21" s="835">
        <f t="shared" si="29"/>
        <v>0</v>
      </c>
      <c r="BQ21" s="831">
        <f t="shared" si="29"/>
        <v>0</v>
      </c>
      <c r="BR21" s="832">
        <f t="shared" si="29"/>
        <v>0</v>
      </c>
      <c r="BS21" s="833">
        <f t="shared" si="29"/>
        <v>0</v>
      </c>
      <c r="BT21" s="832">
        <f t="shared" si="29"/>
        <v>0</v>
      </c>
      <c r="BU21" s="832">
        <f t="shared" si="29"/>
        <v>0</v>
      </c>
      <c r="BV21" s="834">
        <f t="shared" si="29"/>
        <v>0</v>
      </c>
      <c r="BW21" s="832">
        <f t="shared" si="29"/>
        <v>0</v>
      </c>
      <c r="BX21" s="835">
        <f t="shared" ref="BX21:CM21" si="30">IF(AND(BX12&gt;=$J$21,BX12&lt;$K$21),"*",0)</f>
        <v>0</v>
      </c>
      <c r="BY21" s="831">
        <f t="shared" si="30"/>
        <v>0</v>
      </c>
      <c r="BZ21" s="832">
        <f t="shared" si="30"/>
        <v>0</v>
      </c>
      <c r="CA21" s="833">
        <f t="shared" si="30"/>
        <v>0</v>
      </c>
      <c r="CB21" s="832">
        <f t="shared" si="30"/>
        <v>0</v>
      </c>
      <c r="CC21" s="832">
        <f t="shared" si="30"/>
        <v>0</v>
      </c>
      <c r="CD21" s="640">
        <f t="shared" si="30"/>
        <v>0</v>
      </c>
      <c r="CE21" s="639">
        <f t="shared" si="30"/>
        <v>0</v>
      </c>
      <c r="CF21" s="641">
        <f t="shared" si="30"/>
        <v>0</v>
      </c>
      <c r="CG21" s="642">
        <f t="shared" si="30"/>
        <v>0</v>
      </c>
      <c r="CH21" s="639">
        <f t="shared" si="30"/>
        <v>0</v>
      </c>
      <c r="CI21" s="643">
        <f t="shared" si="30"/>
        <v>0</v>
      </c>
      <c r="CJ21" s="639">
        <f t="shared" si="30"/>
        <v>0</v>
      </c>
      <c r="CK21" s="639">
        <f t="shared" si="30"/>
        <v>0</v>
      </c>
      <c r="CL21" s="640">
        <f t="shared" si="30"/>
        <v>0</v>
      </c>
      <c r="CM21" s="639">
        <f t="shared" si="30"/>
        <v>0</v>
      </c>
      <c r="CN21" s="1128">
        <f t="shared" si="4"/>
        <v>0</v>
      </c>
      <c r="CO21" s="1129"/>
      <c r="CP21" s="1123">
        <f>IF(CN21=0,0,LOOKUP(CN21,ﾃﾞｰﾀ入力!$AR$13:'ﾃﾞｰﾀ入力'!$AR$34,ﾃﾞｰﾀ入力!$AS$13:'ﾃﾞｰﾀ入力'!$AS$34))</f>
        <v>0</v>
      </c>
      <c r="CQ21" s="1123"/>
      <c r="CR21" s="294">
        <f t="shared" si="5"/>
        <v>0</v>
      </c>
      <c r="CS21" s="294">
        <f t="shared" si="6"/>
        <v>0</v>
      </c>
      <c r="CT21" s="294">
        <f t="shared" si="7"/>
        <v>0</v>
      </c>
      <c r="CU21" s="295">
        <f t="shared" si="12"/>
        <v>0</v>
      </c>
      <c r="CV21" s="296">
        <f>IF(H21=0,0,LOOKUP(H21,ﾃﾞｰﾀ入力!$C$3:'ﾃﾞｰﾀ入力'!$C$52,ﾃﾞｰﾀ入力!$E$3:'ﾃﾞｰﾀ入力'!$E$51))</f>
        <v>0</v>
      </c>
      <c r="CW21" s="297">
        <f>IF(H21=0,0,LOOKUP(H21,ﾃﾞｰﾀ入力!$C$3:'ﾃﾞｰﾀ入力'!$C$52,ﾃﾞｰﾀ入力!$F$3:'ﾃﾞｰﾀ入力'!$F$51))</f>
        <v>0</v>
      </c>
      <c r="CY21" s="69"/>
      <c r="CZ21" s="69"/>
      <c r="DA21" s="69"/>
    </row>
    <row r="22" spans="1:105" ht="22.5" customHeight="1">
      <c r="A22" s="443">
        <f t="shared" si="8"/>
        <v>9</v>
      </c>
      <c r="B22" s="269" t="str">
        <f>ｼﾌﾄ原本!C13</f>
        <v>H.S</v>
      </c>
      <c r="C22" s="780" t="str">
        <f>ｼﾌﾄ原本!AB13</f>
        <v>F</v>
      </c>
      <c r="D22" s="435">
        <f>IF(COUNTIF($H$14:$H$30,9),VLOOKUP(9,$H$14:$CU$30,3,FALSE),0)</f>
        <v>13</v>
      </c>
      <c r="E22" s="423">
        <f>IF(COUNTIF($H$14:$H$30,9),VLOOKUP(9,$H$14:$CU$30,4,FALSE),0)</f>
        <v>22.75</v>
      </c>
      <c r="F22" s="430">
        <f ca="1">IF(COUNTIF($H$14:$H$30,9),VLOOKUP(9,$H$14:$CU$30,92,FALSE),0)</f>
        <v>11310</v>
      </c>
      <c r="G22" s="431">
        <f ca="1">IF(COUNTIF($H$14:$H$30,9),VLOOKUP(9,$H$14:$CW$30,94,FALSE),0)</f>
        <v>648</v>
      </c>
      <c r="H22" s="810"/>
      <c r="I22" s="798">
        <f>IF(H22=0,0,LOOKUP(H22,ﾃﾞｰﾀ入力!$C$3:'ﾃﾞｰﾀ入力'!$C$40,ﾃﾞｰﾀ入力!$D$3:'ﾃﾞｰﾀ入力'!$D$40))</f>
        <v>0</v>
      </c>
      <c r="J22" s="813"/>
      <c r="K22" s="814"/>
      <c r="L22" s="667">
        <f t="shared" ref="L22:AQ22" si="31">IF(AND(L12&gt;=$J$22,L12&lt;$K$22),"*",0)</f>
        <v>0</v>
      </c>
      <c r="M22" s="668">
        <f t="shared" si="31"/>
        <v>0</v>
      </c>
      <c r="N22" s="669">
        <f t="shared" si="31"/>
        <v>0</v>
      </c>
      <c r="O22" s="670">
        <f t="shared" si="31"/>
        <v>0</v>
      </c>
      <c r="P22" s="641">
        <f t="shared" si="31"/>
        <v>0</v>
      </c>
      <c r="Q22" s="639">
        <f t="shared" si="31"/>
        <v>0</v>
      </c>
      <c r="R22" s="640">
        <f t="shared" si="31"/>
        <v>0</v>
      </c>
      <c r="S22" s="639">
        <f t="shared" si="31"/>
        <v>0</v>
      </c>
      <c r="T22" s="641">
        <f t="shared" si="31"/>
        <v>0</v>
      </c>
      <c r="U22" s="642">
        <f t="shared" si="31"/>
        <v>0</v>
      </c>
      <c r="V22" s="639">
        <f t="shared" si="31"/>
        <v>0</v>
      </c>
      <c r="W22" s="643">
        <f t="shared" si="31"/>
        <v>0</v>
      </c>
      <c r="X22" s="832">
        <f t="shared" si="31"/>
        <v>0</v>
      </c>
      <c r="Y22" s="832">
        <f t="shared" si="31"/>
        <v>0</v>
      </c>
      <c r="Z22" s="834">
        <f t="shared" si="31"/>
        <v>0</v>
      </c>
      <c r="AA22" s="832">
        <f t="shared" si="31"/>
        <v>0</v>
      </c>
      <c r="AB22" s="835">
        <f t="shared" si="31"/>
        <v>0</v>
      </c>
      <c r="AC22" s="831">
        <f t="shared" si="31"/>
        <v>0</v>
      </c>
      <c r="AD22" s="832">
        <f t="shared" si="31"/>
        <v>0</v>
      </c>
      <c r="AE22" s="833">
        <f t="shared" si="31"/>
        <v>0</v>
      </c>
      <c r="AF22" s="832">
        <f t="shared" si="31"/>
        <v>0</v>
      </c>
      <c r="AG22" s="832">
        <f t="shared" si="31"/>
        <v>0</v>
      </c>
      <c r="AH22" s="834">
        <f t="shared" si="31"/>
        <v>0</v>
      </c>
      <c r="AI22" s="832">
        <f t="shared" si="31"/>
        <v>0</v>
      </c>
      <c r="AJ22" s="835">
        <f t="shared" si="31"/>
        <v>0</v>
      </c>
      <c r="AK22" s="831">
        <f t="shared" si="31"/>
        <v>0</v>
      </c>
      <c r="AL22" s="832">
        <f t="shared" si="31"/>
        <v>0</v>
      </c>
      <c r="AM22" s="833">
        <f t="shared" si="31"/>
        <v>0</v>
      </c>
      <c r="AN22" s="832">
        <f t="shared" si="31"/>
        <v>0</v>
      </c>
      <c r="AO22" s="832">
        <f t="shared" si="31"/>
        <v>0</v>
      </c>
      <c r="AP22" s="834">
        <f t="shared" si="31"/>
        <v>0</v>
      </c>
      <c r="AQ22" s="832">
        <f t="shared" si="31"/>
        <v>0</v>
      </c>
      <c r="AR22" s="835">
        <f t="shared" ref="AR22:BW22" si="32">IF(AND(AR12&gt;=$J$22,AR12&lt;$K$22),"*",0)</f>
        <v>0</v>
      </c>
      <c r="AS22" s="831">
        <f t="shared" si="32"/>
        <v>0</v>
      </c>
      <c r="AT22" s="832">
        <f t="shared" si="32"/>
        <v>0</v>
      </c>
      <c r="AU22" s="833">
        <f t="shared" si="32"/>
        <v>0</v>
      </c>
      <c r="AV22" s="832">
        <f t="shared" si="32"/>
        <v>0</v>
      </c>
      <c r="AW22" s="832">
        <f t="shared" si="32"/>
        <v>0</v>
      </c>
      <c r="AX22" s="834">
        <f t="shared" si="32"/>
        <v>0</v>
      </c>
      <c r="AY22" s="832">
        <f t="shared" si="32"/>
        <v>0</v>
      </c>
      <c r="AZ22" s="835">
        <f t="shared" si="32"/>
        <v>0</v>
      </c>
      <c r="BA22" s="831">
        <f t="shared" si="32"/>
        <v>0</v>
      </c>
      <c r="BB22" s="832">
        <f t="shared" si="32"/>
        <v>0</v>
      </c>
      <c r="BC22" s="833">
        <f t="shared" si="32"/>
        <v>0</v>
      </c>
      <c r="BD22" s="832">
        <f t="shared" si="32"/>
        <v>0</v>
      </c>
      <c r="BE22" s="832">
        <f t="shared" si="32"/>
        <v>0</v>
      </c>
      <c r="BF22" s="834">
        <f t="shared" si="32"/>
        <v>0</v>
      </c>
      <c r="BG22" s="832">
        <f t="shared" si="32"/>
        <v>0</v>
      </c>
      <c r="BH22" s="835">
        <f t="shared" si="32"/>
        <v>0</v>
      </c>
      <c r="BI22" s="831">
        <f t="shared" si="32"/>
        <v>0</v>
      </c>
      <c r="BJ22" s="832">
        <f t="shared" si="32"/>
        <v>0</v>
      </c>
      <c r="BK22" s="833">
        <f t="shared" si="32"/>
        <v>0</v>
      </c>
      <c r="BL22" s="832">
        <f t="shared" si="32"/>
        <v>0</v>
      </c>
      <c r="BM22" s="832">
        <f t="shared" si="32"/>
        <v>0</v>
      </c>
      <c r="BN22" s="834">
        <f t="shared" si="32"/>
        <v>0</v>
      </c>
      <c r="BO22" s="832">
        <f t="shared" si="32"/>
        <v>0</v>
      </c>
      <c r="BP22" s="835">
        <f t="shared" si="32"/>
        <v>0</v>
      </c>
      <c r="BQ22" s="831">
        <f t="shared" si="32"/>
        <v>0</v>
      </c>
      <c r="BR22" s="832">
        <f t="shared" si="32"/>
        <v>0</v>
      </c>
      <c r="BS22" s="833">
        <f t="shared" si="32"/>
        <v>0</v>
      </c>
      <c r="BT22" s="832">
        <f t="shared" si="32"/>
        <v>0</v>
      </c>
      <c r="BU22" s="832">
        <f t="shared" si="32"/>
        <v>0</v>
      </c>
      <c r="BV22" s="834">
        <f t="shared" si="32"/>
        <v>0</v>
      </c>
      <c r="BW22" s="832">
        <f t="shared" si="32"/>
        <v>0</v>
      </c>
      <c r="BX22" s="835">
        <f t="shared" ref="BX22:CM22" si="33">IF(AND(BX12&gt;=$J$22,BX12&lt;$K$22),"*",0)</f>
        <v>0</v>
      </c>
      <c r="BY22" s="831">
        <f t="shared" si="33"/>
        <v>0</v>
      </c>
      <c r="BZ22" s="832">
        <f t="shared" si="33"/>
        <v>0</v>
      </c>
      <c r="CA22" s="833">
        <f t="shared" si="33"/>
        <v>0</v>
      </c>
      <c r="CB22" s="832">
        <f t="shared" si="33"/>
        <v>0</v>
      </c>
      <c r="CC22" s="832">
        <f t="shared" si="33"/>
        <v>0</v>
      </c>
      <c r="CD22" s="640">
        <f t="shared" si="33"/>
        <v>0</v>
      </c>
      <c r="CE22" s="639">
        <f t="shared" si="33"/>
        <v>0</v>
      </c>
      <c r="CF22" s="641">
        <f t="shared" si="33"/>
        <v>0</v>
      </c>
      <c r="CG22" s="642">
        <f t="shared" si="33"/>
        <v>0</v>
      </c>
      <c r="CH22" s="639">
        <f t="shared" si="33"/>
        <v>0</v>
      </c>
      <c r="CI22" s="643">
        <f t="shared" si="33"/>
        <v>0</v>
      </c>
      <c r="CJ22" s="639">
        <f t="shared" si="33"/>
        <v>0</v>
      </c>
      <c r="CK22" s="639">
        <f t="shared" si="33"/>
        <v>0</v>
      </c>
      <c r="CL22" s="640">
        <f t="shared" si="33"/>
        <v>0</v>
      </c>
      <c r="CM22" s="639">
        <f t="shared" si="33"/>
        <v>0</v>
      </c>
      <c r="CN22" s="1128">
        <f t="shared" si="4"/>
        <v>0</v>
      </c>
      <c r="CO22" s="1129"/>
      <c r="CP22" s="1123">
        <f>IF(CN22=0,0,LOOKUP(CN22,ﾃﾞｰﾀ入力!$AR$13:'ﾃﾞｰﾀ入力'!$AR$34,ﾃﾞｰﾀ入力!$AS$13:'ﾃﾞｰﾀ入力'!$AS$34))</f>
        <v>0</v>
      </c>
      <c r="CQ22" s="1123"/>
      <c r="CR22" s="294">
        <f t="shared" si="5"/>
        <v>0</v>
      </c>
      <c r="CS22" s="294">
        <f t="shared" si="6"/>
        <v>0</v>
      </c>
      <c r="CT22" s="294">
        <f t="shared" si="7"/>
        <v>0</v>
      </c>
      <c r="CU22" s="295">
        <f t="shared" si="12"/>
        <v>0</v>
      </c>
      <c r="CV22" s="296">
        <f>IF(H22=0,0,LOOKUP(H22,ﾃﾞｰﾀ入力!$C$3:'ﾃﾞｰﾀ入力'!$C$52,ﾃﾞｰﾀ入力!$E$3:'ﾃﾞｰﾀ入力'!$E$51))</f>
        <v>0</v>
      </c>
      <c r="CW22" s="297">
        <f>IF(H22=0,0,LOOKUP(H22,ﾃﾞｰﾀ入力!$C$3:'ﾃﾞｰﾀ入力'!$C$52,ﾃﾞｰﾀ入力!$F$3:'ﾃﾞｰﾀ入力'!$F$51))</f>
        <v>0</v>
      </c>
      <c r="CY22" s="69"/>
      <c r="CZ22" s="69"/>
      <c r="DA22" s="69"/>
    </row>
    <row r="23" spans="1:105" ht="22.5" customHeight="1">
      <c r="A23" s="443">
        <f t="shared" si="8"/>
        <v>10</v>
      </c>
      <c r="B23" s="269" t="str">
        <f>ｼﾌﾄ原本!C14</f>
        <v>C.E</v>
      </c>
      <c r="C23" s="780" t="str">
        <f>ｼﾌﾄ原本!AB14</f>
        <v>X</v>
      </c>
      <c r="D23" s="435">
        <f>IF(COUNTIF($H$14:$H$30,10),VLOOKUP(10,$H$14:$CU$30,3,FALSE),0)</f>
        <v>0</v>
      </c>
      <c r="E23" s="423">
        <f>IF(COUNTIF($H$14:$H$30,10),VLOOKUP(10,$H$14:$CU$30,4,FALSE),0)</f>
        <v>0</v>
      </c>
      <c r="F23" s="430">
        <f>IF(COUNTIF($H$14:$H$30,10),VLOOKUP(10,$H$14:$CU$30,92,FALSE),0)</f>
        <v>0</v>
      </c>
      <c r="G23" s="431">
        <f>IF(COUNTIF($H$14:$H$30,10),VLOOKUP(10,$H$14:$CW$30,94,FALSE),0)</f>
        <v>0</v>
      </c>
      <c r="H23" s="810"/>
      <c r="I23" s="798">
        <f>IF(H23=0,0,LOOKUP(H23,ﾃﾞｰﾀ入力!$C$3:'ﾃﾞｰﾀ入力'!$C$40,ﾃﾞｰﾀ入力!$D$3:'ﾃﾞｰﾀ入力'!$D$40))</f>
        <v>0</v>
      </c>
      <c r="J23" s="813"/>
      <c r="K23" s="814"/>
      <c r="L23" s="667">
        <f t="shared" ref="L23:AQ23" si="34">IF(AND(L12&gt;=$J$23,L12&lt;$K$23),"*",0)</f>
        <v>0</v>
      </c>
      <c r="M23" s="668">
        <f t="shared" si="34"/>
        <v>0</v>
      </c>
      <c r="N23" s="669">
        <f t="shared" si="34"/>
        <v>0</v>
      </c>
      <c r="O23" s="670">
        <f t="shared" si="34"/>
        <v>0</v>
      </c>
      <c r="P23" s="641">
        <f t="shared" si="34"/>
        <v>0</v>
      </c>
      <c r="Q23" s="639">
        <f t="shared" si="34"/>
        <v>0</v>
      </c>
      <c r="R23" s="640">
        <f t="shared" si="34"/>
        <v>0</v>
      </c>
      <c r="S23" s="639">
        <f t="shared" si="34"/>
        <v>0</v>
      </c>
      <c r="T23" s="641">
        <f t="shared" si="34"/>
        <v>0</v>
      </c>
      <c r="U23" s="642">
        <f t="shared" si="34"/>
        <v>0</v>
      </c>
      <c r="V23" s="639">
        <f t="shared" si="34"/>
        <v>0</v>
      </c>
      <c r="W23" s="643">
        <f t="shared" si="34"/>
        <v>0</v>
      </c>
      <c r="X23" s="832">
        <f t="shared" si="34"/>
        <v>0</v>
      </c>
      <c r="Y23" s="832">
        <f t="shared" si="34"/>
        <v>0</v>
      </c>
      <c r="Z23" s="834">
        <f t="shared" si="34"/>
        <v>0</v>
      </c>
      <c r="AA23" s="832">
        <f t="shared" si="34"/>
        <v>0</v>
      </c>
      <c r="AB23" s="835">
        <f t="shared" si="34"/>
        <v>0</v>
      </c>
      <c r="AC23" s="831">
        <f t="shared" si="34"/>
        <v>0</v>
      </c>
      <c r="AD23" s="832">
        <f t="shared" si="34"/>
        <v>0</v>
      </c>
      <c r="AE23" s="833">
        <f t="shared" si="34"/>
        <v>0</v>
      </c>
      <c r="AF23" s="832">
        <f t="shared" si="34"/>
        <v>0</v>
      </c>
      <c r="AG23" s="832">
        <f t="shared" si="34"/>
        <v>0</v>
      </c>
      <c r="AH23" s="834">
        <f t="shared" si="34"/>
        <v>0</v>
      </c>
      <c r="AI23" s="832">
        <f t="shared" si="34"/>
        <v>0</v>
      </c>
      <c r="AJ23" s="835">
        <f t="shared" si="34"/>
        <v>0</v>
      </c>
      <c r="AK23" s="831">
        <f t="shared" si="34"/>
        <v>0</v>
      </c>
      <c r="AL23" s="832">
        <f t="shared" si="34"/>
        <v>0</v>
      </c>
      <c r="AM23" s="833">
        <f t="shared" si="34"/>
        <v>0</v>
      </c>
      <c r="AN23" s="832">
        <f t="shared" si="34"/>
        <v>0</v>
      </c>
      <c r="AO23" s="832">
        <f t="shared" si="34"/>
        <v>0</v>
      </c>
      <c r="AP23" s="834">
        <f t="shared" si="34"/>
        <v>0</v>
      </c>
      <c r="AQ23" s="832">
        <f t="shared" si="34"/>
        <v>0</v>
      </c>
      <c r="AR23" s="835">
        <f t="shared" ref="AR23:BW23" si="35">IF(AND(AR12&gt;=$J$23,AR12&lt;$K$23),"*",0)</f>
        <v>0</v>
      </c>
      <c r="AS23" s="831">
        <f t="shared" si="35"/>
        <v>0</v>
      </c>
      <c r="AT23" s="832">
        <f t="shared" si="35"/>
        <v>0</v>
      </c>
      <c r="AU23" s="833">
        <f t="shared" si="35"/>
        <v>0</v>
      </c>
      <c r="AV23" s="832">
        <f t="shared" si="35"/>
        <v>0</v>
      </c>
      <c r="AW23" s="832">
        <f t="shared" si="35"/>
        <v>0</v>
      </c>
      <c r="AX23" s="834">
        <f t="shared" si="35"/>
        <v>0</v>
      </c>
      <c r="AY23" s="832">
        <f t="shared" si="35"/>
        <v>0</v>
      </c>
      <c r="AZ23" s="835">
        <f t="shared" si="35"/>
        <v>0</v>
      </c>
      <c r="BA23" s="831">
        <f t="shared" si="35"/>
        <v>0</v>
      </c>
      <c r="BB23" s="832">
        <f t="shared" si="35"/>
        <v>0</v>
      </c>
      <c r="BC23" s="833">
        <f t="shared" si="35"/>
        <v>0</v>
      </c>
      <c r="BD23" s="832">
        <f t="shared" si="35"/>
        <v>0</v>
      </c>
      <c r="BE23" s="832">
        <f t="shared" si="35"/>
        <v>0</v>
      </c>
      <c r="BF23" s="834">
        <f t="shared" si="35"/>
        <v>0</v>
      </c>
      <c r="BG23" s="832">
        <f t="shared" si="35"/>
        <v>0</v>
      </c>
      <c r="BH23" s="835">
        <f t="shared" si="35"/>
        <v>0</v>
      </c>
      <c r="BI23" s="831">
        <f t="shared" si="35"/>
        <v>0</v>
      </c>
      <c r="BJ23" s="832">
        <f t="shared" si="35"/>
        <v>0</v>
      </c>
      <c r="BK23" s="833">
        <f t="shared" si="35"/>
        <v>0</v>
      </c>
      <c r="BL23" s="832">
        <f t="shared" si="35"/>
        <v>0</v>
      </c>
      <c r="BM23" s="832">
        <f t="shared" si="35"/>
        <v>0</v>
      </c>
      <c r="BN23" s="834">
        <f t="shared" si="35"/>
        <v>0</v>
      </c>
      <c r="BO23" s="832">
        <f t="shared" si="35"/>
        <v>0</v>
      </c>
      <c r="BP23" s="835">
        <f t="shared" si="35"/>
        <v>0</v>
      </c>
      <c r="BQ23" s="831">
        <f t="shared" si="35"/>
        <v>0</v>
      </c>
      <c r="BR23" s="832">
        <f t="shared" si="35"/>
        <v>0</v>
      </c>
      <c r="BS23" s="833">
        <f t="shared" si="35"/>
        <v>0</v>
      </c>
      <c r="BT23" s="832">
        <f t="shared" si="35"/>
        <v>0</v>
      </c>
      <c r="BU23" s="832">
        <f t="shared" si="35"/>
        <v>0</v>
      </c>
      <c r="BV23" s="834">
        <f t="shared" si="35"/>
        <v>0</v>
      </c>
      <c r="BW23" s="832">
        <f t="shared" si="35"/>
        <v>0</v>
      </c>
      <c r="BX23" s="835">
        <f t="shared" ref="BX23:CM23" si="36">IF(AND(BX12&gt;=$J$23,BX12&lt;$K$23),"*",0)</f>
        <v>0</v>
      </c>
      <c r="BY23" s="831">
        <f t="shared" si="36"/>
        <v>0</v>
      </c>
      <c r="BZ23" s="832">
        <f t="shared" si="36"/>
        <v>0</v>
      </c>
      <c r="CA23" s="833">
        <f t="shared" si="36"/>
        <v>0</v>
      </c>
      <c r="CB23" s="832">
        <f t="shared" si="36"/>
        <v>0</v>
      </c>
      <c r="CC23" s="639">
        <f t="shared" si="36"/>
        <v>0</v>
      </c>
      <c r="CD23" s="640">
        <f t="shared" si="36"/>
        <v>0</v>
      </c>
      <c r="CE23" s="639">
        <f t="shared" si="36"/>
        <v>0</v>
      </c>
      <c r="CF23" s="641">
        <f t="shared" si="36"/>
        <v>0</v>
      </c>
      <c r="CG23" s="642">
        <f t="shared" si="36"/>
        <v>0</v>
      </c>
      <c r="CH23" s="639">
        <f t="shared" si="36"/>
        <v>0</v>
      </c>
      <c r="CI23" s="643">
        <f t="shared" si="36"/>
        <v>0</v>
      </c>
      <c r="CJ23" s="639">
        <f t="shared" si="36"/>
        <v>0</v>
      </c>
      <c r="CK23" s="639">
        <f t="shared" si="36"/>
        <v>0</v>
      </c>
      <c r="CL23" s="640">
        <f t="shared" si="36"/>
        <v>0</v>
      </c>
      <c r="CM23" s="639">
        <f t="shared" si="36"/>
        <v>0</v>
      </c>
      <c r="CN23" s="1128">
        <f t="shared" si="4"/>
        <v>0</v>
      </c>
      <c r="CO23" s="1129"/>
      <c r="CP23" s="1123">
        <f>IF(CN23=0,0,LOOKUP(CN23,ﾃﾞｰﾀ入力!$AR$13:'ﾃﾞｰﾀ入力'!$AR$34,ﾃﾞｰﾀ入力!$AS$13:'ﾃﾞｰﾀ入力'!$AS$34))</f>
        <v>0</v>
      </c>
      <c r="CQ23" s="1123"/>
      <c r="CR23" s="294">
        <f t="shared" si="5"/>
        <v>0</v>
      </c>
      <c r="CS23" s="294">
        <f t="shared" si="6"/>
        <v>0</v>
      </c>
      <c r="CT23" s="294">
        <f t="shared" si="7"/>
        <v>0</v>
      </c>
      <c r="CU23" s="295">
        <f t="shared" si="12"/>
        <v>0</v>
      </c>
      <c r="CV23" s="296">
        <f>IF(H23=0,0,LOOKUP(H23,ﾃﾞｰﾀ入力!$C$3:'ﾃﾞｰﾀ入力'!$C$52,ﾃﾞｰﾀ入力!$E$3:'ﾃﾞｰﾀ入力'!$E$51))</f>
        <v>0</v>
      </c>
      <c r="CW23" s="297">
        <f>IF(H23=0,0,LOOKUP(H23,ﾃﾞｰﾀ入力!$C$3:'ﾃﾞｰﾀ入力'!$C$52,ﾃﾞｰﾀ入力!$F$3:'ﾃﾞｰﾀ入力'!$F$51))</f>
        <v>0</v>
      </c>
      <c r="CY23" s="69"/>
      <c r="CZ23" s="69"/>
      <c r="DA23" s="69"/>
    </row>
    <row r="24" spans="1:105" ht="22.5" customHeight="1">
      <c r="A24" s="443">
        <f t="shared" si="8"/>
        <v>11</v>
      </c>
      <c r="B24" s="269" t="str">
        <f>ｼﾌﾄ原本!C15</f>
        <v>K.J</v>
      </c>
      <c r="C24" s="782" t="str">
        <f>ｼﾌﾄ原本!AB15</f>
        <v>X</v>
      </c>
      <c r="D24" s="435">
        <f>IF(COUNTIF($H$14:$H$30,11),VLOOKUP(11,$H$14:$CU$30,3,FALSE),0)</f>
        <v>0</v>
      </c>
      <c r="E24" s="423">
        <f>IF(COUNTIF($H$14:$H$30,11),VLOOKUP(11,$H$14:$CU$30,4,FALSE),0)</f>
        <v>0</v>
      </c>
      <c r="F24" s="430">
        <f>IF(COUNTIF($H$14:$H$30,11),VLOOKUP(11,$H$14:$CU$30,92,FALSE),0)</f>
        <v>0</v>
      </c>
      <c r="G24" s="431">
        <f>IF(COUNTIF($H$14:$H$30,11),VLOOKUP(11,$H$14:$CW$30,94,FALSE),0)</f>
        <v>0</v>
      </c>
      <c r="H24" s="810"/>
      <c r="I24" s="798">
        <f>IF(H24=0,0,LOOKUP(H24,ﾃﾞｰﾀ入力!$C$3:'ﾃﾞｰﾀ入力'!$C$40,ﾃﾞｰﾀ入力!$D$3:'ﾃﾞｰﾀ入力'!$D$40))</f>
        <v>0</v>
      </c>
      <c r="J24" s="813"/>
      <c r="K24" s="814"/>
      <c r="L24" s="667">
        <f t="shared" ref="L24:AQ24" si="37">IF(AND(L12&gt;=$J$24,L12&lt;$K$24),"*",0)</f>
        <v>0</v>
      </c>
      <c r="M24" s="668">
        <f t="shared" si="37"/>
        <v>0</v>
      </c>
      <c r="N24" s="669">
        <f t="shared" si="37"/>
        <v>0</v>
      </c>
      <c r="O24" s="670">
        <f t="shared" si="37"/>
        <v>0</v>
      </c>
      <c r="P24" s="641">
        <f t="shared" si="37"/>
        <v>0</v>
      </c>
      <c r="Q24" s="639">
        <f t="shared" si="37"/>
        <v>0</v>
      </c>
      <c r="R24" s="640">
        <f t="shared" si="37"/>
        <v>0</v>
      </c>
      <c r="S24" s="639">
        <f t="shared" si="37"/>
        <v>0</v>
      </c>
      <c r="T24" s="641">
        <f t="shared" si="37"/>
        <v>0</v>
      </c>
      <c r="U24" s="642">
        <f t="shared" si="37"/>
        <v>0</v>
      </c>
      <c r="V24" s="639">
        <f t="shared" si="37"/>
        <v>0</v>
      </c>
      <c r="W24" s="643">
        <f t="shared" si="37"/>
        <v>0</v>
      </c>
      <c r="X24" s="832">
        <f t="shared" si="37"/>
        <v>0</v>
      </c>
      <c r="Y24" s="832">
        <f t="shared" si="37"/>
        <v>0</v>
      </c>
      <c r="Z24" s="834">
        <f t="shared" si="37"/>
        <v>0</v>
      </c>
      <c r="AA24" s="832">
        <f t="shared" si="37"/>
        <v>0</v>
      </c>
      <c r="AB24" s="835">
        <f t="shared" si="37"/>
        <v>0</v>
      </c>
      <c r="AC24" s="831">
        <f t="shared" si="37"/>
        <v>0</v>
      </c>
      <c r="AD24" s="832">
        <f t="shared" si="37"/>
        <v>0</v>
      </c>
      <c r="AE24" s="833">
        <f t="shared" si="37"/>
        <v>0</v>
      </c>
      <c r="AF24" s="832">
        <f t="shared" si="37"/>
        <v>0</v>
      </c>
      <c r="AG24" s="832">
        <f t="shared" si="37"/>
        <v>0</v>
      </c>
      <c r="AH24" s="834">
        <f t="shared" si="37"/>
        <v>0</v>
      </c>
      <c r="AI24" s="832">
        <f t="shared" si="37"/>
        <v>0</v>
      </c>
      <c r="AJ24" s="835">
        <f t="shared" si="37"/>
        <v>0</v>
      </c>
      <c r="AK24" s="831">
        <f t="shared" si="37"/>
        <v>0</v>
      </c>
      <c r="AL24" s="832">
        <f t="shared" si="37"/>
        <v>0</v>
      </c>
      <c r="AM24" s="833">
        <f t="shared" si="37"/>
        <v>0</v>
      </c>
      <c r="AN24" s="832">
        <f t="shared" si="37"/>
        <v>0</v>
      </c>
      <c r="AO24" s="832">
        <f t="shared" si="37"/>
        <v>0</v>
      </c>
      <c r="AP24" s="834">
        <f t="shared" si="37"/>
        <v>0</v>
      </c>
      <c r="AQ24" s="832">
        <f t="shared" si="37"/>
        <v>0</v>
      </c>
      <c r="AR24" s="835">
        <f t="shared" ref="AR24:BW24" si="38">IF(AND(AR12&gt;=$J$24,AR12&lt;$K$24),"*",0)</f>
        <v>0</v>
      </c>
      <c r="AS24" s="831">
        <f t="shared" si="38"/>
        <v>0</v>
      </c>
      <c r="AT24" s="832">
        <f t="shared" si="38"/>
        <v>0</v>
      </c>
      <c r="AU24" s="833">
        <f t="shared" si="38"/>
        <v>0</v>
      </c>
      <c r="AV24" s="832">
        <f t="shared" si="38"/>
        <v>0</v>
      </c>
      <c r="AW24" s="832">
        <f t="shared" si="38"/>
        <v>0</v>
      </c>
      <c r="AX24" s="834">
        <f t="shared" si="38"/>
        <v>0</v>
      </c>
      <c r="AY24" s="832">
        <f t="shared" si="38"/>
        <v>0</v>
      </c>
      <c r="AZ24" s="835">
        <f t="shared" si="38"/>
        <v>0</v>
      </c>
      <c r="BA24" s="831">
        <f t="shared" si="38"/>
        <v>0</v>
      </c>
      <c r="BB24" s="832">
        <f t="shared" si="38"/>
        <v>0</v>
      </c>
      <c r="BC24" s="833">
        <f t="shared" si="38"/>
        <v>0</v>
      </c>
      <c r="BD24" s="832">
        <f t="shared" si="38"/>
        <v>0</v>
      </c>
      <c r="BE24" s="832">
        <f t="shared" si="38"/>
        <v>0</v>
      </c>
      <c r="BF24" s="834">
        <f t="shared" si="38"/>
        <v>0</v>
      </c>
      <c r="BG24" s="832">
        <f t="shared" si="38"/>
        <v>0</v>
      </c>
      <c r="BH24" s="835">
        <f t="shared" si="38"/>
        <v>0</v>
      </c>
      <c r="BI24" s="831">
        <f t="shared" si="38"/>
        <v>0</v>
      </c>
      <c r="BJ24" s="832">
        <f t="shared" si="38"/>
        <v>0</v>
      </c>
      <c r="BK24" s="833">
        <f t="shared" si="38"/>
        <v>0</v>
      </c>
      <c r="BL24" s="832">
        <f t="shared" si="38"/>
        <v>0</v>
      </c>
      <c r="BM24" s="832">
        <f t="shared" si="38"/>
        <v>0</v>
      </c>
      <c r="BN24" s="834">
        <f t="shared" si="38"/>
        <v>0</v>
      </c>
      <c r="BO24" s="832">
        <f t="shared" si="38"/>
        <v>0</v>
      </c>
      <c r="BP24" s="835">
        <f t="shared" si="38"/>
        <v>0</v>
      </c>
      <c r="BQ24" s="831">
        <f t="shared" si="38"/>
        <v>0</v>
      </c>
      <c r="BR24" s="832">
        <f t="shared" si="38"/>
        <v>0</v>
      </c>
      <c r="BS24" s="833">
        <f t="shared" si="38"/>
        <v>0</v>
      </c>
      <c r="BT24" s="832">
        <f t="shared" si="38"/>
        <v>0</v>
      </c>
      <c r="BU24" s="832">
        <f t="shared" si="38"/>
        <v>0</v>
      </c>
      <c r="BV24" s="834">
        <f t="shared" si="38"/>
        <v>0</v>
      </c>
      <c r="BW24" s="832">
        <f t="shared" si="38"/>
        <v>0</v>
      </c>
      <c r="BX24" s="835">
        <f t="shared" ref="BX24:CM24" si="39">IF(AND(BX12&gt;=$J$24,BX12&lt;$K$24),"*",0)</f>
        <v>0</v>
      </c>
      <c r="BY24" s="831">
        <f t="shared" si="39"/>
        <v>0</v>
      </c>
      <c r="BZ24" s="832">
        <f t="shared" si="39"/>
        <v>0</v>
      </c>
      <c r="CA24" s="833">
        <f t="shared" si="39"/>
        <v>0</v>
      </c>
      <c r="CB24" s="832">
        <f t="shared" si="39"/>
        <v>0</v>
      </c>
      <c r="CC24" s="639">
        <f t="shared" si="39"/>
        <v>0</v>
      </c>
      <c r="CD24" s="640">
        <f t="shared" si="39"/>
        <v>0</v>
      </c>
      <c r="CE24" s="639">
        <f t="shared" si="39"/>
        <v>0</v>
      </c>
      <c r="CF24" s="641">
        <f t="shared" si="39"/>
        <v>0</v>
      </c>
      <c r="CG24" s="642">
        <f t="shared" si="39"/>
        <v>0</v>
      </c>
      <c r="CH24" s="639">
        <f t="shared" si="39"/>
        <v>0</v>
      </c>
      <c r="CI24" s="643">
        <f t="shared" si="39"/>
        <v>0</v>
      </c>
      <c r="CJ24" s="639">
        <f t="shared" si="39"/>
        <v>0</v>
      </c>
      <c r="CK24" s="639">
        <f t="shared" si="39"/>
        <v>0</v>
      </c>
      <c r="CL24" s="640">
        <f t="shared" si="39"/>
        <v>0</v>
      </c>
      <c r="CM24" s="639">
        <f t="shared" si="39"/>
        <v>0</v>
      </c>
      <c r="CN24" s="1128">
        <f t="shared" si="4"/>
        <v>0</v>
      </c>
      <c r="CO24" s="1129"/>
      <c r="CP24" s="1123">
        <f>IF(CN24=0,0,LOOKUP(CN24,ﾃﾞｰﾀ入力!$AR$13:'ﾃﾞｰﾀ入力'!$AR$34,ﾃﾞｰﾀ入力!$AS$13:'ﾃﾞｰﾀ入力'!$AS$34))</f>
        <v>0</v>
      </c>
      <c r="CQ24" s="1123"/>
      <c r="CR24" s="294">
        <f t="shared" si="5"/>
        <v>0</v>
      </c>
      <c r="CS24" s="294">
        <f t="shared" si="6"/>
        <v>0</v>
      </c>
      <c r="CT24" s="294">
        <f t="shared" si="7"/>
        <v>0</v>
      </c>
      <c r="CU24" s="295">
        <f t="shared" si="12"/>
        <v>0</v>
      </c>
      <c r="CV24" s="296">
        <f>IF(H24=0,0,LOOKUP(H24,ﾃﾞｰﾀ入力!$C$3:'ﾃﾞｰﾀ入力'!$C$52,ﾃﾞｰﾀ入力!$E$3:'ﾃﾞｰﾀ入力'!$E$51))</f>
        <v>0</v>
      </c>
      <c r="CW24" s="297">
        <f>IF(H24=0,0,LOOKUP(H24,ﾃﾞｰﾀ入力!$C$3:'ﾃﾞｰﾀ入力'!$C$52,ﾃﾞｰﾀ入力!$F$3:'ﾃﾞｰﾀ入力'!$F$51))</f>
        <v>0</v>
      </c>
      <c r="CY24" s="69"/>
      <c r="CZ24" s="69"/>
      <c r="DA24" s="69"/>
    </row>
    <row r="25" spans="1:105" ht="22.5" customHeight="1">
      <c r="A25" s="443">
        <f t="shared" si="8"/>
        <v>12</v>
      </c>
      <c r="B25" s="269" t="str">
        <f>ｼﾌﾄ原本!C16</f>
        <v>Y.K</v>
      </c>
      <c r="C25" s="780" t="str">
        <f>ｼﾌﾄ原本!AB16</f>
        <v>X</v>
      </c>
      <c r="D25" s="435">
        <f>IF(COUNTIF($H$14:$H$30,12),VLOOKUP(12,$H$14:$CU$30,3,FALSE),0)</f>
        <v>0</v>
      </c>
      <c r="E25" s="423">
        <f>IF(COUNTIF($H$14:$H$30,12),VLOOKUP(12,$H$14:$CU$30,4,FALSE),0)</f>
        <v>0</v>
      </c>
      <c r="F25" s="430">
        <f>IF(COUNTIF($H$14:$H$30,12),VLOOKUP(12,$H$14:$CU$30,92,FALSE),0)</f>
        <v>0</v>
      </c>
      <c r="G25" s="431">
        <f>IF(COUNTIF($H$14:$H$30,12),VLOOKUP(12,$H$14:$CW$30,94,FALSE),0)</f>
        <v>0</v>
      </c>
      <c r="H25" s="810"/>
      <c r="I25" s="798">
        <f>IF(H25=0,0,LOOKUP(H25,ﾃﾞｰﾀ入力!$C$3:'ﾃﾞｰﾀ入力'!$C$40,ﾃﾞｰﾀ入力!$D$3:'ﾃﾞｰﾀ入力'!$D$40))</f>
        <v>0</v>
      </c>
      <c r="J25" s="821"/>
      <c r="K25" s="822"/>
      <c r="L25" s="667">
        <f t="shared" ref="L25:AQ25" si="40">IF(AND(L12&gt;=$J$25,L12&lt;$K$25),"*",0)</f>
        <v>0</v>
      </c>
      <c r="M25" s="668">
        <f t="shared" si="40"/>
        <v>0</v>
      </c>
      <c r="N25" s="669">
        <f t="shared" si="40"/>
        <v>0</v>
      </c>
      <c r="O25" s="670">
        <f t="shared" si="40"/>
        <v>0</v>
      </c>
      <c r="P25" s="641">
        <f t="shared" si="40"/>
        <v>0</v>
      </c>
      <c r="Q25" s="639">
        <f t="shared" si="40"/>
        <v>0</v>
      </c>
      <c r="R25" s="640">
        <f t="shared" si="40"/>
        <v>0</v>
      </c>
      <c r="S25" s="639">
        <f t="shared" si="40"/>
        <v>0</v>
      </c>
      <c r="T25" s="641">
        <f t="shared" si="40"/>
        <v>0</v>
      </c>
      <c r="U25" s="642">
        <f t="shared" si="40"/>
        <v>0</v>
      </c>
      <c r="V25" s="639">
        <f t="shared" si="40"/>
        <v>0</v>
      </c>
      <c r="W25" s="643">
        <f t="shared" si="40"/>
        <v>0</v>
      </c>
      <c r="X25" s="832">
        <f t="shared" si="40"/>
        <v>0</v>
      </c>
      <c r="Y25" s="832">
        <f t="shared" si="40"/>
        <v>0</v>
      </c>
      <c r="Z25" s="834">
        <f t="shared" si="40"/>
        <v>0</v>
      </c>
      <c r="AA25" s="832">
        <f t="shared" si="40"/>
        <v>0</v>
      </c>
      <c r="AB25" s="835">
        <f t="shared" si="40"/>
        <v>0</v>
      </c>
      <c r="AC25" s="831">
        <f t="shared" si="40"/>
        <v>0</v>
      </c>
      <c r="AD25" s="832">
        <f t="shared" si="40"/>
        <v>0</v>
      </c>
      <c r="AE25" s="833">
        <f t="shared" si="40"/>
        <v>0</v>
      </c>
      <c r="AF25" s="832">
        <f t="shared" si="40"/>
        <v>0</v>
      </c>
      <c r="AG25" s="832">
        <f t="shared" si="40"/>
        <v>0</v>
      </c>
      <c r="AH25" s="834">
        <f t="shared" si="40"/>
        <v>0</v>
      </c>
      <c r="AI25" s="832">
        <f t="shared" si="40"/>
        <v>0</v>
      </c>
      <c r="AJ25" s="835">
        <f t="shared" si="40"/>
        <v>0</v>
      </c>
      <c r="AK25" s="831">
        <f t="shared" si="40"/>
        <v>0</v>
      </c>
      <c r="AL25" s="832">
        <f t="shared" si="40"/>
        <v>0</v>
      </c>
      <c r="AM25" s="833">
        <f t="shared" si="40"/>
        <v>0</v>
      </c>
      <c r="AN25" s="832">
        <f t="shared" si="40"/>
        <v>0</v>
      </c>
      <c r="AO25" s="832">
        <f t="shared" si="40"/>
        <v>0</v>
      </c>
      <c r="AP25" s="834">
        <f t="shared" si="40"/>
        <v>0</v>
      </c>
      <c r="AQ25" s="832">
        <f t="shared" si="40"/>
        <v>0</v>
      </c>
      <c r="AR25" s="835">
        <f t="shared" ref="AR25:BW25" si="41">IF(AND(AR12&gt;=$J$25,AR12&lt;$K$25),"*",0)</f>
        <v>0</v>
      </c>
      <c r="AS25" s="831">
        <f t="shared" si="41"/>
        <v>0</v>
      </c>
      <c r="AT25" s="832">
        <f t="shared" si="41"/>
        <v>0</v>
      </c>
      <c r="AU25" s="833">
        <f t="shared" si="41"/>
        <v>0</v>
      </c>
      <c r="AV25" s="832">
        <f t="shared" si="41"/>
        <v>0</v>
      </c>
      <c r="AW25" s="832">
        <f t="shared" si="41"/>
        <v>0</v>
      </c>
      <c r="AX25" s="834">
        <f t="shared" si="41"/>
        <v>0</v>
      </c>
      <c r="AY25" s="832">
        <f t="shared" si="41"/>
        <v>0</v>
      </c>
      <c r="AZ25" s="835">
        <f t="shared" si="41"/>
        <v>0</v>
      </c>
      <c r="BA25" s="831">
        <f t="shared" si="41"/>
        <v>0</v>
      </c>
      <c r="BB25" s="832">
        <f t="shared" si="41"/>
        <v>0</v>
      </c>
      <c r="BC25" s="833">
        <f t="shared" si="41"/>
        <v>0</v>
      </c>
      <c r="BD25" s="832">
        <f t="shared" si="41"/>
        <v>0</v>
      </c>
      <c r="BE25" s="832">
        <f t="shared" si="41"/>
        <v>0</v>
      </c>
      <c r="BF25" s="834">
        <f t="shared" si="41"/>
        <v>0</v>
      </c>
      <c r="BG25" s="832">
        <f t="shared" si="41"/>
        <v>0</v>
      </c>
      <c r="BH25" s="835">
        <f t="shared" si="41"/>
        <v>0</v>
      </c>
      <c r="BI25" s="831">
        <f t="shared" si="41"/>
        <v>0</v>
      </c>
      <c r="BJ25" s="832">
        <f t="shared" si="41"/>
        <v>0</v>
      </c>
      <c r="BK25" s="833">
        <f t="shared" si="41"/>
        <v>0</v>
      </c>
      <c r="BL25" s="832">
        <f t="shared" si="41"/>
        <v>0</v>
      </c>
      <c r="BM25" s="832">
        <f t="shared" si="41"/>
        <v>0</v>
      </c>
      <c r="BN25" s="834">
        <f t="shared" si="41"/>
        <v>0</v>
      </c>
      <c r="BO25" s="832">
        <f t="shared" si="41"/>
        <v>0</v>
      </c>
      <c r="BP25" s="835">
        <f t="shared" si="41"/>
        <v>0</v>
      </c>
      <c r="BQ25" s="1038">
        <f t="shared" si="41"/>
        <v>0</v>
      </c>
      <c r="BR25" s="1038">
        <f t="shared" si="41"/>
        <v>0</v>
      </c>
      <c r="BS25" s="1038">
        <f t="shared" si="41"/>
        <v>0</v>
      </c>
      <c r="BT25" s="1038">
        <f t="shared" si="41"/>
        <v>0</v>
      </c>
      <c r="BU25" s="832">
        <f t="shared" si="41"/>
        <v>0</v>
      </c>
      <c r="BV25" s="834">
        <f t="shared" si="41"/>
        <v>0</v>
      </c>
      <c r="BW25" s="832">
        <f t="shared" si="41"/>
        <v>0</v>
      </c>
      <c r="BX25" s="835">
        <f t="shared" ref="BX25:CM25" si="42">IF(AND(BX12&gt;=$J$25,BX12&lt;$K$25),"*",0)</f>
        <v>0</v>
      </c>
      <c r="BY25" s="831">
        <f t="shared" si="42"/>
        <v>0</v>
      </c>
      <c r="BZ25" s="832">
        <f t="shared" si="42"/>
        <v>0</v>
      </c>
      <c r="CA25" s="833">
        <f t="shared" si="42"/>
        <v>0</v>
      </c>
      <c r="CB25" s="832">
        <f t="shared" si="42"/>
        <v>0</v>
      </c>
      <c r="CC25" s="639">
        <f t="shared" si="42"/>
        <v>0</v>
      </c>
      <c r="CD25" s="640">
        <f t="shared" si="42"/>
        <v>0</v>
      </c>
      <c r="CE25" s="639">
        <f t="shared" si="42"/>
        <v>0</v>
      </c>
      <c r="CF25" s="641">
        <f t="shared" si="42"/>
        <v>0</v>
      </c>
      <c r="CG25" s="642">
        <f t="shared" si="42"/>
        <v>0</v>
      </c>
      <c r="CH25" s="639">
        <f t="shared" si="42"/>
        <v>0</v>
      </c>
      <c r="CI25" s="643">
        <f t="shared" si="42"/>
        <v>0</v>
      </c>
      <c r="CJ25" s="639">
        <f t="shared" si="42"/>
        <v>0</v>
      </c>
      <c r="CK25" s="639">
        <f t="shared" si="42"/>
        <v>0</v>
      </c>
      <c r="CL25" s="640">
        <f t="shared" si="42"/>
        <v>0</v>
      </c>
      <c r="CM25" s="639">
        <f t="shared" si="42"/>
        <v>0</v>
      </c>
      <c r="CN25" s="1128">
        <f t="shared" si="4"/>
        <v>0</v>
      </c>
      <c r="CO25" s="1129"/>
      <c r="CP25" s="1123">
        <f>IF(CN25=0,0,LOOKUP(CN25,ﾃﾞｰﾀ入力!$AR$13:'ﾃﾞｰﾀ入力'!$AR$34,ﾃﾞｰﾀ入力!$AS$13:'ﾃﾞｰﾀ入力'!$AS$34))</f>
        <v>0</v>
      </c>
      <c r="CQ25" s="1123"/>
      <c r="CR25" s="294">
        <f t="shared" si="5"/>
        <v>0</v>
      </c>
      <c r="CS25" s="294">
        <f t="shared" si="6"/>
        <v>0</v>
      </c>
      <c r="CT25" s="294">
        <f t="shared" si="7"/>
        <v>0</v>
      </c>
      <c r="CU25" s="295">
        <f t="shared" si="12"/>
        <v>0</v>
      </c>
      <c r="CV25" s="296">
        <f>IF(H25=0,0,LOOKUP(H25,ﾃﾞｰﾀ入力!$C$3:'ﾃﾞｰﾀ入力'!$C$52,ﾃﾞｰﾀ入力!$E$3:'ﾃﾞｰﾀ入力'!$E$51))</f>
        <v>0</v>
      </c>
      <c r="CW25" s="297">
        <f>IF(H25=0,0,LOOKUP(H25,ﾃﾞｰﾀ入力!$C$3:'ﾃﾞｰﾀ入力'!$C$52,ﾃﾞｰﾀ入力!$F$3:'ﾃﾞｰﾀ入力'!$F$51))</f>
        <v>0</v>
      </c>
      <c r="CY25" s="69"/>
      <c r="CZ25" s="69"/>
      <c r="DA25" s="69"/>
    </row>
    <row r="26" spans="1:105" ht="22.5" customHeight="1">
      <c r="A26" s="443">
        <f t="shared" si="8"/>
        <v>13</v>
      </c>
      <c r="B26" s="269" t="str">
        <f>ｼﾌﾄ原本!C17</f>
        <v>T.R</v>
      </c>
      <c r="C26" s="782" t="str">
        <f>ｼﾌﾄ原本!AB17</f>
        <v>X</v>
      </c>
      <c r="D26" s="435">
        <f>IF(COUNTIF($H$14:$H$30,13),VLOOKUP(13,$H$14:$CU$30,3,FALSE),0)</f>
        <v>0</v>
      </c>
      <c r="E26" s="423">
        <f>IF(COUNTIF($H$14:$H$30,13),VLOOKUP(13,$H$14:$CU$30,4,FALSE),0)</f>
        <v>0</v>
      </c>
      <c r="F26" s="430">
        <f>IF(COUNTIF($H$14:$H$30,13),VLOOKUP(13,$H$14:$CU$30,92,FALSE),0)</f>
        <v>0</v>
      </c>
      <c r="G26" s="431">
        <f>IF(COUNTIF($H$14:$H$30,13),VLOOKUP(13,$H$14:$CW$30,94,FALSE),0)</f>
        <v>0</v>
      </c>
      <c r="H26" s="810"/>
      <c r="I26" s="798">
        <f>IF(H26=0,0,LOOKUP(H26,ﾃﾞｰﾀ入力!$C$3:'ﾃﾞｰﾀ入力'!$C$40,ﾃﾞｰﾀ入力!$D$3:'ﾃﾞｰﾀ入力'!$D$40))</f>
        <v>0</v>
      </c>
      <c r="J26" s="813"/>
      <c r="K26" s="814"/>
      <c r="L26" s="667">
        <f t="shared" ref="L26:AQ26" si="43">IF(AND(L12&gt;=$J$26,L12&lt;$K$26),"*",0)</f>
        <v>0</v>
      </c>
      <c r="M26" s="668">
        <f t="shared" si="43"/>
        <v>0</v>
      </c>
      <c r="N26" s="669">
        <f t="shared" si="43"/>
        <v>0</v>
      </c>
      <c r="O26" s="670">
        <f t="shared" si="43"/>
        <v>0</v>
      </c>
      <c r="P26" s="641">
        <f t="shared" si="43"/>
        <v>0</v>
      </c>
      <c r="Q26" s="639">
        <f t="shared" si="43"/>
        <v>0</v>
      </c>
      <c r="R26" s="640">
        <f t="shared" si="43"/>
        <v>0</v>
      </c>
      <c r="S26" s="639">
        <f t="shared" si="43"/>
        <v>0</v>
      </c>
      <c r="T26" s="641">
        <f t="shared" si="43"/>
        <v>0</v>
      </c>
      <c r="U26" s="642">
        <f t="shared" si="43"/>
        <v>0</v>
      </c>
      <c r="V26" s="639">
        <f t="shared" si="43"/>
        <v>0</v>
      </c>
      <c r="W26" s="643">
        <f t="shared" si="43"/>
        <v>0</v>
      </c>
      <c r="X26" s="832">
        <f t="shared" si="43"/>
        <v>0</v>
      </c>
      <c r="Y26" s="832">
        <f t="shared" si="43"/>
        <v>0</v>
      </c>
      <c r="Z26" s="834">
        <f t="shared" si="43"/>
        <v>0</v>
      </c>
      <c r="AA26" s="832">
        <f t="shared" si="43"/>
        <v>0</v>
      </c>
      <c r="AB26" s="835">
        <f t="shared" si="43"/>
        <v>0</v>
      </c>
      <c r="AC26" s="831">
        <f t="shared" si="43"/>
        <v>0</v>
      </c>
      <c r="AD26" s="832">
        <f t="shared" si="43"/>
        <v>0</v>
      </c>
      <c r="AE26" s="833">
        <f t="shared" si="43"/>
        <v>0</v>
      </c>
      <c r="AF26" s="832">
        <f t="shared" si="43"/>
        <v>0</v>
      </c>
      <c r="AG26" s="832">
        <f t="shared" si="43"/>
        <v>0</v>
      </c>
      <c r="AH26" s="834">
        <f t="shared" si="43"/>
        <v>0</v>
      </c>
      <c r="AI26" s="832">
        <f t="shared" si="43"/>
        <v>0</v>
      </c>
      <c r="AJ26" s="835">
        <f t="shared" si="43"/>
        <v>0</v>
      </c>
      <c r="AK26" s="831">
        <f t="shared" si="43"/>
        <v>0</v>
      </c>
      <c r="AL26" s="832">
        <f t="shared" si="43"/>
        <v>0</v>
      </c>
      <c r="AM26" s="833">
        <f t="shared" si="43"/>
        <v>0</v>
      </c>
      <c r="AN26" s="832">
        <f t="shared" si="43"/>
        <v>0</v>
      </c>
      <c r="AO26" s="832">
        <f t="shared" si="43"/>
        <v>0</v>
      </c>
      <c r="AP26" s="834">
        <f t="shared" si="43"/>
        <v>0</v>
      </c>
      <c r="AQ26" s="832">
        <f t="shared" si="43"/>
        <v>0</v>
      </c>
      <c r="AR26" s="835">
        <f t="shared" ref="AR26:BW26" si="44">IF(AND(AR12&gt;=$J$26,AR12&lt;$K$26),"*",0)</f>
        <v>0</v>
      </c>
      <c r="AS26" s="831">
        <f t="shared" si="44"/>
        <v>0</v>
      </c>
      <c r="AT26" s="832">
        <f t="shared" si="44"/>
        <v>0</v>
      </c>
      <c r="AU26" s="833">
        <f t="shared" si="44"/>
        <v>0</v>
      </c>
      <c r="AV26" s="832">
        <f t="shared" si="44"/>
        <v>0</v>
      </c>
      <c r="AW26" s="832">
        <f t="shared" si="44"/>
        <v>0</v>
      </c>
      <c r="AX26" s="834">
        <f t="shared" si="44"/>
        <v>0</v>
      </c>
      <c r="AY26" s="832">
        <f t="shared" si="44"/>
        <v>0</v>
      </c>
      <c r="AZ26" s="835">
        <f t="shared" si="44"/>
        <v>0</v>
      </c>
      <c r="BA26" s="831">
        <f t="shared" si="44"/>
        <v>0</v>
      </c>
      <c r="BB26" s="832">
        <f t="shared" si="44"/>
        <v>0</v>
      </c>
      <c r="BC26" s="833">
        <f t="shared" si="44"/>
        <v>0</v>
      </c>
      <c r="BD26" s="832">
        <f t="shared" si="44"/>
        <v>0</v>
      </c>
      <c r="BE26" s="832">
        <f t="shared" si="44"/>
        <v>0</v>
      </c>
      <c r="BF26" s="834">
        <f t="shared" si="44"/>
        <v>0</v>
      </c>
      <c r="BG26" s="832">
        <f t="shared" si="44"/>
        <v>0</v>
      </c>
      <c r="BH26" s="835">
        <f t="shared" si="44"/>
        <v>0</v>
      </c>
      <c r="BI26" s="831">
        <f t="shared" si="44"/>
        <v>0</v>
      </c>
      <c r="BJ26" s="832">
        <f t="shared" si="44"/>
        <v>0</v>
      </c>
      <c r="BK26" s="833">
        <f t="shared" si="44"/>
        <v>0</v>
      </c>
      <c r="BL26" s="832">
        <f t="shared" si="44"/>
        <v>0</v>
      </c>
      <c r="BM26" s="832">
        <f t="shared" si="44"/>
        <v>0</v>
      </c>
      <c r="BN26" s="834">
        <f t="shared" si="44"/>
        <v>0</v>
      </c>
      <c r="BO26" s="832">
        <f t="shared" si="44"/>
        <v>0</v>
      </c>
      <c r="BP26" s="835">
        <f t="shared" si="44"/>
        <v>0</v>
      </c>
      <c r="BQ26" s="831">
        <f t="shared" si="44"/>
        <v>0</v>
      </c>
      <c r="BR26" s="832">
        <f t="shared" si="44"/>
        <v>0</v>
      </c>
      <c r="BS26" s="833">
        <f t="shared" si="44"/>
        <v>0</v>
      </c>
      <c r="BT26" s="832">
        <f t="shared" si="44"/>
        <v>0</v>
      </c>
      <c r="BU26" s="832">
        <f t="shared" si="44"/>
        <v>0</v>
      </c>
      <c r="BV26" s="834">
        <f t="shared" si="44"/>
        <v>0</v>
      </c>
      <c r="BW26" s="832">
        <f t="shared" si="44"/>
        <v>0</v>
      </c>
      <c r="BX26" s="835">
        <f t="shared" ref="BX26:CM26" si="45">IF(AND(BX12&gt;=$J$26,BX12&lt;$K$26),"*",0)</f>
        <v>0</v>
      </c>
      <c r="BY26" s="831">
        <f t="shared" si="45"/>
        <v>0</v>
      </c>
      <c r="BZ26" s="832">
        <f t="shared" si="45"/>
        <v>0</v>
      </c>
      <c r="CA26" s="833">
        <f t="shared" si="45"/>
        <v>0</v>
      </c>
      <c r="CB26" s="832">
        <f t="shared" si="45"/>
        <v>0</v>
      </c>
      <c r="CC26" s="639">
        <f t="shared" si="45"/>
        <v>0</v>
      </c>
      <c r="CD26" s="640">
        <f t="shared" si="45"/>
        <v>0</v>
      </c>
      <c r="CE26" s="639">
        <f t="shared" si="45"/>
        <v>0</v>
      </c>
      <c r="CF26" s="641">
        <f t="shared" si="45"/>
        <v>0</v>
      </c>
      <c r="CG26" s="642">
        <f t="shared" si="45"/>
        <v>0</v>
      </c>
      <c r="CH26" s="639">
        <f t="shared" si="45"/>
        <v>0</v>
      </c>
      <c r="CI26" s="643">
        <f t="shared" si="45"/>
        <v>0</v>
      </c>
      <c r="CJ26" s="639">
        <f t="shared" si="45"/>
        <v>0</v>
      </c>
      <c r="CK26" s="639">
        <f t="shared" si="45"/>
        <v>0</v>
      </c>
      <c r="CL26" s="640">
        <f t="shared" si="45"/>
        <v>0</v>
      </c>
      <c r="CM26" s="639">
        <f t="shared" si="45"/>
        <v>0</v>
      </c>
      <c r="CN26" s="1128">
        <f t="shared" si="4"/>
        <v>0</v>
      </c>
      <c r="CO26" s="1129"/>
      <c r="CP26" s="1123">
        <f>IF(CN26=0,0,LOOKUP(CN26,ﾃﾞｰﾀ入力!$AR$13:'ﾃﾞｰﾀ入力'!$AR$34,ﾃﾞｰﾀ入力!$AS$13:'ﾃﾞｰﾀ入力'!$AS$34))</f>
        <v>0</v>
      </c>
      <c r="CQ26" s="1123"/>
      <c r="CR26" s="294">
        <f t="shared" si="5"/>
        <v>0</v>
      </c>
      <c r="CS26" s="294">
        <f t="shared" si="6"/>
        <v>0</v>
      </c>
      <c r="CT26" s="294">
        <f t="shared" si="7"/>
        <v>0</v>
      </c>
      <c r="CU26" s="295">
        <f t="shared" si="12"/>
        <v>0</v>
      </c>
      <c r="CV26" s="296">
        <f>IF(H26=0,0,LOOKUP(H26,ﾃﾞｰﾀ入力!$C$3:'ﾃﾞｰﾀ入力'!$C$52,ﾃﾞｰﾀ入力!$E$3:'ﾃﾞｰﾀ入力'!$E$51))</f>
        <v>0</v>
      </c>
      <c r="CW26" s="297">
        <f>IF(H26=0,0,LOOKUP(H26,ﾃﾞｰﾀ入力!$C$3:'ﾃﾞｰﾀ入力'!$C$52,ﾃﾞｰﾀ入力!$F$3:'ﾃﾞｰﾀ入力'!$F$51))</f>
        <v>0</v>
      </c>
      <c r="CY26" s="69"/>
      <c r="CZ26" s="69"/>
      <c r="DA26" s="69"/>
    </row>
    <row r="27" spans="1:105" ht="22.5" customHeight="1">
      <c r="A27" s="443">
        <f t="shared" si="8"/>
        <v>14</v>
      </c>
      <c r="B27" s="269" t="str">
        <f>ｼﾌﾄ原本!C18</f>
        <v>I.N</v>
      </c>
      <c r="C27" s="780" t="str">
        <f>ｼﾌﾄ原本!AB18</f>
        <v>9-21</v>
      </c>
      <c r="D27" s="435">
        <f>IF(COUNTIF($H$14:$H$30,14),VLOOKUP(14,$H$14:$CU$30,3,FALSE),0)</f>
        <v>8.5</v>
      </c>
      <c r="E27" s="423">
        <f>IF(COUNTIF($H$14:$H$30,14),VLOOKUP(14,$H$14:$CU$30,4,FALSE),0)</f>
        <v>20</v>
      </c>
      <c r="F27" s="430">
        <f ca="1">IF(COUNTIF($H$14:$H$30,14),VLOOKUP(14,$H$14:$CU$30,92,FALSE),0)</f>
        <v>13639.25</v>
      </c>
      <c r="G27" s="431">
        <f ca="1">IF(COUNTIF($H$14:$H$30,14),VLOOKUP(14,$H$14:$CW$30,94,FALSE),0)</f>
        <v>2442</v>
      </c>
      <c r="H27" s="810"/>
      <c r="I27" s="798">
        <f>IF(H27=0,0,LOOKUP(H27,ﾃﾞｰﾀ入力!$C$3:'ﾃﾞｰﾀ入力'!$C$40,ﾃﾞｰﾀ入力!$D$3:'ﾃﾞｰﾀ入力'!$D$40))</f>
        <v>0</v>
      </c>
      <c r="J27" s="813"/>
      <c r="K27" s="814"/>
      <c r="L27" s="667">
        <f>IF(AND(L$12&gt;=$J$27,L$12&lt;$K$27),"*",0)</f>
        <v>0</v>
      </c>
      <c r="M27" s="668">
        <f>IF(AND(M$12&gt;=$J$27,M$12&lt;$K$27),"*",0)</f>
        <v>0</v>
      </c>
      <c r="N27" s="669">
        <f>IF(AND(N$12&gt;=$J$27,N$12&lt;$K$27),"*",0)</f>
        <v>0</v>
      </c>
      <c r="O27" s="670">
        <f>IF(AND(O$12&gt;=$J$27,O$12&lt;$K$27),"*",0)</f>
        <v>0</v>
      </c>
      <c r="P27" s="641">
        <f>IF(AND(P$12&gt;=$J$27,P$12&lt;$K$27),"*",0)</f>
        <v>0</v>
      </c>
      <c r="Q27" s="639">
        <f t="shared" ref="Q27:AV27" si="46">IF(AND(Q12&gt;=$J$27,Q12&lt;$K$27),"*",0)</f>
        <v>0</v>
      </c>
      <c r="R27" s="640">
        <f t="shared" si="46"/>
        <v>0</v>
      </c>
      <c r="S27" s="639">
        <f t="shared" si="46"/>
        <v>0</v>
      </c>
      <c r="T27" s="641">
        <f t="shared" si="46"/>
        <v>0</v>
      </c>
      <c r="U27" s="642">
        <f t="shared" si="46"/>
        <v>0</v>
      </c>
      <c r="V27" s="639">
        <f t="shared" si="46"/>
        <v>0</v>
      </c>
      <c r="W27" s="643">
        <f t="shared" si="46"/>
        <v>0</v>
      </c>
      <c r="X27" s="639">
        <f t="shared" si="46"/>
        <v>0</v>
      </c>
      <c r="Y27" s="639">
        <f t="shared" si="46"/>
        <v>0</v>
      </c>
      <c r="Z27" s="640">
        <f t="shared" si="46"/>
        <v>0</v>
      </c>
      <c r="AA27" s="639">
        <f t="shared" si="46"/>
        <v>0</v>
      </c>
      <c r="AB27" s="641">
        <f t="shared" si="46"/>
        <v>0</v>
      </c>
      <c r="AC27" s="642">
        <f t="shared" si="46"/>
        <v>0</v>
      </c>
      <c r="AD27" s="832">
        <f t="shared" si="46"/>
        <v>0</v>
      </c>
      <c r="AE27" s="833">
        <f t="shared" si="46"/>
        <v>0</v>
      </c>
      <c r="AF27" s="832">
        <f t="shared" si="46"/>
        <v>0</v>
      </c>
      <c r="AG27" s="832">
        <f t="shared" si="46"/>
        <v>0</v>
      </c>
      <c r="AH27" s="834">
        <f t="shared" si="46"/>
        <v>0</v>
      </c>
      <c r="AI27" s="832">
        <f t="shared" si="46"/>
        <v>0</v>
      </c>
      <c r="AJ27" s="835">
        <f t="shared" si="46"/>
        <v>0</v>
      </c>
      <c r="AK27" s="831">
        <f t="shared" si="46"/>
        <v>0</v>
      </c>
      <c r="AL27" s="832">
        <f t="shared" si="46"/>
        <v>0</v>
      </c>
      <c r="AM27" s="833">
        <f t="shared" si="46"/>
        <v>0</v>
      </c>
      <c r="AN27" s="832">
        <f t="shared" si="46"/>
        <v>0</v>
      </c>
      <c r="AO27" s="832">
        <f t="shared" si="46"/>
        <v>0</v>
      </c>
      <c r="AP27" s="834">
        <f t="shared" si="46"/>
        <v>0</v>
      </c>
      <c r="AQ27" s="832">
        <f t="shared" si="46"/>
        <v>0</v>
      </c>
      <c r="AR27" s="835">
        <f t="shared" si="46"/>
        <v>0</v>
      </c>
      <c r="AS27" s="831">
        <f t="shared" si="46"/>
        <v>0</v>
      </c>
      <c r="AT27" s="832">
        <f t="shared" si="46"/>
        <v>0</v>
      </c>
      <c r="AU27" s="833">
        <f t="shared" si="46"/>
        <v>0</v>
      </c>
      <c r="AV27" s="832">
        <f t="shared" si="46"/>
        <v>0</v>
      </c>
      <c r="AW27" s="832">
        <f t="shared" ref="AW27:CB27" si="47">IF(AND(AW12&gt;=$J$27,AW12&lt;$K$27),"*",0)</f>
        <v>0</v>
      </c>
      <c r="AX27" s="834">
        <f t="shared" si="47"/>
        <v>0</v>
      </c>
      <c r="AY27" s="832">
        <f t="shared" si="47"/>
        <v>0</v>
      </c>
      <c r="AZ27" s="835">
        <f t="shared" si="47"/>
        <v>0</v>
      </c>
      <c r="BA27" s="831">
        <f t="shared" si="47"/>
        <v>0</v>
      </c>
      <c r="BB27" s="832">
        <f t="shared" si="47"/>
        <v>0</v>
      </c>
      <c r="BC27" s="833">
        <f t="shared" si="47"/>
        <v>0</v>
      </c>
      <c r="BD27" s="832">
        <f t="shared" si="47"/>
        <v>0</v>
      </c>
      <c r="BE27" s="832">
        <f t="shared" si="47"/>
        <v>0</v>
      </c>
      <c r="BF27" s="834">
        <f t="shared" si="47"/>
        <v>0</v>
      </c>
      <c r="BG27" s="832">
        <f t="shared" si="47"/>
        <v>0</v>
      </c>
      <c r="BH27" s="835">
        <f t="shared" si="47"/>
        <v>0</v>
      </c>
      <c r="BI27" s="831">
        <f t="shared" si="47"/>
        <v>0</v>
      </c>
      <c r="BJ27" s="832">
        <f t="shared" si="47"/>
        <v>0</v>
      </c>
      <c r="BK27" s="833">
        <f t="shared" si="47"/>
        <v>0</v>
      </c>
      <c r="BL27" s="832">
        <f t="shared" si="47"/>
        <v>0</v>
      </c>
      <c r="BM27" s="832">
        <f t="shared" si="47"/>
        <v>0</v>
      </c>
      <c r="BN27" s="834">
        <f t="shared" si="47"/>
        <v>0</v>
      </c>
      <c r="BO27" s="832">
        <f t="shared" si="47"/>
        <v>0</v>
      </c>
      <c r="BP27" s="835">
        <f t="shared" si="47"/>
        <v>0</v>
      </c>
      <c r="BQ27" s="831">
        <f t="shared" si="47"/>
        <v>0</v>
      </c>
      <c r="BR27" s="832">
        <f t="shared" si="47"/>
        <v>0</v>
      </c>
      <c r="BS27" s="833">
        <f t="shared" si="47"/>
        <v>0</v>
      </c>
      <c r="BT27" s="832">
        <f t="shared" si="47"/>
        <v>0</v>
      </c>
      <c r="BU27" s="832">
        <f t="shared" si="47"/>
        <v>0</v>
      </c>
      <c r="BV27" s="834">
        <f t="shared" si="47"/>
        <v>0</v>
      </c>
      <c r="BW27" s="832">
        <f t="shared" si="47"/>
        <v>0</v>
      </c>
      <c r="BX27" s="835">
        <f t="shared" si="47"/>
        <v>0</v>
      </c>
      <c r="BY27" s="831">
        <f t="shared" si="47"/>
        <v>0</v>
      </c>
      <c r="BZ27" s="832">
        <f t="shared" si="47"/>
        <v>0</v>
      </c>
      <c r="CA27" s="643">
        <f t="shared" si="47"/>
        <v>0</v>
      </c>
      <c r="CB27" s="639">
        <f t="shared" si="47"/>
        <v>0</v>
      </c>
      <c r="CC27" s="639">
        <f t="shared" ref="CC27:CM27" si="48">IF(AND(CC12&gt;=$J$27,CC12&lt;$K$27),"*",0)</f>
        <v>0</v>
      </c>
      <c r="CD27" s="640">
        <f t="shared" si="48"/>
        <v>0</v>
      </c>
      <c r="CE27" s="639">
        <f t="shared" si="48"/>
        <v>0</v>
      </c>
      <c r="CF27" s="641">
        <f t="shared" si="48"/>
        <v>0</v>
      </c>
      <c r="CG27" s="642">
        <f t="shared" si="48"/>
        <v>0</v>
      </c>
      <c r="CH27" s="639">
        <f t="shared" si="48"/>
        <v>0</v>
      </c>
      <c r="CI27" s="643">
        <f t="shared" si="48"/>
        <v>0</v>
      </c>
      <c r="CJ27" s="639">
        <f t="shared" si="48"/>
        <v>0</v>
      </c>
      <c r="CK27" s="639">
        <f t="shared" si="48"/>
        <v>0</v>
      </c>
      <c r="CL27" s="640">
        <f t="shared" si="48"/>
        <v>0</v>
      </c>
      <c r="CM27" s="639">
        <f t="shared" si="48"/>
        <v>0</v>
      </c>
      <c r="CN27" s="1128">
        <f t="shared" si="4"/>
        <v>0</v>
      </c>
      <c r="CO27" s="1129"/>
      <c r="CP27" s="1123">
        <f>IF(CN27=0,0,LOOKUP(CN27,ﾃﾞｰﾀ入力!$AR$13:'ﾃﾞｰﾀ入力'!$AR$34,ﾃﾞｰﾀ入力!$AS$13:'ﾃﾞｰﾀ入力'!$AS$34))</f>
        <v>0</v>
      </c>
      <c r="CQ27" s="1123"/>
      <c r="CR27" s="294">
        <f t="shared" si="5"/>
        <v>0</v>
      </c>
      <c r="CS27" s="294">
        <f t="shared" si="6"/>
        <v>0</v>
      </c>
      <c r="CT27" s="294">
        <f t="shared" si="7"/>
        <v>0</v>
      </c>
      <c r="CU27" s="295">
        <f t="shared" si="12"/>
        <v>0</v>
      </c>
      <c r="CV27" s="296">
        <f>IF(H27=0,0,LOOKUP(H27,ﾃﾞｰﾀ入力!$C$3:'ﾃﾞｰﾀ入力'!$C$52,ﾃﾞｰﾀ入力!$E$3:'ﾃﾞｰﾀ入力'!$E$51))</f>
        <v>0</v>
      </c>
      <c r="CW27" s="297">
        <f>IF(H27=0,0,LOOKUP(H27,ﾃﾞｰﾀ入力!$C$3:'ﾃﾞｰﾀ入力'!$C$52,ﾃﾞｰﾀ入力!$F$3:'ﾃﾞｰﾀ入力'!$F$51))</f>
        <v>0</v>
      </c>
      <c r="CY27" s="69"/>
      <c r="CZ27" s="69"/>
      <c r="DA27" s="69"/>
    </row>
    <row r="28" spans="1:105" ht="22.5" customHeight="1">
      <c r="A28" s="443">
        <f t="shared" si="8"/>
        <v>15</v>
      </c>
      <c r="B28" s="269" t="str">
        <f>ｼﾌﾄ原本!C19</f>
        <v>W.M</v>
      </c>
      <c r="C28" s="780" t="str">
        <f>ｼﾌﾄ原本!AB19</f>
        <v>X</v>
      </c>
      <c r="D28" s="435">
        <f>IF(COUNTIF($H$14:$H$30,15),VLOOKUP(15,$H$14:$CU$30,3,FALSE),0)</f>
        <v>0</v>
      </c>
      <c r="E28" s="423">
        <f>IF(COUNTIF($H$14:$H$30,15),VLOOKUP(15,$H$14:$CU$30,4,FALSE),0)</f>
        <v>0</v>
      </c>
      <c r="F28" s="426">
        <f>IF(COUNTIF($H$14:$H$30,15),VLOOKUP(15,$H$14:$CU$30,92,FALSE),0)</f>
        <v>0</v>
      </c>
      <c r="G28" s="436">
        <f>IF(COUNTIF($H$14:$H$30,15),VLOOKUP(15,$H$14:$CW$30,94,FALSE),0)</f>
        <v>0</v>
      </c>
      <c r="H28" s="810"/>
      <c r="I28" s="798">
        <f>IF(H28=0,0,LOOKUP(H28,ﾃﾞｰﾀ入力!$C$3:'ﾃﾞｰﾀ入力'!$C$40,ﾃﾞｰﾀ入力!$D$3:'ﾃﾞｰﾀ入力'!$D$40))</f>
        <v>0</v>
      </c>
      <c r="J28" s="815"/>
      <c r="K28" s="816"/>
      <c r="L28" s="667">
        <f t="shared" ref="L28:AQ28" si="49">IF(AND(L$12&gt;=$J$28,L$12&lt;$K$28),"*",0)</f>
        <v>0</v>
      </c>
      <c r="M28" s="668">
        <f t="shared" si="49"/>
        <v>0</v>
      </c>
      <c r="N28" s="669">
        <f t="shared" si="49"/>
        <v>0</v>
      </c>
      <c r="O28" s="670">
        <f t="shared" si="49"/>
        <v>0</v>
      </c>
      <c r="P28" s="641">
        <f t="shared" si="49"/>
        <v>0</v>
      </c>
      <c r="Q28" s="639">
        <f t="shared" si="49"/>
        <v>0</v>
      </c>
      <c r="R28" s="640">
        <f t="shared" si="49"/>
        <v>0</v>
      </c>
      <c r="S28" s="639">
        <f t="shared" si="49"/>
        <v>0</v>
      </c>
      <c r="T28" s="641">
        <f t="shared" si="49"/>
        <v>0</v>
      </c>
      <c r="U28" s="642">
        <f t="shared" si="49"/>
        <v>0</v>
      </c>
      <c r="V28" s="639">
        <f t="shared" si="49"/>
        <v>0</v>
      </c>
      <c r="W28" s="643">
        <f t="shared" si="49"/>
        <v>0</v>
      </c>
      <c r="X28" s="639">
        <f t="shared" si="49"/>
        <v>0</v>
      </c>
      <c r="Y28" s="639">
        <f t="shared" si="49"/>
        <v>0</v>
      </c>
      <c r="Z28" s="640">
        <f t="shared" si="49"/>
        <v>0</v>
      </c>
      <c r="AA28" s="639">
        <f t="shared" si="49"/>
        <v>0</v>
      </c>
      <c r="AB28" s="641">
        <f t="shared" si="49"/>
        <v>0</v>
      </c>
      <c r="AC28" s="642">
        <f t="shared" si="49"/>
        <v>0</v>
      </c>
      <c r="AD28" s="639">
        <f t="shared" si="49"/>
        <v>0</v>
      </c>
      <c r="AE28" s="643">
        <f t="shared" si="49"/>
        <v>0</v>
      </c>
      <c r="AF28" s="639">
        <f t="shared" si="49"/>
        <v>0</v>
      </c>
      <c r="AG28" s="639">
        <f t="shared" si="49"/>
        <v>0</v>
      </c>
      <c r="AH28" s="640">
        <f t="shared" si="49"/>
        <v>0</v>
      </c>
      <c r="AI28" s="639">
        <f t="shared" si="49"/>
        <v>0</v>
      </c>
      <c r="AJ28" s="641">
        <f t="shared" si="49"/>
        <v>0</v>
      </c>
      <c r="AK28" s="642">
        <f t="shared" si="49"/>
        <v>0</v>
      </c>
      <c r="AL28" s="639">
        <f t="shared" si="49"/>
        <v>0</v>
      </c>
      <c r="AM28" s="643">
        <f t="shared" si="49"/>
        <v>0</v>
      </c>
      <c r="AN28" s="639">
        <f t="shared" si="49"/>
        <v>0</v>
      </c>
      <c r="AO28" s="639">
        <f t="shared" si="49"/>
        <v>0</v>
      </c>
      <c r="AP28" s="640">
        <f t="shared" si="49"/>
        <v>0</v>
      </c>
      <c r="AQ28" s="639">
        <f t="shared" si="49"/>
        <v>0</v>
      </c>
      <c r="AR28" s="641">
        <f t="shared" ref="AR28:BW28" si="50">IF(AND(AR$12&gt;=$J$28,AR$12&lt;$K$28),"*",0)</f>
        <v>0</v>
      </c>
      <c r="AS28" s="642">
        <f t="shared" si="50"/>
        <v>0</v>
      </c>
      <c r="AT28" s="639">
        <f t="shared" si="50"/>
        <v>0</v>
      </c>
      <c r="AU28" s="643">
        <f t="shared" si="50"/>
        <v>0</v>
      </c>
      <c r="AV28" s="639">
        <f t="shared" si="50"/>
        <v>0</v>
      </c>
      <c r="AW28" s="639">
        <f t="shared" si="50"/>
        <v>0</v>
      </c>
      <c r="AX28" s="640">
        <f t="shared" si="50"/>
        <v>0</v>
      </c>
      <c r="AY28" s="639">
        <f t="shared" si="50"/>
        <v>0</v>
      </c>
      <c r="AZ28" s="641">
        <f t="shared" si="50"/>
        <v>0</v>
      </c>
      <c r="BA28" s="642">
        <f t="shared" si="50"/>
        <v>0</v>
      </c>
      <c r="BB28" s="639">
        <f t="shared" si="50"/>
        <v>0</v>
      </c>
      <c r="BC28" s="643">
        <f t="shared" si="50"/>
        <v>0</v>
      </c>
      <c r="BD28" s="639">
        <f t="shared" si="50"/>
        <v>0</v>
      </c>
      <c r="BE28" s="639">
        <f t="shared" si="50"/>
        <v>0</v>
      </c>
      <c r="BF28" s="640">
        <f t="shared" si="50"/>
        <v>0</v>
      </c>
      <c r="BG28" s="639">
        <f t="shared" si="50"/>
        <v>0</v>
      </c>
      <c r="BH28" s="641">
        <f t="shared" si="50"/>
        <v>0</v>
      </c>
      <c r="BI28" s="642">
        <f t="shared" si="50"/>
        <v>0</v>
      </c>
      <c r="BJ28" s="639">
        <f t="shared" si="50"/>
        <v>0</v>
      </c>
      <c r="BK28" s="643">
        <f t="shared" si="50"/>
        <v>0</v>
      </c>
      <c r="BL28" s="639">
        <f t="shared" si="50"/>
        <v>0</v>
      </c>
      <c r="BM28" s="639">
        <f t="shared" si="50"/>
        <v>0</v>
      </c>
      <c r="BN28" s="640">
        <f t="shared" si="50"/>
        <v>0</v>
      </c>
      <c r="BO28" s="639">
        <f t="shared" si="50"/>
        <v>0</v>
      </c>
      <c r="BP28" s="641">
        <f t="shared" si="50"/>
        <v>0</v>
      </c>
      <c r="BQ28" s="642">
        <f t="shared" si="50"/>
        <v>0</v>
      </c>
      <c r="BR28" s="639">
        <f t="shared" si="50"/>
        <v>0</v>
      </c>
      <c r="BS28" s="643">
        <f t="shared" si="50"/>
        <v>0</v>
      </c>
      <c r="BT28" s="639">
        <f t="shared" si="50"/>
        <v>0</v>
      </c>
      <c r="BU28" s="639">
        <f t="shared" si="50"/>
        <v>0</v>
      </c>
      <c r="BV28" s="640">
        <f t="shared" si="50"/>
        <v>0</v>
      </c>
      <c r="BW28" s="639">
        <f t="shared" si="50"/>
        <v>0</v>
      </c>
      <c r="BX28" s="641">
        <f t="shared" ref="BX28:CM28" si="51">IF(AND(BX$12&gt;=$J$28,BX$12&lt;$K$28),"*",0)</f>
        <v>0</v>
      </c>
      <c r="BY28" s="642">
        <f t="shared" si="51"/>
        <v>0</v>
      </c>
      <c r="BZ28" s="639">
        <f t="shared" si="51"/>
        <v>0</v>
      </c>
      <c r="CA28" s="643">
        <f t="shared" si="51"/>
        <v>0</v>
      </c>
      <c r="CB28" s="639">
        <f t="shared" si="51"/>
        <v>0</v>
      </c>
      <c r="CC28" s="639">
        <f t="shared" si="51"/>
        <v>0</v>
      </c>
      <c r="CD28" s="640">
        <f t="shared" si="51"/>
        <v>0</v>
      </c>
      <c r="CE28" s="639">
        <f t="shared" si="51"/>
        <v>0</v>
      </c>
      <c r="CF28" s="641">
        <f t="shared" si="51"/>
        <v>0</v>
      </c>
      <c r="CG28" s="642">
        <f t="shared" si="51"/>
        <v>0</v>
      </c>
      <c r="CH28" s="639">
        <f t="shared" si="51"/>
        <v>0</v>
      </c>
      <c r="CI28" s="643">
        <f t="shared" si="51"/>
        <v>0</v>
      </c>
      <c r="CJ28" s="639">
        <f t="shared" si="51"/>
        <v>0</v>
      </c>
      <c r="CK28" s="639">
        <f t="shared" si="51"/>
        <v>0</v>
      </c>
      <c r="CL28" s="640">
        <f t="shared" si="51"/>
        <v>0</v>
      </c>
      <c r="CM28" s="639">
        <f t="shared" si="51"/>
        <v>0</v>
      </c>
      <c r="CN28" s="1128">
        <f t="shared" si="4"/>
        <v>0</v>
      </c>
      <c r="CO28" s="1129"/>
      <c r="CP28" s="1123">
        <f>IF(CN28=0,0,LOOKUP(CN28,ﾃﾞｰﾀ入力!$AR$13:'ﾃﾞｰﾀ入力'!$AR$34,ﾃﾞｰﾀ入力!$AS$13:'ﾃﾞｰﾀ入力'!$AS$34))</f>
        <v>0</v>
      </c>
      <c r="CQ28" s="1123"/>
      <c r="CR28" s="294">
        <f t="shared" si="5"/>
        <v>0</v>
      </c>
      <c r="CS28" s="294">
        <f t="shared" si="6"/>
        <v>0</v>
      </c>
      <c r="CT28" s="294">
        <f t="shared" si="7"/>
        <v>0</v>
      </c>
      <c r="CU28" s="295">
        <f t="shared" si="12"/>
        <v>0</v>
      </c>
      <c r="CV28" s="296">
        <f>IF(H28=0,0,LOOKUP(H28,ﾃﾞｰﾀ入力!$C$3:'ﾃﾞｰﾀ入力'!$C$52,ﾃﾞｰﾀ入力!$E$3:'ﾃﾞｰﾀ入力'!$E$51))</f>
        <v>0</v>
      </c>
      <c r="CW28" s="297">
        <f>IF(H28=0,0,LOOKUP(H28,ﾃﾞｰﾀ入力!$C$3:'ﾃﾞｰﾀ入力'!$C$52,ﾃﾞｰﾀ入力!$F$3:'ﾃﾞｰﾀ入力'!$F$51))</f>
        <v>0</v>
      </c>
      <c r="CY28" s="69"/>
      <c r="CZ28" s="69"/>
      <c r="DA28" s="69"/>
    </row>
    <row r="29" spans="1:105" ht="22.5" customHeight="1">
      <c r="A29" s="443">
        <f t="shared" si="8"/>
        <v>16</v>
      </c>
      <c r="B29" s="269" t="str">
        <f>ｼﾌﾄ原本!C20</f>
        <v>Y.Y</v>
      </c>
      <c r="C29" s="780" t="str">
        <f>ｼﾌﾄ原本!AB20</f>
        <v>X</v>
      </c>
      <c r="D29" s="435">
        <f>IF(COUNTIF($H$14:$H$30,16),VLOOKUP(16,$H$14:$CU$30,3,FALSE),0)</f>
        <v>0</v>
      </c>
      <c r="E29" s="423">
        <f>IF(COUNTIF($H$14:$H$30,16),VLOOKUP(16,$H$14:$CU$30,4,FALSE),0)</f>
        <v>0</v>
      </c>
      <c r="F29" s="426">
        <f>IF(COUNTIF($H$14:$H$30,16),VLOOKUP(16,$H$14:$CU$30,92,FALSE),0)</f>
        <v>0</v>
      </c>
      <c r="G29" s="436">
        <f>IF(COUNTIF($H$14:$H$30,16),VLOOKUP(16,$H$14:$CW$30,94,FALSE),0)</f>
        <v>0</v>
      </c>
      <c r="H29" s="810"/>
      <c r="I29" s="798">
        <f>IF(H29=0,0,LOOKUP(H29,ﾃﾞｰﾀ入力!$C$3:'ﾃﾞｰﾀ入力'!$C$40,ﾃﾞｰﾀ入力!$D$3:'ﾃﾞｰﾀ入力'!$D$40))</f>
        <v>0</v>
      </c>
      <c r="J29" s="815"/>
      <c r="K29" s="816"/>
      <c r="L29" s="667">
        <f t="shared" ref="L29:AQ29" si="52">IF(AND(L$12&gt;=$J$29,L$12&lt;$K$29),"*",0)</f>
        <v>0</v>
      </c>
      <c r="M29" s="668">
        <f t="shared" si="52"/>
        <v>0</v>
      </c>
      <c r="N29" s="669">
        <f t="shared" si="52"/>
        <v>0</v>
      </c>
      <c r="O29" s="670">
        <f t="shared" si="52"/>
        <v>0</v>
      </c>
      <c r="P29" s="641">
        <f t="shared" si="52"/>
        <v>0</v>
      </c>
      <c r="Q29" s="639">
        <f t="shared" si="52"/>
        <v>0</v>
      </c>
      <c r="R29" s="640">
        <f t="shared" si="52"/>
        <v>0</v>
      </c>
      <c r="S29" s="639">
        <f t="shared" si="52"/>
        <v>0</v>
      </c>
      <c r="T29" s="641">
        <f t="shared" si="52"/>
        <v>0</v>
      </c>
      <c r="U29" s="642">
        <f t="shared" si="52"/>
        <v>0</v>
      </c>
      <c r="V29" s="639">
        <f t="shared" si="52"/>
        <v>0</v>
      </c>
      <c r="W29" s="643">
        <f t="shared" si="52"/>
        <v>0</v>
      </c>
      <c r="X29" s="639">
        <f t="shared" si="52"/>
        <v>0</v>
      </c>
      <c r="Y29" s="639">
        <f t="shared" si="52"/>
        <v>0</v>
      </c>
      <c r="Z29" s="640">
        <f t="shared" si="52"/>
        <v>0</v>
      </c>
      <c r="AA29" s="639">
        <f t="shared" si="52"/>
        <v>0</v>
      </c>
      <c r="AB29" s="641">
        <f t="shared" si="52"/>
        <v>0</v>
      </c>
      <c r="AC29" s="642">
        <f t="shared" si="52"/>
        <v>0</v>
      </c>
      <c r="AD29" s="639">
        <f t="shared" si="52"/>
        <v>0</v>
      </c>
      <c r="AE29" s="643">
        <f t="shared" si="52"/>
        <v>0</v>
      </c>
      <c r="AF29" s="639">
        <f t="shared" si="52"/>
        <v>0</v>
      </c>
      <c r="AG29" s="639">
        <f t="shared" si="52"/>
        <v>0</v>
      </c>
      <c r="AH29" s="640">
        <f t="shared" si="52"/>
        <v>0</v>
      </c>
      <c r="AI29" s="639">
        <f t="shared" si="52"/>
        <v>0</v>
      </c>
      <c r="AJ29" s="641">
        <f t="shared" si="52"/>
        <v>0</v>
      </c>
      <c r="AK29" s="642">
        <f t="shared" si="52"/>
        <v>0</v>
      </c>
      <c r="AL29" s="639">
        <f t="shared" si="52"/>
        <v>0</v>
      </c>
      <c r="AM29" s="643">
        <f t="shared" si="52"/>
        <v>0</v>
      </c>
      <c r="AN29" s="639">
        <f t="shared" si="52"/>
        <v>0</v>
      </c>
      <c r="AO29" s="639">
        <f t="shared" si="52"/>
        <v>0</v>
      </c>
      <c r="AP29" s="640">
        <f t="shared" si="52"/>
        <v>0</v>
      </c>
      <c r="AQ29" s="639">
        <f t="shared" si="52"/>
        <v>0</v>
      </c>
      <c r="AR29" s="641">
        <f t="shared" ref="AR29:BW29" si="53">IF(AND(AR$12&gt;=$J$29,AR$12&lt;$K$29),"*",0)</f>
        <v>0</v>
      </c>
      <c r="AS29" s="642">
        <f t="shared" si="53"/>
        <v>0</v>
      </c>
      <c r="AT29" s="639">
        <f t="shared" si="53"/>
        <v>0</v>
      </c>
      <c r="AU29" s="643">
        <f t="shared" si="53"/>
        <v>0</v>
      </c>
      <c r="AV29" s="639">
        <f t="shared" si="53"/>
        <v>0</v>
      </c>
      <c r="AW29" s="639">
        <f t="shared" si="53"/>
        <v>0</v>
      </c>
      <c r="AX29" s="640">
        <f t="shared" si="53"/>
        <v>0</v>
      </c>
      <c r="AY29" s="639">
        <f t="shared" si="53"/>
        <v>0</v>
      </c>
      <c r="AZ29" s="641">
        <f t="shared" si="53"/>
        <v>0</v>
      </c>
      <c r="BA29" s="642">
        <f t="shared" si="53"/>
        <v>0</v>
      </c>
      <c r="BB29" s="639">
        <f t="shared" si="53"/>
        <v>0</v>
      </c>
      <c r="BC29" s="643">
        <f t="shared" si="53"/>
        <v>0</v>
      </c>
      <c r="BD29" s="639">
        <f t="shared" si="53"/>
        <v>0</v>
      </c>
      <c r="BE29" s="639">
        <f t="shared" si="53"/>
        <v>0</v>
      </c>
      <c r="BF29" s="640">
        <f t="shared" si="53"/>
        <v>0</v>
      </c>
      <c r="BG29" s="639">
        <f t="shared" si="53"/>
        <v>0</v>
      </c>
      <c r="BH29" s="641">
        <f t="shared" si="53"/>
        <v>0</v>
      </c>
      <c r="BI29" s="642">
        <f t="shared" si="53"/>
        <v>0</v>
      </c>
      <c r="BJ29" s="639">
        <f t="shared" si="53"/>
        <v>0</v>
      </c>
      <c r="BK29" s="643">
        <f t="shared" si="53"/>
        <v>0</v>
      </c>
      <c r="BL29" s="639">
        <f t="shared" si="53"/>
        <v>0</v>
      </c>
      <c r="BM29" s="639">
        <f t="shared" si="53"/>
        <v>0</v>
      </c>
      <c r="BN29" s="640">
        <f t="shared" si="53"/>
        <v>0</v>
      </c>
      <c r="BO29" s="639">
        <f t="shared" si="53"/>
        <v>0</v>
      </c>
      <c r="BP29" s="641">
        <f t="shared" si="53"/>
        <v>0</v>
      </c>
      <c r="BQ29" s="642">
        <f t="shared" si="53"/>
        <v>0</v>
      </c>
      <c r="BR29" s="639">
        <f t="shared" si="53"/>
        <v>0</v>
      </c>
      <c r="BS29" s="643">
        <f t="shared" si="53"/>
        <v>0</v>
      </c>
      <c r="BT29" s="639">
        <f t="shared" si="53"/>
        <v>0</v>
      </c>
      <c r="BU29" s="639">
        <f t="shared" si="53"/>
        <v>0</v>
      </c>
      <c r="BV29" s="640">
        <f t="shared" si="53"/>
        <v>0</v>
      </c>
      <c r="BW29" s="639">
        <f t="shared" si="53"/>
        <v>0</v>
      </c>
      <c r="BX29" s="641">
        <f t="shared" ref="BX29:CM29" si="54">IF(AND(BX$12&gt;=$J$29,BX$12&lt;$K$29),"*",0)</f>
        <v>0</v>
      </c>
      <c r="BY29" s="642">
        <f t="shared" si="54"/>
        <v>0</v>
      </c>
      <c r="BZ29" s="639">
        <f t="shared" si="54"/>
        <v>0</v>
      </c>
      <c r="CA29" s="643">
        <f t="shared" si="54"/>
        <v>0</v>
      </c>
      <c r="CB29" s="639">
        <f t="shared" si="54"/>
        <v>0</v>
      </c>
      <c r="CC29" s="639">
        <f t="shared" si="54"/>
        <v>0</v>
      </c>
      <c r="CD29" s="640">
        <f t="shared" si="54"/>
        <v>0</v>
      </c>
      <c r="CE29" s="639">
        <f t="shared" si="54"/>
        <v>0</v>
      </c>
      <c r="CF29" s="641">
        <f t="shared" si="54"/>
        <v>0</v>
      </c>
      <c r="CG29" s="642">
        <f t="shared" si="54"/>
        <v>0</v>
      </c>
      <c r="CH29" s="639">
        <f t="shared" si="54"/>
        <v>0</v>
      </c>
      <c r="CI29" s="643">
        <f t="shared" si="54"/>
        <v>0</v>
      </c>
      <c r="CJ29" s="639">
        <f t="shared" si="54"/>
        <v>0</v>
      </c>
      <c r="CK29" s="639">
        <f t="shared" si="54"/>
        <v>0</v>
      </c>
      <c r="CL29" s="640">
        <f t="shared" si="54"/>
        <v>0</v>
      </c>
      <c r="CM29" s="639">
        <f t="shared" si="54"/>
        <v>0</v>
      </c>
      <c r="CN29" s="1128">
        <f t="shared" si="4"/>
        <v>0</v>
      </c>
      <c r="CO29" s="1129"/>
      <c r="CP29" s="1123">
        <f>IF(CN29=0,0,LOOKUP(CN29,ﾃﾞｰﾀ入力!$AR$13:'ﾃﾞｰﾀ入力'!$AR$34,ﾃﾞｰﾀ入力!$AS$13:'ﾃﾞｰﾀ入力'!$AS$34))</f>
        <v>0</v>
      </c>
      <c r="CQ29" s="1123"/>
      <c r="CR29" s="294">
        <f t="shared" si="5"/>
        <v>0</v>
      </c>
      <c r="CS29" s="294">
        <f t="shared" si="6"/>
        <v>0</v>
      </c>
      <c r="CT29" s="294">
        <f t="shared" si="7"/>
        <v>0</v>
      </c>
      <c r="CU29" s="295">
        <f t="shared" si="12"/>
        <v>0</v>
      </c>
      <c r="CV29" s="296">
        <f>IF(H29=0,0,LOOKUP(H29,ﾃﾞｰﾀ入力!$C$3:'ﾃﾞｰﾀ入力'!$C$52,ﾃﾞｰﾀ入力!$E$3:'ﾃﾞｰﾀ入力'!$E$51))</f>
        <v>0</v>
      </c>
      <c r="CW29" s="297">
        <f>IF(H29=0,0,LOOKUP(H29,ﾃﾞｰﾀ入力!$C$3:'ﾃﾞｰﾀ入力'!$C$52,ﾃﾞｰﾀ入力!$F$3:'ﾃﾞｰﾀ入力'!$F$51))</f>
        <v>0</v>
      </c>
      <c r="CY29" s="69"/>
      <c r="CZ29" s="69"/>
      <c r="DA29" s="69"/>
    </row>
    <row r="30" spans="1:105" ht="22.5" customHeight="1" thickBot="1">
      <c r="A30" s="443">
        <f t="shared" si="8"/>
        <v>17</v>
      </c>
      <c r="B30" s="269" t="str">
        <f>ｼﾌﾄ原本!C21</f>
        <v>S.U</v>
      </c>
      <c r="C30" s="780" t="str">
        <f>ｼﾌﾄ原本!AB21</f>
        <v>X</v>
      </c>
      <c r="D30" s="435">
        <f>IF(COUNTIF($H$14:$H$30,17),VLOOKUP(17,$H$14:$CU$30,3,FALSE),0)</f>
        <v>0</v>
      </c>
      <c r="E30" s="423">
        <f>IF(COUNTIF($H$14:$H$30,17),VLOOKUP(17,$H$14:$CU$30,4,FALSE),0)</f>
        <v>0</v>
      </c>
      <c r="F30" s="426">
        <f>IF(COUNTIF($H$14:$H$30,17),VLOOKUP(17,$H$14:$CU$30,92,FALSE),0)</f>
        <v>0</v>
      </c>
      <c r="G30" s="436">
        <f>IF(COUNTIF($H$14:$H$30,17),VLOOKUP(17,$H$14:$CW$30,94,FALSE),0)</f>
        <v>0</v>
      </c>
      <c r="H30" s="810"/>
      <c r="I30" s="803">
        <f>IF(H30=0,0,LOOKUP(H30,ﾃﾞｰﾀ入力!$C$3:'ﾃﾞｰﾀ入力'!$C$40,ﾃﾞｰﾀ入力!$D$3:'ﾃﾞｰﾀ入力'!$D$40))</f>
        <v>0</v>
      </c>
      <c r="J30" s="817"/>
      <c r="K30" s="818"/>
      <c r="L30" s="671">
        <f t="shared" ref="L30:AQ30" si="55">IF(AND(L12&gt;=$J$30,L12&lt;$K$30),"*",0)</f>
        <v>0</v>
      </c>
      <c r="M30" s="672">
        <f t="shared" si="55"/>
        <v>0</v>
      </c>
      <c r="N30" s="673">
        <f t="shared" si="55"/>
        <v>0</v>
      </c>
      <c r="O30" s="674">
        <f t="shared" si="55"/>
        <v>0</v>
      </c>
      <c r="P30" s="675">
        <f t="shared" si="55"/>
        <v>0</v>
      </c>
      <c r="Q30" s="676">
        <f t="shared" si="55"/>
        <v>0</v>
      </c>
      <c r="R30" s="677">
        <f t="shared" si="55"/>
        <v>0</v>
      </c>
      <c r="S30" s="676">
        <f t="shared" si="55"/>
        <v>0</v>
      </c>
      <c r="T30" s="678">
        <f t="shared" si="55"/>
        <v>0</v>
      </c>
      <c r="U30" s="679">
        <f t="shared" si="55"/>
        <v>0</v>
      </c>
      <c r="V30" s="676">
        <f t="shared" si="55"/>
        <v>0</v>
      </c>
      <c r="W30" s="680">
        <f t="shared" si="55"/>
        <v>0</v>
      </c>
      <c r="X30" s="676">
        <f t="shared" si="55"/>
        <v>0</v>
      </c>
      <c r="Y30" s="676">
        <f t="shared" si="55"/>
        <v>0</v>
      </c>
      <c r="Z30" s="677">
        <f t="shared" si="55"/>
        <v>0</v>
      </c>
      <c r="AA30" s="676">
        <f t="shared" si="55"/>
        <v>0</v>
      </c>
      <c r="AB30" s="678">
        <f t="shared" si="55"/>
        <v>0</v>
      </c>
      <c r="AC30" s="679">
        <f t="shared" si="55"/>
        <v>0</v>
      </c>
      <c r="AD30" s="676">
        <f t="shared" si="55"/>
        <v>0</v>
      </c>
      <c r="AE30" s="680">
        <f t="shared" si="55"/>
        <v>0</v>
      </c>
      <c r="AF30" s="676">
        <f t="shared" si="55"/>
        <v>0</v>
      </c>
      <c r="AG30" s="676">
        <f t="shared" si="55"/>
        <v>0</v>
      </c>
      <c r="AH30" s="677">
        <f t="shared" si="55"/>
        <v>0</v>
      </c>
      <c r="AI30" s="676">
        <f t="shared" si="55"/>
        <v>0</v>
      </c>
      <c r="AJ30" s="678">
        <f t="shared" si="55"/>
        <v>0</v>
      </c>
      <c r="AK30" s="679">
        <f t="shared" si="55"/>
        <v>0</v>
      </c>
      <c r="AL30" s="676">
        <f t="shared" si="55"/>
        <v>0</v>
      </c>
      <c r="AM30" s="680">
        <f t="shared" si="55"/>
        <v>0</v>
      </c>
      <c r="AN30" s="676">
        <f t="shared" si="55"/>
        <v>0</v>
      </c>
      <c r="AO30" s="676">
        <f t="shared" si="55"/>
        <v>0</v>
      </c>
      <c r="AP30" s="677">
        <f t="shared" si="55"/>
        <v>0</v>
      </c>
      <c r="AQ30" s="676">
        <f t="shared" si="55"/>
        <v>0</v>
      </c>
      <c r="AR30" s="678">
        <f t="shared" ref="AR30:BW30" si="56">IF(AND(AR12&gt;=$J$30,AR12&lt;$K$30),"*",0)</f>
        <v>0</v>
      </c>
      <c r="AS30" s="679">
        <f t="shared" si="56"/>
        <v>0</v>
      </c>
      <c r="AT30" s="676">
        <f t="shared" si="56"/>
        <v>0</v>
      </c>
      <c r="AU30" s="680">
        <f t="shared" si="56"/>
        <v>0</v>
      </c>
      <c r="AV30" s="676">
        <f t="shared" si="56"/>
        <v>0</v>
      </c>
      <c r="AW30" s="676">
        <f t="shared" si="56"/>
        <v>0</v>
      </c>
      <c r="AX30" s="677">
        <f t="shared" si="56"/>
        <v>0</v>
      </c>
      <c r="AY30" s="676">
        <f t="shared" si="56"/>
        <v>0</v>
      </c>
      <c r="AZ30" s="678">
        <f t="shared" si="56"/>
        <v>0</v>
      </c>
      <c r="BA30" s="679">
        <f t="shared" si="56"/>
        <v>0</v>
      </c>
      <c r="BB30" s="676">
        <f t="shared" si="56"/>
        <v>0</v>
      </c>
      <c r="BC30" s="680">
        <f t="shared" si="56"/>
        <v>0</v>
      </c>
      <c r="BD30" s="676">
        <f t="shared" si="56"/>
        <v>0</v>
      </c>
      <c r="BE30" s="676">
        <f t="shared" si="56"/>
        <v>0</v>
      </c>
      <c r="BF30" s="677">
        <f t="shared" si="56"/>
        <v>0</v>
      </c>
      <c r="BG30" s="676">
        <f t="shared" si="56"/>
        <v>0</v>
      </c>
      <c r="BH30" s="678">
        <f t="shared" si="56"/>
        <v>0</v>
      </c>
      <c r="BI30" s="679">
        <f t="shared" si="56"/>
        <v>0</v>
      </c>
      <c r="BJ30" s="676">
        <f t="shared" si="56"/>
        <v>0</v>
      </c>
      <c r="BK30" s="680">
        <f t="shared" si="56"/>
        <v>0</v>
      </c>
      <c r="BL30" s="676">
        <f t="shared" si="56"/>
        <v>0</v>
      </c>
      <c r="BM30" s="676">
        <f t="shared" si="56"/>
        <v>0</v>
      </c>
      <c r="BN30" s="677">
        <f t="shared" si="56"/>
        <v>0</v>
      </c>
      <c r="BO30" s="676">
        <f t="shared" si="56"/>
        <v>0</v>
      </c>
      <c r="BP30" s="678">
        <f t="shared" si="56"/>
        <v>0</v>
      </c>
      <c r="BQ30" s="679">
        <f t="shared" si="56"/>
        <v>0</v>
      </c>
      <c r="BR30" s="676">
        <f t="shared" si="56"/>
        <v>0</v>
      </c>
      <c r="BS30" s="680">
        <f t="shared" si="56"/>
        <v>0</v>
      </c>
      <c r="BT30" s="676">
        <f t="shared" si="56"/>
        <v>0</v>
      </c>
      <c r="BU30" s="676">
        <f t="shared" si="56"/>
        <v>0</v>
      </c>
      <c r="BV30" s="677">
        <f t="shared" si="56"/>
        <v>0</v>
      </c>
      <c r="BW30" s="676">
        <f t="shared" si="56"/>
        <v>0</v>
      </c>
      <c r="BX30" s="678">
        <f t="shared" ref="BX30:CM30" si="57">IF(AND(BX12&gt;=$J$30,BX12&lt;$K$30),"*",0)</f>
        <v>0</v>
      </c>
      <c r="BY30" s="679">
        <f t="shared" si="57"/>
        <v>0</v>
      </c>
      <c r="BZ30" s="676">
        <f t="shared" si="57"/>
        <v>0</v>
      </c>
      <c r="CA30" s="680">
        <f t="shared" si="57"/>
        <v>0</v>
      </c>
      <c r="CB30" s="676">
        <f t="shared" si="57"/>
        <v>0</v>
      </c>
      <c r="CC30" s="676">
        <f t="shared" si="57"/>
        <v>0</v>
      </c>
      <c r="CD30" s="677">
        <f t="shared" si="57"/>
        <v>0</v>
      </c>
      <c r="CE30" s="676">
        <f t="shared" si="57"/>
        <v>0</v>
      </c>
      <c r="CF30" s="678">
        <f t="shared" si="57"/>
        <v>0</v>
      </c>
      <c r="CG30" s="679">
        <f t="shared" si="57"/>
        <v>0</v>
      </c>
      <c r="CH30" s="676">
        <f t="shared" si="57"/>
        <v>0</v>
      </c>
      <c r="CI30" s="680">
        <f t="shared" si="57"/>
        <v>0</v>
      </c>
      <c r="CJ30" s="676">
        <f t="shared" si="57"/>
        <v>0</v>
      </c>
      <c r="CK30" s="676">
        <f t="shared" si="57"/>
        <v>0</v>
      </c>
      <c r="CL30" s="677">
        <f t="shared" si="57"/>
        <v>0</v>
      </c>
      <c r="CM30" s="676">
        <f t="shared" si="57"/>
        <v>0</v>
      </c>
      <c r="CN30" s="1393">
        <f t="shared" si="4"/>
        <v>0</v>
      </c>
      <c r="CO30" s="1394"/>
      <c r="CP30" s="1392">
        <f>IF(CN30=0,0,LOOKUP(CN30,ﾃﾞｰﾀ入力!$AR$13:'ﾃﾞｰﾀ入力'!$AR$34,ﾃﾞｰﾀ入力!$AS$13:'ﾃﾞｰﾀ入力'!$AS$34))</f>
        <v>0</v>
      </c>
      <c r="CQ30" s="1392"/>
      <c r="CR30" s="307">
        <f t="shared" si="5"/>
        <v>0</v>
      </c>
      <c r="CS30" s="307">
        <f t="shared" si="6"/>
        <v>0</v>
      </c>
      <c r="CT30" s="307">
        <f t="shared" si="7"/>
        <v>0</v>
      </c>
      <c r="CU30" s="308">
        <f t="shared" si="12"/>
        <v>0</v>
      </c>
      <c r="CV30" s="309">
        <f>IF(H30=0,0,LOOKUP(H30,ﾃﾞｰﾀ入力!$C$3:'ﾃﾞｰﾀ入力'!$C$52,ﾃﾞｰﾀ入力!$E$3:'ﾃﾞｰﾀ入力'!$E$51))</f>
        <v>0</v>
      </c>
      <c r="CW30" s="310">
        <f>IF(H30=0,0,LOOKUP(H30,ﾃﾞｰﾀ入力!$C$3:'ﾃﾞｰﾀ入力'!$C$52,ﾃﾞｰﾀ入力!$F$3:'ﾃﾞｰﾀ入力'!$F$51))</f>
        <v>0</v>
      </c>
      <c r="CY30" s="69"/>
      <c r="CZ30" s="69"/>
      <c r="DA30" s="69"/>
    </row>
    <row r="31" spans="1:105" ht="22.5" customHeight="1" thickBot="1">
      <c r="A31" s="443">
        <f t="shared" si="8"/>
        <v>18</v>
      </c>
      <c r="B31" s="269" t="str">
        <f>ｼﾌﾄ原本!C22</f>
        <v>A.A</v>
      </c>
      <c r="C31" s="780" t="str">
        <f>ｼﾌﾄ原本!AB22</f>
        <v>X</v>
      </c>
      <c r="D31" s="435">
        <f>IF(COUNTIF($H$14:$H$30,18),VLOOKUP(18,$H$14:$CU$30,3,FALSE),0)</f>
        <v>0</v>
      </c>
      <c r="E31" s="429">
        <f>IF(COUNTIF($H$14:$H$30,18),VLOOKUP(18,$H$14:$CU$30,4,FALSE),0)</f>
        <v>0</v>
      </c>
      <c r="F31" s="430">
        <f>IF(COUNTIF($H$14:$H$30,18),VLOOKUP(18,$H$14:$CU$30,92,FALSE),0)</f>
        <v>0</v>
      </c>
      <c r="G31" s="431">
        <f>IF(COUNTIF($H$14:$H$30,18),VLOOKUP(18,$H$14:$CW$30,94,FALSE),0)</f>
        <v>0</v>
      </c>
      <c r="I31" s="311">
        <f>COUNT(H14:H30)</f>
        <v>7</v>
      </c>
      <c r="J31" s="382" t="s">
        <v>187</v>
      </c>
      <c r="K31" s="383"/>
      <c r="L31" s="1391">
        <f>(68-COUNT(L$14:O$30))/4</f>
        <v>0</v>
      </c>
      <c r="M31" s="1391"/>
      <c r="N31" s="1391"/>
      <c r="O31" s="1391"/>
      <c r="P31" s="1391">
        <f>(68-COUNT(P$14:S$30))/4</f>
        <v>0.5</v>
      </c>
      <c r="Q31" s="1391"/>
      <c r="R31" s="1391"/>
      <c r="S31" s="1391"/>
      <c r="T31" s="1391">
        <f>(68-COUNT(T$14:W$30))/4</f>
        <v>2</v>
      </c>
      <c r="U31" s="1391"/>
      <c r="V31" s="1391"/>
      <c r="W31" s="1391"/>
      <c r="X31" s="1391">
        <f>(68-COUNT(X$14:AA$30))/4</f>
        <v>2.5</v>
      </c>
      <c r="Y31" s="1391"/>
      <c r="Z31" s="1391"/>
      <c r="AA31" s="1391"/>
      <c r="AB31" s="1391">
        <f>(68-COUNT(AB$14:AE$30))/4</f>
        <v>3</v>
      </c>
      <c r="AC31" s="1391"/>
      <c r="AD31" s="1391"/>
      <c r="AE31" s="1391"/>
      <c r="AF31" s="1391">
        <f>(68-COUNT(AF$14:AI$30))/4</f>
        <v>4</v>
      </c>
      <c r="AG31" s="1391"/>
      <c r="AH31" s="1391"/>
      <c r="AI31" s="1391"/>
      <c r="AJ31" s="1391">
        <f>(68-COUNT(AJ$14:AM$30))/4</f>
        <v>4</v>
      </c>
      <c r="AK31" s="1391"/>
      <c r="AL31" s="1391"/>
      <c r="AM31" s="1391"/>
      <c r="AN31" s="1391">
        <f>(68-COUNT(AN$14:AQ$30))/4</f>
        <v>4</v>
      </c>
      <c r="AO31" s="1391"/>
      <c r="AP31" s="1391"/>
      <c r="AQ31" s="1391"/>
      <c r="AR31" s="1391">
        <f>(68-COUNT(AR$14:AU$30))/4</f>
        <v>6</v>
      </c>
      <c r="AS31" s="1391"/>
      <c r="AT31" s="1391"/>
      <c r="AU31" s="1391"/>
      <c r="AV31" s="1391">
        <f>(68-COUNT(AV$14:AY$30))/4</f>
        <v>5</v>
      </c>
      <c r="AW31" s="1391"/>
      <c r="AX31" s="1391"/>
      <c r="AY31" s="1391"/>
      <c r="AZ31" s="1391">
        <f>(68-COUNT(AZ$14:BC$30))/4</f>
        <v>4</v>
      </c>
      <c r="BA31" s="1391"/>
      <c r="BB31" s="1391"/>
      <c r="BC31" s="1391"/>
      <c r="BD31" s="1391">
        <f>(68-COUNT(BD$14:BG$30))/4</f>
        <v>4</v>
      </c>
      <c r="BE31" s="1391"/>
      <c r="BF31" s="1391"/>
      <c r="BG31" s="1391"/>
      <c r="BH31" s="1391">
        <f>(68-COUNT(BH$14:BK$30))/4</f>
        <v>4</v>
      </c>
      <c r="BI31" s="1391"/>
      <c r="BJ31" s="1391"/>
      <c r="BK31" s="1391"/>
      <c r="BL31" s="1391">
        <f>(68-COUNT(BL$14:BO$30))/4</f>
        <v>5</v>
      </c>
      <c r="BM31" s="1391"/>
      <c r="BN31" s="1391"/>
      <c r="BO31" s="1391"/>
      <c r="BP31" s="1391">
        <f>(68-COUNT(BP$14:BS$30))/4</f>
        <v>5</v>
      </c>
      <c r="BQ31" s="1391"/>
      <c r="BR31" s="1391"/>
      <c r="BS31" s="1391"/>
      <c r="BT31" s="1391">
        <f>(68-COUNT(BT$14:BW$30))/4</f>
        <v>4</v>
      </c>
      <c r="BU31" s="1391"/>
      <c r="BV31" s="1391"/>
      <c r="BW31" s="1391"/>
      <c r="BX31" s="1391">
        <f>(68-COUNT(BX$14:CA$30))/4</f>
        <v>3.5</v>
      </c>
      <c r="BY31" s="1391"/>
      <c r="BZ31" s="1391"/>
      <c r="CA31" s="1391"/>
      <c r="CB31" s="1391">
        <f>(68-COUNT(CB$14:CE$30))/4</f>
        <v>2.25</v>
      </c>
      <c r="CC31" s="1391"/>
      <c r="CD31" s="1391"/>
      <c r="CE31" s="1391"/>
      <c r="CF31" s="1391">
        <f>(68-COUNT(CF$14:CI$30))/4</f>
        <v>0</v>
      </c>
      <c r="CG31" s="1391"/>
      <c r="CH31" s="1391"/>
      <c r="CI31" s="1391"/>
      <c r="CJ31" s="1391">
        <f>(68-COUNT(CJ$14:CM$30))/4</f>
        <v>0</v>
      </c>
      <c r="CK31" s="1391"/>
      <c r="CL31" s="1391"/>
      <c r="CM31" s="1395"/>
      <c r="CN31" s="1159">
        <f>SUM(CN14:CN30)</f>
        <v>62.75</v>
      </c>
      <c r="CO31" s="1160"/>
      <c r="CP31" s="1141">
        <f>SUM(CP14:CP30)</f>
        <v>56</v>
      </c>
      <c r="CQ31" s="1141"/>
      <c r="CR31" s="312">
        <f>SUM(CR14:CR30)</f>
        <v>6</v>
      </c>
      <c r="CS31" s="312">
        <f>SUM(CS14:CS30)</f>
        <v>2.25</v>
      </c>
      <c r="CT31" s="312">
        <f>SUM(CT14:CT30)</f>
        <v>1</v>
      </c>
      <c r="CU31" s="313">
        <f ca="1">SUM(CU14:CU30)</f>
        <v>80743.6875</v>
      </c>
      <c r="CV31" s="314"/>
      <c r="CW31" s="315">
        <f ca="1">SUM(CW14:CW30)</f>
        <v>6701</v>
      </c>
      <c r="CY31" s="69"/>
      <c r="CZ31" s="69"/>
      <c r="DA31" s="69"/>
    </row>
    <row r="32" spans="1:105" ht="22.5" customHeight="1" thickBot="1">
      <c r="A32" s="443">
        <f t="shared" si="8"/>
        <v>19</v>
      </c>
      <c r="B32" s="269" t="str">
        <f>ｼﾌﾄ原本!C23</f>
        <v>E.U</v>
      </c>
      <c r="C32" s="780" t="str">
        <f>ｼﾌﾄ原本!AB23</f>
        <v>18-L</v>
      </c>
      <c r="D32" s="435">
        <f>IF(COUNTIF($H$14:$H$30,19),VLOOKUP(19,$H$14:$CU$30,3,FALSE),0)</f>
        <v>18</v>
      </c>
      <c r="E32" s="429">
        <f>IF(COUNTIF($H$14:$H$30,19),VLOOKUP(19,$H$14:$CU$30,4,FALSE),0)</f>
        <v>22.75</v>
      </c>
      <c r="F32" s="430">
        <f ca="1">IF(COUNTIF($H$14:$H$30,19),VLOOKUP(19,$H$14:$CU$30,92,FALSE),0)</f>
        <v>5746.875</v>
      </c>
      <c r="G32" s="431">
        <f ca="1">IF(COUNTIF($H$14:$H$30,19),VLOOKUP(19,$H$14:$CW$30,94,FALSE),0)</f>
        <v>816</v>
      </c>
      <c r="I32" s="316"/>
      <c r="J32" s="1474" t="s">
        <v>188</v>
      </c>
      <c r="K32" s="1475"/>
      <c r="L32" s="1300" t="str">
        <f>IF(ISERROR(L3*1000/(L31-L8-L10)),"",(L3*1000/(L31-L8-L10)))</f>
        <v/>
      </c>
      <c r="M32" s="1300"/>
      <c r="N32" s="1300"/>
      <c r="O32" s="1300"/>
      <c r="P32" s="1300">
        <f>IF(ISERROR(P3*1000/(P31-P8-P10)),"",(P3*1000/(P31-P8-P10)))</f>
        <v>0</v>
      </c>
      <c r="Q32" s="1300"/>
      <c r="R32" s="1300"/>
      <c r="S32" s="1300"/>
      <c r="T32" s="1300">
        <f>IF(ISERROR(T3*1000/(T31-T8-T10)),"",(T3*1000/(T31-T8-T10)))</f>
        <v>0</v>
      </c>
      <c r="U32" s="1300"/>
      <c r="V32" s="1300"/>
      <c r="W32" s="1300"/>
      <c r="X32" s="1300">
        <f>IF(ISERROR(X3*1000/(X31-X8-X10)),"",X3*1000/(X31-X8-X10))</f>
        <v>2400</v>
      </c>
      <c r="Y32" s="1300"/>
      <c r="Z32" s="1300"/>
      <c r="AA32" s="1300"/>
      <c r="AB32" s="1300">
        <f>IF(ISERROR(AB3*1000/(AB31-AB8-AB10)),"",AB3*1000/(AB31-AB8-AB10))</f>
        <v>3333.3333333333335</v>
      </c>
      <c r="AC32" s="1300"/>
      <c r="AD32" s="1300"/>
      <c r="AE32" s="1300"/>
      <c r="AF32" s="1300">
        <f>IF(ISERROR(AF3*1000/(AF31-AF8-AF10)),"",AF3*1000/(AF31-AF8-AF10))</f>
        <v>3500</v>
      </c>
      <c r="AG32" s="1300"/>
      <c r="AH32" s="1300"/>
      <c r="AI32" s="1300"/>
      <c r="AJ32" s="1300">
        <f>IF(ISERROR(AJ3*1000/(AJ31-AJ8-AJ10)),"",AJ3*1000/(AJ31-AJ8-AJ10))</f>
        <v>5000</v>
      </c>
      <c r="AK32" s="1300"/>
      <c r="AL32" s="1300"/>
      <c r="AM32" s="1300"/>
      <c r="AN32" s="1300">
        <f>IF(ISERROR(AN3*1000/(AN31-AN8-AN10)),"",AN3*1000/(AN31-AN8-AN10))</f>
        <v>8500</v>
      </c>
      <c r="AO32" s="1300"/>
      <c r="AP32" s="1300"/>
      <c r="AQ32" s="1300"/>
      <c r="AR32" s="1300">
        <f>IF(ISERROR(AR3*1000/(AR31-AR8-AR10)),"",AR3*1000/(AR31-AR8-AR10))</f>
        <v>4000</v>
      </c>
      <c r="AS32" s="1300"/>
      <c r="AT32" s="1300"/>
      <c r="AU32" s="1300"/>
      <c r="AV32" s="1300">
        <f>IF(ISERROR(AV3*1000/(AV31-AV8-AV10)),"",AV3*1000/(AV31-AV8-AV10))</f>
        <v>6200</v>
      </c>
      <c r="AW32" s="1300"/>
      <c r="AX32" s="1300"/>
      <c r="AY32" s="1300"/>
      <c r="AZ32" s="1300">
        <f>IF(ISERROR(AZ3*1000/(AZ31-AZ8-AZ10)),"",AZ3*1000/(AZ31-AZ8-AZ10))</f>
        <v>9500</v>
      </c>
      <c r="BA32" s="1300"/>
      <c r="BB32" s="1300"/>
      <c r="BC32" s="1300"/>
      <c r="BD32" s="1300">
        <f>IF(ISERROR(BD3*1000/(BD31-BD8-BD10)),"",BD3*1000/(BD31-BD8-BD10))</f>
        <v>6500</v>
      </c>
      <c r="BE32" s="1300"/>
      <c r="BF32" s="1300"/>
      <c r="BG32" s="1300"/>
      <c r="BH32" s="1300">
        <f>IF(ISERROR(BH3*1000/(BH31-BH8-BH10)),"",BH3*1000/(BH31-BH8-BH10))</f>
        <v>6750</v>
      </c>
      <c r="BI32" s="1300"/>
      <c r="BJ32" s="1300"/>
      <c r="BK32" s="1300"/>
      <c r="BL32" s="1300">
        <f>IF(ISERROR(BL3*1000/(BL31-BL8-BL10)),"",BL3*1000/(BL31-BL8-BL10))</f>
        <v>3400</v>
      </c>
      <c r="BM32" s="1300"/>
      <c r="BN32" s="1300"/>
      <c r="BO32" s="1300"/>
      <c r="BP32" s="1300">
        <f>IF(ISERROR(BP3*1000/(BP31-BP8-BP10)),"",BP3*1000/(BP31-BP8-BP10))</f>
        <v>4000</v>
      </c>
      <c r="BQ32" s="1300"/>
      <c r="BR32" s="1300"/>
      <c r="BS32" s="1300"/>
      <c r="BT32" s="1300">
        <f>IF(ISERROR(BT3*1000/(BT31-BT8-BT10)),"",BT3*1000/(BT31-BT8-BT10))</f>
        <v>4750</v>
      </c>
      <c r="BU32" s="1300"/>
      <c r="BV32" s="1300"/>
      <c r="BW32" s="1300"/>
      <c r="BX32" s="1300">
        <f>IF(ISERROR(BX3*1000/(BX31-BX8-BX10)),"",BX3*1000/(BX31-BX8-BX10))</f>
        <v>4000</v>
      </c>
      <c r="BY32" s="1300"/>
      <c r="BZ32" s="1300"/>
      <c r="CA32" s="1300"/>
      <c r="CB32" s="1300">
        <f>IF(ISERROR(CB3*1000/(CB31-CB8-CB10)),"",CB3*1000/(CB31-CB8-CB10))</f>
        <v>0</v>
      </c>
      <c r="CC32" s="1300"/>
      <c r="CD32" s="1300"/>
      <c r="CE32" s="1300"/>
      <c r="CF32" s="1300" t="str">
        <f>IF(ISERROR(CF3*1000/(CF31-CF8-CF10)),"",(CF3*1000/(CF31-CF8-CF10)))</f>
        <v/>
      </c>
      <c r="CG32" s="1300"/>
      <c r="CH32" s="1300"/>
      <c r="CI32" s="1300"/>
      <c r="CJ32" s="1300" t="str">
        <f>IF(ISERROR(CJ3*1000/(CJ31-CJ8-CJ10)),"",(CJ3*1000/(CJ31-CJ8-CJ10)))</f>
        <v/>
      </c>
      <c r="CK32" s="1300"/>
      <c r="CL32" s="1300"/>
      <c r="CM32" s="1347"/>
      <c r="CN32" s="238"/>
      <c r="CO32" s="238"/>
      <c r="CP32" s="64"/>
      <c r="CT32" s="64"/>
      <c r="CU32" s="64"/>
      <c r="CV32" s="64"/>
    </row>
    <row r="33" spans="1:126" ht="22.5" customHeight="1" thickBot="1">
      <c r="A33" s="443">
        <f t="shared" si="8"/>
        <v>20</v>
      </c>
      <c r="B33" s="269" t="str">
        <f>ｼﾌﾄ原本!C24</f>
        <v>S.S</v>
      </c>
      <c r="C33" s="782" t="str">
        <f>ｼﾌﾄ原本!AB24</f>
        <v>X</v>
      </c>
      <c r="D33" s="435">
        <f>IF(COUNTIF($H$14:$H$30,20),VLOOKUP(20,$H$14:$CU$30,3,FALSE),0)</f>
        <v>0</v>
      </c>
      <c r="E33" s="429">
        <f>IF(COUNTIF($H$14:$H$30,20),VLOOKUP(20,$H$14:$CU$30,4,FALSE),0)</f>
        <v>0</v>
      </c>
      <c r="F33" s="430">
        <f>IF(COUNTIF($H$14:$H$30,20),VLOOKUP(20,$H$14:$CU$30,92,FALSE),0)</f>
        <v>0</v>
      </c>
      <c r="G33" s="431">
        <f>IF(COUNTIF($H$14:$H$30,20),VLOOKUP(20,$H$14:$CW$30,94,FALSE),0)</f>
        <v>0</v>
      </c>
      <c r="I33" s="225"/>
      <c r="J33" s="226"/>
      <c r="K33" s="318"/>
      <c r="L33" s="384"/>
      <c r="M33" s="172"/>
      <c r="N33" s="64"/>
      <c r="O33" s="64"/>
      <c r="P33" s="64"/>
      <c r="Q33" s="69"/>
      <c r="R33" s="69"/>
      <c r="S33" s="69"/>
      <c r="AB33" s="1360">
        <v>1</v>
      </c>
      <c r="AC33" s="1360"/>
      <c r="AD33" s="1360"/>
      <c r="AE33" s="1360"/>
      <c r="AF33" s="1361" t="s">
        <v>60</v>
      </c>
      <c r="AG33" s="1361"/>
      <c r="AH33" s="1361"/>
      <c r="AI33" s="1361"/>
      <c r="CP33" s="64"/>
      <c r="CT33" s="64"/>
      <c r="CU33" s="64"/>
      <c r="CV33" s="64"/>
    </row>
    <row r="34" spans="1:126" ht="22.5" customHeight="1" thickBot="1">
      <c r="A34" s="443">
        <f t="shared" si="8"/>
        <v>21</v>
      </c>
      <c r="B34" s="269" t="str">
        <f>ｼﾌﾄ原本!C25</f>
        <v>S.K</v>
      </c>
      <c r="C34" s="782" t="str">
        <f>ｼﾌﾄ原本!AB25</f>
        <v>F</v>
      </c>
      <c r="D34" s="435">
        <f>IF(COUNTIF($H$14:$H$30,21),VLOOKUP(21,$H$14:$CU$30,3,FALSE),0)</f>
        <v>6.75</v>
      </c>
      <c r="E34" s="429">
        <f>IF(COUNTIF($H$14:$H$30,21),VLOOKUP(21,$H$14:$CU$30,4,FALSE),0)</f>
        <v>15</v>
      </c>
      <c r="F34" s="430">
        <f ca="1">IF(COUNTIF($H$14:$H$30,21),VLOOKUP(21,$H$14:$CU$30,92,FALSE),0)</f>
        <v>8888.5</v>
      </c>
      <c r="G34" s="431">
        <f ca="1">IF(COUNTIF($H$14:$H$30,21),VLOOKUP(21,$H$14:$CW$30,94,FALSE),0)</f>
        <v>682</v>
      </c>
      <c r="I34" s="317"/>
      <c r="J34" s="1195" t="s">
        <v>189</v>
      </c>
      <c r="K34" s="1196"/>
      <c r="L34" s="1197" t="s">
        <v>190</v>
      </c>
      <c r="M34" s="1197"/>
      <c r="N34" s="1197"/>
      <c r="O34" s="1197"/>
      <c r="P34" s="1197"/>
      <c r="Q34" s="1197"/>
      <c r="R34" s="1197"/>
      <c r="S34" s="1197"/>
      <c r="T34" s="1197"/>
      <c r="U34" s="1197"/>
      <c r="V34" s="1197"/>
      <c r="W34" s="1197"/>
      <c r="Z34" s="1193" t="s">
        <v>59</v>
      </c>
      <c r="AA34" s="1153"/>
      <c r="AB34" s="1153"/>
      <c r="AC34" s="1153"/>
      <c r="AD34" s="1153"/>
      <c r="AE34" s="1153"/>
      <c r="AF34" s="1153"/>
      <c r="AG34" s="1153"/>
      <c r="AH34" s="1153"/>
      <c r="AI34" s="1153"/>
      <c r="AJ34" s="1153"/>
      <c r="AK34" s="1153"/>
      <c r="AL34" s="1153"/>
      <c r="AM34" s="1153"/>
      <c r="AN34" s="1153"/>
      <c r="AO34" s="1153"/>
      <c r="AP34" s="1153"/>
      <c r="AQ34" s="1153"/>
      <c r="AR34" s="1153"/>
      <c r="AS34" s="1153"/>
      <c r="AT34" s="1153"/>
      <c r="AU34" s="1153"/>
      <c r="AV34" s="1153"/>
      <c r="AW34" s="1153"/>
      <c r="AX34" s="1153"/>
      <c r="AY34" s="1153"/>
      <c r="AZ34" s="1153"/>
      <c r="BA34" s="1153"/>
      <c r="BB34" s="1153"/>
      <c r="BC34" s="1153"/>
      <c r="BD34" s="1153"/>
      <c r="BE34" s="1153"/>
      <c r="BF34" s="1153"/>
      <c r="BG34" s="1154"/>
      <c r="BH34" s="1152" t="s">
        <v>1</v>
      </c>
      <c r="BI34" s="1153"/>
      <c r="BJ34" s="1153"/>
      <c r="BK34" s="1153"/>
      <c r="BL34" s="1153"/>
      <c r="BM34" s="1153"/>
      <c r="BN34" s="1153"/>
      <c r="BO34" s="1153"/>
      <c r="BP34" s="1153"/>
      <c r="BQ34" s="1153"/>
      <c r="BR34" s="1153"/>
      <c r="BS34" s="1153"/>
      <c r="BT34" s="1153"/>
      <c r="BU34" s="1154"/>
      <c r="BV34" s="1152" t="s">
        <v>11</v>
      </c>
      <c r="BW34" s="1153"/>
      <c r="BX34" s="1153"/>
      <c r="BY34" s="1153"/>
      <c r="BZ34" s="1153"/>
      <c r="CA34" s="1153"/>
      <c r="CB34" s="1153"/>
      <c r="CC34" s="1153"/>
      <c r="CD34" s="1153"/>
      <c r="CE34" s="1153"/>
      <c r="CF34" s="1153"/>
      <c r="CG34" s="1153"/>
      <c r="CH34" s="1153"/>
      <c r="CI34" s="1154"/>
      <c r="CP34" s="64"/>
      <c r="CT34" s="64"/>
      <c r="CU34" s="64"/>
      <c r="CV34" s="64"/>
    </row>
    <row r="35" spans="1:126" ht="22.5" customHeight="1">
      <c r="A35" s="443">
        <f t="shared" si="8"/>
        <v>22</v>
      </c>
      <c r="B35" s="269">
        <f>ｼﾌﾄ原本!C26</f>
        <v>0</v>
      </c>
      <c r="C35" s="780">
        <f>ｼﾌﾄ原本!AB26</f>
        <v>0</v>
      </c>
      <c r="D35" s="435">
        <f>IF(COUNTIF($H$14:$H$30,22),VLOOKUP(22,$H$14:$CU$30,3,FALSE),0)</f>
        <v>0</v>
      </c>
      <c r="E35" s="429">
        <f>IF(COUNTIF($H$14:$H$30,22),VLOOKUP(22,$H$14:$CU$30,4,FALSE),0)</f>
        <v>0</v>
      </c>
      <c r="F35" s="430">
        <f>IF(COUNTIF($H$14:$H$30,22),VLOOKUP(22,$H$14:$CU$30,92,FALSE),0)</f>
        <v>0</v>
      </c>
      <c r="G35" s="431">
        <f>IF(COUNTIF($H$14:$H$30,22),VLOOKUP(22,$H$14:$CW$30,94,FALSE),0)</f>
        <v>0</v>
      </c>
      <c r="I35" s="385" t="s">
        <v>89</v>
      </c>
      <c r="J35" s="1315">
        <f>CN3*1000</f>
        <v>300000</v>
      </c>
      <c r="K35" s="1315"/>
      <c r="L35" s="1315"/>
      <c r="M35" s="1315"/>
      <c r="N35" s="1315"/>
      <c r="O35" s="1315"/>
      <c r="P35" s="1315"/>
      <c r="Q35" s="1315"/>
      <c r="R35" s="1315"/>
      <c r="S35" s="1315"/>
      <c r="T35" s="1315"/>
      <c r="U35" s="1315"/>
      <c r="V35" s="1315"/>
      <c r="W35" s="1315"/>
      <c r="Z35" s="1356">
        <f>CHOOSE($AB$33,'セールスアクション '!B5,'セールスアクション '!B13,'セールスアクション '!B21,'セールスアクション '!B29,'セールスアクション '!B37)</f>
        <v>0</v>
      </c>
      <c r="AA35" s="1355"/>
      <c r="AB35" s="1355"/>
      <c r="AC35" s="1355"/>
      <c r="AD35" s="1355"/>
      <c r="AE35" s="1355"/>
      <c r="AF35" s="1355"/>
      <c r="AG35" s="1355"/>
      <c r="AH35" s="1355"/>
      <c r="AI35" s="1355"/>
      <c r="AJ35" s="1355"/>
      <c r="AK35" s="1355"/>
      <c r="AL35" s="1355"/>
      <c r="AM35" s="1355"/>
      <c r="AN35" s="1355"/>
      <c r="AO35" s="1355"/>
      <c r="AP35" s="1355"/>
      <c r="AQ35" s="1355"/>
      <c r="AR35" s="1355"/>
      <c r="AS35" s="1355"/>
      <c r="AT35" s="1355"/>
      <c r="AU35" s="1355"/>
      <c r="AV35" s="1355"/>
      <c r="AW35" s="1355"/>
      <c r="AX35" s="1355"/>
      <c r="AY35" s="1355"/>
      <c r="AZ35" s="1355">
        <f>CHOOSE($AB$33,'セールスアクション '!I5,'セールスアクション '!I13,'セールスアクション '!I21,'セールスアクション '!I29,'セールスアクション '!I37)</f>
        <v>0</v>
      </c>
      <c r="BA35" s="1355"/>
      <c r="BB35" s="1355"/>
      <c r="BC35" s="1355"/>
      <c r="BD35" s="1355"/>
      <c r="BE35" s="1355"/>
      <c r="BF35" s="1322"/>
      <c r="BG35" s="1322"/>
      <c r="BH35" s="1365">
        <f>CHOOSE($CA$1,PMC.D!D6,PMC.D!D15,PMC.D!D24,PMC.D!D33,PMC.D!D42,PMC.D!D51)</f>
        <v>0</v>
      </c>
      <c r="BI35" s="1366"/>
      <c r="BJ35" s="1366"/>
      <c r="BK35" s="1366"/>
      <c r="BL35" s="1366"/>
      <c r="BM35" s="1366"/>
      <c r="BN35" s="1366"/>
      <c r="BO35" s="1366"/>
      <c r="BP35" s="1366"/>
      <c r="BQ35" s="1366"/>
      <c r="BR35" s="1366"/>
      <c r="BS35" s="1367"/>
      <c r="BT35" s="1322"/>
      <c r="BU35" s="1322"/>
      <c r="BV35" s="1362">
        <f>CHOOSE($CA$1,PMC.D!J6,PMC.D!J15,PMC.D!J24,PMC.D!J33,PMC.D!J42,PMC.D!J51)</f>
        <v>0</v>
      </c>
      <c r="BW35" s="1363"/>
      <c r="BX35" s="1363"/>
      <c r="BY35" s="1363"/>
      <c r="BZ35" s="1363"/>
      <c r="CA35" s="1363"/>
      <c r="CB35" s="1363"/>
      <c r="CC35" s="1363"/>
      <c r="CD35" s="1363"/>
      <c r="CE35" s="1363"/>
      <c r="CF35" s="1363"/>
      <c r="CG35" s="1364"/>
      <c r="CH35" s="1322"/>
      <c r="CI35" s="1370"/>
      <c r="CP35" s="64"/>
      <c r="CT35" s="64"/>
      <c r="CU35" s="64"/>
      <c r="CV35" s="64"/>
    </row>
    <row r="36" spans="1:126" ht="22.5" customHeight="1">
      <c r="A36" s="443">
        <f t="shared" si="8"/>
        <v>23</v>
      </c>
      <c r="B36" s="269">
        <f>ｼﾌﾄ原本!C27</f>
        <v>0</v>
      </c>
      <c r="C36" s="782">
        <f>ｼﾌﾄ原本!AB27</f>
        <v>0</v>
      </c>
      <c r="D36" s="435">
        <f>IF(COUNTIF($H$14:$H$30,23),VLOOKUP(23,$H$14:$CU$30,3,FALSE),0)</f>
        <v>0</v>
      </c>
      <c r="E36" s="429">
        <f>IF(COUNTIF($H$14:$H$30,23),VLOOKUP(23,$H$14:$CU$30,4,FALSE),0)</f>
        <v>0</v>
      </c>
      <c r="F36" s="430">
        <f>IF(COUNTIF($H$14:$H$30,23),VLOOKUP(23,$H$14:$CU$30,92,FALSE),0)</f>
        <v>0</v>
      </c>
      <c r="G36" s="431">
        <f>IF(COUNTIF($H$14:$H$30,23),VLOOKUP(23,$H$14:$CW$30,94,FALSE),0)</f>
        <v>0</v>
      </c>
      <c r="I36" s="385" t="s">
        <v>191</v>
      </c>
      <c r="J36" s="1155">
        <f>CHOOSE(CA1,ﾃﾞｰﾀ入力!W4,ﾃﾞｰﾀ入力!W5,ﾃﾞｰﾀ入力!W6,ﾃﾞｰﾀ入力!W7,ﾃﾞｰﾀ入力!W8,ﾃﾞｰﾀ入力!W9)</f>
        <v>417</v>
      </c>
      <c r="K36" s="1155"/>
      <c r="L36" s="1155"/>
      <c r="M36" s="1155"/>
      <c r="N36" s="1155"/>
      <c r="O36" s="1155"/>
      <c r="P36" s="1155"/>
      <c r="Q36" s="1155"/>
      <c r="R36" s="1155"/>
      <c r="S36" s="1155"/>
      <c r="T36" s="1155"/>
      <c r="U36" s="1155"/>
      <c r="V36" s="1155"/>
      <c r="W36" s="1155"/>
      <c r="Z36" s="1318">
        <f>CHOOSE($AB$33,'セールスアクション '!B6,'セールスアクション '!B14,'セールスアクション '!B22,'セールスアクション '!B30,'セールスアクション '!B38)</f>
        <v>0</v>
      </c>
      <c r="AA36" s="1319"/>
      <c r="AB36" s="1319"/>
      <c r="AC36" s="1319"/>
      <c r="AD36" s="1319"/>
      <c r="AE36" s="1319"/>
      <c r="AF36" s="1319"/>
      <c r="AG36" s="1319"/>
      <c r="AH36" s="1319"/>
      <c r="AI36" s="1319"/>
      <c r="AJ36" s="1319"/>
      <c r="AK36" s="1319"/>
      <c r="AL36" s="1319"/>
      <c r="AM36" s="1319"/>
      <c r="AN36" s="1319"/>
      <c r="AO36" s="1319"/>
      <c r="AP36" s="1319"/>
      <c r="AQ36" s="1319"/>
      <c r="AR36" s="1319"/>
      <c r="AS36" s="1319"/>
      <c r="AT36" s="1319"/>
      <c r="AU36" s="1319"/>
      <c r="AV36" s="1319"/>
      <c r="AW36" s="1319"/>
      <c r="AX36" s="1319"/>
      <c r="AY36" s="1319"/>
      <c r="AZ36" s="1319">
        <f>CHOOSE($AB$33,'セールスアクション '!I6,'セールスアクション '!I14,'セールスアクション '!I22,'セールスアクション '!I30,'セールスアクション '!I38)</f>
        <v>0</v>
      </c>
      <c r="BA36" s="1319"/>
      <c r="BB36" s="1319"/>
      <c r="BC36" s="1319"/>
      <c r="BD36" s="1319"/>
      <c r="BE36" s="1319"/>
      <c r="BF36" s="1127"/>
      <c r="BG36" s="1127"/>
      <c r="BH36" s="1348">
        <f>CHOOSE($CA$1,PMC.D!D7,PMC.D!D16,PMC.D!D25,PMC.D!D34,PMC.D!D43,PMC.D!D52)</f>
        <v>0</v>
      </c>
      <c r="BI36" s="1349"/>
      <c r="BJ36" s="1349"/>
      <c r="BK36" s="1349"/>
      <c r="BL36" s="1349"/>
      <c r="BM36" s="1349"/>
      <c r="BN36" s="1349"/>
      <c r="BO36" s="1349"/>
      <c r="BP36" s="1349"/>
      <c r="BQ36" s="1349"/>
      <c r="BR36" s="1349"/>
      <c r="BS36" s="1350"/>
      <c r="BT36" s="1127"/>
      <c r="BU36" s="1127"/>
      <c r="BV36" s="1348">
        <f>CHOOSE($CA$1,PMC.D!J7,PMC.D!J16,PMC.D!J25,PMC.D!J34,PMC.D!J43,PMC.D!J52)</f>
        <v>0</v>
      </c>
      <c r="BW36" s="1349"/>
      <c r="BX36" s="1349"/>
      <c r="BY36" s="1349"/>
      <c r="BZ36" s="1349"/>
      <c r="CA36" s="1349"/>
      <c r="CB36" s="1349"/>
      <c r="CC36" s="1349"/>
      <c r="CD36" s="1349"/>
      <c r="CE36" s="1349"/>
      <c r="CF36" s="1349"/>
      <c r="CG36" s="1350"/>
      <c r="CH36" s="1127"/>
      <c r="CI36" s="1371"/>
      <c r="CP36" s="64"/>
      <c r="CT36" s="64"/>
      <c r="CU36" s="64"/>
      <c r="CV36" s="64"/>
    </row>
    <row r="37" spans="1:126" ht="22.5" customHeight="1">
      <c r="A37" s="443">
        <f t="shared" si="8"/>
        <v>24</v>
      </c>
      <c r="B37" s="269">
        <f>ｼﾌﾄ原本!C28</f>
        <v>0</v>
      </c>
      <c r="C37" s="780">
        <f>ｼﾌﾄ原本!AB28</f>
        <v>0</v>
      </c>
      <c r="D37" s="435">
        <f>IF(COUNTIF($H$14:$H$30,24),VLOOKUP(24,$H$14:$CU$30,3,FALSE),0)</f>
        <v>0</v>
      </c>
      <c r="E37" s="429">
        <f>IF(COUNTIF($H$14:$H$30,24),VLOOKUP(24,$H$14:$CU$30,4,FALSE),0)</f>
        <v>0</v>
      </c>
      <c r="F37" s="430">
        <f>IF(COUNTIF($H$14:$H$30,24),VLOOKUP(24,$H$14:$CU$30,92,FALSE),0)</f>
        <v>0</v>
      </c>
      <c r="G37" s="431">
        <f>IF(COUNTIF($H$14:$H$30,24),VLOOKUP(24,$H$14:$CW$30,94,FALSE),0)</f>
        <v>0</v>
      </c>
      <c r="I37" s="385" t="s">
        <v>192</v>
      </c>
      <c r="J37" s="1315">
        <f ca="1">J35/J40</f>
        <v>5357.1428571428569</v>
      </c>
      <c r="K37" s="1315"/>
      <c r="L37" s="1169">
        <f>J35/L40</f>
        <v>7142.8571428571431</v>
      </c>
      <c r="M37" s="1169"/>
      <c r="N37" s="1169"/>
      <c r="O37" s="1169"/>
      <c r="P37" s="1169"/>
      <c r="Q37" s="1169"/>
      <c r="R37" s="1169"/>
      <c r="S37" s="1169"/>
      <c r="T37" s="1169"/>
      <c r="U37" s="1169"/>
      <c r="V37" s="1169"/>
      <c r="W37" s="1169"/>
      <c r="Z37" s="1318">
        <f>CHOOSE($AB$33,'セールスアクション '!B7,'セールスアクション '!B15,'セールスアクション '!B23,'セールスアクション '!B31,'セールスアクション '!B39)</f>
        <v>0</v>
      </c>
      <c r="AA37" s="1319"/>
      <c r="AB37" s="1319"/>
      <c r="AC37" s="1319"/>
      <c r="AD37" s="1319"/>
      <c r="AE37" s="1319"/>
      <c r="AF37" s="1319"/>
      <c r="AG37" s="1319"/>
      <c r="AH37" s="1319"/>
      <c r="AI37" s="1319"/>
      <c r="AJ37" s="1319"/>
      <c r="AK37" s="1319"/>
      <c r="AL37" s="1319"/>
      <c r="AM37" s="1319"/>
      <c r="AN37" s="1319"/>
      <c r="AO37" s="1319"/>
      <c r="AP37" s="1319"/>
      <c r="AQ37" s="1319"/>
      <c r="AR37" s="1319"/>
      <c r="AS37" s="1319"/>
      <c r="AT37" s="1319"/>
      <c r="AU37" s="1319"/>
      <c r="AV37" s="1319"/>
      <c r="AW37" s="1319"/>
      <c r="AX37" s="1319"/>
      <c r="AY37" s="1319"/>
      <c r="AZ37" s="1319">
        <f>CHOOSE($AB$33,'セールスアクション '!I7,'セールスアクション '!I15,'セールスアクション '!I23,'セールスアクション '!I31,'セールスアクション '!I39)</f>
        <v>0</v>
      </c>
      <c r="BA37" s="1319"/>
      <c r="BB37" s="1319"/>
      <c r="BC37" s="1319"/>
      <c r="BD37" s="1319"/>
      <c r="BE37" s="1319"/>
      <c r="BF37" s="1127"/>
      <c r="BG37" s="1127"/>
      <c r="BH37" s="1348">
        <f>CHOOSE($CA$1,PMC.D!D8,PMC.D!D17,PMC.D!D26,PMC.D!D35,PMC.D!D44,PMC.D!D53)</f>
        <v>0</v>
      </c>
      <c r="BI37" s="1349"/>
      <c r="BJ37" s="1349"/>
      <c r="BK37" s="1349"/>
      <c r="BL37" s="1349"/>
      <c r="BM37" s="1349"/>
      <c r="BN37" s="1349"/>
      <c r="BO37" s="1349"/>
      <c r="BP37" s="1349"/>
      <c r="BQ37" s="1349"/>
      <c r="BR37" s="1349"/>
      <c r="BS37" s="1350"/>
      <c r="BT37" s="1127"/>
      <c r="BU37" s="1127"/>
      <c r="BV37" s="1348">
        <f>CHOOSE($CA$1,PMC.D!J8,PMC.D!J17,PMC.D!J26,PMC.D!J35,PMC.D!J44,PMC.D!J53)</f>
        <v>0</v>
      </c>
      <c r="BW37" s="1349"/>
      <c r="BX37" s="1349"/>
      <c r="BY37" s="1349"/>
      <c r="BZ37" s="1349"/>
      <c r="CA37" s="1349"/>
      <c r="CB37" s="1349"/>
      <c r="CC37" s="1349"/>
      <c r="CD37" s="1349"/>
      <c r="CE37" s="1349"/>
      <c r="CF37" s="1349"/>
      <c r="CG37" s="1350"/>
      <c r="CH37" s="1127"/>
      <c r="CI37" s="1371"/>
      <c r="CP37" s="64"/>
      <c r="CT37" s="64"/>
      <c r="CU37" s="64"/>
      <c r="CV37" s="64"/>
    </row>
    <row r="38" spans="1:126" ht="22.5" customHeight="1">
      <c r="A38" s="443">
        <f t="shared" si="8"/>
        <v>25</v>
      </c>
      <c r="B38" s="269">
        <f>ｼﾌﾄ原本!C29</f>
        <v>0</v>
      </c>
      <c r="C38" s="782">
        <f>ｼﾌﾄ原本!AB29</f>
        <v>0</v>
      </c>
      <c r="D38" s="435">
        <f>IF(COUNTIF($H$14:$H$30,25),VLOOKUP(25,$H$14:$CU$30,3,FALSE),0)</f>
        <v>0</v>
      </c>
      <c r="E38" s="429">
        <f>IF(COUNTIF($H$14:$H$30,25),VLOOKUP(25,$H$14:$CU$30,4,FALSE),0)</f>
        <v>0</v>
      </c>
      <c r="F38" s="430">
        <f>IF(COUNTIF($H$14:$H$30,25),VLOOKUP(25,$H$14:$CU$30,92,FALSE),0)</f>
        <v>0</v>
      </c>
      <c r="G38" s="431">
        <f>IF(COUNTIF($H$14:$H$30,25),VLOOKUP(25,$H$14:$CW$30,94,FALSE),0)</f>
        <v>0</v>
      </c>
      <c r="I38" s="385" t="s">
        <v>193</v>
      </c>
      <c r="J38" s="1480">
        <f ca="1">J36/J40</f>
        <v>7.4464285714285712</v>
      </c>
      <c r="K38" s="1480"/>
      <c r="L38" s="1194">
        <f>J36/L40</f>
        <v>9.9285714285714288</v>
      </c>
      <c r="M38" s="1194"/>
      <c r="N38" s="1194"/>
      <c r="O38" s="1194"/>
      <c r="P38" s="1194"/>
      <c r="Q38" s="1194"/>
      <c r="R38" s="1194"/>
      <c r="S38" s="1194"/>
      <c r="T38" s="1194"/>
      <c r="U38" s="1194"/>
      <c r="V38" s="1194"/>
      <c r="W38" s="1194"/>
      <c r="Z38" s="1318">
        <f>CHOOSE($AB$33,'セールスアクション '!B8,'セールスアクション '!B16,'セールスアクション '!B24,'セールスアクション '!B32,'セールスアクション '!B40)</f>
        <v>0</v>
      </c>
      <c r="AA38" s="1319"/>
      <c r="AB38" s="1319"/>
      <c r="AC38" s="1319"/>
      <c r="AD38" s="1319"/>
      <c r="AE38" s="1319"/>
      <c r="AF38" s="1319"/>
      <c r="AG38" s="1319"/>
      <c r="AH38" s="1319"/>
      <c r="AI38" s="1319"/>
      <c r="AJ38" s="1319"/>
      <c r="AK38" s="1319"/>
      <c r="AL38" s="1319"/>
      <c r="AM38" s="1319"/>
      <c r="AN38" s="1319"/>
      <c r="AO38" s="1319"/>
      <c r="AP38" s="1319"/>
      <c r="AQ38" s="1319"/>
      <c r="AR38" s="1319"/>
      <c r="AS38" s="1319"/>
      <c r="AT38" s="1319"/>
      <c r="AU38" s="1319"/>
      <c r="AV38" s="1319"/>
      <c r="AW38" s="1319"/>
      <c r="AX38" s="1319"/>
      <c r="AY38" s="1319"/>
      <c r="AZ38" s="1319">
        <f>CHOOSE($AB$33,'セールスアクション '!I8,'セールスアクション '!I16,'セールスアクション '!I24,'セールスアクション '!I32,'セールスアクション '!I40)</f>
        <v>0</v>
      </c>
      <c r="BA38" s="1319"/>
      <c r="BB38" s="1319"/>
      <c r="BC38" s="1319"/>
      <c r="BD38" s="1319"/>
      <c r="BE38" s="1319"/>
      <c r="BF38" s="1127"/>
      <c r="BG38" s="1127"/>
      <c r="BH38" s="1348">
        <f>CHOOSE($CA$1,PMC.D!D9,PMC.D!D18,PMC.D!D27,PMC.D!D36,PMC.D!D45,PMC.D!D54)</f>
        <v>0</v>
      </c>
      <c r="BI38" s="1349"/>
      <c r="BJ38" s="1349"/>
      <c r="BK38" s="1349"/>
      <c r="BL38" s="1349"/>
      <c r="BM38" s="1349"/>
      <c r="BN38" s="1349"/>
      <c r="BO38" s="1349"/>
      <c r="BP38" s="1349"/>
      <c r="BQ38" s="1349"/>
      <c r="BR38" s="1349"/>
      <c r="BS38" s="1350"/>
      <c r="BT38" s="1127"/>
      <c r="BU38" s="1127"/>
      <c r="BV38" s="1348">
        <f>CHOOSE($CA$1,PMC.D!J9,PMC.D!J18,PMC.D!J27,PMC.D!J36,PMC.D!J45,PMC.D!J54)</f>
        <v>0</v>
      </c>
      <c r="BW38" s="1349"/>
      <c r="BX38" s="1349"/>
      <c r="BY38" s="1349"/>
      <c r="BZ38" s="1349"/>
      <c r="CA38" s="1349"/>
      <c r="CB38" s="1349"/>
      <c r="CC38" s="1349"/>
      <c r="CD38" s="1349"/>
      <c r="CE38" s="1349"/>
      <c r="CF38" s="1349"/>
      <c r="CG38" s="1350"/>
      <c r="CH38" s="1127"/>
      <c r="CI38" s="1371"/>
      <c r="CP38" s="64"/>
      <c r="CT38" s="64"/>
      <c r="CU38" s="64"/>
      <c r="CV38" s="64"/>
    </row>
    <row r="39" spans="1:126" ht="22.5" customHeight="1" thickBot="1">
      <c r="A39" s="443">
        <f t="shared" si="8"/>
        <v>26</v>
      </c>
      <c r="B39" s="269">
        <f>ｼﾌﾄ原本!C30</f>
        <v>0</v>
      </c>
      <c r="C39" s="780">
        <f>ｼﾌﾄ原本!AB30</f>
        <v>0</v>
      </c>
      <c r="D39" s="435">
        <f>IF(COUNTIF($H$14:$H$30,26),VLOOKUP(26,$H$14:$CU$30,3,FALSE),0)</f>
        <v>0</v>
      </c>
      <c r="E39" s="429">
        <f>IF(COUNTIF($H$14:$H$30,26),VLOOKUP(26,$H$14:$CU$30,4,FALSE),0)</f>
        <v>0</v>
      </c>
      <c r="F39" s="430">
        <f>IF(COUNTIF($H$14:$H$30,26),VLOOKUP(26,$H$14:$CU$30,92,FALSE),0)</f>
        <v>0</v>
      </c>
      <c r="G39" s="431">
        <f>IF(COUNTIF($H$14:$H$30,26),VLOOKUP(26,$H$14:$CW$30,94,FALSE),0)</f>
        <v>0</v>
      </c>
      <c r="I39" s="385" t="s">
        <v>194</v>
      </c>
      <c r="J39" s="424">
        <f ca="1">SUMIF(CV14:CV30,"&gt;1500",CP14:CQ30)</f>
        <v>10.5</v>
      </c>
      <c r="K39" s="425">
        <f ca="1">SUMIF(CV14:CV30,"&lt;2000",CP14:CQ30)</f>
        <v>45.5</v>
      </c>
      <c r="L39" s="1302">
        <f ca="1">SUMIF(CV14:CV30,"&gt;1500",CP14:CQ30)</f>
        <v>10.5</v>
      </c>
      <c r="M39" s="1302"/>
      <c r="N39" s="1302"/>
      <c r="O39" s="1302"/>
      <c r="P39" s="1302"/>
      <c r="Q39" s="1302"/>
      <c r="R39" s="1302">
        <f ca="1">L40-L39</f>
        <v>31.5</v>
      </c>
      <c r="S39" s="1302"/>
      <c r="T39" s="1302"/>
      <c r="U39" s="1302"/>
      <c r="V39" s="1302"/>
      <c r="W39" s="1302"/>
      <c r="X39" s="65"/>
      <c r="Y39" s="65"/>
      <c r="Z39" s="1320">
        <f>CHOOSE($AB$33,'セールスアクション '!B9,'セールスアクション '!B17,'セールスアクション '!B25,'セールスアクション '!B33,'セールスアクション '!B41)</f>
        <v>0</v>
      </c>
      <c r="AA39" s="1321"/>
      <c r="AB39" s="1321"/>
      <c r="AC39" s="1321"/>
      <c r="AD39" s="1321"/>
      <c r="AE39" s="1321"/>
      <c r="AF39" s="1321"/>
      <c r="AG39" s="1321"/>
      <c r="AH39" s="1321"/>
      <c r="AI39" s="1321"/>
      <c r="AJ39" s="1321"/>
      <c r="AK39" s="1321"/>
      <c r="AL39" s="1321"/>
      <c r="AM39" s="1321"/>
      <c r="AN39" s="1321"/>
      <c r="AO39" s="1321"/>
      <c r="AP39" s="1321"/>
      <c r="AQ39" s="1321"/>
      <c r="AR39" s="1321"/>
      <c r="AS39" s="1321"/>
      <c r="AT39" s="1321"/>
      <c r="AU39" s="1321"/>
      <c r="AV39" s="1321"/>
      <c r="AW39" s="1321"/>
      <c r="AX39" s="1321"/>
      <c r="AY39" s="1321"/>
      <c r="AZ39" s="1321">
        <f>CHOOSE($AB$33,'セールスアクション '!I9,'セールスアクション '!I17,'セールスアクション '!I25,'セールスアクション '!I33,'セールスアクション '!I41)</f>
        <v>0</v>
      </c>
      <c r="BA39" s="1321"/>
      <c r="BB39" s="1321"/>
      <c r="BC39" s="1321"/>
      <c r="BD39" s="1321"/>
      <c r="BE39" s="1321"/>
      <c r="BF39" s="1368"/>
      <c r="BG39" s="1368"/>
      <c r="BH39" s="1357">
        <f>CHOOSE($CA$1,PMC.D!D10,PMC.D!D19,PMC.D!D28,PMC.D!D37,PMC.D!D46,PMC.D!D55)</f>
        <v>0</v>
      </c>
      <c r="BI39" s="1358"/>
      <c r="BJ39" s="1358"/>
      <c r="BK39" s="1358"/>
      <c r="BL39" s="1358"/>
      <c r="BM39" s="1358"/>
      <c r="BN39" s="1358"/>
      <c r="BO39" s="1358"/>
      <c r="BP39" s="1358"/>
      <c r="BQ39" s="1358"/>
      <c r="BR39" s="1358"/>
      <c r="BS39" s="1359"/>
      <c r="BT39" s="1368"/>
      <c r="BU39" s="1368"/>
      <c r="BV39" s="1357">
        <f>CHOOSE($CA$1,PMC.D!J10,PMC.D!J19,PMC.D!J28,PMC.D!J37,PMC.D!J46,PMC.D!J55)</f>
        <v>0</v>
      </c>
      <c r="BW39" s="1358"/>
      <c r="BX39" s="1358"/>
      <c r="BY39" s="1358"/>
      <c r="BZ39" s="1358"/>
      <c r="CA39" s="1358"/>
      <c r="CB39" s="1358"/>
      <c r="CC39" s="1358"/>
      <c r="CD39" s="1358"/>
      <c r="CE39" s="1358"/>
      <c r="CF39" s="1358"/>
      <c r="CG39" s="1359"/>
      <c r="CH39" s="1368"/>
      <c r="CI39" s="1369"/>
      <c r="CP39" s="64"/>
      <c r="CT39" s="64"/>
      <c r="CU39" s="64"/>
      <c r="CV39" s="64"/>
    </row>
    <row r="40" spans="1:126" ht="22.5" customHeight="1">
      <c r="A40" s="443">
        <f t="shared" si="8"/>
        <v>27</v>
      </c>
      <c r="B40" s="269">
        <f>ｼﾌﾄ原本!C31</f>
        <v>0</v>
      </c>
      <c r="C40" s="780">
        <f>ｼﾌﾄ原本!AB31</f>
        <v>0</v>
      </c>
      <c r="D40" s="435">
        <f>IF(COUNTIF($H$14:$H$30,27),VLOOKUP(27,$H$14:$CU$30,3,FALSE),0)</f>
        <v>0</v>
      </c>
      <c r="E40" s="429">
        <f>IF(COUNTIF($H$14:$H$30,27),VLOOKUP(27,$H$14:$CU$30,4,FALSE),0)</f>
        <v>0</v>
      </c>
      <c r="F40" s="430">
        <f>IF(COUNTIF($H$14:$H$30,27),VLOOKUP(27,$H$14:$CU$30,92,FALSE),0)</f>
        <v>0</v>
      </c>
      <c r="G40" s="431">
        <f>IF(COUNTIF($H$14:$H$30,27),VLOOKUP(27,$H$14:$CW$30,94,FALSE),0)</f>
        <v>0</v>
      </c>
      <c r="I40" s="385" t="s">
        <v>195</v>
      </c>
      <c r="J40" s="1479">
        <f ca="1">J39+K39</f>
        <v>56</v>
      </c>
      <c r="K40" s="1479"/>
      <c r="L40" s="1302">
        <f>CN11-CN8</f>
        <v>42</v>
      </c>
      <c r="M40" s="1302"/>
      <c r="N40" s="1302"/>
      <c r="O40" s="1302"/>
      <c r="P40" s="1302"/>
      <c r="Q40" s="1302"/>
      <c r="R40" s="1302"/>
      <c r="S40" s="1302"/>
      <c r="T40" s="1302"/>
      <c r="U40" s="1302"/>
      <c r="V40" s="1302"/>
      <c r="W40" s="1302"/>
      <c r="X40" s="386"/>
      <c r="Y40" s="387"/>
      <c r="Z40" s="1387"/>
      <c r="AA40" s="1373"/>
      <c r="AB40" s="1373"/>
      <c r="AC40" s="1373"/>
      <c r="AD40" s="1373"/>
      <c r="AE40" s="1373"/>
      <c r="AF40" s="1373"/>
      <c r="AG40" s="1373"/>
      <c r="AH40" s="1373"/>
      <c r="AI40" s="1373"/>
      <c r="AJ40" s="1373"/>
      <c r="AK40" s="1373"/>
      <c r="AL40" s="1373"/>
      <c r="AM40" s="1373"/>
      <c r="AN40" s="1373"/>
      <c r="AO40" s="1373"/>
      <c r="AP40" s="1373"/>
      <c r="AQ40" s="1373"/>
      <c r="AR40" s="1373"/>
      <c r="AS40" s="1373"/>
      <c r="AT40" s="1373"/>
      <c r="AU40" s="1373"/>
      <c r="AV40" s="1373"/>
      <c r="AW40" s="1373"/>
      <c r="AX40" s="1373"/>
      <c r="AY40" s="1373"/>
      <c r="AZ40" s="1373"/>
      <c r="BA40" s="1373"/>
      <c r="BB40" s="1373"/>
      <c r="BC40" s="1373"/>
      <c r="BD40" s="1373"/>
      <c r="BE40" s="1373"/>
      <c r="BF40" s="1373"/>
      <c r="BG40" s="1373"/>
      <c r="BH40" s="1373"/>
      <c r="BI40" s="1373"/>
      <c r="BJ40" s="1373"/>
      <c r="BK40" s="1373"/>
      <c r="BL40" s="1373"/>
      <c r="BM40" s="1373"/>
      <c r="BN40" s="1373"/>
      <c r="BO40" s="1373"/>
      <c r="BP40" s="1373"/>
      <c r="BQ40" s="1373"/>
      <c r="BR40" s="1373"/>
      <c r="BS40" s="1373"/>
      <c r="BT40" s="1373"/>
      <c r="BU40" s="1373"/>
      <c r="BV40" s="1373"/>
      <c r="BW40" s="1373"/>
      <c r="BX40" s="1373"/>
      <c r="BY40" s="1373"/>
      <c r="BZ40" s="1373"/>
      <c r="CA40" s="1373"/>
      <c r="CB40" s="1373"/>
      <c r="CC40" s="1373"/>
      <c r="CD40" s="1373"/>
      <c r="CE40" s="1373"/>
      <c r="CF40" s="1373"/>
      <c r="CG40" s="1373"/>
      <c r="CH40" s="1373"/>
      <c r="CI40" s="1374"/>
      <c r="CP40" s="64"/>
      <c r="CT40" s="64"/>
      <c r="CU40" s="64"/>
      <c r="CV40" s="64"/>
    </row>
    <row r="41" spans="1:126" ht="22.5" customHeight="1">
      <c r="A41" s="443">
        <f t="shared" si="8"/>
        <v>28</v>
      </c>
      <c r="B41" s="269" t="str">
        <f>ｼﾌﾄ原本!C32</f>
        <v>A.M（本部）</v>
      </c>
      <c r="C41" s="780">
        <f>ｼﾌﾄ原本!AB32</f>
        <v>0</v>
      </c>
      <c r="D41" s="435">
        <f>IF(COUNTIF($H$14:$H$30,28),VLOOKUP(28,$H$14:$CU$30,3,FALSE),0)</f>
        <v>0</v>
      </c>
      <c r="E41" s="429">
        <f>IF(COUNTIF($H$14:$H$30,28),VLOOKUP(28,$H$14:$CU$30,4,FALSE),0)</f>
        <v>0</v>
      </c>
      <c r="F41" s="430">
        <f>IF(COUNTIF($H$14:$H$30,28),VLOOKUP(28,$H$14:$CU$30,92,FALSE),0)</f>
        <v>0</v>
      </c>
      <c r="G41" s="431">
        <f>IF(COUNTIF($H$14:$H$30,28),VLOOKUP(28,$H$14:$CW$30,94,FALSE),0)</f>
        <v>0</v>
      </c>
      <c r="I41" s="388" t="s">
        <v>197</v>
      </c>
      <c r="J41" s="1478">
        <f ca="1">SUMIF(CV14:CV30,"&lt;2000",CU14:CU30)</f>
        <v>58493.6875</v>
      </c>
      <c r="K41" s="1478"/>
      <c r="L41" s="1169">
        <f ca="1">R39*ﾃﾞｰﾀ入力!A8</f>
        <v>39690</v>
      </c>
      <c r="M41" s="1169"/>
      <c r="N41" s="1169"/>
      <c r="O41" s="1169"/>
      <c r="P41" s="1169"/>
      <c r="Q41" s="1169"/>
      <c r="R41" s="1169"/>
      <c r="S41" s="1169"/>
      <c r="T41" s="1169"/>
      <c r="U41" s="1169"/>
      <c r="V41" s="1169"/>
      <c r="W41" s="1169"/>
      <c r="X41" s="389"/>
      <c r="Y41" s="390"/>
      <c r="Z41" s="1375"/>
      <c r="AA41" s="1376"/>
      <c r="AB41" s="1376"/>
      <c r="AC41" s="1376"/>
      <c r="AD41" s="1376"/>
      <c r="AE41" s="1376"/>
      <c r="AF41" s="1376"/>
      <c r="AG41" s="1376"/>
      <c r="AH41" s="1376"/>
      <c r="AI41" s="1376"/>
      <c r="AJ41" s="1376"/>
      <c r="AK41" s="1376"/>
      <c r="AL41" s="1376"/>
      <c r="AM41" s="1376"/>
      <c r="AN41" s="1376"/>
      <c r="AO41" s="1376"/>
      <c r="AP41" s="1376"/>
      <c r="AQ41" s="1376"/>
      <c r="AR41" s="1376"/>
      <c r="AS41" s="1376"/>
      <c r="AT41" s="1376"/>
      <c r="AU41" s="1376"/>
      <c r="AV41" s="1376"/>
      <c r="AW41" s="1376"/>
      <c r="AX41" s="1376"/>
      <c r="AY41" s="1376"/>
      <c r="AZ41" s="1376"/>
      <c r="BA41" s="1376"/>
      <c r="BB41" s="1376"/>
      <c r="BC41" s="1376"/>
      <c r="BD41" s="1376"/>
      <c r="BE41" s="1376"/>
      <c r="BF41" s="1376"/>
      <c r="BG41" s="1376"/>
      <c r="BH41" s="1376"/>
      <c r="BI41" s="1376"/>
      <c r="BJ41" s="1376"/>
      <c r="BK41" s="1376"/>
      <c r="BL41" s="1376"/>
      <c r="BM41" s="1376"/>
      <c r="BN41" s="1376"/>
      <c r="BO41" s="1376"/>
      <c r="BP41" s="1376"/>
      <c r="BQ41" s="1376"/>
      <c r="BR41" s="1376"/>
      <c r="BS41" s="1376"/>
      <c r="BT41" s="1376"/>
      <c r="BU41" s="1376"/>
      <c r="BV41" s="1376"/>
      <c r="BW41" s="1376"/>
      <c r="BX41" s="1376"/>
      <c r="BY41" s="1376"/>
      <c r="BZ41" s="1376"/>
      <c r="CA41" s="1376"/>
      <c r="CB41" s="1376"/>
      <c r="CC41" s="1376"/>
      <c r="CD41" s="1376"/>
      <c r="CE41" s="1376"/>
      <c r="CF41" s="1376"/>
      <c r="CG41" s="1376"/>
      <c r="CH41" s="1376"/>
      <c r="CI41" s="1377"/>
      <c r="CP41" s="64"/>
      <c r="CT41" s="64"/>
      <c r="CU41" s="64"/>
      <c r="CV41" s="64"/>
    </row>
    <row r="42" spans="1:126" ht="22.5" customHeight="1">
      <c r="A42" s="443">
        <f t="shared" si="8"/>
        <v>29</v>
      </c>
      <c r="B42" s="269" t="str">
        <f>ｼﾌﾄ原本!C33</f>
        <v>S.I（本部</v>
      </c>
      <c r="C42" s="782">
        <f>ｼﾌﾄ原本!AB33</f>
        <v>0</v>
      </c>
      <c r="D42" s="435">
        <f>IF(COUNTIF($H$14:$H$30,29),VLOOKUP(29,$H$14:$CU$30,3,FALSE),0)</f>
        <v>0</v>
      </c>
      <c r="E42" s="429">
        <f>IF(COUNTIF($H$14:$H$30,29),VLOOKUP(29,$H$14:$CU$30,4,FALSE),0)</f>
        <v>0</v>
      </c>
      <c r="F42" s="430">
        <f>IF(COUNTIF($H$14:$H$30,29),VLOOKUP(29,$H$14:$CU$30,92,FALSE),0)</f>
        <v>0</v>
      </c>
      <c r="G42" s="431">
        <f>IF(COUNTIF($H$14:$H$30,29),VLOOKUP(29,$H$14:$CW$30,94,FALSE),0)</f>
        <v>0</v>
      </c>
      <c r="I42" s="385" t="s">
        <v>201</v>
      </c>
      <c r="J42" s="1187">
        <f ca="1">(J41)/J35</f>
        <v>0.19497895833333334</v>
      </c>
      <c r="K42" s="1187"/>
      <c r="L42" s="1187">
        <f ca="1">L41/J35</f>
        <v>0.1323</v>
      </c>
      <c r="M42" s="1187"/>
      <c r="N42" s="1187"/>
      <c r="O42" s="1187"/>
      <c r="P42" s="1187"/>
      <c r="Q42" s="1187"/>
      <c r="R42" s="1187"/>
      <c r="S42" s="1187"/>
      <c r="T42" s="1187"/>
      <c r="U42" s="1187"/>
      <c r="V42" s="1187"/>
      <c r="W42" s="1187"/>
      <c r="X42" s="392"/>
      <c r="Y42" s="393"/>
      <c r="Z42" s="1375"/>
      <c r="AA42" s="1376"/>
      <c r="AB42" s="1376"/>
      <c r="AC42" s="1376"/>
      <c r="AD42" s="1376"/>
      <c r="AE42" s="1376"/>
      <c r="AF42" s="1376"/>
      <c r="AG42" s="1376"/>
      <c r="AH42" s="1376"/>
      <c r="AI42" s="1376"/>
      <c r="AJ42" s="1376"/>
      <c r="AK42" s="1376"/>
      <c r="AL42" s="1376"/>
      <c r="AM42" s="1376"/>
      <c r="AN42" s="1376"/>
      <c r="AO42" s="1376"/>
      <c r="AP42" s="1376"/>
      <c r="AQ42" s="1376"/>
      <c r="AR42" s="1376"/>
      <c r="AS42" s="1376"/>
      <c r="AT42" s="1376"/>
      <c r="AU42" s="1376"/>
      <c r="AV42" s="1376"/>
      <c r="AW42" s="1376"/>
      <c r="AX42" s="1376"/>
      <c r="AY42" s="1376"/>
      <c r="AZ42" s="1376"/>
      <c r="BA42" s="1376"/>
      <c r="BB42" s="1376"/>
      <c r="BC42" s="1376"/>
      <c r="BD42" s="1376"/>
      <c r="BE42" s="1376"/>
      <c r="BF42" s="1376"/>
      <c r="BG42" s="1376"/>
      <c r="BH42" s="1376"/>
      <c r="BI42" s="1376"/>
      <c r="BJ42" s="1376"/>
      <c r="BK42" s="1376"/>
      <c r="BL42" s="1376"/>
      <c r="BM42" s="1376"/>
      <c r="BN42" s="1376"/>
      <c r="BO42" s="1376"/>
      <c r="BP42" s="1376"/>
      <c r="BQ42" s="1376"/>
      <c r="BR42" s="1376"/>
      <c r="BS42" s="1376"/>
      <c r="BT42" s="1376"/>
      <c r="BU42" s="1376"/>
      <c r="BV42" s="1376"/>
      <c r="BW42" s="1376"/>
      <c r="BX42" s="1376"/>
      <c r="BY42" s="1376"/>
      <c r="BZ42" s="1376"/>
      <c r="CA42" s="1376"/>
      <c r="CB42" s="1376"/>
      <c r="CC42" s="1376"/>
      <c r="CD42" s="1376"/>
      <c r="CE42" s="1376"/>
      <c r="CF42" s="1376"/>
      <c r="CG42" s="1376"/>
      <c r="CH42" s="1376"/>
      <c r="CI42" s="1377"/>
      <c r="CP42" s="64"/>
      <c r="CT42" s="64"/>
      <c r="CU42" s="64"/>
      <c r="CV42" s="64"/>
    </row>
    <row r="43" spans="1:126" ht="22.5" customHeight="1">
      <c r="A43" s="443">
        <f t="shared" si="8"/>
        <v>30</v>
      </c>
      <c r="B43" s="269" t="str">
        <f>ｼﾌﾄ原本!C34</f>
        <v>不足①</v>
      </c>
      <c r="C43" s="780">
        <f>ｼﾌﾄ原本!AB34</f>
        <v>0</v>
      </c>
      <c r="D43" s="435">
        <f>IF(COUNTIF($H$14:$H$30,30),VLOOKUP(30,$H$14:$CU$30,3,FALSE),0)</f>
        <v>0</v>
      </c>
      <c r="E43" s="429">
        <f>IF(COUNTIF($H$14:$H$30,30),VLOOKUP(30,$H$14:$CU$30,4,FALSE),0)</f>
        <v>0</v>
      </c>
      <c r="F43" s="430">
        <f>IF(COUNTIF($H$14:$H$30,30),VLOOKUP(30,$H$14:$CU$30,92,FALSE),0)</f>
        <v>0</v>
      </c>
      <c r="G43" s="431">
        <f>IF(COUNTIF($H$14:$H$30,30),VLOOKUP(30,$H$14:$CW$30,94,FALSE),0)</f>
        <v>0</v>
      </c>
      <c r="I43" s="395"/>
      <c r="J43" s="396"/>
      <c r="K43" s="396"/>
      <c r="L43" s="396"/>
      <c r="M43" s="396"/>
      <c r="N43" s="396"/>
      <c r="O43" s="396"/>
      <c r="P43" s="396"/>
      <c r="Q43" s="396"/>
      <c r="R43" s="396"/>
      <c r="S43" s="396"/>
      <c r="T43" s="396"/>
      <c r="U43" s="396"/>
      <c r="V43" s="396"/>
      <c r="W43" s="396"/>
      <c r="Z43" s="1375"/>
      <c r="AA43" s="1376"/>
      <c r="AB43" s="1376"/>
      <c r="AC43" s="1376"/>
      <c r="AD43" s="1376"/>
      <c r="AE43" s="1376"/>
      <c r="AF43" s="1376"/>
      <c r="AG43" s="1376"/>
      <c r="AH43" s="1376"/>
      <c r="AI43" s="1376"/>
      <c r="AJ43" s="1376"/>
      <c r="AK43" s="1376"/>
      <c r="AL43" s="1376"/>
      <c r="AM43" s="1376"/>
      <c r="AN43" s="1376"/>
      <c r="AO43" s="1376"/>
      <c r="AP43" s="1376"/>
      <c r="AQ43" s="1376"/>
      <c r="AR43" s="1376"/>
      <c r="AS43" s="1376"/>
      <c r="AT43" s="1376"/>
      <c r="AU43" s="1376"/>
      <c r="AV43" s="1376"/>
      <c r="AW43" s="1376"/>
      <c r="AX43" s="1376"/>
      <c r="AY43" s="1376"/>
      <c r="AZ43" s="1376"/>
      <c r="BA43" s="1376"/>
      <c r="BB43" s="1376"/>
      <c r="BC43" s="1376"/>
      <c r="BD43" s="1376"/>
      <c r="BE43" s="1376"/>
      <c r="BF43" s="1376"/>
      <c r="BG43" s="1376"/>
      <c r="BH43" s="1376"/>
      <c r="BI43" s="1376"/>
      <c r="BJ43" s="1376"/>
      <c r="BK43" s="1376"/>
      <c r="BL43" s="1376"/>
      <c r="BM43" s="1376"/>
      <c r="BN43" s="1376"/>
      <c r="BO43" s="1376"/>
      <c r="BP43" s="1376"/>
      <c r="BQ43" s="1376"/>
      <c r="BR43" s="1376"/>
      <c r="BS43" s="1376"/>
      <c r="BT43" s="1376"/>
      <c r="BU43" s="1376"/>
      <c r="BV43" s="1376"/>
      <c r="BW43" s="1376"/>
      <c r="BX43" s="1376"/>
      <c r="BY43" s="1376"/>
      <c r="BZ43" s="1376"/>
      <c r="CA43" s="1376"/>
      <c r="CB43" s="1376"/>
      <c r="CC43" s="1376"/>
      <c r="CD43" s="1376"/>
      <c r="CE43" s="1376"/>
      <c r="CF43" s="1376"/>
      <c r="CG43" s="1376"/>
      <c r="CH43" s="1376"/>
      <c r="CI43" s="1377"/>
      <c r="CP43" s="64"/>
      <c r="CT43" s="64"/>
      <c r="CU43" s="64"/>
      <c r="CV43" s="64"/>
    </row>
    <row r="44" spans="1:126" ht="22.5" customHeight="1">
      <c r="A44" s="443">
        <f t="shared" si="8"/>
        <v>31</v>
      </c>
      <c r="B44" s="269">
        <f>ｼﾌﾄ原本!C35</f>
        <v>0</v>
      </c>
      <c r="C44" s="785">
        <f>ｼﾌﾄ原本!E35</f>
        <v>0</v>
      </c>
      <c r="D44" s="435">
        <f>IF(COUNTIF($H$14:$H$30,31),VLOOKUP(31,$H$14:$CU$30,3,FALSE),0)</f>
        <v>0</v>
      </c>
      <c r="E44" s="429">
        <f>IF(COUNTIF($H$14:$H$30,31),VLOOKUP(31,$H$14:$CU$30,4,FALSE),0)</f>
        <v>0</v>
      </c>
      <c r="F44" s="430">
        <f>IF(COUNTIF($H$14:$H$30,31),VLOOKUP(31,$H$14:$CU$30,92,FALSE),0)</f>
        <v>0</v>
      </c>
      <c r="G44" s="431">
        <f>IF(COUNTIF($H$14:$H$30,31),VLOOKUP(31,$H$14:$CW$30,94,FALSE),0)</f>
        <v>0</v>
      </c>
      <c r="I44" s="395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Z44" s="1375"/>
      <c r="AA44" s="1376"/>
      <c r="AB44" s="1376"/>
      <c r="AC44" s="1376"/>
      <c r="AD44" s="1376"/>
      <c r="AE44" s="1376"/>
      <c r="AF44" s="1376"/>
      <c r="AG44" s="1376"/>
      <c r="AH44" s="1376"/>
      <c r="AI44" s="1376"/>
      <c r="AJ44" s="1376"/>
      <c r="AK44" s="1376"/>
      <c r="AL44" s="1376"/>
      <c r="AM44" s="1376"/>
      <c r="AN44" s="1376"/>
      <c r="AO44" s="1376"/>
      <c r="AP44" s="1376"/>
      <c r="AQ44" s="1376"/>
      <c r="AR44" s="1376"/>
      <c r="AS44" s="1376"/>
      <c r="AT44" s="1376"/>
      <c r="AU44" s="1376"/>
      <c r="AV44" s="1376"/>
      <c r="AW44" s="1376"/>
      <c r="AX44" s="1376"/>
      <c r="AY44" s="1376"/>
      <c r="AZ44" s="1376"/>
      <c r="BA44" s="1376"/>
      <c r="BB44" s="1376"/>
      <c r="BC44" s="1376"/>
      <c r="BD44" s="1376"/>
      <c r="BE44" s="1376"/>
      <c r="BF44" s="1376"/>
      <c r="BG44" s="1376"/>
      <c r="BH44" s="1376"/>
      <c r="BI44" s="1376"/>
      <c r="BJ44" s="1376"/>
      <c r="BK44" s="1376"/>
      <c r="BL44" s="1376"/>
      <c r="BM44" s="1376"/>
      <c r="BN44" s="1376"/>
      <c r="BO44" s="1376"/>
      <c r="BP44" s="1376"/>
      <c r="BQ44" s="1376"/>
      <c r="BR44" s="1376"/>
      <c r="BS44" s="1376"/>
      <c r="BT44" s="1376"/>
      <c r="BU44" s="1376"/>
      <c r="BV44" s="1376"/>
      <c r="BW44" s="1376"/>
      <c r="BX44" s="1376"/>
      <c r="BY44" s="1376"/>
      <c r="BZ44" s="1376"/>
      <c r="CA44" s="1376"/>
      <c r="CB44" s="1376"/>
      <c r="CC44" s="1376"/>
      <c r="CD44" s="1376"/>
      <c r="CE44" s="1376"/>
      <c r="CF44" s="1376"/>
      <c r="CG44" s="1376"/>
      <c r="CH44" s="1376"/>
      <c r="CI44" s="1377"/>
    </row>
    <row r="45" spans="1:126" ht="22.5" customHeight="1" thickBot="1">
      <c r="A45" s="443">
        <f t="shared" si="8"/>
        <v>32</v>
      </c>
      <c r="B45" s="269">
        <f>ｼﾌﾄ原本!C36</f>
        <v>0</v>
      </c>
      <c r="C45" s="785">
        <f>ｼﾌﾄ原本!E36</f>
        <v>0</v>
      </c>
      <c r="D45" s="435">
        <f>IF(COUNTIF($H$14:$H$30,32),VLOOKUP(32,$H$14:$CU$30,3,FALSE),0)</f>
        <v>0</v>
      </c>
      <c r="E45" s="429">
        <f>IF(COUNTIF($H$14:$H$30,32),VLOOKUP(32,$H$14:$CU$30,4,FALSE),0)</f>
        <v>0</v>
      </c>
      <c r="F45" s="430">
        <f>IF(COUNTIF($H$14:$H$30,32),VLOOKUP(32,$H$14:$CU$30,92,FALSE),0)</f>
        <v>0</v>
      </c>
      <c r="G45" s="431">
        <f>IF(COUNTIF($H$14:$H$30,32),VLOOKUP(32,$H$14:$CW$30,94,FALSE),0)</f>
        <v>0</v>
      </c>
      <c r="I45" s="395"/>
      <c r="J45" s="396"/>
      <c r="K45" s="396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6"/>
      <c r="Z45" s="1378"/>
      <c r="AA45" s="1379"/>
      <c r="AB45" s="1379"/>
      <c r="AC45" s="1379"/>
      <c r="AD45" s="1379"/>
      <c r="AE45" s="1379"/>
      <c r="AF45" s="1379"/>
      <c r="AG45" s="1379"/>
      <c r="AH45" s="1379"/>
      <c r="AI45" s="1379"/>
      <c r="AJ45" s="1379"/>
      <c r="AK45" s="1379"/>
      <c r="AL45" s="1379"/>
      <c r="AM45" s="1379"/>
      <c r="AN45" s="1379"/>
      <c r="AO45" s="1379"/>
      <c r="AP45" s="1379"/>
      <c r="AQ45" s="1379"/>
      <c r="AR45" s="1379"/>
      <c r="AS45" s="1379"/>
      <c r="AT45" s="1379"/>
      <c r="AU45" s="1379"/>
      <c r="AV45" s="1379"/>
      <c r="AW45" s="1379"/>
      <c r="AX45" s="1379"/>
      <c r="AY45" s="1379"/>
      <c r="AZ45" s="1379"/>
      <c r="BA45" s="1379"/>
      <c r="BB45" s="1379"/>
      <c r="BC45" s="1379"/>
      <c r="BD45" s="1379"/>
      <c r="BE45" s="1379"/>
      <c r="BF45" s="1379"/>
      <c r="BG45" s="1379"/>
      <c r="BH45" s="1379"/>
      <c r="BI45" s="1379"/>
      <c r="BJ45" s="1379"/>
      <c r="BK45" s="1379"/>
      <c r="BL45" s="1379"/>
      <c r="BM45" s="1379"/>
      <c r="BN45" s="1379"/>
      <c r="BO45" s="1379"/>
      <c r="BP45" s="1379"/>
      <c r="BQ45" s="1379"/>
      <c r="BR45" s="1379"/>
      <c r="BS45" s="1379"/>
      <c r="BT45" s="1379"/>
      <c r="BU45" s="1379"/>
      <c r="BV45" s="1379"/>
      <c r="BW45" s="1379"/>
      <c r="BX45" s="1379"/>
      <c r="BY45" s="1379"/>
      <c r="BZ45" s="1379"/>
      <c r="CA45" s="1379"/>
      <c r="CB45" s="1379"/>
      <c r="CC45" s="1379"/>
      <c r="CD45" s="1379"/>
      <c r="CE45" s="1379"/>
      <c r="CF45" s="1379"/>
      <c r="CG45" s="1379"/>
      <c r="CH45" s="1379"/>
      <c r="CI45" s="1380"/>
    </row>
    <row r="46" spans="1:126" ht="22.5" customHeight="1" thickBot="1">
      <c r="A46" s="444">
        <f t="shared" si="8"/>
        <v>33</v>
      </c>
      <c r="B46" s="445">
        <f>ｼﾌﾄ原本!C37</f>
        <v>0</v>
      </c>
      <c r="C46" s="786">
        <f>ｼﾌﾄ原本!E37</f>
        <v>0</v>
      </c>
      <c r="D46" s="437">
        <f>IF(COUNTIF($H$14:$H$30,33),VLOOKUP(33,$H$14:$CU$30,3,FALSE),0)</f>
        <v>0</v>
      </c>
      <c r="E46" s="438">
        <f>IF(COUNTIF($H$14:$H$30,33),VLOOKUP(33,$H$14:$CU$30,4,FALSE),0)</f>
        <v>0</v>
      </c>
      <c r="F46" s="439">
        <f>IF(COUNTIF($H$14:$H$30,33),VLOOKUP(33,$H$14:$CU$30,92,FALSE),0)</f>
        <v>0</v>
      </c>
      <c r="G46" s="440">
        <f>IF(COUNTIF($H$14:$H$30,33),VLOOKUP(33,$H$14:$CW$30,94,FALSE),0)</f>
        <v>0</v>
      </c>
      <c r="I46" s="395"/>
      <c r="J46" s="396"/>
      <c r="K46" s="396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6"/>
    </row>
    <row r="47" spans="1:126" ht="20.25" customHeight="1">
      <c r="I47" s="385" t="s">
        <v>199</v>
      </c>
      <c r="J47" s="1382">
        <f ca="1">J41/K39</f>
        <v>1285.5755494505495</v>
      </c>
      <c r="K47" s="1382"/>
      <c r="L47" s="1382">
        <f>ﾃﾞｰﾀ入力!A8</f>
        <v>1260</v>
      </c>
      <c r="M47" s="1382"/>
      <c r="N47" s="1382"/>
      <c r="O47" s="1382"/>
      <c r="P47" s="1382"/>
      <c r="Q47" s="1382"/>
      <c r="R47" s="1382"/>
      <c r="S47" s="1382"/>
      <c r="T47" s="1382"/>
      <c r="U47" s="1382"/>
      <c r="V47" s="1382"/>
      <c r="W47" s="1382"/>
      <c r="DP47" s="221"/>
      <c r="DT47" s="69"/>
      <c r="DU47" s="69"/>
      <c r="DV47" s="69"/>
    </row>
    <row r="48" spans="1:126" ht="20.25" customHeight="1">
      <c r="I48" s="385" t="s">
        <v>82</v>
      </c>
      <c r="J48" s="1169">
        <f ca="1">CW31</f>
        <v>6701</v>
      </c>
      <c r="K48" s="1169"/>
      <c r="L48" s="1381"/>
      <c r="M48" s="1381"/>
      <c r="N48" s="1381"/>
      <c r="O48" s="1381"/>
      <c r="P48" s="1381"/>
      <c r="Q48" s="1381"/>
      <c r="R48" s="1381"/>
      <c r="S48" s="1381"/>
      <c r="T48" s="1381"/>
      <c r="U48" s="1381"/>
      <c r="V48" s="1381"/>
      <c r="W48" s="1381"/>
    </row>
    <row r="49" spans="11:19" ht="20.25" customHeight="1">
      <c r="K49" s="64"/>
      <c r="L49" s="398"/>
      <c r="M49" s="398"/>
      <c r="N49" s="64"/>
      <c r="O49" s="64"/>
      <c r="P49" s="64"/>
      <c r="Q49" s="64"/>
      <c r="R49" s="64"/>
      <c r="S49" s="64"/>
    </row>
    <row r="50" spans="11:19" ht="20.25" customHeight="1">
      <c r="K50" s="64"/>
      <c r="L50" s="66"/>
      <c r="M50" s="66"/>
      <c r="N50" s="64"/>
      <c r="O50" s="64"/>
      <c r="P50" s="64"/>
      <c r="Q50" s="64"/>
      <c r="R50" s="64"/>
      <c r="S50" s="64"/>
    </row>
    <row r="51" spans="11:19" ht="20.25" customHeight="1">
      <c r="L51" s="64"/>
      <c r="M51" s="64"/>
    </row>
    <row r="52" spans="11:19" ht="20.25" customHeight="1">
      <c r="L52" s="64"/>
      <c r="M52" s="64"/>
    </row>
  </sheetData>
  <sheetProtection formatCells="0"/>
  <mergeCells count="349">
    <mergeCell ref="CH36:CI36"/>
    <mergeCell ref="CH37:CI37"/>
    <mergeCell ref="CH38:CI38"/>
    <mergeCell ref="CH39:CI39"/>
    <mergeCell ref="Z36:AY36"/>
    <mergeCell ref="X32:AA32"/>
    <mergeCell ref="BV39:CG39"/>
    <mergeCell ref="BV35:CG35"/>
    <mergeCell ref="BV36:CG36"/>
    <mergeCell ref="BV38:CG38"/>
    <mergeCell ref="BT39:BU39"/>
    <mergeCell ref="BF38:BG38"/>
    <mergeCell ref="BT36:BU36"/>
    <mergeCell ref="BT37:BU37"/>
    <mergeCell ref="BT38:BU38"/>
    <mergeCell ref="AZ37:BE37"/>
    <mergeCell ref="Z38:AY38"/>
    <mergeCell ref="Z39:AY39"/>
    <mergeCell ref="BH35:BS35"/>
    <mergeCell ref="BH37:BS37"/>
    <mergeCell ref="BH38:BS38"/>
    <mergeCell ref="BH39:BS39"/>
    <mergeCell ref="BF39:BG39"/>
    <mergeCell ref="BV34:CI34"/>
    <mergeCell ref="CH35:CI35"/>
    <mergeCell ref="CJ31:CM31"/>
    <mergeCell ref="CF32:CI32"/>
    <mergeCell ref="BT35:BU35"/>
    <mergeCell ref="CJ32:CM32"/>
    <mergeCell ref="AZ35:BE35"/>
    <mergeCell ref="AZ31:BC31"/>
    <mergeCell ref="BD31:BG31"/>
    <mergeCell ref="AB33:AE33"/>
    <mergeCell ref="AF33:AI33"/>
    <mergeCell ref="AF31:AI31"/>
    <mergeCell ref="CF31:CI31"/>
    <mergeCell ref="BP31:BS31"/>
    <mergeCell ref="AJ32:AM32"/>
    <mergeCell ref="BH32:BK32"/>
    <mergeCell ref="K1:U1"/>
    <mergeCell ref="V1:Y1"/>
    <mergeCell ref="AZ6:BC6"/>
    <mergeCell ref="BD6:BG6"/>
    <mergeCell ref="AZ7:BC7"/>
    <mergeCell ref="BD7:BG7"/>
    <mergeCell ref="AN5:AQ5"/>
    <mergeCell ref="AR5:AU5"/>
    <mergeCell ref="AR1:AU1"/>
    <mergeCell ref="BD5:BG5"/>
    <mergeCell ref="AZ5:BC5"/>
    <mergeCell ref="AZ1:BC1"/>
    <mergeCell ref="AZ3:BC3"/>
    <mergeCell ref="AV5:AY5"/>
    <mergeCell ref="AC1:AI1"/>
    <mergeCell ref="AJ1:AM1"/>
    <mergeCell ref="L3:O3"/>
    <mergeCell ref="AF6:AI6"/>
    <mergeCell ref="AR7:AU7"/>
    <mergeCell ref="AJ3:AM3"/>
    <mergeCell ref="AN3:AQ3"/>
    <mergeCell ref="AB3:AE3"/>
    <mergeCell ref="BD1:BK1"/>
    <mergeCell ref="AN1:AQ1"/>
    <mergeCell ref="CN2:CO2"/>
    <mergeCell ref="CN4:CO4"/>
    <mergeCell ref="CN6:CO6"/>
    <mergeCell ref="CN7:CO7"/>
    <mergeCell ref="CN3:CO3"/>
    <mergeCell ref="CN5:CO5"/>
    <mergeCell ref="CF8:CI8"/>
    <mergeCell ref="X4:AA4"/>
    <mergeCell ref="X5:AA5"/>
    <mergeCell ref="AB5:AE5"/>
    <mergeCell ref="AB8:AE8"/>
    <mergeCell ref="AF8:AI8"/>
    <mergeCell ref="CJ4:CM4"/>
    <mergeCell ref="CJ7:CM7"/>
    <mergeCell ref="CF7:CI7"/>
    <mergeCell ref="BT6:BW6"/>
    <mergeCell ref="CB8:CE8"/>
    <mergeCell ref="BX7:CA7"/>
    <mergeCell ref="BT8:BW8"/>
    <mergeCell ref="BH8:BK8"/>
    <mergeCell ref="BL7:BO7"/>
    <mergeCell ref="BP7:BS7"/>
    <mergeCell ref="BT4:BW4"/>
    <mergeCell ref="BL5:BO5"/>
    <mergeCell ref="AF5:AI5"/>
    <mergeCell ref="CJ3:CM3"/>
    <mergeCell ref="CF5:CI5"/>
    <mergeCell ref="BT7:BW7"/>
    <mergeCell ref="BH5:BK5"/>
    <mergeCell ref="AV7:AY7"/>
    <mergeCell ref="BP4:BS4"/>
    <mergeCell ref="AR4:AU4"/>
    <mergeCell ref="AZ4:BC4"/>
    <mergeCell ref="BP6:BS6"/>
    <mergeCell ref="BH7:BK7"/>
    <mergeCell ref="BP5:BS5"/>
    <mergeCell ref="BH6:BK6"/>
    <mergeCell ref="BD3:BG3"/>
    <mergeCell ref="CB3:CE3"/>
    <mergeCell ref="BD4:BG4"/>
    <mergeCell ref="AF4:AI4"/>
    <mergeCell ref="AJ4:AM4"/>
    <mergeCell ref="AR3:AU3"/>
    <mergeCell ref="AF3:AI3"/>
    <mergeCell ref="AN4:AQ4"/>
    <mergeCell ref="CP13:CQ13"/>
    <mergeCell ref="CP14:CQ14"/>
    <mergeCell ref="CN13:CO13"/>
    <mergeCell ref="CN11:CO11"/>
    <mergeCell ref="CN10:CO10"/>
    <mergeCell ref="CN15:CO15"/>
    <mergeCell ref="AB4:AE4"/>
    <mergeCell ref="CF6:CI6"/>
    <mergeCell ref="CJ6:CM6"/>
    <mergeCell ref="BX4:CA4"/>
    <mergeCell ref="CB7:CE7"/>
    <mergeCell ref="CJ5:CM5"/>
    <mergeCell ref="CB5:CE5"/>
    <mergeCell ref="CB6:CE6"/>
    <mergeCell ref="AN6:AQ6"/>
    <mergeCell ref="AR6:AU6"/>
    <mergeCell ref="BD8:BG8"/>
    <mergeCell ref="AR8:AU8"/>
    <mergeCell ref="BH10:BK10"/>
    <mergeCell ref="CF10:CI10"/>
    <mergeCell ref="BP10:BS10"/>
    <mergeCell ref="BX10:CA10"/>
    <mergeCell ref="CB10:CE10"/>
    <mergeCell ref="BH9:BK9"/>
    <mergeCell ref="CP15:CQ15"/>
    <mergeCell ref="CP28:CQ28"/>
    <mergeCell ref="CP19:CQ19"/>
    <mergeCell ref="CN22:CO22"/>
    <mergeCell ref="CP23:CQ23"/>
    <mergeCell ref="CN20:CO20"/>
    <mergeCell ref="CP26:CQ26"/>
    <mergeCell ref="CP29:CQ29"/>
    <mergeCell ref="CP31:CQ31"/>
    <mergeCell ref="CN29:CO29"/>
    <mergeCell ref="CP30:CQ30"/>
    <mergeCell ref="CN31:CO31"/>
    <mergeCell ref="CN25:CO25"/>
    <mergeCell ref="CP24:CQ24"/>
    <mergeCell ref="CN19:CO19"/>
    <mergeCell ref="CN28:CO28"/>
    <mergeCell ref="CP27:CQ27"/>
    <mergeCell ref="CN30:CO30"/>
    <mergeCell ref="CN26:CO26"/>
    <mergeCell ref="CN27:CO27"/>
    <mergeCell ref="CP20:CQ20"/>
    <mergeCell ref="CN21:CO21"/>
    <mergeCell ref="CP21:CQ21"/>
    <mergeCell ref="CP22:CQ22"/>
    <mergeCell ref="CP25:CQ25"/>
    <mergeCell ref="CP16:CQ16"/>
    <mergeCell ref="CN17:CO17"/>
    <mergeCell ref="CP17:CQ17"/>
    <mergeCell ref="CN18:CO18"/>
    <mergeCell ref="CP18:CQ18"/>
    <mergeCell ref="CN16:CO16"/>
    <mergeCell ref="CN24:CO24"/>
    <mergeCell ref="CN23:CO23"/>
    <mergeCell ref="BL8:BO8"/>
    <mergeCell ref="BP8:BS8"/>
    <mergeCell ref="CJ8:CM8"/>
    <mergeCell ref="CJ9:CM9"/>
    <mergeCell ref="CF9:CI9"/>
    <mergeCell ref="BT5:BW5"/>
    <mergeCell ref="BX8:CA8"/>
    <mergeCell ref="BL6:BO6"/>
    <mergeCell ref="BX6:CA6"/>
    <mergeCell ref="BX5:CA5"/>
    <mergeCell ref="CF11:CI11"/>
    <mergeCell ref="CB11:CE11"/>
    <mergeCell ref="CJ11:CM11"/>
    <mergeCell ref="CN9:CO9"/>
    <mergeCell ref="CN14:CO14"/>
    <mergeCell ref="CN8:CO8"/>
    <mergeCell ref="BP9:BS9"/>
    <mergeCell ref="BX9:CA9"/>
    <mergeCell ref="BT9:BW9"/>
    <mergeCell ref="CJ10:CM10"/>
    <mergeCell ref="CA1:CE1"/>
    <mergeCell ref="BT1:BZ1"/>
    <mergeCell ref="CF3:CI3"/>
    <mergeCell ref="CB4:CE4"/>
    <mergeCell ref="CF4:CI4"/>
    <mergeCell ref="BH4:BK4"/>
    <mergeCell ref="BH3:BK3"/>
    <mergeCell ref="AV3:AY3"/>
    <mergeCell ref="BL4:BO4"/>
    <mergeCell ref="AV4:AY4"/>
    <mergeCell ref="BT3:BW3"/>
    <mergeCell ref="BX3:CA3"/>
    <mergeCell ref="BL3:BO3"/>
    <mergeCell ref="BP3:BS3"/>
    <mergeCell ref="X3:AA3"/>
    <mergeCell ref="AZ8:BC8"/>
    <mergeCell ref="AN8:AQ8"/>
    <mergeCell ref="AR9:AU9"/>
    <mergeCell ref="AN7:AQ7"/>
    <mergeCell ref="I8:J8"/>
    <mergeCell ref="L7:O7"/>
    <mergeCell ref="L8:O8"/>
    <mergeCell ref="I9:J9"/>
    <mergeCell ref="P9:S9"/>
    <mergeCell ref="AJ9:AM9"/>
    <mergeCell ref="AV8:AY8"/>
    <mergeCell ref="AV9:AY9"/>
    <mergeCell ref="I7:J7"/>
    <mergeCell ref="P7:S7"/>
    <mergeCell ref="X8:AA8"/>
    <mergeCell ref="X7:AA7"/>
    <mergeCell ref="AB7:AE7"/>
    <mergeCell ref="AN9:AQ9"/>
    <mergeCell ref="AF7:AI7"/>
    <mergeCell ref="AJ7:AM7"/>
    <mergeCell ref="L4:O4"/>
    <mergeCell ref="AJ6:AM6"/>
    <mergeCell ref="AJ5:AM5"/>
    <mergeCell ref="I3:J4"/>
    <mergeCell ref="L47:W47"/>
    <mergeCell ref="J47:K47"/>
    <mergeCell ref="J42:K42"/>
    <mergeCell ref="T5:W5"/>
    <mergeCell ref="I5:J6"/>
    <mergeCell ref="T7:W7"/>
    <mergeCell ref="P8:S8"/>
    <mergeCell ref="P5:S5"/>
    <mergeCell ref="L5:O5"/>
    <mergeCell ref="L6:O6"/>
    <mergeCell ref="T6:W6"/>
    <mergeCell ref="T9:W9"/>
    <mergeCell ref="T8:W8"/>
    <mergeCell ref="P31:S31"/>
    <mergeCell ref="T31:W31"/>
    <mergeCell ref="P3:S3"/>
    <mergeCell ref="T3:W3"/>
    <mergeCell ref="P4:S4"/>
    <mergeCell ref="T4:W4"/>
    <mergeCell ref="J48:K48"/>
    <mergeCell ref="L48:W48"/>
    <mergeCell ref="L42:W42"/>
    <mergeCell ref="I11:J11"/>
    <mergeCell ref="J41:K41"/>
    <mergeCell ref="J34:K34"/>
    <mergeCell ref="L34:W34"/>
    <mergeCell ref="I10:J10"/>
    <mergeCell ref="L31:O31"/>
    <mergeCell ref="L10:O10"/>
    <mergeCell ref="L11:O11"/>
    <mergeCell ref="P11:S11"/>
    <mergeCell ref="T11:W11"/>
    <mergeCell ref="R39:W39"/>
    <mergeCell ref="J40:K40"/>
    <mergeCell ref="L40:W40"/>
    <mergeCell ref="J38:K38"/>
    <mergeCell ref="J37:K37"/>
    <mergeCell ref="J35:W35"/>
    <mergeCell ref="L37:W37"/>
    <mergeCell ref="AZ39:BE39"/>
    <mergeCell ref="Z35:AY35"/>
    <mergeCell ref="BF36:BG36"/>
    <mergeCell ref="AZ36:BE36"/>
    <mergeCell ref="AJ31:AM31"/>
    <mergeCell ref="P6:S6"/>
    <mergeCell ref="P10:S10"/>
    <mergeCell ref="T10:W10"/>
    <mergeCell ref="X10:AA10"/>
    <mergeCell ref="X11:AA11"/>
    <mergeCell ref="AV6:AY6"/>
    <mergeCell ref="X9:AA9"/>
    <mergeCell ref="X31:AA31"/>
    <mergeCell ref="AB31:AE31"/>
    <mergeCell ref="AV31:AY31"/>
    <mergeCell ref="X6:AA6"/>
    <mergeCell ref="AB6:AE6"/>
    <mergeCell ref="AJ8:AM8"/>
    <mergeCell ref="Z37:AY37"/>
    <mergeCell ref="AN31:AQ31"/>
    <mergeCell ref="AR31:AU31"/>
    <mergeCell ref="BD9:BG9"/>
    <mergeCell ref="BD10:BG10"/>
    <mergeCell ref="BD11:BG11"/>
    <mergeCell ref="BV37:CG37"/>
    <mergeCell ref="AZ38:BE38"/>
    <mergeCell ref="BF37:BG37"/>
    <mergeCell ref="AR11:AU11"/>
    <mergeCell ref="AN11:AQ11"/>
    <mergeCell ref="BH11:BK11"/>
    <mergeCell ref="BT32:BW32"/>
    <mergeCell ref="BH31:BK31"/>
    <mergeCell ref="L41:W41"/>
    <mergeCell ref="BX31:CA31"/>
    <mergeCell ref="BT11:BW11"/>
    <mergeCell ref="BH36:BS36"/>
    <mergeCell ref="AR32:AU32"/>
    <mergeCell ref="AV32:AY32"/>
    <mergeCell ref="AZ32:BC32"/>
    <mergeCell ref="AB32:AE32"/>
    <mergeCell ref="L38:W38"/>
    <mergeCell ref="L32:O32"/>
    <mergeCell ref="AF32:AI32"/>
    <mergeCell ref="AN32:AQ32"/>
    <mergeCell ref="AB11:AE11"/>
    <mergeCell ref="AF11:AI11"/>
    <mergeCell ref="J36:W36"/>
    <mergeCell ref="BL31:BO31"/>
    <mergeCell ref="AB9:AE9"/>
    <mergeCell ref="AR10:AU10"/>
    <mergeCell ref="AJ10:AM10"/>
    <mergeCell ref="AN10:AQ10"/>
    <mergeCell ref="AJ11:AM11"/>
    <mergeCell ref="BF35:BG35"/>
    <mergeCell ref="BH34:BU34"/>
    <mergeCell ref="AZ11:BC11"/>
    <mergeCell ref="AV10:AY10"/>
    <mergeCell ref="AV11:AY11"/>
    <mergeCell ref="BT10:BW10"/>
    <mergeCell ref="BL9:BO9"/>
    <mergeCell ref="Z34:BG34"/>
    <mergeCell ref="BL10:BO10"/>
    <mergeCell ref="Z40:CI45"/>
    <mergeCell ref="J32:K32"/>
    <mergeCell ref="P32:S32"/>
    <mergeCell ref="T32:W32"/>
    <mergeCell ref="L9:O9"/>
    <mergeCell ref="AF9:AI9"/>
    <mergeCell ref="BX11:CA11"/>
    <mergeCell ref="BD32:BG32"/>
    <mergeCell ref="BL32:BO32"/>
    <mergeCell ref="BP32:BS32"/>
    <mergeCell ref="AZ9:BC9"/>
    <mergeCell ref="J12:K12"/>
    <mergeCell ref="J13:K13"/>
    <mergeCell ref="BL11:BO11"/>
    <mergeCell ref="BP11:BS11"/>
    <mergeCell ref="AZ10:BC10"/>
    <mergeCell ref="AB10:AE10"/>
    <mergeCell ref="AF10:AI10"/>
    <mergeCell ref="L39:Q39"/>
    <mergeCell ref="CB9:CE9"/>
    <mergeCell ref="BX32:CA32"/>
    <mergeCell ref="CB32:CE32"/>
    <mergeCell ref="BT31:BW31"/>
    <mergeCell ref="CB31:CE31"/>
  </mergeCells>
  <phoneticPr fontId="41"/>
  <conditionalFormatting sqref="L31:O31">
    <cfRule type="cellIs" dxfId="274" priority="2" stopIfTrue="1" operator="greaterThan">
      <formula>$L$11</formula>
    </cfRule>
  </conditionalFormatting>
  <conditionalFormatting sqref="L32:CM32">
    <cfRule type="cellIs" dxfId="273" priority="21" stopIfTrue="1" operator="lessThan">
      <formula>0</formula>
    </cfRule>
  </conditionalFormatting>
  <conditionalFormatting sqref="P31:S31">
    <cfRule type="cellIs" dxfId="272" priority="3" stopIfTrue="1" operator="greaterThan">
      <formula>$P$11</formula>
    </cfRule>
  </conditionalFormatting>
  <conditionalFormatting sqref="T31:W31">
    <cfRule type="cellIs" dxfId="271" priority="4" stopIfTrue="1" operator="greaterThan">
      <formula>$T$11</formula>
    </cfRule>
  </conditionalFormatting>
  <conditionalFormatting sqref="X31:AA31">
    <cfRule type="cellIs" dxfId="270" priority="5" stopIfTrue="1" operator="greaterThan">
      <formula>$X$11</formula>
    </cfRule>
  </conditionalFormatting>
  <conditionalFormatting sqref="AB31:AE31">
    <cfRule type="cellIs" dxfId="269" priority="6" stopIfTrue="1" operator="greaterThan">
      <formula>$AB$11</formula>
    </cfRule>
  </conditionalFormatting>
  <conditionalFormatting sqref="AF31:AI31">
    <cfRule type="cellIs" dxfId="268" priority="7" stopIfTrue="1" operator="greaterThan">
      <formula>$AF$11</formula>
    </cfRule>
  </conditionalFormatting>
  <conditionalFormatting sqref="AJ31:AM31">
    <cfRule type="cellIs" dxfId="267" priority="8" stopIfTrue="1" operator="greaterThan">
      <formula>$AJ$11</formula>
    </cfRule>
  </conditionalFormatting>
  <conditionalFormatting sqref="AN31:AQ31">
    <cfRule type="cellIs" dxfId="266" priority="9" stopIfTrue="1" operator="greaterThan">
      <formula>$AN$11</formula>
    </cfRule>
  </conditionalFormatting>
  <conditionalFormatting sqref="AR31:AU31">
    <cfRule type="cellIs" dxfId="265" priority="10" stopIfTrue="1" operator="greaterThan">
      <formula>$AR$11</formula>
    </cfRule>
  </conditionalFormatting>
  <conditionalFormatting sqref="AV31:AY31">
    <cfRule type="cellIs" dxfId="264" priority="11" stopIfTrue="1" operator="greaterThan">
      <formula>$AV$11</formula>
    </cfRule>
  </conditionalFormatting>
  <conditionalFormatting sqref="AZ1:BC1">
    <cfRule type="expression" dxfId="263" priority="1" stopIfTrue="1">
      <formula>"WEEKDAY($AX$1)=1"</formula>
    </cfRule>
  </conditionalFormatting>
  <conditionalFormatting sqref="AZ31:BC31">
    <cfRule type="cellIs" dxfId="262" priority="12" stopIfTrue="1" operator="greaterThan">
      <formula>$AZ$11</formula>
    </cfRule>
  </conditionalFormatting>
  <conditionalFormatting sqref="BD31:BG31">
    <cfRule type="cellIs" dxfId="261" priority="13" stopIfTrue="1" operator="greaterThan">
      <formula>$BD$11</formula>
    </cfRule>
  </conditionalFormatting>
  <conditionalFormatting sqref="BH31:BK31">
    <cfRule type="cellIs" dxfId="260" priority="14" stopIfTrue="1" operator="greaterThan">
      <formula>$BH$11</formula>
    </cfRule>
  </conditionalFormatting>
  <conditionalFormatting sqref="BL31:BO31">
    <cfRule type="cellIs" dxfId="259" priority="15" stopIfTrue="1" operator="greaterThan">
      <formula>$BL$11</formula>
    </cfRule>
  </conditionalFormatting>
  <conditionalFormatting sqref="BP31:BS31">
    <cfRule type="cellIs" dxfId="258" priority="22" stopIfTrue="1" operator="greaterThan">
      <formula>$BP$11</formula>
    </cfRule>
  </conditionalFormatting>
  <conditionalFormatting sqref="BT31:BW31">
    <cfRule type="cellIs" dxfId="257" priority="16" stopIfTrue="1" operator="greaterThan">
      <formula>$BT$11</formula>
    </cfRule>
  </conditionalFormatting>
  <conditionalFormatting sqref="BX31:CA31">
    <cfRule type="cellIs" dxfId="256" priority="20" stopIfTrue="1" operator="greaterThan">
      <formula>$BX$11</formula>
    </cfRule>
  </conditionalFormatting>
  <conditionalFormatting sqref="CB31:CE31">
    <cfRule type="cellIs" dxfId="255" priority="17" stopIfTrue="1" operator="greaterThan">
      <formula>$CB$11</formula>
    </cfRule>
  </conditionalFormatting>
  <conditionalFormatting sqref="CF31:CI31">
    <cfRule type="cellIs" dxfId="254" priority="18" stopIfTrue="1" operator="greaterThan">
      <formula>$CF$11</formula>
    </cfRule>
  </conditionalFormatting>
  <conditionalFormatting sqref="CJ31:CM31">
    <cfRule type="cellIs" dxfId="253" priority="19" stopIfTrue="1" operator="greaterThan">
      <formula>$CJ$11</formula>
    </cfRule>
  </conditionalFormatting>
  <printOptions horizontalCentered="1"/>
  <pageMargins left="0.19652777777777777" right="0.19652777777777777" top="0.19652777777777777" bottom="0.19652777777777777" header="0.51180555555555562" footer="0.51180555555555562"/>
  <pageSetup paperSize="9" scale="62" orientation="landscape" useFirstPageNumber="1" errors="NA" horizontalDpi="360" verticalDpi="360" r:id="rId1"/>
  <headerFooter alignWithMargins="0"/>
  <ignoredErrors>
    <ignoredError sqref="L14:CM18 L20:CM24 L19:AG19 AI19:CM19 L26:CM30 L25:BP25 BU25:CM25" unlockedFormula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DV52"/>
  <sheetViews>
    <sheetView showGridLines="0" showZeros="0" zoomScale="67" zoomScaleNormal="67" zoomScaleSheetLayoutView="50" workbookViewId="0">
      <selection activeCell="AI23" sqref="AI23"/>
    </sheetView>
  </sheetViews>
  <sheetFormatPr baseColWidth="10" defaultColWidth="3.83203125" defaultRowHeight="20.25" customHeight="1"/>
  <cols>
    <col min="1" max="1" width="3.5" style="64" customWidth="1"/>
    <col min="2" max="2" width="10.6640625" style="65" customWidth="1"/>
    <col min="3" max="3" width="6.6640625" style="65" customWidth="1"/>
    <col min="4" max="7" width="6.6640625" style="65" hidden="1" customWidth="1"/>
    <col min="8" max="8" width="6.6640625" style="64" customWidth="1"/>
    <col min="9" max="9" width="15" style="64" bestFit="1" customWidth="1"/>
    <col min="10" max="10" width="10.6640625" style="64" customWidth="1"/>
    <col min="11" max="11" width="11.33203125" style="65" customWidth="1"/>
    <col min="12" max="19" width="1.83203125" style="65" customWidth="1"/>
    <col min="20" max="78" width="1.83203125" style="64" customWidth="1"/>
    <col min="79" max="79" width="2.33203125" style="64" customWidth="1"/>
    <col min="80" max="91" width="1.83203125" style="64" customWidth="1"/>
    <col min="92" max="93" width="4.83203125" style="64" customWidth="1"/>
    <col min="94" max="94" width="4.83203125" style="221" customWidth="1"/>
    <col min="95" max="95" width="4.83203125" style="64" customWidth="1"/>
    <col min="96" max="97" width="8.6640625" style="64" customWidth="1"/>
    <col min="98" max="98" width="8.6640625" style="69" customWidth="1"/>
    <col min="99" max="99" width="12.33203125" style="69" customWidth="1"/>
    <col min="100" max="100" width="7.6640625" style="69" hidden="1" customWidth="1"/>
    <col min="101" max="101" width="6.6640625" style="64" customWidth="1"/>
    <col min="102" max="102" width="5.5" style="64" customWidth="1"/>
    <col min="103" max="16384" width="3.83203125" style="64"/>
  </cols>
  <sheetData>
    <row r="1" spans="1:105" ht="36" customHeight="1">
      <c r="K1" s="1248" t="str">
        <f>ﾃﾞｰﾀ入力!B4</f>
        <v>新宿三丁目</v>
      </c>
      <c r="L1" s="1248"/>
      <c r="M1" s="1248"/>
      <c r="N1" s="1248"/>
      <c r="O1" s="1248"/>
      <c r="P1" s="1248"/>
      <c r="Q1" s="1248"/>
      <c r="R1" s="1248"/>
      <c r="S1" s="1248"/>
      <c r="T1" s="1248"/>
      <c r="U1" s="1248"/>
      <c r="V1" s="1343" t="s">
        <v>139</v>
      </c>
      <c r="W1" s="1343"/>
      <c r="X1" s="1343"/>
      <c r="Y1" s="1343"/>
      <c r="Z1" s="222"/>
      <c r="AC1" s="1340">
        <f>ﾃﾞｰﾀ入力!B5</f>
        <v>4</v>
      </c>
      <c r="AD1" s="1340"/>
      <c r="AE1" s="1340"/>
      <c r="AF1" s="1340"/>
      <c r="AG1" s="1340"/>
      <c r="AH1" s="1340"/>
      <c r="AI1" s="1340"/>
      <c r="AJ1" s="1340" t="s">
        <v>8</v>
      </c>
      <c r="AK1" s="1340"/>
      <c r="AL1" s="1340"/>
      <c r="AM1" s="1340"/>
      <c r="AN1" s="1340">
        <v>25</v>
      </c>
      <c r="AO1" s="1340"/>
      <c r="AP1" s="1340"/>
      <c r="AQ1" s="1340"/>
      <c r="AR1" s="1340" t="s">
        <v>120</v>
      </c>
      <c r="AS1" s="1340"/>
      <c r="AT1" s="1340"/>
      <c r="AU1" s="1340"/>
      <c r="AV1" s="605"/>
      <c r="AW1" s="605"/>
      <c r="AX1" s="605"/>
      <c r="AY1" s="605"/>
      <c r="AZ1" s="1342">
        <f>DATE(ﾃﾞｰﾀ入力!B3,ﾃﾞｰﾀ入力!B5,AN1)</f>
        <v>46137</v>
      </c>
      <c r="BA1" s="1342"/>
      <c r="BB1" s="1342"/>
      <c r="BC1" s="1342"/>
      <c r="BD1" s="1341" t="s">
        <v>148</v>
      </c>
      <c r="BE1" s="1341"/>
      <c r="BF1" s="1341"/>
      <c r="BG1" s="1341"/>
      <c r="BH1" s="1341"/>
      <c r="BI1" s="1341"/>
      <c r="BJ1" s="1341"/>
      <c r="BK1" s="1341"/>
      <c r="BL1" s="223"/>
      <c r="BM1" s="223"/>
      <c r="BN1" s="223"/>
      <c r="BO1" s="223"/>
      <c r="BP1" s="223"/>
      <c r="BQ1" s="223"/>
      <c r="BR1" s="223"/>
      <c r="BS1" s="223"/>
      <c r="BT1" s="1294" t="s">
        <v>200</v>
      </c>
      <c r="BU1" s="1294"/>
      <c r="BV1" s="1294"/>
      <c r="BW1" s="1294"/>
      <c r="BX1" s="1294"/>
      <c r="BY1" s="1294"/>
      <c r="BZ1" s="1294"/>
      <c r="CA1" s="1293">
        <v>4</v>
      </c>
      <c r="CB1" s="1293"/>
      <c r="CC1" s="1293"/>
      <c r="CD1" s="1293"/>
      <c r="CE1" s="1293"/>
      <c r="CH1" s="69"/>
      <c r="CI1" s="69"/>
      <c r="CJ1" s="69"/>
      <c r="CP1" s="64"/>
      <c r="CT1" s="64"/>
      <c r="CU1" s="64"/>
      <c r="CV1" s="64"/>
    </row>
    <row r="2" spans="1:105" ht="20.25" customHeight="1">
      <c r="B2" s="224"/>
      <c r="I2" s="225"/>
      <c r="J2" s="226"/>
      <c r="K2" s="318"/>
      <c r="L2" s="351">
        <v>0.20833333333333334</v>
      </c>
      <c r="M2" s="352"/>
      <c r="N2" s="352"/>
      <c r="O2" s="353"/>
      <c r="P2" s="354">
        <v>0.25</v>
      </c>
      <c r="Q2" s="355"/>
      <c r="R2" s="355"/>
      <c r="S2" s="355"/>
      <c r="T2" s="355" t="s">
        <v>149</v>
      </c>
      <c r="U2" s="355"/>
      <c r="V2" s="356"/>
      <c r="W2" s="356"/>
      <c r="X2" s="355" t="s">
        <v>150</v>
      </c>
      <c r="Y2" s="355"/>
      <c r="Z2" s="355"/>
      <c r="AA2" s="355"/>
      <c r="AB2" s="355" t="s">
        <v>151</v>
      </c>
      <c r="AC2" s="355"/>
      <c r="AD2" s="355"/>
      <c r="AE2" s="355"/>
      <c r="AF2" s="355" t="s">
        <v>152</v>
      </c>
      <c r="AG2" s="355"/>
      <c r="AH2" s="355"/>
      <c r="AI2" s="355"/>
      <c r="AJ2" s="355" t="s">
        <v>153</v>
      </c>
      <c r="AK2" s="355"/>
      <c r="AL2" s="355"/>
      <c r="AM2" s="355"/>
      <c r="AN2" s="355" t="s">
        <v>154</v>
      </c>
      <c r="AO2" s="355"/>
      <c r="AP2" s="355"/>
      <c r="AQ2" s="355"/>
      <c r="AR2" s="355" t="s">
        <v>155</v>
      </c>
      <c r="AS2" s="355"/>
      <c r="AT2" s="355"/>
      <c r="AU2" s="355"/>
      <c r="AV2" s="355" t="s">
        <v>156</v>
      </c>
      <c r="AW2" s="355"/>
      <c r="AX2" s="355"/>
      <c r="AY2" s="355"/>
      <c r="AZ2" s="355" t="s">
        <v>157</v>
      </c>
      <c r="BA2" s="355"/>
      <c r="BB2" s="355"/>
      <c r="BC2" s="355"/>
      <c r="BD2" s="355" t="s">
        <v>158</v>
      </c>
      <c r="BE2" s="355"/>
      <c r="BF2" s="355"/>
      <c r="BG2" s="355"/>
      <c r="BH2" s="355" t="s">
        <v>159</v>
      </c>
      <c r="BI2" s="355"/>
      <c r="BJ2" s="355"/>
      <c r="BK2" s="355"/>
      <c r="BL2" s="355" t="s">
        <v>160</v>
      </c>
      <c r="BM2" s="355"/>
      <c r="BN2" s="355"/>
      <c r="BO2" s="355"/>
      <c r="BP2" s="355" t="s">
        <v>161</v>
      </c>
      <c r="BQ2" s="355"/>
      <c r="BR2" s="355"/>
      <c r="BS2" s="355"/>
      <c r="BT2" s="355" t="s">
        <v>162</v>
      </c>
      <c r="BU2" s="355"/>
      <c r="BV2" s="355"/>
      <c r="BW2" s="355"/>
      <c r="BX2" s="355" t="s">
        <v>163</v>
      </c>
      <c r="BY2" s="355"/>
      <c r="BZ2" s="355"/>
      <c r="CA2" s="355"/>
      <c r="CB2" s="355" t="s">
        <v>164</v>
      </c>
      <c r="CC2" s="355"/>
      <c r="CD2" s="355"/>
      <c r="CE2" s="355"/>
      <c r="CF2" s="355" t="s">
        <v>165</v>
      </c>
      <c r="CG2" s="355"/>
      <c r="CH2" s="355"/>
      <c r="CI2" s="355"/>
      <c r="CJ2" s="355" t="s">
        <v>166</v>
      </c>
      <c r="CK2" s="355"/>
      <c r="CL2" s="355"/>
      <c r="CM2" s="355"/>
      <c r="CN2" s="1214"/>
      <c r="CO2" s="1214"/>
      <c r="CP2" s="64"/>
      <c r="CT2" s="221"/>
      <c r="CU2" s="64"/>
      <c r="CV2" s="64"/>
      <c r="CX2" s="69"/>
      <c r="CY2" s="69"/>
      <c r="CZ2" s="69"/>
    </row>
    <row r="3" spans="1:105" ht="20.25" customHeight="1">
      <c r="I3" s="1311" t="s">
        <v>167</v>
      </c>
      <c r="J3" s="1311"/>
      <c r="K3" s="357" t="s">
        <v>168</v>
      </c>
      <c r="L3" s="1210">
        <f>CHOOSE(CA1,ﾃﾞｰﾀ入力!X4,ﾃﾞｰﾀ入力!X5,ﾃﾞｰﾀ入力!X6,ﾃﾞｰﾀ入力!X7,ﾃﾞｰﾀ入力!X8,ﾃﾞｰﾀ入力!X9)</f>
        <v>0</v>
      </c>
      <c r="M3" s="1210"/>
      <c r="N3" s="1210"/>
      <c r="O3" s="1210"/>
      <c r="P3" s="1217">
        <f>CHOOSE($CA$1,ﾃﾞｰﾀ入力!Y$4,ﾃﾞｰﾀ入力!Y$5,ﾃﾞｰﾀ入力!Y$6,ﾃﾞｰﾀ入力!Y$7,ﾃﾞｰﾀ入力!Y$8,ﾃﾞｰﾀ入力!Y$9)</f>
        <v>0</v>
      </c>
      <c r="Q3" s="1217"/>
      <c r="R3" s="1217"/>
      <c r="S3" s="1217"/>
      <c r="T3" s="1217">
        <f>CHOOSE($CA$1,ﾃﾞｰﾀ入力!Z$4,ﾃﾞｰﾀ入力!Z$5,ﾃﾞｰﾀ入力!Z$6,ﾃﾞｰﾀ入力!Z$7,ﾃﾞｰﾀ入力!Z$8,ﾃﾞｰﾀ入力!Z$9)</f>
        <v>0</v>
      </c>
      <c r="U3" s="1217"/>
      <c r="V3" s="1217"/>
      <c r="W3" s="1217"/>
      <c r="X3" s="1217">
        <f>CHOOSE($CA$1,ﾃﾞｰﾀ入力!AA$4,ﾃﾞｰﾀ入力!AA$5,ﾃﾞｰﾀ入力!AA$6,ﾃﾞｰﾀ入力!AA$7,ﾃﾞｰﾀ入力!AA$8,ﾃﾞｰﾀ入力!AA$9)</f>
        <v>0</v>
      </c>
      <c r="Y3" s="1217"/>
      <c r="Z3" s="1217"/>
      <c r="AA3" s="1217"/>
      <c r="AB3" s="1217">
        <f>CHOOSE($CA$1,ﾃﾞｰﾀ入力!AB$4,ﾃﾞｰﾀ入力!AB$5,ﾃﾞｰﾀ入力!AB$6,ﾃﾞｰﾀ入力!AB$7,ﾃﾞｰﾀ入力!AB$8,ﾃﾞｰﾀ入力!AB$9)</f>
        <v>20</v>
      </c>
      <c r="AC3" s="1217"/>
      <c r="AD3" s="1217"/>
      <c r="AE3" s="1217"/>
      <c r="AF3" s="1217">
        <f>CHOOSE($CA$1,ﾃﾞｰﾀ入力!AC$4,ﾃﾞｰﾀ入力!AC$5,ﾃﾞｰﾀ入力!AC$6,ﾃﾞｰﾀ入力!AC$7,ﾃﾞｰﾀ入力!AC$8,ﾃﾞｰﾀ入力!AC$9)</f>
        <v>20</v>
      </c>
      <c r="AG3" s="1217"/>
      <c r="AH3" s="1217"/>
      <c r="AI3" s="1217"/>
      <c r="AJ3" s="1217">
        <f>CHOOSE($CA$1,ﾃﾞｰﾀ入力!AD$4,ﾃﾞｰﾀ入力!AD$5,ﾃﾞｰﾀ入力!AD$6,ﾃﾞｰﾀ入力!AD$7,ﾃﾞｰﾀ入力!AD$8,ﾃﾞｰﾀ入力!AD$9)</f>
        <v>20</v>
      </c>
      <c r="AK3" s="1217"/>
      <c r="AL3" s="1217"/>
      <c r="AM3" s="1217"/>
      <c r="AN3" s="1217">
        <f>CHOOSE($CA$1,ﾃﾞｰﾀ入力!AE$4,ﾃﾞｰﾀ入力!AE$5,ﾃﾞｰﾀ入力!AE$6,ﾃﾞｰﾀ入力!AE$7,ﾃﾞｰﾀ入力!AE$8,ﾃﾞｰﾀ入力!AE$9)</f>
        <v>32</v>
      </c>
      <c r="AO3" s="1217"/>
      <c r="AP3" s="1217"/>
      <c r="AQ3" s="1217"/>
      <c r="AR3" s="1217">
        <f>CHOOSE($CA$1,ﾃﾞｰﾀ入力!AF$4,ﾃﾞｰﾀ入力!AF$5,ﾃﾞｰﾀ入力!AF$6,ﾃﾞｰﾀ入力!AF$7,ﾃﾞｰﾀ入力!AF$8,ﾃﾞｰﾀ入力!AF$9)</f>
        <v>45</v>
      </c>
      <c r="AS3" s="1217"/>
      <c r="AT3" s="1217"/>
      <c r="AU3" s="1217"/>
      <c r="AV3" s="1217">
        <f>CHOOSE($CA$1,ﾃﾞｰﾀ入力!AG$4,ﾃﾞｰﾀ入力!AG$5,ﾃﾞｰﾀ入力!AG$6,ﾃﾞｰﾀ入力!AG$7,ﾃﾞｰﾀ入力!AG$8,ﾃﾞｰﾀ入力!AG$9)</f>
        <v>47</v>
      </c>
      <c r="AW3" s="1217"/>
      <c r="AX3" s="1217"/>
      <c r="AY3" s="1217"/>
      <c r="AZ3" s="1217">
        <f>CHOOSE($CA$1,ﾃﾞｰﾀ入力!AH$4,ﾃﾞｰﾀ入力!AH$5,ﾃﾞｰﾀ入力!AH$6,ﾃﾞｰﾀ入力!AH$7,ﾃﾞｰﾀ入力!AH$8,ﾃﾞｰﾀ入力!AH$9)</f>
        <v>50</v>
      </c>
      <c r="BA3" s="1217"/>
      <c r="BB3" s="1217"/>
      <c r="BC3" s="1217"/>
      <c r="BD3" s="1217">
        <f>CHOOSE($CA$1,ﾃﾞｰﾀ入力!AI$4,ﾃﾞｰﾀ入力!AI$5,ﾃﾞｰﾀ入力!AI$6,ﾃﾞｰﾀ入力!AI$7,ﾃﾞｰﾀ入力!AI$8,ﾃﾞｰﾀ入力!AI$9)</f>
        <v>50</v>
      </c>
      <c r="BE3" s="1217"/>
      <c r="BF3" s="1217"/>
      <c r="BG3" s="1217"/>
      <c r="BH3" s="1217">
        <f>CHOOSE($CA$1,ﾃﾞｰﾀ入力!AJ$4,ﾃﾞｰﾀ入力!AJ$5,ﾃﾞｰﾀ入力!AJ$6,ﾃﾞｰﾀ入力!AJ$7,ﾃﾞｰﾀ入力!AJ$8,ﾃﾞｰﾀ入力!AJ$9)</f>
        <v>36</v>
      </c>
      <c r="BI3" s="1217"/>
      <c r="BJ3" s="1217"/>
      <c r="BK3" s="1217"/>
      <c r="BL3" s="1217">
        <f>CHOOSE($CA$1,ﾃﾞｰﾀ入力!AK$4,ﾃﾞｰﾀ入力!AK$5,ﾃﾞｰﾀ入力!AK$6,ﾃﾞｰﾀ入力!AK$7,ﾃﾞｰﾀ入力!AK$8,ﾃﾞｰﾀ入力!AK$9)</f>
        <v>26</v>
      </c>
      <c r="BM3" s="1217"/>
      <c r="BN3" s="1217"/>
      <c r="BO3" s="1217"/>
      <c r="BP3" s="1217">
        <f>CHOOSE($CA$1,ﾃﾞｰﾀ入力!AL$4,ﾃﾞｰﾀ入力!AL$5,ﾃﾞｰﾀ入力!AL$6,ﾃﾞｰﾀ入力!AL$7,ﾃﾞｰﾀ入力!AL$8,ﾃﾞｰﾀ入力!AL$9)</f>
        <v>21</v>
      </c>
      <c r="BQ3" s="1217"/>
      <c r="BR3" s="1217"/>
      <c r="BS3" s="1217"/>
      <c r="BT3" s="1217">
        <f>CHOOSE($CA$1,ﾃﾞｰﾀ入力!AM$4,ﾃﾞｰﾀ入力!AM$5,ﾃﾞｰﾀ入力!AM$6,ﾃﾞｰﾀ入力!AM$7,ﾃﾞｰﾀ入力!AM$8,ﾃﾞｰﾀ入力!AM$9)</f>
        <v>24</v>
      </c>
      <c r="BU3" s="1217"/>
      <c r="BV3" s="1217"/>
      <c r="BW3" s="1217"/>
      <c r="BX3" s="1217">
        <f>CHOOSE($CA$1,ﾃﾞｰﾀ入力!AN4,ﾃﾞｰﾀ入力!AN$5,ﾃﾞｰﾀ入力!AN$6,ﾃﾞｰﾀ入力!AN$7,ﾃﾞｰﾀ入力!AN$8,ﾃﾞｰﾀ入力!AN$9)</f>
        <v>9</v>
      </c>
      <c r="BY3" s="1217"/>
      <c r="BZ3" s="1217"/>
      <c r="CA3" s="1217"/>
      <c r="CB3" s="1217">
        <f>CHOOSE($CA$1,ﾃﾞｰﾀ入力!AO$4,ﾃﾞｰﾀ入力!AO$5,ﾃﾞｰﾀ入力!AO$6,ﾃﾞｰﾀ入力!AO$7,ﾃﾞｰﾀ入力!AO$8,ﾃﾞｰﾀ入力!AO$9)</f>
        <v>0</v>
      </c>
      <c r="CC3" s="1217"/>
      <c r="CD3" s="1217"/>
      <c r="CE3" s="1217"/>
      <c r="CF3" s="1217">
        <f>CHOOSE($CA$1,ﾃﾞｰﾀ入力!AP$4,ﾃﾞｰﾀ入力!AP$5,ﾃﾞｰﾀ入力!AP$6,ﾃﾞｰﾀ入力!AP$7,ﾃﾞｰﾀ入力!AP$8,ﾃﾞｰﾀ入力!AP$9)</f>
        <v>0</v>
      </c>
      <c r="CG3" s="1217"/>
      <c r="CH3" s="1217"/>
      <c r="CI3" s="1217"/>
      <c r="CJ3" s="1217">
        <f>CHOOSE($CA$1,ﾃﾞｰﾀ入力!AQ$4,ﾃﾞｰﾀ入力!AQ$5,ﾃﾞｰﾀ入力!AQ$6,ﾃﾞｰﾀ入力!AQ$7,ﾃﾞｰﾀ入力!AQ$8,ﾃﾞｰﾀ入力!AQ$9)</f>
        <v>0</v>
      </c>
      <c r="CK3" s="1217"/>
      <c r="CL3" s="1217"/>
      <c r="CM3" s="1295"/>
      <c r="CN3" s="1215">
        <f>CHOOSE(CA1,ﾃﾞｰﾀ入力!V4,ﾃﾞｰﾀ入力!V5,ﾃﾞｰﾀ入力!V6,ﾃﾞｰﾀ入力!V7,ﾃﾞｰﾀ入力!V8,ﾃﾞｰﾀ入力!V9)</f>
        <v>400</v>
      </c>
      <c r="CO3" s="1216"/>
      <c r="CP3" s="64"/>
      <c r="CT3" s="221"/>
      <c r="CU3" s="64"/>
      <c r="CV3" s="64"/>
      <c r="CX3" s="69"/>
      <c r="CY3" s="69"/>
      <c r="CZ3" s="69"/>
    </row>
    <row r="4" spans="1:105" ht="20.25" customHeight="1">
      <c r="I4" s="1311"/>
      <c r="J4" s="1311"/>
      <c r="K4" s="358" t="s">
        <v>169</v>
      </c>
      <c r="L4" s="1344">
        <f>L3</f>
        <v>0</v>
      </c>
      <c r="M4" s="1345"/>
      <c r="N4" s="1345"/>
      <c r="O4" s="1346"/>
      <c r="P4" s="1333">
        <f>L4+P3</f>
        <v>0</v>
      </c>
      <c r="Q4" s="1333"/>
      <c r="R4" s="1333"/>
      <c r="S4" s="1333"/>
      <c r="T4" s="1126">
        <f>P4+T3</f>
        <v>0</v>
      </c>
      <c r="U4" s="1127"/>
      <c r="V4" s="1127"/>
      <c r="W4" s="1127"/>
      <c r="X4" s="1333">
        <f>T4+X3</f>
        <v>0</v>
      </c>
      <c r="Y4" s="1333"/>
      <c r="Z4" s="1333"/>
      <c r="AA4" s="1333"/>
      <c r="AB4" s="1333">
        <f>X4+AB3</f>
        <v>20</v>
      </c>
      <c r="AC4" s="1333"/>
      <c r="AD4" s="1333"/>
      <c r="AE4" s="1333"/>
      <c r="AF4" s="1333">
        <f>AB4+AF3</f>
        <v>40</v>
      </c>
      <c r="AG4" s="1333"/>
      <c r="AH4" s="1333"/>
      <c r="AI4" s="1333"/>
      <c r="AJ4" s="1333">
        <f>AF4+AJ3</f>
        <v>60</v>
      </c>
      <c r="AK4" s="1333"/>
      <c r="AL4" s="1333"/>
      <c r="AM4" s="1333"/>
      <c r="AN4" s="1333">
        <f>AJ4+AN3</f>
        <v>92</v>
      </c>
      <c r="AO4" s="1333"/>
      <c r="AP4" s="1333"/>
      <c r="AQ4" s="1333"/>
      <c r="AR4" s="1333">
        <f>AN4+AR3</f>
        <v>137</v>
      </c>
      <c r="AS4" s="1333"/>
      <c r="AT4" s="1333"/>
      <c r="AU4" s="1333"/>
      <c r="AV4" s="1333">
        <f>AR4+AV3</f>
        <v>184</v>
      </c>
      <c r="AW4" s="1333"/>
      <c r="AX4" s="1333"/>
      <c r="AY4" s="1333"/>
      <c r="AZ4" s="1333">
        <f>AV4+AZ3</f>
        <v>234</v>
      </c>
      <c r="BA4" s="1333"/>
      <c r="BB4" s="1333"/>
      <c r="BC4" s="1333"/>
      <c r="BD4" s="1333">
        <f>AZ4+BD3</f>
        <v>284</v>
      </c>
      <c r="BE4" s="1333"/>
      <c r="BF4" s="1333"/>
      <c r="BG4" s="1333"/>
      <c r="BH4" s="1333">
        <f>BD4+BH3</f>
        <v>320</v>
      </c>
      <c r="BI4" s="1333"/>
      <c r="BJ4" s="1333"/>
      <c r="BK4" s="1333"/>
      <c r="BL4" s="1333">
        <f>BH4+BL3</f>
        <v>346</v>
      </c>
      <c r="BM4" s="1333"/>
      <c r="BN4" s="1333"/>
      <c r="BO4" s="1333"/>
      <c r="BP4" s="1333">
        <f>BL4+BP3</f>
        <v>367</v>
      </c>
      <c r="BQ4" s="1333"/>
      <c r="BR4" s="1333"/>
      <c r="BS4" s="1333"/>
      <c r="BT4" s="1333">
        <f>BP4+BT3</f>
        <v>391</v>
      </c>
      <c r="BU4" s="1333"/>
      <c r="BV4" s="1333"/>
      <c r="BW4" s="1333"/>
      <c r="BX4" s="1333">
        <f>BT4+BX3</f>
        <v>400</v>
      </c>
      <c r="BY4" s="1333"/>
      <c r="BZ4" s="1333"/>
      <c r="CA4" s="1333"/>
      <c r="CB4" s="1333">
        <f>BX4+CB3</f>
        <v>400</v>
      </c>
      <c r="CC4" s="1333"/>
      <c r="CD4" s="1333"/>
      <c r="CE4" s="1333"/>
      <c r="CF4" s="1333">
        <f>CB4+CF3</f>
        <v>400</v>
      </c>
      <c r="CG4" s="1333"/>
      <c r="CH4" s="1333"/>
      <c r="CI4" s="1333"/>
      <c r="CJ4" s="1333">
        <f>CF4+CJ3</f>
        <v>400</v>
      </c>
      <c r="CK4" s="1333"/>
      <c r="CL4" s="1333"/>
      <c r="CM4" s="1353"/>
      <c r="CN4" s="1210">
        <f t="shared" ref="CN4:CN11" si="0">SUM(P4:CM4)</f>
        <v>4075</v>
      </c>
      <c r="CO4" s="1211"/>
      <c r="CP4" s="64"/>
      <c r="CT4" s="221"/>
      <c r="CU4" s="64"/>
      <c r="CV4" s="64"/>
      <c r="CX4" s="69"/>
      <c r="CY4" s="69"/>
      <c r="CZ4" s="69"/>
    </row>
    <row r="5" spans="1:105" ht="20.25" customHeight="1">
      <c r="I5" s="1311" t="s">
        <v>170</v>
      </c>
      <c r="J5" s="1311"/>
      <c r="K5" s="359" t="s">
        <v>171</v>
      </c>
      <c r="L5" s="1239"/>
      <c r="M5" s="1240"/>
      <c r="N5" s="1240"/>
      <c r="O5" s="1241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126"/>
      <c r="AK5" s="1126"/>
      <c r="AL5" s="1126"/>
      <c r="AM5" s="1126"/>
      <c r="AN5" s="1126"/>
      <c r="AO5" s="1126"/>
      <c r="AP5" s="1126"/>
      <c r="AQ5" s="1126"/>
      <c r="AR5" s="1126"/>
      <c r="AS5" s="1126"/>
      <c r="AT5" s="1126"/>
      <c r="AU5" s="1126"/>
      <c r="AV5" s="1126"/>
      <c r="AW5" s="1126"/>
      <c r="AX5" s="1126"/>
      <c r="AY5" s="1126"/>
      <c r="AZ5" s="1126"/>
      <c r="BA5" s="1126"/>
      <c r="BB5" s="1126"/>
      <c r="BC5" s="1126"/>
      <c r="BD5" s="1126"/>
      <c r="BE5" s="1126"/>
      <c r="BF5" s="1126"/>
      <c r="BG5" s="1126"/>
      <c r="BH5" s="1126"/>
      <c r="BI5" s="1126"/>
      <c r="BJ5" s="1126"/>
      <c r="BK5" s="1126"/>
      <c r="BL5" s="1126"/>
      <c r="BM5" s="1126"/>
      <c r="BN5" s="1126"/>
      <c r="BO5" s="1126"/>
      <c r="BP5" s="1126"/>
      <c r="BQ5" s="1126"/>
      <c r="BR5" s="1126"/>
      <c r="BS5" s="1126"/>
      <c r="BT5" s="1126"/>
      <c r="BU5" s="1126"/>
      <c r="BV5" s="1126"/>
      <c r="BW5" s="1126"/>
      <c r="BX5" s="1126"/>
      <c r="BY5" s="1126"/>
      <c r="BZ5" s="1126"/>
      <c r="CA5" s="1126"/>
      <c r="CB5" s="1126"/>
      <c r="CC5" s="1126"/>
      <c r="CD5" s="1126"/>
      <c r="CE5" s="1126"/>
      <c r="CF5" s="1297"/>
      <c r="CG5" s="1297"/>
      <c r="CH5" s="1297"/>
      <c r="CI5" s="1297"/>
      <c r="CJ5" s="1297"/>
      <c r="CK5" s="1297"/>
      <c r="CL5" s="1297"/>
      <c r="CM5" s="1354"/>
      <c r="CN5" s="1210">
        <f t="shared" si="0"/>
        <v>0</v>
      </c>
      <c r="CO5" s="1211"/>
      <c r="CP5" s="64"/>
      <c r="CT5" s="221"/>
      <c r="CU5" s="64"/>
      <c r="CV5" s="64"/>
      <c r="CX5" s="69"/>
      <c r="CY5" s="69"/>
      <c r="CZ5" s="69"/>
    </row>
    <row r="6" spans="1:105" ht="20.25" customHeight="1">
      <c r="I6" s="1339"/>
      <c r="J6" s="1339"/>
      <c r="K6" s="360" t="s">
        <v>169</v>
      </c>
      <c r="L6" s="1242"/>
      <c r="M6" s="1243"/>
      <c r="N6" s="1243"/>
      <c r="O6" s="1244"/>
      <c r="P6" s="1131"/>
      <c r="Q6" s="1131"/>
      <c r="R6" s="1131"/>
      <c r="S6" s="1131"/>
      <c r="T6" s="1131"/>
      <c r="U6" s="1131"/>
      <c r="V6" s="1131"/>
      <c r="W6" s="1131"/>
      <c r="X6" s="1131"/>
      <c r="Y6" s="1131"/>
      <c r="Z6" s="1131"/>
      <c r="AA6" s="1131"/>
      <c r="AB6" s="1131"/>
      <c r="AC6" s="1131"/>
      <c r="AD6" s="1131"/>
      <c r="AE6" s="1131"/>
      <c r="AF6" s="1131"/>
      <c r="AG6" s="1131"/>
      <c r="AH6" s="1131"/>
      <c r="AI6" s="1131"/>
      <c r="AJ6" s="1131"/>
      <c r="AK6" s="1131"/>
      <c r="AL6" s="1131"/>
      <c r="AM6" s="1131"/>
      <c r="AN6" s="1131"/>
      <c r="AO6" s="1131"/>
      <c r="AP6" s="1131"/>
      <c r="AQ6" s="1131"/>
      <c r="AR6" s="1131"/>
      <c r="AS6" s="1131"/>
      <c r="AT6" s="1131"/>
      <c r="AU6" s="1131"/>
      <c r="AV6" s="1131"/>
      <c r="AW6" s="1131"/>
      <c r="AX6" s="1131"/>
      <c r="AY6" s="1131"/>
      <c r="AZ6" s="1131"/>
      <c r="BA6" s="1131"/>
      <c r="BB6" s="1131"/>
      <c r="BC6" s="1131"/>
      <c r="BD6" s="1131"/>
      <c r="BE6" s="1131"/>
      <c r="BF6" s="1131"/>
      <c r="BG6" s="1131"/>
      <c r="BH6" s="1131"/>
      <c r="BI6" s="1131"/>
      <c r="BJ6" s="1131"/>
      <c r="BK6" s="1131"/>
      <c r="BL6" s="1131"/>
      <c r="BM6" s="1131"/>
      <c r="BN6" s="1131"/>
      <c r="BO6" s="1131"/>
      <c r="BP6" s="1131"/>
      <c r="BQ6" s="1131"/>
      <c r="BR6" s="1131"/>
      <c r="BS6" s="1131"/>
      <c r="BT6" s="1131"/>
      <c r="BU6" s="1131"/>
      <c r="BV6" s="1131"/>
      <c r="BW6" s="1131"/>
      <c r="BX6" s="1131"/>
      <c r="BY6" s="1131"/>
      <c r="BZ6" s="1131"/>
      <c r="CA6" s="1131"/>
      <c r="CB6" s="1131"/>
      <c r="CC6" s="1131"/>
      <c r="CD6" s="1131"/>
      <c r="CE6" s="1131"/>
      <c r="CF6" s="1298"/>
      <c r="CG6" s="1298"/>
      <c r="CH6" s="1298"/>
      <c r="CI6" s="1298"/>
      <c r="CJ6" s="1298"/>
      <c r="CK6" s="1298"/>
      <c r="CL6" s="1298"/>
      <c r="CM6" s="1299"/>
      <c r="CN6" s="1256">
        <f t="shared" si="0"/>
        <v>0</v>
      </c>
      <c r="CO6" s="1257"/>
      <c r="CP6" s="64"/>
      <c r="CT6" s="221"/>
      <c r="CU6" s="64"/>
      <c r="CV6" s="64"/>
      <c r="CX6" s="69"/>
      <c r="CY6" s="69"/>
      <c r="CZ6" s="69"/>
    </row>
    <row r="7" spans="1:105" ht="20.25" customHeight="1">
      <c r="I7" s="1338" t="s">
        <v>172</v>
      </c>
      <c r="J7" s="1338"/>
      <c r="K7" s="361" t="s">
        <v>168</v>
      </c>
      <c r="L7" s="1250">
        <f>IF(L3=0,0,LOOKUP(L3,ﾃﾞｰﾀ入力!$AU$12:$AU$32,ﾃﾞｰﾀ入力!$AV$12:$AV$32))</f>
        <v>0</v>
      </c>
      <c r="M7" s="1251"/>
      <c r="N7" s="1251"/>
      <c r="O7" s="1252"/>
      <c r="P7" s="1130">
        <f>IF(P3=0,0,LOOKUP(P3,ﾃﾞｰﾀ入力!$AU$12:$AU$32,ﾃﾞｰﾀ入力!$AV$12:$AV$32))</f>
        <v>0</v>
      </c>
      <c r="Q7" s="1130"/>
      <c r="R7" s="1130"/>
      <c r="S7" s="1130"/>
      <c r="T7" s="1130">
        <f>IF(T3=0,0,LOOKUP(T3,ﾃﾞｰﾀ入力!$AU$12:$AU$32,ﾃﾞｰﾀ入力!$AV$12:$AV$32))</f>
        <v>0</v>
      </c>
      <c r="U7" s="1130"/>
      <c r="V7" s="1130"/>
      <c r="W7" s="1130"/>
      <c r="X7" s="1130">
        <f>IF(X3=0,0,LOOKUP(X3,ﾃﾞｰﾀ入力!$AU$12:$AU$32,ﾃﾞｰﾀ入力!$AV$12:$AV$32))</f>
        <v>0</v>
      </c>
      <c r="Y7" s="1130"/>
      <c r="Z7" s="1130"/>
      <c r="AA7" s="1130"/>
      <c r="AB7" s="1130">
        <f>IF(AB3=0,0,LOOKUP(AB3,ﾃﾞｰﾀ入力!$AU$12:$AU$32,ﾃﾞｰﾀ入力!$AV$12:$AV$32))</f>
        <v>3</v>
      </c>
      <c r="AC7" s="1130"/>
      <c r="AD7" s="1130"/>
      <c r="AE7" s="1130"/>
      <c r="AF7" s="1130">
        <f>IF(AF3=0,0,LOOKUP(AF3,ﾃﾞｰﾀ入力!$AU$12:$AU$32,ﾃﾞｰﾀ入力!$AV$12:$AV$32))</f>
        <v>3</v>
      </c>
      <c r="AG7" s="1130"/>
      <c r="AH7" s="1130"/>
      <c r="AI7" s="1130"/>
      <c r="AJ7" s="1130">
        <f>IF(AJ3=0,0,LOOKUP(AJ3,ﾃﾞｰﾀ入力!$AU$12:$AU$32,ﾃﾞｰﾀ入力!$AV$12:$AV$32))</f>
        <v>3</v>
      </c>
      <c r="AK7" s="1130"/>
      <c r="AL7" s="1130"/>
      <c r="AM7" s="1130"/>
      <c r="AN7" s="1130">
        <f>IF(AN3=0,0,LOOKUP(AN3,ﾃﾞｰﾀ入力!$AU$12:$AU$32,ﾃﾞｰﾀ入力!$AV$12:$AV$32))</f>
        <v>4</v>
      </c>
      <c r="AO7" s="1130"/>
      <c r="AP7" s="1130"/>
      <c r="AQ7" s="1130"/>
      <c r="AR7" s="1130">
        <f>IF(AR3=0,0,LOOKUP(AR3,ﾃﾞｰﾀ入力!$AU$12:$AU$32,ﾃﾞｰﾀ入力!$AV$12:$AV$32))</f>
        <v>7</v>
      </c>
      <c r="AS7" s="1130"/>
      <c r="AT7" s="1130"/>
      <c r="AU7" s="1130"/>
      <c r="AV7" s="1130">
        <f>IF(AV3=0,0,LOOKUP(AV3,ﾃﾞｰﾀ入力!$AU$12:$AU$32,ﾃﾞｰﾀ入力!$AV$12:$AV$32))</f>
        <v>7</v>
      </c>
      <c r="AW7" s="1130"/>
      <c r="AX7" s="1130"/>
      <c r="AY7" s="1130"/>
      <c r="AZ7" s="1130">
        <f>IF(AZ3=0,0,LOOKUP(AZ3,ﾃﾞｰﾀ入力!$AU$12:$AU$32,ﾃﾞｰﾀ入力!$AV$12:$AV$32))</f>
        <v>8</v>
      </c>
      <c r="BA7" s="1130"/>
      <c r="BB7" s="1130"/>
      <c r="BC7" s="1130"/>
      <c r="BD7" s="1130">
        <f>IF(BD3=0,0,LOOKUP(BD3,ﾃﾞｰﾀ入力!$AU$12:$AU$32,ﾃﾞｰﾀ入力!$AV$12:$AV$32))</f>
        <v>8</v>
      </c>
      <c r="BE7" s="1130"/>
      <c r="BF7" s="1130"/>
      <c r="BG7" s="1130"/>
      <c r="BH7" s="1130">
        <f>IF(BH3=0,0,LOOKUP(BH3,ﾃﾞｰﾀ入力!$AU$12:$AU$32,ﾃﾞｰﾀ入力!$AV$12:$AV$32))</f>
        <v>5</v>
      </c>
      <c r="BI7" s="1130"/>
      <c r="BJ7" s="1130"/>
      <c r="BK7" s="1130"/>
      <c r="BL7" s="1130">
        <f>IF(BL3=0,0,LOOKUP(BL3,ﾃﾞｰﾀ入力!$AU$12:$AU$32,ﾃﾞｰﾀ入力!$AV$12:$AV$32))</f>
        <v>4</v>
      </c>
      <c r="BM7" s="1130"/>
      <c r="BN7" s="1130"/>
      <c r="BO7" s="1130"/>
      <c r="BP7" s="1130">
        <f>IF(BP3=0,0,LOOKUP(BP3,ﾃﾞｰﾀ入力!$AU$12:$AU$32,ﾃﾞｰﾀ入力!$AV$12:$AV$32))</f>
        <v>3</v>
      </c>
      <c r="BQ7" s="1130"/>
      <c r="BR7" s="1130"/>
      <c r="BS7" s="1130"/>
      <c r="BT7" s="1130">
        <f>IF(BT3=0,0,LOOKUP(BT3,ﾃﾞｰﾀ入力!$AU$12:$AU$32,ﾃﾞｰﾀ入力!$AV$12:$AV$32))</f>
        <v>3</v>
      </c>
      <c r="BU7" s="1130"/>
      <c r="BV7" s="1130"/>
      <c r="BW7" s="1130"/>
      <c r="BX7" s="1130">
        <f>IF(BX3=0,0,LOOKUP(BX3,ﾃﾞｰﾀ入力!$AU$12:$AU$32,ﾃﾞｰﾀ入力!$AV$12:$AV$32))</f>
        <v>2</v>
      </c>
      <c r="BY7" s="1130"/>
      <c r="BZ7" s="1130"/>
      <c r="CA7" s="1130"/>
      <c r="CB7" s="1130">
        <f>IF(CB3=0,0,LOOKUP(CB3,ﾃﾞｰﾀ入力!$AU$12:$AU$32,ﾃﾞｰﾀ入力!$AV$12:$AV$32))</f>
        <v>0</v>
      </c>
      <c r="CC7" s="1130"/>
      <c r="CD7" s="1130"/>
      <c r="CE7" s="1130"/>
      <c r="CF7" s="1201">
        <f>IF(CF3=0,0,LOOKUP(CF3,ﾃﾞｰﾀ入力!$AU$12:$AU$32,ﾃﾞｰﾀ入力!$AV$12:$AV$32))</f>
        <v>0</v>
      </c>
      <c r="CG7" s="1201"/>
      <c r="CH7" s="1201"/>
      <c r="CI7" s="1201"/>
      <c r="CJ7" s="1201">
        <f>IF(CJ3=0,0,LOOKUP(CJ3,ﾃﾞｰﾀ入力!$AU$12:$AU$32,ﾃﾞｰﾀ入力!$AV$12:$AV$32))</f>
        <v>0</v>
      </c>
      <c r="CK7" s="1201"/>
      <c r="CL7" s="1201"/>
      <c r="CM7" s="1202"/>
      <c r="CN7" s="1134">
        <f t="shared" si="0"/>
        <v>60</v>
      </c>
      <c r="CO7" s="1135"/>
      <c r="CP7" s="64"/>
      <c r="CT7" s="221"/>
      <c r="CU7" s="64"/>
      <c r="CV7" s="64"/>
      <c r="CX7" s="69"/>
      <c r="CY7" s="69"/>
      <c r="CZ7" s="69"/>
    </row>
    <row r="8" spans="1:105" ht="20.25" customHeight="1">
      <c r="I8" s="1311" t="s">
        <v>173</v>
      </c>
      <c r="J8" s="1311"/>
      <c r="K8" s="357" t="s">
        <v>168</v>
      </c>
      <c r="L8" s="1233">
        <f>CHOOSE($CA$1,ﾃﾞｰﾀ入力!W13,ﾃﾞｰﾀ入力!W16,ﾃﾞｰﾀ入力!W19,ﾃﾞｰﾀ入力!W22,ﾃﾞｰﾀ入力!W25,ﾃﾞｰﾀ入力!W28)</f>
        <v>0</v>
      </c>
      <c r="M8" s="1234"/>
      <c r="N8" s="1234"/>
      <c r="O8" s="1235"/>
      <c r="P8" s="1156">
        <f>CHOOSE($CA$1,ﾃﾞｰﾀ入力!$X13,ﾃﾞｰﾀ入力!$X16,ﾃﾞｰﾀ入力!$X19,ﾃﾞｰﾀ入力!$X22,ﾃﾞｰﾀ入力!$X25,ﾃﾞｰﾀ入力!$X28)</f>
        <v>0</v>
      </c>
      <c r="Q8" s="1156"/>
      <c r="R8" s="1156"/>
      <c r="S8" s="1156"/>
      <c r="T8" s="1156">
        <f>CHOOSE($CA$1,ﾃﾞｰﾀ入力!$Y13,ﾃﾞｰﾀ入力!$Y16,ﾃﾞｰﾀ入力!$Y19,ﾃﾞｰﾀ入力!$Y22,ﾃﾞｰﾀ入力!$Y25,ﾃﾞｰﾀ入力!$Y28)</f>
        <v>0</v>
      </c>
      <c r="U8" s="1156"/>
      <c r="V8" s="1156"/>
      <c r="W8" s="1156"/>
      <c r="X8" s="1156">
        <f>CHOOSE($CA$1,ﾃﾞｰﾀ入力!$Z13,ﾃﾞｰﾀ入力!$Z16,ﾃﾞｰﾀ入力!$Z19,ﾃﾞｰﾀ入力!$Z22,ﾃﾞｰﾀ入力!$Z25,ﾃﾞｰﾀ入力!$Z28)</f>
        <v>0</v>
      </c>
      <c r="Y8" s="1156"/>
      <c r="Z8" s="1156"/>
      <c r="AA8" s="1156"/>
      <c r="AB8" s="1156">
        <f>CHOOSE($CA$1,ﾃﾞｰﾀ入力!$AA13,ﾃﾞｰﾀ入力!$AA16,ﾃﾞｰﾀ入力!$AA19,ﾃﾞｰﾀ入力!$AA22,ﾃﾞｰﾀ入力!$AA25,ﾃﾞｰﾀ入力!$AA28)</f>
        <v>0</v>
      </c>
      <c r="AC8" s="1156"/>
      <c r="AD8" s="1156"/>
      <c r="AE8" s="1156"/>
      <c r="AF8" s="1156">
        <f>CHOOSE($CA$1,ﾃﾞｰﾀ入力!$AB13,ﾃﾞｰﾀ入力!$AB16,ﾃﾞｰﾀ入力!$AB19,ﾃﾞｰﾀ入力!$AB22,ﾃﾞｰﾀ入力!$AB25,ﾃﾞｰﾀ入力!$AB28)</f>
        <v>0</v>
      </c>
      <c r="AG8" s="1156"/>
      <c r="AH8" s="1156"/>
      <c r="AI8" s="1156"/>
      <c r="AJ8" s="1156">
        <f>CHOOSE($CA$1,ﾃﾞｰﾀ入力!$AC13,ﾃﾞｰﾀ入力!$AC16,ﾃﾞｰﾀ入力!$AC19,ﾃﾞｰﾀ入力!$AC22,ﾃﾞｰﾀ入力!$AC25,ﾃﾞｰﾀ入力!$AC28)</f>
        <v>0</v>
      </c>
      <c r="AK8" s="1156"/>
      <c r="AL8" s="1156"/>
      <c r="AM8" s="1156"/>
      <c r="AN8" s="1156">
        <f>CHOOSE($CA$1,ﾃﾞｰﾀ入力!$AD13,ﾃﾞｰﾀ入力!$AD16,ﾃﾞｰﾀ入力!$AD19,ﾃﾞｰﾀ入力!$AD22,ﾃﾞｰﾀ入力!$AD25,ﾃﾞｰﾀ入力!$AD28)</f>
        <v>0</v>
      </c>
      <c r="AO8" s="1156"/>
      <c r="AP8" s="1156"/>
      <c r="AQ8" s="1156"/>
      <c r="AR8" s="1156">
        <f>CHOOSE($CA$1,ﾃﾞｰﾀ入力!$AE13,ﾃﾞｰﾀ入力!$AE16,ﾃﾞｰﾀ入力!$AE19,ﾃﾞｰﾀ入力!$AE22,ﾃﾞｰﾀ入力!$AE25,ﾃﾞｰﾀ入力!$AE28)</f>
        <v>0</v>
      </c>
      <c r="AS8" s="1156"/>
      <c r="AT8" s="1156"/>
      <c r="AU8" s="1156"/>
      <c r="AV8" s="1156">
        <f>CHOOSE($CA$1,ﾃﾞｰﾀ入力!$AF13,ﾃﾞｰﾀ入力!$AF16,ﾃﾞｰﾀ入力!$AF19,ﾃﾞｰﾀ入力!$AF22,ﾃﾞｰﾀ入力!$AF25,ﾃﾞｰﾀ入力!$AF28)</f>
        <v>0</v>
      </c>
      <c r="AW8" s="1156"/>
      <c r="AX8" s="1156"/>
      <c r="AY8" s="1156"/>
      <c r="AZ8" s="1156">
        <f>CHOOSE($CA$1,ﾃﾞｰﾀ入力!$AG13,ﾃﾞｰﾀ入力!$AG16,ﾃﾞｰﾀ入力!$AG19,ﾃﾞｰﾀ入力!$AG22,ﾃﾞｰﾀ入力!$AG25,ﾃﾞｰﾀ入力!$AG28)</f>
        <v>0</v>
      </c>
      <c r="BA8" s="1156"/>
      <c r="BB8" s="1156"/>
      <c r="BC8" s="1156"/>
      <c r="BD8" s="1156">
        <f>CHOOSE($CA$1,ﾃﾞｰﾀ入力!$AH13,ﾃﾞｰﾀ入力!$AH16,ﾃﾞｰﾀ入力!$AH19,ﾃﾞｰﾀ入力!$AH22,ﾃﾞｰﾀ入力!$AH25,ﾃﾞｰﾀ入力!$AH28)</f>
        <v>0</v>
      </c>
      <c r="BE8" s="1156"/>
      <c r="BF8" s="1156"/>
      <c r="BG8" s="1156"/>
      <c r="BH8" s="1156">
        <f>CHOOSE($CA$1,ﾃﾞｰﾀ入力!$AI13,ﾃﾞｰﾀ入力!$AI16,ﾃﾞｰﾀ入力!$AI19,ﾃﾞｰﾀ入力!$AI22,ﾃﾞｰﾀ入力!$AI25,ﾃﾞｰﾀ入力!$AI28)</f>
        <v>0</v>
      </c>
      <c r="BI8" s="1156"/>
      <c r="BJ8" s="1156"/>
      <c r="BK8" s="1156"/>
      <c r="BL8" s="1156">
        <f>CHOOSE($CA$1,ﾃﾞｰﾀ入力!$AJ13,ﾃﾞｰﾀ入力!$AJ16,ﾃﾞｰﾀ入力!$AJ19,ﾃﾞｰﾀ入力!$AJ22,ﾃﾞｰﾀ入力!$AJ25,ﾃﾞｰﾀ入力!$AJ28)</f>
        <v>0</v>
      </c>
      <c r="BM8" s="1156"/>
      <c r="BN8" s="1156"/>
      <c r="BO8" s="1156"/>
      <c r="BP8" s="1156">
        <f>CHOOSE($CA$1,ﾃﾞｰﾀ入力!$AK13,ﾃﾞｰﾀ入力!$AK16,ﾃﾞｰﾀ入力!$AK19,ﾃﾞｰﾀ入力!$AK22,ﾃﾞｰﾀ入力!$AK25,ﾃﾞｰﾀ入力!$AK28)</f>
        <v>0</v>
      </c>
      <c r="BQ8" s="1156"/>
      <c r="BR8" s="1156"/>
      <c r="BS8" s="1156"/>
      <c r="BT8" s="1156">
        <f>CHOOSE($CA$1,ﾃﾞｰﾀ入力!$AL13,ﾃﾞｰﾀ入力!$AL16,ﾃﾞｰﾀ入力!$AL19,ﾃﾞｰﾀ入力!$AL22,ﾃﾞｰﾀ入力!$AL25,ﾃﾞｰﾀ入力!$AL28)</f>
        <v>0</v>
      </c>
      <c r="BU8" s="1156"/>
      <c r="BV8" s="1156"/>
      <c r="BW8" s="1156"/>
      <c r="BX8" s="1156">
        <f>CHOOSE($CA$1,ﾃﾞｰﾀ入力!$AM13,ﾃﾞｰﾀ入力!$AM16,ﾃﾞｰﾀ入力!$AM19,ﾃﾞｰﾀ入力!$AM22,ﾃﾞｰﾀ入力!$AM25,ﾃﾞｰﾀ入力!$AM28)</f>
        <v>0</v>
      </c>
      <c r="BY8" s="1156"/>
      <c r="BZ8" s="1156"/>
      <c r="CA8" s="1156"/>
      <c r="CB8" s="1156">
        <f>CHOOSE($CA$1,ﾃﾞｰﾀ入力!$AN13,ﾃﾞｰﾀ入力!$AN16,ﾃﾞｰﾀ入力!$AN19,ﾃﾞｰﾀ入力!$AN22,ﾃﾞｰﾀ入力!$AN25,ﾃﾞｰﾀ入力!$AN28)</f>
        <v>0</v>
      </c>
      <c r="CC8" s="1156"/>
      <c r="CD8" s="1156"/>
      <c r="CE8" s="1156"/>
      <c r="CF8" s="1156">
        <f>CHOOSE($CA$1,ﾃﾞｰﾀ入力!$AO13,ﾃﾞｰﾀ入力!$AO16,ﾃﾞｰﾀ入力!$AO19,ﾃﾞｰﾀ入力!$AO22,ﾃﾞｰﾀ入力!$AO25,ﾃﾞｰﾀ入力!$AO28)</f>
        <v>0</v>
      </c>
      <c r="CG8" s="1156"/>
      <c r="CH8" s="1156"/>
      <c r="CI8" s="1156"/>
      <c r="CJ8" s="1156">
        <f>CHOOSE($CA$1,ﾃﾞｰﾀ入力!$AP13,ﾃﾞｰﾀ入力!$AP16,ﾃﾞｰﾀ入力!$AP19,ﾃﾞｰﾀ入力!$AP22,ﾃﾞｰﾀ入力!$AP25,ﾃﾞｰﾀ入力!$AP28)</f>
        <v>0</v>
      </c>
      <c r="CK8" s="1156"/>
      <c r="CL8" s="1156"/>
      <c r="CM8" s="1203"/>
      <c r="CN8" s="1136">
        <f t="shared" si="0"/>
        <v>0</v>
      </c>
      <c r="CO8" s="1137"/>
      <c r="CP8" s="64"/>
      <c r="CT8" s="221"/>
      <c r="CU8" s="64"/>
      <c r="CV8" s="64"/>
      <c r="CX8" s="69"/>
      <c r="CY8" s="69"/>
      <c r="CZ8" s="69"/>
    </row>
    <row r="9" spans="1:105" ht="20.25" customHeight="1">
      <c r="I9" s="1304" t="s">
        <v>174</v>
      </c>
      <c r="J9" s="1305"/>
      <c r="K9" s="357" t="s">
        <v>168</v>
      </c>
      <c r="L9" s="1233">
        <f>CHOOSE($CA$1,ﾃﾞｰﾀ入力!W14,ﾃﾞｰﾀ入力!W17,ﾃﾞｰﾀ入力!W20,ﾃﾞｰﾀ入力!W23,ﾃﾞｰﾀ入力!W26,ﾃﾞｰﾀ入力!W29)</f>
        <v>0</v>
      </c>
      <c r="M9" s="1234"/>
      <c r="N9" s="1234"/>
      <c r="O9" s="1235"/>
      <c r="P9" s="1138">
        <f>CHOOSE($CA$1,ﾃﾞｰﾀ入力!$X14,ﾃﾞｰﾀ入力!$X17,ﾃﾞｰﾀ入力!$X20,ﾃﾞｰﾀ入力!$X23,ﾃﾞｰﾀ入力!$X26,ﾃﾞｰﾀ入力!$X29)</f>
        <v>0</v>
      </c>
      <c r="Q9" s="1164"/>
      <c r="R9" s="1164"/>
      <c r="S9" s="1165"/>
      <c r="T9" s="1138">
        <f>CHOOSE($CA$1,ﾃﾞｰﾀ入力!$Y14,ﾃﾞｰﾀ入力!$Y17,ﾃﾞｰﾀ入力!$Y20,ﾃﾞｰﾀ入力!$Y23,ﾃﾞｰﾀ入力!$Y26,ﾃﾞｰﾀ入力!$Y29)</f>
        <v>0</v>
      </c>
      <c r="U9" s="1164"/>
      <c r="V9" s="1164"/>
      <c r="W9" s="1165"/>
      <c r="X9" s="1138">
        <f>CHOOSE($CA$1,ﾃﾞｰﾀ入力!$Z14,ﾃﾞｰﾀ入力!$Z17,ﾃﾞｰﾀ入力!$Z20,ﾃﾞｰﾀ入力!$Z23,ﾃﾞｰﾀ入力!$Z26,ﾃﾞｰﾀ入力!$Z29)</f>
        <v>0</v>
      </c>
      <c r="Y9" s="1164"/>
      <c r="Z9" s="1164"/>
      <c r="AA9" s="1165"/>
      <c r="AB9" s="1138">
        <f>CHOOSE($CA$1,ﾃﾞｰﾀ入力!$AA14,ﾃﾞｰﾀ入力!$AA17,ﾃﾞｰﾀ入力!$AA20,ﾃﾞｰﾀ入力!$AA23,ﾃﾞｰﾀ入力!$AA26,ﾃﾞｰﾀ入力!$AA29)</f>
        <v>0</v>
      </c>
      <c r="AC9" s="1164"/>
      <c r="AD9" s="1164"/>
      <c r="AE9" s="1165"/>
      <c r="AF9" s="1138">
        <f>CHOOSE($CA$1,ﾃﾞｰﾀ入力!$AB14,ﾃﾞｰﾀ入力!$AB17,ﾃﾞｰﾀ入力!$AB20,ﾃﾞｰﾀ入力!$AB23,ﾃﾞｰﾀ入力!$AB26,ﾃﾞｰﾀ入力!$AB29)</f>
        <v>0</v>
      </c>
      <c r="AG9" s="1164"/>
      <c r="AH9" s="1164"/>
      <c r="AI9" s="1165"/>
      <c r="AJ9" s="1138">
        <f>CHOOSE($CA$1,ﾃﾞｰﾀ入力!$AC14,ﾃﾞｰﾀ入力!$AC17,ﾃﾞｰﾀ入力!$AC20,ﾃﾞｰﾀ入力!$AC23,ﾃﾞｰﾀ入力!$AC26,ﾃﾞｰﾀ入力!$AC29)</f>
        <v>0</v>
      </c>
      <c r="AK9" s="1164"/>
      <c r="AL9" s="1164"/>
      <c r="AM9" s="1165"/>
      <c r="AN9" s="1138">
        <f>CHOOSE($CA$1,ﾃﾞｰﾀ入力!$AD14,ﾃﾞｰﾀ入力!$AD17,ﾃﾞｰﾀ入力!$AD20,ﾃﾞｰﾀ入力!$AD23,ﾃﾞｰﾀ入力!$AD26,ﾃﾞｰﾀ入力!$AD29)</f>
        <v>0</v>
      </c>
      <c r="AO9" s="1164"/>
      <c r="AP9" s="1164"/>
      <c r="AQ9" s="1165"/>
      <c r="AR9" s="1138">
        <f>CHOOSE($CA$1,ﾃﾞｰﾀ入力!$AE14,ﾃﾞｰﾀ入力!$AE17,ﾃﾞｰﾀ入力!$AE20,ﾃﾞｰﾀ入力!$AE23,ﾃﾞｰﾀ入力!$AE26,ﾃﾞｰﾀ入力!$AE29)</f>
        <v>0</v>
      </c>
      <c r="AS9" s="1164"/>
      <c r="AT9" s="1164"/>
      <c r="AU9" s="1165"/>
      <c r="AV9" s="1138">
        <f>CHOOSE($CA$1,ﾃﾞｰﾀ入力!$AF14,ﾃﾞｰﾀ入力!$AF17,ﾃﾞｰﾀ入力!$AF20,ﾃﾞｰﾀ入力!$AF23,ﾃﾞｰﾀ入力!$AF26,ﾃﾞｰﾀ入力!$AF29)</f>
        <v>0</v>
      </c>
      <c r="AW9" s="1164"/>
      <c r="AX9" s="1164"/>
      <c r="AY9" s="1165"/>
      <c r="AZ9" s="1138">
        <f>CHOOSE($CA$1,ﾃﾞｰﾀ入力!$AG14,ﾃﾞｰﾀ入力!$AG17,ﾃﾞｰﾀ入力!$AG20,ﾃﾞｰﾀ入力!$AG23,ﾃﾞｰﾀ入力!$AG26,ﾃﾞｰﾀ入力!$AG29)</f>
        <v>0</v>
      </c>
      <c r="BA9" s="1164"/>
      <c r="BB9" s="1164"/>
      <c r="BC9" s="1165"/>
      <c r="BD9" s="1138">
        <f>CHOOSE($CA$1,ﾃﾞｰﾀ入力!$AH14,ﾃﾞｰﾀ入力!$AH17,ﾃﾞｰﾀ入力!$AH20,ﾃﾞｰﾀ入力!$AH23,ﾃﾞｰﾀ入力!$AH26,ﾃﾞｰﾀ入力!$AH29)</f>
        <v>0</v>
      </c>
      <c r="BE9" s="1164"/>
      <c r="BF9" s="1164"/>
      <c r="BG9" s="1165"/>
      <c r="BH9" s="1138">
        <f>CHOOSE($CA$1,ﾃﾞｰﾀ入力!$AI14,ﾃﾞｰﾀ入力!$AI17,ﾃﾞｰﾀ入力!$AI20,ﾃﾞｰﾀ入力!$AI23,ﾃﾞｰﾀ入力!$AI26,ﾃﾞｰﾀ入力!$AI29)</f>
        <v>0</v>
      </c>
      <c r="BI9" s="1164"/>
      <c r="BJ9" s="1164"/>
      <c r="BK9" s="1165"/>
      <c r="BL9" s="1138">
        <f>CHOOSE($CA$1,ﾃﾞｰﾀ入力!$AJ14,ﾃﾞｰﾀ入力!$AJ17,ﾃﾞｰﾀ入力!$AJ20,ﾃﾞｰﾀ入力!$AJ23,ﾃﾞｰﾀ入力!$AJ26,ﾃﾞｰﾀ入力!$AJ29)</f>
        <v>0</v>
      </c>
      <c r="BM9" s="1164"/>
      <c r="BN9" s="1164"/>
      <c r="BO9" s="1165"/>
      <c r="BP9" s="1138">
        <f>CHOOSE($CA$1,ﾃﾞｰﾀ入力!$AK14,ﾃﾞｰﾀ入力!$AK17,ﾃﾞｰﾀ入力!$AK20,ﾃﾞｰﾀ入力!$AK23,ﾃﾞｰﾀ入力!$AK26,ﾃﾞｰﾀ入力!$AK29)</f>
        <v>0</v>
      </c>
      <c r="BQ9" s="1164"/>
      <c r="BR9" s="1164"/>
      <c r="BS9" s="1165"/>
      <c r="BT9" s="1138">
        <f>CHOOSE($CA$1,ﾃﾞｰﾀ入力!$AL14,ﾃﾞｰﾀ入力!$AL17,ﾃﾞｰﾀ入力!$AL20,ﾃﾞｰﾀ入力!$AL23,ﾃﾞｰﾀ入力!$AL26,ﾃﾞｰﾀ入力!$AL29)</f>
        <v>0</v>
      </c>
      <c r="BU9" s="1164"/>
      <c r="BV9" s="1164"/>
      <c r="BW9" s="1165"/>
      <c r="BX9" s="1138">
        <f>CHOOSE($CA$1,ﾃﾞｰﾀ入力!$AM14,ﾃﾞｰﾀ入力!$AM17,ﾃﾞｰﾀ入力!$AM20,ﾃﾞｰﾀ入力!$AM23,ﾃﾞｰﾀ入力!$AM26,ﾃﾞｰﾀ入力!$AM29)</f>
        <v>0</v>
      </c>
      <c r="BY9" s="1164"/>
      <c r="BZ9" s="1164"/>
      <c r="CA9" s="1165"/>
      <c r="CB9" s="1138">
        <f>CHOOSE($CA$1,ﾃﾞｰﾀ入力!$AN14,ﾃﾞｰﾀ入力!$AN17,ﾃﾞｰﾀ入力!$AN20,ﾃﾞｰﾀ入力!$AN23,ﾃﾞｰﾀ入力!$AN26,ﾃﾞｰﾀ入力!$AN29)</f>
        <v>0</v>
      </c>
      <c r="CC9" s="1164"/>
      <c r="CD9" s="1164"/>
      <c r="CE9" s="1165"/>
      <c r="CF9" s="1138">
        <f>CHOOSE($CA$1,ﾃﾞｰﾀ入力!$AO14,ﾃﾞｰﾀ入力!$AO17,ﾃﾞｰﾀ入力!$AO20,ﾃﾞｰﾀ入力!$AO23,ﾃﾞｰﾀ入力!$AO26,ﾃﾞｰﾀ入力!$AO29)</f>
        <v>0</v>
      </c>
      <c r="CG9" s="1164"/>
      <c r="CH9" s="1164"/>
      <c r="CI9" s="1165"/>
      <c r="CJ9" s="1138">
        <f>CHOOSE($CA$1,ﾃﾞｰﾀ入力!$AP14,ﾃﾞｰﾀ入力!$AP17,ﾃﾞｰﾀ入力!$AP20,ﾃﾞｰﾀ入力!$AP23,ﾃﾞｰﾀ入力!$AP26,ﾃﾞｰﾀ入力!$AP29)</f>
        <v>0</v>
      </c>
      <c r="CK9" s="1164"/>
      <c r="CL9" s="1164"/>
      <c r="CM9" s="1164"/>
      <c r="CN9" s="1136">
        <f t="shared" si="0"/>
        <v>0</v>
      </c>
      <c r="CO9" s="1137"/>
      <c r="CP9" s="64"/>
      <c r="CT9" s="221"/>
      <c r="CU9" s="64"/>
      <c r="CV9" s="64"/>
      <c r="CX9" s="69"/>
      <c r="CY9" s="69"/>
      <c r="CZ9" s="69"/>
    </row>
    <row r="10" spans="1:105" ht="20.25" customHeight="1">
      <c r="I10" s="1308" t="s">
        <v>175</v>
      </c>
      <c r="J10" s="1309"/>
      <c r="K10" s="362" t="s">
        <v>168</v>
      </c>
      <c r="L10" s="1325">
        <f>CHOOSE($CA$1,ﾃﾞｰﾀ入力!W15,ﾃﾞｰﾀ入力!W18,ﾃﾞｰﾀ入力!W21,ﾃﾞｰﾀ入力!W24,ﾃﾞｰﾀ入力!W27,ﾃﾞｰﾀ入力!W30)</f>
        <v>0</v>
      </c>
      <c r="M10" s="1326"/>
      <c r="N10" s="1326"/>
      <c r="O10" s="1327"/>
      <c r="P10" s="1163">
        <f>CHOOSE($CA$1,ﾃﾞｰﾀ入力!$X15,ﾃﾞｰﾀ入力!$X18,ﾃﾞｰﾀ入力!$X21,ﾃﾞｰﾀ入力!$X24,ﾃﾞｰﾀ入力!$X27,ﾃﾞｰﾀ入力!$X30)</f>
        <v>0</v>
      </c>
      <c r="Q10" s="1163"/>
      <c r="R10" s="1163"/>
      <c r="S10" s="1163"/>
      <c r="T10" s="1163">
        <f>CHOOSE($CA$1,ﾃﾞｰﾀ入力!$Y15,ﾃﾞｰﾀ入力!$Y18,ﾃﾞｰﾀ入力!$Y21,ﾃﾞｰﾀ入力!$Y24,ﾃﾞｰﾀ入力!$Y27,ﾃﾞｰﾀ入力!$Y30)</f>
        <v>0</v>
      </c>
      <c r="U10" s="1163"/>
      <c r="V10" s="1163"/>
      <c r="W10" s="1163"/>
      <c r="X10" s="1163">
        <f>CHOOSE($CA$1,ﾃﾞｰﾀ入力!$Z15,ﾃﾞｰﾀ入力!$Z18,ﾃﾞｰﾀ入力!$Z21,ﾃﾞｰﾀ入力!$Z24,ﾃﾞｰﾀ入力!$Z27,ﾃﾞｰﾀ入力!$Z30)</f>
        <v>0</v>
      </c>
      <c r="Y10" s="1163"/>
      <c r="Z10" s="1163"/>
      <c r="AA10" s="1163"/>
      <c r="AB10" s="1163">
        <f>CHOOSE($CA$1,ﾃﾞｰﾀ入力!$AA15,ﾃﾞｰﾀ入力!$AA18,ﾃﾞｰﾀ入力!$AA21,ﾃﾞｰﾀ入力!$AA24,ﾃﾞｰﾀ入力!$AA27,ﾃﾞｰﾀ入力!$AA30)</f>
        <v>0</v>
      </c>
      <c r="AC10" s="1163"/>
      <c r="AD10" s="1163"/>
      <c r="AE10" s="1163"/>
      <c r="AF10" s="1163">
        <f>CHOOSE($CA$1,ﾃﾞｰﾀ入力!$AB15,ﾃﾞｰﾀ入力!$AB18,ﾃﾞｰﾀ入力!$AB21,ﾃﾞｰﾀ入力!$AB24,ﾃﾞｰﾀ入力!$AB27,ﾃﾞｰﾀ入力!$AB30)</f>
        <v>0</v>
      </c>
      <c r="AG10" s="1163"/>
      <c r="AH10" s="1163"/>
      <c r="AI10" s="1163"/>
      <c r="AJ10" s="1163">
        <f>CHOOSE($CA$1,ﾃﾞｰﾀ入力!$AC15,ﾃﾞｰﾀ入力!$AC18,ﾃﾞｰﾀ入力!$AC21,ﾃﾞｰﾀ入力!$AC24,ﾃﾞｰﾀ入力!$AC27,ﾃﾞｰﾀ入力!$AC30)</f>
        <v>0</v>
      </c>
      <c r="AK10" s="1163"/>
      <c r="AL10" s="1163"/>
      <c r="AM10" s="1163"/>
      <c r="AN10" s="1163">
        <f>CHOOSE($CA$1,ﾃﾞｰﾀ入力!$AD15,ﾃﾞｰﾀ入力!$AD18,ﾃﾞｰﾀ入力!$AD21,ﾃﾞｰﾀ入力!$AD24,ﾃﾞｰﾀ入力!$AD27,ﾃﾞｰﾀ入力!$AD30)</f>
        <v>0</v>
      </c>
      <c r="AO10" s="1163"/>
      <c r="AP10" s="1163"/>
      <c r="AQ10" s="1163"/>
      <c r="AR10" s="1163">
        <f>CHOOSE($CA$1,ﾃﾞｰﾀ入力!$AE15,ﾃﾞｰﾀ入力!$AE18,ﾃﾞｰﾀ入力!$AE21,ﾃﾞｰﾀ入力!$AE24,ﾃﾞｰﾀ入力!$AE27,ﾃﾞｰﾀ入力!$AE30)</f>
        <v>0</v>
      </c>
      <c r="AS10" s="1163"/>
      <c r="AT10" s="1163"/>
      <c r="AU10" s="1163"/>
      <c r="AV10" s="1163">
        <f>CHOOSE($CA$1,ﾃﾞｰﾀ入力!$AF15,ﾃﾞｰﾀ入力!$AF18,ﾃﾞｰﾀ入力!$AF21,ﾃﾞｰﾀ入力!$AF24,ﾃﾞｰﾀ入力!$AF27,ﾃﾞｰﾀ入力!$AF30)</f>
        <v>0</v>
      </c>
      <c r="AW10" s="1163"/>
      <c r="AX10" s="1163"/>
      <c r="AY10" s="1163"/>
      <c r="AZ10" s="1163">
        <f>CHOOSE($CA$1,ﾃﾞｰﾀ入力!$AG15,ﾃﾞｰﾀ入力!$AG18,ﾃﾞｰﾀ入力!$AG21,ﾃﾞｰﾀ入力!$AG24,ﾃﾞｰﾀ入力!$AG27,ﾃﾞｰﾀ入力!$AG30)</f>
        <v>0</v>
      </c>
      <c r="BA10" s="1163"/>
      <c r="BB10" s="1163"/>
      <c r="BC10" s="1163"/>
      <c r="BD10" s="1163">
        <f>CHOOSE($CA$1,ﾃﾞｰﾀ入力!$AH15,ﾃﾞｰﾀ入力!$AH18,ﾃﾞｰﾀ入力!$AH21,ﾃﾞｰﾀ入力!$AH24,ﾃﾞｰﾀ入力!$AH27,ﾃﾞｰﾀ入力!$AH30)</f>
        <v>0</v>
      </c>
      <c r="BE10" s="1163"/>
      <c r="BF10" s="1163"/>
      <c r="BG10" s="1163"/>
      <c r="BH10" s="1163">
        <f>CHOOSE($CA$1,ﾃﾞｰﾀ入力!$AI15,ﾃﾞｰﾀ入力!$AI18,ﾃﾞｰﾀ入力!$AI21,ﾃﾞｰﾀ入力!$AI24,ﾃﾞｰﾀ入力!$AI27,ﾃﾞｰﾀ入力!$AI30)</f>
        <v>0</v>
      </c>
      <c r="BI10" s="1163"/>
      <c r="BJ10" s="1163"/>
      <c r="BK10" s="1163"/>
      <c r="BL10" s="1163">
        <f>CHOOSE($CA$1,ﾃﾞｰﾀ入力!$AJ15,ﾃﾞｰﾀ入力!$AJ18,ﾃﾞｰﾀ入力!$AJ21,ﾃﾞｰﾀ入力!$AJ24,ﾃﾞｰﾀ入力!$AJ27,ﾃﾞｰﾀ入力!$AJ30)</f>
        <v>0</v>
      </c>
      <c r="BM10" s="1163"/>
      <c r="BN10" s="1163"/>
      <c r="BO10" s="1163"/>
      <c r="BP10" s="1163">
        <f>CHOOSE($CA$1,ﾃﾞｰﾀ入力!$AK15,ﾃﾞｰﾀ入力!$AK18,ﾃﾞｰﾀ入力!$AK21,ﾃﾞｰﾀ入力!$AK24,ﾃﾞｰﾀ入力!$AK27,ﾃﾞｰﾀ入力!$AK30)</f>
        <v>0</v>
      </c>
      <c r="BQ10" s="1163"/>
      <c r="BR10" s="1163"/>
      <c r="BS10" s="1163"/>
      <c r="BT10" s="1163">
        <f>CHOOSE($CA$1,ﾃﾞｰﾀ入力!$AL15,ﾃﾞｰﾀ入力!$AL18,ﾃﾞｰﾀ入力!$AL21,ﾃﾞｰﾀ入力!$AL24,ﾃﾞｰﾀ入力!$AL27,ﾃﾞｰﾀ入力!$AL30)</f>
        <v>0</v>
      </c>
      <c r="BU10" s="1163"/>
      <c r="BV10" s="1163"/>
      <c r="BW10" s="1163"/>
      <c r="BX10" s="1163">
        <f>CHOOSE($CA$1,ﾃﾞｰﾀ入力!$AM15,ﾃﾞｰﾀ入力!$AM18,ﾃﾞｰﾀ入力!$AM21,ﾃﾞｰﾀ入力!$AM24,ﾃﾞｰﾀ入力!$AM27,ﾃﾞｰﾀ入力!$AM30)</f>
        <v>0</v>
      </c>
      <c r="BY10" s="1163"/>
      <c r="BZ10" s="1163"/>
      <c r="CA10" s="1163"/>
      <c r="CB10" s="1163">
        <f>CHOOSE($CA$1,ﾃﾞｰﾀ入力!$AN15,ﾃﾞｰﾀ入力!$AN18,ﾃﾞｰﾀ入力!$AN21,ﾃﾞｰﾀ入力!$AN24,ﾃﾞｰﾀ入力!$AN27,ﾃﾞｰﾀ入力!$AN30)</f>
        <v>0</v>
      </c>
      <c r="CC10" s="1163"/>
      <c r="CD10" s="1163"/>
      <c r="CE10" s="1163"/>
      <c r="CF10" s="1334">
        <f>CHOOSE($CA$1,ﾃﾞｰﾀ入力!$AO15,ﾃﾞｰﾀ入力!$AO18,ﾃﾞｰﾀ入力!$AO21,ﾃﾞｰﾀ入力!$AO24,ﾃﾞｰﾀ入力!$AO27,ﾃﾞｰﾀ入力!$AO30)</f>
        <v>0</v>
      </c>
      <c r="CG10" s="1334"/>
      <c r="CH10" s="1334"/>
      <c r="CI10" s="1334"/>
      <c r="CJ10" s="1334">
        <f>CHOOSE($CA$1,ﾃﾞｰﾀ入力!$AP15,ﾃﾞｰﾀ入力!$AP18,ﾃﾞｰﾀ入力!$AP21,ﾃﾞｰﾀ入力!$AP24,ﾃﾞｰﾀ入力!$AP27,ﾃﾞｰﾀ入力!$AP30)</f>
        <v>0</v>
      </c>
      <c r="CK10" s="1334"/>
      <c r="CL10" s="1334"/>
      <c r="CM10" s="1335"/>
      <c r="CN10" s="1223">
        <f t="shared" si="0"/>
        <v>0</v>
      </c>
      <c r="CO10" s="1224"/>
      <c r="CP10" s="64"/>
      <c r="CT10" s="221"/>
      <c r="CU10" s="64"/>
      <c r="CV10" s="64"/>
      <c r="CX10" s="69"/>
      <c r="CY10" s="69"/>
      <c r="CZ10" s="69"/>
    </row>
    <row r="11" spans="1:105" ht="15.75" customHeight="1">
      <c r="I11" s="1310" t="s">
        <v>176</v>
      </c>
      <c r="J11" s="1310"/>
      <c r="K11" s="363" t="s">
        <v>168</v>
      </c>
      <c r="L11" s="1250">
        <f>SUM(L7:O10)</f>
        <v>0</v>
      </c>
      <c r="M11" s="1251"/>
      <c r="N11" s="1251"/>
      <c r="O11" s="1252"/>
      <c r="P11" s="1292">
        <f>SUM(P7:S10)</f>
        <v>0</v>
      </c>
      <c r="Q11" s="1292"/>
      <c r="R11" s="1292"/>
      <c r="S11" s="1292"/>
      <c r="T11" s="1292">
        <f>SUM(T7:W10)</f>
        <v>0</v>
      </c>
      <c r="U11" s="1292"/>
      <c r="V11" s="1292"/>
      <c r="W11" s="1292"/>
      <c r="X11" s="1292">
        <f>SUM(X7:AA10)</f>
        <v>0</v>
      </c>
      <c r="Y11" s="1292"/>
      <c r="Z11" s="1292"/>
      <c r="AA11" s="1292"/>
      <c r="AB11" s="1292">
        <f>SUM(AB7:AE10)</f>
        <v>3</v>
      </c>
      <c r="AC11" s="1292"/>
      <c r="AD11" s="1292"/>
      <c r="AE11" s="1292"/>
      <c r="AF11" s="1292">
        <f>SUM(AF7:AI10)</f>
        <v>3</v>
      </c>
      <c r="AG11" s="1292"/>
      <c r="AH11" s="1292"/>
      <c r="AI11" s="1292"/>
      <c r="AJ11" s="1292">
        <f>SUM(AJ7:AM10)</f>
        <v>3</v>
      </c>
      <c r="AK11" s="1292"/>
      <c r="AL11" s="1292"/>
      <c r="AM11" s="1292"/>
      <c r="AN11" s="1292">
        <f>SUM(AN7:AQ10)</f>
        <v>4</v>
      </c>
      <c r="AO11" s="1292"/>
      <c r="AP11" s="1292"/>
      <c r="AQ11" s="1292"/>
      <c r="AR11" s="1292">
        <f>SUM(AR7:AU10)</f>
        <v>7</v>
      </c>
      <c r="AS11" s="1292"/>
      <c r="AT11" s="1292"/>
      <c r="AU11" s="1292"/>
      <c r="AV11" s="1292">
        <f>SUM(AV7:AY10)</f>
        <v>7</v>
      </c>
      <c r="AW11" s="1292"/>
      <c r="AX11" s="1292"/>
      <c r="AY11" s="1292"/>
      <c r="AZ11" s="1292">
        <f>SUM(AZ7:BC10)</f>
        <v>8</v>
      </c>
      <c r="BA11" s="1292"/>
      <c r="BB11" s="1292"/>
      <c r="BC11" s="1292"/>
      <c r="BD11" s="1292">
        <f>SUM(BD7:BG10)</f>
        <v>8</v>
      </c>
      <c r="BE11" s="1292"/>
      <c r="BF11" s="1292"/>
      <c r="BG11" s="1292"/>
      <c r="BH11" s="1292">
        <f>SUM(BH7:BK10)</f>
        <v>5</v>
      </c>
      <c r="BI11" s="1292"/>
      <c r="BJ11" s="1292"/>
      <c r="BK11" s="1292"/>
      <c r="BL11" s="1292">
        <f>SUM(BL7:BO10)</f>
        <v>4</v>
      </c>
      <c r="BM11" s="1292"/>
      <c r="BN11" s="1292"/>
      <c r="BO11" s="1292"/>
      <c r="BP11" s="1292">
        <f>SUM(BP7:BS10)</f>
        <v>3</v>
      </c>
      <c r="BQ11" s="1292"/>
      <c r="BR11" s="1292"/>
      <c r="BS11" s="1292"/>
      <c r="BT11" s="1292">
        <f>SUM(BT7:BW10)</f>
        <v>3</v>
      </c>
      <c r="BU11" s="1292"/>
      <c r="BV11" s="1292"/>
      <c r="BW11" s="1292"/>
      <c r="BX11" s="1292">
        <f>SUM(BX7:CA10)</f>
        <v>2</v>
      </c>
      <c r="BY11" s="1292"/>
      <c r="BZ11" s="1292"/>
      <c r="CA11" s="1292"/>
      <c r="CB11" s="1292">
        <f>SUM(CB7:CE10)</f>
        <v>0</v>
      </c>
      <c r="CC11" s="1292"/>
      <c r="CD11" s="1292"/>
      <c r="CE11" s="1292"/>
      <c r="CF11" s="1292">
        <f>SUM(CF7:CI10)</f>
        <v>0</v>
      </c>
      <c r="CG11" s="1292"/>
      <c r="CH11" s="1292"/>
      <c r="CI11" s="1292"/>
      <c r="CJ11" s="1336">
        <f>SUM(CJ7:CM10)</f>
        <v>0</v>
      </c>
      <c r="CK11" s="1336"/>
      <c r="CL11" s="1336"/>
      <c r="CM11" s="1337"/>
      <c r="CN11" s="1259">
        <f t="shared" si="0"/>
        <v>60</v>
      </c>
      <c r="CO11" s="1260"/>
      <c r="CP11" s="64"/>
      <c r="CT11" s="221"/>
      <c r="CU11" s="64"/>
      <c r="CV11" s="64"/>
      <c r="CX11" s="69"/>
      <c r="CY11" s="69"/>
      <c r="CZ11" s="69"/>
    </row>
    <row r="12" spans="1:105" ht="17.25" customHeight="1">
      <c r="C12" s="64"/>
      <c r="D12" s="64"/>
      <c r="E12" s="64"/>
      <c r="F12" s="64"/>
      <c r="G12" s="64"/>
      <c r="I12" s="248"/>
      <c r="J12" s="1313"/>
      <c r="K12" s="1313"/>
      <c r="L12" s="365">
        <v>5</v>
      </c>
      <c r="M12" s="365">
        <v>5.25</v>
      </c>
      <c r="N12" s="365">
        <v>5.5</v>
      </c>
      <c r="O12" s="365">
        <v>5.75</v>
      </c>
      <c r="P12" s="249">
        <v>6</v>
      </c>
      <c r="Q12" s="249">
        <v>6.25</v>
      </c>
      <c r="R12" s="249">
        <v>6.5</v>
      </c>
      <c r="S12" s="250">
        <v>6.75</v>
      </c>
      <c r="T12" s="250">
        <v>7</v>
      </c>
      <c r="U12" s="250">
        <v>7.25</v>
      </c>
      <c r="V12" s="250">
        <v>7.5</v>
      </c>
      <c r="W12" s="250">
        <v>7.75</v>
      </c>
      <c r="X12" s="250">
        <v>8</v>
      </c>
      <c r="Y12" s="250">
        <v>8.25</v>
      </c>
      <c r="Z12" s="250">
        <v>8.5</v>
      </c>
      <c r="AA12" s="250">
        <v>8.75</v>
      </c>
      <c r="AB12" s="251">
        <v>9</v>
      </c>
      <c r="AC12" s="251">
        <v>9.25</v>
      </c>
      <c r="AD12" s="251">
        <v>9.5</v>
      </c>
      <c r="AE12" s="251">
        <v>9.75</v>
      </c>
      <c r="AF12" s="251">
        <v>10</v>
      </c>
      <c r="AG12" s="251">
        <v>10.25</v>
      </c>
      <c r="AH12" s="251">
        <v>10.5</v>
      </c>
      <c r="AI12" s="251">
        <v>10.75</v>
      </c>
      <c r="AJ12" s="251">
        <v>11</v>
      </c>
      <c r="AK12" s="251">
        <v>11.25</v>
      </c>
      <c r="AL12" s="251">
        <v>11.5</v>
      </c>
      <c r="AM12" s="251">
        <v>11.75</v>
      </c>
      <c r="AN12" s="250">
        <v>12</v>
      </c>
      <c r="AO12" s="250">
        <v>12.25</v>
      </c>
      <c r="AP12" s="250">
        <v>12.5</v>
      </c>
      <c r="AQ12" s="250">
        <v>12.75</v>
      </c>
      <c r="AR12" s="251">
        <v>13</v>
      </c>
      <c r="AS12" s="251">
        <v>13.25</v>
      </c>
      <c r="AT12" s="251">
        <v>13.5</v>
      </c>
      <c r="AU12" s="251">
        <v>13.75</v>
      </c>
      <c r="AV12" s="251">
        <v>14</v>
      </c>
      <c r="AW12" s="251">
        <v>14.25</v>
      </c>
      <c r="AX12" s="251">
        <v>14.5</v>
      </c>
      <c r="AY12" s="251">
        <v>14.75</v>
      </c>
      <c r="AZ12" s="251">
        <v>15</v>
      </c>
      <c r="BA12" s="251">
        <v>15.25</v>
      </c>
      <c r="BB12" s="251">
        <v>15.5</v>
      </c>
      <c r="BC12" s="251">
        <v>15.75</v>
      </c>
      <c r="BD12" s="251">
        <v>16</v>
      </c>
      <c r="BE12" s="251">
        <v>16.25</v>
      </c>
      <c r="BF12" s="251">
        <v>16.5</v>
      </c>
      <c r="BG12" s="251">
        <v>16.75</v>
      </c>
      <c r="BH12" s="251">
        <v>17</v>
      </c>
      <c r="BI12" s="251">
        <v>17.25</v>
      </c>
      <c r="BJ12" s="251">
        <v>17.5</v>
      </c>
      <c r="BK12" s="251">
        <v>17.75</v>
      </c>
      <c r="BL12" s="251">
        <v>18</v>
      </c>
      <c r="BM12" s="251">
        <v>18.25</v>
      </c>
      <c r="BN12" s="251">
        <v>18.5</v>
      </c>
      <c r="BO12" s="251">
        <v>18.75</v>
      </c>
      <c r="BP12" s="251">
        <v>19</v>
      </c>
      <c r="BQ12" s="251">
        <v>19.25</v>
      </c>
      <c r="BR12" s="251">
        <v>19.5</v>
      </c>
      <c r="BS12" s="251">
        <v>19.75</v>
      </c>
      <c r="BT12" s="251">
        <v>20</v>
      </c>
      <c r="BU12" s="251">
        <v>20.25</v>
      </c>
      <c r="BV12" s="251">
        <v>20.5</v>
      </c>
      <c r="BW12" s="251">
        <v>20.75</v>
      </c>
      <c r="BX12" s="251">
        <v>21</v>
      </c>
      <c r="BY12" s="251">
        <v>21.25</v>
      </c>
      <c r="BZ12" s="251">
        <v>21.5</v>
      </c>
      <c r="CA12" s="251">
        <v>21.75</v>
      </c>
      <c r="CB12" s="251">
        <v>22</v>
      </c>
      <c r="CC12" s="251">
        <v>22.25</v>
      </c>
      <c r="CD12" s="251">
        <v>22.5</v>
      </c>
      <c r="CE12" s="251">
        <v>22.75</v>
      </c>
      <c r="CF12" s="251">
        <v>23</v>
      </c>
      <c r="CG12" s="251">
        <v>23.25</v>
      </c>
      <c r="CH12" s="251">
        <v>23.5</v>
      </c>
      <c r="CI12" s="251">
        <v>23.75</v>
      </c>
      <c r="CJ12" s="251">
        <v>24</v>
      </c>
      <c r="CK12" s="251">
        <v>24.25</v>
      </c>
      <c r="CL12" s="251">
        <v>24.5</v>
      </c>
      <c r="CM12" s="251">
        <v>24.75</v>
      </c>
      <c r="CN12" s="251"/>
      <c r="CO12" s="251"/>
      <c r="CP12" s="251"/>
      <c r="CR12" s="65"/>
      <c r="CS12" s="65"/>
      <c r="CT12" s="66"/>
      <c r="CU12" s="65"/>
      <c r="CV12" s="65"/>
      <c r="CX12" s="69"/>
      <c r="CY12" s="69"/>
      <c r="CZ12" s="69"/>
    </row>
    <row r="13" spans="1:105" ht="22.5" customHeight="1" thickBot="1">
      <c r="C13" s="65" t="s">
        <v>177</v>
      </c>
      <c r="D13" s="253" t="s">
        <v>203</v>
      </c>
      <c r="E13" s="253" t="s">
        <v>204</v>
      </c>
      <c r="F13" s="253" t="s">
        <v>178</v>
      </c>
      <c r="G13" s="253" t="s">
        <v>179</v>
      </c>
      <c r="H13" s="65" t="s">
        <v>79</v>
      </c>
      <c r="I13" s="254" t="s">
        <v>61</v>
      </c>
      <c r="J13" s="1476" t="s">
        <v>180</v>
      </c>
      <c r="K13" s="1477"/>
      <c r="L13" s="366">
        <v>0.20833333333333334</v>
      </c>
      <c r="M13" s="256"/>
      <c r="N13" s="256"/>
      <c r="O13" s="261"/>
      <c r="P13" s="257">
        <v>0.25</v>
      </c>
      <c r="Q13" s="258"/>
      <c r="R13" s="258"/>
      <c r="S13" s="259"/>
      <c r="T13" s="260" t="s">
        <v>149</v>
      </c>
      <c r="U13" s="258"/>
      <c r="V13" s="261"/>
      <c r="W13" s="256"/>
      <c r="X13" s="260" t="s">
        <v>150</v>
      </c>
      <c r="Y13" s="258"/>
      <c r="Z13" s="259"/>
      <c r="AA13" s="258"/>
      <c r="AB13" s="260" t="s">
        <v>151</v>
      </c>
      <c r="AC13" s="258"/>
      <c r="AD13" s="259"/>
      <c r="AE13" s="258"/>
      <c r="AF13" s="260" t="s">
        <v>152</v>
      </c>
      <c r="AG13" s="258"/>
      <c r="AH13" s="259"/>
      <c r="AI13" s="258"/>
      <c r="AJ13" s="260" t="s">
        <v>153</v>
      </c>
      <c r="AK13" s="258"/>
      <c r="AL13" s="259"/>
      <c r="AM13" s="258"/>
      <c r="AN13" s="260" t="s">
        <v>154</v>
      </c>
      <c r="AO13" s="258"/>
      <c r="AP13" s="259"/>
      <c r="AQ13" s="258"/>
      <c r="AR13" s="260" t="s">
        <v>155</v>
      </c>
      <c r="AS13" s="258"/>
      <c r="AT13" s="259"/>
      <c r="AU13" s="258"/>
      <c r="AV13" s="260" t="s">
        <v>156</v>
      </c>
      <c r="AW13" s="258"/>
      <c r="AX13" s="259"/>
      <c r="AY13" s="258"/>
      <c r="AZ13" s="260" t="s">
        <v>157</v>
      </c>
      <c r="BA13" s="258"/>
      <c r="BB13" s="259"/>
      <c r="BC13" s="258"/>
      <c r="BD13" s="260" t="s">
        <v>158</v>
      </c>
      <c r="BE13" s="258"/>
      <c r="BF13" s="259"/>
      <c r="BG13" s="258"/>
      <c r="BH13" s="260" t="s">
        <v>159</v>
      </c>
      <c r="BI13" s="258"/>
      <c r="BJ13" s="259"/>
      <c r="BK13" s="258"/>
      <c r="BL13" s="260" t="s">
        <v>160</v>
      </c>
      <c r="BM13" s="258"/>
      <c r="BN13" s="259"/>
      <c r="BO13" s="258"/>
      <c r="BP13" s="260" t="s">
        <v>161</v>
      </c>
      <c r="BQ13" s="258"/>
      <c r="BR13" s="259"/>
      <c r="BS13" s="258"/>
      <c r="BT13" s="260" t="s">
        <v>162</v>
      </c>
      <c r="BU13" s="258"/>
      <c r="BV13" s="259"/>
      <c r="BW13" s="258"/>
      <c r="BX13" s="260" t="s">
        <v>163</v>
      </c>
      <c r="BY13" s="258"/>
      <c r="BZ13" s="259"/>
      <c r="CA13" s="258"/>
      <c r="CB13" s="260" t="s">
        <v>164</v>
      </c>
      <c r="CC13" s="258"/>
      <c r="CD13" s="259"/>
      <c r="CE13" s="258"/>
      <c r="CF13" s="260" t="s">
        <v>165</v>
      </c>
      <c r="CG13" s="258"/>
      <c r="CH13" s="259"/>
      <c r="CI13" s="259"/>
      <c r="CJ13" s="258" t="s">
        <v>166</v>
      </c>
      <c r="CK13" s="258"/>
      <c r="CL13" s="258"/>
      <c r="CM13" s="262"/>
      <c r="CN13" s="1332" t="s">
        <v>181</v>
      </c>
      <c r="CO13" s="1331"/>
      <c r="CP13" s="1331" t="s">
        <v>182</v>
      </c>
      <c r="CQ13" s="1331"/>
      <c r="CR13" s="367" t="s">
        <v>183</v>
      </c>
      <c r="CS13" s="367" t="s">
        <v>184</v>
      </c>
      <c r="CT13" s="368" t="s">
        <v>185</v>
      </c>
      <c r="CU13" s="369" t="s">
        <v>186</v>
      </c>
      <c r="CV13" s="370" t="s">
        <v>81</v>
      </c>
      <c r="CW13" s="371" t="s">
        <v>82</v>
      </c>
      <c r="CY13" s="69"/>
      <c r="CZ13" s="267"/>
      <c r="DA13" s="268"/>
    </row>
    <row r="14" spans="1:105" ht="22.5" customHeight="1" thickTop="1">
      <c r="A14" s="441">
        <v>1</v>
      </c>
      <c r="B14" s="442" t="str">
        <f>ｼﾌﾄ原本!C5</f>
        <v>K.M</v>
      </c>
      <c r="C14" s="781" t="str">
        <f>ｼﾌﾄ原本!AC5</f>
        <v>F</v>
      </c>
      <c r="D14" s="433">
        <f>IF(COUNTIF($H$14:$H$30,1),VLOOKUP(1,$H$14:$CU$30,3,FALSE),0)</f>
        <v>14</v>
      </c>
      <c r="E14" s="427">
        <f>IF(COUNTIF($H$14:$H$30,1),VLOOKUP(1,$H$14:$CU$30,4,FALSE),0)</f>
        <v>21.5</v>
      </c>
      <c r="F14" s="428">
        <f ca="1">IF(COUNTIF($H$14:$H$30,1),VLOOKUP(1,$H$14:$CU$30,92,FALSE),0)</f>
        <v>13500</v>
      </c>
      <c r="G14" s="434">
        <f ca="1">IF(COUNTIF($H$14:$H$30,1),VLOOKUP(1,$H$14:$CW$30,94,FALSE),0)</f>
        <v>1</v>
      </c>
      <c r="H14" s="810">
        <v>7</v>
      </c>
      <c r="I14" s="802" t="str">
        <f>IF(H14=0,0,LOOKUP(H14,ﾃﾞｰﾀ入力!$C$3:'ﾃﾞｰﾀ入力'!$C$40,ﾃﾞｰﾀ入力!$D$3:'ﾃﾞｰﾀ入力'!$D$40))</f>
        <v>N.D</v>
      </c>
      <c r="J14" s="811">
        <v>7.75</v>
      </c>
      <c r="K14" s="812">
        <v>13</v>
      </c>
      <c r="L14" s="719">
        <f>IF(AND(L12&gt;=$J$14,L12&lt;$K$14),"*",0)</f>
        <v>0</v>
      </c>
      <c r="M14" s="618">
        <f t="shared" ref="M14:AQ14" si="1">IF(AND(M12&gt;=$J$14,M12&lt;$K$14),"*",0)</f>
        <v>0</v>
      </c>
      <c r="N14" s="619">
        <f t="shared" si="1"/>
        <v>0</v>
      </c>
      <c r="O14" s="620">
        <f t="shared" si="1"/>
        <v>0</v>
      </c>
      <c r="P14" s="621">
        <f t="shared" si="1"/>
        <v>0</v>
      </c>
      <c r="Q14" s="622">
        <f t="shared" si="1"/>
        <v>0</v>
      </c>
      <c r="R14" s="623">
        <f t="shared" si="1"/>
        <v>0</v>
      </c>
      <c r="S14" s="622">
        <f t="shared" si="1"/>
        <v>0</v>
      </c>
      <c r="T14" s="621">
        <f t="shared" si="1"/>
        <v>0</v>
      </c>
      <c r="U14" s="624">
        <f t="shared" si="1"/>
        <v>0</v>
      </c>
      <c r="V14" s="823">
        <f t="shared" si="1"/>
        <v>0</v>
      </c>
      <c r="W14" s="583" t="str">
        <f t="shared" si="1"/>
        <v>*</v>
      </c>
      <c r="X14" s="1022" t="str">
        <f t="shared" si="1"/>
        <v>*</v>
      </c>
      <c r="Y14" s="1024" t="str">
        <f t="shared" si="1"/>
        <v>*</v>
      </c>
      <c r="Z14" s="1026" t="str">
        <f t="shared" si="1"/>
        <v>*</v>
      </c>
      <c r="AA14" s="1024" t="str">
        <f t="shared" si="1"/>
        <v>*</v>
      </c>
      <c r="AB14" s="1022" t="str">
        <f t="shared" si="1"/>
        <v>*</v>
      </c>
      <c r="AC14" s="1023" t="str">
        <f t="shared" si="1"/>
        <v>*</v>
      </c>
      <c r="AD14" s="1024" t="str">
        <f t="shared" si="1"/>
        <v>*</v>
      </c>
      <c r="AE14" s="1025" t="str">
        <f t="shared" si="1"/>
        <v>*</v>
      </c>
      <c r="AF14" s="1111" t="str">
        <f t="shared" si="1"/>
        <v>*</v>
      </c>
      <c r="AG14" s="1024" t="str">
        <f t="shared" si="1"/>
        <v>*</v>
      </c>
      <c r="AH14" s="1026" t="str">
        <f t="shared" si="1"/>
        <v>*</v>
      </c>
      <c r="AI14" s="1024" t="str">
        <f t="shared" si="1"/>
        <v>*</v>
      </c>
      <c r="AJ14" s="1022" t="str">
        <f t="shared" si="1"/>
        <v>*</v>
      </c>
      <c r="AK14" s="1023" t="str">
        <f t="shared" si="1"/>
        <v>*</v>
      </c>
      <c r="AL14" s="1024" t="str">
        <f t="shared" si="1"/>
        <v>*</v>
      </c>
      <c r="AM14" s="1025" t="str">
        <f t="shared" si="1"/>
        <v>*</v>
      </c>
      <c r="AN14" s="1024" t="str">
        <f t="shared" si="1"/>
        <v>*</v>
      </c>
      <c r="AO14" s="1024" t="str">
        <f t="shared" si="1"/>
        <v>*</v>
      </c>
      <c r="AP14" s="1026" t="str">
        <f t="shared" si="1"/>
        <v>*</v>
      </c>
      <c r="AQ14" s="1024" t="str">
        <f t="shared" si="1"/>
        <v>*</v>
      </c>
      <c r="AR14" s="1022">
        <f t="shared" ref="AR14:BW14" si="2">IF(AND(AR12&gt;=$J$14,AR12&lt;$K$14),"*",0)</f>
        <v>0</v>
      </c>
      <c r="AS14" s="1023">
        <f t="shared" si="2"/>
        <v>0</v>
      </c>
      <c r="AT14" s="1024">
        <f t="shared" si="2"/>
        <v>0</v>
      </c>
      <c r="AU14" s="1025">
        <f t="shared" si="2"/>
        <v>0</v>
      </c>
      <c r="AV14" s="1024">
        <f t="shared" si="2"/>
        <v>0</v>
      </c>
      <c r="AW14" s="1024">
        <f t="shared" si="2"/>
        <v>0</v>
      </c>
      <c r="AX14" s="1026">
        <f t="shared" si="2"/>
        <v>0</v>
      </c>
      <c r="AY14" s="1024">
        <f t="shared" si="2"/>
        <v>0</v>
      </c>
      <c r="AZ14" s="1022">
        <f t="shared" si="2"/>
        <v>0</v>
      </c>
      <c r="BA14" s="1023">
        <f t="shared" si="2"/>
        <v>0</v>
      </c>
      <c r="BB14" s="1024">
        <f t="shared" si="2"/>
        <v>0</v>
      </c>
      <c r="BC14" s="1025">
        <f t="shared" si="2"/>
        <v>0</v>
      </c>
      <c r="BD14" s="1024">
        <f t="shared" si="2"/>
        <v>0</v>
      </c>
      <c r="BE14" s="1024">
        <f t="shared" si="2"/>
        <v>0</v>
      </c>
      <c r="BF14" s="1026">
        <f t="shared" si="2"/>
        <v>0</v>
      </c>
      <c r="BG14" s="1024">
        <f t="shared" si="2"/>
        <v>0</v>
      </c>
      <c r="BH14" s="1022">
        <f t="shared" si="2"/>
        <v>0</v>
      </c>
      <c r="BI14" s="1023">
        <f t="shared" si="2"/>
        <v>0</v>
      </c>
      <c r="BJ14" s="1024">
        <f t="shared" si="2"/>
        <v>0</v>
      </c>
      <c r="BK14" s="1025">
        <f t="shared" si="2"/>
        <v>0</v>
      </c>
      <c r="BL14" s="1024">
        <f t="shared" si="2"/>
        <v>0</v>
      </c>
      <c r="BM14" s="1024">
        <f t="shared" si="2"/>
        <v>0</v>
      </c>
      <c r="BN14" s="1026">
        <f t="shared" si="2"/>
        <v>0</v>
      </c>
      <c r="BO14" s="1025">
        <f t="shared" si="2"/>
        <v>0</v>
      </c>
      <c r="BP14" s="825">
        <f t="shared" si="2"/>
        <v>0</v>
      </c>
      <c r="BQ14" s="826">
        <f t="shared" si="2"/>
        <v>0</v>
      </c>
      <c r="BR14" s="823">
        <f t="shared" si="2"/>
        <v>0</v>
      </c>
      <c r="BS14" s="583">
        <f t="shared" si="2"/>
        <v>0</v>
      </c>
      <c r="BT14" s="823">
        <f t="shared" si="2"/>
        <v>0</v>
      </c>
      <c r="BU14" s="823">
        <f t="shared" si="2"/>
        <v>0</v>
      </c>
      <c r="BV14" s="824">
        <f t="shared" si="2"/>
        <v>0</v>
      </c>
      <c r="BW14" s="823">
        <f t="shared" si="2"/>
        <v>0</v>
      </c>
      <c r="BX14" s="825">
        <f t="shared" ref="BX14:CM14" si="3">IF(AND(BX12&gt;=$J$14,BX12&lt;$K$14),"*",0)</f>
        <v>0</v>
      </c>
      <c r="BY14" s="826">
        <f t="shared" si="3"/>
        <v>0</v>
      </c>
      <c r="BZ14" s="823">
        <f t="shared" si="3"/>
        <v>0</v>
      </c>
      <c r="CA14" s="583">
        <f t="shared" si="3"/>
        <v>0</v>
      </c>
      <c r="CB14" s="823">
        <f t="shared" si="3"/>
        <v>0</v>
      </c>
      <c r="CC14" s="823">
        <f t="shared" si="3"/>
        <v>0</v>
      </c>
      <c r="CD14" s="824">
        <f t="shared" si="3"/>
        <v>0</v>
      </c>
      <c r="CE14" s="622">
        <f t="shared" si="3"/>
        <v>0</v>
      </c>
      <c r="CF14" s="621">
        <f t="shared" si="3"/>
        <v>0</v>
      </c>
      <c r="CG14" s="624">
        <f t="shared" si="3"/>
        <v>0</v>
      </c>
      <c r="CH14" s="622">
        <f t="shared" si="3"/>
        <v>0</v>
      </c>
      <c r="CI14" s="625">
        <f t="shared" si="3"/>
        <v>0</v>
      </c>
      <c r="CJ14" s="622">
        <f t="shared" si="3"/>
        <v>0</v>
      </c>
      <c r="CK14" s="622">
        <f t="shared" si="3"/>
        <v>0</v>
      </c>
      <c r="CL14" s="623">
        <f t="shared" si="3"/>
        <v>0</v>
      </c>
      <c r="CM14" s="622">
        <f t="shared" si="3"/>
        <v>0</v>
      </c>
      <c r="CN14" s="1328">
        <f t="shared" ref="CN14:CN30" si="4">(80-COUNT(L14:CM14))/4</f>
        <v>5.25</v>
      </c>
      <c r="CO14" s="1329"/>
      <c r="CP14" s="1330">
        <f>IF(CN14=0,0,LOOKUP(CN14,ﾃﾞｰﾀ入力!$AR$13:'ﾃﾞｰﾀ入力'!$AR$34,ﾃﾞｰﾀ入力!$AS$13:'ﾃﾞｰﾀ入力'!$AS$34))</f>
        <v>5</v>
      </c>
      <c r="CQ14" s="1330"/>
      <c r="CR14" s="373">
        <f t="shared" ref="CR14:CR30" si="5">IF(CP14&gt;8,CP14-8,0)</f>
        <v>0</v>
      </c>
      <c r="CS14" s="373">
        <f t="shared" ref="CS14:CS30" si="6">IF(CB14="*",(12-COUNT(CB14:CM14))/4,0)</f>
        <v>0</v>
      </c>
      <c r="CT14" s="373">
        <f t="shared" ref="CT14:CT30" si="7">IF(CR14&gt;CS14,CS14,CR14)</f>
        <v>0</v>
      </c>
      <c r="CU14" s="374">
        <f ca="1">CV14*CP14+(CV14*0.25*CR14)+(CV14*0.25*CS14)+(CV14*CT14*0.5)</f>
        <v>6130</v>
      </c>
      <c r="CV14" s="375">
        <f ca="1">IF(H14=0,0,LOOKUP(H14,ﾃﾞｰﾀ入力!$C$3:'ﾃﾞｰﾀ入力'!$C$52,ﾃﾞｰﾀ入力!$E$3:'ﾃﾞｰﾀ入力'!$E$51))</f>
        <v>1226</v>
      </c>
      <c r="CW14" s="376">
        <f ca="1">IF(H14=0,0,LOOKUP(H14,ﾃﾞｰﾀ入力!$C$3:'ﾃﾞｰﾀ入力'!$C$52,ﾃﾞｰﾀ入力!$F$3:'ﾃﾞｰﾀ入力'!$F$51))</f>
        <v>420</v>
      </c>
      <c r="CY14" s="69"/>
      <c r="CZ14" s="69"/>
      <c r="DA14" s="69"/>
    </row>
    <row r="15" spans="1:105" ht="22.5" customHeight="1">
      <c r="A15" s="443">
        <f t="shared" ref="A15:A46" si="8">A14+1</f>
        <v>2</v>
      </c>
      <c r="B15" s="269" t="str">
        <f>ｼﾌﾄ原本!C6</f>
        <v>S.S</v>
      </c>
      <c r="C15" s="780" t="str">
        <f>ｼﾌﾄ原本!AC6</f>
        <v>F</v>
      </c>
      <c r="D15" s="435">
        <f>IF(COUNTIF($H$14:$H$30,2),VLOOKUP(2,$H$14:$CU$30,3,FALSE),0)</f>
        <v>9</v>
      </c>
      <c r="E15" s="423">
        <f>IF(COUNTIF($H$14:$H$30,2),VLOOKUP(2,$H$14:$CU$30,4,FALSE),0)</f>
        <v>19.5</v>
      </c>
      <c r="F15" s="430">
        <f ca="1">IF(COUNTIF($H$14:$H$30,2),VLOOKUP(2,$H$14:$CU$30,92,FALSE),0)</f>
        <v>14812.5</v>
      </c>
      <c r="G15" s="431">
        <f ca="1">IF(COUNTIF($H$14:$H$30,2),VLOOKUP(2,$H$14:$CW$30,94,FALSE),0)</f>
        <v>1</v>
      </c>
      <c r="H15" s="810">
        <v>8</v>
      </c>
      <c r="I15" s="798" t="str">
        <f>IF(H15=0,0,LOOKUP(H15,ﾃﾞｰﾀ入力!$C$3:'ﾃﾞｰﾀ入力'!$C$40,ﾃﾞｰﾀ入力!$D$3:'ﾃﾞｰﾀ入力'!$D$40))</f>
        <v>M.K</v>
      </c>
      <c r="J15" s="813">
        <v>7.75</v>
      </c>
      <c r="K15" s="814">
        <v>14</v>
      </c>
      <c r="L15" s="719">
        <f t="shared" ref="L15:L22" si="9">IF(AND(L13&gt;=$J$14,L13&lt;$K$14),"*",0)</f>
        <v>0</v>
      </c>
      <c r="M15" s="626">
        <f t="shared" ref="M15:AQ15" si="10">IF(AND(M12&gt;=$J$15,M12&lt;$K$15),"*",0)</f>
        <v>0</v>
      </c>
      <c r="N15" s="627">
        <f t="shared" si="10"/>
        <v>0</v>
      </c>
      <c r="O15" s="628">
        <f t="shared" si="10"/>
        <v>0</v>
      </c>
      <c r="P15" s="537">
        <f t="shared" si="10"/>
        <v>0</v>
      </c>
      <c r="Q15" s="539">
        <f t="shared" si="10"/>
        <v>0</v>
      </c>
      <c r="R15" s="541">
        <f t="shared" si="10"/>
        <v>0</v>
      </c>
      <c r="S15" s="539">
        <f t="shared" si="10"/>
        <v>0</v>
      </c>
      <c r="T15" s="537">
        <f t="shared" si="10"/>
        <v>0</v>
      </c>
      <c r="U15" s="538">
        <f t="shared" si="10"/>
        <v>0</v>
      </c>
      <c r="V15" s="723">
        <f t="shared" si="10"/>
        <v>0</v>
      </c>
      <c r="W15" s="562" t="str">
        <f t="shared" si="10"/>
        <v>*</v>
      </c>
      <c r="X15" s="721" t="str">
        <f t="shared" si="10"/>
        <v>*</v>
      </c>
      <c r="Y15" s="723" t="str">
        <f t="shared" si="10"/>
        <v>*</v>
      </c>
      <c r="Z15" s="724" t="str">
        <f t="shared" si="10"/>
        <v>*</v>
      </c>
      <c r="AA15" s="723" t="str">
        <f t="shared" si="10"/>
        <v>*</v>
      </c>
      <c r="AB15" s="721" t="str">
        <f t="shared" si="10"/>
        <v>*</v>
      </c>
      <c r="AC15" s="722" t="str">
        <f t="shared" si="10"/>
        <v>*</v>
      </c>
      <c r="AD15" s="723" t="str">
        <f t="shared" si="10"/>
        <v>*</v>
      </c>
      <c r="AE15" s="562" t="str">
        <f t="shared" si="10"/>
        <v>*</v>
      </c>
      <c r="AF15" s="723" t="str">
        <f t="shared" si="10"/>
        <v>*</v>
      </c>
      <c r="AG15" s="979" t="str">
        <f t="shared" si="10"/>
        <v>*</v>
      </c>
      <c r="AH15" s="983" t="str">
        <f t="shared" si="10"/>
        <v>*</v>
      </c>
      <c r="AI15" s="979" t="str">
        <f t="shared" si="10"/>
        <v>*</v>
      </c>
      <c r="AJ15" s="721" t="str">
        <f t="shared" si="10"/>
        <v>*</v>
      </c>
      <c r="AK15" s="722" t="str">
        <f t="shared" si="10"/>
        <v>*</v>
      </c>
      <c r="AL15" s="723" t="str">
        <f t="shared" si="10"/>
        <v>*</v>
      </c>
      <c r="AM15" s="562" t="str">
        <f t="shared" si="10"/>
        <v>*</v>
      </c>
      <c r="AN15" s="723" t="str">
        <f t="shared" si="10"/>
        <v>*</v>
      </c>
      <c r="AO15" s="723" t="str">
        <f t="shared" si="10"/>
        <v>*</v>
      </c>
      <c r="AP15" s="724" t="str">
        <f t="shared" si="10"/>
        <v>*</v>
      </c>
      <c r="AQ15" s="723" t="str">
        <f t="shared" si="10"/>
        <v>*</v>
      </c>
      <c r="AR15" s="721" t="str">
        <f t="shared" ref="AR15:BW15" si="11">IF(AND(AR12&gt;=$J$15,AR12&lt;$K$15),"*",0)</f>
        <v>*</v>
      </c>
      <c r="AS15" s="722" t="str">
        <f t="shared" si="11"/>
        <v>*</v>
      </c>
      <c r="AT15" s="723" t="str">
        <f t="shared" si="11"/>
        <v>*</v>
      </c>
      <c r="AU15" s="562" t="str">
        <f t="shared" si="11"/>
        <v>*</v>
      </c>
      <c r="AV15" s="723">
        <f t="shared" si="11"/>
        <v>0</v>
      </c>
      <c r="AW15" s="723">
        <f t="shared" si="11"/>
        <v>0</v>
      </c>
      <c r="AX15" s="724">
        <f t="shared" si="11"/>
        <v>0</v>
      </c>
      <c r="AY15" s="723">
        <f t="shared" si="11"/>
        <v>0</v>
      </c>
      <c r="AZ15" s="721">
        <f t="shared" si="11"/>
        <v>0</v>
      </c>
      <c r="BA15" s="722">
        <f t="shared" si="11"/>
        <v>0</v>
      </c>
      <c r="BB15" s="723">
        <f t="shared" si="11"/>
        <v>0</v>
      </c>
      <c r="BC15" s="562">
        <f t="shared" si="11"/>
        <v>0</v>
      </c>
      <c r="BD15" s="723">
        <f t="shared" si="11"/>
        <v>0</v>
      </c>
      <c r="BE15" s="723">
        <f t="shared" si="11"/>
        <v>0</v>
      </c>
      <c r="BF15" s="724">
        <f t="shared" si="11"/>
        <v>0</v>
      </c>
      <c r="BG15" s="723">
        <f t="shared" si="11"/>
        <v>0</v>
      </c>
      <c r="BH15" s="721">
        <f t="shared" si="11"/>
        <v>0</v>
      </c>
      <c r="BI15" s="722">
        <f t="shared" si="11"/>
        <v>0</v>
      </c>
      <c r="BJ15" s="723">
        <f t="shared" si="11"/>
        <v>0</v>
      </c>
      <c r="BK15" s="562">
        <f t="shared" si="11"/>
        <v>0</v>
      </c>
      <c r="BL15" s="723">
        <f t="shared" si="11"/>
        <v>0</v>
      </c>
      <c r="BM15" s="723">
        <f t="shared" si="11"/>
        <v>0</v>
      </c>
      <c r="BN15" s="724">
        <f t="shared" si="11"/>
        <v>0</v>
      </c>
      <c r="BO15" s="562">
        <f t="shared" si="11"/>
        <v>0</v>
      </c>
      <c r="BP15" s="721">
        <f t="shared" si="11"/>
        <v>0</v>
      </c>
      <c r="BQ15" s="722">
        <f t="shared" si="11"/>
        <v>0</v>
      </c>
      <c r="BR15" s="723">
        <f t="shared" si="11"/>
        <v>0</v>
      </c>
      <c r="BS15" s="562">
        <f t="shared" si="11"/>
        <v>0</v>
      </c>
      <c r="BT15" s="723">
        <f t="shared" si="11"/>
        <v>0</v>
      </c>
      <c r="BU15" s="723">
        <f t="shared" si="11"/>
        <v>0</v>
      </c>
      <c r="BV15" s="724">
        <f t="shared" si="11"/>
        <v>0</v>
      </c>
      <c r="BW15" s="723">
        <f t="shared" si="11"/>
        <v>0</v>
      </c>
      <c r="BX15" s="721">
        <f t="shared" ref="BX15:CM15" si="12">IF(AND(BX12&gt;=$J$15,BX12&lt;$K$15),"*",0)</f>
        <v>0</v>
      </c>
      <c r="BY15" s="722">
        <f t="shared" si="12"/>
        <v>0</v>
      </c>
      <c r="BZ15" s="723">
        <f t="shared" si="12"/>
        <v>0</v>
      </c>
      <c r="CA15" s="562">
        <f t="shared" si="12"/>
        <v>0</v>
      </c>
      <c r="CB15" s="723">
        <f t="shared" si="12"/>
        <v>0</v>
      </c>
      <c r="CC15" s="723">
        <f t="shared" si="12"/>
        <v>0</v>
      </c>
      <c r="CD15" s="724">
        <f t="shared" si="12"/>
        <v>0</v>
      </c>
      <c r="CE15" s="539">
        <f t="shared" si="12"/>
        <v>0</v>
      </c>
      <c r="CF15" s="537">
        <f t="shared" si="12"/>
        <v>0</v>
      </c>
      <c r="CG15" s="538">
        <f t="shared" si="12"/>
        <v>0</v>
      </c>
      <c r="CH15" s="539">
        <f t="shared" si="12"/>
        <v>0</v>
      </c>
      <c r="CI15" s="540">
        <f t="shared" si="12"/>
        <v>0</v>
      </c>
      <c r="CJ15" s="539">
        <f t="shared" si="12"/>
        <v>0</v>
      </c>
      <c r="CK15" s="539">
        <f t="shared" si="12"/>
        <v>0</v>
      </c>
      <c r="CL15" s="541">
        <f t="shared" si="12"/>
        <v>0</v>
      </c>
      <c r="CM15" s="539">
        <f t="shared" si="12"/>
        <v>0</v>
      </c>
      <c r="CN15" s="1128">
        <f t="shared" si="4"/>
        <v>6.25</v>
      </c>
      <c r="CO15" s="1129"/>
      <c r="CP15" s="1123">
        <f>IF(CN15=0,0,LOOKUP(CN15,ﾃﾞｰﾀ入力!$AR$13:'ﾃﾞｰﾀ入力'!$AR$34,ﾃﾞｰﾀ入力!$AS$13:'ﾃﾞｰﾀ入力'!$AS$34))</f>
        <v>5.75</v>
      </c>
      <c r="CQ15" s="1123"/>
      <c r="CR15" s="294">
        <f t="shared" si="5"/>
        <v>0</v>
      </c>
      <c r="CS15" s="294">
        <f t="shared" si="6"/>
        <v>0</v>
      </c>
      <c r="CT15" s="294">
        <f t="shared" si="7"/>
        <v>0</v>
      </c>
      <c r="CU15" s="295">
        <f t="shared" ref="CU15:CU30" ca="1" si="13">CV15*CP15+(CV15*0.25*CR15)+(CV15*0.25*CS15)+(CV15*CT15*0.5)</f>
        <v>7049.5</v>
      </c>
      <c r="CV15" s="296">
        <f ca="1">IF(H15=0,0,LOOKUP(H15,ﾃﾞｰﾀ入力!$C$3:'ﾃﾞｰﾀ入力'!$C$52,ﾃﾞｰﾀ入力!$E$3:'ﾃﾞｰﾀ入力'!$E$51))</f>
        <v>1226</v>
      </c>
      <c r="CW15" s="297">
        <f ca="1">IF(H15=0,0,LOOKUP(H15,ﾃﾞｰﾀ入力!$C$3:'ﾃﾞｰﾀ入力'!$C$52,ﾃﾞｰﾀ入力!$F$3:'ﾃﾞｰﾀ入力'!$F$51))</f>
        <v>1430</v>
      </c>
      <c r="CY15" s="69"/>
      <c r="CZ15" s="69"/>
      <c r="DA15" s="69"/>
    </row>
    <row r="16" spans="1:105" ht="22.5" customHeight="1">
      <c r="A16" s="443">
        <f t="shared" si="8"/>
        <v>3</v>
      </c>
      <c r="B16" s="269" t="str">
        <f>ｼﾌﾄ原本!C7</f>
        <v>Y.I</v>
      </c>
      <c r="C16" s="780" t="str">
        <f>ｼﾌﾄ原本!AC7</f>
        <v>X</v>
      </c>
      <c r="D16" s="435">
        <f>IF(COUNTIF($H$14:$H$30,3),VLOOKUP(3,$H$14:$CU$30,3,FALSE),0)</f>
        <v>0</v>
      </c>
      <c r="E16" s="423">
        <f>IF(COUNTIF($H$14:$H$30,3),VLOOKUP(3,$H$14:$CU$30,4,FALSE),0)</f>
        <v>0</v>
      </c>
      <c r="F16" s="430">
        <f>IF(COUNTIF($H$14:$H$30,3),VLOOKUP(3,$H$14:$CU$30,92,FALSE),0)</f>
        <v>0</v>
      </c>
      <c r="G16" s="431">
        <f>IF(COUNTIF($H$14:$H$30,3),VLOOKUP(3,$H$14:$CW$30,94,FALSE),0)</f>
        <v>0</v>
      </c>
      <c r="H16" s="810">
        <v>6</v>
      </c>
      <c r="I16" s="798" t="str">
        <f>IF(H16=0,0,LOOKUP(H16,ﾃﾞｰﾀ入力!$C$3:'ﾃﾞｰﾀ入力'!$C$40,ﾃﾞｰﾀ入力!$D$3:'ﾃﾞｰﾀ入力'!$D$40))</f>
        <v>S.M</v>
      </c>
      <c r="J16" s="813">
        <v>7.75</v>
      </c>
      <c r="K16" s="814">
        <v>18</v>
      </c>
      <c r="L16" s="719">
        <f t="shared" si="9"/>
        <v>0</v>
      </c>
      <c r="M16" s="626">
        <f t="shared" ref="M16:AQ16" si="14">IF(AND(M12&gt;=$J$16,M12&lt;$K$16),"*",0)</f>
        <v>0</v>
      </c>
      <c r="N16" s="627">
        <f t="shared" si="14"/>
        <v>0</v>
      </c>
      <c r="O16" s="628">
        <f t="shared" si="14"/>
        <v>0</v>
      </c>
      <c r="P16" s="537">
        <f t="shared" si="14"/>
        <v>0</v>
      </c>
      <c r="Q16" s="539">
        <f t="shared" si="14"/>
        <v>0</v>
      </c>
      <c r="R16" s="541">
        <f t="shared" si="14"/>
        <v>0</v>
      </c>
      <c r="S16" s="539">
        <f t="shared" si="14"/>
        <v>0</v>
      </c>
      <c r="T16" s="537">
        <f t="shared" si="14"/>
        <v>0</v>
      </c>
      <c r="U16" s="538">
        <f t="shared" si="14"/>
        <v>0</v>
      </c>
      <c r="V16" s="723">
        <f t="shared" si="14"/>
        <v>0</v>
      </c>
      <c r="W16" s="562" t="str">
        <f t="shared" si="14"/>
        <v>*</v>
      </c>
      <c r="X16" s="721" t="str">
        <f t="shared" si="14"/>
        <v>*</v>
      </c>
      <c r="Y16" s="723" t="str">
        <f t="shared" si="14"/>
        <v>*</v>
      </c>
      <c r="Z16" s="724" t="str">
        <f t="shared" si="14"/>
        <v>*</v>
      </c>
      <c r="AA16" s="723" t="str">
        <f t="shared" si="14"/>
        <v>*</v>
      </c>
      <c r="AB16" s="721" t="str">
        <f t="shared" si="14"/>
        <v>*</v>
      </c>
      <c r="AC16" s="975" t="str">
        <f t="shared" si="14"/>
        <v>*</v>
      </c>
      <c r="AD16" s="976" t="str">
        <f t="shared" si="14"/>
        <v>*</v>
      </c>
      <c r="AE16" s="987" t="str">
        <f t="shared" si="14"/>
        <v>*</v>
      </c>
      <c r="AF16" s="723" t="str">
        <f t="shared" si="14"/>
        <v>*</v>
      </c>
      <c r="AG16" s="723" t="str">
        <f t="shared" si="14"/>
        <v>*</v>
      </c>
      <c r="AH16" s="724" t="str">
        <f t="shared" si="14"/>
        <v>*</v>
      </c>
      <c r="AI16" s="723" t="str">
        <f t="shared" si="14"/>
        <v>*</v>
      </c>
      <c r="AJ16" s="980" t="str">
        <f t="shared" si="14"/>
        <v>*</v>
      </c>
      <c r="AK16" s="981" t="str">
        <f t="shared" si="14"/>
        <v>*</v>
      </c>
      <c r="AL16" s="979" t="str">
        <f t="shared" si="14"/>
        <v>*</v>
      </c>
      <c r="AM16" s="562" t="str">
        <f t="shared" si="14"/>
        <v>*</v>
      </c>
      <c r="AN16" s="723" t="str">
        <f t="shared" si="14"/>
        <v>*</v>
      </c>
      <c r="AO16" s="723" t="str">
        <f t="shared" si="14"/>
        <v>*</v>
      </c>
      <c r="AP16" s="724" t="str">
        <f t="shared" si="14"/>
        <v>*</v>
      </c>
      <c r="AQ16" s="723" t="str">
        <f t="shared" si="14"/>
        <v>*</v>
      </c>
      <c r="AR16" s="721" t="str">
        <f t="shared" ref="AR16:BW16" si="15">IF(AND(AR12&gt;=$J$16,AR12&lt;$K$16),"*",0)</f>
        <v>*</v>
      </c>
      <c r="AS16" s="722" t="str">
        <f t="shared" si="15"/>
        <v>*</v>
      </c>
      <c r="AT16" s="723" t="str">
        <f t="shared" si="15"/>
        <v>*</v>
      </c>
      <c r="AU16" s="562" t="str">
        <f t="shared" si="15"/>
        <v>*</v>
      </c>
      <c r="AV16" s="723" t="str">
        <f t="shared" si="15"/>
        <v>*</v>
      </c>
      <c r="AW16" s="723" t="str">
        <f t="shared" si="15"/>
        <v>*</v>
      </c>
      <c r="AX16" s="724" t="str">
        <f t="shared" si="15"/>
        <v>*</v>
      </c>
      <c r="AY16" s="723" t="str">
        <f t="shared" si="15"/>
        <v>*</v>
      </c>
      <c r="AZ16" s="980" t="str">
        <f t="shared" si="15"/>
        <v>*</v>
      </c>
      <c r="BA16" s="722" t="str">
        <f t="shared" si="15"/>
        <v>*</v>
      </c>
      <c r="BB16" s="723" t="str">
        <f t="shared" si="15"/>
        <v>*</v>
      </c>
      <c r="BC16" s="562" t="str">
        <f t="shared" si="15"/>
        <v>*</v>
      </c>
      <c r="BD16" s="723" t="str">
        <f t="shared" si="15"/>
        <v>*</v>
      </c>
      <c r="BE16" s="723" t="str">
        <f t="shared" si="15"/>
        <v>*</v>
      </c>
      <c r="BF16" s="724" t="str">
        <f t="shared" si="15"/>
        <v>*</v>
      </c>
      <c r="BG16" s="723" t="str">
        <f t="shared" si="15"/>
        <v>*</v>
      </c>
      <c r="BH16" s="721" t="str">
        <f t="shared" si="15"/>
        <v>*</v>
      </c>
      <c r="BI16" s="722" t="str">
        <f t="shared" si="15"/>
        <v>*</v>
      </c>
      <c r="BJ16" s="723" t="str">
        <f t="shared" si="15"/>
        <v>*</v>
      </c>
      <c r="BK16" s="562" t="str">
        <f t="shared" si="15"/>
        <v>*</v>
      </c>
      <c r="BL16" s="723">
        <f t="shared" si="15"/>
        <v>0</v>
      </c>
      <c r="BM16" s="723">
        <f t="shared" si="15"/>
        <v>0</v>
      </c>
      <c r="BN16" s="724">
        <f t="shared" si="15"/>
        <v>0</v>
      </c>
      <c r="BO16" s="562">
        <f t="shared" si="15"/>
        <v>0</v>
      </c>
      <c r="BP16" s="721">
        <f t="shared" si="15"/>
        <v>0</v>
      </c>
      <c r="BQ16" s="722">
        <f t="shared" si="15"/>
        <v>0</v>
      </c>
      <c r="BR16" s="723">
        <f t="shared" si="15"/>
        <v>0</v>
      </c>
      <c r="BS16" s="562">
        <f t="shared" si="15"/>
        <v>0</v>
      </c>
      <c r="BT16" s="723">
        <f t="shared" si="15"/>
        <v>0</v>
      </c>
      <c r="BU16" s="723">
        <f t="shared" si="15"/>
        <v>0</v>
      </c>
      <c r="BV16" s="724">
        <f t="shared" si="15"/>
        <v>0</v>
      </c>
      <c r="BW16" s="723">
        <f t="shared" si="15"/>
        <v>0</v>
      </c>
      <c r="BX16" s="721">
        <f t="shared" ref="BX16:CM16" si="16">IF(AND(BX12&gt;=$J$16,BX12&lt;$K$16),"*",0)</f>
        <v>0</v>
      </c>
      <c r="BY16" s="722">
        <f t="shared" si="16"/>
        <v>0</v>
      </c>
      <c r="BZ16" s="723">
        <f t="shared" si="16"/>
        <v>0</v>
      </c>
      <c r="CA16" s="562">
        <f t="shared" si="16"/>
        <v>0</v>
      </c>
      <c r="CB16" s="723">
        <f t="shared" si="16"/>
        <v>0</v>
      </c>
      <c r="CC16" s="723">
        <f t="shared" si="16"/>
        <v>0</v>
      </c>
      <c r="CD16" s="724">
        <f t="shared" si="16"/>
        <v>0</v>
      </c>
      <c r="CE16" s="539">
        <f t="shared" si="16"/>
        <v>0</v>
      </c>
      <c r="CF16" s="537">
        <f t="shared" si="16"/>
        <v>0</v>
      </c>
      <c r="CG16" s="538">
        <f t="shared" si="16"/>
        <v>0</v>
      </c>
      <c r="CH16" s="539">
        <f t="shared" si="16"/>
        <v>0</v>
      </c>
      <c r="CI16" s="540">
        <f t="shared" si="16"/>
        <v>0</v>
      </c>
      <c r="CJ16" s="539">
        <f t="shared" si="16"/>
        <v>0</v>
      </c>
      <c r="CK16" s="539">
        <f t="shared" si="16"/>
        <v>0</v>
      </c>
      <c r="CL16" s="541">
        <f t="shared" si="16"/>
        <v>0</v>
      </c>
      <c r="CM16" s="539">
        <f t="shared" si="16"/>
        <v>0</v>
      </c>
      <c r="CN16" s="1128">
        <f t="shared" si="4"/>
        <v>10.25</v>
      </c>
      <c r="CO16" s="1129"/>
      <c r="CP16" s="1123">
        <f>IF(CN16=0,0,LOOKUP(CN16,ﾃﾞｰﾀ入力!$AR$13:'ﾃﾞｰﾀ入力'!$AR$34,ﾃﾞｰﾀ入力!$AS$13:'ﾃﾞｰﾀ入力'!$AS$34))</f>
        <v>9</v>
      </c>
      <c r="CQ16" s="1123"/>
      <c r="CR16" s="294">
        <f t="shared" si="5"/>
        <v>1</v>
      </c>
      <c r="CS16" s="294">
        <f t="shared" si="6"/>
        <v>0</v>
      </c>
      <c r="CT16" s="294">
        <f t="shared" si="7"/>
        <v>0</v>
      </c>
      <c r="CU16" s="295">
        <f t="shared" ca="1" si="13"/>
        <v>11507</v>
      </c>
      <c r="CV16" s="296">
        <f ca="1">IF(H16=0,0,LOOKUP(H16,ﾃﾞｰﾀ入力!$C$3:'ﾃﾞｰﾀ入力'!$C$52,ﾃﾞｰﾀ入力!$E$3:'ﾃﾞｰﾀ入力'!$E$51))</f>
        <v>1244</v>
      </c>
      <c r="CW16" s="297">
        <f ca="1">IF(H16=0,0,LOOKUP(H16,ﾃﾞｰﾀ入力!$C$3:'ﾃﾞｰﾀ入力'!$C$52,ﾃﾞｰﾀ入力!$F$3:'ﾃﾞｰﾀ入力'!$F$51))</f>
        <v>1050</v>
      </c>
      <c r="CY16" s="69"/>
      <c r="CZ16" s="69"/>
      <c r="DA16" s="69"/>
    </row>
    <row r="17" spans="1:105" ht="22.5" customHeight="1">
      <c r="A17" s="443">
        <f t="shared" si="8"/>
        <v>4</v>
      </c>
      <c r="B17" s="269" t="str">
        <f>ｼﾌﾄ原本!C8</f>
        <v>I.Y</v>
      </c>
      <c r="C17" s="780" t="str">
        <f>ｼﾌﾄ原本!AC8</f>
        <v>X</v>
      </c>
      <c r="D17" s="435">
        <f>IF(COUNTIF($H$14:$H$30,4),VLOOKUP(4,$H$14:$CU$30,3,FALSE),0)</f>
        <v>0</v>
      </c>
      <c r="E17" s="423">
        <f>IF(COUNTIF($H$14:$H$30,4),VLOOKUP(4,$H$14:$CU$30,4,FALSE),0)</f>
        <v>0</v>
      </c>
      <c r="F17" s="430">
        <f>IF(COUNTIF($H$14:$H$30,4),VLOOKUP(4,$H$14:$CU$30,92,FALSE),0)</f>
        <v>0</v>
      </c>
      <c r="G17" s="431">
        <f>IF(COUNTIF($H$14:$H$30,4),VLOOKUP(4,$H$14:$CW$30,94,FALSE),0)</f>
        <v>0</v>
      </c>
      <c r="H17" s="810">
        <v>2</v>
      </c>
      <c r="I17" s="798" t="str">
        <f>IF(H17=0,0,LOOKUP(H17,ﾃﾞｰﾀ入力!$C$3:'ﾃﾞｰﾀ入力'!$C$40,ﾃﾞｰﾀ入力!$D$3:'ﾃﾞｰﾀ入力'!$D$40))</f>
        <v>S.S</v>
      </c>
      <c r="J17" s="813">
        <v>9</v>
      </c>
      <c r="K17" s="814">
        <v>19.5</v>
      </c>
      <c r="L17" s="719">
        <f t="shared" si="9"/>
        <v>0</v>
      </c>
      <c r="M17" s="626">
        <f t="shared" ref="M17:AQ17" si="17">IF(AND(M12&gt;=$J$17,M12&lt;$K$17),"*",0)</f>
        <v>0</v>
      </c>
      <c r="N17" s="627">
        <f t="shared" si="17"/>
        <v>0</v>
      </c>
      <c r="O17" s="628">
        <f t="shared" si="17"/>
        <v>0</v>
      </c>
      <c r="P17" s="537">
        <f t="shared" si="17"/>
        <v>0</v>
      </c>
      <c r="Q17" s="539">
        <f t="shared" si="17"/>
        <v>0</v>
      </c>
      <c r="R17" s="541">
        <f t="shared" si="17"/>
        <v>0</v>
      </c>
      <c r="S17" s="539">
        <f t="shared" si="17"/>
        <v>0</v>
      </c>
      <c r="T17" s="537">
        <f t="shared" si="17"/>
        <v>0</v>
      </c>
      <c r="U17" s="538">
        <f t="shared" si="17"/>
        <v>0</v>
      </c>
      <c r="V17" s="723">
        <f t="shared" si="17"/>
        <v>0</v>
      </c>
      <c r="W17" s="562">
        <f t="shared" si="17"/>
        <v>0</v>
      </c>
      <c r="X17" s="721">
        <f t="shared" si="17"/>
        <v>0</v>
      </c>
      <c r="Y17" s="723">
        <f t="shared" si="17"/>
        <v>0</v>
      </c>
      <c r="Z17" s="724">
        <f t="shared" si="17"/>
        <v>0</v>
      </c>
      <c r="AA17" s="723">
        <f t="shared" si="17"/>
        <v>0</v>
      </c>
      <c r="AB17" s="721" t="str">
        <f t="shared" si="17"/>
        <v>*</v>
      </c>
      <c r="AC17" s="722" t="str">
        <f t="shared" si="17"/>
        <v>*</v>
      </c>
      <c r="AD17" s="723" t="str">
        <f t="shared" si="17"/>
        <v>*</v>
      </c>
      <c r="AE17" s="562" t="str">
        <f t="shared" si="17"/>
        <v>*</v>
      </c>
      <c r="AF17" s="723" t="str">
        <f t="shared" si="17"/>
        <v>*</v>
      </c>
      <c r="AG17" s="723" t="str">
        <f t="shared" si="17"/>
        <v>*</v>
      </c>
      <c r="AH17" s="724" t="str">
        <f t="shared" si="17"/>
        <v>*</v>
      </c>
      <c r="AI17" s="723" t="str">
        <f t="shared" si="17"/>
        <v>*</v>
      </c>
      <c r="AJ17" s="721" t="str">
        <f t="shared" si="17"/>
        <v>*</v>
      </c>
      <c r="AK17" s="722" t="str">
        <f t="shared" si="17"/>
        <v>*</v>
      </c>
      <c r="AL17" s="723" t="str">
        <f t="shared" si="17"/>
        <v>*</v>
      </c>
      <c r="AM17" s="562" t="str">
        <f t="shared" si="17"/>
        <v>*</v>
      </c>
      <c r="AN17" s="979" t="str">
        <f t="shared" si="17"/>
        <v>*</v>
      </c>
      <c r="AO17" s="979" t="str">
        <f t="shared" si="17"/>
        <v>*</v>
      </c>
      <c r="AP17" s="983" t="str">
        <f t="shared" si="17"/>
        <v>*</v>
      </c>
      <c r="AQ17" s="723" t="str">
        <f t="shared" si="17"/>
        <v>*</v>
      </c>
      <c r="AR17" s="721" t="str">
        <f t="shared" ref="AR17:BW17" si="18">IF(AND(AR12&gt;=$J$17,AR12&lt;$K$17),"*",0)</f>
        <v>*</v>
      </c>
      <c r="AS17" s="722" t="str">
        <f t="shared" si="18"/>
        <v>*</v>
      </c>
      <c r="AT17" s="723" t="str">
        <f t="shared" si="18"/>
        <v>*</v>
      </c>
      <c r="AU17" s="562" t="str">
        <f t="shared" si="18"/>
        <v>*</v>
      </c>
      <c r="AV17" s="723" t="str">
        <f t="shared" si="18"/>
        <v>*</v>
      </c>
      <c r="AW17" s="723" t="str">
        <f t="shared" si="18"/>
        <v>*</v>
      </c>
      <c r="AX17" s="724" t="str">
        <f t="shared" si="18"/>
        <v>*</v>
      </c>
      <c r="AY17" s="723" t="str">
        <f t="shared" si="18"/>
        <v>*</v>
      </c>
      <c r="AZ17" s="721" t="str">
        <f t="shared" si="18"/>
        <v>*</v>
      </c>
      <c r="BA17" s="722" t="str">
        <f t="shared" si="18"/>
        <v>*</v>
      </c>
      <c r="BB17" s="723" t="str">
        <f t="shared" si="18"/>
        <v>*</v>
      </c>
      <c r="BC17" s="562" t="str">
        <f t="shared" si="18"/>
        <v>*</v>
      </c>
      <c r="BD17" s="723" t="str">
        <f t="shared" si="18"/>
        <v>*</v>
      </c>
      <c r="BE17" s="723" t="str">
        <f t="shared" si="18"/>
        <v>*</v>
      </c>
      <c r="BF17" s="724" t="str">
        <f t="shared" si="18"/>
        <v>*</v>
      </c>
      <c r="BG17" s="723" t="str">
        <f t="shared" si="18"/>
        <v>*</v>
      </c>
      <c r="BH17" s="721" t="str">
        <f t="shared" si="18"/>
        <v>*</v>
      </c>
      <c r="BI17" s="722" t="str">
        <f t="shared" si="18"/>
        <v>*</v>
      </c>
      <c r="BJ17" s="723" t="str">
        <f t="shared" si="18"/>
        <v>*</v>
      </c>
      <c r="BK17" s="562" t="str">
        <f t="shared" si="18"/>
        <v>*</v>
      </c>
      <c r="BL17" s="979" t="str">
        <f t="shared" si="18"/>
        <v>*</v>
      </c>
      <c r="BM17" s="979" t="str">
        <f t="shared" si="18"/>
        <v>*</v>
      </c>
      <c r="BN17" s="724" t="str">
        <f t="shared" si="18"/>
        <v>*</v>
      </c>
      <c r="BO17" s="562" t="str">
        <f t="shared" si="18"/>
        <v>*</v>
      </c>
      <c r="BP17" s="721" t="str">
        <f t="shared" si="18"/>
        <v>*</v>
      </c>
      <c r="BQ17" s="722" t="str">
        <f t="shared" si="18"/>
        <v>*</v>
      </c>
      <c r="BR17" s="723">
        <f t="shared" si="18"/>
        <v>0</v>
      </c>
      <c r="BS17" s="562">
        <f t="shared" si="18"/>
        <v>0</v>
      </c>
      <c r="BT17" s="723">
        <f t="shared" si="18"/>
        <v>0</v>
      </c>
      <c r="BU17" s="723">
        <f t="shared" si="18"/>
        <v>0</v>
      </c>
      <c r="BV17" s="724">
        <f t="shared" si="18"/>
        <v>0</v>
      </c>
      <c r="BW17" s="723">
        <f t="shared" si="18"/>
        <v>0</v>
      </c>
      <c r="BX17" s="721">
        <f t="shared" ref="BX17:CM17" si="19">IF(AND(BX12&gt;=$J$17,BX12&lt;$K$17),"*",0)</f>
        <v>0</v>
      </c>
      <c r="BY17" s="722">
        <f t="shared" si="19"/>
        <v>0</v>
      </c>
      <c r="BZ17" s="723">
        <f t="shared" si="19"/>
        <v>0</v>
      </c>
      <c r="CA17" s="562">
        <f t="shared" si="19"/>
        <v>0</v>
      </c>
      <c r="CB17" s="723">
        <f t="shared" si="19"/>
        <v>0</v>
      </c>
      <c r="CC17" s="723">
        <f t="shared" si="19"/>
        <v>0</v>
      </c>
      <c r="CD17" s="724">
        <f t="shared" si="19"/>
        <v>0</v>
      </c>
      <c r="CE17" s="539">
        <f t="shared" si="19"/>
        <v>0</v>
      </c>
      <c r="CF17" s="537">
        <f t="shared" si="19"/>
        <v>0</v>
      </c>
      <c r="CG17" s="538">
        <f t="shared" si="19"/>
        <v>0</v>
      </c>
      <c r="CH17" s="539">
        <f t="shared" si="19"/>
        <v>0</v>
      </c>
      <c r="CI17" s="540">
        <f t="shared" si="19"/>
        <v>0</v>
      </c>
      <c r="CJ17" s="539">
        <f t="shared" si="19"/>
        <v>0</v>
      </c>
      <c r="CK17" s="539">
        <f t="shared" si="19"/>
        <v>0</v>
      </c>
      <c r="CL17" s="541">
        <f t="shared" si="19"/>
        <v>0</v>
      </c>
      <c r="CM17" s="539">
        <f t="shared" si="19"/>
        <v>0</v>
      </c>
      <c r="CN17" s="1128">
        <f t="shared" si="4"/>
        <v>10.5</v>
      </c>
      <c r="CO17" s="1129"/>
      <c r="CP17" s="1123">
        <f>IF(CN17=0,0,LOOKUP(CN17,ﾃﾞｰﾀ入力!$AR$13:'ﾃﾞｰﾀ入力'!$AR$34,ﾃﾞｰﾀ入力!$AS$13:'ﾃﾞｰﾀ入力'!$AS$34))</f>
        <v>9.5</v>
      </c>
      <c r="CQ17" s="1123"/>
      <c r="CR17" s="294">
        <f t="shared" si="5"/>
        <v>1.5</v>
      </c>
      <c r="CS17" s="294">
        <f t="shared" si="6"/>
        <v>0</v>
      </c>
      <c r="CT17" s="294">
        <f t="shared" si="7"/>
        <v>0</v>
      </c>
      <c r="CU17" s="295">
        <f t="shared" ca="1" si="13"/>
        <v>14812.5</v>
      </c>
      <c r="CV17" s="296">
        <f ca="1">IF(H17=0,0,LOOKUP(H17,ﾃﾞｰﾀ入力!$C$3:'ﾃﾞｰﾀ入力'!$C$52,ﾃﾞｰﾀ入力!$E$3:'ﾃﾞｰﾀ入力'!$E$51))</f>
        <v>1500</v>
      </c>
      <c r="CW17" s="297">
        <f ca="1">IF(H17=0,0,LOOKUP(H17,ﾃﾞｰﾀ入力!$C$3:'ﾃﾞｰﾀ入力'!$C$52,ﾃﾞｰﾀ入力!$F$3:'ﾃﾞｰﾀ入力'!$F$51))</f>
        <v>1</v>
      </c>
      <c r="CY17" s="69"/>
      <c r="CZ17" s="69"/>
      <c r="DA17" s="69"/>
    </row>
    <row r="18" spans="1:105" ht="22.5" customHeight="1">
      <c r="A18" s="443">
        <f t="shared" si="8"/>
        <v>5</v>
      </c>
      <c r="B18" s="269" t="str">
        <f>ｼﾌﾄ原本!C9</f>
        <v>S.S</v>
      </c>
      <c r="C18" s="780" t="str">
        <f>ｼﾌﾄ原本!AC9</f>
        <v>13-L</v>
      </c>
      <c r="D18" s="435">
        <f>IF(COUNTIF($H$14:$H$30,5),VLOOKUP(5,$H$14:$CU$30,3,FALSE),0)</f>
        <v>13</v>
      </c>
      <c r="E18" s="423">
        <f>IF(COUNTIF($H$14:$H$30,5),VLOOKUP(5,$H$14:$CU$30,4,FALSE),0)</f>
        <v>22.75</v>
      </c>
      <c r="F18" s="430">
        <f ca="1">IF(COUNTIF($H$14:$H$30,5),VLOOKUP(5,$H$14:$CU$30,92,FALSE),0)</f>
        <v>11246.5625</v>
      </c>
      <c r="G18" s="431">
        <f ca="1">IF(COUNTIF($H$14:$H$30,5),VLOOKUP(5,$H$14:$CW$30,94,FALSE),0)</f>
        <v>682</v>
      </c>
      <c r="H18" s="810">
        <v>14</v>
      </c>
      <c r="I18" s="798" t="str">
        <f>IF(H18=0,0,LOOKUP(H18,ﾃﾞｰﾀ入力!$C$3:'ﾃﾞｰﾀ入力'!$C$40,ﾃﾞｰﾀ入力!$D$3:'ﾃﾞｰﾀ入力'!$D$40))</f>
        <v>I.N</v>
      </c>
      <c r="J18" s="813">
        <v>10</v>
      </c>
      <c r="K18" s="814">
        <v>16.5</v>
      </c>
      <c r="L18" s="719">
        <f t="shared" si="9"/>
        <v>0</v>
      </c>
      <c r="M18" s="626">
        <f t="shared" ref="M18:AQ18" si="20">IF(AND(M12&gt;=$J$18,M12&lt;$K$18),"*",0)</f>
        <v>0</v>
      </c>
      <c r="N18" s="627">
        <f t="shared" si="20"/>
        <v>0</v>
      </c>
      <c r="O18" s="628">
        <f t="shared" si="20"/>
        <v>0</v>
      </c>
      <c r="P18" s="537">
        <f t="shared" si="20"/>
        <v>0</v>
      </c>
      <c r="Q18" s="539">
        <f t="shared" si="20"/>
        <v>0</v>
      </c>
      <c r="R18" s="541">
        <f t="shared" si="20"/>
        <v>0</v>
      </c>
      <c r="S18" s="539">
        <f t="shared" si="20"/>
        <v>0</v>
      </c>
      <c r="T18" s="537">
        <f t="shared" si="20"/>
        <v>0</v>
      </c>
      <c r="U18" s="538">
        <f t="shared" si="20"/>
        <v>0</v>
      </c>
      <c r="V18" s="723">
        <f t="shared" si="20"/>
        <v>0</v>
      </c>
      <c r="W18" s="562">
        <f t="shared" si="20"/>
        <v>0</v>
      </c>
      <c r="X18" s="721">
        <f t="shared" si="20"/>
        <v>0</v>
      </c>
      <c r="Y18" s="723">
        <f t="shared" si="20"/>
        <v>0</v>
      </c>
      <c r="Z18" s="724">
        <f t="shared" si="20"/>
        <v>0</v>
      </c>
      <c r="AA18" s="723">
        <f t="shared" si="20"/>
        <v>0</v>
      </c>
      <c r="AB18" s="721">
        <f t="shared" si="20"/>
        <v>0</v>
      </c>
      <c r="AC18" s="722">
        <f t="shared" si="20"/>
        <v>0</v>
      </c>
      <c r="AD18" s="723">
        <f t="shared" si="20"/>
        <v>0</v>
      </c>
      <c r="AE18" s="562">
        <f t="shared" si="20"/>
        <v>0</v>
      </c>
      <c r="AF18" s="723" t="str">
        <f t="shared" si="20"/>
        <v>*</v>
      </c>
      <c r="AG18" s="723" t="str">
        <f t="shared" si="20"/>
        <v>*</v>
      </c>
      <c r="AH18" s="724" t="str">
        <f t="shared" si="20"/>
        <v>*</v>
      </c>
      <c r="AI18" s="723" t="str">
        <f t="shared" si="20"/>
        <v>*</v>
      </c>
      <c r="AJ18" s="721" t="str">
        <f t="shared" si="20"/>
        <v>*</v>
      </c>
      <c r="AK18" s="722" t="str">
        <f t="shared" si="20"/>
        <v>*</v>
      </c>
      <c r="AL18" s="723" t="str">
        <f t="shared" si="20"/>
        <v>*</v>
      </c>
      <c r="AM18" s="562" t="str">
        <f t="shared" si="20"/>
        <v>*</v>
      </c>
      <c r="AN18" s="723" t="str">
        <f t="shared" si="20"/>
        <v>*</v>
      </c>
      <c r="AO18" s="723" t="str">
        <f t="shared" si="20"/>
        <v>*</v>
      </c>
      <c r="AP18" s="724" t="str">
        <f t="shared" si="20"/>
        <v>*</v>
      </c>
      <c r="AQ18" s="723" t="str">
        <f t="shared" si="20"/>
        <v>*</v>
      </c>
      <c r="AR18" s="721" t="str">
        <f t="shared" ref="AR18:BW18" si="21">IF(AND(AR12&gt;=$J$18,AR12&lt;$K$18),"*",0)</f>
        <v>*</v>
      </c>
      <c r="AS18" s="722" t="str">
        <f t="shared" si="21"/>
        <v>*</v>
      </c>
      <c r="AT18" s="723" t="str">
        <f t="shared" si="21"/>
        <v>*</v>
      </c>
      <c r="AU18" s="562" t="str">
        <f t="shared" si="21"/>
        <v>*</v>
      </c>
      <c r="AV18" s="979" t="str">
        <f t="shared" si="21"/>
        <v>*</v>
      </c>
      <c r="AW18" s="723" t="str">
        <f t="shared" si="21"/>
        <v>*</v>
      </c>
      <c r="AX18" s="724" t="str">
        <f t="shared" si="21"/>
        <v>*</v>
      </c>
      <c r="AY18" s="723" t="str">
        <f t="shared" si="21"/>
        <v>*</v>
      </c>
      <c r="AZ18" s="721" t="str">
        <f t="shared" si="21"/>
        <v>*</v>
      </c>
      <c r="BA18" s="722" t="str">
        <f t="shared" si="21"/>
        <v>*</v>
      </c>
      <c r="BB18" s="723" t="str">
        <f t="shared" si="21"/>
        <v>*</v>
      </c>
      <c r="BC18" s="562" t="str">
        <f t="shared" si="21"/>
        <v>*</v>
      </c>
      <c r="BD18" s="723" t="str">
        <f t="shared" si="21"/>
        <v>*</v>
      </c>
      <c r="BE18" s="723" t="str">
        <f t="shared" si="21"/>
        <v>*</v>
      </c>
      <c r="BF18" s="724">
        <f t="shared" si="21"/>
        <v>0</v>
      </c>
      <c r="BG18" s="723">
        <f t="shared" si="21"/>
        <v>0</v>
      </c>
      <c r="BH18" s="721">
        <f t="shared" si="21"/>
        <v>0</v>
      </c>
      <c r="BI18" s="722">
        <f t="shared" si="21"/>
        <v>0</v>
      </c>
      <c r="BJ18" s="723">
        <f t="shared" si="21"/>
        <v>0</v>
      </c>
      <c r="BK18" s="562">
        <f t="shared" si="21"/>
        <v>0</v>
      </c>
      <c r="BL18" s="723">
        <f t="shared" si="21"/>
        <v>0</v>
      </c>
      <c r="BM18" s="723">
        <f t="shared" si="21"/>
        <v>0</v>
      </c>
      <c r="BN18" s="724">
        <f t="shared" si="21"/>
        <v>0</v>
      </c>
      <c r="BO18" s="562">
        <f t="shared" si="21"/>
        <v>0</v>
      </c>
      <c r="BP18" s="721">
        <f t="shared" si="21"/>
        <v>0</v>
      </c>
      <c r="BQ18" s="722">
        <f t="shared" si="21"/>
        <v>0</v>
      </c>
      <c r="BR18" s="723">
        <f t="shared" si="21"/>
        <v>0</v>
      </c>
      <c r="BS18" s="562">
        <f t="shared" si="21"/>
        <v>0</v>
      </c>
      <c r="BT18" s="723">
        <f t="shared" si="21"/>
        <v>0</v>
      </c>
      <c r="BU18" s="723">
        <f t="shared" si="21"/>
        <v>0</v>
      </c>
      <c r="BV18" s="724">
        <f t="shared" si="21"/>
        <v>0</v>
      </c>
      <c r="BW18" s="723">
        <f t="shared" si="21"/>
        <v>0</v>
      </c>
      <c r="BX18" s="721">
        <f t="shared" ref="BX18:CM18" si="22">IF(AND(BX12&gt;=$J$18,BX12&lt;$K$18),"*",0)</f>
        <v>0</v>
      </c>
      <c r="BY18" s="722">
        <f t="shared" si="22"/>
        <v>0</v>
      </c>
      <c r="BZ18" s="723">
        <f t="shared" si="22"/>
        <v>0</v>
      </c>
      <c r="CA18" s="562">
        <f t="shared" si="22"/>
        <v>0</v>
      </c>
      <c r="CB18" s="723">
        <f t="shared" si="22"/>
        <v>0</v>
      </c>
      <c r="CC18" s="723">
        <f t="shared" si="22"/>
        <v>0</v>
      </c>
      <c r="CD18" s="724">
        <f t="shared" si="22"/>
        <v>0</v>
      </c>
      <c r="CE18" s="539">
        <f t="shared" si="22"/>
        <v>0</v>
      </c>
      <c r="CF18" s="537">
        <f t="shared" si="22"/>
        <v>0</v>
      </c>
      <c r="CG18" s="538">
        <f t="shared" si="22"/>
        <v>0</v>
      </c>
      <c r="CH18" s="539">
        <f t="shared" si="22"/>
        <v>0</v>
      </c>
      <c r="CI18" s="540">
        <f t="shared" si="22"/>
        <v>0</v>
      </c>
      <c r="CJ18" s="539">
        <f t="shared" si="22"/>
        <v>0</v>
      </c>
      <c r="CK18" s="539">
        <f t="shared" si="22"/>
        <v>0</v>
      </c>
      <c r="CL18" s="541">
        <f t="shared" si="22"/>
        <v>0</v>
      </c>
      <c r="CM18" s="539">
        <f t="shared" si="22"/>
        <v>0</v>
      </c>
      <c r="CN18" s="1128">
        <f t="shared" si="4"/>
        <v>6.5</v>
      </c>
      <c r="CO18" s="1129"/>
      <c r="CP18" s="1123">
        <f>IF(CN18=0,0,LOOKUP(CN18,ﾃﾞｰﾀ入力!$AR$13:'ﾃﾞｰﾀ入力'!$AR$34,ﾃﾞｰﾀ入力!$AS$13:'ﾃﾞｰﾀ入力'!$AS$34))</f>
        <v>5.75</v>
      </c>
      <c r="CQ18" s="1123"/>
      <c r="CR18" s="294">
        <f t="shared" si="5"/>
        <v>0</v>
      </c>
      <c r="CS18" s="294">
        <f t="shared" si="6"/>
        <v>0</v>
      </c>
      <c r="CT18" s="294">
        <f t="shared" si="7"/>
        <v>0</v>
      </c>
      <c r="CU18" s="295">
        <f t="shared" ca="1" si="13"/>
        <v>7049.5</v>
      </c>
      <c r="CV18" s="296">
        <f ca="1">IF(H18=0,0,LOOKUP(H18,ﾃﾞｰﾀ入力!$C$3:'ﾃﾞｰﾀ入力'!$C$52,ﾃﾞｰﾀ入力!$E$3:'ﾃﾞｰﾀ入力'!$E$51))</f>
        <v>1226</v>
      </c>
      <c r="CW18" s="297">
        <f ca="1">IF(H18=0,0,LOOKUP(H18,ﾃﾞｰﾀ入力!$C$3:'ﾃﾞｰﾀ入力'!$C$52,ﾃﾞｰﾀ入力!$F$3:'ﾃﾞｰﾀ入力'!$F$51))</f>
        <v>2442</v>
      </c>
      <c r="CY18" s="69"/>
      <c r="CZ18" s="69"/>
      <c r="DA18" s="69"/>
    </row>
    <row r="19" spans="1:105" ht="22.5" customHeight="1">
      <c r="A19" s="443">
        <f t="shared" si="8"/>
        <v>6</v>
      </c>
      <c r="B19" s="269" t="str">
        <f>ｼﾌﾄ原本!C10</f>
        <v>S.M</v>
      </c>
      <c r="C19" s="780" t="str">
        <f>ｼﾌﾄ原本!AC10</f>
        <v>O-18</v>
      </c>
      <c r="D19" s="435">
        <f>IF(COUNTIF($H$14:$H$30,6),VLOOKUP(6,$H$14:$CU$30,3,FALSE),0)</f>
        <v>7.75</v>
      </c>
      <c r="E19" s="429">
        <f>IF(COUNTIF($H$14:$H$30,6),VLOOKUP(6,$H$14:$CU$30,4,FALSE),0)</f>
        <v>18</v>
      </c>
      <c r="F19" s="430">
        <f ca="1">IF(COUNTIF($H$14:$H$30,6),VLOOKUP(6,$H$14:$CU$30,92,FALSE),0)</f>
        <v>11507</v>
      </c>
      <c r="G19" s="431">
        <f ca="1">IF(COUNTIF($H$14:$H$30,6),VLOOKUP(6,$H$14:$CW$30,94,FALSE),0)</f>
        <v>1050</v>
      </c>
      <c r="H19" s="810">
        <v>5</v>
      </c>
      <c r="I19" s="798" t="str">
        <f>IF(H19=0,0,LOOKUP(H19,ﾃﾞｰﾀ入力!$C$3:'ﾃﾞｰﾀ入力'!$C$40,ﾃﾞｰﾀ入力!$D$3:'ﾃﾞｰﾀ入力'!$D$40))</f>
        <v>S.S</v>
      </c>
      <c r="J19" s="813">
        <v>13</v>
      </c>
      <c r="K19" s="814">
        <v>22.75</v>
      </c>
      <c r="L19" s="719">
        <f t="shared" si="9"/>
        <v>0</v>
      </c>
      <c r="M19" s="626">
        <f t="shared" ref="M19:AQ19" si="23">IF(AND(M12&gt;=$J$19,M12&lt;$K$19),"*",0)</f>
        <v>0</v>
      </c>
      <c r="N19" s="627">
        <f t="shared" si="23"/>
        <v>0</v>
      </c>
      <c r="O19" s="628">
        <f t="shared" si="23"/>
        <v>0</v>
      </c>
      <c r="P19" s="537">
        <f t="shared" si="23"/>
        <v>0</v>
      </c>
      <c r="Q19" s="539">
        <f t="shared" si="23"/>
        <v>0</v>
      </c>
      <c r="R19" s="541">
        <f t="shared" si="23"/>
        <v>0</v>
      </c>
      <c r="S19" s="539">
        <f t="shared" si="23"/>
        <v>0</v>
      </c>
      <c r="T19" s="537">
        <f t="shared" si="23"/>
        <v>0</v>
      </c>
      <c r="U19" s="538">
        <f t="shared" si="23"/>
        <v>0</v>
      </c>
      <c r="V19" s="723">
        <f t="shared" si="23"/>
        <v>0</v>
      </c>
      <c r="W19" s="562">
        <f t="shared" si="23"/>
        <v>0</v>
      </c>
      <c r="X19" s="721">
        <f t="shared" si="23"/>
        <v>0</v>
      </c>
      <c r="Y19" s="723">
        <f t="shared" si="23"/>
        <v>0</v>
      </c>
      <c r="Z19" s="724">
        <f t="shared" si="23"/>
        <v>0</v>
      </c>
      <c r="AA19" s="723">
        <f t="shared" si="23"/>
        <v>0</v>
      </c>
      <c r="AB19" s="721">
        <f t="shared" si="23"/>
        <v>0</v>
      </c>
      <c r="AC19" s="722">
        <f t="shared" si="23"/>
        <v>0</v>
      </c>
      <c r="AD19" s="723">
        <f t="shared" si="23"/>
        <v>0</v>
      </c>
      <c r="AE19" s="562">
        <f t="shared" si="23"/>
        <v>0</v>
      </c>
      <c r="AF19" s="723">
        <f t="shared" si="23"/>
        <v>0</v>
      </c>
      <c r="AG19" s="723">
        <f t="shared" si="23"/>
        <v>0</v>
      </c>
      <c r="AH19" s="724">
        <f t="shared" si="23"/>
        <v>0</v>
      </c>
      <c r="AI19" s="723">
        <f t="shared" si="23"/>
        <v>0</v>
      </c>
      <c r="AJ19" s="721">
        <f t="shared" si="23"/>
        <v>0</v>
      </c>
      <c r="AK19" s="722">
        <f t="shared" si="23"/>
        <v>0</v>
      </c>
      <c r="AL19" s="723">
        <f t="shared" si="23"/>
        <v>0</v>
      </c>
      <c r="AM19" s="562">
        <f t="shared" si="23"/>
        <v>0</v>
      </c>
      <c r="AN19" s="723">
        <f t="shared" si="23"/>
        <v>0</v>
      </c>
      <c r="AO19" s="723">
        <f t="shared" si="23"/>
        <v>0</v>
      </c>
      <c r="AP19" s="724">
        <f t="shared" si="23"/>
        <v>0</v>
      </c>
      <c r="AQ19" s="723">
        <f t="shared" si="23"/>
        <v>0</v>
      </c>
      <c r="AR19" s="721" t="str">
        <f t="shared" ref="AR19:BW19" si="24">IF(AND(AR12&gt;=$J$19,AR12&lt;$K$19),"*",0)</f>
        <v>*</v>
      </c>
      <c r="AS19" s="722" t="str">
        <f t="shared" si="24"/>
        <v>*</v>
      </c>
      <c r="AT19" s="723" t="str">
        <f t="shared" si="24"/>
        <v>*</v>
      </c>
      <c r="AU19" s="562" t="str">
        <f t="shared" si="24"/>
        <v>*</v>
      </c>
      <c r="AV19" s="723" t="str">
        <f t="shared" si="24"/>
        <v>*</v>
      </c>
      <c r="AW19" s="723" t="str">
        <f t="shared" si="24"/>
        <v>*</v>
      </c>
      <c r="AX19" s="724" t="str">
        <f t="shared" si="24"/>
        <v>*</v>
      </c>
      <c r="AY19" s="723" t="str">
        <f t="shared" si="24"/>
        <v>*</v>
      </c>
      <c r="AZ19" s="721" t="str">
        <f t="shared" si="24"/>
        <v>*</v>
      </c>
      <c r="BA19" s="722" t="str">
        <f t="shared" si="24"/>
        <v>*</v>
      </c>
      <c r="BB19" s="723" t="str">
        <f t="shared" si="24"/>
        <v>*</v>
      </c>
      <c r="BC19" s="562" t="str">
        <f t="shared" si="24"/>
        <v>*</v>
      </c>
      <c r="BD19" s="723" t="str">
        <f t="shared" si="24"/>
        <v>*</v>
      </c>
      <c r="BE19" s="723" t="str">
        <f t="shared" si="24"/>
        <v>*</v>
      </c>
      <c r="BF19" s="724" t="str">
        <f t="shared" si="24"/>
        <v>*</v>
      </c>
      <c r="BG19" s="723" t="str">
        <f t="shared" si="24"/>
        <v>*</v>
      </c>
      <c r="BH19" s="980" t="str">
        <f t="shared" si="24"/>
        <v>*</v>
      </c>
      <c r="BI19" s="981" t="str">
        <f t="shared" si="24"/>
        <v>*</v>
      </c>
      <c r="BJ19" s="979" t="str">
        <f t="shared" si="24"/>
        <v>*</v>
      </c>
      <c r="BK19" s="982" t="str">
        <f t="shared" si="24"/>
        <v>*</v>
      </c>
      <c r="BL19" s="723" t="str">
        <f t="shared" si="24"/>
        <v>*</v>
      </c>
      <c r="BM19" s="723" t="str">
        <f t="shared" si="24"/>
        <v>*</v>
      </c>
      <c r="BN19" s="724" t="str">
        <f t="shared" si="24"/>
        <v>*</v>
      </c>
      <c r="BO19" s="562" t="str">
        <f t="shared" si="24"/>
        <v>*</v>
      </c>
      <c r="BP19" s="721" t="str">
        <f t="shared" si="24"/>
        <v>*</v>
      </c>
      <c r="BQ19" s="722" t="str">
        <f t="shared" si="24"/>
        <v>*</v>
      </c>
      <c r="BR19" s="723" t="str">
        <f t="shared" si="24"/>
        <v>*</v>
      </c>
      <c r="BS19" s="562" t="str">
        <f t="shared" si="24"/>
        <v>*</v>
      </c>
      <c r="BT19" s="723" t="str">
        <f t="shared" si="24"/>
        <v>*</v>
      </c>
      <c r="BU19" s="723" t="str">
        <f t="shared" si="24"/>
        <v>*</v>
      </c>
      <c r="BV19" s="724" t="str">
        <f t="shared" si="24"/>
        <v>*</v>
      </c>
      <c r="BW19" s="723" t="str">
        <f t="shared" si="24"/>
        <v>*</v>
      </c>
      <c r="BX19" s="721" t="str">
        <f t="shared" ref="BX19:CM19" si="25">IF(AND(BX12&gt;=$J$19,BX12&lt;$K$19),"*",0)</f>
        <v>*</v>
      </c>
      <c r="BY19" s="722" t="str">
        <f t="shared" si="25"/>
        <v>*</v>
      </c>
      <c r="BZ19" s="723" t="str">
        <f t="shared" si="25"/>
        <v>*</v>
      </c>
      <c r="CA19" s="562" t="str">
        <f t="shared" si="25"/>
        <v>*</v>
      </c>
      <c r="CB19" s="723" t="str">
        <f t="shared" si="25"/>
        <v>*</v>
      </c>
      <c r="CC19" s="723" t="str">
        <f t="shared" si="25"/>
        <v>*</v>
      </c>
      <c r="CD19" s="724" t="str">
        <f t="shared" si="25"/>
        <v>*</v>
      </c>
      <c r="CE19" s="539">
        <f t="shared" si="25"/>
        <v>0</v>
      </c>
      <c r="CF19" s="537">
        <f t="shared" si="25"/>
        <v>0</v>
      </c>
      <c r="CG19" s="538">
        <f t="shared" si="25"/>
        <v>0</v>
      </c>
      <c r="CH19" s="539">
        <f t="shared" si="25"/>
        <v>0</v>
      </c>
      <c r="CI19" s="540">
        <f t="shared" si="25"/>
        <v>0</v>
      </c>
      <c r="CJ19" s="539">
        <f t="shared" si="25"/>
        <v>0</v>
      </c>
      <c r="CK19" s="539">
        <f t="shared" si="25"/>
        <v>0</v>
      </c>
      <c r="CL19" s="541">
        <f t="shared" si="25"/>
        <v>0</v>
      </c>
      <c r="CM19" s="539">
        <f t="shared" si="25"/>
        <v>0</v>
      </c>
      <c r="CN19" s="1128">
        <f t="shared" si="4"/>
        <v>9.75</v>
      </c>
      <c r="CO19" s="1129"/>
      <c r="CP19" s="1123">
        <f>IF(CN19=0,0,LOOKUP(CN19,ﾃﾞｰﾀ入力!$AR$13:'ﾃﾞｰﾀ入力'!$AR$34,ﾃﾞｰﾀ入力!$AS$13:'ﾃﾞｰﾀ入力'!$AS$34))</f>
        <v>8.5</v>
      </c>
      <c r="CQ19" s="1123"/>
      <c r="CR19" s="294">
        <f t="shared" si="5"/>
        <v>0.5</v>
      </c>
      <c r="CS19" s="294">
        <f t="shared" si="6"/>
        <v>0.75</v>
      </c>
      <c r="CT19" s="294">
        <f t="shared" si="7"/>
        <v>0.5</v>
      </c>
      <c r="CU19" s="295">
        <f t="shared" ca="1" si="13"/>
        <v>11246.5625</v>
      </c>
      <c r="CV19" s="296">
        <f ca="1">IF(H19=0,0,LOOKUP(H19,ﾃﾞｰﾀ入力!$C$3:'ﾃﾞｰﾀ入力'!$C$52,ﾃﾞｰﾀ入力!$E$3:'ﾃﾞｰﾀ入力'!$E$51))</f>
        <v>1241</v>
      </c>
      <c r="CW19" s="297">
        <f ca="1">IF(H19=0,0,LOOKUP(H19,ﾃﾞｰﾀ入力!$C$3:'ﾃﾞｰﾀ入力'!$C$52,ﾃﾞｰﾀ入力!$F$3:'ﾃﾞｰﾀ入力'!$F$51))</f>
        <v>682</v>
      </c>
      <c r="CY19" s="69"/>
      <c r="CZ19" s="69"/>
      <c r="DA19" s="69"/>
    </row>
    <row r="20" spans="1:105" ht="22.5" customHeight="1">
      <c r="A20" s="443">
        <f t="shared" si="8"/>
        <v>7</v>
      </c>
      <c r="B20" s="269" t="str">
        <f>ｼﾌﾄ原本!C11</f>
        <v>N.D</v>
      </c>
      <c r="C20" s="780" t="str">
        <f>ｼﾌﾄ原本!AC11</f>
        <v>O-13</v>
      </c>
      <c r="D20" s="435">
        <f>IF(COUNTIF($H$14:$H$30,7),VLOOKUP(7,$H$14:$CU$30,3,FALSE),0)</f>
        <v>7.75</v>
      </c>
      <c r="E20" s="423">
        <f>IF(COUNTIF($H$14:$H$30,7),VLOOKUP(7,$H$14:$CU$30,4,FALSE),0)</f>
        <v>13</v>
      </c>
      <c r="F20" s="430">
        <f ca="1">IF(COUNTIF($H$14:$H$30,7),VLOOKUP(7,$H$14:$CU$30,92,FALSE),0)</f>
        <v>6130</v>
      </c>
      <c r="G20" s="431">
        <f ca="1">IF(COUNTIF($H$14:$H$30,7),VLOOKUP(7,$H$14:$CW$30,94,FALSE),0)</f>
        <v>420</v>
      </c>
      <c r="H20" s="810">
        <v>1</v>
      </c>
      <c r="I20" s="798" t="str">
        <f>IF(H20=0,0,LOOKUP(H20,ﾃﾞｰﾀ入力!$C$3:'ﾃﾞｰﾀ入力'!$C$40,ﾃﾞｰﾀ入力!$D$3:'ﾃﾞｰﾀ入力'!$D$40))</f>
        <v>K.M</v>
      </c>
      <c r="J20" s="813">
        <v>14</v>
      </c>
      <c r="K20" s="814">
        <v>21.5</v>
      </c>
      <c r="L20" s="719">
        <f t="shared" si="9"/>
        <v>0</v>
      </c>
      <c r="M20" s="626">
        <f t="shared" ref="M20:AQ20" si="26">IF(AND(M12&gt;=$J$20,M12&lt;$K$20),"*",0)</f>
        <v>0</v>
      </c>
      <c r="N20" s="627">
        <f t="shared" si="26"/>
        <v>0</v>
      </c>
      <c r="O20" s="628">
        <f t="shared" si="26"/>
        <v>0</v>
      </c>
      <c r="P20" s="537">
        <f t="shared" si="26"/>
        <v>0</v>
      </c>
      <c r="Q20" s="539">
        <f t="shared" si="26"/>
        <v>0</v>
      </c>
      <c r="R20" s="541">
        <f t="shared" si="26"/>
        <v>0</v>
      </c>
      <c r="S20" s="539">
        <f t="shared" si="26"/>
        <v>0</v>
      </c>
      <c r="T20" s="537">
        <f t="shared" si="26"/>
        <v>0</v>
      </c>
      <c r="U20" s="538">
        <f t="shared" si="26"/>
        <v>0</v>
      </c>
      <c r="V20" s="539">
        <f t="shared" si="26"/>
        <v>0</v>
      </c>
      <c r="W20" s="562">
        <f t="shared" si="26"/>
        <v>0</v>
      </c>
      <c r="X20" s="721">
        <f t="shared" si="26"/>
        <v>0</v>
      </c>
      <c r="Y20" s="723">
        <f t="shared" si="26"/>
        <v>0</v>
      </c>
      <c r="Z20" s="724">
        <f t="shared" si="26"/>
        <v>0</v>
      </c>
      <c r="AA20" s="723">
        <f t="shared" si="26"/>
        <v>0</v>
      </c>
      <c r="AB20" s="721">
        <f t="shared" si="26"/>
        <v>0</v>
      </c>
      <c r="AC20" s="722">
        <f t="shared" si="26"/>
        <v>0</v>
      </c>
      <c r="AD20" s="723">
        <f t="shared" si="26"/>
        <v>0</v>
      </c>
      <c r="AE20" s="562">
        <f t="shared" si="26"/>
        <v>0</v>
      </c>
      <c r="AF20" s="723">
        <f t="shared" si="26"/>
        <v>0</v>
      </c>
      <c r="AG20" s="723">
        <f t="shared" si="26"/>
        <v>0</v>
      </c>
      <c r="AH20" s="724">
        <f t="shared" si="26"/>
        <v>0</v>
      </c>
      <c r="AI20" s="723">
        <f t="shared" si="26"/>
        <v>0</v>
      </c>
      <c r="AJ20" s="721">
        <f t="shared" si="26"/>
        <v>0</v>
      </c>
      <c r="AK20" s="722">
        <f t="shared" si="26"/>
        <v>0</v>
      </c>
      <c r="AL20" s="723">
        <f t="shared" si="26"/>
        <v>0</v>
      </c>
      <c r="AM20" s="562">
        <f t="shared" si="26"/>
        <v>0</v>
      </c>
      <c r="AN20" s="723">
        <f t="shared" si="26"/>
        <v>0</v>
      </c>
      <c r="AO20" s="723">
        <f t="shared" si="26"/>
        <v>0</v>
      </c>
      <c r="AP20" s="724">
        <f t="shared" si="26"/>
        <v>0</v>
      </c>
      <c r="AQ20" s="723">
        <f t="shared" si="26"/>
        <v>0</v>
      </c>
      <c r="AR20" s="721">
        <f t="shared" ref="AR20:BW20" si="27">IF(AND(AR12&gt;=$J$20,AR12&lt;$K$20),"*",0)</f>
        <v>0</v>
      </c>
      <c r="AS20" s="722">
        <f t="shared" si="27"/>
        <v>0</v>
      </c>
      <c r="AT20" s="723">
        <f t="shared" si="27"/>
        <v>0</v>
      </c>
      <c r="AU20" s="562">
        <f t="shared" si="27"/>
        <v>0</v>
      </c>
      <c r="AV20" s="723" t="str">
        <f t="shared" si="27"/>
        <v>*</v>
      </c>
      <c r="AW20" s="723" t="str">
        <f t="shared" si="27"/>
        <v>*</v>
      </c>
      <c r="AX20" s="724" t="str">
        <f t="shared" si="27"/>
        <v>*</v>
      </c>
      <c r="AY20" s="723" t="str">
        <f t="shared" si="27"/>
        <v>*</v>
      </c>
      <c r="AZ20" s="721" t="str">
        <f t="shared" si="27"/>
        <v>*</v>
      </c>
      <c r="BA20" s="722" t="str">
        <f t="shared" si="27"/>
        <v>*</v>
      </c>
      <c r="BB20" s="723" t="str">
        <f t="shared" si="27"/>
        <v>*</v>
      </c>
      <c r="BC20" s="982" t="str">
        <f t="shared" si="27"/>
        <v>*</v>
      </c>
      <c r="BD20" s="979" t="str">
        <f t="shared" si="27"/>
        <v>*</v>
      </c>
      <c r="BE20" s="979" t="str">
        <f t="shared" si="27"/>
        <v>*</v>
      </c>
      <c r="BF20" s="724" t="str">
        <f t="shared" si="27"/>
        <v>*</v>
      </c>
      <c r="BG20" s="723" t="str">
        <f t="shared" si="27"/>
        <v>*</v>
      </c>
      <c r="BH20" s="721" t="str">
        <f t="shared" si="27"/>
        <v>*</v>
      </c>
      <c r="BI20" s="722" t="str">
        <f t="shared" si="27"/>
        <v>*</v>
      </c>
      <c r="BJ20" s="723" t="str">
        <f t="shared" si="27"/>
        <v>*</v>
      </c>
      <c r="BK20" s="562" t="str">
        <f t="shared" si="27"/>
        <v>*</v>
      </c>
      <c r="BL20" s="723" t="str">
        <f t="shared" si="27"/>
        <v>*</v>
      </c>
      <c r="BM20" s="723" t="str">
        <f t="shared" si="27"/>
        <v>*</v>
      </c>
      <c r="BN20" s="724" t="str">
        <f t="shared" si="27"/>
        <v>*</v>
      </c>
      <c r="BO20" s="562" t="str">
        <f t="shared" si="27"/>
        <v>*</v>
      </c>
      <c r="BP20" s="721" t="str">
        <f t="shared" si="27"/>
        <v>*</v>
      </c>
      <c r="BQ20" s="722" t="str">
        <f t="shared" si="27"/>
        <v>*</v>
      </c>
      <c r="BR20" s="723" t="str">
        <f t="shared" si="27"/>
        <v>*</v>
      </c>
      <c r="BS20" s="562" t="str">
        <f t="shared" si="27"/>
        <v>*</v>
      </c>
      <c r="BT20" s="723" t="str">
        <f t="shared" si="27"/>
        <v>*</v>
      </c>
      <c r="BU20" s="723" t="str">
        <f t="shared" si="27"/>
        <v>*</v>
      </c>
      <c r="BV20" s="724" t="str">
        <f t="shared" si="27"/>
        <v>*</v>
      </c>
      <c r="BW20" s="723" t="str">
        <f t="shared" si="27"/>
        <v>*</v>
      </c>
      <c r="BX20" s="721" t="str">
        <f t="shared" ref="BX20:CM20" si="28">IF(AND(BX12&gt;=$J$20,BX12&lt;$K$20),"*",0)</f>
        <v>*</v>
      </c>
      <c r="BY20" s="722" t="str">
        <f t="shared" si="28"/>
        <v>*</v>
      </c>
      <c r="BZ20" s="723">
        <f t="shared" si="28"/>
        <v>0</v>
      </c>
      <c r="CA20" s="562">
        <f t="shared" si="28"/>
        <v>0</v>
      </c>
      <c r="CB20" s="723">
        <f t="shared" si="28"/>
        <v>0</v>
      </c>
      <c r="CC20" s="723">
        <f t="shared" si="28"/>
        <v>0</v>
      </c>
      <c r="CD20" s="724">
        <f t="shared" si="28"/>
        <v>0</v>
      </c>
      <c r="CE20" s="539">
        <f t="shared" si="28"/>
        <v>0</v>
      </c>
      <c r="CF20" s="537">
        <f t="shared" si="28"/>
        <v>0</v>
      </c>
      <c r="CG20" s="538">
        <f t="shared" si="28"/>
        <v>0</v>
      </c>
      <c r="CH20" s="539">
        <f t="shared" si="28"/>
        <v>0</v>
      </c>
      <c r="CI20" s="540">
        <f t="shared" si="28"/>
        <v>0</v>
      </c>
      <c r="CJ20" s="539">
        <f t="shared" si="28"/>
        <v>0</v>
      </c>
      <c r="CK20" s="539">
        <f t="shared" si="28"/>
        <v>0</v>
      </c>
      <c r="CL20" s="541">
        <f t="shared" si="28"/>
        <v>0</v>
      </c>
      <c r="CM20" s="539">
        <f t="shared" si="28"/>
        <v>0</v>
      </c>
      <c r="CN20" s="1128">
        <f t="shared" si="4"/>
        <v>7.5</v>
      </c>
      <c r="CO20" s="1129"/>
      <c r="CP20" s="1123">
        <f>IF(CN20=0,0,LOOKUP(CN20,ﾃﾞｰﾀ入力!$AR$13:'ﾃﾞｰﾀ入力'!$AR$34,ﾃﾞｰﾀ入力!$AS$13:'ﾃﾞｰﾀ入力'!$AS$34))</f>
        <v>6.75</v>
      </c>
      <c r="CQ20" s="1123"/>
      <c r="CR20" s="294">
        <f t="shared" si="5"/>
        <v>0</v>
      </c>
      <c r="CS20" s="294">
        <f t="shared" si="6"/>
        <v>0</v>
      </c>
      <c r="CT20" s="294">
        <f t="shared" si="7"/>
        <v>0</v>
      </c>
      <c r="CU20" s="295">
        <f t="shared" ca="1" si="13"/>
        <v>13500</v>
      </c>
      <c r="CV20" s="296">
        <f ca="1">IF(H20=0,0,LOOKUP(H20,ﾃﾞｰﾀ入力!$C$3:'ﾃﾞｰﾀ入力'!$C$52,ﾃﾞｰﾀ入力!$E$3:'ﾃﾞｰﾀ入力'!$E$51))</f>
        <v>2000</v>
      </c>
      <c r="CW20" s="297">
        <f ca="1">IF(H20=0,0,LOOKUP(H20,ﾃﾞｰﾀ入力!$C$3:'ﾃﾞｰﾀ入力'!$C$52,ﾃﾞｰﾀ入力!$F$3:'ﾃﾞｰﾀ入力'!$F$51))</f>
        <v>1</v>
      </c>
      <c r="CY20" s="69"/>
      <c r="CZ20" s="69"/>
      <c r="DA20" s="69"/>
    </row>
    <row r="21" spans="1:105" ht="22.5" customHeight="1">
      <c r="A21" s="443">
        <f t="shared" si="8"/>
        <v>8</v>
      </c>
      <c r="B21" s="269" t="str">
        <f>ｼﾌﾄ原本!C12</f>
        <v>M.K</v>
      </c>
      <c r="C21" s="780" t="str">
        <f>ｼﾌﾄ原本!AC12</f>
        <v>O-14</v>
      </c>
      <c r="D21" s="435">
        <f>IF(COUNTIF($H$14:$H$30,8),VLOOKUP(8,$H$14:$CU$30,3,FALSE),0)</f>
        <v>7.75</v>
      </c>
      <c r="E21" s="423">
        <f>IF(COUNTIF($H$14:$H$30,8),VLOOKUP(8,$H$14:$CU$30,4,FALSE),0)</f>
        <v>14</v>
      </c>
      <c r="F21" s="430">
        <f ca="1">IF(COUNTIF($H$14:$H$30,8),VLOOKUP(8,$H$14:$CU$30,92,FALSE),0)</f>
        <v>7049.5</v>
      </c>
      <c r="G21" s="431">
        <f ca="1">IF(COUNTIF($H$14:$H$30,8),VLOOKUP(8,$H$14:$CW$30,94,FALSE),0)</f>
        <v>1430</v>
      </c>
      <c r="H21" s="810">
        <v>9</v>
      </c>
      <c r="I21" s="798" t="str">
        <f>IF(H21=0,0,LOOKUP(H21,ﾃﾞｰﾀ入力!$C$3:'ﾃﾞｰﾀ入力'!$C$40,ﾃﾞｰﾀ入力!$D$3:'ﾃﾞｰﾀ入力'!$D$40))</f>
        <v>H.S</v>
      </c>
      <c r="J21" s="813">
        <v>14</v>
      </c>
      <c r="K21" s="814">
        <v>22.75</v>
      </c>
      <c r="L21" s="719">
        <f t="shared" si="9"/>
        <v>0</v>
      </c>
      <c r="M21" s="626">
        <f t="shared" ref="M21:AQ21" si="29">IF(AND(M12&gt;=$J$21,M12&lt;$K$21),"*",0)</f>
        <v>0</v>
      </c>
      <c r="N21" s="627">
        <f t="shared" si="29"/>
        <v>0</v>
      </c>
      <c r="O21" s="628">
        <f t="shared" si="29"/>
        <v>0</v>
      </c>
      <c r="P21" s="537">
        <f t="shared" si="29"/>
        <v>0</v>
      </c>
      <c r="Q21" s="539">
        <f t="shared" si="29"/>
        <v>0</v>
      </c>
      <c r="R21" s="541">
        <f t="shared" si="29"/>
        <v>0</v>
      </c>
      <c r="S21" s="539">
        <f t="shared" si="29"/>
        <v>0</v>
      </c>
      <c r="T21" s="537">
        <f t="shared" si="29"/>
        <v>0</v>
      </c>
      <c r="U21" s="538">
        <f t="shared" si="29"/>
        <v>0</v>
      </c>
      <c r="V21" s="539">
        <f t="shared" si="29"/>
        <v>0</v>
      </c>
      <c r="W21" s="562">
        <f t="shared" si="29"/>
        <v>0</v>
      </c>
      <c r="X21" s="721">
        <f t="shared" si="29"/>
        <v>0</v>
      </c>
      <c r="Y21" s="723">
        <f t="shared" si="29"/>
        <v>0</v>
      </c>
      <c r="Z21" s="724">
        <f t="shared" si="29"/>
        <v>0</v>
      </c>
      <c r="AA21" s="723">
        <f t="shared" si="29"/>
        <v>0</v>
      </c>
      <c r="AB21" s="721">
        <f t="shared" si="29"/>
        <v>0</v>
      </c>
      <c r="AC21" s="722">
        <f t="shared" si="29"/>
        <v>0</v>
      </c>
      <c r="AD21" s="723">
        <f t="shared" si="29"/>
        <v>0</v>
      </c>
      <c r="AE21" s="562">
        <f t="shared" si="29"/>
        <v>0</v>
      </c>
      <c r="AF21" s="723">
        <f t="shared" si="29"/>
        <v>0</v>
      </c>
      <c r="AG21" s="723">
        <f t="shared" si="29"/>
        <v>0</v>
      </c>
      <c r="AH21" s="724">
        <f t="shared" si="29"/>
        <v>0</v>
      </c>
      <c r="AI21" s="723">
        <f t="shared" si="29"/>
        <v>0</v>
      </c>
      <c r="AJ21" s="721">
        <f t="shared" si="29"/>
        <v>0</v>
      </c>
      <c r="AK21" s="722">
        <f t="shared" si="29"/>
        <v>0</v>
      </c>
      <c r="AL21" s="723">
        <f t="shared" si="29"/>
        <v>0</v>
      </c>
      <c r="AM21" s="562">
        <f t="shared" si="29"/>
        <v>0</v>
      </c>
      <c r="AN21" s="723">
        <f t="shared" si="29"/>
        <v>0</v>
      </c>
      <c r="AO21" s="723">
        <f t="shared" si="29"/>
        <v>0</v>
      </c>
      <c r="AP21" s="724">
        <f t="shared" si="29"/>
        <v>0</v>
      </c>
      <c r="AQ21" s="723">
        <f t="shared" si="29"/>
        <v>0</v>
      </c>
      <c r="AR21" s="721">
        <f t="shared" ref="AR21:BW21" si="30">IF(AND(AR12&gt;=$J$21,AR12&lt;$K$21),"*",0)</f>
        <v>0</v>
      </c>
      <c r="AS21" s="722">
        <f t="shared" si="30"/>
        <v>0</v>
      </c>
      <c r="AT21" s="723">
        <f t="shared" si="30"/>
        <v>0</v>
      </c>
      <c r="AU21" s="562">
        <f t="shared" si="30"/>
        <v>0</v>
      </c>
      <c r="AV21" s="723" t="str">
        <f t="shared" si="30"/>
        <v>*</v>
      </c>
      <c r="AW21" s="723" t="str">
        <f t="shared" si="30"/>
        <v>*</v>
      </c>
      <c r="AX21" s="724" t="str">
        <f t="shared" si="30"/>
        <v>*</v>
      </c>
      <c r="AY21" s="723" t="str">
        <f t="shared" si="30"/>
        <v>*</v>
      </c>
      <c r="AZ21" s="721" t="str">
        <f t="shared" si="30"/>
        <v>*</v>
      </c>
      <c r="BA21" s="722" t="str">
        <f t="shared" si="30"/>
        <v>*</v>
      </c>
      <c r="BB21" s="723" t="str">
        <f t="shared" si="30"/>
        <v>*</v>
      </c>
      <c r="BC21" s="562" t="str">
        <f t="shared" si="30"/>
        <v>*</v>
      </c>
      <c r="BD21" s="723" t="str">
        <f t="shared" si="30"/>
        <v>*</v>
      </c>
      <c r="BE21" s="723" t="str">
        <f t="shared" si="30"/>
        <v>*</v>
      </c>
      <c r="BF21" s="724" t="str">
        <f t="shared" si="30"/>
        <v>*</v>
      </c>
      <c r="BG21" s="723" t="str">
        <f t="shared" si="30"/>
        <v>*</v>
      </c>
      <c r="BH21" s="721" t="str">
        <f t="shared" si="30"/>
        <v>*</v>
      </c>
      <c r="BI21" s="722" t="str">
        <f t="shared" si="30"/>
        <v>*</v>
      </c>
      <c r="BJ21" s="723" t="str">
        <f t="shared" si="30"/>
        <v>*</v>
      </c>
      <c r="BK21" s="562" t="str">
        <f t="shared" si="30"/>
        <v>*</v>
      </c>
      <c r="BL21" s="723" t="str">
        <f t="shared" si="30"/>
        <v>*</v>
      </c>
      <c r="BM21" s="723" t="str">
        <f t="shared" si="30"/>
        <v>*</v>
      </c>
      <c r="BN21" s="983" t="str">
        <f t="shared" si="30"/>
        <v>*</v>
      </c>
      <c r="BO21" s="982" t="str">
        <f t="shared" si="30"/>
        <v>*</v>
      </c>
      <c r="BP21" s="980" t="str">
        <f t="shared" si="30"/>
        <v>*</v>
      </c>
      <c r="BQ21" s="981" t="str">
        <f t="shared" si="30"/>
        <v>*</v>
      </c>
      <c r="BR21" s="723" t="str">
        <f t="shared" si="30"/>
        <v>*</v>
      </c>
      <c r="BS21" s="562" t="str">
        <f t="shared" si="30"/>
        <v>*</v>
      </c>
      <c r="BT21" s="723" t="str">
        <f t="shared" si="30"/>
        <v>*</v>
      </c>
      <c r="BU21" s="723" t="str">
        <f t="shared" si="30"/>
        <v>*</v>
      </c>
      <c r="BV21" s="724" t="str">
        <f t="shared" si="30"/>
        <v>*</v>
      </c>
      <c r="BW21" s="723" t="str">
        <f t="shared" si="30"/>
        <v>*</v>
      </c>
      <c r="BX21" s="721" t="str">
        <f t="shared" ref="BX21:CM21" si="31">IF(AND(BX12&gt;=$J$21,BX12&lt;$K$21),"*",0)</f>
        <v>*</v>
      </c>
      <c r="BY21" s="722" t="str">
        <f t="shared" si="31"/>
        <v>*</v>
      </c>
      <c r="BZ21" s="723" t="str">
        <f t="shared" si="31"/>
        <v>*</v>
      </c>
      <c r="CA21" s="562" t="str">
        <f t="shared" si="31"/>
        <v>*</v>
      </c>
      <c r="CB21" s="723" t="str">
        <f t="shared" si="31"/>
        <v>*</v>
      </c>
      <c r="CC21" s="723" t="str">
        <f t="shared" si="31"/>
        <v>*</v>
      </c>
      <c r="CD21" s="724" t="str">
        <f t="shared" si="31"/>
        <v>*</v>
      </c>
      <c r="CE21" s="539">
        <f t="shared" si="31"/>
        <v>0</v>
      </c>
      <c r="CF21" s="537">
        <f t="shared" si="31"/>
        <v>0</v>
      </c>
      <c r="CG21" s="538">
        <f t="shared" si="31"/>
        <v>0</v>
      </c>
      <c r="CH21" s="539">
        <f t="shared" si="31"/>
        <v>0</v>
      </c>
      <c r="CI21" s="540">
        <f t="shared" si="31"/>
        <v>0</v>
      </c>
      <c r="CJ21" s="539">
        <f t="shared" si="31"/>
        <v>0</v>
      </c>
      <c r="CK21" s="539">
        <f t="shared" si="31"/>
        <v>0</v>
      </c>
      <c r="CL21" s="541">
        <f t="shared" si="31"/>
        <v>0</v>
      </c>
      <c r="CM21" s="539">
        <f t="shared" si="31"/>
        <v>0</v>
      </c>
      <c r="CN21" s="1128">
        <f t="shared" si="4"/>
        <v>8.75</v>
      </c>
      <c r="CO21" s="1129"/>
      <c r="CP21" s="1123">
        <f>IF(CN21=0,0,LOOKUP(CN21,ﾃﾞｰﾀ入力!$AR$13:'ﾃﾞｰﾀ入力'!$AR$34,ﾃﾞｰﾀ入力!$AS$13:'ﾃﾞｰﾀ入力'!$AS$34))</f>
        <v>7.5</v>
      </c>
      <c r="CQ21" s="1123"/>
      <c r="CR21" s="294">
        <f t="shared" si="5"/>
        <v>0</v>
      </c>
      <c r="CS21" s="294">
        <f t="shared" si="6"/>
        <v>0.75</v>
      </c>
      <c r="CT21" s="294">
        <f t="shared" si="7"/>
        <v>0</v>
      </c>
      <c r="CU21" s="295">
        <f t="shared" ca="1" si="13"/>
        <v>9594</v>
      </c>
      <c r="CV21" s="296">
        <f ca="1">IF(H21=0,0,LOOKUP(H21,ﾃﾞｰﾀ入力!$C$3:'ﾃﾞｰﾀ入力'!$C$52,ﾃﾞｰﾀ入力!$E$3:'ﾃﾞｰﾀ入力'!$E$51))</f>
        <v>1248</v>
      </c>
      <c r="CW21" s="297">
        <f ca="1">IF(H21=0,0,LOOKUP(H21,ﾃﾞｰﾀ入力!$C$3:'ﾃﾞｰﾀ入力'!$C$52,ﾃﾞｰﾀ入力!$F$3:'ﾃﾞｰﾀ入力'!$F$51))</f>
        <v>648</v>
      </c>
      <c r="CY21" s="69"/>
      <c r="CZ21" s="69"/>
      <c r="DA21" s="69"/>
    </row>
    <row r="22" spans="1:105" ht="22.5" customHeight="1">
      <c r="A22" s="443">
        <f t="shared" si="8"/>
        <v>9</v>
      </c>
      <c r="B22" s="269" t="str">
        <f>ｼﾌﾄ原本!C13</f>
        <v>H.S</v>
      </c>
      <c r="C22" s="780" t="str">
        <f>ｼﾌﾄ原本!AC13</f>
        <v>F</v>
      </c>
      <c r="D22" s="435">
        <f>IF(COUNTIF($H$14:$H$30,9),VLOOKUP(9,$H$14:$CU$30,3,FALSE),0)</f>
        <v>14</v>
      </c>
      <c r="E22" s="423">
        <f>IF(COUNTIF($H$14:$H$30,9),VLOOKUP(9,$H$14:$CU$30,4,FALSE),0)</f>
        <v>22.75</v>
      </c>
      <c r="F22" s="430">
        <f ca="1">IF(COUNTIF($H$14:$H$30,9),VLOOKUP(9,$H$14:$CU$30,92,FALSE),0)</f>
        <v>9594</v>
      </c>
      <c r="G22" s="431">
        <f ca="1">IF(COUNTIF($H$14:$H$30,9),VLOOKUP(9,$H$14:$CW$30,94,FALSE),0)</f>
        <v>648</v>
      </c>
      <c r="H22" s="810">
        <v>20</v>
      </c>
      <c r="I22" s="798" t="str">
        <f>IF(H22=0,0,LOOKUP(H22,ﾃﾞｰﾀ入力!$C$3:'ﾃﾞｰﾀ入力'!$C$40,ﾃﾞｰﾀ入力!$D$3:'ﾃﾞｰﾀ入力'!$D$40))</f>
        <v>S.S</v>
      </c>
      <c r="J22" s="821">
        <v>17</v>
      </c>
      <c r="K22" s="822">
        <v>22.75</v>
      </c>
      <c r="L22" s="719">
        <f t="shared" si="9"/>
        <v>0</v>
      </c>
      <c r="M22" s="626">
        <f t="shared" ref="M22:AQ22" si="32">IF(AND(M12&gt;=$J$22,M12&lt;$K$22),"*",0)</f>
        <v>0</v>
      </c>
      <c r="N22" s="627">
        <f t="shared" si="32"/>
        <v>0</v>
      </c>
      <c r="O22" s="628">
        <f t="shared" si="32"/>
        <v>0</v>
      </c>
      <c r="P22" s="537">
        <f t="shared" si="32"/>
        <v>0</v>
      </c>
      <c r="Q22" s="539">
        <f t="shared" si="32"/>
        <v>0</v>
      </c>
      <c r="R22" s="541">
        <f t="shared" si="32"/>
        <v>0</v>
      </c>
      <c r="S22" s="539">
        <f t="shared" si="32"/>
        <v>0</v>
      </c>
      <c r="T22" s="537">
        <f t="shared" si="32"/>
        <v>0</v>
      </c>
      <c r="U22" s="538">
        <f t="shared" si="32"/>
        <v>0</v>
      </c>
      <c r="V22" s="539">
        <f t="shared" si="32"/>
        <v>0</v>
      </c>
      <c r="W22" s="562">
        <f t="shared" si="32"/>
        <v>0</v>
      </c>
      <c r="X22" s="723">
        <f t="shared" si="32"/>
        <v>0</v>
      </c>
      <c r="Y22" s="723">
        <f t="shared" si="32"/>
        <v>0</v>
      </c>
      <c r="Z22" s="724">
        <f t="shared" si="32"/>
        <v>0</v>
      </c>
      <c r="AA22" s="723">
        <f t="shared" si="32"/>
        <v>0</v>
      </c>
      <c r="AB22" s="721">
        <f t="shared" si="32"/>
        <v>0</v>
      </c>
      <c r="AC22" s="722">
        <f t="shared" si="32"/>
        <v>0</v>
      </c>
      <c r="AD22" s="723">
        <f t="shared" si="32"/>
        <v>0</v>
      </c>
      <c r="AE22" s="562">
        <f t="shared" si="32"/>
        <v>0</v>
      </c>
      <c r="AF22" s="723">
        <f t="shared" si="32"/>
        <v>0</v>
      </c>
      <c r="AG22" s="723">
        <f t="shared" si="32"/>
        <v>0</v>
      </c>
      <c r="AH22" s="724">
        <f t="shared" si="32"/>
        <v>0</v>
      </c>
      <c r="AI22" s="723">
        <f t="shared" si="32"/>
        <v>0</v>
      </c>
      <c r="AJ22" s="721">
        <f t="shared" si="32"/>
        <v>0</v>
      </c>
      <c r="AK22" s="722">
        <f t="shared" si="32"/>
        <v>0</v>
      </c>
      <c r="AL22" s="723">
        <f t="shared" si="32"/>
        <v>0</v>
      </c>
      <c r="AM22" s="562">
        <f t="shared" si="32"/>
        <v>0</v>
      </c>
      <c r="AN22" s="723">
        <f t="shared" si="32"/>
        <v>0</v>
      </c>
      <c r="AO22" s="723">
        <f t="shared" si="32"/>
        <v>0</v>
      </c>
      <c r="AP22" s="724">
        <f t="shared" si="32"/>
        <v>0</v>
      </c>
      <c r="AQ22" s="723">
        <f t="shared" si="32"/>
        <v>0</v>
      </c>
      <c r="AR22" s="721">
        <f t="shared" ref="AR22:BW22" si="33">IF(AND(AR12&gt;=$J$22,AR12&lt;$K$22),"*",0)</f>
        <v>0</v>
      </c>
      <c r="AS22" s="722">
        <f t="shared" si="33"/>
        <v>0</v>
      </c>
      <c r="AT22" s="723">
        <f t="shared" si="33"/>
        <v>0</v>
      </c>
      <c r="AU22" s="562">
        <f t="shared" si="33"/>
        <v>0</v>
      </c>
      <c r="AV22" s="723">
        <f t="shared" si="33"/>
        <v>0</v>
      </c>
      <c r="AW22" s="723">
        <f t="shared" si="33"/>
        <v>0</v>
      </c>
      <c r="AX22" s="724">
        <f t="shared" si="33"/>
        <v>0</v>
      </c>
      <c r="AY22" s="723">
        <f t="shared" si="33"/>
        <v>0</v>
      </c>
      <c r="AZ22" s="721">
        <f t="shared" si="33"/>
        <v>0</v>
      </c>
      <c r="BA22" s="722">
        <f t="shared" si="33"/>
        <v>0</v>
      </c>
      <c r="BB22" s="723">
        <f t="shared" si="33"/>
        <v>0</v>
      </c>
      <c r="BC22" s="562">
        <f t="shared" si="33"/>
        <v>0</v>
      </c>
      <c r="BD22" s="723">
        <f t="shared" si="33"/>
        <v>0</v>
      </c>
      <c r="BE22" s="723">
        <f t="shared" si="33"/>
        <v>0</v>
      </c>
      <c r="BF22" s="724">
        <f t="shared" si="33"/>
        <v>0</v>
      </c>
      <c r="BG22" s="723">
        <f t="shared" si="33"/>
        <v>0</v>
      </c>
      <c r="BH22" s="721" t="str">
        <f t="shared" si="33"/>
        <v>*</v>
      </c>
      <c r="BI22" s="722" t="str">
        <f t="shared" si="33"/>
        <v>*</v>
      </c>
      <c r="BJ22" s="723" t="str">
        <f t="shared" si="33"/>
        <v>*</v>
      </c>
      <c r="BK22" s="562" t="str">
        <f t="shared" si="33"/>
        <v>*</v>
      </c>
      <c r="BL22" s="723" t="str">
        <f t="shared" si="33"/>
        <v>*</v>
      </c>
      <c r="BM22" s="723" t="str">
        <f t="shared" si="33"/>
        <v>*</v>
      </c>
      <c r="BN22" s="724" t="str">
        <f t="shared" si="33"/>
        <v>*</v>
      </c>
      <c r="BO22" s="723" t="str">
        <f t="shared" si="33"/>
        <v>*</v>
      </c>
      <c r="BP22" s="721" t="str">
        <f t="shared" si="33"/>
        <v>*</v>
      </c>
      <c r="BQ22" s="722" t="str">
        <f t="shared" si="33"/>
        <v>*</v>
      </c>
      <c r="BR22" s="723" t="str">
        <f t="shared" si="33"/>
        <v>*</v>
      </c>
      <c r="BS22" s="982" t="str">
        <f t="shared" si="33"/>
        <v>*</v>
      </c>
      <c r="BT22" s="723" t="str">
        <f t="shared" si="33"/>
        <v>*</v>
      </c>
      <c r="BU22" s="723" t="str">
        <f t="shared" si="33"/>
        <v>*</v>
      </c>
      <c r="BV22" s="724" t="str">
        <f t="shared" si="33"/>
        <v>*</v>
      </c>
      <c r="BW22" s="723" t="str">
        <f t="shared" si="33"/>
        <v>*</v>
      </c>
      <c r="BX22" s="721" t="str">
        <f t="shared" ref="BX22:CM22" si="34">IF(AND(BX12&gt;=$J$22,BX12&lt;$K$22),"*",0)</f>
        <v>*</v>
      </c>
      <c r="BY22" s="722" t="str">
        <f t="shared" si="34"/>
        <v>*</v>
      </c>
      <c r="BZ22" s="723" t="str">
        <f t="shared" si="34"/>
        <v>*</v>
      </c>
      <c r="CA22" s="562" t="str">
        <f t="shared" si="34"/>
        <v>*</v>
      </c>
      <c r="CB22" s="723" t="str">
        <f t="shared" si="34"/>
        <v>*</v>
      </c>
      <c r="CC22" s="723" t="str">
        <f t="shared" si="34"/>
        <v>*</v>
      </c>
      <c r="CD22" s="541" t="str">
        <f t="shared" si="34"/>
        <v>*</v>
      </c>
      <c r="CE22" s="539">
        <f t="shared" si="34"/>
        <v>0</v>
      </c>
      <c r="CF22" s="537">
        <f t="shared" si="34"/>
        <v>0</v>
      </c>
      <c r="CG22" s="538">
        <f t="shared" si="34"/>
        <v>0</v>
      </c>
      <c r="CH22" s="539">
        <f t="shared" si="34"/>
        <v>0</v>
      </c>
      <c r="CI22" s="540">
        <f t="shared" si="34"/>
        <v>0</v>
      </c>
      <c r="CJ22" s="539">
        <f t="shared" si="34"/>
        <v>0</v>
      </c>
      <c r="CK22" s="539">
        <f t="shared" si="34"/>
        <v>0</v>
      </c>
      <c r="CL22" s="541">
        <f t="shared" si="34"/>
        <v>0</v>
      </c>
      <c r="CM22" s="539">
        <f t="shared" si="34"/>
        <v>0</v>
      </c>
      <c r="CN22" s="1128">
        <f t="shared" si="4"/>
        <v>5.75</v>
      </c>
      <c r="CO22" s="1129"/>
      <c r="CP22" s="1123">
        <f>IF(CN22=0,0,LOOKUP(CN22,ﾃﾞｰﾀ入力!$AR$13:'ﾃﾞｰﾀ入力'!$AR$34,ﾃﾞｰﾀ入力!$AS$13:'ﾃﾞｰﾀ入力'!$AS$34))</f>
        <v>5.25</v>
      </c>
      <c r="CQ22" s="1123"/>
      <c r="CR22" s="294">
        <f t="shared" si="5"/>
        <v>0</v>
      </c>
      <c r="CS22" s="294">
        <f t="shared" si="6"/>
        <v>0.75</v>
      </c>
      <c r="CT22" s="294">
        <f t="shared" si="7"/>
        <v>0</v>
      </c>
      <c r="CU22" s="295">
        <f t="shared" ca="1" si="13"/>
        <v>6666.375</v>
      </c>
      <c r="CV22" s="296">
        <f ca="1">IF(H22=0,0,LOOKUP(H22,ﾃﾞｰﾀ入力!$C$3:'ﾃﾞｰﾀ入力'!$C$52,ﾃﾞｰﾀ入力!$E$3:'ﾃﾞｰﾀ入力'!$E$51))</f>
        <v>1226</v>
      </c>
      <c r="CW22" s="297">
        <f ca="1">IF(H22=0,0,LOOKUP(H22,ﾃﾞｰﾀ入力!$C$3:'ﾃﾞｰﾀ入力'!$C$52,ﾃﾞｰﾀ入力!$F$3:'ﾃﾞｰﾀ入力'!$F$51))</f>
        <v>320</v>
      </c>
      <c r="CY22" s="69"/>
      <c r="CZ22" s="69"/>
      <c r="DA22" s="69"/>
    </row>
    <row r="23" spans="1:105" ht="22.5" customHeight="1">
      <c r="A23" s="443">
        <f t="shared" si="8"/>
        <v>10</v>
      </c>
      <c r="B23" s="269" t="str">
        <f>ｼﾌﾄ原本!C14</f>
        <v>C.E</v>
      </c>
      <c r="C23" s="780" t="str">
        <f>ｼﾌﾄ原本!AC14</f>
        <v>X</v>
      </c>
      <c r="D23" s="435">
        <f>IF(COUNTIF($H$14:$H$30,10),VLOOKUP(10,$H$14:$CU$30,3,FALSE),0)</f>
        <v>0</v>
      </c>
      <c r="E23" s="423">
        <f>IF(COUNTIF($H$14:$H$30,10),VLOOKUP(10,$H$14:$CU$30,4,FALSE),0)</f>
        <v>0</v>
      </c>
      <c r="F23" s="430">
        <f>IF(COUNTIF($H$14:$H$30,10),VLOOKUP(10,$H$14:$CU$30,92,FALSE),0)</f>
        <v>0</v>
      </c>
      <c r="G23" s="431">
        <f>IF(COUNTIF($H$14:$H$30,10),VLOOKUP(10,$H$14:$CW$30,94,FALSE),0)</f>
        <v>0</v>
      </c>
      <c r="H23" s="810"/>
      <c r="I23" s="798">
        <f>IF(H23=0,0,LOOKUP(H23,ﾃﾞｰﾀ入力!$C$3:'ﾃﾞｰﾀ入力'!$C$40,ﾃﾞｰﾀ入力!$D$3:'ﾃﾞｰﾀ入力'!$D$40))</f>
        <v>0</v>
      </c>
      <c r="J23" s="813"/>
      <c r="K23" s="814"/>
      <c r="L23" s="632">
        <f t="shared" ref="L23:AQ23" si="35">IF(AND(L12&gt;=$J$23,L12&lt;$K$23),"*",0)</f>
        <v>0</v>
      </c>
      <c r="M23" s="626">
        <f t="shared" si="35"/>
        <v>0</v>
      </c>
      <c r="N23" s="627">
        <f t="shared" si="35"/>
        <v>0</v>
      </c>
      <c r="O23" s="628">
        <f t="shared" si="35"/>
        <v>0</v>
      </c>
      <c r="P23" s="537">
        <f t="shared" si="35"/>
        <v>0</v>
      </c>
      <c r="Q23" s="539">
        <f t="shared" si="35"/>
        <v>0</v>
      </c>
      <c r="R23" s="541">
        <f t="shared" si="35"/>
        <v>0</v>
      </c>
      <c r="S23" s="539">
        <f t="shared" si="35"/>
        <v>0</v>
      </c>
      <c r="T23" s="537">
        <f t="shared" si="35"/>
        <v>0</v>
      </c>
      <c r="U23" s="538">
        <f t="shared" si="35"/>
        <v>0</v>
      </c>
      <c r="V23" s="539">
        <f t="shared" si="35"/>
        <v>0</v>
      </c>
      <c r="W23" s="562">
        <f t="shared" si="35"/>
        <v>0</v>
      </c>
      <c r="X23" s="723">
        <f t="shared" si="35"/>
        <v>0</v>
      </c>
      <c r="Y23" s="723">
        <f t="shared" si="35"/>
        <v>0</v>
      </c>
      <c r="Z23" s="724">
        <f t="shared" si="35"/>
        <v>0</v>
      </c>
      <c r="AA23" s="723">
        <f t="shared" si="35"/>
        <v>0</v>
      </c>
      <c r="AB23" s="721">
        <f t="shared" si="35"/>
        <v>0</v>
      </c>
      <c r="AC23" s="722">
        <f t="shared" si="35"/>
        <v>0</v>
      </c>
      <c r="AD23" s="723">
        <f t="shared" si="35"/>
        <v>0</v>
      </c>
      <c r="AE23" s="562">
        <f t="shared" si="35"/>
        <v>0</v>
      </c>
      <c r="AF23" s="723">
        <f t="shared" si="35"/>
        <v>0</v>
      </c>
      <c r="AG23" s="723">
        <f t="shared" si="35"/>
        <v>0</v>
      </c>
      <c r="AH23" s="724">
        <f t="shared" si="35"/>
        <v>0</v>
      </c>
      <c r="AI23" s="723">
        <f t="shared" si="35"/>
        <v>0</v>
      </c>
      <c r="AJ23" s="721">
        <f t="shared" si="35"/>
        <v>0</v>
      </c>
      <c r="AK23" s="722">
        <f t="shared" si="35"/>
        <v>0</v>
      </c>
      <c r="AL23" s="723">
        <f t="shared" si="35"/>
        <v>0</v>
      </c>
      <c r="AM23" s="562">
        <f t="shared" si="35"/>
        <v>0</v>
      </c>
      <c r="AN23" s="723">
        <f t="shared" si="35"/>
        <v>0</v>
      </c>
      <c r="AO23" s="723">
        <f t="shared" si="35"/>
        <v>0</v>
      </c>
      <c r="AP23" s="724">
        <f t="shared" si="35"/>
        <v>0</v>
      </c>
      <c r="AQ23" s="723">
        <f t="shared" si="35"/>
        <v>0</v>
      </c>
      <c r="AR23" s="721">
        <f t="shared" ref="AR23:BW23" si="36">IF(AND(AR12&gt;=$J$23,AR12&lt;$K$23),"*",0)</f>
        <v>0</v>
      </c>
      <c r="AS23" s="722">
        <f t="shared" si="36"/>
        <v>0</v>
      </c>
      <c r="AT23" s="723">
        <f t="shared" si="36"/>
        <v>0</v>
      </c>
      <c r="AU23" s="562">
        <f t="shared" si="36"/>
        <v>0</v>
      </c>
      <c r="AV23" s="723">
        <f t="shared" si="36"/>
        <v>0</v>
      </c>
      <c r="AW23" s="723">
        <f t="shared" si="36"/>
        <v>0</v>
      </c>
      <c r="AX23" s="724">
        <f t="shared" si="36"/>
        <v>0</v>
      </c>
      <c r="AY23" s="723">
        <f t="shared" si="36"/>
        <v>0</v>
      </c>
      <c r="AZ23" s="721">
        <f t="shared" si="36"/>
        <v>0</v>
      </c>
      <c r="BA23" s="722">
        <f t="shared" si="36"/>
        <v>0</v>
      </c>
      <c r="BB23" s="723">
        <f t="shared" si="36"/>
        <v>0</v>
      </c>
      <c r="BC23" s="562">
        <f t="shared" si="36"/>
        <v>0</v>
      </c>
      <c r="BD23" s="723">
        <f t="shared" si="36"/>
        <v>0</v>
      </c>
      <c r="BE23" s="723">
        <f t="shared" si="36"/>
        <v>0</v>
      </c>
      <c r="BF23" s="724">
        <f t="shared" si="36"/>
        <v>0</v>
      </c>
      <c r="BG23" s="723">
        <f t="shared" si="36"/>
        <v>0</v>
      </c>
      <c r="BH23" s="721">
        <f t="shared" si="36"/>
        <v>0</v>
      </c>
      <c r="BI23" s="722">
        <f t="shared" si="36"/>
        <v>0</v>
      </c>
      <c r="BJ23" s="723">
        <f t="shared" si="36"/>
        <v>0</v>
      </c>
      <c r="BK23" s="562">
        <f t="shared" si="36"/>
        <v>0</v>
      </c>
      <c r="BL23" s="723">
        <f t="shared" si="36"/>
        <v>0</v>
      </c>
      <c r="BM23" s="723">
        <f t="shared" si="36"/>
        <v>0</v>
      </c>
      <c r="BN23" s="724">
        <f t="shared" si="36"/>
        <v>0</v>
      </c>
      <c r="BO23" s="723">
        <f t="shared" si="36"/>
        <v>0</v>
      </c>
      <c r="BP23" s="721">
        <f t="shared" si="36"/>
        <v>0</v>
      </c>
      <c r="BQ23" s="722">
        <f t="shared" si="36"/>
        <v>0</v>
      </c>
      <c r="BR23" s="723">
        <f t="shared" si="36"/>
        <v>0</v>
      </c>
      <c r="BS23" s="562">
        <f t="shared" si="36"/>
        <v>0</v>
      </c>
      <c r="BT23" s="723">
        <f t="shared" si="36"/>
        <v>0</v>
      </c>
      <c r="BU23" s="723">
        <f t="shared" si="36"/>
        <v>0</v>
      </c>
      <c r="BV23" s="724">
        <f t="shared" si="36"/>
        <v>0</v>
      </c>
      <c r="BW23" s="723">
        <f t="shared" si="36"/>
        <v>0</v>
      </c>
      <c r="BX23" s="721">
        <f t="shared" ref="BX23:CM23" si="37">IF(AND(BX12&gt;=$J$23,BX12&lt;$K$23),"*",0)</f>
        <v>0</v>
      </c>
      <c r="BY23" s="722">
        <f t="shared" si="37"/>
        <v>0</v>
      </c>
      <c r="BZ23" s="723">
        <f t="shared" si="37"/>
        <v>0</v>
      </c>
      <c r="CA23" s="562">
        <f t="shared" si="37"/>
        <v>0</v>
      </c>
      <c r="CB23" s="723">
        <f t="shared" si="37"/>
        <v>0</v>
      </c>
      <c r="CC23" s="723">
        <f t="shared" si="37"/>
        <v>0</v>
      </c>
      <c r="CD23" s="541">
        <f t="shared" si="37"/>
        <v>0</v>
      </c>
      <c r="CE23" s="539">
        <f t="shared" si="37"/>
        <v>0</v>
      </c>
      <c r="CF23" s="537">
        <f t="shared" si="37"/>
        <v>0</v>
      </c>
      <c r="CG23" s="538">
        <f t="shared" si="37"/>
        <v>0</v>
      </c>
      <c r="CH23" s="539">
        <f t="shared" si="37"/>
        <v>0</v>
      </c>
      <c r="CI23" s="540">
        <f t="shared" si="37"/>
        <v>0</v>
      </c>
      <c r="CJ23" s="539">
        <f t="shared" si="37"/>
        <v>0</v>
      </c>
      <c r="CK23" s="539">
        <f t="shared" si="37"/>
        <v>0</v>
      </c>
      <c r="CL23" s="541">
        <f t="shared" si="37"/>
        <v>0</v>
      </c>
      <c r="CM23" s="539">
        <f t="shared" si="37"/>
        <v>0</v>
      </c>
      <c r="CN23" s="1128">
        <f t="shared" si="4"/>
        <v>0</v>
      </c>
      <c r="CO23" s="1129"/>
      <c r="CP23" s="1123">
        <f>IF(CN23=0,0,LOOKUP(CN23,ﾃﾞｰﾀ入力!$AR$13:'ﾃﾞｰﾀ入力'!$AR$34,ﾃﾞｰﾀ入力!$AS$13:'ﾃﾞｰﾀ入力'!$AS$34))</f>
        <v>0</v>
      </c>
      <c r="CQ23" s="1123"/>
      <c r="CR23" s="294">
        <f t="shared" si="5"/>
        <v>0</v>
      </c>
      <c r="CS23" s="294">
        <f t="shared" si="6"/>
        <v>0</v>
      </c>
      <c r="CT23" s="294">
        <f t="shared" si="7"/>
        <v>0</v>
      </c>
      <c r="CU23" s="295">
        <f t="shared" si="13"/>
        <v>0</v>
      </c>
      <c r="CV23" s="296">
        <f>IF(H23=0,0,LOOKUP(H23,ﾃﾞｰﾀ入力!$C$3:'ﾃﾞｰﾀ入力'!$C$52,ﾃﾞｰﾀ入力!$E$3:'ﾃﾞｰﾀ入力'!$E$51))</f>
        <v>0</v>
      </c>
      <c r="CW23" s="297">
        <f>IF(H23=0,0,LOOKUP(H23,ﾃﾞｰﾀ入力!$C$3:'ﾃﾞｰﾀ入力'!$C$52,ﾃﾞｰﾀ入力!$F$3:'ﾃﾞｰﾀ入力'!$F$51))</f>
        <v>0</v>
      </c>
      <c r="CY23" s="69"/>
      <c r="CZ23" s="69"/>
      <c r="DA23" s="69"/>
    </row>
    <row r="24" spans="1:105" ht="22.5" customHeight="1">
      <c r="A24" s="443">
        <f t="shared" si="8"/>
        <v>11</v>
      </c>
      <c r="B24" s="269" t="str">
        <f>ｼﾌﾄ原本!C15</f>
        <v>K.J</v>
      </c>
      <c r="C24" s="780" t="str">
        <f>ｼﾌﾄ原本!AC15</f>
        <v>X</v>
      </c>
      <c r="D24" s="435">
        <f>IF(COUNTIF($H$14:$H$30,11),VLOOKUP(11,$H$14:$CU$30,3,FALSE),0)</f>
        <v>0</v>
      </c>
      <c r="E24" s="423">
        <f>IF(COUNTIF($H$14:$H$30,11),VLOOKUP(11,$H$14:$CU$30,4,FALSE),0)</f>
        <v>0</v>
      </c>
      <c r="F24" s="430">
        <f>IF(COUNTIF($H$14:$H$30,11),VLOOKUP(11,$H$14:$CU$30,92,FALSE),0)</f>
        <v>0</v>
      </c>
      <c r="G24" s="431">
        <f>IF(COUNTIF($H$14:$H$30,11),VLOOKUP(11,$H$14:$CW$30,94,FALSE),0)</f>
        <v>0</v>
      </c>
      <c r="H24" s="810"/>
      <c r="I24" s="798">
        <f>IF(H24=0,0,LOOKUP(H24,ﾃﾞｰﾀ入力!$C$3:'ﾃﾞｰﾀ入力'!$C$40,ﾃﾞｰﾀ入力!$D$3:'ﾃﾞｰﾀ入力'!$D$40))</f>
        <v>0</v>
      </c>
      <c r="J24" s="813"/>
      <c r="K24" s="814"/>
      <c r="L24" s="632">
        <f t="shared" ref="L24:AQ24" si="38">IF(AND(L12&gt;=$J$24,L12&lt;$K$24),"*",0)</f>
        <v>0</v>
      </c>
      <c r="M24" s="626">
        <f t="shared" si="38"/>
        <v>0</v>
      </c>
      <c r="N24" s="627">
        <f t="shared" si="38"/>
        <v>0</v>
      </c>
      <c r="O24" s="628">
        <f t="shared" si="38"/>
        <v>0</v>
      </c>
      <c r="P24" s="537">
        <f t="shared" si="38"/>
        <v>0</v>
      </c>
      <c r="Q24" s="539">
        <f t="shared" si="38"/>
        <v>0</v>
      </c>
      <c r="R24" s="541">
        <f t="shared" si="38"/>
        <v>0</v>
      </c>
      <c r="S24" s="539">
        <f t="shared" si="38"/>
        <v>0</v>
      </c>
      <c r="T24" s="537">
        <f t="shared" si="38"/>
        <v>0</v>
      </c>
      <c r="U24" s="538">
        <f t="shared" si="38"/>
        <v>0</v>
      </c>
      <c r="V24" s="539">
        <f t="shared" si="38"/>
        <v>0</v>
      </c>
      <c r="W24" s="562">
        <f t="shared" si="38"/>
        <v>0</v>
      </c>
      <c r="X24" s="723">
        <f t="shared" si="38"/>
        <v>0</v>
      </c>
      <c r="Y24" s="723">
        <f t="shared" si="38"/>
        <v>0</v>
      </c>
      <c r="Z24" s="724">
        <f t="shared" si="38"/>
        <v>0</v>
      </c>
      <c r="AA24" s="723">
        <f t="shared" si="38"/>
        <v>0</v>
      </c>
      <c r="AB24" s="721">
        <f t="shared" si="38"/>
        <v>0</v>
      </c>
      <c r="AC24" s="722">
        <f t="shared" si="38"/>
        <v>0</v>
      </c>
      <c r="AD24" s="723">
        <f t="shared" si="38"/>
        <v>0</v>
      </c>
      <c r="AE24" s="562">
        <f t="shared" si="38"/>
        <v>0</v>
      </c>
      <c r="AF24" s="723">
        <f t="shared" si="38"/>
        <v>0</v>
      </c>
      <c r="AG24" s="723">
        <f t="shared" si="38"/>
        <v>0</v>
      </c>
      <c r="AH24" s="724">
        <f t="shared" si="38"/>
        <v>0</v>
      </c>
      <c r="AI24" s="723">
        <f t="shared" si="38"/>
        <v>0</v>
      </c>
      <c r="AJ24" s="721">
        <f t="shared" si="38"/>
        <v>0</v>
      </c>
      <c r="AK24" s="722">
        <f t="shared" si="38"/>
        <v>0</v>
      </c>
      <c r="AL24" s="723">
        <f t="shared" si="38"/>
        <v>0</v>
      </c>
      <c r="AM24" s="562">
        <f t="shared" si="38"/>
        <v>0</v>
      </c>
      <c r="AN24" s="723">
        <f t="shared" si="38"/>
        <v>0</v>
      </c>
      <c r="AO24" s="723">
        <f t="shared" si="38"/>
        <v>0</v>
      </c>
      <c r="AP24" s="724">
        <f t="shared" si="38"/>
        <v>0</v>
      </c>
      <c r="AQ24" s="723">
        <f t="shared" si="38"/>
        <v>0</v>
      </c>
      <c r="AR24" s="721">
        <f t="shared" ref="AR24:BW24" si="39">IF(AND(AR12&gt;=$J$24,AR12&lt;$K$24),"*",0)</f>
        <v>0</v>
      </c>
      <c r="AS24" s="722">
        <f t="shared" si="39"/>
        <v>0</v>
      </c>
      <c r="AT24" s="723">
        <f t="shared" si="39"/>
        <v>0</v>
      </c>
      <c r="AU24" s="562">
        <f t="shared" si="39"/>
        <v>0</v>
      </c>
      <c r="AV24" s="723">
        <f t="shared" si="39"/>
        <v>0</v>
      </c>
      <c r="AW24" s="723">
        <f t="shared" si="39"/>
        <v>0</v>
      </c>
      <c r="AX24" s="724">
        <f t="shared" si="39"/>
        <v>0</v>
      </c>
      <c r="AY24" s="723">
        <f t="shared" si="39"/>
        <v>0</v>
      </c>
      <c r="AZ24" s="721">
        <f t="shared" si="39"/>
        <v>0</v>
      </c>
      <c r="BA24" s="722">
        <f t="shared" si="39"/>
        <v>0</v>
      </c>
      <c r="BB24" s="723">
        <f t="shared" si="39"/>
        <v>0</v>
      </c>
      <c r="BC24" s="562">
        <f t="shared" si="39"/>
        <v>0</v>
      </c>
      <c r="BD24" s="723">
        <f t="shared" si="39"/>
        <v>0</v>
      </c>
      <c r="BE24" s="723">
        <f t="shared" si="39"/>
        <v>0</v>
      </c>
      <c r="BF24" s="724">
        <f t="shared" si="39"/>
        <v>0</v>
      </c>
      <c r="BG24" s="723">
        <f t="shared" si="39"/>
        <v>0</v>
      </c>
      <c r="BH24" s="721">
        <f t="shared" si="39"/>
        <v>0</v>
      </c>
      <c r="BI24" s="722">
        <f t="shared" si="39"/>
        <v>0</v>
      </c>
      <c r="BJ24" s="723">
        <f t="shared" si="39"/>
        <v>0</v>
      </c>
      <c r="BK24" s="562">
        <f t="shared" si="39"/>
        <v>0</v>
      </c>
      <c r="BL24" s="723">
        <f t="shared" si="39"/>
        <v>0</v>
      </c>
      <c r="BM24" s="723">
        <f t="shared" si="39"/>
        <v>0</v>
      </c>
      <c r="BN24" s="724">
        <f t="shared" si="39"/>
        <v>0</v>
      </c>
      <c r="BO24" s="723">
        <f t="shared" si="39"/>
        <v>0</v>
      </c>
      <c r="BP24" s="721">
        <f t="shared" si="39"/>
        <v>0</v>
      </c>
      <c r="BQ24" s="722">
        <f t="shared" si="39"/>
        <v>0</v>
      </c>
      <c r="BR24" s="723">
        <f t="shared" si="39"/>
        <v>0</v>
      </c>
      <c r="BS24" s="562">
        <f t="shared" si="39"/>
        <v>0</v>
      </c>
      <c r="BT24" s="723">
        <f t="shared" si="39"/>
        <v>0</v>
      </c>
      <c r="BU24" s="723">
        <f t="shared" si="39"/>
        <v>0</v>
      </c>
      <c r="BV24" s="724">
        <f t="shared" si="39"/>
        <v>0</v>
      </c>
      <c r="BW24" s="723">
        <f t="shared" si="39"/>
        <v>0</v>
      </c>
      <c r="BX24" s="721">
        <f t="shared" ref="BX24:CM24" si="40">IF(AND(BX12&gt;=$J$24,BX12&lt;$K$24),"*",0)</f>
        <v>0</v>
      </c>
      <c r="BY24" s="722">
        <f t="shared" si="40"/>
        <v>0</v>
      </c>
      <c r="BZ24" s="723">
        <f t="shared" si="40"/>
        <v>0</v>
      </c>
      <c r="CA24" s="562">
        <f t="shared" si="40"/>
        <v>0</v>
      </c>
      <c r="CB24" s="723">
        <f t="shared" si="40"/>
        <v>0</v>
      </c>
      <c r="CC24" s="723">
        <f t="shared" si="40"/>
        <v>0</v>
      </c>
      <c r="CD24" s="541">
        <f t="shared" si="40"/>
        <v>0</v>
      </c>
      <c r="CE24" s="539">
        <f t="shared" si="40"/>
        <v>0</v>
      </c>
      <c r="CF24" s="537">
        <f t="shared" si="40"/>
        <v>0</v>
      </c>
      <c r="CG24" s="538">
        <f t="shared" si="40"/>
        <v>0</v>
      </c>
      <c r="CH24" s="539">
        <f t="shared" si="40"/>
        <v>0</v>
      </c>
      <c r="CI24" s="540">
        <f t="shared" si="40"/>
        <v>0</v>
      </c>
      <c r="CJ24" s="539">
        <f t="shared" si="40"/>
        <v>0</v>
      </c>
      <c r="CK24" s="539">
        <f t="shared" si="40"/>
        <v>0</v>
      </c>
      <c r="CL24" s="541">
        <f t="shared" si="40"/>
        <v>0</v>
      </c>
      <c r="CM24" s="539">
        <f t="shared" si="40"/>
        <v>0</v>
      </c>
      <c r="CN24" s="1128">
        <f t="shared" si="4"/>
        <v>0</v>
      </c>
      <c r="CO24" s="1129"/>
      <c r="CP24" s="1123">
        <f>IF(CN24=0,0,LOOKUP(CN24,ﾃﾞｰﾀ入力!$AR$13:'ﾃﾞｰﾀ入力'!$AR$34,ﾃﾞｰﾀ入力!$AS$13:'ﾃﾞｰﾀ入力'!$AS$34))</f>
        <v>0</v>
      </c>
      <c r="CQ24" s="1123"/>
      <c r="CR24" s="294">
        <f t="shared" si="5"/>
        <v>0</v>
      </c>
      <c r="CS24" s="294">
        <f t="shared" si="6"/>
        <v>0</v>
      </c>
      <c r="CT24" s="294">
        <f t="shared" si="7"/>
        <v>0</v>
      </c>
      <c r="CU24" s="295">
        <f t="shared" si="13"/>
        <v>0</v>
      </c>
      <c r="CV24" s="296">
        <f>IF(H24=0,0,LOOKUP(H24,ﾃﾞｰﾀ入力!$C$3:'ﾃﾞｰﾀ入力'!$C$52,ﾃﾞｰﾀ入力!$E$3:'ﾃﾞｰﾀ入力'!$E$51))</f>
        <v>0</v>
      </c>
      <c r="CW24" s="297">
        <f>IF(H24=0,0,LOOKUP(H24,ﾃﾞｰﾀ入力!$C$3:'ﾃﾞｰﾀ入力'!$C$52,ﾃﾞｰﾀ入力!$F$3:'ﾃﾞｰﾀ入力'!$F$51))</f>
        <v>0</v>
      </c>
      <c r="CY24" s="69"/>
      <c r="CZ24" s="69"/>
      <c r="DA24" s="69"/>
    </row>
    <row r="25" spans="1:105" ht="22.5" customHeight="1">
      <c r="A25" s="443">
        <f t="shared" si="8"/>
        <v>12</v>
      </c>
      <c r="B25" s="269" t="str">
        <f>ｼﾌﾄ原本!C16</f>
        <v>Y.K</v>
      </c>
      <c r="C25" s="780" t="str">
        <f>ｼﾌﾄ原本!AC16</f>
        <v>X</v>
      </c>
      <c r="D25" s="435">
        <f>IF(COUNTIF($H$14:$H$30,12),VLOOKUP(12,$H$14:$CU$30,3,FALSE),0)</f>
        <v>0</v>
      </c>
      <c r="E25" s="423">
        <f>IF(COUNTIF($H$14:$H$30,12),VLOOKUP(12,$H$14:$CU$30,4,FALSE),0)</f>
        <v>0</v>
      </c>
      <c r="F25" s="430">
        <f>IF(COUNTIF($H$14:$H$30,12),VLOOKUP(12,$H$14:$CU$30,92,FALSE),0)</f>
        <v>0</v>
      </c>
      <c r="G25" s="431">
        <f>IF(COUNTIF($H$14:$H$30,12),VLOOKUP(12,$H$14:$CW$30,94,FALSE),0)</f>
        <v>0</v>
      </c>
      <c r="H25" s="810"/>
      <c r="I25" s="798">
        <f>IF(H25=0,0,LOOKUP(H25,ﾃﾞｰﾀ入力!$C$3:'ﾃﾞｰﾀ入力'!$C$40,ﾃﾞｰﾀ入力!$D$3:'ﾃﾞｰﾀ入力'!$D$40))</f>
        <v>0</v>
      </c>
      <c r="J25" s="813"/>
      <c r="K25" s="814"/>
      <c r="L25" s="632">
        <f t="shared" ref="L25:AQ25" si="41">IF(AND(L12&gt;=$J$25,L12&lt;$K$25),"*",0)</f>
        <v>0</v>
      </c>
      <c r="M25" s="626">
        <f t="shared" si="41"/>
        <v>0</v>
      </c>
      <c r="N25" s="627">
        <f t="shared" si="41"/>
        <v>0</v>
      </c>
      <c r="O25" s="628">
        <f t="shared" si="41"/>
        <v>0</v>
      </c>
      <c r="P25" s="537">
        <f t="shared" si="41"/>
        <v>0</v>
      </c>
      <c r="Q25" s="539">
        <f t="shared" si="41"/>
        <v>0</v>
      </c>
      <c r="R25" s="541">
        <f t="shared" si="41"/>
        <v>0</v>
      </c>
      <c r="S25" s="539">
        <f t="shared" si="41"/>
        <v>0</v>
      </c>
      <c r="T25" s="537">
        <f t="shared" si="41"/>
        <v>0</v>
      </c>
      <c r="U25" s="538">
        <f t="shared" si="41"/>
        <v>0</v>
      </c>
      <c r="V25" s="539">
        <f t="shared" si="41"/>
        <v>0</v>
      </c>
      <c r="W25" s="562">
        <f t="shared" si="41"/>
        <v>0</v>
      </c>
      <c r="X25" s="723">
        <f t="shared" si="41"/>
        <v>0</v>
      </c>
      <c r="Y25" s="723">
        <f t="shared" si="41"/>
        <v>0</v>
      </c>
      <c r="Z25" s="724">
        <f t="shared" si="41"/>
        <v>0</v>
      </c>
      <c r="AA25" s="723">
        <f t="shared" si="41"/>
        <v>0</v>
      </c>
      <c r="AB25" s="721">
        <f t="shared" si="41"/>
        <v>0</v>
      </c>
      <c r="AC25" s="722">
        <f t="shared" si="41"/>
        <v>0</v>
      </c>
      <c r="AD25" s="723">
        <f t="shared" si="41"/>
        <v>0</v>
      </c>
      <c r="AE25" s="562">
        <f t="shared" si="41"/>
        <v>0</v>
      </c>
      <c r="AF25" s="723">
        <f t="shared" si="41"/>
        <v>0</v>
      </c>
      <c r="AG25" s="723">
        <f t="shared" si="41"/>
        <v>0</v>
      </c>
      <c r="AH25" s="724">
        <f t="shared" si="41"/>
        <v>0</v>
      </c>
      <c r="AI25" s="723">
        <f t="shared" si="41"/>
        <v>0</v>
      </c>
      <c r="AJ25" s="721">
        <f t="shared" si="41"/>
        <v>0</v>
      </c>
      <c r="AK25" s="722">
        <f t="shared" si="41"/>
        <v>0</v>
      </c>
      <c r="AL25" s="723">
        <f t="shared" si="41"/>
        <v>0</v>
      </c>
      <c r="AM25" s="562">
        <f t="shared" si="41"/>
        <v>0</v>
      </c>
      <c r="AN25" s="723">
        <f t="shared" si="41"/>
        <v>0</v>
      </c>
      <c r="AO25" s="723">
        <f t="shared" si="41"/>
        <v>0</v>
      </c>
      <c r="AP25" s="724">
        <f t="shared" si="41"/>
        <v>0</v>
      </c>
      <c r="AQ25" s="723">
        <f t="shared" si="41"/>
        <v>0</v>
      </c>
      <c r="AR25" s="721">
        <f t="shared" ref="AR25:BW25" si="42">IF(AND(AR12&gt;=$J$25,AR12&lt;$K$25),"*",0)</f>
        <v>0</v>
      </c>
      <c r="AS25" s="722">
        <f t="shared" si="42"/>
        <v>0</v>
      </c>
      <c r="AT25" s="723">
        <f t="shared" si="42"/>
        <v>0</v>
      </c>
      <c r="AU25" s="562">
        <f t="shared" si="42"/>
        <v>0</v>
      </c>
      <c r="AV25" s="723">
        <f t="shared" si="42"/>
        <v>0</v>
      </c>
      <c r="AW25" s="723">
        <f t="shared" si="42"/>
        <v>0</v>
      </c>
      <c r="AX25" s="724">
        <f t="shared" si="42"/>
        <v>0</v>
      </c>
      <c r="AY25" s="723">
        <f t="shared" si="42"/>
        <v>0</v>
      </c>
      <c r="AZ25" s="721">
        <f t="shared" si="42"/>
        <v>0</v>
      </c>
      <c r="BA25" s="722">
        <f t="shared" si="42"/>
        <v>0</v>
      </c>
      <c r="BB25" s="723">
        <f t="shared" si="42"/>
        <v>0</v>
      </c>
      <c r="BC25" s="562">
        <f t="shared" si="42"/>
        <v>0</v>
      </c>
      <c r="BD25" s="723">
        <f t="shared" si="42"/>
        <v>0</v>
      </c>
      <c r="BE25" s="723">
        <f t="shared" si="42"/>
        <v>0</v>
      </c>
      <c r="BF25" s="724">
        <f t="shared" si="42"/>
        <v>0</v>
      </c>
      <c r="BG25" s="723">
        <f t="shared" si="42"/>
        <v>0</v>
      </c>
      <c r="BH25" s="721">
        <f t="shared" si="42"/>
        <v>0</v>
      </c>
      <c r="BI25" s="722">
        <f t="shared" si="42"/>
        <v>0</v>
      </c>
      <c r="BJ25" s="723">
        <f t="shared" si="42"/>
        <v>0</v>
      </c>
      <c r="BK25" s="562">
        <f t="shared" si="42"/>
        <v>0</v>
      </c>
      <c r="BL25" s="723">
        <f t="shared" si="42"/>
        <v>0</v>
      </c>
      <c r="BM25" s="723">
        <f t="shared" si="42"/>
        <v>0</v>
      </c>
      <c r="BN25" s="724">
        <f t="shared" si="42"/>
        <v>0</v>
      </c>
      <c r="BO25" s="723">
        <f t="shared" si="42"/>
        <v>0</v>
      </c>
      <c r="BP25" s="721">
        <f t="shared" si="42"/>
        <v>0</v>
      </c>
      <c r="BQ25" s="722">
        <f t="shared" si="42"/>
        <v>0</v>
      </c>
      <c r="BR25" s="723">
        <f t="shared" si="42"/>
        <v>0</v>
      </c>
      <c r="BS25" s="562">
        <f t="shared" si="42"/>
        <v>0</v>
      </c>
      <c r="BT25" s="723">
        <f t="shared" si="42"/>
        <v>0</v>
      </c>
      <c r="BU25" s="723">
        <f t="shared" si="42"/>
        <v>0</v>
      </c>
      <c r="BV25" s="724">
        <f t="shared" si="42"/>
        <v>0</v>
      </c>
      <c r="BW25" s="723">
        <f t="shared" si="42"/>
        <v>0</v>
      </c>
      <c r="BX25" s="721">
        <f t="shared" ref="BX25:CM25" si="43">IF(AND(BX12&gt;=$J$25,BX12&lt;$K$25),"*",0)</f>
        <v>0</v>
      </c>
      <c r="BY25" s="722">
        <f t="shared" si="43"/>
        <v>0</v>
      </c>
      <c r="BZ25" s="723">
        <f t="shared" si="43"/>
        <v>0</v>
      </c>
      <c r="CA25" s="562">
        <f t="shared" si="43"/>
        <v>0</v>
      </c>
      <c r="CB25" s="723">
        <f t="shared" si="43"/>
        <v>0</v>
      </c>
      <c r="CC25" s="723">
        <f t="shared" si="43"/>
        <v>0</v>
      </c>
      <c r="CD25" s="541">
        <f t="shared" si="43"/>
        <v>0</v>
      </c>
      <c r="CE25" s="539">
        <f t="shared" si="43"/>
        <v>0</v>
      </c>
      <c r="CF25" s="537">
        <f t="shared" si="43"/>
        <v>0</v>
      </c>
      <c r="CG25" s="538">
        <f t="shared" si="43"/>
        <v>0</v>
      </c>
      <c r="CH25" s="539">
        <f t="shared" si="43"/>
        <v>0</v>
      </c>
      <c r="CI25" s="540">
        <f t="shared" si="43"/>
        <v>0</v>
      </c>
      <c r="CJ25" s="539">
        <f t="shared" si="43"/>
        <v>0</v>
      </c>
      <c r="CK25" s="539">
        <f t="shared" si="43"/>
        <v>0</v>
      </c>
      <c r="CL25" s="541">
        <f t="shared" si="43"/>
        <v>0</v>
      </c>
      <c r="CM25" s="539">
        <f t="shared" si="43"/>
        <v>0</v>
      </c>
      <c r="CN25" s="1128">
        <f t="shared" si="4"/>
        <v>0</v>
      </c>
      <c r="CO25" s="1129"/>
      <c r="CP25" s="1123">
        <f>IF(CN25=0,0,LOOKUP(CN25,ﾃﾞｰﾀ入力!$AR$13:'ﾃﾞｰﾀ入力'!$AR$34,ﾃﾞｰﾀ入力!$AS$13:'ﾃﾞｰﾀ入力'!$AS$34))</f>
        <v>0</v>
      </c>
      <c r="CQ25" s="1123"/>
      <c r="CR25" s="294">
        <f t="shared" si="5"/>
        <v>0</v>
      </c>
      <c r="CS25" s="294">
        <f t="shared" si="6"/>
        <v>0</v>
      </c>
      <c r="CT25" s="294">
        <f t="shared" si="7"/>
        <v>0</v>
      </c>
      <c r="CU25" s="295">
        <f t="shared" si="13"/>
        <v>0</v>
      </c>
      <c r="CV25" s="296">
        <f>IF(H25=0,0,LOOKUP(H25,ﾃﾞｰﾀ入力!$C$3:'ﾃﾞｰﾀ入力'!$C$52,ﾃﾞｰﾀ入力!$E$3:'ﾃﾞｰﾀ入力'!$E$51))</f>
        <v>0</v>
      </c>
      <c r="CW25" s="297">
        <f>IF(H25=0,0,LOOKUP(H25,ﾃﾞｰﾀ入力!$C$3:'ﾃﾞｰﾀ入力'!$C$52,ﾃﾞｰﾀ入力!$F$3:'ﾃﾞｰﾀ入力'!$F$51))</f>
        <v>0</v>
      </c>
      <c r="CY25" s="69"/>
      <c r="CZ25" s="69"/>
      <c r="DA25" s="69"/>
    </row>
    <row r="26" spans="1:105" ht="22.5" customHeight="1">
      <c r="A26" s="443">
        <f t="shared" si="8"/>
        <v>13</v>
      </c>
      <c r="B26" s="269" t="str">
        <f>ｼﾌﾄ原本!C17</f>
        <v>T.R</v>
      </c>
      <c r="C26" s="780" t="str">
        <f>ｼﾌﾄ原本!AC17</f>
        <v>X</v>
      </c>
      <c r="D26" s="435">
        <f>IF(COUNTIF($H$14:$H$30,13),VLOOKUP(13,$H$14:$CU$30,3,FALSE),0)</f>
        <v>0</v>
      </c>
      <c r="E26" s="423">
        <f>IF(COUNTIF($H$14:$H$30,13),VLOOKUP(13,$H$14:$CU$30,4,FALSE),0)</f>
        <v>0</v>
      </c>
      <c r="F26" s="430">
        <f>IF(COUNTIF($H$14:$H$30,13),VLOOKUP(13,$H$14:$CU$30,92,FALSE),0)</f>
        <v>0</v>
      </c>
      <c r="G26" s="431">
        <f>IF(COUNTIF($H$14:$H$30,13),VLOOKUP(13,$H$14:$CW$30,94,FALSE),0)</f>
        <v>0</v>
      </c>
      <c r="H26" s="810"/>
      <c r="I26" s="798">
        <f>IF(H26=0,0,LOOKUP(H26,ﾃﾞｰﾀ入力!$C$3:'ﾃﾞｰﾀ入力'!$C$40,ﾃﾞｰﾀ入力!$D$3:'ﾃﾞｰﾀ入力'!$D$40))</f>
        <v>0</v>
      </c>
      <c r="J26" s="813"/>
      <c r="K26" s="814"/>
      <c r="L26" s="632">
        <f t="shared" ref="L26:AQ26" si="44">IF(AND(L12&gt;=$J$26,L12&lt;$K$26),"*",0)</f>
        <v>0</v>
      </c>
      <c r="M26" s="626">
        <f t="shared" si="44"/>
        <v>0</v>
      </c>
      <c r="N26" s="627">
        <f t="shared" si="44"/>
        <v>0</v>
      </c>
      <c r="O26" s="628">
        <f t="shared" si="44"/>
        <v>0</v>
      </c>
      <c r="P26" s="537">
        <f t="shared" si="44"/>
        <v>0</v>
      </c>
      <c r="Q26" s="539">
        <f t="shared" si="44"/>
        <v>0</v>
      </c>
      <c r="R26" s="541">
        <f t="shared" si="44"/>
        <v>0</v>
      </c>
      <c r="S26" s="539">
        <f t="shared" si="44"/>
        <v>0</v>
      </c>
      <c r="T26" s="537">
        <f t="shared" si="44"/>
        <v>0</v>
      </c>
      <c r="U26" s="538">
        <f t="shared" si="44"/>
        <v>0</v>
      </c>
      <c r="V26" s="539">
        <f t="shared" si="44"/>
        <v>0</v>
      </c>
      <c r="W26" s="562">
        <f t="shared" si="44"/>
        <v>0</v>
      </c>
      <c r="X26" s="723">
        <f t="shared" si="44"/>
        <v>0</v>
      </c>
      <c r="Y26" s="723">
        <f t="shared" si="44"/>
        <v>0</v>
      </c>
      <c r="Z26" s="724">
        <f t="shared" si="44"/>
        <v>0</v>
      </c>
      <c r="AA26" s="723">
        <f t="shared" si="44"/>
        <v>0</v>
      </c>
      <c r="AB26" s="721">
        <f t="shared" si="44"/>
        <v>0</v>
      </c>
      <c r="AC26" s="722">
        <f t="shared" si="44"/>
        <v>0</v>
      </c>
      <c r="AD26" s="723">
        <f t="shared" si="44"/>
        <v>0</v>
      </c>
      <c r="AE26" s="562">
        <f t="shared" si="44"/>
        <v>0</v>
      </c>
      <c r="AF26" s="723">
        <f t="shared" si="44"/>
        <v>0</v>
      </c>
      <c r="AG26" s="723">
        <f t="shared" si="44"/>
        <v>0</v>
      </c>
      <c r="AH26" s="724">
        <f t="shared" si="44"/>
        <v>0</v>
      </c>
      <c r="AI26" s="723">
        <f t="shared" si="44"/>
        <v>0</v>
      </c>
      <c r="AJ26" s="721">
        <f t="shared" si="44"/>
        <v>0</v>
      </c>
      <c r="AK26" s="722">
        <f t="shared" si="44"/>
        <v>0</v>
      </c>
      <c r="AL26" s="723">
        <f t="shared" si="44"/>
        <v>0</v>
      </c>
      <c r="AM26" s="562">
        <f t="shared" si="44"/>
        <v>0</v>
      </c>
      <c r="AN26" s="723">
        <f t="shared" si="44"/>
        <v>0</v>
      </c>
      <c r="AO26" s="723">
        <f t="shared" si="44"/>
        <v>0</v>
      </c>
      <c r="AP26" s="724">
        <f t="shared" si="44"/>
        <v>0</v>
      </c>
      <c r="AQ26" s="723">
        <f t="shared" si="44"/>
        <v>0</v>
      </c>
      <c r="AR26" s="721">
        <f t="shared" ref="AR26:BW26" si="45">IF(AND(AR12&gt;=$J$26,AR12&lt;$K$26),"*",0)</f>
        <v>0</v>
      </c>
      <c r="AS26" s="722">
        <f t="shared" si="45"/>
        <v>0</v>
      </c>
      <c r="AT26" s="723">
        <f t="shared" si="45"/>
        <v>0</v>
      </c>
      <c r="AU26" s="562">
        <f t="shared" si="45"/>
        <v>0</v>
      </c>
      <c r="AV26" s="723">
        <f t="shared" si="45"/>
        <v>0</v>
      </c>
      <c r="AW26" s="723">
        <f t="shared" si="45"/>
        <v>0</v>
      </c>
      <c r="AX26" s="724">
        <f t="shared" si="45"/>
        <v>0</v>
      </c>
      <c r="AY26" s="723">
        <f t="shared" si="45"/>
        <v>0</v>
      </c>
      <c r="AZ26" s="721">
        <f t="shared" si="45"/>
        <v>0</v>
      </c>
      <c r="BA26" s="722">
        <f t="shared" si="45"/>
        <v>0</v>
      </c>
      <c r="BB26" s="723">
        <f t="shared" si="45"/>
        <v>0</v>
      </c>
      <c r="BC26" s="562">
        <f t="shared" si="45"/>
        <v>0</v>
      </c>
      <c r="BD26" s="723">
        <f t="shared" si="45"/>
        <v>0</v>
      </c>
      <c r="BE26" s="723">
        <f t="shared" si="45"/>
        <v>0</v>
      </c>
      <c r="BF26" s="724">
        <f t="shared" si="45"/>
        <v>0</v>
      </c>
      <c r="BG26" s="723">
        <f t="shared" si="45"/>
        <v>0</v>
      </c>
      <c r="BH26" s="721">
        <f t="shared" si="45"/>
        <v>0</v>
      </c>
      <c r="BI26" s="722">
        <f t="shared" si="45"/>
        <v>0</v>
      </c>
      <c r="BJ26" s="723">
        <f t="shared" si="45"/>
        <v>0</v>
      </c>
      <c r="BK26" s="562">
        <f t="shared" si="45"/>
        <v>0</v>
      </c>
      <c r="BL26" s="723">
        <f t="shared" si="45"/>
        <v>0</v>
      </c>
      <c r="BM26" s="723">
        <f t="shared" si="45"/>
        <v>0</v>
      </c>
      <c r="BN26" s="724">
        <f t="shared" si="45"/>
        <v>0</v>
      </c>
      <c r="BO26" s="723">
        <f t="shared" si="45"/>
        <v>0</v>
      </c>
      <c r="BP26" s="721">
        <f t="shared" si="45"/>
        <v>0</v>
      </c>
      <c r="BQ26" s="722">
        <f t="shared" si="45"/>
        <v>0</v>
      </c>
      <c r="BR26" s="723">
        <f t="shared" si="45"/>
        <v>0</v>
      </c>
      <c r="BS26" s="562">
        <f t="shared" si="45"/>
        <v>0</v>
      </c>
      <c r="BT26" s="723">
        <f t="shared" si="45"/>
        <v>0</v>
      </c>
      <c r="BU26" s="723">
        <f t="shared" si="45"/>
        <v>0</v>
      </c>
      <c r="BV26" s="724">
        <f t="shared" si="45"/>
        <v>0</v>
      </c>
      <c r="BW26" s="723">
        <f t="shared" si="45"/>
        <v>0</v>
      </c>
      <c r="BX26" s="721">
        <f t="shared" ref="BX26:CM26" si="46">IF(AND(BX12&gt;=$J$26,BX12&lt;$K$26),"*",0)</f>
        <v>0</v>
      </c>
      <c r="BY26" s="722">
        <f t="shared" si="46"/>
        <v>0</v>
      </c>
      <c r="BZ26" s="723">
        <f t="shared" si="46"/>
        <v>0</v>
      </c>
      <c r="CA26" s="562">
        <f t="shared" si="46"/>
        <v>0</v>
      </c>
      <c r="CB26" s="723">
        <f t="shared" si="46"/>
        <v>0</v>
      </c>
      <c r="CC26" s="723">
        <f t="shared" si="46"/>
        <v>0</v>
      </c>
      <c r="CD26" s="541">
        <f t="shared" si="46"/>
        <v>0</v>
      </c>
      <c r="CE26" s="539">
        <f t="shared" si="46"/>
        <v>0</v>
      </c>
      <c r="CF26" s="537">
        <f t="shared" si="46"/>
        <v>0</v>
      </c>
      <c r="CG26" s="538">
        <f t="shared" si="46"/>
        <v>0</v>
      </c>
      <c r="CH26" s="539">
        <f t="shared" si="46"/>
        <v>0</v>
      </c>
      <c r="CI26" s="540">
        <f t="shared" si="46"/>
        <v>0</v>
      </c>
      <c r="CJ26" s="539">
        <f t="shared" si="46"/>
        <v>0</v>
      </c>
      <c r="CK26" s="539">
        <f t="shared" si="46"/>
        <v>0</v>
      </c>
      <c r="CL26" s="541">
        <f t="shared" si="46"/>
        <v>0</v>
      </c>
      <c r="CM26" s="539">
        <f t="shared" si="46"/>
        <v>0</v>
      </c>
      <c r="CN26" s="1128">
        <f t="shared" si="4"/>
        <v>0</v>
      </c>
      <c r="CO26" s="1129"/>
      <c r="CP26" s="1123">
        <f>IF(CN26=0,0,LOOKUP(CN26,ﾃﾞｰﾀ入力!$AR$13:'ﾃﾞｰﾀ入力'!$AR$34,ﾃﾞｰﾀ入力!$AS$13:'ﾃﾞｰﾀ入力'!$AS$34))</f>
        <v>0</v>
      </c>
      <c r="CQ26" s="1123"/>
      <c r="CR26" s="294">
        <f t="shared" si="5"/>
        <v>0</v>
      </c>
      <c r="CS26" s="294">
        <f t="shared" si="6"/>
        <v>0</v>
      </c>
      <c r="CT26" s="294">
        <f t="shared" si="7"/>
        <v>0</v>
      </c>
      <c r="CU26" s="295">
        <f t="shared" si="13"/>
        <v>0</v>
      </c>
      <c r="CV26" s="296">
        <f>IF(H26=0,0,LOOKUP(H26,ﾃﾞｰﾀ入力!$C$3:'ﾃﾞｰﾀ入力'!$C$52,ﾃﾞｰﾀ入力!$E$3:'ﾃﾞｰﾀ入力'!$E$51))</f>
        <v>0</v>
      </c>
      <c r="CW26" s="297">
        <f>IF(H26=0,0,LOOKUP(H26,ﾃﾞｰﾀ入力!$C$3:'ﾃﾞｰﾀ入力'!$C$52,ﾃﾞｰﾀ入力!$F$3:'ﾃﾞｰﾀ入力'!$F$51))</f>
        <v>0</v>
      </c>
      <c r="CY26" s="69"/>
      <c r="CZ26" s="69"/>
      <c r="DA26" s="69"/>
    </row>
    <row r="27" spans="1:105" ht="22.5" customHeight="1">
      <c r="A27" s="443">
        <f t="shared" si="8"/>
        <v>14</v>
      </c>
      <c r="B27" s="269" t="str">
        <f>ｼﾌﾄ原本!C18</f>
        <v>I.N</v>
      </c>
      <c r="C27" s="780" t="str">
        <f>ｼﾌﾄ原本!AC18</f>
        <v>9-16.5</v>
      </c>
      <c r="D27" s="435">
        <f>IF(COUNTIF($H$14:$H$30,14),VLOOKUP(14,$H$14:$CU$30,3,FALSE),0)</f>
        <v>10</v>
      </c>
      <c r="E27" s="423">
        <f>IF(COUNTIF($H$14:$H$30,14),VLOOKUP(14,$H$14:$CU$30,4,FALSE),0)</f>
        <v>16.5</v>
      </c>
      <c r="F27" s="430">
        <f ca="1">IF(COUNTIF($H$14:$H$30,14),VLOOKUP(14,$H$14:$CU$30,92,FALSE),0)</f>
        <v>7049.5</v>
      </c>
      <c r="G27" s="431">
        <f ca="1">IF(COUNTIF($H$14:$H$30,14),VLOOKUP(14,$H$14:$CW$30,94,FALSE),0)</f>
        <v>2442</v>
      </c>
      <c r="H27" s="810"/>
      <c r="I27" s="798">
        <f>IF(H27=0,0,LOOKUP(H27,ﾃﾞｰﾀ入力!$C$3:'ﾃﾞｰﾀ入力'!$C$40,ﾃﾞｰﾀ入力!$D$3:'ﾃﾞｰﾀ入力'!$D$40))</f>
        <v>0</v>
      </c>
      <c r="J27" s="813"/>
      <c r="K27" s="814"/>
      <c r="L27" s="632">
        <f>IF(AND(L$12&gt;=$J$27,L$12&lt;$K$27),"*",0)</f>
        <v>0</v>
      </c>
      <c r="M27" s="626">
        <f>IF(AND(M$12&gt;=$J$27,M$12&lt;$K$27),"*",0)</f>
        <v>0</v>
      </c>
      <c r="N27" s="627">
        <f>IF(AND(N$12&gt;=$J$27,N$12&lt;$K$27),"*",0)</f>
        <v>0</v>
      </c>
      <c r="O27" s="628">
        <f>IF(AND(O$12&gt;=$J$27,O$12&lt;$K$27),"*",0)</f>
        <v>0</v>
      </c>
      <c r="P27" s="537">
        <f>IF(AND(P$12&gt;=$J$27,P$12&lt;$K$27),"*",0)</f>
        <v>0</v>
      </c>
      <c r="Q27" s="539">
        <f t="shared" ref="Q27:AV27" si="47">IF(AND(Q12&gt;=$J$27,Q12&lt;$K$27),"*",0)</f>
        <v>0</v>
      </c>
      <c r="R27" s="541">
        <f t="shared" si="47"/>
        <v>0</v>
      </c>
      <c r="S27" s="539">
        <f t="shared" si="47"/>
        <v>0</v>
      </c>
      <c r="T27" s="537">
        <f t="shared" si="47"/>
        <v>0</v>
      </c>
      <c r="U27" s="538">
        <f t="shared" si="47"/>
        <v>0</v>
      </c>
      <c r="V27" s="539">
        <f t="shared" si="47"/>
        <v>0</v>
      </c>
      <c r="W27" s="562">
        <f t="shared" si="47"/>
        <v>0</v>
      </c>
      <c r="X27" s="723">
        <f t="shared" si="47"/>
        <v>0</v>
      </c>
      <c r="Y27" s="723">
        <f t="shared" si="47"/>
        <v>0</v>
      </c>
      <c r="Z27" s="724">
        <f t="shared" si="47"/>
        <v>0</v>
      </c>
      <c r="AA27" s="723">
        <f t="shared" si="47"/>
        <v>0</v>
      </c>
      <c r="AB27" s="721">
        <f t="shared" si="47"/>
        <v>0</v>
      </c>
      <c r="AC27" s="722">
        <f t="shared" si="47"/>
        <v>0</v>
      </c>
      <c r="AD27" s="723">
        <f t="shared" si="47"/>
        <v>0</v>
      </c>
      <c r="AE27" s="562">
        <f t="shared" si="47"/>
        <v>0</v>
      </c>
      <c r="AF27" s="723">
        <f t="shared" si="47"/>
        <v>0</v>
      </c>
      <c r="AG27" s="723">
        <f t="shared" si="47"/>
        <v>0</v>
      </c>
      <c r="AH27" s="724">
        <f t="shared" si="47"/>
        <v>0</v>
      </c>
      <c r="AI27" s="723">
        <f t="shared" si="47"/>
        <v>0</v>
      </c>
      <c r="AJ27" s="721">
        <f t="shared" si="47"/>
        <v>0</v>
      </c>
      <c r="AK27" s="722">
        <f t="shared" si="47"/>
        <v>0</v>
      </c>
      <c r="AL27" s="723">
        <f t="shared" si="47"/>
        <v>0</v>
      </c>
      <c r="AM27" s="562">
        <f t="shared" si="47"/>
        <v>0</v>
      </c>
      <c r="AN27" s="723">
        <f t="shared" si="47"/>
        <v>0</v>
      </c>
      <c r="AO27" s="723">
        <f t="shared" si="47"/>
        <v>0</v>
      </c>
      <c r="AP27" s="724">
        <f t="shared" si="47"/>
        <v>0</v>
      </c>
      <c r="AQ27" s="723">
        <f t="shared" si="47"/>
        <v>0</v>
      </c>
      <c r="AR27" s="721">
        <f t="shared" si="47"/>
        <v>0</v>
      </c>
      <c r="AS27" s="722">
        <f t="shared" si="47"/>
        <v>0</v>
      </c>
      <c r="AT27" s="723">
        <f t="shared" si="47"/>
        <v>0</v>
      </c>
      <c r="AU27" s="562">
        <f t="shared" si="47"/>
        <v>0</v>
      </c>
      <c r="AV27" s="723">
        <f t="shared" si="47"/>
        <v>0</v>
      </c>
      <c r="AW27" s="723">
        <f t="shared" ref="AW27:CB27" si="48">IF(AND(AW12&gt;=$J$27,AW12&lt;$K$27),"*",0)</f>
        <v>0</v>
      </c>
      <c r="AX27" s="724">
        <f t="shared" si="48"/>
        <v>0</v>
      </c>
      <c r="AY27" s="723">
        <f t="shared" si="48"/>
        <v>0</v>
      </c>
      <c r="AZ27" s="721">
        <f t="shared" si="48"/>
        <v>0</v>
      </c>
      <c r="BA27" s="722">
        <f t="shared" si="48"/>
        <v>0</v>
      </c>
      <c r="BB27" s="723">
        <f t="shared" si="48"/>
        <v>0</v>
      </c>
      <c r="BC27" s="562">
        <f t="shared" si="48"/>
        <v>0</v>
      </c>
      <c r="BD27" s="723">
        <f t="shared" si="48"/>
        <v>0</v>
      </c>
      <c r="BE27" s="723">
        <f t="shared" si="48"/>
        <v>0</v>
      </c>
      <c r="BF27" s="724">
        <f t="shared" si="48"/>
        <v>0</v>
      </c>
      <c r="BG27" s="723">
        <f t="shared" si="48"/>
        <v>0</v>
      </c>
      <c r="BH27" s="721">
        <f t="shared" si="48"/>
        <v>0</v>
      </c>
      <c r="BI27" s="722">
        <f t="shared" si="48"/>
        <v>0</v>
      </c>
      <c r="BJ27" s="723">
        <f t="shared" si="48"/>
        <v>0</v>
      </c>
      <c r="BK27" s="562">
        <f t="shared" si="48"/>
        <v>0</v>
      </c>
      <c r="BL27" s="723">
        <f t="shared" si="48"/>
        <v>0</v>
      </c>
      <c r="BM27" s="723">
        <f t="shared" si="48"/>
        <v>0</v>
      </c>
      <c r="BN27" s="724">
        <f t="shared" si="48"/>
        <v>0</v>
      </c>
      <c r="BO27" s="723">
        <f t="shared" si="48"/>
        <v>0</v>
      </c>
      <c r="BP27" s="721">
        <f t="shared" si="48"/>
        <v>0</v>
      </c>
      <c r="BQ27" s="722">
        <f t="shared" si="48"/>
        <v>0</v>
      </c>
      <c r="BR27" s="723">
        <f t="shared" si="48"/>
        <v>0</v>
      </c>
      <c r="BS27" s="562">
        <f t="shared" si="48"/>
        <v>0</v>
      </c>
      <c r="BT27" s="723">
        <f t="shared" si="48"/>
        <v>0</v>
      </c>
      <c r="BU27" s="723">
        <f t="shared" si="48"/>
        <v>0</v>
      </c>
      <c r="BV27" s="724">
        <f t="shared" si="48"/>
        <v>0</v>
      </c>
      <c r="BW27" s="723">
        <f t="shared" si="48"/>
        <v>0</v>
      </c>
      <c r="BX27" s="537">
        <f t="shared" si="48"/>
        <v>0</v>
      </c>
      <c r="BY27" s="538">
        <f t="shared" si="48"/>
        <v>0</v>
      </c>
      <c r="BZ27" s="539">
        <f t="shared" si="48"/>
        <v>0</v>
      </c>
      <c r="CA27" s="540">
        <f t="shared" si="48"/>
        <v>0</v>
      </c>
      <c r="CB27" s="539">
        <f t="shared" si="48"/>
        <v>0</v>
      </c>
      <c r="CC27" s="539">
        <f t="shared" ref="CC27:CM27" si="49">IF(AND(CC12&gt;=$J$27,CC12&lt;$K$27),"*",0)</f>
        <v>0</v>
      </c>
      <c r="CD27" s="541">
        <f t="shared" si="49"/>
        <v>0</v>
      </c>
      <c r="CE27" s="539">
        <f t="shared" si="49"/>
        <v>0</v>
      </c>
      <c r="CF27" s="537">
        <f t="shared" si="49"/>
        <v>0</v>
      </c>
      <c r="CG27" s="538">
        <f t="shared" si="49"/>
        <v>0</v>
      </c>
      <c r="CH27" s="539">
        <f t="shared" si="49"/>
        <v>0</v>
      </c>
      <c r="CI27" s="540">
        <f t="shared" si="49"/>
        <v>0</v>
      </c>
      <c r="CJ27" s="539">
        <f t="shared" si="49"/>
        <v>0</v>
      </c>
      <c r="CK27" s="539">
        <f t="shared" si="49"/>
        <v>0</v>
      </c>
      <c r="CL27" s="541">
        <f t="shared" si="49"/>
        <v>0</v>
      </c>
      <c r="CM27" s="539">
        <f t="shared" si="49"/>
        <v>0</v>
      </c>
      <c r="CN27" s="1128">
        <f t="shared" si="4"/>
        <v>0</v>
      </c>
      <c r="CO27" s="1129"/>
      <c r="CP27" s="1123">
        <f>IF(CN27=0,0,LOOKUP(CN27,ﾃﾞｰﾀ入力!$AR$13:'ﾃﾞｰﾀ入力'!$AR$34,ﾃﾞｰﾀ入力!$AS$13:'ﾃﾞｰﾀ入力'!$AS$34))</f>
        <v>0</v>
      </c>
      <c r="CQ27" s="1123"/>
      <c r="CR27" s="294">
        <f t="shared" si="5"/>
        <v>0</v>
      </c>
      <c r="CS27" s="294">
        <f t="shared" si="6"/>
        <v>0</v>
      </c>
      <c r="CT27" s="294">
        <f t="shared" si="7"/>
        <v>0</v>
      </c>
      <c r="CU27" s="295">
        <f t="shared" si="13"/>
        <v>0</v>
      </c>
      <c r="CV27" s="296">
        <f>IF(H27=0,0,LOOKUP(H27,ﾃﾞｰﾀ入力!$C$3:'ﾃﾞｰﾀ入力'!$C$52,ﾃﾞｰﾀ入力!$E$3:'ﾃﾞｰﾀ入力'!$E$51))</f>
        <v>0</v>
      </c>
      <c r="CW27" s="297">
        <f>IF(H27=0,0,LOOKUP(H27,ﾃﾞｰﾀ入力!$C$3:'ﾃﾞｰﾀ入力'!$C$52,ﾃﾞｰﾀ入力!$F$3:'ﾃﾞｰﾀ入力'!$F$51))</f>
        <v>0</v>
      </c>
      <c r="CY27" s="69"/>
      <c r="CZ27" s="69"/>
      <c r="DA27" s="69"/>
    </row>
    <row r="28" spans="1:105" ht="22.5" customHeight="1">
      <c r="A28" s="443">
        <f t="shared" si="8"/>
        <v>15</v>
      </c>
      <c r="B28" s="269" t="str">
        <f>ｼﾌﾄ原本!C19</f>
        <v>W.M</v>
      </c>
      <c r="C28" s="780" t="str">
        <f>ｼﾌﾄ原本!AC19</f>
        <v>X</v>
      </c>
      <c r="D28" s="435">
        <f>IF(COUNTIF($H$14:$H$30,15),VLOOKUP(15,$H$14:$CU$30,3,FALSE),0)</f>
        <v>0</v>
      </c>
      <c r="E28" s="423">
        <f>IF(COUNTIF($H$14:$H$30,15),VLOOKUP(15,$H$14:$CU$30,4,FALSE),0)</f>
        <v>0</v>
      </c>
      <c r="F28" s="426">
        <f>IF(COUNTIF($H$14:$H$30,15),VLOOKUP(15,$H$14:$CU$30,92,FALSE),0)</f>
        <v>0</v>
      </c>
      <c r="G28" s="436">
        <f>IF(COUNTIF($H$14:$H$30,15),VLOOKUP(15,$H$14:$CW$30,94,FALSE),0)</f>
        <v>0</v>
      </c>
      <c r="H28" s="810"/>
      <c r="I28" s="798">
        <f>IF(H28=0,0,LOOKUP(H28,ﾃﾞｰﾀ入力!$C$3:'ﾃﾞｰﾀ入力'!$C$40,ﾃﾞｰﾀ入力!$D$3:'ﾃﾞｰﾀ入力'!$D$40))</f>
        <v>0</v>
      </c>
      <c r="J28" s="815"/>
      <c r="K28" s="816"/>
      <c r="L28" s="632">
        <f t="shared" ref="L28:AQ28" si="50">IF(AND(L$12&gt;=$J$28,L$12&lt;$K$28),"*",0)</f>
        <v>0</v>
      </c>
      <c r="M28" s="626">
        <f t="shared" si="50"/>
        <v>0</v>
      </c>
      <c r="N28" s="627">
        <f t="shared" si="50"/>
        <v>0</v>
      </c>
      <c r="O28" s="628">
        <f t="shared" si="50"/>
        <v>0</v>
      </c>
      <c r="P28" s="537">
        <f t="shared" si="50"/>
        <v>0</v>
      </c>
      <c r="Q28" s="539">
        <f t="shared" si="50"/>
        <v>0</v>
      </c>
      <c r="R28" s="541">
        <f t="shared" si="50"/>
        <v>0</v>
      </c>
      <c r="S28" s="539">
        <f t="shared" si="50"/>
        <v>0</v>
      </c>
      <c r="T28" s="537">
        <f t="shared" si="50"/>
        <v>0</v>
      </c>
      <c r="U28" s="538">
        <f t="shared" si="50"/>
        <v>0</v>
      </c>
      <c r="V28" s="539">
        <f t="shared" si="50"/>
        <v>0</v>
      </c>
      <c r="W28" s="540">
        <f t="shared" si="50"/>
        <v>0</v>
      </c>
      <c r="X28" s="539">
        <f t="shared" si="50"/>
        <v>0</v>
      </c>
      <c r="Y28" s="539">
        <f t="shared" si="50"/>
        <v>0</v>
      </c>
      <c r="Z28" s="541">
        <f t="shared" si="50"/>
        <v>0</v>
      </c>
      <c r="AA28" s="539">
        <f t="shared" si="50"/>
        <v>0</v>
      </c>
      <c r="AB28" s="537">
        <f t="shared" si="50"/>
        <v>0</v>
      </c>
      <c r="AC28" s="538">
        <f t="shared" si="50"/>
        <v>0</v>
      </c>
      <c r="AD28" s="539">
        <f t="shared" si="50"/>
        <v>0</v>
      </c>
      <c r="AE28" s="540">
        <f t="shared" si="50"/>
        <v>0</v>
      </c>
      <c r="AF28" s="539">
        <f t="shared" si="50"/>
        <v>0</v>
      </c>
      <c r="AG28" s="539">
        <f t="shared" si="50"/>
        <v>0</v>
      </c>
      <c r="AH28" s="724">
        <f>IF(AND(AH12&gt;=$J$28,AH12&lt;$K$28),"*",0)</f>
        <v>0</v>
      </c>
      <c r="AI28" s="539">
        <f t="shared" si="50"/>
        <v>0</v>
      </c>
      <c r="AJ28" s="537">
        <f t="shared" si="50"/>
        <v>0</v>
      </c>
      <c r="AK28" s="538">
        <f t="shared" si="50"/>
        <v>0</v>
      </c>
      <c r="AL28" s="539">
        <f t="shared" si="50"/>
        <v>0</v>
      </c>
      <c r="AM28" s="540">
        <f t="shared" si="50"/>
        <v>0</v>
      </c>
      <c r="AN28" s="539">
        <f t="shared" si="50"/>
        <v>0</v>
      </c>
      <c r="AO28" s="539">
        <f t="shared" si="50"/>
        <v>0</v>
      </c>
      <c r="AP28" s="541">
        <f t="shared" si="50"/>
        <v>0</v>
      </c>
      <c r="AQ28" s="539">
        <f t="shared" si="50"/>
        <v>0</v>
      </c>
      <c r="AR28" s="537">
        <f t="shared" ref="AR28:BW28" si="51">IF(AND(AR$12&gt;=$J$28,AR$12&lt;$K$28),"*",0)</f>
        <v>0</v>
      </c>
      <c r="AS28" s="538">
        <f t="shared" si="51"/>
        <v>0</v>
      </c>
      <c r="AT28" s="539">
        <f t="shared" si="51"/>
        <v>0</v>
      </c>
      <c r="AU28" s="540">
        <f t="shared" si="51"/>
        <v>0</v>
      </c>
      <c r="AV28" s="539">
        <f t="shared" si="51"/>
        <v>0</v>
      </c>
      <c r="AW28" s="539">
        <f t="shared" si="51"/>
        <v>0</v>
      </c>
      <c r="AX28" s="541">
        <f t="shared" si="51"/>
        <v>0</v>
      </c>
      <c r="AY28" s="539">
        <f t="shared" si="51"/>
        <v>0</v>
      </c>
      <c r="AZ28" s="537">
        <f t="shared" si="51"/>
        <v>0</v>
      </c>
      <c r="BA28" s="538">
        <f t="shared" si="51"/>
        <v>0</v>
      </c>
      <c r="BB28" s="539">
        <f t="shared" si="51"/>
        <v>0</v>
      </c>
      <c r="BC28" s="540">
        <f t="shared" si="51"/>
        <v>0</v>
      </c>
      <c r="BD28" s="539">
        <f t="shared" si="51"/>
        <v>0</v>
      </c>
      <c r="BE28" s="539">
        <f t="shared" si="51"/>
        <v>0</v>
      </c>
      <c r="BF28" s="541">
        <f t="shared" si="51"/>
        <v>0</v>
      </c>
      <c r="BG28" s="539">
        <f t="shared" si="51"/>
        <v>0</v>
      </c>
      <c r="BH28" s="537">
        <f t="shared" si="51"/>
        <v>0</v>
      </c>
      <c r="BI28" s="538">
        <f t="shared" si="51"/>
        <v>0</v>
      </c>
      <c r="BJ28" s="723">
        <f t="shared" si="51"/>
        <v>0</v>
      </c>
      <c r="BK28" s="562">
        <f t="shared" si="51"/>
        <v>0</v>
      </c>
      <c r="BL28" s="723">
        <f t="shared" si="51"/>
        <v>0</v>
      </c>
      <c r="BM28" s="723">
        <f t="shared" si="51"/>
        <v>0</v>
      </c>
      <c r="BN28" s="724">
        <f t="shared" si="51"/>
        <v>0</v>
      </c>
      <c r="BO28" s="723">
        <f t="shared" si="51"/>
        <v>0</v>
      </c>
      <c r="BP28" s="721">
        <f t="shared" si="51"/>
        <v>0</v>
      </c>
      <c r="BQ28" s="722">
        <f t="shared" si="51"/>
        <v>0</v>
      </c>
      <c r="BR28" s="723">
        <f t="shared" si="51"/>
        <v>0</v>
      </c>
      <c r="BS28" s="562">
        <f t="shared" si="51"/>
        <v>0</v>
      </c>
      <c r="BT28" s="723">
        <f t="shared" si="51"/>
        <v>0</v>
      </c>
      <c r="BU28" s="723">
        <f t="shared" si="51"/>
        <v>0</v>
      </c>
      <c r="BV28" s="724">
        <f t="shared" si="51"/>
        <v>0</v>
      </c>
      <c r="BW28" s="723">
        <f t="shared" si="51"/>
        <v>0</v>
      </c>
      <c r="BX28" s="721">
        <f t="shared" ref="BX28:CM28" si="52">IF(AND(BX$12&gt;=$J$28,BX$12&lt;$K$28),"*",0)</f>
        <v>0</v>
      </c>
      <c r="BY28" s="722">
        <f t="shared" si="52"/>
        <v>0</v>
      </c>
      <c r="BZ28" s="723">
        <f t="shared" si="52"/>
        <v>0</v>
      </c>
      <c r="CA28" s="562">
        <f t="shared" si="52"/>
        <v>0</v>
      </c>
      <c r="CB28" s="723">
        <f t="shared" si="52"/>
        <v>0</v>
      </c>
      <c r="CC28" s="723">
        <f t="shared" si="52"/>
        <v>0</v>
      </c>
      <c r="CD28" s="724">
        <f t="shared" si="52"/>
        <v>0</v>
      </c>
      <c r="CE28" s="723">
        <f t="shared" si="52"/>
        <v>0</v>
      </c>
      <c r="CF28" s="721">
        <f t="shared" si="52"/>
        <v>0</v>
      </c>
      <c r="CG28" s="722">
        <f t="shared" si="52"/>
        <v>0</v>
      </c>
      <c r="CH28" s="723">
        <f t="shared" si="52"/>
        <v>0</v>
      </c>
      <c r="CI28" s="540">
        <f t="shared" si="52"/>
        <v>0</v>
      </c>
      <c r="CJ28" s="539">
        <f t="shared" si="52"/>
        <v>0</v>
      </c>
      <c r="CK28" s="539">
        <f t="shared" si="52"/>
        <v>0</v>
      </c>
      <c r="CL28" s="541">
        <f t="shared" si="52"/>
        <v>0</v>
      </c>
      <c r="CM28" s="539">
        <f t="shared" si="52"/>
        <v>0</v>
      </c>
      <c r="CN28" s="1128">
        <f t="shared" si="4"/>
        <v>0</v>
      </c>
      <c r="CO28" s="1129"/>
      <c r="CP28" s="1123">
        <f>IF(CN28=0,0,LOOKUP(CN28,ﾃﾞｰﾀ入力!$AR$13:'ﾃﾞｰﾀ入力'!$AR$34,ﾃﾞｰﾀ入力!$AS$13:'ﾃﾞｰﾀ入力'!$AS$34))</f>
        <v>0</v>
      </c>
      <c r="CQ28" s="1123"/>
      <c r="CR28" s="294">
        <f t="shared" si="5"/>
        <v>0</v>
      </c>
      <c r="CS28" s="294">
        <f t="shared" si="6"/>
        <v>0</v>
      </c>
      <c r="CT28" s="294">
        <f t="shared" si="7"/>
        <v>0</v>
      </c>
      <c r="CU28" s="295">
        <f t="shared" si="13"/>
        <v>0</v>
      </c>
      <c r="CV28" s="296">
        <f>IF(H28=0,0,LOOKUP(H28,ﾃﾞｰﾀ入力!$C$3:'ﾃﾞｰﾀ入力'!$C$52,ﾃﾞｰﾀ入力!$E$3:'ﾃﾞｰﾀ入力'!$E$51))</f>
        <v>0</v>
      </c>
      <c r="CW28" s="297">
        <f>IF(H28=0,0,LOOKUP(H28,ﾃﾞｰﾀ入力!$C$3:'ﾃﾞｰﾀ入力'!$C$52,ﾃﾞｰﾀ入力!$F$3:'ﾃﾞｰﾀ入力'!$F$51))</f>
        <v>0</v>
      </c>
      <c r="CY28" s="69"/>
      <c r="CZ28" s="69"/>
      <c r="DA28" s="69"/>
    </row>
    <row r="29" spans="1:105" ht="22.5" customHeight="1">
      <c r="A29" s="443">
        <f t="shared" si="8"/>
        <v>16</v>
      </c>
      <c r="B29" s="269" t="str">
        <f>ｼﾌﾄ原本!C20</f>
        <v>Y.Y</v>
      </c>
      <c r="C29" s="780" t="str">
        <f>ｼﾌﾄ原本!AC20</f>
        <v>X</v>
      </c>
      <c r="D29" s="435">
        <f>IF(COUNTIF($H$14:$H$30,16),VLOOKUP(16,$H$14:$CU$30,3,FALSE),0)</f>
        <v>0</v>
      </c>
      <c r="E29" s="423">
        <f>IF(COUNTIF($H$14:$H$30,16),VLOOKUP(16,$H$14:$CU$30,4,FALSE),0)</f>
        <v>0</v>
      </c>
      <c r="F29" s="426">
        <f>IF(COUNTIF($H$14:$H$30,16),VLOOKUP(16,$H$14:$CU$30,92,FALSE),0)</f>
        <v>0</v>
      </c>
      <c r="G29" s="436">
        <f>IF(COUNTIF($H$14:$H$30,16),VLOOKUP(16,$H$14:$CW$30,94,FALSE),0)</f>
        <v>0</v>
      </c>
      <c r="H29" s="810"/>
      <c r="I29" s="798">
        <f>IF(H29=0,0,LOOKUP(H29,ﾃﾞｰﾀ入力!$C$3:'ﾃﾞｰﾀ入力'!$C$40,ﾃﾞｰﾀ入力!$D$3:'ﾃﾞｰﾀ入力'!$D$40))</f>
        <v>0</v>
      </c>
      <c r="J29" s="815"/>
      <c r="K29" s="816"/>
      <c r="L29" s="632">
        <f t="shared" ref="L29:AQ29" si="53">IF(AND(L$12&gt;=$J$29,L$12&lt;$K$29),"*",0)</f>
        <v>0</v>
      </c>
      <c r="M29" s="626">
        <f t="shared" si="53"/>
        <v>0</v>
      </c>
      <c r="N29" s="627">
        <f t="shared" si="53"/>
        <v>0</v>
      </c>
      <c r="O29" s="628">
        <f t="shared" si="53"/>
        <v>0</v>
      </c>
      <c r="P29" s="537">
        <f t="shared" si="53"/>
        <v>0</v>
      </c>
      <c r="Q29" s="539">
        <f t="shared" si="53"/>
        <v>0</v>
      </c>
      <c r="R29" s="541">
        <f t="shared" si="53"/>
        <v>0</v>
      </c>
      <c r="S29" s="539">
        <f t="shared" si="53"/>
        <v>0</v>
      </c>
      <c r="T29" s="537">
        <f t="shared" si="53"/>
        <v>0</v>
      </c>
      <c r="U29" s="538">
        <f t="shared" si="53"/>
        <v>0</v>
      </c>
      <c r="V29" s="539">
        <f t="shared" si="53"/>
        <v>0</v>
      </c>
      <c r="W29" s="540">
        <f t="shared" si="53"/>
        <v>0</v>
      </c>
      <c r="X29" s="539">
        <f t="shared" si="53"/>
        <v>0</v>
      </c>
      <c r="Y29" s="539">
        <f t="shared" si="53"/>
        <v>0</v>
      </c>
      <c r="Z29" s="541">
        <f t="shared" si="53"/>
        <v>0</v>
      </c>
      <c r="AA29" s="539">
        <f t="shared" si="53"/>
        <v>0</v>
      </c>
      <c r="AB29" s="537">
        <f t="shared" si="53"/>
        <v>0</v>
      </c>
      <c r="AC29" s="538">
        <f t="shared" si="53"/>
        <v>0</v>
      </c>
      <c r="AD29" s="539">
        <f t="shared" si="53"/>
        <v>0</v>
      </c>
      <c r="AE29" s="540">
        <f t="shared" si="53"/>
        <v>0</v>
      </c>
      <c r="AF29" s="539">
        <f t="shared" si="53"/>
        <v>0</v>
      </c>
      <c r="AG29" s="539">
        <f t="shared" si="53"/>
        <v>0</v>
      </c>
      <c r="AH29" s="541">
        <f t="shared" si="53"/>
        <v>0</v>
      </c>
      <c r="AI29" s="539">
        <f t="shared" si="53"/>
        <v>0</v>
      </c>
      <c r="AJ29" s="537">
        <f t="shared" si="53"/>
        <v>0</v>
      </c>
      <c r="AK29" s="538">
        <f t="shared" si="53"/>
        <v>0</v>
      </c>
      <c r="AL29" s="539">
        <f t="shared" si="53"/>
        <v>0</v>
      </c>
      <c r="AM29" s="540">
        <f t="shared" si="53"/>
        <v>0</v>
      </c>
      <c r="AN29" s="539">
        <f t="shared" si="53"/>
        <v>0</v>
      </c>
      <c r="AO29" s="539">
        <f t="shared" si="53"/>
        <v>0</v>
      </c>
      <c r="AP29" s="541">
        <f t="shared" si="53"/>
        <v>0</v>
      </c>
      <c r="AQ29" s="539">
        <f t="shared" si="53"/>
        <v>0</v>
      </c>
      <c r="AR29" s="537">
        <f t="shared" ref="AR29:BW29" si="54">IF(AND(AR$12&gt;=$J$29,AR$12&lt;$K$29),"*",0)</f>
        <v>0</v>
      </c>
      <c r="AS29" s="538">
        <f t="shared" si="54"/>
        <v>0</v>
      </c>
      <c r="AT29" s="539">
        <f t="shared" si="54"/>
        <v>0</v>
      </c>
      <c r="AU29" s="540">
        <f t="shared" si="54"/>
        <v>0</v>
      </c>
      <c r="AV29" s="539">
        <f t="shared" si="54"/>
        <v>0</v>
      </c>
      <c r="AW29" s="539">
        <f t="shared" si="54"/>
        <v>0</v>
      </c>
      <c r="AX29" s="541">
        <f t="shared" si="54"/>
        <v>0</v>
      </c>
      <c r="AY29" s="539">
        <f t="shared" si="54"/>
        <v>0</v>
      </c>
      <c r="AZ29" s="537">
        <f t="shared" si="54"/>
        <v>0</v>
      </c>
      <c r="BA29" s="538">
        <f t="shared" si="54"/>
        <v>0</v>
      </c>
      <c r="BB29" s="539">
        <f t="shared" si="54"/>
        <v>0</v>
      </c>
      <c r="BC29" s="540">
        <f t="shared" si="54"/>
        <v>0</v>
      </c>
      <c r="BD29" s="539">
        <f t="shared" si="54"/>
        <v>0</v>
      </c>
      <c r="BE29" s="539">
        <f t="shared" si="54"/>
        <v>0</v>
      </c>
      <c r="BF29" s="541">
        <f t="shared" si="54"/>
        <v>0</v>
      </c>
      <c r="BG29" s="539">
        <f t="shared" si="54"/>
        <v>0</v>
      </c>
      <c r="BH29" s="537">
        <f t="shared" si="54"/>
        <v>0</v>
      </c>
      <c r="BI29" s="538">
        <f t="shared" si="54"/>
        <v>0</v>
      </c>
      <c r="BJ29" s="539">
        <f t="shared" si="54"/>
        <v>0</v>
      </c>
      <c r="BK29" s="540">
        <f t="shared" si="54"/>
        <v>0</v>
      </c>
      <c r="BL29" s="539">
        <f t="shared" si="54"/>
        <v>0</v>
      </c>
      <c r="BM29" s="539">
        <f t="shared" si="54"/>
        <v>0</v>
      </c>
      <c r="BN29" s="541">
        <f t="shared" si="54"/>
        <v>0</v>
      </c>
      <c r="BO29" s="539">
        <f t="shared" si="54"/>
        <v>0</v>
      </c>
      <c r="BP29" s="537">
        <f t="shared" si="54"/>
        <v>0</v>
      </c>
      <c r="BQ29" s="538">
        <f t="shared" si="54"/>
        <v>0</v>
      </c>
      <c r="BR29" s="539">
        <f t="shared" si="54"/>
        <v>0</v>
      </c>
      <c r="BS29" s="540">
        <f t="shared" si="54"/>
        <v>0</v>
      </c>
      <c r="BT29" s="539">
        <f t="shared" si="54"/>
        <v>0</v>
      </c>
      <c r="BU29" s="539">
        <f t="shared" si="54"/>
        <v>0</v>
      </c>
      <c r="BV29" s="541">
        <f t="shared" si="54"/>
        <v>0</v>
      </c>
      <c r="BW29" s="539">
        <f t="shared" si="54"/>
        <v>0</v>
      </c>
      <c r="BX29" s="537">
        <f t="shared" ref="BX29:CM29" si="55">IF(AND(BX$12&gt;=$J$29,BX$12&lt;$K$29),"*",0)</f>
        <v>0</v>
      </c>
      <c r="BY29" s="538">
        <f t="shared" si="55"/>
        <v>0</v>
      </c>
      <c r="BZ29" s="539">
        <f t="shared" si="55"/>
        <v>0</v>
      </c>
      <c r="CA29" s="540">
        <f t="shared" si="55"/>
        <v>0</v>
      </c>
      <c r="CB29" s="539">
        <f t="shared" si="55"/>
        <v>0</v>
      </c>
      <c r="CC29" s="539">
        <f t="shared" si="55"/>
        <v>0</v>
      </c>
      <c r="CD29" s="541">
        <f t="shared" si="55"/>
        <v>0</v>
      </c>
      <c r="CE29" s="539">
        <f t="shared" si="55"/>
        <v>0</v>
      </c>
      <c r="CF29" s="537">
        <f t="shared" si="55"/>
        <v>0</v>
      </c>
      <c r="CG29" s="538">
        <f t="shared" si="55"/>
        <v>0</v>
      </c>
      <c r="CH29" s="539">
        <f t="shared" si="55"/>
        <v>0</v>
      </c>
      <c r="CI29" s="540">
        <f t="shared" si="55"/>
        <v>0</v>
      </c>
      <c r="CJ29" s="539">
        <f t="shared" si="55"/>
        <v>0</v>
      </c>
      <c r="CK29" s="539">
        <f t="shared" si="55"/>
        <v>0</v>
      </c>
      <c r="CL29" s="541">
        <f t="shared" si="55"/>
        <v>0</v>
      </c>
      <c r="CM29" s="539">
        <f t="shared" si="55"/>
        <v>0</v>
      </c>
      <c r="CN29" s="1128">
        <f t="shared" si="4"/>
        <v>0</v>
      </c>
      <c r="CO29" s="1129"/>
      <c r="CP29" s="1123">
        <f>IF(CN29=0,0,LOOKUP(CN29,ﾃﾞｰﾀ入力!$AR$13:'ﾃﾞｰﾀ入力'!$AR$34,ﾃﾞｰﾀ入力!$AS$13:'ﾃﾞｰﾀ入力'!$AS$34))</f>
        <v>0</v>
      </c>
      <c r="CQ29" s="1123"/>
      <c r="CR29" s="294">
        <f t="shared" si="5"/>
        <v>0</v>
      </c>
      <c r="CS29" s="294">
        <f t="shared" si="6"/>
        <v>0</v>
      </c>
      <c r="CT29" s="294">
        <f t="shared" si="7"/>
        <v>0</v>
      </c>
      <c r="CU29" s="295">
        <f t="shared" si="13"/>
        <v>0</v>
      </c>
      <c r="CV29" s="296">
        <f>IF(H29=0,0,LOOKUP(H29,ﾃﾞｰﾀ入力!$C$3:'ﾃﾞｰﾀ入力'!$C$52,ﾃﾞｰﾀ入力!$E$3:'ﾃﾞｰﾀ入力'!$E$51))</f>
        <v>0</v>
      </c>
      <c r="CW29" s="297">
        <f>IF(H29=0,0,LOOKUP(H29,ﾃﾞｰﾀ入力!$C$3:'ﾃﾞｰﾀ入力'!$C$52,ﾃﾞｰﾀ入力!$F$3:'ﾃﾞｰﾀ入力'!$F$51))</f>
        <v>0</v>
      </c>
      <c r="CY29" s="69"/>
      <c r="CZ29" s="69"/>
      <c r="DA29" s="69"/>
    </row>
    <row r="30" spans="1:105" ht="22.5" customHeight="1" thickBot="1">
      <c r="A30" s="443">
        <f t="shared" si="8"/>
        <v>17</v>
      </c>
      <c r="B30" s="269" t="str">
        <f>ｼﾌﾄ原本!C21</f>
        <v>S.U</v>
      </c>
      <c r="C30" s="780" t="str">
        <f>ｼﾌﾄ原本!AC21</f>
        <v>X</v>
      </c>
      <c r="D30" s="435">
        <f>IF(COUNTIF($H$14:$H$30,17),VLOOKUP(17,$H$14:$CU$30,3,FALSE),0)</f>
        <v>0</v>
      </c>
      <c r="E30" s="423">
        <f>IF(COUNTIF($H$14:$H$30,17),VLOOKUP(17,$H$14:$CU$30,4,FALSE),0)</f>
        <v>0</v>
      </c>
      <c r="F30" s="426">
        <f>IF(COUNTIF($H$14:$H$30,17),VLOOKUP(17,$H$14:$CU$30,92,FALSE),0)</f>
        <v>0</v>
      </c>
      <c r="G30" s="436">
        <f>IF(COUNTIF($H$14:$H$30,17),VLOOKUP(17,$H$14:$CW$30,94,FALSE),0)</f>
        <v>0</v>
      </c>
      <c r="H30" s="810"/>
      <c r="I30" s="803">
        <f>IF(H30=0,0,LOOKUP(H30,ﾃﾞｰﾀ入力!$C$3:'ﾃﾞｰﾀ入力'!$C$40,ﾃﾞｰﾀ入力!$D$3:'ﾃﾞｰﾀ入力'!$D$40))</f>
        <v>0</v>
      </c>
      <c r="J30" s="817"/>
      <c r="K30" s="818"/>
      <c r="L30" s="657">
        <f t="shared" ref="L30:AQ30" si="56">IF(AND(L12&gt;=$J$30,L12&lt;$K$30),"*",0)</f>
        <v>0</v>
      </c>
      <c r="M30" s="658">
        <f t="shared" si="56"/>
        <v>0</v>
      </c>
      <c r="N30" s="659">
        <f t="shared" si="56"/>
        <v>0</v>
      </c>
      <c r="O30" s="660">
        <f t="shared" si="56"/>
        <v>0</v>
      </c>
      <c r="P30" s="552">
        <f t="shared" si="56"/>
        <v>0</v>
      </c>
      <c r="Q30" s="651">
        <f t="shared" si="56"/>
        <v>0</v>
      </c>
      <c r="R30" s="652">
        <f t="shared" si="56"/>
        <v>0</v>
      </c>
      <c r="S30" s="651">
        <f t="shared" si="56"/>
        <v>0</v>
      </c>
      <c r="T30" s="653">
        <f t="shared" si="56"/>
        <v>0</v>
      </c>
      <c r="U30" s="654">
        <f t="shared" si="56"/>
        <v>0</v>
      </c>
      <c r="V30" s="651">
        <f t="shared" si="56"/>
        <v>0</v>
      </c>
      <c r="W30" s="650">
        <f t="shared" si="56"/>
        <v>0</v>
      </c>
      <c r="X30" s="651">
        <f t="shared" si="56"/>
        <v>0</v>
      </c>
      <c r="Y30" s="651">
        <f t="shared" si="56"/>
        <v>0</v>
      </c>
      <c r="Z30" s="652">
        <f t="shared" si="56"/>
        <v>0</v>
      </c>
      <c r="AA30" s="651">
        <f t="shared" si="56"/>
        <v>0</v>
      </c>
      <c r="AB30" s="653">
        <f t="shared" si="56"/>
        <v>0</v>
      </c>
      <c r="AC30" s="654">
        <f t="shared" si="56"/>
        <v>0</v>
      </c>
      <c r="AD30" s="651">
        <f t="shared" si="56"/>
        <v>0</v>
      </c>
      <c r="AE30" s="650">
        <f t="shared" si="56"/>
        <v>0</v>
      </c>
      <c r="AF30" s="651">
        <f t="shared" si="56"/>
        <v>0</v>
      </c>
      <c r="AG30" s="651">
        <f t="shared" si="56"/>
        <v>0</v>
      </c>
      <c r="AH30" s="652">
        <f t="shared" si="56"/>
        <v>0</v>
      </c>
      <c r="AI30" s="651">
        <f t="shared" si="56"/>
        <v>0</v>
      </c>
      <c r="AJ30" s="653">
        <f t="shared" si="56"/>
        <v>0</v>
      </c>
      <c r="AK30" s="654">
        <f t="shared" si="56"/>
        <v>0</v>
      </c>
      <c r="AL30" s="651">
        <f t="shared" si="56"/>
        <v>0</v>
      </c>
      <c r="AM30" s="650">
        <f t="shared" si="56"/>
        <v>0</v>
      </c>
      <c r="AN30" s="651">
        <f t="shared" si="56"/>
        <v>0</v>
      </c>
      <c r="AO30" s="651">
        <f t="shared" si="56"/>
        <v>0</v>
      </c>
      <c r="AP30" s="652">
        <f t="shared" si="56"/>
        <v>0</v>
      </c>
      <c r="AQ30" s="651">
        <f t="shared" si="56"/>
        <v>0</v>
      </c>
      <c r="AR30" s="653">
        <f t="shared" ref="AR30:BW30" si="57">IF(AND(AR12&gt;=$J$30,AR12&lt;$K$30),"*",0)</f>
        <v>0</v>
      </c>
      <c r="AS30" s="654">
        <f t="shared" si="57"/>
        <v>0</v>
      </c>
      <c r="AT30" s="651">
        <f t="shared" si="57"/>
        <v>0</v>
      </c>
      <c r="AU30" s="650">
        <f t="shared" si="57"/>
        <v>0</v>
      </c>
      <c r="AV30" s="651">
        <f t="shared" si="57"/>
        <v>0</v>
      </c>
      <c r="AW30" s="651">
        <f t="shared" si="57"/>
        <v>0</v>
      </c>
      <c r="AX30" s="652">
        <f t="shared" si="57"/>
        <v>0</v>
      </c>
      <c r="AY30" s="651">
        <f t="shared" si="57"/>
        <v>0</v>
      </c>
      <c r="AZ30" s="653">
        <f t="shared" si="57"/>
        <v>0</v>
      </c>
      <c r="BA30" s="654">
        <f t="shared" si="57"/>
        <v>0</v>
      </c>
      <c r="BB30" s="651">
        <f t="shared" si="57"/>
        <v>0</v>
      </c>
      <c r="BC30" s="650">
        <f t="shared" si="57"/>
        <v>0</v>
      </c>
      <c r="BD30" s="651">
        <f t="shared" si="57"/>
        <v>0</v>
      </c>
      <c r="BE30" s="651">
        <f t="shared" si="57"/>
        <v>0</v>
      </c>
      <c r="BF30" s="652">
        <f t="shared" si="57"/>
        <v>0</v>
      </c>
      <c r="BG30" s="651">
        <f t="shared" si="57"/>
        <v>0</v>
      </c>
      <c r="BH30" s="653">
        <f t="shared" si="57"/>
        <v>0</v>
      </c>
      <c r="BI30" s="654">
        <f t="shared" si="57"/>
        <v>0</v>
      </c>
      <c r="BJ30" s="651">
        <f t="shared" si="57"/>
        <v>0</v>
      </c>
      <c r="BK30" s="650">
        <f t="shared" si="57"/>
        <v>0</v>
      </c>
      <c r="BL30" s="651">
        <f t="shared" si="57"/>
        <v>0</v>
      </c>
      <c r="BM30" s="651">
        <f t="shared" si="57"/>
        <v>0</v>
      </c>
      <c r="BN30" s="652">
        <f t="shared" si="57"/>
        <v>0</v>
      </c>
      <c r="BO30" s="651">
        <f t="shared" si="57"/>
        <v>0</v>
      </c>
      <c r="BP30" s="653">
        <f t="shared" si="57"/>
        <v>0</v>
      </c>
      <c r="BQ30" s="654">
        <f t="shared" si="57"/>
        <v>0</v>
      </c>
      <c r="BR30" s="651">
        <f t="shared" si="57"/>
        <v>0</v>
      </c>
      <c r="BS30" s="650">
        <f t="shared" si="57"/>
        <v>0</v>
      </c>
      <c r="BT30" s="651">
        <f t="shared" si="57"/>
        <v>0</v>
      </c>
      <c r="BU30" s="651">
        <f t="shared" si="57"/>
        <v>0</v>
      </c>
      <c r="BV30" s="652">
        <f t="shared" si="57"/>
        <v>0</v>
      </c>
      <c r="BW30" s="651">
        <f t="shared" si="57"/>
        <v>0</v>
      </c>
      <c r="BX30" s="653">
        <f t="shared" ref="BX30:CM30" si="58">IF(AND(BX12&gt;=$J$30,BX12&lt;$K$30),"*",0)</f>
        <v>0</v>
      </c>
      <c r="BY30" s="654">
        <f t="shared" si="58"/>
        <v>0</v>
      </c>
      <c r="BZ30" s="651">
        <f t="shared" si="58"/>
        <v>0</v>
      </c>
      <c r="CA30" s="650">
        <f t="shared" si="58"/>
        <v>0</v>
      </c>
      <c r="CB30" s="651">
        <f t="shared" si="58"/>
        <v>0</v>
      </c>
      <c r="CC30" s="651">
        <f t="shared" si="58"/>
        <v>0</v>
      </c>
      <c r="CD30" s="652">
        <f t="shared" si="58"/>
        <v>0</v>
      </c>
      <c r="CE30" s="651">
        <f t="shared" si="58"/>
        <v>0</v>
      </c>
      <c r="CF30" s="653">
        <f t="shared" si="58"/>
        <v>0</v>
      </c>
      <c r="CG30" s="654">
        <f t="shared" si="58"/>
        <v>0</v>
      </c>
      <c r="CH30" s="651">
        <f t="shared" si="58"/>
        <v>0</v>
      </c>
      <c r="CI30" s="650">
        <f t="shared" si="58"/>
        <v>0</v>
      </c>
      <c r="CJ30" s="651">
        <f t="shared" si="58"/>
        <v>0</v>
      </c>
      <c r="CK30" s="651">
        <f t="shared" si="58"/>
        <v>0</v>
      </c>
      <c r="CL30" s="652">
        <f t="shared" si="58"/>
        <v>0</v>
      </c>
      <c r="CM30" s="651">
        <f t="shared" si="58"/>
        <v>0</v>
      </c>
      <c r="CN30" s="1393">
        <f t="shared" si="4"/>
        <v>0</v>
      </c>
      <c r="CO30" s="1394"/>
      <c r="CP30" s="1392">
        <f>IF(CN30=0,0,LOOKUP(CN30,ﾃﾞｰﾀ入力!$AR$13:'ﾃﾞｰﾀ入力'!$AR$34,ﾃﾞｰﾀ入力!$AS$13:'ﾃﾞｰﾀ入力'!$AS$34))</f>
        <v>0</v>
      </c>
      <c r="CQ30" s="1392"/>
      <c r="CR30" s="307">
        <f t="shared" si="5"/>
        <v>0</v>
      </c>
      <c r="CS30" s="307">
        <f t="shared" si="6"/>
        <v>0</v>
      </c>
      <c r="CT30" s="307">
        <f t="shared" si="7"/>
        <v>0</v>
      </c>
      <c r="CU30" s="308">
        <f t="shared" si="13"/>
        <v>0</v>
      </c>
      <c r="CV30" s="309">
        <f>IF(H30=0,0,LOOKUP(H30,ﾃﾞｰﾀ入力!$C$3:'ﾃﾞｰﾀ入力'!$C$52,ﾃﾞｰﾀ入力!$E$3:'ﾃﾞｰﾀ入力'!$E$51))</f>
        <v>0</v>
      </c>
      <c r="CW30" s="310">
        <f>IF(H30=0,0,LOOKUP(H30,ﾃﾞｰﾀ入力!$C$3:'ﾃﾞｰﾀ入力'!$C$52,ﾃﾞｰﾀ入力!$F$3:'ﾃﾞｰﾀ入力'!$F$51))</f>
        <v>0</v>
      </c>
      <c r="CY30" s="69"/>
      <c r="CZ30" s="69"/>
      <c r="DA30" s="69"/>
    </row>
    <row r="31" spans="1:105" ht="22.5" customHeight="1" thickBot="1">
      <c r="A31" s="443">
        <f t="shared" si="8"/>
        <v>18</v>
      </c>
      <c r="B31" s="269" t="str">
        <f>ｼﾌﾄ原本!C22</f>
        <v>A.A</v>
      </c>
      <c r="C31" s="782" t="str">
        <f>ｼﾌﾄ原本!AC22</f>
        <v>X</v>
      </c>
      <c r="D31" s="435">
        <f>IF(COUNTIF($H$14:$H$30,18),VLOOKUP(18,$H$14:$CU$30,3,FALSE),0)</f>
        <v>0</v>
      </c>
      <c r="E31" s="429">
        <f>IF(COUNTIF($H$14:$H$30,18),VLOOKUP(18,$H$14:$CU$30,4,FALSE),0)</f>
        <v>0</v>
      </c>
      <c r="F31" s="430">
        <f>IF(COUNTIF($H$14:$H$30,18),VLOOKUP(18,$H$14:$CU$30,92,FALSE),0)</f>
        <v>0</v>
      </c>
      <c r="G31" s="431">
        <f>IF(COUNTIF($H$14:$H$30,18),VLOOKUP(18,$H$14:$CW$30,94,FALSE),0)</f>
        <v>0</v>
      </c>
      <c r="I31" s="311">
        <f>COUNT(H14:H30)</f>
        <v>9</v>
      </c>
      <c r="J31" s="382" t="s">
        <v>187</v>
      </c>
      <c r="K31" s="383"/>
      <c r="L31" s="1391">
        <f>(68-COUNT(L$14:O$30))/4</f>
        <v>0</v>
      </c>
      <c r="M31" s="1391"/>
      <c r="N31" s="1391"/>
      <c r="O31" s="1391"/>
      <c r="P31" s="1391">
        <f>(68-COUNT(P$14:S$30))/4</f>
        <v>0</v>
      </c>
      <c r="Q31" s="1391"/>
      <c r="R31" s="1391"/>
      <c r="S31" s="1391"/>
      <c r="T31" s="1391">
        <f>(68-COUNT(T$14:W$30))/4</f>
        <v>0.75</v>
      </c>
      <c r="U31" s="1391"/>
      <c r="V31" s="1391"/>
      <c r="W31" s="1391"/>
      <c r="X31" s="1391">
        <f>(68-COUNT(X$14:AA$30))/4</f>
        <v>3</v>
      </c>
      <c r="Y31" s="1391"/>
      <c r="Z31" s="1391"/>
      <c r="AA31" s="1391"/>
      <c r="AB31" s="1391">
        <f>(68-COUNT(AB$14:AE$30))/4</f>
        <v>4</v>
      </c>
      <c r="AC31" s="1391"/>
      <c r="AD31" s="1391"/>
      <c r="AE31" s="1391"/>
      <c r="AF31" s="1391">
        <f>(68-COUNT(AF$14:AI$30))/4</f>
        <v>5</v>
      </c>
      <c r="AG31" s="1391"/>
      <c r="AH31" s="1391"/>
      <c r="AI31" s="1391"/>
      <c r="AJ31" s="1391">
        <f>(68-COUNT(AJ$14:AM$30))/4</f>
        <v>5</v>
      </c>
      <c r="AK31" s="1391"/>
      <c r="AL31" s="1391"/>
      <c r="AM31" s="1391"/>
      <c r="AN31" s="1391">
        <f>(68-COUNT(AN$14:AQ$30))/4</f>
        <v>5</v>
      </c>
      <c r="AO31" s="1391"/>
      <c r="AP31" s="1391"/>
      <c r="AQ31" s="1391"/>
      <c r="AR31" s="1391">
        <f>(68-COUNT(AR$14:AU$30))/4</f>
        <v>5</v>
      </c>
      <c r="AS31" s="1391"/>
      <c r="AT31" s="1391"/>
      <c r="AU31" s="1391"/>
      <c r="AV31" s="1391">
        <f>(68-COUNT(AV$14:AY$30))/4</f>
        <v>6</v>
      </c>
      <c r="AW31" s="1391"/>
      <c r="AX31" s="1391"/>
      <c r="AY31" s="1391"/>
      <c r="AZ31" s="1391">
        <f>(68-COUNT(AZ$14:BC$30))/4</f>
        <v>6</v>
      </c>
      <c r="BA31" s="1391"/>
      <c r="BB31" s="1391"/>
      <c r="BC31" s="1391"/>
      <c r="BD31" s="1391">
        <f>(68-COUNT(BD$14:BG$30))/4</f>
        <v>5.5</v>
      </c>
      <c r="BE31" s="1391"/>
      <c r="BF31" s="1391"/>
      <c r="BG31" s="1391"/>
      <c r="BH31" s="1391">
        <f>(68-COUNT(BH$14:BK$30))/4</f>
        <v>6</v>
      </c>
      <c r="BI31" s="1391"/>
      <c r="BJ31" s="1391"/>
      <c r="BK31" s="1391"/>
      <c r="BL31" s="1391">
        <f>(68-COUNT(BL$14:BO$30))/4</f>
        <v>5</v>
      </c>
      <c r="BM31" s="1391"/>
      <c r="BN31" s="1391"/>
      <c r="BO31" s="1391"/>
      <c r="BP31" s="1391">
        <f>(68-COUNT(BP$14:BS$30))/4</f>
        <v>4.5</v>
      </c>
      <c r="BQ31" s="1391"/>
      <c r="BR31" s="1391"/>
      <c r="BS31" s="1391"/>
      <c r="BT31" s="1391">
        <f>(68-COUNT(BT$14:BW$30))/4</f>
        <v>4</v>
      </c>
      <c r="BU31" s="1391"/>
      <c r="BV31" s="1391"/>
      <c r="BW31" s="1391"/>
      <c r="BX31" s="1391">
        <f>(68-COUNT(BX$14:CA$30))/4</f>
        <v>3.5</v>
      </c>
      <c r="BY31" s="1391"/>
      <c r="BZ31" s="1391"/>
      <c r="CA31" s="1391"/>
      <c r="CB31" s="1391">
        <f>(68-COUNT(CB$14:CE$30))/4</f>
        <v>2.25</v>
      </c>
      <c r="CC31" s="1391"/>
      <c r="CD31" s="1391"/>
      <c r="CE31" s="1391"/>
      <c r="CF31" s="1391">
        <f>(68-COUNT(CF$14:CI$30))/4</f>
        <v>0</v>
      </c>
      <c r="CG31" s="1391"/>
      <c r="CH31" s="1391"/>
      <c r="CI31" s="1391"/>
      <c r="CJ31" s="1391">
        <f>(68-COUNT(CJ$14:CM$30))/4</f>
        <v>0</v>
      </c>
      <c r="CK31" s="1391"/>
      <c r="CL31" s="1391"/>
      <c r="CM31" s="1395"/>
      <c r="CN31" s="1159">
        <f>SUM(CN14:CN30)</f>
        <v>70.5</v>
      </c>
      <c r="CO31" s="1160"/>
      <c r="CP31" s="1141">
        <f>SUM(CP14:CP30)</f>
        <v>63</v>
      </c>
      <c r="CQ31" s="1141"/>
      <c r="CR31" s="312">
        <f>SUM(CR14:CR30)</f>
        <v>3</v>
      </c>
      <c r="CS31" s="312">
        <f>SUM(CS14:CS30)</f>
        <v>2.25</v>
      </c>
      <c r="CT31" s="312">
        <f>SUM(CT14:CT30)</f>
        <v>0.5</v>
      </c>
      <c r="CU31" s="313">
        <f ca="1">SUM(CU14:CU30)</f>
        <v>87555.4375</v>
      </c>
      <c r="CV31" s="314"/>
      <c r="CW31" s="315">
        <f ca="1">SUM(CW14:CW30)</f>
        <v>6994</v>
      </c>
      <c r="CY31" s="69"/>
      <c r="CZ31" s="69"/>
      <c r="DA31" s="69"/>
    </row>
    <row r="32" spans="1:105" ht="22.5" customHeight="1" thickBot="1">
      <c r="A32" s="443">
        <f t="shared" si="8"/>
        <v>19</v>
      </c>
      <c r="B32" s="269" t="str">
        <f>ｼﾌﾄ原本!C23</f>
        <v>E.U</v>
      </c>
      <c r="C32" s="780" t="str">
        <f>ｼﾌﾄ原本!AC23</f>
        <v>X</v>
      </c>
      <c r="D32" s="435">
        <f>IF(COUNTIF($H$14:$H$30,19),VLOOKUP(19,$H$14:$CU$30,3,FALSE),0)</f>
        <v>0</v>
      </c>
      <c r="E32" s="429">
        <f>IF(COUNTIF($H$14:$H$30,19),VLOOKUP(19,$H$14:$CU$30,4,FALSE),0)</f>
        <v>0</v>
      </c>
      <c r="F32" s="430">
        <f>IF(COUNTIF($H$14:$H$30,19),VLOOKUP(19,$H$14:$CU$30,92,FALSE),0)</f>
        <v>0</v>
      </c>
      <c r="G32" s="431">
        <f>IF(COUNTIF($H$14:$H$30,19),VLOOKUP(19,$H$14:$CW$30,94,FALSE),0)</f>
        <v>0</v>
      </c>
      <c r="I32" s="403"/>
      <c r="J32" s="1474" t="s">
        <v>188</v>
      </c>
      <c r="K32" s="1475"/>
      <c r="L32" s="1300" t="str">
        <f>IF(ISERROR(L3*1000/(L31-L8-L10)),"",(L3*1000/(L31-L8-L10)))</f>
        <v/>
      </c>
      <c r="M32" s="1300"/>
      <c r="N32" s="1300"/>
      <c r="O32" s="1300"/>
      <c r="P32" s="1300" t="str">
        <f>IF(ISERROR(P3*1000/(P31-P8-P10)),"",(P3*1000/(P31-P8-P10)))</f>
        <v/>
      </c>
      <c r="Q32" s="1300"/>
      <c r="R32" s="1300"/>
      <c r="S32" s="1300"/>
      <c r="T32" s="1300">
        <f>IF(ISERROR(T3*1000/(T31-T8-T10)),"",(T3*1000/(T31-T8-T10)))</f>
        <v>0</v>
      </c>
      <c r="U32" s="1300"/>
      <c r="V32" s="1300"/>
      <c r="W32" s="1300"/>
      <c r="X32" s="1300">
        <f>IF(ISERROR(X3*1000/(X31-X8-X10)),"",X3*1000/(X31-X8-X10))</f>
        <v>0</v>
      </c>
      <c r="Y32" s="1300"/>
      <c r="Z32" s="1300"/>
      <c r="AA32" s="1300"/>
      <c r="AB32" s="1300">
        <f>IF(ISERROR(AB3*1000/(AB31-AB8-AB10)),"",AB3*1000/(AB31-AB8-AB10))</f>
        <v>5000</v>
      </c>
      <c r="AC32" s="1300"/>
      <c r="AD32" s="1300"/>
      <c r="AE32" s="1300"/>
      <c r="AF32" s="1300">
        <f>IF(ISERROR(AF3*1000/(AF31-AF8-AF10)),"",AF3*1000/(AF31-AF8-AF10))</f>
        <v>4000</v>
      </c>
      <c r="AG32" s="1300"/>
      <c r="AH32" s="1300"/>
      <c r="AI32" s="1300"/>
      <c r="AJ32" s="1300">
        <f>IF(ISERROR(AJ3*1000/(AJ31-AJ8-AJ10)),"",AJ3*1000/(AJ31-AJ8-AJ10))</f>
        <v>4000</v>
      </c>
      <c r="AK32" s="1300"/>
      <c r="AL32" s="1300"/>
      <c r="AM32" s="1300"/>
      <c r="AN32" s="1300">
        <f>IF(ISERROR(AN3*1000/(AN31-AN8-AN10)),"",AN3*1000/(AN31-AN8-AN10))</f>
        <v>6400</v>
      </c>
      <c r="AO32" s="1300"/>
      <c r="AP32" s="1300"/>
      <c r="AQ32" s="1300"/>
      <c r="AR32" s="1300">
        <f>IF(ISERROR(AR3*1000/(AR31-AR8-AR10)),"",AR3*1000/(AR31-AR8-AR10))</f>
        <v>9000</v>
      </c>
      <c r="AS32" s="1300"/>
      <c r="AT32" s="1300"/>
      <c r="AU32" s="1300"/>
      <c r="AV32" s="1300">
        <f>IF(ISERROR(AV3*1000/(AV31-AV8-AV10)),"",AV3*1000/(AV31-AV8-AV10))</f>
        <v>7833.333333333333</v>
      </c>
      <c r="AW32" s="1300"/>
      <c r="AX32" s="1300"/>
      <c r="AY32" s="1300"/>
      <c r="AZ32" s="1300">
        <f>IF(ISERROR(AZ3*1000/(AZ31-AZ8-AZ10)),"",AZ3*1000/(AZ31-AZ8-AZ10))</f>
        <v>8333.3333333333339</v>
      </c>
      <c r="BA32" s="1300"/>
      <c r="BB32" s="1300"/>
      <c r="BC32" s="1300"/>
      <c r="BD32" s="1300">
        <f>IF(ISERROR(BD3*1000/(BD31-BD8-BD10)),"",BD3*1000/(BD31-BD8-BD10))</f>
        <v>9090.9090909090901</v>
      </c>
      <c r="BE32" s="1300"/>
      <c r="BF32" s="1300"/>
      <c r="BG32" s="1300"/>
      <c r="BH32" s="1300">
        <f>IF(ISERROR(BH3*1000/(BH31-BH8-BH10)),"",BH3*1000/(BH31-BH8-BH10))</f>
        <v>6000</v>
      </c>
      <c r="BI32" s="1300"/>
      <c r="BJ32" s="1300"/>
      <c r="BK32" s="1300"/>
      <c r="BL32" s="1300">
        <f>IF(ISERROR(BL3*1000/(BL31-BL8-BL10)),"",BL3*1000/(BL31-BL8-BL10))</f>
        <v>5200</v>
      </c>
      <c r="BM32" s="1300"/>
      <c r="BN32" s="1300"/>
      <c r="BO32" s="1300"/>
      <c r="BP32" s="1300">
        <f>IF(ISERROR(BP3*1000/(BP31-BP8-BP10)),"",BP3*1000/(BP31-BP8-BP10))</f>
        <v>4666.666666666667</v>
      </c>
      <c r="BQ32" s="1300"/>
      <c r="BR32" s="1300"/>
      <c r="BS32" s="1300"/>
      <c r="BT32" s="1300">
        <f>IF(ISERROR(BT3*1000/(BT31-BT8-BT10)),"",BT3*1000/(BT31-BT8-BT10))</f>
        <v>6000</v>
      </c>
      <c r="BU32" s="1300"/>
      <c r="BV32" s="1300"/>
      <c r="BW32" s="1300"/>
      <c r="BX32" s="1300">
        <f>IF(ISERROR(BX3*1000/(BX31-BX8-BX10)),"",BX3*1000/(BX31-BX8-BX10))</f>
        <v>2571.4285714285716</v>
      </c>
      <c r="BY32" s="1300"/>
      <c r="BZ32" s="1300"/>
      <c r="CA32" s="1300"/>
      <c r="CB32" s="1300">
        <f>IF(ISERROR(CB3*1000/(CB31-CB8-CB10)),"",CB3*1000/(CB31-CB8-CB10))</f>
        <v>0</v>
      </c>
      <c r="CC32" s="1300"/>
      <c r="CD32" s="1300"/>
      <c r="CE32" s="1300"/>
      <c r="CF32" s="1300" t="str">
        <f>IF(ISERROR(CF3*1000/(CF31-CF8-CF10)),"",(CF3*1000/(CF31-CF8-CF10)))</f>
        <v/>
      </c>
      <c r="CG32" s="1300"/>
      <c r="CH32" s="1300"/>
      <c r="CI32" s="1300"/>
      <c r="CJ32" s="1300" t="str">
        <f>IF(ISERROR(CJ3*1000/(CJ31-CJ8-CJ10)),"",(CJ3*1000/(CJ31-CJ8-CJ10)))</f>
        <v/>
      </c>
      <c r="CK32" s="1300"/>
      <c r="CL32" s="1300"/>
      <c r="CM32" s="1347"/>
      <c r="CN32" s="238"/>
      <c r="CO32" s="238"/>
      <c r="CP32" s="64"/>
      <c r="CT32" s="64"/>
      <c r="CU32" s="64"/>
      <c r="CV32" s="64"/>
    </row>
    <row r="33" spans="1:126" ht="22.5" customHeight="1" thickBot="1">
      <c r="A33" s="443">
        <f t="shared" si="8"/>
        <v>20</v>
      </c>
      <c r="B33" s="269" t="str">
        <f>ｼﾌﾄ原本!C24</f>
        <v>S.S</v>
      </c>
      <c r="C33" s="780" t="str">
        <f>ｼﾌﾄ原本!AC24</f>
        <v>17-L</v>
      </c>
      <c r="D33" s="435">
        <f>IF(COUNTIF($H$14:$H$30,20),VLOOKUP(20,$H$14:$CU$30,3,FALSE),0)</f>
        <v>17</v>
      </c>
      <c r="E33" s="429">
        <f>IF(COUNTIF($H$14:$H$30,20),VLOOKUP(20,$H$14:$CU$30,4,FALSE),0)</f>
        <v>22.75</v>
      </c>
      <c r="F33" s="430">
        <f ca="1">IF(COUNTIF($H$14:$H$30,20),VLOOKUP(20,$H$14:$CU$30,92,FALSE),0)</f>
        <v>6666.375</v>
      </c>
      <c r="G33" s="431">
        <f ca="1">IF(COUNTIF($H$14:$H$30,20),VLOOKUP(20,$H$14:$CW$30,94,FALSE),0)</f>
        <v>320</v>
      </c>
      <c r="I33" s="404"/>
      <c r="J33" s="226"/>
      <c r="K33" s="318"/>
      <c r="L33" s="384"/>
      <c r="M33" s="172"/>
      <c r="N33" s="64"/>
      <c r="O33" s="64"/>
      <c r="P33" s="64"/>
      <c r="Q33" s="69"/>
      <c r="R33" s="69"/>
      <c r="S33" s="69"/>
      <c r="AB33" s="1360">
        <v>1</v>
      </c>
      <c r="AC33" s="1360"/>
      <c r="AD33" s="1360"/>
      <c r="AE33" s="1360"/>
      <c r="AF33" s="1361" t="s">
        <v>60</v>
      </c>
      <c r="AG33" s="1361"/>
      <c r="AH33" s="1361"/>
      <c r="AI33" s="1361"/>
      <c r="CP33" s="64"/>
      <c r="CT33" s="64"/>
      <c r="CU33" s="64"/>
      <c r="CV33" s="64"/>
    </row>
    <row r="34" spans="1:126" ht="22.5" customHeight="1" thickBot="1">
      <c r="A34" s="443">
        <f t="shared" si="8"/>
        <v>21</v>
      </c>
      <c r="B34" s="269" t="str">
        <f>ｼﾌﾄ原本!C25</f>
        <v>S.K</v>
      </c>
      <c r="C34" s="780" t="str">
        <f>ｼﾌﾄ原本!AC25</f>
        <v>F</v>
      </c>
      <c r="D34" s="435">
        <f>IF(COUNTIF($H$14:$H$30,21),VLOOKUP(21,$H$14:$CU$30,3,FALSE),0)</f>
        <v>0</v>
      </c>
      <c r="E34" s="429">
        <f>IF(COUNTIF($H$14:$H$30,21),VLOOKUP(21,$H$14:$CU$30,4,FALSE),0)</f>
        <v>0</v>
      </c>
      <c r="F34" s="430">
        <f>IF(COUNTIF($H$14:$H$30,21),VLOOKUP(21,$H$14:$CU$30,92,FALSE),0)</f>
        <v>0</v>
      </c>
      <c r="G34" s="431">
        <f>IF(COUNTIF($H$14:$H$30,21),VLOOKUP(21,$H$14:$CW$30,94,FALSE),0)</f>
        <v>0</v>
      </c>
      <c r="I34" s="405"/>
      <c r="J34" s="1493" t="s">
        <v>189</v>
      </c>
      <c r="K34" s="1494"/>
      <c r="L34" s="1197" t="s">
        <v>190</v>
      </c>
      <c r="M34" s="1197"/>
      <c r="N34" s="1197"/>
      <c r="O34" s="1197"/>
      <c r="P34" s="1197"/>
      <c r="Q34" s="1197"/>
      <c r="R34" s="1197"/>
      <c r="S34" s="1197"/>
      <c r="T34" s="1197"/>
      <c r="U34" s="1197"/>
      <c r="V34" s="1197"/>
      <c r="W34" s="1197"/>
      <c r="Z34" s="1193" t="s">
        <v>59</v>
      </c>
      <c r="AA34" s="1153"/>
      <c r="AB34" s="1153"/>
      <c r="AC34" s="1153"/>
      <c r="AD34" s="1153"/>
      <c r="AE34" s="1153"/>
      <c r="AF34" s="1153"/>
      <c r="AG34" s="1153"/>
      <c r="AH34" s="1153"/>
      <c r="AI34" s="1153"/>
      <c r="AJ34" s="1153"/>
      <c r="AK34" s="1153"/>
      <c r="AL34" s="1153"/>
      <c r="AM34" s="1153"/>
      <c r="AN34" s="1153"/>
      <c r="AO34" s="1153"/>
      <c r="AP34" s="1153"/>
      <c r="AQ34" s="1153"/>
      <c r="AR34" s="1153"/>
      <c r="AS34" s="1153"/>
      <c r="AT34" s="1153"/>
      <c r="AU34" s="1153"/>
      <c r="AV34" s="1153"/>
      <c r="AW34" s="1153"/>
      <c r="AX34" s="1153"/>
      <c r="AY34" s="1153"/>
      <c r="AZ34" s="1153"/>
      <c r="BA34" s="1153"/>
      <c r="BB34" s="1153"/>
      <c r="BC34" s="1153"/>
      <c r="BD34" s="1153"/>
      <c r="BE34" s="1153"/>
      <c r="BF34" s="1153"/>
      <c r="BG34" s="1154"/>
      <c r="BH34" s="1152" t="s">
        <v>1</v>
      </c>
      <c r="BI34" s="1153"/>
      <c r="BJ34" s="1153"/>
      <c r="BK34" s="1153"/>
      <c r="BL34" s="1153"/>
      <c r="BM34" s="1153"/>
      <c r="BN34" s="1153"/>
      <c r="BO34" s="1153"/>
      <c r="BP34" s="1153"/>
      <c r="BQ34" s="1153"/>
      <c r="BR34" s="1153"/>
      <c r="BS34" s="1153"/>
      <c r="BT34" s="1153"/>
      <c r="BU34" s="1154"/>
      <c r="BV34" s="1152" t="s">
        <v>11</v>
      </c>
      <c r="BW34" s="1153"/>
      <c r="BX34" s="1153"/>
      <c r="BY34" s="1153"/>
      <c r="BZ34" s="1153"/>
      <c r="CA34" s="1153"/>
      <c r="CB34" s="1153"/>
      <c r="CC34" s="1153"/>
      <c r="CD34" s="1153"/>
      <c r="CE34" s="1153"/>
      <c r="CF34" s="1153"/>
      <c r="CG34" s="1153"/>
      <c r="CH34" s="1153"/>
      <c r="CI34" s="1154"/>
      <c r="CP34" s="64"/>
      <c r="CT34" s="64"/>
      <c r="CU34" s="64"/>
      <c r="CV34" s="64"/>
    </row>
    <row r="35" spans="1:126" ht="22.5" customHeight="1">
      <c r="A35" s="443">
        <f t="shared" si="8"/>
        <v>22</v>
      </c>
      <c r="B35" s="269">
        <f>ｼﾌﾄ原本!C26</f>
        <v>0</v>
      </c>
      <c r="C35" s="780">
        <f>ｼﾌﾄ原本!AC26</f>
        <v>0</v>
      </c>
      <c r="D35" s="435">
        <f>IF(COUNTIF($H$14:$H$30,22),VLOOKUP(22,$H$14:$CU$30,3,FALSE),0)</f>
        <v>0</v>
      </c>
      <c r="E35" s="429">
        <f>IF(COUNTIF($H$14:$H$30,22),VLOOKUP(22,$H$14:$CU$30,4,FALSE),0)</f>
        <v>0</v>
      </c>
      <c r="F35" s="430">
        <f>IF(COUNTIF($H$14:$H$30,22),VLOOKUP(22,$H$14:$CU$30,92,FALSE),0)</f>
        <v>0</v>
      </c>
      <c r="G35" s="431">
        <f>IF(COUNTIF($H$14:$H$30,22),VLOOKUP(22,$H$14:$CW$30,94,FALSE),0)</f>
        <v>0</v>
      </c>
      <c r="I35" s="406" t="s">
        <v>89</v>
      </c>
      <c r="J35" s="1315">
        <f>CN3*1000</f>
        <v>400000</v>
      </c>
      <c r="K35" s="1315"/>
      <c r="L35" s="1315"/>
      <c r="M35" s="1315"/>
      <c r="N35" s="1315"/>
      <c r="O35" s="1315"/>
      <c r="P35" s="1315"/>
      <c r="Q35" s="1315"/>
      <c r="R35" s="1315"/>
      <c r="S35" s="1315"/>
      <c r="T35" s="1315"/>
      <c r="U35" s="1315"/>
      <c r="V35" s="1315"/>
      <c r="W35" s="1315"/>
      <c r="Z35" s="1356">
        <f>CHOOSE($AB$33,'セールスアクション '!B5,'セールスアクション '!B13,'セールスアクション '!B21,'セールスアクション '!B29,'セールスアクション '!B37)</f>
        <v>0</v>
      </c>
      <c r="AA35" s="1355"/>
      <c r="AB35" s="1355"/>
      <c r="AC35" s="1355"/>
      <c r="AD35" s="1355"/>
      <c r="AE35" s="1355"/>
      <c r="AF35" s="1355"/>
      <c r="AG35" s="1355"/>
      <c r="AH35" s="1355"/>
      <c r="AI35" s="1355"/>
      <c r="AJ35" s="1355"/>
      <c r="AK35" s="1355"/>
      <c r="AL35" s="1355"/>
      <c r="AM35" s="1355"/>
      <c r="AN35" s="1355"/>
      <c r="AO35" s="1355"/>
      <c r="AP35" s="1355"/>
      <c r="AQ35" s="1355"/>
      <c r="AR35" s="1355"/>
      <c r="AS35" s="1355"/>
      <c r="AT35" s="1355"/>
      <c r="AU35" s="1355"/>
      <c r="AV35" s="1355"/>
      <c r="AW35" s="1355"/>
      <c r="AX35" s="1355"/>
      <c r="AY35" s="1355"/>
      <c r="AZ35" s="1355">
        <f>CHOOSE($AB$33,'セールスアクション '!I5,'セールスアクション '!I13,'セールスアクション '!I21,'セールスアクション '!I29,'セールスアクション '!I37)</f>
        <v>0</v>
      </c>
      <c r="BA35" s="1355"/>
      <c r="BB35" s="1355"/>
      <c r="BC35" s="1355"/>
      <c r="BD35" s="1355"/>
      <c r="BE35" s="1355"/>
      <c r="BF35" s="1322"/>
      <c r="BG35" s="1322"/>
      <c r="BH35" s="1365">
        <f>CHOOSE($CA$1,PMC.D!D6,PMC.D!D15,PMC.D!D24,PMC.D!D33,PMC.D!D42,PMC.D!D51)</f>
        <v>0</v>
      </c>
      <c r="BI35" s="1366"/>
      <c r="BJ35" s="1366"/>
      <c r="BK35" s="1366"/>
      <c r="BL35" s="1366"/>
      <c r="BM35" s="1366"/>
      <c r="BN35" s="1366"/>
      <c r="BO35" s="1366"/>
      <c r="BP35" s="1366"/>
      <c r="BQ35" s="1366"/>
      <c r="BR35" s="1366"/>
      <c r="BS35" s="1367"/>
      <c r="BT35" s="1322"/>
      <c r="BU35" s="1322"/>
      <c r="BV35" s="1362">
        <f>CHOOSE($CA$1,PMC.D!J6,PMC.D!J15,PMC.D!J24,PMC.D!J33,PMC.D!J42,PMC.D!J51)</f>
        <v>0</v>
      </c>
      <c r="BW35" s="1363"/>
      <c r="BX35" s="1363"/>
      <c r="BY35" s="1363"/>
      <c r="BZ35" s="1363"/>
      <c r="CA35" s="1363"/>
      <c r="CB35" s="1363"/>
      <c r="CC35" s="1363"/>
      <c r="CD35" s="1363"/>
      <c r="CE35" s="1363"/>
      <c r="CF35" s="1363"/>
      <c r="CG35" s="1364"/>
      <c r="CH35" s="1322"/>
      <c r="CI35" s="1370"/>
      <c r="CP35" s="64"/>
      <c r="CT35" s="64"/>
      <c r="CU35" s="64"/>
      <c r="CV35" s="64"/>
    </row>
    <row r="36" spans="1:126" ht="22.5" customHeight="1">
      <c r="A36" s="443">
        <f t="shared" si="8"/>
        <v>23</v>
      </c>
      <c r="B36" s="269">
        <f>ｼﾌﾄ原本!C27</f>
        <v>0</v>
      </c>
      <c r="C36" s="782">
        <f>ｼﾌﾄ原本!AC27</f>
        <v>0</v>
      </c>
      <c r="D36" s="435">
        <f>IF(COUNTIF($H$14:$H$30,23),VLOOKUP(23,$H$14:$CU$30,3,FALSE),0)</f>
        <v>0</v>
      </c>
      <c r="E36" s="429">
        <f>IF(COUNTIF($H$14:$H$30,23),VLOOKUP(23,$H$14:$CU$30,4,FALSE),0)</f>
        <v>0</v>
      </c>
      <c r="F36" s="430">
        <f>IF(COUNTIF($H$14:$H$30,23),VLOOKUP(23,$H$14:$CU$30,92,FALSE),0)</f>
        <v>0</v>
      </c>
      <c r="G36" s="431">
        <f>IF(COUNTIF($H$14:$H$30,23),VLOOKUP(23,$H$14:$CW$30,94,FALSE),0)</f>
        <v>0</v>
      </c>
      <c r="I36" s="406" t="s">
        <v>191</v>
      </c>
      <c r="J36" s="1155">
        <f>CHOOSE(CA1,ﾃﾞｰﾀ入力!W4,ﾃﾞｰﾀ入力!W5,ﾃﾞｰﾀ入力!W6,ﾃﾞｰﾀ入力!W7,ﾃﾞｰﾀ入力!W8,ﾃﾞｰﾀ入力!W9)</f>
        <v>513</v>
      </c>
      <c r="K36" s="1155"/>
      <c r="L36" s="1155"/>
      <c r="M36" s="1155"/>
      <c r="N36" s="1155"/>
      <c r="O36" s="1155"/>
      <c r="P36" s="1155"/>
      <c r="Q36" s="1155"/>
      <c r="R36" s="1155"/>
      <c r="S36" s="1155"/>
      <c r="T36" s="1155"/>
      <c r="U36" s="1155"/>
      <c r="V36" s="1155"/>
      <c r="W36" s="1155"/>
      <c r="Z36" s="1318">
        <f>CHOOSE($AB$33,'セールスアクション '!B6,'セールスアクション '!B14,'セールスアクション '!B22,'セールスアクション '!B30,'セールスアクション '!B38)</f>
        <v>0</v>
      </c>
      <c r="AA36" s="1319"/>
      <c r="AB36" s="1319"/>
      <c r="AC36" s="1319"/>
      <c r="AD36" s="1319"/>
      <c r="AE36" s="1319"/>
      <c r="AF36" s="1319"/>
      <c r="AG36" s="1319"/>
      <c r="AH36" s="1319"/>
      <c r="AI36" s="1319"/>
      <c r="AJ36" s="1319"/>
      <c r="AK36" s="1319"/>
      <c r="AL36" s="1319"/>
      <c r="AM36" s="1319"/>
      <c r="AN36" s="1319"/>
      <c r="AO36" s="1319"/>
      <c r="AP36" s="1319"/>
      <c r="AQ36" s="1319"/>
      <c r="AR36" s="1319"/>
      <c r="AS36" s="1319"/>
      <c r="AT36" s="1319"/>
      <c r="AU36" s="1319"/>
      <c r="AV36" s="1319"/>
      <c r="AW36" s="1319"/>
      <c r="AX36" s="1319"/>
      <c r="AY36" s="1319"/>
      <c r="AZ36" s="1319">
        <f>CHOOSE($AB$33,'セールスアクション '!I6,'セールスアクション '!I14,'セールスアクション '!I22,'セールスアクション '!I30,'セールスアクション '!I38)</f>
        <v>0</v>
      </c>
      <c r="BA36" s="1319"/>
      <c r="BB36" s="1319"/>
      <c r="BC36" s="1319"/>
      <c r="BD36" s="1319"/>
      <c r="BE36" s="1319"/>
      <c r="BF36" s="1127"/>
      <c r="BG36" s="1127"/>
      <c r="BH36" s="1348">
        <f>CHOOSE($CA$1,PMC.D!D7,PMC.D!D16,PMC.D!D25,PMC.D!D34,PMC.D!D43,PMC.D!D52)</f>
        <v>0</v>
      </c>
      <c r="BI36" s="1349"/>
      <c r="BJ36" s="1349"/>
      <c r="BK36" s="1349"/>
      <c r="BL36" s="1349"/>
      <c r="BM36" s="1349"/>
      <c r="BN36" s="1349"/>
      <c r="BO36" s="1349"/>
      <c r="BP36" s="1349"/>
      <c r="BQ36" s="1349"/>
      <c r="BR36" s="1349"/>
      <c r="BS36" s="1350"/>
      <c r="BT36" s="1127"/>
      <c r="BU36" s="1127"/>
      <c r="BV36" s="1348">
        <f>CHOOSE($CA$1,PMC.D!J7,PMC.D!J16,PMC.D!J25,PMC.D!J34,PMC.D!J43,PMC.D!J52)</f>
        <v>0</v>
      </c>
      <c r="BW36" s="1349"/>
      <c r="BX36" s="1349"/>
      <c r="BY36" s="1349"/>
      <c r="BZ36" s="1349"/>
      <c r="CA36" s="1349"/>
      <c r="CB36" s="1349"/>
      <c r="CC36" s="1349"/>
      <c r="CD36" s="1349"/>
      <c r="CE36" s="1349"/>
      <c r="CF36" s="1349"/>
      <c r="CG36" s="1350"/>
      <c r="CH36" s="1127"/>
      <c r="CI36" s="1371"/>
      <c r="CP36" s="64"/>
      <c r="CT36" s="64"/>
      <c r="CU36" s="64"/>
      <c r="CV36" s="64"/>
    </row>
    <row r="37" spans="1:126" ht="22.5" customHeight="1">
      <c r="A37" s="443">
        <f t="shared" si="8"/>
        <v>24</v>
      </c>
      <c r="B37" s="269">
        <f>ｼﾌﾄ原本!C28</f>
        <v>0</v>
      </c>
      <c r="C37" s="782">
        <f>ｼﾌﾄ原本!AC28</f>
        <v>0</v>
      </c>
      <c r="D37" s="435">
        <f>IF(COUNTIF($H$14:$H$30,24),VLOOKUP(24,$H$14:$CU$30,3,FALSE),0)</f>
        <v>0</v>
      </c>
      <c r="E37" s="429">
        <f>IF(COUNTIF($H$14:$H$30,24),VLOOKUP(24,$H$14:$CU$30,4,FALSE),0)</f>
        <v>0</v>
      </c>
      <c r="F37" s="430">
        <f>IF(COUNTIF($H$14:$H$30,24),VLOOKUP(24,$H$14:$CU$30,92,FALSE),0)</f>
        <v>0</v>
      </c>
      <c r="G37" s="431">
        <f>IF(COUNTIF($H$14:$H$30,24),VLOOKUP(24,$H$14:$CW$30,94,FALSE),0)</f>
        <v>0</v>
      </c>
      <c r="I37" s="406" t="s">
        <v>192</v>
      </c>
      <c r="J37" s="1315">
        <f ca="1">J35/J40</f>
        <v>6349.2063492063489</v>
      </c>
      <c r="K37" s="1315"/>
      <c r="L37" s="1169">
        <f>J35/L40</f>
        <v>6666.666666666667</v>
      </c>
      <c r="M37" s="1169"/>
      <c r="N37" s="1169"/>
      <c r="O37" s="1169"/>
      <c r="P37" s="1169"/>
      <c r="Q37" s="1169"/>
      <c r="R37" s="1169"/>
      <c r="S37" s="1169"/>
      <c r="T37" s="1169"/>
      <c r="U37" s="1169"/>
      <c r="V37" s="1169"/>
      <c r="W37" s="1169"/>
      <c r="Z37" s="1318">
        <f>CHOOSE($AB$33,'セールスアクション '!B7,'セールスアクション '!B15,'セールスアクション '!B23,'セールスアクション '!B31,'セールスアクション '!B39)</f>
        <v>0</v>
      </c>
      <c r="AA37" s="1319"/>
      <c r="AB37" s="1319"/>
      <c r="AC37" s="1319"/>
      <c r="AD37" s="1319"/>
      <c r="AE37" s="1319"/>
      <c r="AF37" s="1319"/>
      <c r="AG37" s="1319"/>
      <c r="AH37" s="1319"/>
      <c r="AI37" s="1319"/>
      <c r="AJ37" s="1319"/>
      <c r="AK37" s="1319"/>
      <c r="AL37" s="1319"/>
      <c r="AM37" s="1319"/>
      <c r="AN37" s="1319"/>
      <c r="AO37" s="1319"/>
      <c r="AP37" s="1319"/>
      <c r="AQ37" s="1319"/>
      <c r="AR37" s="1319"/>
      <c r="AS37" s="1319"/>
      <c r="AT37" s="1319"/>
      <c r="AU37" s="1319"/>
      <c r="AV37" s="1319"/>
      <c r="AW37" s="1319"/>
      <c r="AX37" s="1319"/>
      <c r="AY37" s="1319"/>
      <c r="AZ37" s="1319">
        <f>CHOOSE($AB$33,'セールスアクション '!I7,'セールスアクション '!I15,'セールスアクション '!I23,'セールスアクション '!I31,'セールスアクション '!I39)</f>
        <v>0</v>
      </c>
      <c r="BA37" s="1319"/>
      <c r="BB37" s="1319"/>
      <c r="BC37" s="1319"/>
      <c r="BD37" s="1319"/>
      <c r="BE37" s="1319"/>
      <c r="BF37" s="1127"/>
      <c r="BG37" s="1127"/>
      <c r="BH37" s="1348">
        <f>CHOOSE($CA$1,PMC.D!D8,PMC.D!D17,PMC.D!D26,PMC.D!D35,PMC.D!D44,PMC.D!D53)</f>
        <v>0</v>
      </c>
      <c r="BI37" s="1349"/>
      <c r="BJ37" s="1349"/>
      <c r="BK37" s="1349"/>
      <c r="BL37" s="1349"/>
      <c r="BM37" s="1349"/>
      <c r="BN37" s="1349"/>
      <c r="BO37" s="1349"/>
      <c r="BP37" s="1349"/>
      <c r="BQ37" s="1349"/>
      <c r="BR37" s="1349"/>
      <c r="BS37" s="1350"/>
      <c r="BT37" s="1127"/>
      <c r="BU37" s="1127"/>
      <c r="BV37" s="1348">
        <f>CHOOSE($CA$1,PMC.D!J8,PMC.D!J17,PMC.D!J26,PMC.D!J35,PMC.D!J44,PMC.D!J53)</f>
        <v>0</v>
      </c>
      <c r="BW37" s="1349"/>
      <c r="BX37" s="1349"/>
      <c r="BY37" s="1349"/>
      <c r="BZ37" s="1349"/>
      <c r="CA37" s="1349"/>
      <c r="CB37" s="1349"/>
      <c r="CC37" s="1349"/>
      <c r="CD37" s="1349"/>
      <c r="CE37" s="1349"/>
      <c r="CF37" s="1349"/>
      <c r="CG37" s="1350"/>
      <c r="CH37" s="1127"/>
      <c r="CI37" s="1371"/>
      <c r="CP37" s="64"/>
      <c r="CT37" s="64"/>
      <c r="CU37" s="64"/>
      <c r="CV37" s="64"/>
    </row>
    <row r="38" spans="1:126" ht="22.5" customHeight="1">
      <c r="A38" s="443">
        <f t="shared" si="8"/>
        <v>25</v>
      </c>
      <c r="B38" s="269">
        <f>ｼﾌﾄ原本!C29</f>
        <v>0</v>
      </c>
      <c r="C38" s="780">
        <f>ｼﾌﾄ原本!AC29</f>
        <v>0</v>
      </c>
      <c r="D38" s="435">
        <f>IF(COUNTIF($H$14:$H$30,25),VLOOKUP(25,$H$14:$CU$30,3,FALSE),0)</f>
        <v>0</v>
      </c>
      <c r="E38" s="429">
        <f>IF(COUNTIF($H$14:$H$30,25),VLOOKUP(25,$H$14:$CU$30,4,FALSE),0)</f>
        <v>0</v>
      </c>
      <c r="F38" s="430">
        <f>IF(COUNTIF($H$14:$H$30,25),VLOOKUP(25,$H$14:$CU$30,92,FALSE),0)</f>
        <v>0</v>
      </c>
      <c r="G38" s="431">
        <f>IF(COUNTIF($H$14:$H$30,25),VLOOKUP(25,$H$14:$CW$30,94,FALSE),0)</f>
        <v>0</v>
      </c>
      <c r="I38" s="406" t="s">
        <v>193</v>
      </c>
      <c r="J38" s="1480">
        <f ca="1">J36/J40</f>
        <v>8.1428571428571423</v>
      </c>
      <c r="K38" s="1480"/>
      <c r="L38" s="1194">
        <f>J36/L40</f>
        <v>8.5500000000000007</v>
      </c>
      <c r="M38" s="1194"/>
      <c r="N38" s="1194"/>
      <c r="O38" s="1194"/>
      <c r="P38" s="1194"/>
      <c r="Q38" s="1194"/>
      <c r="R38" s="1194"/>
      <c r="S38" s="1194"/>
      <c r="T38" s="1194"/>
      <c r="U38" s="1194"/>
      <c r="V38" s="1194"/>
      <c r="W38" s="1194"/>
      <c r="Z38" s="1318">
        <f>CHOOSE($AB$33,'セールスアクション '!B8,'セールスアクション '!B16,'セールスアクション '!B24,'セールスアクション '!B32,'セールスアクション '!B40)</f>
        <v>0</v>
      </c>
      <c r="AA38" s="1319"/>
      <c r="AB38" s="1319"/>
      <c r="AC38" s="1319"/>
      <c r="AD38" s="1319"/>
      <c r="AE38" s="1319"/>
      <c r="AF38" s="1319"/>
      <c r="AG38" s="1319"/>
      <c r="AH38" s="1319"/>
      <c r="AI38" s="1319"/>
      <c r="AJ38" s="1319"/>
      <c r="AK38" s="1319"/>
      <c r="AL38" s="1319"/>
      <c r="AM38" s="1319"/>
      <c r="AN38" s="1319"/>
      <c r="AO38" s="1319"/>
      <c r="AP38" s="1319"/>
      <c r="AQ38" s="1319"/>
      <c r="AR38" s="1319"/>
      <c r="AS38" s="1319"/>
      <c r="AT38" s="1319"/>
      <c r="AU38" s="1319"/>
      <c r="AV38" s="1319"/>
      <c r="AW38" s="1319"/>
      <c r="AX38" s="1319"/>
      <c r="AY38" s="1319"/>
      <c r="AZ38" s="1319">
        <f>CHOOSE($AB$33,'セールスアクション '!I8,'セールスアクション '!I16,'セールスアクション '!I24,'セールスアクション '!I32,'セールスアクション '!I40)</f>
        <v>0</v>
      </c>
      <c r="BA38" s="1319"/>
      <c r="BB38" s="1319"/>
      <c r="BC38" s="1319"/>
      <c r="BD38" s="1319"/>
      <c r="BE38" s="1319"/>
      <c r="BF38" s="1127"/>
      <c r="BG38" s="1127"/>
      <c r="BH38" s="1348">
        <f>CHOOSE($CA$1,PMC.D!D9,PMC.D!D18,PMC.D!D27,PMC.D!D36,PMC.D!D45,PMC.D!D54)</f>
        <v>0</v>
      </c>
      <c r="BI38" s="1349"/>
      <c r="BJ38" s="1349"/>
      <c r="BK38" s="1349"/>
      <c r="BL38" s="1349"/>
      <c r="BM38" s="1349"/>
      <c r="BN38" s="1349"/>
      <c r="BO38" s="1349"/>
      <c r="BP38" s="1349"/>
      <c r="BQ38" s="1349"/>
      <c r="BR38" s="1349"/>
      <c r="BS38" s="1350"/>
      <c r="BT38" s="1127"/>
      <c r="BU38" s="1127"/>
      <c r="BV38" s="1348">
        <f>CHOOSE($CA$1,PMC.D!J9,PMC.D!J18,PMC.D!J27,PMC.D!J36,PMC.D!J45,PMC.D!J54)</f>
        <v>0</v>
      </c>
      <c r="BW38" s="1349"/>
      <c r="BX38" s="1349"/>
      <c r="BY38" s="1349"/>
      <c r="BZ38" s="1349"/>
      <c r="CA38" s="1349"/>
      <c r="CB38" s="1349"/>
      <c r="CC38" s="1349"/>
      <c r="CD38" s="1349"/>
      <c r="CE38" s="1349"/>
      <c r="CF38" s="1349"/>
      <c r="CG38" s="1350"/>
      <c r="CH38" s="1127"/>
      <c r="CI38" s="1371"/>
      <c r="CP38" s="64"/>
      <c r="CT38" s="64"/>
      <c r="CU38" s="64"/>
      <c r="CV38" s="64"/>
    </row>
    <row r="39" spans="1:126" ht="22.5" customHeight="1" thickBot="1">
      <c r="A39" s="443">
        <f t="shared" si="8"/>
        <v>26</v>
      </c>
      <c r="B39" s="269">
        <f>ｼﾌﾄ原本!C30</f>
        <v>0</v>
      </c>
      <c r="C39" s="780">
        <f>ｼﾌﾄ原本!AC30</f>
        <v>0</v>
      </c>
      <c r="D39" s="435">
        <f>IF(COUNTIF($H$14:$H$30,26),VLOOKUP(26,$H$14:$CU$30,3,FALSE),0)</f>
        <v>0</v>
      </c>
      <c r="E39" s="429">
        <f>IF(COUNTIF($H$14:$H$30,26),VLOOKUP(26,$H$14:$CU$30,4,FALSE),0)</f>
        <v>0</v>
      </c>
      <c r="F39" s="430">
        <f>IF(COUNTIF($H$14:$H$30,26),VLOOKUP(26,$H$14:$CU$30,92,FALSE),0)</f>
        <v>0</v>
      </c>
      <c r="G39" s="431">
        <f>IF(COUNTIF($H$14:$H$30,26),VLOOKUP(26,$H$14:$CW$30,94,FALSE),0)</f>
        <v>0</v>
      </c>
      <c r="I39" s="406" t="s">
        <v>194</v>
      </c>
      <c r="J39" s="424">
        <f ca="1">SUMIF(CV14:CV30,"&gt;1500",CP14:CQ30)</f>
        <v>6.75</v>
      </c>
      <c r="K39" s="425">
        <f ca="1">SUMIF(CV14:CV30,"&lt;2000",CP14:CQ30)</f>
        <v>56.25</v>
      </c>
      <c r="L39" s="1302">
        <f ca="1">SUMIF(CV14:CV30,"&gt;1500",CP14:CQ30)</f>
        <v>6.75</v>
      </c>
      <c r="M39" s="1302"/>
      <c r="N39" s="1302"/>
      <c r="O39" s="1302"/>
      <c r="P39" s="1302"/>
      <c r="Q39" s="1302"/>
      <c r="R39" s="1302">
        <f ca="1">L40-L39</f>
        <v>53.25</v>
      </c>
      <c r="S39" s="1302"/>
      <c r="T39" s="1302"/>
      <c r="U39" s="1302"/>
      <c r="V39" s="1302"/>
      <c r="W39" s="1302"/>
      <c r="X39" s="65"/>
      <c r="Y39" s="65"/>
      <c r="Z39" s="1320">
        <f>CHOOSE($AB$33,'セールスアクション '!B9,'セールスアクション '!B17,'セールスアクション '!B25,'セールスアクション '!B33,'セールスアクション '!B41)</f>
        <v>0</v>
      </c>
      <c r="AA39" s="1321"/>
      <c r="AB39" s="1321"/>
      <c r="AC39" s="1321"/>
      <c r="AD39" s="1321"/>
      <c r="AE39" s="1321"/>
      <c r="AF39" s="1321"/>
      <c r="AG39" s="1321"/>
      <c r="AH39" s="1321"/>
      <c r="AI39" s="1321"/>
      <c r="AJ39" s="1321"/>
      <c r="AK39" s="1321"/>
      <c r="AL39" s="1321"/>
      <c r="AM39" s="1321"/>
      <c r="AN39" s="1321"/>
      <c r="AO39" s="1321"/>
      <c r="AP39" s="1321"/>
      <c r="AQ39" s="1321"/>
      <c r="AR39" s="1321"/>
      <c r="AS39" s="1321"/>
      <c r="AT39" s="1321"/>
      <c r="AU39" s="1321"/>
      <c r="AV39" s="1321"/>
      <c r="AW39" s="1321"/>
      <c r="AX39" s="1321"/>
      <c r="AY39" s="1321"/>
      <c r="AZ39" s="1321">
        <f>CHOOSE($AB$33,'セールスアクション '!I9,'セールスアクション '!I17,'セールスアクション '!I25,'セールスアクション '!I33,'セールスアクション '!I41)</f>
        <v>0</v>
      </c>
      <c r="BA39" s="1321"/>
      <c r="BB39" s="1321"/>
      <c r="BC39" s="1321"/>
      <c r="BD39" s="1321"/>
      <c r="BE39" s="1321"/>
      <c r="BF39" s="1368"/>
      <c r="BG39" s="1368"/>
      <c r="BH39" s="1357">
        <f>CHOOSE($CA$1,PMC.D!D10,PMC.D!D19,PMC.D!D28,PMC.D!D37,PMC.D!D46,PMC.D!D55)</f>
        <v>0</v>
      </c>
      <c r="BI39" s="1358"/>
      <c r="BJ39" s="1358"/>
      <c r="BK39" s="1358"/>
      <c r="BL39" s="1358"/>
      <c r="BM39" s="1358"/>
      <c r="BN39" s="1358"/>
      <c r="BO39" s="1358"/>
      <c r="BP39" s="1358"/>
      <c r="BQ39" s="1358"/>
      <c r="BR39" s="1358"/>
      <c r="BS39" s="1359"/>
      <c r="BT39" s="1368"/>
      <c r="BU39" s="1368"/>
      <c r="BV39" s="1357">
        <f>CHOOSE($CA$1,PMC.D!J10,PMC.D!J19,PMC.D!J28,PMC.D!J37,PMC.D!J46,PMC.D!J55)</f>
        <v>0</v>
      </c>
      <c r="BW39" s="1358"/>
      <c r="BX39" s="1358"/>
      <c r="BY39" s="1358"/>
      <c r="BZ39" s="1358"/>
      <c r="CA39" s="1358"/>
      <c r="CB39" s="1358"/>
      <c r="CC39" s="1358"/>
      <c r="CD39" s="1358"/>
      <c r="CE39" s="1358"/>
      <c r="CF39" s="1358"/>
      <c r="CG39" s="1359"/>
      <c r="CH39" s="1368"/>
      <c r="CI39" s="1369"/>
      <c r="CP39" s="64"/>
      <c r="CT39" s="64"/>
      <c r="CU39" s="64"/>
      <c r="CV39" s="64"/>
    </row>
    <row r="40" spans="1:126" ht="22.5" customHeight="1">
      <c r="A40" s="443">
        <f t="shared" si="8"/>
        <v>27</v>
      </c>
      <c r="B40" s="269">
        <f>ｼﾌﾄ原本!C31</f>
        <v>0</v>
      </c>
      <c r="C40" s="780">
        <f>ｼﾌﾄ原本!AC31</f>
        <v>0</v>
      </c>
      <c r="D40" s="435">
        <f>IF(COUNTIF($H$14:$H$30,27),VLOOKUP(27,$H$14:$CU$30,3,FALSE),0)</f>
        <v>0</v>
      </c>
      <c r="E40" s="429">
        <f>IF(COUNTIF($H$14:$H$30,27),VLOOKUP(27,$H$14:$CU$30,4,FALSE),0)</f>
        <v>0</v>
      </c>
      <c r="F40" s="430">
        <f>IF(COUNTIF($H$14:$H$30,27),VLOOKUP(27,$H$14:$CU$30,92,FALSE),0)</f>
        <v>0</v>
      </c>
      <c r="G40" s="431">
        <f>IF(COUNTIF($H$14:$H$30,27),VLOOKUP(27,$H$14:$CW$30,94,FALSE),0)</f>
        <v>0</v>
      </c>
      <c r="I40" s="406" t="s">
        <v>195</v>
      </c>
      <c r="J40" s="1479">
        <f ca="1">J39+K39</f>
        <v>63</v>
      </c>
      <c r="K40" s="1479"/>
      <c r="L40" s="1302">
        <f>CN11-CN8</f>
        <v>60</v>
      </c>
      <c r="M40" s="1302"/>
      <c r="N40" s="1302"/>
      <c r="O40" s="1302"/>
      <c r="P40" s="1302"/>
      <c r="Q40" s="1302"/>
      <c r="R40" s="1302"/>
      <c r="S40" s="1302"/>
      <c r="T40" s="1302"/>
      <c r="U40" s="1302"/>
      <c r="V40" s="1302"/>
      <c r="W40" s="1302"/>
      <c r="X40" s="386"/>
      <c r="Y40" s="387"/>
      <c r="Z40" s="1387"/>
      <c r="AA40" s="1373"/>
      <c r="AB40" s="1373"/>
      <c r="AC40" s="1373"/>
      <c r="AD40" s="1373"/>
      <c r="AE40" s="1373"/>
      <c r="AF40" s="1373"/>
      <c r="AG40" s="1373"/>
      <c r="AH40" s="1373"/>
      <c r="AI40" s="1373"/>
      <c r="AJ40" s="1373"/>
      <c r="AK40" s="1373"/>
      <c r="AL40" s="1373"/>
      <c r="AM40" s="1373"/>
      <c r="AN40" s="1373"/>
      <c r="AO40" s="1373"/>
      <c r="AP40" s="1373"/>
      <c r="AQ40" s="1373"/>
      <c r="AR40" s="1373"/>
      <c r="AS40" s="1373"/>
      <c r="AT40" s="1373"/>
      <c r="AU40" s="1373"/>
      <c r="AV40" s="1373"/>
      <c r="AW40" s="1373"/>
      <c r="AX40" s="1373"/>
      <c r="AY40" s="1373"/>
      <c r="AZ40" s="1373"/>
      <c r="BA40" s="1373"/>
      <c r="BB40" s="1373"/>
      <c r="BC40" s="1373"/>
      <c r="BD40" s="1373"/>
      <c r="BE40" s="1373"/>
      <c r="BF40" s="1373"/>
      <c r="BG40" s="1373"/>
      <c r="BH40" s="1373"/>
      <c r="BI40" s="1373"/>
      <c r="BJ40" s="1373"/>
      <c r="BK40" s="1373"/>
      <c r="BL40" s="1373"/>
      <c r="BM40" s="1373"/>
      <c r="BN40" s="1373"/>
      <c r="BO40" s="1373"/>
      <c r="BP40" s="1373"/>
      <c r="BQ40" s="1373"/>
      <c r="BR40" s="1373"/>
      <c r="BS40" s="1373"/>
      <c r="BT40" s="1373"/>
      <c r="BU40" s="1373"/>
      <c r="BV40" s="1373"/>
      <c r="BW40" s="1373"/>
      <c r="BX40" s="1373"/>
      <c r="BY40" s="1373"/>
      <c r="BZ40" s="1373"/>
      <c r="CA40" s="1373"/>
      <c r="CB40" s="1373"/>
      <c r="CC40" s="1373"/>
      <c r="CD40" s="1373"/>
      <c r="CE40" s="1373"/>
      <c r="CF40" s="1373"/>
      <c r="CG40" s="1373"/>
      <c r="CH40" s="1373"/>
      <c r="CI40" s="1374"/>
      <c r="CP40" s="64"/>
      <c r="CT40" s="64"/>
      <c r="CU40" s="64"/>
      <c r="CV40" s="64"/>
    </row>
    <row r="41" spans="1:126" ht="22.5" customHeight="1">
      <c r="A41" s="443">
        <f t="shared" si="8"/>
        <v>28</v>
      </c>
      <c r="B41" s="269" t="str">
        <f>ｼﾌﾄ原本!C32</f>
        <v>A.M（本部）</v>
      </c>
      <c r="C41" s="780">
        <f>ｼﾌﾄ原本!AC32</f>
        <v>0</v>
      </c>
      <c r="D41" s="435">
        <f>IF(COUNTIF($H$14:$H$30,28),VLOOKUP(28,$H$14:$CU$30,3,FALSE),0)</f>
        <v>0</v>
      </c>
      <c r="E41" s="429">
        <f>IF(COUNTIF($H$14:$H$30,28),VLOOKUP(28,$H$14:$CU$30,4,FALSE),0)</f>
        <v>0</v>
      </c>
      <c r="F41" s="430">
        <f>IF(COUNTIF($H$14:$H$30,28),VLOOKUP(28,$H$14:$CU$30,92,FALSE),0)</f>
        <v>0</v>
      </c>
      <c r="G41" s="431">
        <f>IF(COUNTIF($H$14:$H$30,28),VLOOKUP(28,$H$14:$CW$30,94,FALSE),0)</f>
        <v>0</v>
      </c>
      <c r="I41" s="407" t="s">
        <v>197</v>
      </c>
      <c r="J41" s="1478">
        <f ca="1">SUMIF(CV14:CV30,"&lt;2000",CU14:CU30)</f>
        <v>74055.4375</v>
      </c>
      <c r="K41" s="1478"/>
      <c r="L41" s="1169">
        <f ca="1">R39*ﾃﾞｰﾀ入力!A8</f>
        <v>67095</v>
      </c>
      <c r="M41" s="1169"/>
      <c r="N41" s="1169"/>
      <c r="O41" s="1169"/>
      <c r="P41" s="1169"/>
      <c r="Q41" s="1169"/>
      <c r="R41" s="1169"/>
      <c r="S41" s="1169"/>
      <c r="T41" s="1169"/>
      <c r="U41" s="1169"/>
      <c r="V41" s="1169"/>
      <c r="W41" s="1169"/>
      <c r="X41" s="389"/>
      <c r="Y41" s="390"/>
      <c r="Z41" s="1375"/>
      <c r="AA41" s="1376"/>
      <c r="AB41" s="1376"/>
      <c r="AC41" s="1376"/>
      <c r="AD41" s="1376"/>
      <c r="AE41" s="1376"/>
      <c r="AF41" s="1376"/>
      <c r="AG41" s="1376"/>
      <c r="AH41" s="1376"/>
      <c r="AI41" s="1376"/>
      <c r="AJ41" s="1376"/>
      <c r="AK41" s="1376"/>
      <c r="AL41" s="1376"/>
      <c r="AM41" s="1376"/>
      <c r="AN41" s="1376"/>
      <c r="AO41" s="1376"/>
      <c r="AP41" s="1376"/>
      <c r="AQ41" s="1376"/>
      <c r="AR41" s="1376"/>
      <c r="AS41" s="1376"/>
      <c r="AT41" s="1376"/>
      <c r="AU41" s="1376"/>
      <c r="AV41" s="1376"/>
      <c r="AW41" s="1376"/>
      <c r="AX41" s="1376"/>
      <c r="AY41" s="1376"/>
      <c r="AZ41" s="1376"/>
      <c r="BA41" s="1376"/>
      <c r="BB41" s="1376"/>
      <c r="BC41" s="1376"/>
      <c r="BD41" s="1376"/>
      <c r="BE41" s="1376"/>
      <c r="BF41" s="1376"/>
      <c r="BG41" s="1376"/>
      <c r="BH41" s="1376"/>
      <c r="BI41" s="1376"/>
      <c r="BJ41" s="1376"/>
      <c r="BK41" s="1376"/>
      <c r="BL41" s="1376"/>
      <c r="BM41" s="1376"/>
      <c r="BN41" s="1376"/>
      <c r="BO41" s="1376"/>
      <c r="BP41" s="1376"/>
      <c r="BQ41" s="1376"/>
      <c r="BR41" s="1376"/>
      <c r="BS41" s="1376"/>
      <c r="BT41" s="1376"/>
      <c r="BU41" s="1376"/>
      <c r="BV41" s="1376"/>
      <c r="BW41" s="1376"/>
      <c r="BX41" s="1376"/>
      <c r="BY41" s="1376"/>
      <c r="BZ41" s="1376"/>
      <c r="CA41" s="1376"/>
      <c r="CB41" s="1376"/>
      <c r="CC41" s="1376"/>
      <c r="CD41" s="1376"/>
      <c r="CE41" s="1376"/>
      <c r="CF41" s="1376"/>
      <c r="CG41" s="1376"/>
      <c r="CH41" s="1376"/>
      <c r="CI41" s="1377"/>
      <c r="CP41" s="64"/>
      <c r="CT41" s="64"/>
      <c r="CU41" s="64"/>
      <c r="CV41" s="64"/>
    </row>
    <row r="42" spans="1:126" ht="22.5" customHeight="1">
      <c r="A42" s="443">
        <f t="shared" si="8"/>
        <v>29</v>
      </c>
      <c r="B42" s="269" t="str">
        <f>ｼﾌﾄ原本!C33</f>
        <v>S.I（本部</v>
      </c>
      <c r="C42" s="780">
        <f>ｼﾌﾄ原本!AC33</f>
        <v>0</v>
      </c>
      <c r="D42" s="435">
        <f>IF(COUNTIF($H$14:$H$30,29),VLOOKUP(29,$H$14:$CU$30,3,FALSE),0)</f>
        <v>0</v>
      </c>
      <c r="E42" s="429">
        <f>IF(COUNTIF($H$14:$H$30,29),VLOOKUP(29,$H$14:$CU$30,4,FALSE),0)</f>
        <v>0</v>
      </c>
      <c r="F42" s="430">
        <f>IF(COUNTIF($H$14:$H$30,29),VLOOKUP(29,$H$14:$CU$30,92,FALSE),0)</f>
        <v>0</v>
      </c>
      <c r="G42" s="431">
        <f>IF(COUNTIF($H$14:$H$30,29),VLOOKUP(29,$H$14:$CW$30,94,FALSE),0)</f>
        <v>0</v>
      </c>
      <c r="I42" s="406" t="s">
        <v>201</v>
      </c>
      <c r="J42" s="1187">
        <f ca="1">(J41)/J35</f>
        <v>0.18513859375</v>
      </c>
      <c r="K42" s="1187"/>
      <c r="L42" s="1187">
        <f ca="1">L41/J35</f>
        <v>0.16773750000000001</v>
      </c>
      <c r="M42" s="1187"/>
      <c r="N42" s="1187"/>
      <c r="O42" s="1187"/>
      <c r="P42" s="1187"/>
      <c r="Q42" s="1187"/>
      <c r="R42" s="1187"/>
      <c r="S42" s="1187"/>
      <c r="T42" s="1187"/>
      <c r="U42" s="1187"/>
      <c r="V42" s="1187"/>
      <c r="W42" s="1187"/>
      <c r="X42" s="392"/>
      <c r="Y42" s="393"/>
      <c r="Z42" s="1375"/>
      <c r="AA42" s="1376"/>
      <c r="AB42" s="1376"/>
      <c r="AC42" s="1376"/>
      <c r="AD42" s="1376"/>
      <c r="AE42" s="1376"/>
      <c r="AF42" s="1376"/>
      <c r="AG42" s="1376"/>
      <c r="AH42" s="1376"/>
      <c r="AI42" s="1376"/>
      <c r="AJ42" s="1376"/>
      <c r="AK42" s="1376"/>
      <c r="AL42" s="1376"/>
      <c r="AM42" s="1376"/>
      <c r="AN42" s="1376"/>
      <c r="AO42" s="1376"/>
      <c r="AP42" s="1376"/>
      <c r="AQ42" s="1376"/>
      <c r="AR42" s="1376"/>
      <c r="AS42" s="1376"/>
      <c r="AT42" s="1376"/>
      <c r="AU42" s="1376"/>
      <c r="AV42" s="1376"/>
      <c r="AW42" s="1376"/>
      <c r="AX42" s="1376"/>
      <c r="AY42" s="1376"/>
      <c r="AZ42" s="1376"/>
      <c r="BA42" s="1376"/>
      <c r="BB42" s="1376"/>
      <c r="BC42" s="1376"/>
      <c r="BD42" s="1376"/>
      <c r="BE42" s="1376"/>
      <c r="BF42" s="1376"/>
      <c r="BG42" s="1376"/>
      <c r="BH42" s="1376"/>
      <c r="BI42" s="1376"/>
      <c r="BJ42" s="1376"/>
      <c r="BK42" s="1376"/>
      <c r="BL42" s="1376"/>
      <c r="BM42" s="1376"/>
      <c r="BN42" s="1376"/>
      <c r="BO42" s="1376"/>
      <c r="BP42" s="1376"/>
      <c r="BQ42" s="1376"/>
      <c r="BR42" s="1376"/>
      <c r="BS42" s="1376"/>
      <c r="BT42" s="1376"/>
      <c r="BU42" s="1376"/>
      <c r="BV42" s="1376"/>
      <c r="BW42" s="1376"/>
      <c r="BX42" s="1376"/>
      <c r="BY42" s="1376"/>
      <c r="BZ42" s="1376"/>
      <c r="CA42" s="1376"/>
      <c r="CB42" s="1376"/>
      <c r="CC42" s="1376"/>
      <c r="CD42" s="1376"/>
      <c r="CE42" s="1376"/>
      <c r="CF42" s="1376"/>
      <c r="CG42" s="1376"/>
      <c r="CH42" s="1376"/>
      <c r="CI42" s="1377"/>
      <c r="CP42" s="64"/>
      <c r="CT42" s="64"/>
      <c r="CU42" s="64"/>
      <c r="CV42" s="64"/>
    </row>
    <row r="43" spans="1:126" ht="22.5" customHeight="1">
      <c r="A43" s="443">
        <f t="shared" si="8"/>
        <v>30</v>
      </c>
      <c r="B43" s="269" t="str">
        <f>ｼﾌﾄ原本!C34</f>
        <v>不足①</v>
      </c>
      <c r="C43" s="780">
        <f>ｼﾌﾄ原本!AC34</f>
        <v>0</v>
      </c>
      <c r="D43" s="435">
        <f>IF(COUNTIF($H$14:$H$30,30),VLOOKUP(30,$H$14:$CU$30,3,FALSE),0)</f>
        <v>0</v>
      </c>
      <c r="E43" s="429">
        <f>IF(COUNTIF($H$14:$H$30,30),VLOOKUP(30,$H$14:$CU$30,4,FALSE),0)</f>
        <v>0</v>
      </c>
      <c r="F43" s="430">
        <f>IF(COUNTIF($H$14:$H$30,30),VLOOKUP(30,$H$14:$CU$30,92,FALSE),0)</f>
        <v>0</v>
      </c>
      <c r="G43" s="431">
        <f>IF(COUNTIF($H$14:$H$30,30),VLOOKUP(30,$H$14:$CW$30,94,FALSE),0)</f>
        <v>0</v>
      </c>
      <c r="I43" s="408"/>
      <c r="J43" s="396"/>
      <c r="K43" s="396"/>
      <c r="L43" s="396"/>
      <c r="M43" s="396"/>
      <c r="N43" s="396"/>
      <c r="O43" s="396"/>
      <c r="P43" s="396"/>
      <c r="Q43" s="396"/>
      <c r="R43" s="396"/>
      <c r="S43" s="396"/>
      <c r="T43" s="396"/>
      <c r="U43" s="396"/>
      <c r="V43" s="396"/>
      <c r="W43" s="396"/>
      <c r="Z43" s="1375"/>
      <c r="AA43" s="1376"/>
      <c r="AB43" s="1376"/>
      <c r="AC43" s="1376"/>
      <c r="AD43" s="1376"/>
      <c r="AE43" s="1376"/>
      <c r="AF43" s="1376"/>
      <c r="AG43" s="1376"/>
      <c r="AH43" s="1376"/>
      <c r="AI43" s="1376"/>
      <c r="AJ43" s="1376"/>
      <c r="AK43" s="1376"/>
      <c r="AL43" s="1376"/>
      <c r="AM43" s="1376"/>
      <c r="AN43" s="1376"/>
      <c r="AO43" s="1376"/>
      <c r="AP43" s="1376"/>
      <c r="AQ43" s="1376"/>
      <c r="AR43" s="1376"/>
      <c r="AS43" s="1376"/>
      <c r="AT43" s="1376"/>
      <c r="AU43" s="1376"/>
      <c r="AV43" s="1376"/>
      <c r="AW43" s="1376"/>
      <c r="AX43" s="1376"/>
      <c r="AY43" s="1376"/>
      <c r="AZ43" s="1376"/>
      <c r="BA43" s="1376"/>
      <c r="BB43" s="1376"/>
      <c r="BC43" s="1376"/>
      <c r="BD43" s="1376"/>
      <c r="BE43" s="1376"/>
      <c r="BF43" s="1376"/>
      <c r="BG43" s="1376"/>
      <c r="BH43" s="1376"/>
      <c r="BI43" s="1376"/>
      <c r="BJ43" s="1376"/>
      <c r="BK43" s="1376"/>
      <c r="BL43" s="1376"/>
      <c r="BM43" s="1376"/>
      <c r="BN43" s="1376"/>
      <c r="BO43" s="1376"/>
      <c r="BP43" s="1376"/>
      <c r="BQ43" s="1376"/>
      <c r="BR43" s="1376"/>
      <c r="BS43" s="1376"/>
      <c r="BT43" s="1376"/>
      <c r="BU43" s="1376"/>
      <c r="BV43" s="1376"/>
      <c r="BW43" s="1376"/>
      <c r="BX43" s="1376"/>
      <c r="BY43" s="1376"/>
      <c r="BZ43" s="1376"/>
      <c r="CA43" s="1376"/>
      <c r="CB43" s="1376"/>
      <c r="CC43" s="1376"/>
      <c r="CD43" s="1376"/>
      <c r="CE43" s="1376"/>
      <c r="CF43" s="1376"/>
      <c r="CG43" s="1376"/>
      <c r="CH43" s="1376"/>
      <c r="CI43" s="1377"/>
      <c r="CP43" s="64"/>
      <c r="CT43" s="64"/>
      <c r="CU43" s="64"/>
      <c r="CV43" s="64"/>
    </row>
    <row r="44" spans="1:126" ht="22.5" customHeight="1">
      <c r="A44" s="443">
        <f t="shared" si="8"/>
        <v>31</v>
      </c>
      <c r="B44" s="269">
        <f>ｼﾌﾄ原本!C35</f>
        <v>0</v>
      </c>
      <c r="C44" s="785">
        <f>ｼﾌﾄ原本!E35</f>
        <v>0</v>
      </c>
      <c r="D44" s="435">
        <f>IF(COUNTIF($H$14:$H$30,31),VLOOKUP(31,$H$14:$CU$30,3,FALSE),0)</f>
        <v>0</v>
      </c>
      <c r="E44" s="429">
        <f>IF(COUNTIF($H$14:$H$30,31),VLOOKUP(31,$H$14:$CU$30,4,FALSE),0)</f>
        <v>0</v>
      </c>
      <c r="F44" s="430">
        <f>IF(COUNTIF($H$14:$H$30,31),VLOOKUP(31,$H$14:$CU$30,92,FALSE),0)</f>
        <v>0</v>
      </c>
      <c r="G44" s="431">
        <f>IF(COUNTIF($H$14:$H$30,31),VLOOKUP(31,$H$14:$CW$30,94,FALSE),0)</f>
        <v>0</v>
      </c>
      <c r="I44" s="408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Z44" s="1375"/>
      <c r="AA44" s="1376"/>
      <c r="AB44" s="1376"/>
      <c r="AC44" s="1376"/>
      <c r="AD44" s="1376"/>
      <c r="AE44" s="1376"/>
      <c r="AF44" s="1376"/>
      <c r="AG44" s="1376"/>
      <c r="AH44" s="1376"/>
      <c r="AI44" s="1376"/>
      <c r="AJ44" s="1376"/>
      <c r="AK44" s="1376"/>
      <c r="AL44" s="1376"/>
      <c r="AM44" s="1376"/>
      <c r="AN44" s="1376"/>
      <c r="AO44" s="1376"/>
      <c r="AP44" s="1376"/>
      <c r="AQ44" s="1376"/>
      <c r="AR44" s="1376"/>
      <c r="AS44" s="1376"/>
      <c r="AT44" s="1376"/>
      <c r="AU44" s="1376"/>
      <c r="AV44" s="1376"/>
      <c r="AW44" s="1376"/>
      <c r="AX44" s="1376"/>
      <c r="AY44" s="1376"/>
      <c r="AZ44" s="1376"/>
      <c r="BA44" s="1376"/>
      <c r="BB44" s="1376"/>
      <c r="BC44" s="1376"/>
      <c r="BD44" s="1376"/>
      <c r="BE44" s="1376"/>
      <c r="BF44" s="1376"/>
      <c r="BG44" s="1376"/>
      <c r="BH44" s="1376"/>
      <c r="BI44" s="1376"/>
      <c r="BJ44" s="1376"/>
      <c r="BK44" s="1376"/>
      <c r="BL44" s="1376"/>
      <c r="BM44" s="1376"/>
      <c r="BN44" s="1376"/>
      <c r="BO44" s="1376"/>
      <c r="BP44" s="1376"/>
      <c r="BQ44" s="1376"/>
      <c r="BR44" s="1376"/>
      <c r="BS44" s="1376"/>
      <c r="BT44" s="1376"/>
      <c r="BU44" s="1376"/>
      <c r="BV44" s="1376"/>
      <c r="BW44" s="1376"/>
      <c r="BX44" s="1376"/>
      <c r="BY44" s="1376"/>
      <c r="BZ44" s="1376"/>
      <c r="CA44" s="1376"/>
      <c r="CB44" s="1376"/>
      <c r="CC44" s="1376"/>
      <c r="CD44" s="1376"/>
      <c r="CE44" s="1376"/>
      <c r="CF44" s="1376"/>
      <c r="CG44" s="1376"/>
      <c r="CH44" s="1376"/>
      <c r="CI44" s="1377"/>
    </row>
    <row r="45" spans="1:126" ht="22.5" customHeight="1" thickBot="1">
      <c r="A45" s="443">
        <f t="shared" si="8"/>
        <v>32</v>
      </c>
      <c r="B45" s="269">
        <f>ｼﾌﾄ原本!C36</f>
        <v>0</v>
      </c>
      <c r="C45" s="785">
        <f>ｼﾌﾄ原本!E36</f>
        <v>0</v>
      </c>
      <c r="D45" s="435">
        <f>IF(COUNTIF($H$14:$H$30,32),VLOOKUP(32,$H$14:$CU$30,3,FALSE),0)</f>
        <v>0</v>
      </c>
      <c r="E45" s="429">
        <f>IF(COUNTIF($H$14:$H$30,32),VLOOKUP(32,$H$14:$CU$30,4,FALSE),0)</f>
        <v>0</v>
      </c>
      <c r="F45" s="430">
        <f>IF(COUNTIF($H$14:$H$30,32),VLOOKUP(32,$H$14:$CU$30,92,FALSE),0)</f>
        <v>0</v>
      </c>
      <c r="G45" s="431">
        <f>IF(COUNTIF($H$14:$H$30,32),VLOOKUP(32,$H$14:$CW$30,94,FALSE),0)</f>
        <v>0</v>
      </c>
      <c r="I45" s="408"/>
      <c r="J45" s="396"/>
      <c r="K45" s="396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6"/>
      <c r="Z45" s="1378"/>
      <c r="AA45" s="1379"/>
      <c r="AB45" s="1379"/>
      <c r="AC45" s="1379"/>
      <c r="AD45" s="1379"/>
      <c r="AE45" s="1379"/>
      <c r="AF45" s="1379"/>
      <c r="AG45" s="1379"/>
      <c r="AH45" s="1379"/>
      <c r="AI45" s="1379"/>
      <c r="AJ45" s="1379"/>
      <c r="AK45" s="1379"/>
      <c r="AL45" s="1379"/>
      <c r="AM45" s="1379"/>
      <c r="AN45" s="1379"/>
      <c r="AO45" s="1379"/>
      <c r="AP45" s="1379"/>
      <c r="AQ45" s="1379"/>
      <c r="AR45" s="1379"/>
      <c r="AS45" s="1379"/>
      <c r="AT45" s="1379"/>
      <c r="AU45" s="1379"/>
      <c r="AV45" s="1379"/>
      <c r="AW45" s="1379"/>
      <c r="AX45" s="1379"/>
      <c r="AY45" s="1379"/>
      <c r="AZ45" s="1379"/>
      <c r="BA45" s="1379"/>
      <c r="BB45" s="1379"/>
      <c r="BC45" s="1379"/>
      <c r="BD45" s="1379"/>
      <c r="BE45" s="1379"/>
      <c r="BF45" s="1379"/>
      <c r="BG45" s="1379"/>
      <c r="BH45" s="1379"/>
      <c r="BI45" s="1379"/>
      <c r="BJ45" s="1379"/>
      <c r="BK45" s="1379"/>
      <c r="BL45" s="1379"/>
      <c r="BM45" s="1379"/>
      <c r="BN45" s="1379"/>
      <c r="BO45" s="1379"/>
      <c r="BP45" s="1379"/>
      <c r="BQ45" s="1379"/>
      <c r="BR45" s="1379"/>
      <c r="BS45" s="1379"/>
      <c r="BT45" s="1379"/>
      <c r="BU45" s="1379"/>
      <c r="BV45" s="1379"/>
      <c r="BW45" s="1379"/>
      <c r="BX45" s="1379"/>
      <c r="BY45" s="1379"/>
      <c r="BZ45" s="1379"/>
      <c r="CA45" s="1379"/>
      <c r="CB45" s="1379"/>
      <c r="CC45" s="1379"/>
      <c r="CD45" s="1379"/>
      <c r="CE45" s="1379"/>
      <c r="CF45" s="1379"/>
      <c r="CG45" s="1379"/>
      <c r="CH45" s="1379"/>
      <c r="CI45" s="1380"/>
    </row>
    <row r="46" spans="1:126" ht="22.5" customHeight="1" thickBot="1">
      <c r="A46" s="444">
        <f t="shared" si="8"/>
        <v>33</v>
      </c>
      <c r="B46" s="445">
        <f>ｼﾌﾄ原本!C37</f>
        <v>0</v>
      </c>
      <c r="C46" s="786">
        <f>ｼﾌﾄ原本!E37</f>
        <v>0</v>
      </c>
      <c r="D46" s="437">
        <f>IF(COUNTIF($H$14:$H$30,33),VLOOKUP(33,$H$14:$CU$30,3,FALSE),0)</f>
        <v>0</v>
      </c>
      <c r="E46" s="438">
        <f>IF(COUNTIF($H$14:$H$30,33),VLOOKUP(33,$H$14:$CU$30,4,FALSE),0)</f>
        <v>0</v>
      </c>
      <c r="F46" s="439">
        <f>IF(COUNTIF($H$14:$H$30,33),VLOOKUP(33,$H$14:$CU$30,92,FALSE),0)</f>
        <v>0</v>
      </c>
      <c r="G46" s="440">
        <f>IF(COUNTIF($H$14:$H$30,33),VLOOKUP(33,$H$14:$CW$30,94,FALSE),0)</f>
        <v>0</v>
      </c>
      <c r="I46" s="408"/>
      <c r="J46" s="396"/>
      <c r="K46" s="396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6"/>
    </row>
    <row r="47" spans="1:126" ht="20.25" customHeight="1">
      <c r="I47" s="406" t="s">
        <v>199</v>
      </c>
      <c r="J47" s="1382">
        <f ca="1">J41/K39</f>
        <v>1316.5411111111111</v>
      </c>
      <c r="K47" s="1382"/>
      <c r="L47" s="1382">
        <f>ﾃﾞｰﾀ入力!A8</f>
        <v>1260</v>
      </c>
      <c r="M47" s="1382"/>
      <c r="N47" s="1382"/>
      <c r="O47" s="1382"/>
      <c r="P47" s="1382"/>
      <c r="Q47" s="1382"/>
      <c r="R47" s="1382"/>
      <c r="S47" s="1382"/>
      <c r="T47" s="1382"/>
      <c r="U47" s="1382"/>
      <c r="V47" s="1382"/>
      <c r="W47" s="1382"/>
      <c r="DP47" s="221"/>
      <c r="DT47" s="69"/>
      <c r="DU47" s="69"/>
      <c r="DV47" s="69"/>
    </row>
    <row r="48" spans="1:126" ht="20.25" customHeight="1">
      <c r="I48" s="406" t="s">
        <v>82</v>
      </c>
      <c r="J48" s="1169">
        <f ca="1">CW31</f>
        <v>6994</v>
      </c>
      <c r="K48" s="1169"/>
      <c r="L48" s="1381"/>
      <c r="M48" s="1381"/>
      <c r="N48" s="1381"/>
      <c r="O48" s="1381"/>
      <c r="P48" s="1381"/>
      <c r="Q48" s="1381"/>
      <c r="R48" s="1381"/>
      <c r="S48" s="1381"/>
      <c r="T48" s="1381"/>
      <c r="U48" s="1381"/>
      <c r="V48" s="1381"/>
      <c r="W48" s="1381"/>
    </row>
    <row r="49" spans="11:19" ht="20.25" customHeight="1">
      <c r="K49" s="64"/>
      <c r="L49" s="398"/>
      <c r="M49" s="398"/>
      <c r="N49" s="64"/>
      <c r="O49" s="64"/>
      <c r="P49" s="64"/>
      <c r="Q49" s="64"/>
      <c r="R49" s="64"/>
      <c r="S49" s="64"/>
    </row>
    <row r="50" spans="11:19" ht="20.25" customHeight="1">
      <c r="K50" s="64"/>
      <c r="L50" s="66"/>
      <c r="M50" s="66"/>
      <c r="N50" s="64"/>
      <c r="O50" s="64"/>
      <c r="P50" s="64"/>
      <c r="Q50" s="64"/>
      <c r="R50" s="64"/>
      <c r="S50" s="64"/>
    </row>
    <row r="51" spans="11:19" ht="20.25" customHeight="1">
      <c r="L51" s="64"/>
      <c r="M51" s="64"/>
    </row>
    <row r="52" spans="11:19" ht="20.25" customHeight="1">
      <c r="L52" s="64"/>
      <c r="M52" s="64"/>
    </row>
  </sheetData>
  <sheetProtection formatCells="0"/>
  <mergeCells count="349">
    <mergeCell ref="CH36:CI36"/>
    <mergeCell ref="CH37:CI37"/>
    <mergeCell ref="CH38:CI38"/>
    <mergeCell ref="CH39:CI39"/>
    <mergeCell ref="Z36:AY36"/>
    <mergeCell ref="X32:AA32"/>
    <mergeCell ref="BV39:CG39"/>
    <mergeCell ref="BV35:CG35"/>
    <mergeCell ref="BV36:CG36"/>
    <mergeCell ref="BV38:CG38"/>
    <mergeCell ref="BT39:BU39"/>
    <mergeCell ref="BF38:BG38"/>
    <mergeCell ref="BT36:BU36"/>
    <mergeCell ref="BT37:BU37"/>
    <mergeCell ref="BT38:BU38"/>
    <mergeCell ref="AZ37:BE37"/>
    <mergeCell ref="Z38:AY38"/>
    <mergeCell ref="Z39:AY39"/>
    <mergeCell ref="BH35:BS35"/>
    <mergeCell ref="BH37:BS37"/>
    <mergeCell ref="BH38:BS38"/>
    <mergeCell ref="BH39:BS39"/>
    <mergeCell ref="BF39:BG39"/>
    <mergeCell ref="BV34:CI34"/>
    <mergeCell ref="CH35:CI35"/>
    <mergeCell ref="CJ31:CM31"/>
    <mergeCell ref="CF32:CI32"/>
    <mergeCell ref="BT35:BU35"/>
    <mergeCell ref="CJ32:CM32"/>
    <mergeCell ref="AZ35:BE35"/>
    <mergeCell ref="AZ31:BC31"/>
    <mergeCell ref="BD31:BG31"/>
    <mergeCell ref="AB33:AE33"/>
    <mergeCell ref="AF33:AI33"/>
    <mergeCell ref="AF31:AI31"/>
    <mergeCell ref="CF31:CI31"/>
    <mergeCell ref="BP31:BS31"/>
    <mergeCell ref="AJ32:AM32"/>
    <mergeCell ref="BH32:BK32"/>
    <mergeCell ref="K1:U1"/>
    <mergeCell ref="V1:Y1"/>
    <mergeCell ref="AZ6:BC6"/>
    <mergeCell ref="BD6:BG6"/>
    <mergeCell ref="AZ7:BC7"/>
    <mergeCell ref="BD7:BG7"/>
    <mergeCell ref="AN5:AQ5"/>
    <mergeCell ref="AR5:AU5"/>
    <mergeCell ref="AR1:AU1"/>
    <mergeCell ref="BD5:BG5"/>
    <mergeCell ref="AZ5:BC5"/>
    <mergeCell ref="AZ1:BC1"/>
    <mergeCell ref="AZ3:BC3"/>
    <mergeCell ref="AV5:AY5"/>
    <mergeCell ref="AC1:AI1"/>
    <mergeCell ref="AJ1:AM1"/>
    <mergeCell ref="L3:O3"/>
    <mergeCell ref="AF6:AI6"/>
    <mergeCell ref="AR7:AU7"/>
    <mergeCell ref="AJ3:AM3"/>
    <mergeCell ref="AN3:AQ3"/>
    <mergeCell ref="AB3:AE3"/>
    <mergeCell ref="BD1:BK1"/>
    <mergeCell ref="AN1:AQ1"/>
    <mergeCell ref="CN2:CO2"/>
    <mergeCell ref="CN4:CO4"/>
    <mergeCell ref="CN6:CO6"/>
    <mergeCell ref="CN7:CO7"/>
    <mergeCell ref="CN3:CO3"/>
    <mergeCell ref="CN5:CO5"/>
    <mergeCell ref="CF8:CI8"/>
    <mergeCell ref="X4:AA4"/>
    <mergeCell ref="X5:AA5"/>
    <mergeCell ref="AB5:AE5"/>
    <mergeCell ref="AB8:AE8"/>
    <mergeCell ref="AF8:AI8"/>
    <mergeCell ref="CJ4:CM4"/>
    <mergeCell ref="CJ7:CM7"/>
    <mergeCell ref="CF7:CI7"/>
    <mergeCell ref="BT6:BW6"/>
    <mergeCell ref="CB8:CE8"/>
    <mergeCell ref="BX7:CA7"/>
    <mergeCell ref="BT8:BW8"/>
    <mergeCell ref="BH8:BK8"/>
    <mergeCell ref="BL7:BO7"/>
    <mergeCell ref="BP7:BS7"/>
    <mergeCell ref="BT4:BW4"/>
    <mergeCell ref="BL5:BO5"/>
    <mergeCell ref="AF5:AI5"/>
    <mergeCell ref="CJ3:CM3"/>
    <mergeCell ref="CF5:CI5"/>
    <mergeCell ref="BT7:BW7"/>
    <mergeCell ref="BH5:BK5"/>
    <mergeCell ref="AV7:AY7"/>
    <mergeCell ref="BP4:BS4"/>
    <mergeCell ref="AR4:AU4"/>
    <mergeCell ref="AZ4:BC4"/>
    <mergeCell ref="BP6:BS6"/>
    <mergeCell ref="BH7:BK7"/>
    <mergeCell ref="BP5:BS5"/>
    <mergeCell ref="BH6:BK6"/>
    <mergeCell ref="BD3:BG3"/>
    <mergeCell ref="CB3:CE3"/>
    <mergeCell ref="BD4:BG4"/>
    <mergeCell ref="AF4:AI4"/>
    <mergeCell ref="AJ4:AM4"/>
    <mergeCell ref="AR3:AU3"/>
    <mergeCell ref="AF3:AI3"/>
    <mergeCell ref="AN4:AQ4"/>
    <mergeCell ref="CP13:CQ13"/>
    <mergeCell ref="CP14:CQ14"/>
    <mergeCell ref="CN13:CO13"/>
    <mergeCell ref="CN11:CO11"/>
    <mergeCell ref="CN10:CO10"/>
    <mergeCell ref="CN15:CO15"/>
    <mergeCell ref="AB4:AE4"/>
    <mergeCell ref="CF6:CI6"/>
    <mergeCell ref="CJ6:CM6"/>
    <mergeCell ref="BX4:CA4"/>
    <mergeCell ref="CB7:CE7"/>
    <mergeCell ref="CJ5:CM5"/>
    <mergeCell ref="CB5:CE5"/>
    <mergeCell ref="CB6:CE6"/>
    <mergeCell ref="AN6:AQ6"/>
    <mergeCell ref="AR6:AU6"/>
    <mergeCell ref="BD8:BG8"/>
    <mergeCell ref="AR8:AU8"/>
    <mergeCell ref="BH10:BK10"/>
    <mergeCell ref="CF10:CI10"/>
    <mergeCell ref="BP10:BS10"/>
    <mergeCell ref="BX10:CA10"/>
    <mergeCell ref="CB10:CE10"/>
    <mergeCell ref="BH9:BK9"/>
    <mergeCell ref="CP15:CQ15"/>
    <mergeCell ref="CP28:CQ28"/>
    <mergeCell ref="CP19:CQ19"/>
    <mergeCell ref="CN22:CO22"/>
    <mergeCell ref="CP23:CQ23"/>
    <mergeCell ref="CN20:CO20"/>
    <mergeCell ref="CP26:CQ26"/>
    <mergeCell ref="CP29:CQ29"/>
    <mergeCell ref="CP31:CQ31"/>
    <mergeCell ref="CN29:CO29"/>
    <mergeCell ref="CP30:CQ30"/>
    <mergeCell ref="CN31:CO31"/>
    <mergeCell ref="CN25:CO25"/>
    <mergeCell ref="CP24:CQ24"/>
    <mergeCell ref="CN19:CO19"/>
    <mergeCell ref="CN28:CO28"/>
    <mergeCell ref="CP27:CQ27"/>
    <mergeCell ref="CN30:CO30"/>
    <mergeCell ref="CN26:CO26"/>
    <mergeCell ref="CN27:CO27"/>
    <mergeCell ref="CP20:CQ20"/>
    <mergeCell ref="CN21:CO21"/>
    <mergeCell ref="CP21:CQ21"/>
    <mergeCell ref="CP22:CQ22"/>
    <mergeCell ref="CP25:CQ25"/>
    <mergeCell ref="CP16:CQ16"/>
    <mergeCell ref="CN17:CO17"/>
    <mergeCell ref="CP17:CQ17"/>
    <mergeCell ref="CN18:CO18"/>
    <mergeCell ref="CP18:CQ18"/>
    <mergeCell ref="CN16:CO16"/>
    <mergeCell ref="CN24:CO24"/>
    <mergeCell ref="CN23:CO23"/>
    <mergeCell ref="BL8:BO8"/>
    <mergeCell ref="BP8:BS8"/>
    <mergeCell ref="CJ8:CM8"/>
    <mergeCell ref="CJ9:CM9"/>
    <mergeCell ref="CF9:CI9"/>
    <mergeCell ref="BT5:BW5"/>
    <mergeCell ref="BX8:CA8"/>
    <mergeCell ref="BL6:BO6"/>
    <mergeCell ref="BX6:CA6"/>
    <mergeCell ref="BX5:CA5"/>
    <mergeCell ref="CF11:CI11"/>
    <mergeCell ref="CB11:CE11"/>
    <mergeCell ref="CJ11:CM11"/>
    <mergeCell ref="CN9:CO9"/>
    <mergeCell ref="CN14:CO14"/>
    <mergeCell ref="CN8:CO8"/>
    <mergeCell ref="BP9:BS9"/>
    <mergeCell ref="BX9:CA9"/>
    <mergeCell ref="BT9:BW9"/>
    <mergeCell ref="CJ10:CM10"/>
    <mergeCell ref="CA1:CE1"/>
    <mergeCell ref="BT1:BZ1"/>
    <mergeCell ref="CF3:CI3"/>
    <mergeCell ref="CB4:CE4"/>
    <mergeCell ref="CF4:CI4"/>
    <mergeCell ref="BH4:BK4"/>
    <mergeCell ref="BH3:BK3"/>
    <mergeCell ref="AV3:AY3"/>
    <mergeCell ref="BL4:BO4"/>
    <mergeCell ref="AV4:AY4"/>
    <mergeCell ref="BT3:BW3"/>
    <mergeCell ref="BX3:CA3"/>
    <mergeCell ref="BL3:BO3"/>
    <mergeCell ref="BP3:BS3"/>
    <mergeCell ref="X3:AA3"/>
    <mergeCell ref="AZ8:BC8"/>
    <mergeCell ref="AN8:AQ8"/>
    <mergeCell ref="AR9:AU9"/>
    <mergeCell ref="AN7:AQ7"/>
    <mergeCell ref="I8:J8"/>
    <mergeCell ref="L7:O7"/>
    <mergeCell ref="L8:O8"/>
    <mergeCell ref="I9:J9"/>
    <mergeCell ref="P9:S9"/>
    <mergeCell ref="AJ9:AM9"/>
    <mergeCell ref="AV8:AY8"/>
    <mergeCell ref="AV9:AY9"/>
    <mergeCell ref="I7:J7"/>
    <mergeCell ref="P7:S7"/>
    <mergeCell ref="X8:AA8"/>
    <mergeCell ref="X7:AA7"/>
    <mergeCell ref="AB7:AE7"/>
    <mergeCell ref="AN9:AQ9"/>
    <mergeCell ref="AF7:AI7"/>
    <mergeCell ref="AJ7:AM7"/>
    <mergeCell ref="L4:O4"/>
    <mergeCell ref="AJ6:AM6"/>
    <mergeCell ref="AJ5:AM5"/>
    <mergeCell ref="I3:J4"/>
    <mergeCell ref="L47:W47"/>
    <mergeCell ref="J47:K47"/>
    <mergeCell ref="J42:K42"/>
    <mergeCell ref="T5:W5"/>
    <mergeCell ref="I5:J6"/>
    <mergeCell ref="T7:W7"/>
    <mergeCell ref="P8:S8"/>
    <mergeCell ref="P5:S5"/>
    <mergeCell ref="L5:O5"/>
    <mergeCell ref="L6:O6"/>
    <mergeCell ref="T6:W6"/>
    <mergeCell ref="T9:W9"/>
    <mergeCell ref="T8:W8"/>
    <mergeCell ref="P31:S31"/>
    <mergeCell ref="T31:W31"/>
    <mergeCell ref="P3:S3"/>
    <mergeCell ref="T3:W3"/>
    <mergeCell ref="P4:S4"/>
    <mergeCell ref="T4:W4"/>
    <mergeCell ref="J48:K48"/>
    <mergeCell ref="L48:W48"/>
    <mergeCell ref="L42:W42"/>
    <mergeCell ref="I11:J11"/>
    <mergeCell ref="J41:K41"/>
    <mergeCell ref="J34:K34"/>
    <mergeCell ref="L34:W34"/>
    <mergeCell ref="I10:J10"/>
    <mergeCell ref="L31:O31"/>
    <mergeCell ref="L10:O10"/>
    <mergeCell ref="L11:O11"/>
    <mergeCell ref="P11:S11"/>
    <mergeCell ref="T11:W11"/>
    <mergeCell ref="R39:W39"/>
    <mergeCell ref="J40:K40"/>
    <mergeCell ref="L40:W40"/>
    <mergeCell ref="J38:K38"/>
    <mergeCell ref="J37:K37"/>
    <mergeCell ref="J35:W35"/>
    <mergeCell ref="L37:W37"/>
    <mergeCell ref="AZ39:BE39"/>
    <mergeCell ref="Z35:AY35"/>
    <mergeCell ref="BF36:BG36"/>
    <mergeCell ref="AZ36:BE36"/>
    <mergeCell ref="AJ31:AM31"/>
    <mergeCell ref="P6:S6"/>
    <mergeCell ref="P10:S10"/>
    <mergeCell ref="T10:W10"/>
    <mergeCell ref="X10:AA10"/>
    <mergeCell ref="X11:AA11"/>
    <mergeCell ref="AV6:AY6"/>
    <mergeCell ref="X9:AA9"/>
    <mergeCell ref="X31:AA31"/>
    <mergeCell ref="AB31:AE31"/>
    <mergeCell ref="AV31:AY31"/>
    <mergeCell ref="X6:AA6"/>
    <mergeCell ref="AB6:AE6"/>
    <mergeCell ref="AJ8:AM8"/>
    <mergeCell ref="Z37:AY37"/>
    <mergeCell ref="AN31:AQ31"/>
    <mergeCell ref="AR31:AU31"/>
    <mergeCell ref="BD9:BG9"/>
    <mergeCell ref="BD10:BG10"/>
    <mergeCell ref="BD11:BG11"/>
    <mergeCell ref="BV37:CG37"/>
    <mergeCell ref="AZ38:BE38"/>
    <mergeCell ref="BF37:BG37"/>
    <mergeCell ref="AR11:AU11"/>
    <mergeCell ref="AN11:AQ11"/>
    <mergeCell ref="BH11:BK11"/>
    <mergeCell ref="BT32:BW32"/>
    <mergeCell ref="BH31:BK31"/>
    <mergeCell ref="L41:W41"/>
    <mergeCell ref="BX31:CA31"/>
    <mergeCell ref="BT11:BW11"/>
    <mergeCell ref="BH36:BS36"/>
    <mergeCell ref="AR32:AU32"/>
    <mergeCell ref="AV32:AY32"/>
    <mergeCell ref="AZ32:BC32"/>
    <mergeCell ref="AB32:AE32"/>
    <mergeCell ref="L38:W38"/>
    <mergeCell ref="L32:O32"/>
    <mergeCell ref="AF32:AI32"/>
    <mergeCell ref="AN32:AQ32"/>
    <mergeCell ref="AB11:AE11"/>
    <mergeCell ref="AF11:AI11"/>
    <mergeCell ref="J36:W36"/>
    <mergeCell ref="BL31:BO31"/>
    <mergeCell ref="AB9:AE9"/>
    <mergeCell ref="AR10:AU10"/>
    <mergeCell ref="AJ10:AM10"/>
    <mergeCell ref="AN10:AQ10"/>
    <mergeCell ref="AJ11:AM11"/>
    <mergeCell ref="BF35:BG35"/>
    <mergeCell ref="BH34:BU34"/>
    <mergeCell ref="AZ11:BC11"/>
    <mergeCell ref="AV10:AY10"/>
    <mergeCell ref="AV11:AY11"/>
    <mergeCell ref="BT10:BW10"/>
    <mergeCell ref="BL9:BO9"/>
    <mergeCell ref="Z34:BG34"/>
    <mergeCell ref="BL10:BO10"/>
    <mergeCell ref="Z40:CI45"/>
    <mergeCell ref="J32:K32"/>
    <mergeCell ref="P32:S32"/>
    <mergeCell ref="T32:W32"/>
    <mergeCell ref="L9:O9"/>
    <mergeCell ref="AF9:AI9"/>
    <mergeCell ref="BX11:CA11"/>
    <mergeCell ref="BD32:BG32"/>
    <mergeCell ref="BL32:BO32"/>
    <mergeCell ref="BP32:BS32"/>
    <mergeCell ref="AZ9:BC9"/>
    <mergeCell ref="J12:K12"/>
    <mergeCell ref="J13:K13"/>
    <mergeCell ref="BL11:BO11"/>
    <mergeCell ref="BP11:BS11"/>
    <mergeCell ref="AZ10:BC10"/>
    <mergeCell ref="AB10:AE10"/>
    <mergeCell ref="AF10:AI10"/>
    <mergeCell ref="L39:Q39"/>
    <mergeCell ref="CB9:CE9"/>
    <mergeCell ref="BX32:CA32"/>
    <mergeCell ref="CB32:CE32"/>
    <mergeCell ref="BT31:BW31"/>
    <mergeCell ref="CB31:CE31"/>
  </mergeCells>
  <phoneticPr fontId="41"/>
  <conditionalFormatting sqref="L31:O31">
    <cfRule type="cellIs" dxfId="252" priority="2" stopIfTrue="1" operator="greaterThan">
      <formula>$L$11</formula>
    </cfRule>
  </conditionalFormatting>
  <conditionalFormatting sqref="L32:CM32">
    <cfRule type="cellIs" dxfId="251" priority="21" stopIfTrue="1" operator="lessThan">
      <formula>0</formula>
    </cfRule>
  </conditionalFormatting>
  <conditionalFormatting sqref="P31:S31">
    <cfRule type="cellIs" dxfId="250" priority="3" stopIfTrue="1" operator="greaterThan">
      <formula>$P$11</formula>
    </cfRule>
  </conditionalFormatting>
  <conditionalFormatting sqref="T31:W31">
    <cfRule type="cellIs" dxfId="249" priority="4" stopIfTrue="1" operator="greaterThan">
      <formula>$T$11</formula>
    </cfRule>
  </conditionalFormatting>
  <conditionalFormatting sqref="X31:AA31">
    <cfRule type="cellIs" dxfId="248" priority="5" stopIfTrue="1" operator="greaterThan">
      <formula>$X$11</formula>
    </cfRule>
  </conditionalFormatting>
  <conditionalFormatting sqref="AB31:AE31">
    <cfRule type="cellIs" dxfId="247" priority="6" stopIfTrue="1" operator="greaterThan">
      <formula>$AB$11</formula>
    </cfRule>
  </conditionalFormatting>
  <conditionalFormatting sqref="AF31:AI31">
    <cfRule type="cellIs" dxfId="246" priority="7" stopIfTrue="1" operator="greaterThan">
      <formula>$AF$11</formula>
    </cfRule>
  </conditionalFormatting>
  <conditionalFormatting sqref="AJ31:AM31">
    <cfRule type="cellIs" dxfId="245" priority="8" stopIfTrue="1" operator="greaterThan">
      <formula>$AJ$11</formula>
    </cfRule>
  </conditionalFormatting>
  <conditionalFormatting sqref="AN31:AQ31">
    <cfRule type="cellIs" dxfId="244" priority="9" stopIfTrue="1" operator="greaterThan">
      <formula>$AN$11</formula>
    </cfRule>
  </conditionalFormatting>
  <conditionalFormatting sqref="AR31:AU31">
    <cfRule type="cellIs" dxfId="243" priority="10" stopIfTrue="1" operator="greaterThan">
      <formula>$AR$11</formula>
    </cfRule>
  </conditionalFormatting>
  <conditionalFormatting sqref="AV31:AY31">
    <cfRule type="cellIs" dxfId="242" priority="11" stopIfTrue="1" operator="greaterThan">
      <formula>$AV$11</formula>
    </cfRule>
  </conditionalFormatting>
  <conditionalFormatting sqref="AZ1:BC1">
    <cfRule type="expression" dxfId="241" priority="1" stopIfTrue="1">
      <formula>"WEEKDAY($AX$1)=1"</formula>
    </cfRule>
  </conditionalFormatting>
  <conditionalFormatting sqref="AZ31:BC31">
    <cfRule type="cellIs" dxfId="240" priority="12" stopIfTrue="1" operator="greaterThan">
      <formula>$AZ$11</formula>
    </cfRule>
  </conditionalFormatting>
  <conditionalFormatting sqref="BD31:BG31">
    <cfRule type="cellIs" dxfId="239" priority="13" stopIfTrue="1" operator="greaterThan">
      <formula>$BD$11</formula>
    </cfRule>
  </conditionalFormatting>
  <conditionalFormatting sqref="BH31:BK31">
    <cfRule type="cellIs" dxfId="238" priority="14" stopIfTrue="1" operator="greaterThan">
      <formula>$BH$11</formula>
    </cfRule>
  </conditionalFormatting>
  <conditionalFormatting sqref="BL31:BO31">
    <cfRule type="cellIs" dxfId="237" priority="15" stopIfTrue="1" operator="greaterThan">
      <formula>$BL$11</formula>
    </cfRule>
  </conditionalFormatting>
  <conditionalFormatting sqref="BP31:BS31">
    <cfRule type="cellIs" dxfId="236" priority="22" stopIfTrue="1" operator="greaterThan">
      <formula>$BP$11</formula>
    </cfRule>
  </conditionalFormatting>
  <conditionalFormatting sqref="BT31:BW31">
    <cfRule type="cellIs" dxfId="235" priority="16" stopIfTrue="1" operator="greaterThan">
      <formula>$BT$11</formula>
    </cfRule>
  </conditionalFormatting>
  <conditionalFormatting sqref="BX31:CA31">
    <cfRule type="cellIs" dxfId="234" priority="20" stopIfTrue="1" operator="greaterThan">
      <formula>$BX$11</formula>
    </cfRule>
  </conditionalFormatting>
  <conditionalFormatting sqref="CB31:CE31">
    <cfRule type="cellIs" dxfId="233" priority="17" stopIfTrue="1" operator="greaterThan">
      <formula>$CB$11</formula>
    </cfRule>
  </conditionalFormatting>
  <conditionalFormatting sqref="CF31:CI31">
    <cfRule type="cellIs" dxfId="232" priority="18" stopIfTrue="1" operator="greaterThan">
      <formula>$CF$11</formula>
    </cfRule>
  </conditionalFormatting>
  <conditionalFormatting sqref="CJ31:CM31">
    <cfRule type="cellIs" dxfId="231" priority="19" stopIfTrue="1" operator="greaterThan">
      <formula>$CJ$11</formula>
    </cfRule>
  </conditionalFormatting>
  <printOptions horizontalCentered="1"/>
  <pageMargins left="0.19652777777777777" right="0.19652777777777777" top="0.19652777777777777" bottom="0.19652777777777777" header="0.51180555555555562" footer="0.51180555555555562"/>
  <pageSetup paperSize="9" scale="62" orientation="landscape" useFirstPageNumber="1" errors="NA" horizontalDpi="360" verticalDpi="360" r:id="rId1"/>
  <headerFooter alignWithMargins="0"/>
  <ignoredErrors>
    <ignoredError sqref="L23:CM27 L29:CM30 L28:AG28 AI28:CM28 M14:CM22" unlockedFormula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DV52"/>
  <sheetViews>
    <sheetView showGridLines="0" showZeros="0" zoomScale="66" zoomScaleNormal="66" zoomScaleSheetLayoutView="50" workbookViewId="0">
      <selection activeCell="AL23" sqref="AL23:AM23"/>
    </sheetView>
  </sheetViews>
  <sheetFormatPr baseColWidth="10" defaultColWidth="3.83203125" defaultRowHeight="20.25" customHeight="1"/>
  <cols>
    <col min="1" max="1" width="3.5" style="64" customWidth="1"/>
    <col min="2" max="2" width="10.6640625" style="65" customWidth="1"/>
    <col min="3" max="3" width="6.6640625" style="65" customWidth="1"/>
    <col min="4" max="7" width="6.6640625" style="65" hidden="1" customWidth="1"/>
    <col min="8" max="8" width="6.6640625" style="64" customWidth="1"/>
    <col min="9" max="9" width="15" style="64" bestFit="1" customWidth="1"/>
    <col min="10" max="10" width="10.6640625" style="64" customWidth="1"/>
    <col min="11" max="11" width="11.33203125" style="65" customWidth="1"/>
    <col min="12" max="19" width="1.83203125" style="65" customWidth="1"/>
    <col min="20" max="78" width="1.83203125" style="64" customWidth="1"/>
    <col min="79" max="79" width="2.33203125" style="64" customWidth="1"/>
    <col min="80" max="91" width="1.83203125" style="64" customWidth="1"/>
    <col min="92" max="93" width="4.83203125" style="64" customWidth="1"/>
    <col min="94" max="94" width="4.83203125" style="221" customWidth="1"/>
    <col min="95" max="95" width="4.83203125" style="64" customWidth="1"/>
    <col min="96" max="97" width="8.6640625" style="64" customWidth="1"/>
    <col min="98" max="98" width="8.6640625" style="69" customWidth="1"/>
    <col min="99" max="99" width="12.33203125" style="69" customWidth="1"/>
    <col min="100" max="100" width="7.6640625" style="69" hidden="1" customWidth="1"/>
    <col min="101" max="101" width="6.6640625" style="64" customWidth="1"/>
    <col min="102" max="102" width="5.5" style="64" customWidth="1"/>
    <col min="103" max="16384" width="3.83203125" style="64"/>
  </cols>
  <sheetData>
    <row r="1" spans="1:105" ht="36" customHeight="1">
      <c r="K1" s="1248" t="str">
        <f>ﾃﾞｰﾀ入力!B4</f>
        <v>新宿三丁目</v>
      </c>
      <c r="L1" s="1248"/>
      <c r="M1" s="1248"/>
      <c r="N1" s="1248"/>
      <c r="O1" s="1248"/>
      <c r="P1" s="1248"/>
      <c r="Q1" s="1248"/>
      <c r="R1" s="1248"/>
      <c r="S1" s="1248"/>
      <c r="T1" s="1248"/>
      <c r="U1" s="1248"/>
      <c r="V1" s="1343" t="s">
        <v>139</v>
      </c>
      <c r="W1" s="1343"/>
      <c r="X1" s="1343"/>
      <c r="Y1" s="1343"/>
      <c r="Z1" s="222"/>
      <c r="AC1" s="1340">
        <f>ﾃﾞｰﾀ入力!B5</f>
        <v>4</v>
      </c>
      <c r="AD1" s="1340"/>
      <c r="AE1" s="1340"/>
      <c r="AF1" s="1340"/>
      <c r="AG1" s="1340"/>
      <c r="AH1" s="1340"/>
      <c r="AI1" s="1340"/>
      <c r="AJ1" s="1340" t="s">
        <v>8</v>
      </c>
      <c r="AK1" s="1340"/>
      <c r="AL1" s="1340"/>
      <c r="AM1" s="1340"/>
      <c r="AN1" s="1340">
        <v>26</v>
      </c>
      <c r="AO1" s="1340"/>
      <c r="AP1" s="1340"/>
      <c r="AQ1" s="1340"/>
      <c r="AR1" s="1340" t="s">
        <v>120</v>
      </c>
      <c r="AS1" s="1340"/>
      <c r="AT1" s="1340"/>
      <c r="AU1" s="1340"/>
      <c r="AV1" s="605"/>
      <c r="AW1" s="605"/>
      <c r="AX1" s="605"/>
      <c r="AY1" s="605"/>
      <c r="AZ1" s="1342">
        <f>DATE(ﾃﾞｰﾀ入力!B3,ﾃﾞｰﾀ入力!B5,AN1)</f>
        <v>46138</v>
      </c>
      <c r="BA1" s="1342"/>
      <c r="BB1" s="1342"/>
      <c r="BC1" s="1342"/>
      <c r="BD1" s="1341" t="s">
        <v>148</v>
      </c>
      <c r="BE1" s="1341"/>
      <c r="BF1" s="1341"/>
      <c r="BG1" s="1341"/>
      <c r="BH1" s="1341"/>
      <c r="BI1" s="1341"/>
      <c r="BJ1" s="1341"/>
      <c r="BK1" s="1341"/>
      <c r="BL1" s="223"/>
      <c r="BM1" s="223"/>
      <c r="BN1" s="223"/>
      <c r="BO1" s="223"/>
      <c r="BP1" s="223"/>
      <c r="BQ1" s="223"/>
      <c r="BR1" s="223"/>
      <c r="BS1" s="223"/>
      <c r="BT1" s="1294" t="s">
        <v>200</v>
      </c>
      <c r="BU1" s="1294"/>
      <c r="BV1" s="1294"/>
      <c r="BW1" s="1294"/>
      <c r="BX1" s="1294"/>
      <c r="BY1" s="1294"/>
      <c r="BZ1" s="1294"/>
      <c r="CA1" s="1293">
        <v>5</v>
      </c>
      <c r="CB1" s="1293"/>
      <c r="CC1" s="1293"/>
      <c r="CD1" s="1293"/>
      <c r="CE1" s="1293"/>
      <c r="CH1" s="69"/>
      <c r="CI1" s="69"/>
      <c r="CJ1" s="69"/>
      <c r="CP1" s="64"/>
      <c r="CT1" s="64"/>
      <c r="CU1" s="64"/>
      <c r="CV1" s="64"/>
    </row>
    <row r="2" spans="1:105" ht="20.25" customHeight="1">
      <c r="B2" s="224"/>
      <c r="I2" s="225"/>
      <c r="J2" s="226"/>
      <c r="K2" s="318"/>
      <c r="L2" s="351">
        <v>0.20833333333333334</v>
      </c>
      <c r="M2" s="352"/>
      <c r="N2" s="352"/>
      <c r="O2" s="353"/>
      <c r="P2" s="354">
        <v>0.25</v>
      </c>
      <c r="Q2" s="355"/>
      <c r="R2" s="355"/>
      <c r="S2" s="355"/>
      <c r="T2" s="355" t="s">
        <v>149</v>
      </c>
      <c r="U2" s="355"/>
      <c r="V2" s="356"/>
      <c r="W2" s="356"/>
      <c r="X2" s="355" t="s">
        <v>150</v>
      </c>
      <c r="Y2" s="355"/>
      <c r="Z2" s="355"/>
      <c r="AA2" s="355"/>
      <c r="AB2" s="355" t="s">
        <v>151</v>
      </c>
      <c r="AC2" s="355"/>
      <c r="AD2" s="355"/>
      <c r="AE2" s="355"/>
      <c r="AF2" s="355" t="s">
        <v>152</v>
      </c>
      <c r="AG2" s="355"/>
      <c r="AH2" s="355"/>
      <c r="AI2" s="355"/>
      <c r="AJ2" s="355" t="s">
        <v>153</v>
      </c>
      <c r="AK2" s="355"/>
      <c r="AL2" s="355"/>
      <c r="AM2" s="355"/>
      <c r="AN2" s="355" t="s">
        <v>154</v>
      </c>
      <c r="AO2" s="355"/>
      <c r="AP2" s="355"/>
      <c r="AQ2" s="355"/>
      <c r="AR2" s="355" t="s">
        <v>155</v>
      </c>
      <c r="AS2" s="355"/>
      <c r="AT2" s="355"/>
      <c r="AU2" s="355"/>
      <c r="AV2" s="355" t="s">
        <v>156</v>
      </c>
      <c r="AW2" s="355"/>
      <c r="AX2" s="355"/>
      <c r="AY2" s="355"/>
      <c r="AZ2" s="355" t="s">
        <v>157</v>
      </c>
      <c r="BA2" s="355"/>
      <c r="BB2" s="355"/>
      <c r="BC2" s="355"/>
      <c r="BD2" s="355" t="s">
        <v>158</v>
      </c>
      <c r="BE2" s="355"/>
      <c r="BF2" s="355"/>
      <c r="BG2" s="355"/>
      <c r="BH2" s="355" t="s">
        <v>159</v>
      </c>
      <c r="BI2" s="355"/>
      <c r="BJ2" s="355"/>
      <c r="BK2" s="355"/>
      <c r="BL2" s="355" t="s">
        <v>160</v>
      </c>
      <c r="BM2" s="355"/>
      <c r="BN2" s="355"/>
      <c r="BO2" s="355"/>
      <c r="BP2" s="355" t="s">
        <v>161</v>
      </c>
      <c r="BQ2" s="355"/>
      <c r="BR2" s="355"/>
      <c r="BS2" s="355"/>
      <c r="BT2" s="355" t="s">
        <v>162</v>
      </c>
      <c r="BU2" s="355"/>
      <c r="BV2" s="355"/>
      <c r="BW2" s="355"/>
      <c r="BX2" s="355" t="s">
        <v>163</v>
      </c>
      <c r="BY2" s="355"/>
      <c r="BZ2" s="355"/>
      <c r="CA2" s="355"/>
      <c r="CB2" s="355" t="s">
        <v>164</v>
      </c>
      <c r="CC2" s="355"/>
      <c r="CD2" s="355"/>
      <c r="CE2" s="355"/>
      <c r="CF2" s="355" t="s">
        <v>165</v>
      </c>
      <c r="CG2" s="355"/>
      <c r="CH2" s="355"/>
      <c r="CI2" s="355"/>
      <c r="CJ2" s="355" t="s">
        <v>166</v>
      </c>
      <c r="CK2" s="355"/>
      <c r="CL2" s="355"/>
      <c r="CM2" s="355"/>
      <c r="CN2" s="1214"/>
      <c r="CO2" s="1214"/>
      <c r="CP2" s="64"/>
      <c r="CT2" s="221"/>
      <c r="CU2" s="64"/>
      <c r="CV2" s="64"/>
      <c r="CX2" s="69"/>
      <c r="CY2" s="69"/>
      <c r="CZ2" s="69"/>
    </row>
    <row r="3" spans="1:105" ht="20.25" customHeight="1">
      <c r="I3" s="1311" t="s">
        <v>167</v>
      </c>
      <c r="J3" s="1311"/>
      <c r="K3" s="357" t="s">
        <v>168</v>
      </c>
      <c r="L3" s="1210">
        <f>CHOOSE(CA1,ﾃﾞｰﾀ入力!X4,ﾃﾞｰﾀ入力!X5,ﾃﾞｰﾀ入力!X6,ﾃﾞｰﾀ入力!X7,ﾃﾞｰﾀ入力!X8,ﾃﾞｰﾀ入力!X9)</f>
        <v>0</v>
      </c>
      <c r="M3" s="1210"/>
      <c r="N3" s="1210"/>
      <c r="O3" s="1210"/>
      <c r="P3" s="1217">
        <f>CHOOSE($CA$1,ﾃﾞｰﾀ入力!Y$4,ﾃﾞｰﾀ入力!Y$5,ﾃﾞｰﾀ入力!Y$6,ﾃﾞｰﾀ入力!Y$7,ﾃﾞｰﾀ入力!Y$8,ﾃﾞｰﾀ入力!Y$9)</f>
        <v>0</v>
      </c>
      <c r="Q3" s="1217"/>
      <c r="R3" s="1217"/>
      <c r="S3" s="1217"/>
      <c r="T3" s="1217">
        <f>CHOOSE($CA$1,ﾃﾞｰﾀ入力!Z$4,ﾃﾞｰﾀ入力!Z$5,ﾃﾞｰﾀ入力!Z$6,ﾃﾞｰﾀ入力!Z$7,ﾃﾞｰﾀ入力!Z$8,ﾃﾞｰﾀ入力!Z$9)</f>
        <v>0</v>
      </c>
      <c r="U3" s="1217"/>
      <c r="V3" s="1217"/>
      <c r="W3" s="1217"/>
      <c r="X3" s="1217">
        <f>CHOOSE($CA$1,ﾃﾞｰﾀ入力!AA$4,ﾃﾞｰﾀ入力!AA$5,ﾃﾞｰﾀ入力!AA$6,ﾃﾞｰﾀ入力!AA$7,ﾃﾞｰﾀ入力!AA$8,ﾃﾞｰﾀ入力!AA$9)</f>
        <v>0</v>
      </c>
      <c r="Y3" s="1217"/>
      <c r="Z3" s="1217"/>
      <c r="AA3" s="1217"/>
      <c r="AB3" s="1217">
        <f>CHOOSE($CA$1,ﾃﾞｰﾀ入力!AB$4,ﾃﾞｰﾀ入力!AB$5,ﾃﾞｰﾀ入力!AB$6,ﾃﾞｰﾀ入力!AB$7,ﾃﾞｰﾀ入力!AB$8,ﾃﾞｰﾀ入力!AB$9)</f>
        <v>16</v>
      </c>
      <c r="AC3" s="1217"/>
      <c r="AD3" s="1217"/>
      <c r="AE3" s="1217"/>
      <c r="AF3" s="1217">
        <f>CHOOSE($CA$1,ﾃﾞｰﾀ入力!AC$4,ﾃﾞｰﾀ入力!AC$5,ﾃﾞｰﾀ入力!AC$6,ﾃﾞｰﾀ入力!AC$7,ﾃﾞｰﾀ入力!AC$8,ﾃﾞｰﾀ入力!AC$9)</f>
        <v>21</v>
      </c>
      <c r="AG3" s="1217"/>
      <c r="AH3" s="1217"/>
      <c r="AI3" s="1217"/>
      <c r="AJ3" s="1217">
        <f>CHOOSE($CA$1,ﾃﾞｰﾀ入力!AD$4,ﾃﾞｰﾀ入力!AD$5,ﾃﾞｰﾀ入力!AD$6,ﾃﾞｰﾀ入力!AD$7,ﾃﾞｰﾀ入力!AD$8,ﾃﾞｰﾀ入力!AD$9)</f>
        <v>25</v>
      </c>
      <c r="AK3" s="1217"/>
      <c r="AL3" s="1217"/>
      <c r="AM3" s="1217"/>
      <c r="AN3" s="1217">
        <f>CHOOSE($CA$1,ﾃﾞｰﾀ入力!AE$4,ﾃﾞｰﾀ入力!AE$5,ﾃﾞｰﾀ入力!AE$6,ﾃﾞｰﾀ入力!AE$7,ﾃﾞｰﾀ入力!AE$8,ﾃﾞｰﾀ入力!AE$9)</f>
        <v>36</v>
      </c>
      <c r="AO3" s="1217"/>
      <c r="AP3" s="1217"/>
      <c r="AQ3" s="1217"/>
      <c r="AR3" s="1217">
        <f>CHOOSE($CA$1,ﾃﾞｰﾀ入力!AF$4,ﾃﾞｰﾀ入力!AF$5,ﾃﾞｰﾀ入力!AF$6,ﾃﾞｰﾀ入力!AF$7,ﾃﾞｰﾀ入力!AF$8,ﾃﾞｰﾀ入力!AF$9)</f>
        <v>43</v>
      </c>
      <c r="AS3" s="1217"/>
      <c r="AT3" s="1217"/>
      <c r="AU3" s="1217"/>
      <c r="AV3" s="1217">
        <f>CHOOSE($CA$1,ﾃﾞｰﾀ入力!AG$4,ﾃﾞｰﾀ入力!AG$5,ﾃﾞｰﾀ入力!AG$6,ﾃﾞｰﾀ入力!AG$7,ﾃﾞｰﾀ入力!AG$8,ﾃﾞｰﾀ入力!AG$9)</f>
        <v>54</v>
      </c>
      <c r="AW3" s="1217"/>
      <c r="AX3" s="1217"/>
      <c r="AY3" s="1217"/>
      <c r="AZ3" s="1217">
        <f>CHOOSE($CA$1,ﾃﾞｰﾀ入力!AH$4,ﾃﾞｰﾀ入力!AH$5,ﾃﾞｰﾀ入力!AH$6,ﾃﾞｰﾀ入力!AH$7,ﾃﾞｰﾀ入力!AH$8,ﾃﾞｰﾀ入力!AH$9)</f>
        <v>52</v>
      </c>
      <c r="BA3" s="1217"/>
      <c r="BB3" s="1217"/>
      <c r="BC3" s="1217"/>
      <c r="BD3" s="1217">
        <f>CHOOSE($CA$1,ﾃﾞｰﾀ入力!AI$4,ﾃﾞｰﾀ入力!AI$5,ﾃﾞｰﾀ入力!AI$6,ﾃﾞｰﾀ入力!AI$7,ﾃﾞｰﾀ入力!AI$8,ﾃﾞｰﾀ入力!AI$9)</f>
        <v>52</v>
      </c>
      <c r="BE3" s="1217"/>
      <c r="BF3" s="1217"/>
      <c r="BG3" s="1217"/>
      <c r="BH3" s="1217">
        <f>CHOOSE($CA$1,ﾃﾞｰﾀ入力!AJ$4,ﾃﾞｰﾀ入力!AJ$5,ﾃﾞｰﾀ入力!AJ$6,ﾃﾞｰﾀ入力!AJ$7,ﾃﾞｰﾀ入力!AJ$8,ﾃﾞｰﾀ入力!AJ$9)</f>
        <v>32</v>
      </c>
      <c r="BI3" s="1217"/>
      <c r="BJ3" s="1217"/>
      <c r="BK3" s="1217"/>
      <c r="BL3" s="1217">
        <f>CHOOSE($CA$1,ﾃﾞｰﾀ入力!AK$4,ﾃﾞｰﾀ入力!AK$5,ﾃﾞｰﾀ入力!AK$6,ﾃﾞｰﾀ入力!AK$7,ﾃﾞｰﾀ入力!AK$8,ﾃﾞｰﾀ入力!AK$9)</f>
        <v>26</v>
      </c>
      <c r="BM3" s="1217"/>
      <c r="BN3" s="1217"/>
      <c r="BO3" s="1217"/>
      <c r="BP3" s="1217">
        <f>CHOOSE($CA$1,ﾃﾞｰﾀ入力!AL$4,ﾃﾞｰﾀ入力!AL$5,ﾃﾞｰﾀ入力!AL$6,ﾃﾞｰﾀ入力!AL$7,ﾃﾞｰﾀ入力!AL$8,ﾃﾞｰﾀ入力!AL$9)</f>
        <v>21</v>
      </c>
      <c r="BQ3" s="1217"/>
      <c r="BR3" s="1217"/>
      <c r="BS3" s="1217"/>
      <c r="BT3" s="1217">
        <f>CHOOSE($CA$1,ﾃﾞｰﾀ入力!AM$4,ﾃﾞｰﾀ入力!AM$5,ﾃﾞｰﾀ入力!AM$6,ﾃﾞｰﾀ入力!AM$7,ﾃﾞｰﾀ入力!AM$8,ﾃﾞｰﾀ入力!AM$9)</f>
        <v>15</v>
      </c>
      <c r="BU3" s="1217"/>
      <c r="BV3" s="1217"/>
      <c r="BW3" s="1217"/>
      <c r="BX3" s="1217">
        <f>CHOOSE($CA$1,ﾃﾞｰﾀ入力!AN4,ﾃﾞｰﾀ入力!AN$5,ﾃﾞｰﾀ入力!AN$6,ﾃﾞｰﾀ入力!AN$7,ﾃﾞｰﾀ入力!AN$8,ﾃﾞｰﾀ入力!AN$9)</f>
        <v>7.0000000000000009</v>
      </c>
      <c r="BY3" s="1217"/>
      <c r="BZ3" s="1217"/>
      <c r="CA3" s="1217"/>
      <c r="CB3" s="1217">
        <f>CHOOSE($CA$1,ﾃﾞｰﾀ入力!AO$4,ﾃﾞｰﾀ入力!AO$5,ﾃﾞｰﾀ入力!AO$6,ﾃﾞｰﾀ入力!AO$7,ﾃﾞｰﾀ入力!AO$8,ﾃﾞｰﾀ入力!AO$9)</f>
        <v>0</v>
      </c>
      <c r="CC3" s="1217"/>
      <c r="CD3" s="1217"/>
      <c r="CE3" s="1217"/>
      <c r="CF3" s="1217">
        <f>CHOOSE($CA$1,ﾃﾞｰﾀ入力!AP$4,ﾃﾞｰﾀ入力!AP$5,ﾃﾞｰﾀ入力!AP$6,ﾃﾞｰﾀ入力!AP$7,ﾃﾞｰﾀ入力!AP$8,ﾃﾞｰﾀ入力!AP$9)</f>
        <v>0</v>
      </c>
      <c r="CG3" s="1217"/>
      <c r="CH3" s="1217"/>
      <c r="CI3" s="1217"/>
      <c r="CJ3" s="1217">
        <f>CHOOSE($CA$1,ﾃﾞｰﾀ入力!AQ$4,ﾃﾞｰﾀ入力!AQ$5,ﾃﾞｰﾀ入力!AQ$6,ﾃﾞｰﾀ入力!AQ$7,ﾃﾞｰﾀ入力!AQ$8,ﾃﾞｰﾀ入力!AQ$9)</f>
        <v>0</v>
      </c>
      <c r="CK3" s="1217"/>
      <c r="CL3" s="1217"/>
      <c r="CM3" s="1295"/>
      <c r="CN3" s="1215">
        <f>CHOOSE(CA1,ﾃﾞｰﾀ入力!V4,ﾃﾞｰﾀ入力!V5,ﾃﾞｰﾀ入力!V6,ﾃﾞｰﾀ入力!V7,ﾃﾞｰﾀ入力!V8,ﾃﾞｰﾀ入力!V9)</f>
        <v>400</v>
      </c>
      <c r="CO3" s="1216"/>
      <c r="CP3" s="64"/>
      <c r="CT3" s="221"/>
      <c r="CU3" s="64"/>
      <c r="CV3" s="64"/>
      <c r="CX3" s="69"/>
      <c r="CY3" s="69"/>
      <c r="CZ3" s="69"/>
    </row>
    <row r="4" spans="1:105" ht="20.25" customHeight="1">
      <c r="I4" s="1311"/>
      <c r="J4" s="1311"/>
      <c r="K4" s="358" t="s">
        <v>169</v>
      </c>
      <c r="L4" s="1344">
        <f>L3</f>
        <v>0</v>
      </c>
      <c r="M4" s="1345"/>
      <c r="N4" s="1345"/>
      <c r="O4" s="1346"/>
      <c r="P4" s="1333">
        <f>L4+P3</f>
        <v>0</v>
      </c>
      <c r="Q4" s="1333"/>
      <c r="R4" s="1333"/>
      <c r="S4" s="1333"/>
      <c r="T4" s="1126">
        <f>P4+T3</f>
        <v>0</v>
      </c>
      <c r="U4" s="1127"/>
      <c r="V4" s="1127"/>
      <c r="W4" s="1127"/>
      <c r="X4" s="1333">
        <f>T4+X3</f>
        <v>0</v>
      </c>
      <c r="Y4" s="1333"/>
      <c r="Z4" s="1333"/>
      <c r="AA4" s="1333"/>
      <c r="AB4" s="1333">
        <f>X4+AB3</f>
        <v>16</v>
      </c>
      <c r="AC4" s="1333"/>
      <c r="AD4" s="1333"/>
      <c r="AE4" s="1333"/>
      <c r="AF4" s="1333">
        <f>AB4+AF3</f>
        <v>37</v>
      </c>
      <c r="AG4" s="1333"/>
      <c r="AH4" s="1333"/>
      <c r="AI4" s="1333"/>
      <c r="AJ4" s="1333">
        <f>AF4+AJ3</f>
        <v>62</v>
      </c>
      <c r="AK4" s="1333"/>
      <c r="AL4" s="1333"/>
      <c r="AM4" s="1333"/>
      <c r="AN4" s="1333">
        <f>AJ4+AN3</f>
        <v>98</v>
      </c>
      <c r="AO4" s="1333"/>
      <c r="AP4" s="1333"/>
      <c r="AQ4" s="1333"/>
      <c r="AR4" s="1333">
        <f>AN4+AR3</f>
        <v>141</v>
      </c>
      <c r="AS4" s="1333"/>
      <c r="AT4" s="1333"/>
      <c r="AU4" s="1333"/>
      <c r="AV4" s="1333">
        <f>AR4+AV3</f>
        <v>195</v>
      </c>
      <c r="AW4" s="1333"/>
      <c r="AX4" s="1333"/>
      <c r="AY4" s="1333"/>
      <c r="AZ4" s="1333">
        <f>AV4+AZ3</f>
        <v>247</v>
      </c>
      <c r="BA4" s="1333"/>
      <c r="BB4" s="1333"/>
      <c r="BC4" s="1333"/>
      <c r="BD4" s="1333">
        <f>AZ4+BD3</f>
        <v>299</v>
      </c>
      <c r="BE4" s="1333"/>
      <c r="BF4" s="1333"/>
      <c r="BG4" s="1333"/>
      <c r="BH4" s="1333">
        <f>BD4+BH3</f>
        <v>331</v>
      </c>
      <c r="BI4" s="1333"/>
      <c r="BJ4" s="1333"/>
      <c r="BK4" s="1333"/>
      <c r="BL4" s="1333">
        <f>BH4+BL3</f>
        <v>357</v>
      </c>
      <c r="BM4" s="1333"/>
      <c r="BN4" s="1333"/>
      <c r="BO4" s="1333"/>
      <c r="BP4" s="1333">
        <f>BL4+BP3</f>
        <v>378</v>
      </c>
      <c r="BQ4" s="1333"/>
      <c r="BR4" s="1333"/>
      <c r="BS4" s="1333"/>
      <c r="BT4" s="1333">
        <f>BP4+BT3</f>
        <v>393</v>
      </c>
      <c r="BU4" s="1333"/>
      <c r="BV4" s="1333"/>
      <c r="BW4" s="1333"/>
      <c r="BX4" s="1333">
        <f>BT4+BX3</f>
        <v>400</v>
      </c>
      <c r="BY4" s="1333"/>
      <c r="BZ4" s="1333"/>
      <c r="CA4" s="1333"/>
      <c r="CB4" s="1333">
        <f>BX4+CB3</f>
        <v>400</v>
      </c>
      <c r="CC4" s="1333"/>
      <c r="CD4" s="1333"/>
      <c r="CE4" s="1333"/>
      <c r="CF4" s="1333">
        <f>CB4+CF3</f>
        <v>400</v>
      </c>
      <c r="CG4" s="1333"/>
      <c r="CH4" s="1333"/>
      <c r="CI4" s="1333"/>
      <c r="CJ4" s="1333">
        <f>CF4+CJ3</f>
        <v>400</v>
      </c>
      <c r="CK4" s="1333"/>
      <c r="CL4" s="1333"/>
      <c r="CM4" s="1353"/>
      <c r="CN4" s="1210">
        <f t="shared" ref="CN4:CN11" si="0">SUM(P4:CM4)</f>
        <v>4154</v>
      </c>
      <c r="CO4" s="1211"/>
      <c r="CP4" s="64"/>
      <c r="CT4" s="221"/>
      <c r="CU4" s="64"/>
      <c r="CV4" s="64"/>
      <c r="CX4" s="69"/>
      <c r="CY4" s="69"/>
      <c r="CZ4" s="69"/>
    </row>
    <row r="5" spans="1:105" ht="20.25" customHeight="1">
      <c r="I5" s="1311" t="s">
        <v>170</v>
      </c>
      <c r="J5" s="1311"/>
      <c r="K5" s="359" t="s">
        <v>171</v>
      </c>
      <c r="L5" s="1239"/>
      <c r="M5" s="1240"/>
      <c r="N5" s="1240"/>
      <c r="O5" s="1241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126"/>
      <c r="AK5" s="1126"/>
      <c r="AL5" s="1126"/>
      <c r="AM5" s="1126"/>
      <c r="AN5" s="1126"/>
      <c r="AO5" s="1126"/>
      <c r="AP5" s="1126"/>
      <c r="AQ5" s="1126"/>
      <c r="AR5" s="1126"/>
      <c r="AS5" s="1126"/>
      <c r="AT5" s="1126"/>
      <c r="AU5" s="1126"/>
      <c r="AV5" s="1126"/>
      <c r="AW5" s="1126"/>
      <c r="AX5" s="1126"/>
      <c r="AY5" s="1126"/>
      <c r="AZ5" s="1126"/>
      <c r="BA5" s="1126"/>
      <c r="BB5" s="1126"/>
      <c r="BC5" s="1126"/>
      <c r="BD5" s="1126"/>
      <c r="BE5" s="1126"/>
      <c r="BF5" s="1126"/>
      <c r="BG5" s="1126"/>
      <c r="BH5" s="1126"/>
      <c r="BI5" s="1126"/>
      <c r="BJ5" s="1126"/>
      <c r="BK5" s="1126"/>
      <c r="BL5" s="1126"/>
      <c r="BM5" s="1126"/>
      <c r="BN5" s="1126"/>
      <c r="BO5" s="1126"/>
      <c r="BP5" s="1126"/>
      <c r="BQ5" s="1126"/>
      <c r="BR5" s="1126"/>
      <c r="BS5" s="1126"/>
      <c r="BT5" s="1126"/>
      <c r="BU5" s="1126"/>
      <c r="BV5" s="1126"/>
      <c r="BW5" s="1126"/>
      <c r="BX5" s="1126"/>
      <c r="BY5" s="1126"/>
      <c r="BZ5" s="1126"/>
      <c r="CA5" s="1126"/>
      <c r="CB5" s="1126"/>
      <c r="CC5" s="1126"/>
      <c r="CD5" s="1126"/>
      <c r="CE5" s="1126"/>
      <c r="CF5" s="1297"/>
      <c r="CG5" s="1297"/>
      <c r="CH5" s="1297"/>
      <c r="CI5" s="1297"/>
      <c r="CJ5" s="1297"/>
      <c r="CK5" s="1297"/>
      <c r="CL5" s="1297"/>
      <c r="CM5" s="1354"/>
      <c r="CN5" s="1210">
        <f t="shared" si="0"/>
        <v>0</v>
      </c>
      <c r="CO5" s="1211"/>
      <c r="CP5" s="64"/>
      <c r="CT5" s="221"/>
      <c r="CU5" s="64"/>
      <c r="CV5" s="64"/>
      <c r="CX5" s="69"/>
      <c r="CY5" s="69"/>
      <c r="CZ5" s="69"/>
    </row>
    <row r="6" spans="1:105" ht="20.25" customHeight="1">
      <c r="I6" s="1339"/>
      <c r="J6" s="1339"/>
      <c r="K6" s="360" t="s">
        <v>169</v>
      </c>
      <c r="L6" s="1242"/>
      <c r="M6" s="1243"/>
      <c r="N6" s="1243"/>
      <c r="O6" s="1244"/>
      <c r="P6" s="1131"/>
      <c r="Q6" s="1131"/>
      <c r="R6" s="1131"/>
      <c r="S6" s="1131"/>
      <c r="T6" s="1131"/>
      <c r="U6" s="1131"/>
      <c r="V6" s="1131"/>
      <c r="W6" s="1131"/>
      <c r="X6" s="1131"/>
      <c r="Y6" s="1131"/>
      <c r="Z6" s="1131"/>
      <c r="AA6" s="1131"/>
      <c r="AB6" s="1131"/>
      <c r="AC6" s="1131"/>
      <c r="AD6" s="1131"/>
      <c r="AE6" s="1131"/>
      <c r="AF6" s="1131"/>
      <c r="AG6" s="1131"/>
      <c r="AH6" s="1131"/>
      <c r="AI6" s="1131"/>
      <c r="AJ6" s="1131"/>
      <c r="AK6" s="1131"/>
      <c r="AL6" s="1131"/>
      <c r="AM6" s="1131"/>
      <c r="AN6" s="1131"/>
      <c r="AO6" s="1131"/>
      <c r="AP6" s="1131"/>
      <c r="AQ6" s="1131"/>
      <c r="AR6" s="1131"/>
      <c r="AS6" s="1131"/>
      <c r="AT6" s="1131"/>
      <c r="AU6" s="1131"/>
      <c r="AV6" s="1131"/>
      <c r="AW6" s="1131"/>
      <c r="AX6" s="1131"/>
      <c r="AY6" s="1131"/>
      <c r="AZ6" s="1131"/>
      <c r="BA6" s="1131"/>
      <c r="BB6" s="1131"/>
      <c r="BC6" s="1131"/>
      <c r="BD6" s="1131"/>
      <c r="BE6" s="1131"/>
      <c r="BF6" s="1131"/>
      <c r="BG6" s="1131"/>
      <c r="BH6" s="1131"/>
      <c r="BI6" s="1131"/>
      <c r="BJ6" s="1131"/>
      <c r="BK6" s="1131"/>
      <c r="BL6" s="1131"/>
      <c r="BM6" s="1131"/>
      <c r="BN6" s="1131"/>
      <c r="BO6" s="1131"/>
      <c r="BP6" s="1131"/>
      <c r="BQ6" s="1131"/>
      <c r="BR6" s="1131"/>
      <c r="BS6" s="1131"/>
      <c r="BT6" s="1131"/>
      <c r="BU6" s="1131"/>
      <c r="BV6" s="1131"/>
      <c r="BW6" s="1131"/>
      <c r="BX6" s="1131"/>
      <c r="BY6" s="1131"/>
      <c r="BZ6" s="1131"/>
      <c r="CA6" s="1131"/>
      <c r="CB6" s="1131"/>
      <c r="CC6" s="1131"/>
      <c r="CD6" s="1131"/>
      <c r="CE6" s="1131"/>
      <c r="CF6" s="1298"/>
      <c r="CG6" s="1298"/>
      <c r="CH6" s="1298"/>
      <c r="CI6" s="1298"/>
      <c r="CJ6" s="1298"/>
      <c r="CK6" s="1298"/>
      <c r="CL6" s="1298"/>
      <c r="CM6" s="1299"/>
      <c r="CN6" s="1256">
        <f t="shared" si="0"/>
        <v>0</v>
      </c>
      <c r="CO6" s="1257"/>
      <c r="CP6" s="64"/>
      <c r="CT6" s="221"/>
      <c r="CU6" s="64"/>
      <c r="CV6" s="64"/>
      <c r="CX6" s="69"/>
      <c r="CY6" s="69"/>
      <c r="CZ6" s="69"/>
    </row>
    <row r="7" spans="1:105" ht="20.25" customHeight="1">
      <c r="I7" s="1338" t="s">
        <v>172</v>
      </c>
      <c r="J7" s="1338"/>
      <c r="K7" s="361" t="s">
        <v>168</v>
      </c>
      <c r="L7" s="1250">
        <f>IF(L3=0,0,LOOKUP(L3,ﾃﾞｰﾀ入力!$AU$12:$AU$32,ﾃﾞｰﾀ入力!$AV$12:$AV$32))</f>
        <v>0</v>
      </c>
      <c r="M7" s="1251"/>
      <c r="N7" s="1251"/>
      <c r="O7" s="1252"/>
      <c r="P7" s="1130">
        <f>IF(P3=0,0,LOOKUP(P3,ﾃﾞｰﾀ入力!$AU$12:$AU$32,ﾃﾞｰﾀ入力!$AV$12:$AV$32))</f>
        <v>0</v>
      </c>
      <c r="Q7" s="1130"/>
      <c r="R7" s="1130"/>
      <c r="S7" s="1130"/>
      <c r="T7" s="1130">
        <f>IF(T3=0,0,LOOKUP(T3,ﾃﾞｰﾀ入力!$AU$12:$AU$32,ﾃﾞｰﾀ入力!$AV$12:$AV$32))</f>
        <v>0</v>
      </c>
      <c r="U7" s="1130"/>
      <c r="V7" s="1130"/>
      <c r="W7" s="1130"/>
      <c r="X7" s="1130">
        <f>IF(X3=0,0,LOOKUP(X3,ﾃﾞｰﾀ入力!$AU$12:$AU$32,ﾃﾞｰﾀ入力!$AV$12:$AV$32))</f>
        <v>0</v>
      </c>
      <c r="Y7" s="1130"/>
      <c r="Z7" s="1130"/>
      <c r="AA7" s="1130"/>
      <c r="AB7" s="1130">
        <f>IF(AB3=0,0,LOOKUP(AB3,ﾃﾞｰﾀ入力!$AU$12:$AU$32,ﾃﾞｰﾀ入力!$AV$12:$AV$32))</f>
        <v>2</v>
      </c>
      <c r="AC7" s="1130"/>
      <c r="AD7" s="1130"/>
      <c r="AE7" s="1130"/>
      <c r="AF7" s="1130">
        <f>IF(AF3=0,0,LOOKUP(AF3,ﾃﾞｰﾀ入力!$AU$12:$AU$32,ﾃﾞｰﾀ入力!$AV$12:$AV$32))</f>
        <v>3</v>
      </c>
      <c r="AG7" s="1130"/>
      <c r="AH7" s="1130"/>
      <c r="AI7" s="1130"/>
      <c r="AJ7" s="1130">
        <f>IF(AJ3=0,0,LOOKUP(AJ3,ﾃﾞｰﾀ入力!$AU$12:$AU$32,ﾃﾞｰﾀ入力!$AV$12:$AV$32))</f>
        <v>4</v>
      </c>
      <c r="AK7" s="1130"/>
      <c r="AL7" s="1130"/>
      <c r="AM7" s="1130"/>
      <c r="AN7" s="1130">
        <f>IF(AN3=0,0,LOOKUP(AN3,ﾃﾞｰﾀ入力!$AU$12:$AU$32,ﾃﾞｰﾀ入力!$AV$12:$AV$32))</f>
        <v>5</v>
      </c>
      <c r="AO7" s="1130"/>
      <c r="AP7" s="1130"/>
      <c r="AQ7" s="1130"/>
      <c r="AR7" s="1130">
        <f>IF(AR3=0,0,LOOKUP(AR3,ﾃﾞｰﾀ入力!$AU$12:$AU$32,ﾃﾞｰﾀ入力!$AV$12:$AV$32))</f>
        <v>6</v>
      </c>
      <c r="AS7" s="1130"/>
      <c r="AT7" s="1130"/>
      <c r="AU7" s="1130"/>
      <c r="AV7" s="1130">
        <f>IF(AV3=0,0,LOOKUP(AV3,ﾃﾞｰﾀ入力!$AU$12:$AU$32,ﾃﾞｰﾀ入力!$AV$12:$AV$32))</f>
        <v>8</v>
      </c>
      <c r="AW7" s="1130"/>
      <c r="AX7" s="1130"/>
      <c r="AY7" s="1130"/>
      <c r="AZ7" s="1130">
        <f>IF(AZ3=0,0,LOOKUP(AZ3,ﾃﾞｰﾀ入力!$AU$12:$AU$32,ﾃﾞｰﾀ入力!$AV$12:$AV$32))</f>
        <v>8</v>
      </c>
      <c r="BA7" s="1130"/>
      <c r="BB7" s="1130"/>
      <c r="BC7" s="1130"/>
      <c r="BD7" s="1130">
        <f>IF(BD3=0,0,LOOKUP(BD3,ﾃﾞｰﾀ入力!$AU$12:$AU$32,ﾃﾞｰﾀ入力!$AV$12:$AV$32))</f>
        <v>8</v>
      </c>
      <c r="BE7" s="1130"/>
      <c r="BF7" s="1130"/>
      <c r="BG7" s="1130"/>
      <c r="BH7" s="1130">
        <f>IF(BH3=0,0,LOOKUP(BH3,ﾃﾞｰﾀ入力!$AU$12:$AU$32,ﾃﾞｰﾀ入力!$AV$12:$AV$32))</f>
        <v>4</v>
      </c>
      <c r="BI7" s="1130"/>
      <c r="BJ7" s="1130"/>
      <c r="BK7" s="1130"/>
      <c r="BL7" s="1130">
        <f>IF(BL3=0,0,LOOKUP(BL3,ﾃﾞｰﾀ入力!$AU$12:$AU$32,ﾃﾞｰﾀ入力!$AV$12:$AV$32))</f>
        <v>4</v>
      </c>
      <c r="BM7" s="1130"/>
      <c r="BN7" s="1130"/>
      <c r="BO7" s="1130"/>
      <c r="BP7" s="1130">
        <f>IF(BP3=0,0,LOOKUP(BP3,ﾃﾞｰﾀ入力!$AU$12:$AU$32,ﾃﾞｰﾀ入力!$AV$12:$AV$32))</f>
        <v>3</v>
      </c>
      <c r="BQ7" s="1130"/>
      <c r="BR7" s="1130"/>
      <c r="BS7" s="1130"/>
      <c r="BT7" s="1130">
        <f>IF(BT3=0,0,LOOKUP(BT3,ﾃﾞｰﾀ入力!$AU$12:$AU$32,ﾃﾞｰﾀ入力!$AV$12:$AV$32))</f>
        <v>2</v>
      </c>
      <c r="BU7" s="1130"/>
      <c r="BV7" s="1130"/>
      <c r="BW7" s="1130"/>
      <c r="BX7" s="1130">
        <f>IF(BX3=0,0,LOOKUP(BX3,ﾃﾞｰﾀ入力!$AU$12:$AU$32,ﾃﾞｰﾀ入力!$AV$12:$AV$32))</f>
        <v>2</v>
      </c>
      <c r="BY7" s="1130"/>
      <c r="BZ7" s="1130"/>
      <c r="CA7" s="1130"/>
      <c r="CB7" s="1130">
        <f>IF(CB3=0,0,LOOKUP(CB3,ﾃﾞｰﾀ入力!$AU$12:$AU$32,ﾃﾞｰﾀ入力!$AV$12:$AV$32))</f>
        <v>0</v>
      </c>
      <c r="CC7" s="1130"/>
      <c r="CD7" s="1130"/>
      <c r="CE7" s="1130"/>
      <c r="CF7" s="1201">
        <f>IF(CF3=0,0,LOOKUP(CF3,ﾃﾞｰﾀ入力!$AU$12:$AU$32,ﾃﾞｰﾀ入力!$AV$12:$AV$32))</f>
        <v>0</v>
      </c>
      <c r="CG7" s="1201"/>
      <c r="CH7" s="1201"/>
      <c r="CI7" s="1201"/>
      <c r="CJ7" s="1201">
        <f>IF(CJ3=0,0,LOOKUP(CJ3,ﾃﾞｰﾀ入力!$AU$12:$AU$32,ﾃﾞｰﾀ入力!$AV$12:$AV$32))</f>
        <v>0</v>
      </c>
      <c r="CK7" s="1201"/>
      <c r="CL7" s="1201"/>
      <c r="CM7" s="1202"/>
      <c r="CN7" s="1134">
        <f t="shared" si="0"/>
        <v>59</v>
      </c>
      <c r="CO7" s="1135"/>
      <c r="CP7" s="64"/>
      <c r="CT7" s="221"/>
      <c r="CU7" s="64"/>
      <c r="CV7" s="64"/>
      <c r="CX7" s="69"/>
      <c r="CY7" s="69"/>
      <c r="CZ7" s="69"/>
    </row>
    <row r="8" spans="1:105" ht="20.25" customHeight="1">
      <c r="I8" s="1311" t="s">
        <v>173</v>
      </c>
      <c r="J8" s="1311"/>
      <c r="K8" s="357" t="s">
        <v>168</v>
      </c>
      <c r="L8" s="1233">
        <f>CHOOSE($CA$1,ﾃﾞｰﾀ入力!W13,ﾃﾞｰﾀ入力!W16,ﾃﾞｰﾀ入力!W19,ﾃﾞｰﾀ入力!W22,ﾃﾞｰﾀ入力!W25,ﾃﾞｰﾀ入力!W28)</f>
        <v>0</v>
      </c>
      <c r="M8" s="1234"/>
      <c r="N8" s="1234"/>
      <c r="O8" s="1235"/>
      <c r="P8" s="1156">
        <f>CHOOSE($CA$1,ﾃﾞｰﾀ入力!$X13,ﾃﾞｰﾀ入力!$X16,ﾃﾞｰﾀ入力!$X19,ﾃﾞｰﾀ入力!$X22,ﾃﾞｰﾀ入力!$X25,ﾃﾞｰﾀ入力!$X28)</f>
        <v>0</v>
      </c>
      <c r="Q8" s="1156"/>
      <c r="R8" s="1156"/>
      <c r="S8" s="1156"/>
      <c r="T8" s="1156">
        <f>CHOOSE($CA$1,ﾃﾞｰﾀ入力!$Y13,ﾃﾞｰﾀ入力!$Y16,ﾃﾞｰﾀ入力!$Y19,ﾃﾞｰﾀ入力!$Y22,ﾃﾞｰﾀ入力!$Y25,ﾃﾞｰﾀ入力!$Y28)</f>
        <v>0</v>
      </c>
      <c r="U8" s="1156"/>
      <c r="V8" s="1156"/>
      <c r="W8" s="1156"/>
      <c r="X8" s="1156">
        <f>CHOOSE($CA$1,ﾃﾞｰﾀ入力!$Z13,ﾃﾞｰﾀ入力!$Z16,ﾃﾞｰﾀ入力!$Z19,ﾃﾞｰﾀ入力!$Z22,ﾃﾞｰﾀ入力!$Z25,ﾃﾞｰﾀ入力!$Z28)</f>
        <v>0</v>
      </c>
      <c r="Y8" s="1156"/>
      <c r="Z8" s="1156"/>
      <c r="AA8" s="1156"/>
      <c r="AB8" s="1156">
        <f>CHOOSE($CA$1,ﾃﾞｰﾀ入力!$AA13,ﾃﾞｰﾀ入力!$AA16,ﾃﾞｰﾀ入力!$AA19,ﾃﾞｰﾀ入力!$AA22,ﾃﾞｰﾀ入力!$AA25,ﾃﾞｰﾀ入力!$AA28)</f>
        <v>0</v>
      </c>
      <c r="AC8" s="1156"/>
      <c r="AD8" s="1156"/>
      <c r="AE8" s="1156"/>
      <c r="AF8" s="1156">
        <f>CHOOSE($CA$1,ﾃﾞｰﾀ入力!$AB13,ﾃﾞｰﾀ入力!$AB16,ﾃﾞｰﾀ入力!$AB19,ﾃﾞｰﾀ入力!$AB22,ﾃﾞｰﾀ入力!$AB25,ﾃﾞｰﾀ入力!$AB28)</f>
        <v>0</v>
      </c>
      <c r="AG8" s="1156"/>
      <c r="AH8" s="1156"/>
      <c r="AI8" s="1156"/>
      <c r="AJ8" s="1156">
        <f>CHOOSE($CA$1,ﾃﾞｰﾀ入力!$AC13,ﾃﾞｰﾀ入力!$AC16,ﾃﾞｰﾀ入力!$AC19,ﾃﾞｰﾀ入力!$AC22,ﾃﾞｰﾀ入力!$AC25,ﾃﾞｰﾀ入力!$AC28)</f>
        <v>0</v>
      </c>
      <c r="AK8" s="1156"/>
      <c r="AL8" s="1156"/>
      <c r="AM8" s="1156"/>
      <c r="AN8" s="1156">
        <f>CHOOSE($CA$1,ﾃﾞｰﾀ入力!$AD13,ﾃﾞｰﾀ入力!$AD16,ﾃﾞｰﾀ入力!$AD19,ﾃﾞｰﾀ入力!$AD22,ﾃﾞｰﾀ入力!$AD25,ﾃﾞｰﾀ入力!$AD28)</f>
        <v>0</v>
      </c>
      <c r="AO8" s="1156"/>
      <c r="AP8" s="1156"/>
      <c r="AQ8" s="1156"/>
      <c r="AR8" s="1156">
        <f>CHOOSE($CA$1,ﾃﾞｰﾀ入力!$AE13,ﾃﾞｰﾀ入力!$AE16,ﾃﾞｰﾀ入力!$AE19,ﾃﾞｰﾀ入力!$AE22,ﾃﾞｰﾀ入力!$AE25,ﾃﾞｰﾀ入力!$AE28)</f>
        <v>0</v>
      </c>
      <c r="AS8" s="1156"/>
      <c r="AT8" s="1156"/>
      <c r="AU8" s="1156"/>
      <c r="AV8" s="1156">
        <f>CHOOSE($CA$1,ﾃﾞｰﾀ入力!$AF13,ﾃﾞｰﾀ入力!$AF16,ﾃﾞｰﾀ入力!$AF19,ﾃﾞｰﾀ入力!$AF22,ﾃﾞｰﾀ入力!$AF25,ﾃﾞｰﾀ入力!$AF28)</f>
        <v>0</v>
      </c>
      <c r="AW8" s="1156"/>
      <c r="AX8" s="1156"/>
      <c r="AY8" s="1156"/>
      <c r="AZ8" s="1156">
        <f>CHOOSE($CA$1,ﾃﾞｰﾀ入力!$AG13,ﾃﾞｰﾀ入力!$AG16,ﾃﾞｰﾀ入力!$AG19,ﾃﾞｰﾀ入力!$AG22,ﾃﾞｰﾀ入力!$AG25,ﾃﾞｰﾀ入力!$AG28)</f>
        <v>0</v>
      </c>
      <c r="BA8" s="1156"/>
      <c r="BB8" s="1156"/>
      <c r="BC8" s="1156"/>
      <c r="BD8" s="1156">
        <f>CHOOSE($CA$1,ﾃﾞｰﾀ入力!$AH13,ﾃﾞｰﾀ入力!$AH16,ﾃﾞｰﾀ入力!$AH19,ﾃﾞｰﾀ入力!$AH22,ﾃﾞｰﾀ入力!$AH25,ﾃﾞｰﾀ入力!$AH28)</f>
        <v>0</v>
      </c>
      <c r="BE8" s="1156"/>
      <c r="BF8" s="1156"/>
      <c r="BG8" s="1156"/>
      <c r="BH8" s="1156">
        <f>CHOOSE($CA$1,ﾃﾞｰﾀ入力!$AI13,ﾃﾞｰﾀ入力!$AI16,ﾃﾞｰﾀ入力!$AI19,ﾃﾞｰﾀ入力!$AI22,ﾃﾞｰﾀ入力!$AI25,ﾃﾞｰﾀ入力!$AI28)</f>
        <v>0</v>
      </c>
      <c r="BI8" s="1156"/>
      <c r="BJ8" s="1156"/>
      <c r="BK8" s="1156"/>
      <c r="BL8" s="1156">
        <f>CHOOSE($CA$1,ﾃﾞｰﾀ入力!$AJ13,ﾃﾞｰﾀ入力!$AJ16,ﾃﾞｰﾀ入力!$AJ19,ﾃﾞｰﾀ入力!$AJ22,ﾃﾞｰﾀ入力!$AJ25,ﾃﾞｰﾀ入力!$AJ28)</f>
        <v>0</v>
      </c>
      <c r="BM8" s="1156"/>
      <c r="BN8" s="1156"/>
      <c r="BO8" s="1156"/>
      <c r="BP8" s="1156">
        <f>CHOOSE($CA$1,ﾃﾞｰﾀ入力!$AK13,ﾃﾞｰﾀ入力!$AK16,ﾃﾞｰﾀ入力!$AK19,ﾃﾞｰﾀ入力!$AK22,ﾃﾞｰﾀ入力!$AK25,ﾃﾞｰﾀ入力!$AK28)</f>
        <v>0</v>
      </c>
      <c r="BQ8" s="1156"/>
      <c r="BR8" s="1156"/>
      <c r="BS8" s="1156"/>
      <c r="BT8" s="1156">
        <f>CHOOSE($CA$1,ﾃﾞｰﾀ入力!$AL13,ﾃﾞｰﾀ入力!$AL16,ﾃﾞｰﾀ入力!$AL19,ﾃﾞｰﾀ入力!$AL22,ﾃﾞｰﾀ入力!$AL25,ﾃﾞｰﾀ入力!$AL28)</f>
        <v>0</v>
      </c>
      <c r="BU8" s="1156"/>
      <c r="BV8" s="1156"/>
      <c r="BW8" s="1156"/>
      <c r="BX8" s="1156">
        <f>CHOOSE($CA$1,ﾃﾞｰﾀ入力!$AM13,ﾃﾞｰﾀ入力!$AM16,ﾃﾞｰﾀ入力!$AM19,ﾃﾞｰﾀ入力!$AM22,ﾃﾞｰﾀ入力!$AM25,ﾃﾞｰﾀ入力!$AM28)</f>
        <v>0</v>
      </c>
      <c r="BY8" s="1156"/>
      <c r="BZ8" s="1156"/>
      <c r="CA8" s="1156"/>
      <c r="CB8" s="1156">
        <f>CHOOSE($CA$1,ﾃﾞｰﾀ入力!$AN13,ﾃﾞｰﾀ入力!$AN16,ﾃﾞｰﾀ入力!$AN19,ﾃﾞｰﾀ入力!$AN22,ﾃﾞｰﾀ入力!$AN25,ﾃﾞｰﾀ入力!$AN28)</f>
        <v>0</v>
      </c>
      <c r="CC8" s="1156"/>
      <c r="CD8" s="1156"/>
      <c r="CE8" s="1156"/>
      <c r="CF8" s="1156">
        <f>CHOOSE($CA$1,ﾃﾞｰﾀ入力!$AO13,ﾃﾞｰﾀ入力!$AO16,ﾃﾞｰﾀ入力!$AO19,ﾃﾞｰﾀ入力!$AO22,ﾃﾞｰﾀ入力!$AO25,ﾃﾞｰﾀ入力!$AO28)</f>
        <v>0</v>
      </c>
      <c r="CG8" s="1156"/>
      <c r="CH8" s="1156"/>
      <c r="CI8" s="1156"/>
      <c r="CJ8" s="1156">
        <f>CHOOSE($CA$1,ﾃﾞｰﾀ入力!$AP13,ﾃﾞｰﾀ入力!$AP16,ﾃﾞｰﾀ入力!$AP19,ﾃﾞｰﾀ入力!$AP22,ﾃﾞｰﾀ入力!$AP25,ﾃﾞｰﾀ入力!$AP28)</f>
        <v>0</v>
      </c>
      <c r="CK8" s="1156"/>
      <c r="CL8" s="1156"/>
      <c r="CM8" s="1203"/>
      <c r="CN8" s="1136">
        <f t="shared" si="0"/>
        <v>0</v>
      </c>
      <c r="CO8" s="1137"/>
      <c r="CP8" s="64"/>
      <c r="CT8" s="221"/>
      <c r="CU8" s="64"/>
      <c r="CV8" s="64"/>
      <c r="CX8" s="69"/>
      <c r="CY8" s="69"/>
      <c r="CZ8" s="69"/>
    </row>
    <row r="9" spans="1:105" ht="20.25" customHeight="1">
      <c r="I9" s="1304" t="s">
        <v>174</v>
      </c>
      <c r="J9" s="1305"/>
      <c r="K9" s="357" t="s">
        <v>168</v>
      </c>
      <c r="L9" s="1233">
        <f>CHOOSE($CA$1,ﾃﾞｰﾀ入力!W14,ﾃﾞｰﾀ入力!W17,ﾃﾞｰﾀ入力!W20,ﾃﾞｰﾀ入力!W23,ﾃﾞｰﾀ入力!W26,ﾃﾞｰﾀ入力!W29)</f>
        <v>0</v>
      </c>
      <c r="M9" s="1234"/>
      <c r="N9" s="1234"/>
      <c r="O9" s="1235"/>
      <c r="P9" s="1138">
        <f>CHOOSE($CA$1,ﾃﾞｰﾀ入力!$X14,ﾃﾞｰﾀ入力!$X17,ﾃﾞｰﾀ入力!$X20,ﾃﾞｰﾀ入力!$X23,ﾃﾞｰﾀ入力!$X26,ﾃﾞｰﾀ入力!$X29)</f>
        <v>0</v>
      </c>
      <c r="Q9" s="1164"/>
      <c r="R9" s="1164"/>
      <c r="S9" s="1165"/>
      <c r="T9" s="1138">
        <f>CHOOSE($CA$1,ﾃﾞｰﾀ入力!$Y14,ﾃﾞｰﾀ入力!$Y17,ﾃﾞｰﾀ入力!$Y20,ﾃﾞｰﾀ入力!$Y23,ﾃﾞｰﾀ入力!$Y26,ﾃﾞｰﾀ入力!$Y29)</f>
        <v>0</v>
      </c>
      <c r="U9" s="1164"/>
      <c r="V9" s="1164"/>
      <c r="W9" s="1165"/>
      <c r="X9" s="1138">
        <f>CHOOSE($CA$1,ﾃﾞｰﾀ入力!$Z14,ﾃﾞｰﾀ入力!$Z17,ﾃﾞｰﾀ入力!$Z20,ﾃﾞｰﾀ入力!$Z23,ﾃﾞｰﾀ入力!$Z26,ﾃﾞｰﾀ入力!$Z29)</f>
        <v>0</v>
      </c>
      <c r="Y9" s="1164"/>
      <c r="Z9" s="1164"/>
      <c r="AA9" s="1165"/>
      <c r="AB9" s="1138">
        <f>CHOOSE($CA$1,ﾃﾞｰﾀ入力!$AA14,ﾃﾞｰﾀ入力!$AA17,ﾃﾞｰﾀ入力!$AA20,ﾃﾞｰﾀ入力!$AA23,ﾃﾞｰﾀ入力!$AA26,ﾃﾞｰﾀ入力!$AA29)</f>
        <v>0</v>
      </c>
      <c r="AC9" s="1164"/>
      <c r="AD9" s="1164"/>
      <c r="AE9" s="1165"/>
      <c r="AF9" s="1138">
        <f>CHOOSE($CA$1,ﾃﾞｰﾀ入力!$AB14,ﾃﾞｰﾀ入力!$AB17,ﾃﾞｰﾀ入力!$AB20,ﾃﾞｰﾀ入力!$AB23,ﾃﾞｰﾀ入力!$AB26,ﾃﾞｰﾀ入力!$AB29)</f>
        <v>0</v>
      </c>
      <c r="AG9" s="1164"/>
      <c r="AH9" s="1164"/>
      <c r="AI9" s="1165"/>
      <c r="AJ9" s="1138">
        <f>CHOOSE($CA$1,ﾃﾞｰﾀ入力!$AC14,ﾃﾞｰﾀ入力!$AC17,ﾃﾞｰﾀ入力!$AC20,ﾃﾞｰﾀ入力!$AC23,ﾃﾞｰﾀ入力!$AC26,ﾃﾞｰﾀ入力!$AC29)</f>
        <v>0</v>
      </c>
      <c r="AK9" s="1164"/>
      <c r="AL9" s="1164"/>
      <c r="AM9" s="1165"/>
      <c r="AN9" s="1138">
        <f>CHOOSE($CA$1,ﾃﾞｰﾀ入力!$AD14,ﾃﾞｰﾀ入力!$AD17,ﾃﾞｰﾀ入力!$AD20,ﾃﾞｰﾀ入力!$AD23,ﾃﾞｰﾀ入力!$AD26,ﾃﾞｰﾀ入力!$AD29)</f>
        <v>0</v>
      </c>
      <c r="AO9" s="1164"/>
      <c r="AP9" s="1164"/>
      <c r="AQ9" s="1165"/>
      <c r="AR9" s="1138">
        <f>CHOOSE($CA$1,ﾃﾞｰﾀ入力!$AE14,ﾃﾞｰﾀ入力!$AE17,ﾃﾞｰﾀ入力!$AE20,ﾃﾞｰﾀ入力!$AE23,ﾃﾞｰﾀ入力!$AE26,ﾃﾞｰﾀ入力!$AE29)</f>
        <v>0</v>
      </c>
      <c r="AS9" s="1164"/>
      <c r="AT9" s="1164"/>
      <c r="AU9" s="1165"/>
      <c r="AV9" s="1138">
        <f>CHOOSE($CA$1,ﾃﾞｰﾀ入力!$AF14,ﾃﾞｰﾀ入力!$AF17,ﾃﾞｰﾀ入力!$AF20,ﾃﾞｰﾀ入力!$AF23,ﾃﾞｰﾀ入力!$AF26,ﾃﾞｰﾀ入力!$AF29)</f>
        <v>0</v>
      </c>
      <c r="AW9" s="1164"/>
      <c r="AX9" s="1164"/>
      <c r="AY9" s="1165"/>
      <c r="AZ9" s="1138">
        <f>CHOOSE($CA$1,ﾃﾞｰﾀ入力!$AG14,ﾃﾞｰﾀ入力!$AG17,ﾃﾞｰﾀ入力!$AG20,ﾃﾞｰﾀ入力!$AG23,ﾃﾞｰﾀ入力!$AG26,ﾃﾞｰﾀ入力!$AG29)</f>
        <v>0</v>
      </c>
      <c r="BA9" s="1164"/>
      <c r="BB9" s="1164"/>
      <c r="BC9" s="1165"/>
      <c r="BD9" s="1138">
        <f>CHOOSE($CA$1,ﾃﾞｰﾀ入力!$AH14,ﾃﾞｰﾀ入力!$AH17,ﾃﾞｰﾀ入力!$AH20,ﾃﾞｰﾀ入力!$AH23,ﾃﾞｰﾀ入力!$AH26,ﾃﾞｰﾀ入力!$AH29)</f>
        <v>0</v>
      </c>
      <c r="BE9" s="1164"/>
      <c r="BF9" s="1164"/>
      <c r="BG9" s="1165"/>
      <c r="BH9" s="1138">
        <f>CHOOSE($CA$1,ﾃﾞｰﾀ入力!$AI14,ﾃﾞｰﾀ入力!$AI17,ﾃﾞｰﾀ入力!$AI20,ﾃﾞｰﾀ入力!$AI23,ﾃﾞｰﾀ入力!$AI26,ﾃﾞｰﾀ入力!$AI29)</f>
        <v>0</v>
      </c>
      <c r="BI9" s="1164"/>
      <c r="BJ9" s="1164"/>
      <c r="BK9" s="1165"/>
      <c r="BL9" s="1138">
        <f>CHOOSE($CA$1,ﾃﾞｰﾀ入力!$AJ14,ﾃﾞｰﾀ入力!$AJ17,ﾃﾞｰﾀ入力!$AJ20,ﾃﾞｰﾀ入力!$AJ23,ﾃﾞｰﾀ入力!$AJ26,ﾃﾞｰﾀ入力!$AJ29)</f>
        <v>0</v>
      </c>
      <c r="BM9" s="1164"/>
      <c r="BN9" s="1164"/>
      <c r="BO9" s="1165"/>
      <c r="BP9" s="1138">
        <f>CHOOSE($CA$1,ﾃﾞｰﾀ入力!$AK14,ﾃﾞｰﾀ入力!$AK17,ﾃﾞｰﾀ入力!$AK20,ﾃﾞｰﾀ入力!$AK23,ﾃﾞｰﾀ入力!$AK26,ﾃﾞｰﾀ入力!$AK29)</f>
        <v>0</v>
      </c>
      <c r="BQ9" s="1164"/>
      <c r="BR9" s="1164"/>
      <c r="BS9" s="1165"/>
      <c r="BT9" s="1138">
        <f>CHOOSE($CA$1,ﾃﾞｰﾀ入力!$AL14,ﾃﾞｰﾀ入力!$AL17,ﾃﾞｰﾀ入力!$AL20,ﾃﾞｰﾀ入力!$AL23,ﾃﾞｰﾀ入力!$AL26,ﾃﾞｰﾀ入力!$AL29)</f>
        <v>0</v>
      </c>
      <c r="BU9" s="1164"/>
      <c r="BV9" s="1164"/>
      <c r="BW9" s="1165"/>
      <c r="BX9" s="1138">
        <f>CHOOSE($CA$1,ﾃﾞｰﾀ入力!$AM14,ﾃﾞｰﾀ入力!$AM17,ﾃﾞｰﾀ入力!$AM20,ﾃﾞｰﾀ入力!$AM23,ﾃﾞｰﾀ入力!$AM26,ﾃﾞｰﾀ入力!$AM29)</f>
        <v>0</v>
      </c>
      <c r="BY9" s="1164"/>
      <c r="BZ9" s="1164"/>
      <c r="CA9" s="1165"/>
      <c r="CB9" s="1138">
        <f>CHOOSE($CA$1,ﾃﾞｰﾀ入力!$AN14,ﾃﾞｰﾀ入力!$AN17,ﾃﾞｰﾀ入力!$AN20,ﾃﾞｰﾀ入力!$AN23,ﾃﾞｰﾀ入力!$AN26,ﾃﾞｰﾀ入力!$AN29)</f>
        <v>0</v>
      </c>
      <c r="CC9" s="1164"/>
      <c r="CD9" s="1164"/>
      <c r="CE9" s="1165"/>
      <c r="CF9" s="1138">
        <f>CHOOSE($CA$1,ﾃﾞｰﾀ入力!$AO14,ﾃﾞｰﾀ入力!$AO17,ﾃﾞｰﾀ入力!$AO20,ﾃﾞｰﾀ入力!$AO23,ﾃﾞｰﾀ入力!$AO26,ﾃﾞｰﾀ入力!$AO29)</f>
        <v>0</v>
      </c>
      <c r="CG9" s="1164"/>
      <c r="CH9" s="1164"/>
      <c r="CI9" s="1165"/>
      <c r="CJ9" s="1138">
        <f>CHOOSE($CA$1,ﾃﾞｰﾀ入力!$AP14,ﾃﾞｰﾀ入力!$AP17,ﾃﾞｰﾀ入力!$AP20,ﾃﾞｰﾀ入力!$AP23,ﾃﾞｰﾀ入力!$AP26,ﾃﾞｰﾀ入力!$AP29)</f>
        <v>0</v>
      </c>
      <c r="CK9" s="1164"/>
      <c r="CL9" s="1164"/>
      <c r="CM9" s="1164"/>
      <c r="CN9" s="1136">
        <f t="shared" si="0"/>
        <v>0</v>
      </c>
      <c r="CO9" s="1137"/>
      <c r="CP9" s="64"/>
      <c r="CT9" s="221"/>
      <c r="CU9" s="64"/>
      <c r="CV9" s="64"/>
      <c r="CX9" s="69"/>
      <c r="CY9" s="69"/>
      <c r="CZ9" s="69"/>
    </row>
    <row r="10" spans="1:105" ht="20.25" customHeight="1">
      <c r="I10" s="1308" t="s">
        <v>175</v>
      </c>
      <c r="J10" s="1309"/>
      <c r="K10" s="362" t="s">
        <v>168</v>
      </c>
      <c r="L10" s="1325">
        <f>CHOOSE($CA$1,ﾃﾞｰﾀ入力!W15,ﾃﾞｰﾀ入力!W18,ﾃﾞｰﾀ入力!W21,ﾃﾞｰﾀ入力!W24,ﾃﾞｰﾀ入力!W27,ﾃﾞｰﾀ入力!W30)</f>
        <v>0</v>
      </c>
      <c r="M10" s="1326"/>
      <c r="N10" s="1326"/>
      <c r="O10" s="1327"/>
      <c r="P10" s="1163">
        <f>CHOOSE($CA$1,ﾃﾞｰﾀ入力!$X15,ﾃﾞｰﾀ入力!$X18,ﾃﾞｰﾀ入力!$X21,ﾃﾞｰﾀ入力!$X24,ﾃﾞｰﾀ入力!$X27,ﾃﾞｰﾀ入力!$X30)</f>
        <v>0</v>
      </c>
      <c r="Q10" s="1163"/>
      <c r="R10" s="1163"/>
      <c r="S10" s="1163"/>
      <c r="T10" s="1163">
        <f>CHOOSE($CA$1,ﾃﾞｰﾀ入力!$Y15,ﾃﾞｰﾀ入力!$Y18,ﾃﾞｰﾀ入力!$Y21,ﾃﾞｰﾀ入力!$Y24,ﾃﾞｰﾀ入力!$Y27,ﾃﾞｰﾀ入力!$Y30)</f>
        <v>0</v>
      </c>
      <c r="U10" s="1163"/>
      <c r="V10" s="1163"/>
      <c r="W10" s="1163"/>
      <c r="X10" s="1163">
        <f>CHOOSE($CA$1,ﾃﾞｰﾀ入力!$Z15,ﾃﾞｰﾀ入力!$Z18,ﾃﾞｰﾀ入力!$Z21,ﾃﾞｰﾀ入力!$Z24,ﾃﾞｰﾀ入力!$Z27,ﾃﾞｰﾀ入力!$Z30)</f>
        <v>0</v>
      </c>
      <c r="Y10" s="1163"/>
      <c r="Z10" s="1163"/>
      <c r="AA10" s="1163"/>
      <c r="AB10" s="1163">
        <f>CHOOSE($CA$1,ﾃﾞｰﾀ入力!$AA15,ﾃﾞｰﾀ入力!$AA18,ﾃﾞｰﾀ入力!$AA21,ﾃﾞｰﾀ入力!$AA24,ﾃﾞｰﾀ入力!$AA27,ﾃﾞｰﾀ入力!$AA30)</f>
        <v>0</v>
      </c>
      <c r="AC10" s="1163"/>
      <c r="AD10" s="1163"/>
      <c r="AE10" s="1163"/>
      <c r="AF10" s="1163">
        <f>CHOOSE($CA$1,ﾃﾞｰﾀ入力!$AB15,ﾃﾞｰﾀ入力!$AB18,ﾃﾞｰﾀ入力!$AB21,ﾃﾞｰﾀ入力!$AB24,ﾃﾞｰﾀ入力!$AB27,ﾃﾞｰﾀ入力!$AB30)</f>
        <v>0</v>
      </c>
      <c r="AG10" s="1163"/>
      <c r="AH10" s="1163"/>
      <c r="AI10" s="1163"/>
      <c r="AJ10" s="1163">
        <f>CHOOSE($CA$1,ﾃﾞｰﾀ入力!$AC15,ﾃﾞｰﾀ入力!$AC18,ﾃﾞｰﾀ入力!$AC21,ﾃﾞｰﾀ入力!$AC24,ﾃﾞｰﾀ入力!$AC27,ﾃﾞｰﾀ入力!$AC30)</f>
        <v>0</v>
      </c>
      <c r="AK10" s="1163"/>
      <c r="AL10" s="1163"/>
      <c r="AM10" s="1163"/>
      <c r="AN10" s="1163">
        <f>CHOOSE($CA$1,ﾃﾞｰﾀ入力!$AD15,ﾃﾞｰﾀ入力!$AD18,ﾃﾞｰﾀ入力!$AD21,ﾃﾞｰﾀ入力!$AD24,ﾃﾞｰﾀ入力!$AD27,ﾃﾞｰﾀ入力!$AD30)</f>
        <v>0</v>
      </c>
      <c r="AO10" s="1163"/>
      <c r="AP10" s="1163"/>
      <c r="AQ10" s="1163"/>
      <c r="AR10" s="1163">
        <f>CHOOSE($CA$1,ﾃﾞｰﾀ入力!$AE15,ﾃﾞｰﾀ入力!$AE18,ﾃﾞｰﾀ入力!$AE21,ﾃﾞｰﾀ入力!$AE24,ﾃﾞｰﾀ入力!$AE27,ﾃﾞｰﾀ入力!$AE30)</f>
        <v>0</v>
      </c>
      <c r="AS10" s="1163"/>
      <c r="AT10" s="1163"/>
      <c r="AU10" s="1163"/>
      <c r="AV10" s="1163">
        <f>CHOOSE($CA$1,ﾃﾞｰﾀ入力!$AF15,ﾃﾞｰﾀ入力!$AF18,ﾃﾞｰﾀ入力!$AF21,ﾃﾞｰﾀ入力!$AF24,ﾃﾞｰﾀ入力!$AF27,ﾃﾞｰﾀ入力!$AF30)</f>
        <v>0</v>
      </c>
      <c r="AW10" s="1163"/>
      <c r="AX10" s="1163"/>
      <c r="AY10" s="1163"/>
      <c r="AZ10" s="1163">
        <f>CHOOSE($CA$1,ﾃﾞｰﾀ入力!$AG15,ﾃﾞｰﾀ入力!$AG18,ﾃﾞｰﾀ入力!$AG21,ﾃﾞｰﾀ入力!$AG24,ﾃﾞｰﾀ入力!$AG27,ﾃﾞｰﾀ入力!$AG30)</f>
        <v>0</v>
      </c>
      <c r="BA10" s="1163"/>
      <c r="BB10" s="1163"/>
      <c r="BC10" s="1163"/>
      <c r="BD10" s="1163">
        <f>CHOOSE($CA$1,ﾃﾞｰﾀ入力!$AH15,ﾃﾞｰﾀ入力!$AH18,ﾃﾞｰﾀ入力!$AH21,ﾃﾞｰﾀ入力!$AH24,ﾃﾞｰﾀ入力!$AH27,ﾃﾞｰﾀ入力!$AH30)</f>
        <v>0</v>
      </c>
      <c r="BE10" s="1163"/>
      <c r="BF10" s="1163"/>
      <c r="BG10" s="1163"/>
      <c r="BH10" s="1163">
        <f>CHOOSE($CA$1,ﾃﾞｰﾀ入力!$AI15,ﾃﾞｰﾀ入力!$AI18,ﾃﾞｰﾀ入力!$AI21,ﾃﾞｰﾀ入力!$AI24,ﾃﾞｰﾀ入力!$AI27,ﾃﾞｰﾀ入力!$AI30)</f>
        <v>0</v>
      </c>
      <c r="BI10" s="1163"/>
      <c r="BJ10" s="1163"/>
      <c r="BK10" s="1163"/>
      <c r="BL10" s="1163">
        <f>CHOOSE($CA$1,ﾃﾞｰﾀ入力!$AJ15,ﾃﾞｰﾀ入力!$AJ18,ﾃﾞｰﾀ入力!$AJ21,ﾃﾞｰﾀ入力!$AJ24,ﾃﾞｰﾀ入力!$AJ27,ﾃﾞｰﾀ入力!$AJ30)</f>
        <v>0</v>
      </c>
      <c r="BM10" s="1163"/>
      <c r="BN10" s="1163"/>
      <c r="BO10" s="1163"/>
      <c r="BP10" s="1163">
        <f>CHOOSE($CA$1,ﾃﾞｰﾀ入力!$AK15,ﾃﾞｰﾀ入力!$AK18,ﾃﾞｰﾀ入力!$AK21,ﾃﾞｰﾀ入力!$AK24,ﾃﾞｰﾀ入力!$AK27,ﾃﾞｰﾀ入力!$AK30)</f>
        <v>0</v>
      </c>
      <c r="BQ10" s="1163"/>
      <c r="BR10" s="1163"/>
      <c r="BS10" s="1163"/>
      <c r="BT10" s="1163">
        <f>CHOOSE($CA$1,ﾃﾞｰﾀ入力!$AL15,ﾃﾞｰﾀ入力!$AL18,ﾃﾞｰﾀ入力!$AL21,ﾃﾞｰﾀ入力!$AL24,ﾃﾞｰﾀ入力!$AL27,ﾃﾞｰﾀ入力!$AL30)</f>
        <v>0</v>
      </c>
      <c r="BU10" s="1163"/>
      <c r="BV10" s="1163"/>
      <c r="BW10" s="1163"/>
      <c r="BX10" s="1163">
        <f>CHOOSE($CA$1,ﾃﾞｰﾀ入力!$AM15,ﾃﾞｰﾀ入力!$AM18,ﾃﾞｰﾀ入力!$AM21,ﾃﾞｰﾀ入力!$AM24,ﾃﾞｰﾀ入力!$AM27,ﾃﾞｰﾀ入力!$AM30)</f>
        <v>0</v>
      </c>
      <c r="BY10" s="1163"/>
      <c r="BZ10" s="1163"/>
      <c r="CA10" s="1163"/>
      <c r="CB10" s="1163">
        <f>CHOOSE($CA$1,ﾃﾞｰﾀ入力!$AN15,ﾃﾞｰﾀ入力!$AN18,ﾃﾞｰﾀ入力!$AN21,ﾃﾞｰﾀ入力!$AN24,ﾃﾞｰﾀ入力!$AN27,ﾃﾞｰﾀ入力!$AN30)</f>
        <v>0</v>
      </c>
      <c r="CC10" s="1163"/>
      <c r="CD10" s="1163"/>
      <c r="CE10" s="1163"/>
      <c r="CF10" s="1334">
        <f>CHOOSE($CA$1,ﾃﾞｰﾀ入力!$AO15,ﾃﾞｰﾀ入力!$AO18,ﾃﾞｰﾀ入力!$AO21,ﾃﾞｰﾀ入力!$AO24,ﾃﾞｰﾀ入力!$AO27,ﾃﾞｰﾀ入力!$AO30)</f>
        <v>0</v>
      </c>
      <c r="CG10" s="1334"/>
      <c r="CH10" s="1334"/>
      <c r="CI10" s="1334"/>
      <c r="CJ10" s="1334">
        <f>CHOOSE($CA$1,ﾃﾞｰﾀ入力!$AP15,ﾃﾞｰﾀ入力!$AP18,ﾃﾞｰﾀ入力!$AP21,ﾃﾞｰﾀ入力!$AP24,ﾃﾞｰﾀ入力!$AP27,ﾃﾞｰﾀ入力!$AP30)</f>
        <v>0</v>
      </c>
      <c r="CK10" s="1334"/>
      <c r="CL10" s="1334"/>
      <c r="CM10" s="1335"/>
      <c r="CN10" s="1223">
        <f t="shared" si="0"/>
        <v>0</v>
      </c>
      <c r="CO10" s="1224"/>
      <c r="CP10" s="64"/>
      <c r="CT10" s="221"/>
      <c r="CU10" s="64"/>
      <c r="CV10" s="64"/>
      <c r="CX10" s="69"/>
      <c r="CY10" s="69"/>
      <c r="CZ10" s="69"/>
    </row>
    <row r="11" spans="1:105" ht="15.75" customHeight="1">
      <c r="I11" s="1310" t="s">
        <v>176</v>
      </c>
      <c r="J11" s="1310"/>
      <c r="K11" s="363" t="s">
        <v>168</v>
      </c>
      <c r="L11" s="1250">
        <f>SUM(L7:O10)</f>
        <v>0</v>
      </c>
      <c r="M11" s="1251"/>
      <c r="N11" s="1251"/>
      <c r="O11" s="1252"/>
      <c r="P11" s="1292">
        <f>SUM(P7:S10)</f>
        <v>0</v>
      </c>
      <c r="Q11" s="1292"/>
      <c r="R11" s="1292"/>
      <c r="S11" s="1292"/>
      <c r="T11" s="1292">
        <f>SUM(T7:W10)</f>
        <v>0</v>
      </c>
      <c r="U11" s="1292"/>
      <c r="V11" s="1292"/>
      <c r="W11" s="1292"/>
      <c r="X11" s="1292">
        <f>SUM(X7:AA10)</f>
        <v>0</v>
      </c>
      <c r="Y11" s="1292"/>
      <c r="Z11" s="1292"/>
      <c r="AA11" s="1292"/>
      <c r="AB11" s="1292">
        <f>SUM(AB7:AE10)</f>
        <v>2</v>
      </c>
      <c r="AC11" s="1292"/>
      <c r="AD11" s="1292"/>
      <c r="AE11" s="1292"/>
      <c r="AF11" s="1292">
        <f>SUM(AF7:AI10)</f>
        <v>3</v>
      </c>
      <c r="AG11" s="1292"/>
      <c r="AH11" s="1292"/>
      <c r="AI11" s="1292"/>
      <c r="AJ11" s="1292">
        <f>SUM(AJ7:AM10)</f>
        <v>4</v>
      </c>
      <c r="AK11" s="1292"/>
      <c r="AL11" s="1292"/>
      <c r="AM11" s="1292"/>
      <c r="AN11" s="1292">
        <f>SUM(AN7:AQ10)</f>
        <v>5</v>
      </c>
      <c r="AO11" s="1292"/>
      <c r="AP11" s="1292"/>
      <c r="AQ11" s="1292"/>
      <c r="AR11" s="1292">
        <f>SUM(AR7:AU10)</f>
        <v>6</v>
      </c>
      <c r="AS11" s="1292"/>
      <c r="AT11" s="1292"/>
      <c r="AU11" s="1292"/>
      <c r="AV11" s="1292">
        <f>SUM(AV7:AY10)</f>
        <v>8</v>
      </c>
      <c r="AW11" s="1292"/>
      <c r="AX11" s="1292"/>
      <c r="AY11" s="1292"/>
      <c r="AZ11" s="1292">
        <f>SUM(AZ7:BC10)</f>
        <v>8</v>
      </c>
      <c r="BA11" s="1292"/>
      <c r="BB11" s="1292"/>
      <c r="BC11" s="1292"/>
      <c r="BD11" s="1292">
        <f>SUM(BD7:BG10)</f>
        <v>8</v>
      </c>
      <c r="BE11" s="1292"/>
      <c r="BF11" s="1292"/>
      <c r="BG11" s="1292"/>
      <c r="BH11" s="1292">
        <f>SUM(BH7:BK10)</f>
        <v>4</v>
      </c>
      <c r="BI11" s="1292"/>
      <c r="BJ11" s="1292"/>
      <c r="BK11" s="1292"/>
      <c r="BL11" s="1292">
        <f>SUM(BL7:BO10)</f>
        <v>4</v>
      </c>
      <c r="BM11" s="1292"/>
      <c r="BN11" s="1292"/>
      <c r="BO11" s="1292"/>
      <c r="BP11" s="1292">
        <f>SUM(BP7:BS10)</f>
        <v>3</v>
      </c>
      <c r="BQ11" s="1292"/>
      <c r="BR11" s="1292"/>
      <c r="BS11" s="1292"/>
      <c r="BT11" s="1292">
        <f>SUM(BT7:BW10)</f>
        <v>2</v>
      </c>
      <c r="BU11" s="1292"/>
      <c r="BV11" s="1292"/>
      <c r="BW11" s="1292"/>
      <c r="BX11" s="1292">
        <f>SUM(BX7:CA10)</f>
        <v>2</v>
      </c>
      <c r="BY11" s="1292"/>
      <c r="BZ11" s="1292"/>
      <c r="CA11" s="1292"/>
      <c r="CB11" s="1292">
        <f>SUM(CB7:CE10)</f>
        <v>0</v>
      </c>
      <c r="CC11" s="1292"/>
      <c r="CD11" s="1292"/>
      <c r="CE11" s="1292"/>
      <c r="CF11" s="1292">
        <f>SUM(CF7:CI10)</f>
        <v>0</v>
      </c>
      <c r="CG11" s="1292"/>
      <c r="CH11" s="1292"/>
      <c r="CI11" s="1292"/>
      <c r="CJ11" s="1336">
        <f>SUM(CJ7:CM10)</f>
        <v>0</v>
      </c>
      <c r="CK11" s="1336"/>
      <c r="CL11" s="1336"/>
      <c r="CM11" s="1337"/>
      <c r="CN11" s="1259">
        <f t="shared" si="0"/>
        <v>59</v>
      </c>
      <c r="CO11" s="1260"/>
      <c r="CP11" s="64"/>
      <c r="CT11" s="221"/>
      <c r="CU11" s="64"/>
      <c r="CV11" s="64"/>
      <c r="CX11" s="69"/>
      <c r="CY11" s="69"/>
      <c r="CZ11" s="69"/>
    </row>
    <row r="12" spans="1:105" ht="17.25" customHeight="1">
      <c r="C12" s="64"/>
      <c r="D12" s="64"/>
      <c r="E12" s="64"/>
      <c r="F12" s="64"/>
      <c r="G12" s="64"/>
      <c r="I12" s="248"/>
      <c r="J12" s="1313"/>
      <c r="K12" s="1313"/>
      <c r="L12" s="365">
        <v>5</v>
      </c>
      <c r="M12" s="365">
        <v>5.25</v>
      </c>
      <c r="N12" s="365">
        <v>5.5</v>
      </c>
      <c r="O12" s="365">
        <v>5.75</v>
      </c>
      <c r="P12" s="249">
        <v>6</v>
      </c>
      <c r="Q12" s="249">
        <v>6.25</v>
      </c>
      <c r="R12" s="249">
        <v>6.5</v>
      </c>
      <c r="S12" s="250">
        <v>6.75</v>
      </c>
      <c r="T12" s="250">
        <v>7</v>
      </c>
      <c r="U12" s="250">
        <v>7.25</v>
      </c>
      <c r="V12" s="250">
        <v>7.5</v>
      </c>
      <c r="W12" s="250">
        <v>7.75</v>
      </c>
      <c r="X12" s="250">
        <v>8</v>
      </c>
      <c r="Y12" s="250">
        <v>8.25</v>
      </c>
      <c r="Z12" s="250">
        <v>8.5</v>
      </c>
      <c r="AA12" s="250">
        <v>8.75</v>
      </c>
      <c r="AB12" s="251">
        <v>9</v>
      </c>
      <c r="AC12" s="251">
        <v>9.25</v>
      </c>
      <c r="AD12" s="251">
        <v>9.5</v>
      </c>
      <c r="AE12" s="251">
        <v>9.75</v>
      </c>
      <c r="AF12" s="251">
        <v>10</v>
      </c>
      <c r="AG12" s="251">
        <v>10.25</v>
      </c>
      <c r="AH12" s="251">
        <v>10.5</v>
      </c>
      <c r="AI12" s="251">
        <v>10.75</v>
      </c>
      <c r="AJ12" s="251">
        <v>11</v>
      </c>
      <c r="AK12" s="251">
        <v>11.25</v>
      </c>
      <c r="AL12" s="251">
        <v>11.5</v>
      </c>
      <c r="AM12" s="251">
        <v>11.75</v>
      </c>
      <c r="AN12" s="250">
        <v>12</v>
      </c>
      <c r="AO12" s="250">
        <v>12.25</v>
      </c>
      <c r="AP12" s="250">
        <v>12.5</v>
      </c>
      <c r="AQ12" s="250">
        <v>12.75</v>
      </c>
      <c r="AR12" s="251">
        <v>13</v>
      </c>
      <c r="AS12" s="251">
        <v>13.25</v>
      </c>
      <c r="AT12" s="251">
        <v>13.5</v>
      </c>
      <c r="AU12" s="251">
        <v>13.75</v>
      </c>
      <c r="AV12" s="251">
        <v>14</v>
      </c>
      <c r="AW12" s="251">
        <v>14.25</v>
      </c>
      <c r="AX12" s="251">
        <v>14.5</v>
      </c>
      <c r="AY12" s="251">
        <v>14.75</v>
      </c>
      <c r="AZ12" s="251">
        <v>15</v>
      </c>
      <c r="BA12" s="251">
        <v>15.25</v>
      </c>
      <c r="BB12" s="251">
        <v>15.5</v>
      </c>
      <c r="BC12" s="251">
        <v>15.75</v>
      </c>
      <c r="BD12" s="251">
        <v>16</v>
      </c>
      <c r="BE12" s="251">
        <v>16.25</v>
      </c>
      <c r="BF12" s="251">
        <v>16.5</v>
      </c>
      <c r="BG12" s="251">
        <v>16.75</v>
      </c>
      <c r="BH12" s="251">
        <v>17</v>
      </c>
      <c r="BI12" s="251">
        <v>17.25</v>
      </c>
      <c r="BJ12" s="251">
        <v>17.5</v>
      </c>
      <c r="BK12" s="251">
        <v>17.75</v>
      </c>
      <c r="BL12" s="251">
        <v>18</v>
      </c>
      <c r="BM12" s="251">
        <v>18.25</v>
      </c>
      <c r="BN12" s="251">
        <v>18.5</v>
      </c>
      <c r="BO12" s="251">
        <v>18.75</v>
      </c>
      <c r="BP12" s="251">
        <v>19</v>
      </c>
      <c r="BQ12" s="251">
        <v>19.25</v>
      </c>
      <c r="BR12" s="251">
        <v>19.5</v>
      </c>
      <c r="BS12" s="251">
        <v>19.75</v>
      </c>
      <c r="BT12" s="251">
        <v>20</v>
      </c>
      <c r="BU12" s="251">
        <v>20.25</v>
      </c>
      <c r="BV12" s="251">
        <v>20.5</v>
      </c>
      <c r="BW12" s="251">
        <v>20.75</v>
      </c>
      <c r="BX12" s="251">
        <v>21</v>
      </c>
      <c r="BY12" s="251">
        <v>21.25</v>
      </c>
      <c r="BZ12" s="251">
        <v>21.5</v>
      </c>
      <c r="CA12" s="251">
        <v>21.75</v>
      </c>
      <c r="CB12" s="251">
        <v>22</v>
      </c>
      <c r="CC12" s="251">
        <v>22.25</v>
      </c>
      <c r="CD12" s="251">
        <v>22.5</v>
      </c>
      <c r="CE12" s="251">
        <v>22.75</v>
      </c>
      <c r="CF12" s="251">
        <v>23</v>
      </c>
      <c r="CG12" s="251">
        <v>23.25</v>
      </c>
      <c r="CH12" s="251">
        <v>23.5</v>
      </c>
      <c r="CI12" s="251">
        <v>23.75</v>
      </c>
      <c r="CJ12" s="251">
        <v>24</v>
      </c>
      <c r="CK12" s="251">
        <v>24.25</v>
      </c>
      <c r="CL12" s="251">
        <v>24.5</v>
      </c>
      <c r="CM12" s="251">
        <v>24.75</v>
      </c>
      <c r="CN12" s="251"/>
      <c r="CO12" s="251"/>
      <c r="CP12" s="251"/>
      <c r="CR12" s="65"/>
      <c r="CS12" s="65"/>
      <c r="CT12" s="66"/>
      <c r="CU12" s="65"/>
      <c r="CV12" s="65"/>
      <c r="CX12" s="69"/>
      <c r="CY12" s="69"/>
      <c r="CZ12" s="69"/>
    </row>
    <row r="13" spans="1:105" ht="22.5" customHeight="1" thickBot="1">
      <c r="C13" s="65" t="s">
        <v>177</v>
      </c>
      <c r="D13" s="253" t="s">
        <v>203</v>
      </c>
      <c r="E13" s="253" t="s">
        <v>204</v>
      </c>
      <c r="F13" s="253" t="s">
        <v>178</v>
      </c>
      <c r="G13" s="253" t="s">
        <v>179</v>
      </c>
      <c r="H13" s="65" t="s">
        <v>79</v>
      </c>
      <c r="I13" s="254" t="s">
        <v>61</v>
      </c>
      <c r="J13" s="1476" t="s">
        <v>180</v>
      </c>
      <c r="K13" s="1477"/>
      <c r="L13" s="366">
        <v>0.20833333333333334</v>
      </c>
      <c r="M13" s="256"/>
      <c r="N13" s="256"/>
      <c r="O13" s="261"/>
      <c r="P13" s="257">
        <v>0.25</v>
      </c>
      <c r="Q13" s="258"/>
      <c r="R13" s="258"/>
      <c r="S13" s="259"/>
      <c r="T13" s="260" t="s">
        <v>149</v>
      </c>
      <c r="U13" s="258"/>
      <c r="V13" s="261"/>
      <c r="W13" s="256"/>
      <c r="X13" s="260" t="s">
        <v>150</v>
      </c>
      <c r="Y13" s="258"/>
      <c r="Z13" s="259"/>
      <c r="AA13" s="258"/>
      <c r="AB13" s="260" t="s">
        <v>151</v>
      </c>
      <c r="AC13" s="258"/>
      <c r="AD13" s="259"/>
      <c r="AE13" s="258"/>
      <c r="AF13" s="260" t="s">
        <v>152</v>
      </c>
      <c r="AG13" s="258"/>
      <c r="AH13" s="259"/>
      <c r="AI13" s="258"/>
      <c r="AJ13" s="260" t="s">
        <v>153</v>
      </c>
      <c r="AK13" s="258"/>
      <c r="AL13" s="259"/>
      <c r="AM13" s="258"/>
      <c r="AN13" s="260" t="s">
        <v>154</v>
      </c>
      <c r="AO13" s="258"/>
      <c r="AP13" s="259"/>
      <c r="AQ13" s="258"/>
      <c r="AR13" s="260" t="s">
        <v>155</v>
      </c>
      <c r="AS13" s="258"/>
      <c r="AT13" s="259"/>
      <c r="AU13" s="258"/>
      <c r="AV13" s="260" t="s">
        <v>156</v>
      </c>
      <c r="AW13" s="258"/>
      <c r="AX13" s="259"/>
      <c r="AY13" s="258"/>
      <c r="AZ13" s="260" t="s">
        <v>157</v>
      </c>
      <c r="BA13" s="258"/>
      <c r="BB13" s="259"/>
      <c r="BC13" s="258"/>
      <c r="BD13" s="260" t="s">
        <v>158</v>
      </c>
      <c r="BE13" s="258"/>
      <c r="BF13" s="259"/>
      <c r="BG13" s="258"/>
      <c r="BH13" s="260" t="s">
        <v>159</v>
      </c>
      <c r="BI13" s="258"/>
      <c r="BJ13" s="259"/>
      <c r="BK13" s="258"/>
      <c r="BL13" s="260" t="s">
        <v>160</v>
      </c>
      <c r="BM13" s="258"/>
      <c r="BN13" s="259"/>
      <c r="BO13" s="258"/>
      <c r="BP13" s="260" t="s">
        <v>161</v>
      </c>
      <c r="BQ13" s="258"/>
      <c r="BR13" s="259"/>
      <c r="BS13" s="258"/>
      <c r="BT13" s="260" t="s">
        <v>162</v>
      </c>
      <c r="BU13" s="258"/>
      <c r="BV13" s="259"/>
      <c r="BW13" s="258"/>
      <c r="BX13" s="260" t="s">
        <v>163</v>
      </c>
      <c r="BY13" s="258"/>
      <c r="BZ13" s="259"/>
      <c r="CA13" s="258"/>
      <c r="CB13" s="260" t="s">
        <v>164</v>
      </c>
      <c r="CC13" s="258"/>
      <c r="CD13" s="259"/>
      <c r="CE13" s="258"/>
      <c r="CF13" s="260" t="s">
        <v>165</v>
      </c>
      <c r="CG13" s="258"/>
      <c r="CH13" s="259"/>
      <c r="CI13" s="259"/>
      <c r="CJ13" s="258" t="s">
        <v>166</v>
      </c>
      <c r="CK13" s="258"/>
      <c r="CL13" s="258"/>
      <c r="CM13" s="262"/>
      <c r="CN13" s="1332" t="s">
        <v>181</v>
      </c>
      <c r="CO13" s="1331"/>
      <c r="CP13" s="1331" t="s">
        <v>182</v>
      </c>
      <c r="CQ13" s="1331"/>
      <c r="CR13" s="367" t="s">
        <v>183</v>
      </c>
      <c r="CS13" s="367" t="s">
        <v>184</v>
      </c>
      <c r="CT13" s="368" t="s">
        <v>185</v>
      </c>
      <c r="CU13" s="369" t="s">
        <v>186</v>
      </c>
      <c r="CV13" s="370" t="s">
        <v>81</v>
      </c>
      <c r="CW13" s="371" t="s">
        <v>82</v>
      </c>
      <c r="CY13" s="69"/>
      <c r="CZ13" s="267"/>
      <c r="DA13" s="268"/>
    </row>
    <row r="14" spans="1:105" ht="22.5" customHeight="1" thickTop="1">
      <c r="A14" s="441">
        <v>1</v>
      </c>
      <c r="B14" s="442" t="str">
        <f>ｼﾌﾄ原本!C5</f>
        <v>K.M</v>
      </c>
      <c r="C14" s="781" t="str">
        <f>ｼﾌﾄ原本!AD5</f>
        <v>F</v>
      </c>
      <c r="D14" s="433">
        <f>IF(COUNTIF($H$14:$H$30,1),VLOOKUP(1,$H$14:$CU$30,3,FALSE),0)</f>
        <v>14</v>
      </c>
      <c r="E14" s="427">
        <f>IF(COUNTIF($H$14:$H$30,1),VLOOKUP(1,$H$14:$CU$30,4,FALSE),0)</f>
        <v>20</v>
      </c>
      <c r="F14" s="428">
        <f ca="1">IF(COUNTIF($H$14:$H$30,1),VLOOKUP(1,$H$14:$CU$30,92,FALSE),0)</f>
        <v>11500</v>
      </c>
      <c r="G14" s="434">
        <f ca="1">IF(COUNTIF($H$14:$H$30,1),VLOOKUP(1,$H$14:$CW$30,94,FALSE),0)</f>
        <v>1</v>
      </c>
      <c r="H14" s="810">
        <v>8</v>
      </c>
      <c r="I14" s="802" t="str">
        <f>IF(H14=0,0,LOOKUP(H14,ﾃﾞｰﾀ入力!$C$3:'ﾃﾞｰﾀ入力'!$C$40,ﾃﾞｰﾀ入力!$D$3:'ﾃﾞｰﾀ入力'!$D$40))</f>
        <v>M.K</v>
      </c>
      <c r="J14" s="811">
        <v>8</v>
      </c>
      <c r="K14" s="812">
        <v>15</v>
      </c>
      <c r="L14" s="633">
        <f t="shared" ref="L14:AQ14" si="1">IF(AND(L12&gt;=$J$14,L12&lt;$K$14),"*",0)</f>
        <v>0</v>
      </c>
      <c r="M14" s="618">
        <f t="shared" si="1"/>
        <v>0</v>
      </c>
      <c r="N14" s="619">
        <f t="shared" si="1"/>
        <v>0</v>
      </c>
      <c r="O14" s="620">
        <f t="shared" si="1"/>
        <v>0</v>
      </c>
      <c r="P14" s="621">
        <f t="shared" si="1"/>
        <v>0</v>
      </c>
      <c r="Q14" s="622">
        <f t="shared" si="1"/>
        <v>0</v>
      </c>
      <c r="R14" s="623">
        <f t="shared" si="1"/>
        <v>0</v>
      </c>
      <c r="S14" s="622">
        <f t="shared" si="1"/>
        <v>0</v>
      </c>
      <c r="T14" s="621">
        <f t="shared" si="1"/>
        <v>0</v>
      </c>
      <c r="U14" s="826">
        <f t="shared" si="1"/>
        <v>0</v>
      </c>
      <c r="V14" s="823">
        <f t="shared" si="1"/>
        <v>0</v>
      </c>
      <c r="W14" s="583">
        <f t="shared" si="1"/>
        <v>0</v>
      </c>
      <c r="X14" s="823" t="str">
        <f t="shared" si="1"/>
        <v>*</v>
      </c>
      <c r="Y14" s="823" t="str">
        <f t="shared" si="1"/>
        <v>*</v>
      </c>
      <c r="Z14" s="824" t="str">
        <f t="shared" si="1"/>
        <v>*</v>
      </c>
      <c r="AA14" s="823" t="str">
        <f t="shared" si="1"/>
        <v>*</v>
      </c>
      <c r="AB14" s="825" t="str">
        <f t="shared" si="1"/>
        <v>*</v>
      </c>
      <c r="AC14" s="826" t="str">
        <f t="shared" si="1"/>
        <v>*</v>
      </c>
      <c r="AD14" s="823" t="str">
        <f t="shared" si="1"/>
        <v>*</v>
      </c>
      <c r="AE14" s="583" t="str">
        <f t="shared" si="1"/>
        <v>*</v>
      </c>
      <c r="AF14" s="823" t="str">
        <f t="shared" si="1"/>
        <v>*</v>
      </c>
      <c r="AG14" s="823" t="str">
        <f t="shared" si="1"/>
        <v>*</v>
      </c>
      <c r="AH14" s="824" t="str">
        <f t="shared" si="1"/>
        <v>*</v>
      </c>
      <c r="AI14" s="823" t="str">
        <f t="shared" si="1"/>
        <v>*</v>
      </c>
      <c r="AJ14" s="984" t="str">
        <f t="shared" si="1"/>
        <v>*</v>
      </c>
      <c r="AK14" s="985" t="str">
        <f t="shared" si="1"/>
        <v>*</v>
      </c>
      <c r="AL14" s="977" t="str">
        <f t="shared" si="1"/>
        <v>*</v>
      </c>
      <c r="AM14" s="583" t="str">
        <f t="shared" si="1"/>
        <v>*</v>
      </c>
      <c r="AN14" s="823" t="str">
        <f t="shared" si="1"/>
        <v>*</v>
      </c>
      <c r="AO14" s="823" t="str">
        <f t="shared" si="1"/>
        <v>*</v>
      </c>
      <c r="AP14" s="824" t="str">
        <f t="shared" si="1"/>
        <v>*</v>
      </c>
      <c r="AQ14" s="823" t="str">
        <f t="shared" si="1"/>
        <v>*</v>
      </c>
      <c r="AR14" s="825" t="str">
        <f t="shared" ref="AR14:BW14" si="2">IF(AND(AR12&gt;=$J$14,AR12&lt;$K$14),"*",0)</f>
        <v>*</v>
      </c>
      <c r="AS14" s="826" t="str">
        <f t="shared" si="2"/>
        <v>*</v>
      </c>
      <c r="AT14" s="823" t="str">
        <f t="shared" si="2"/>
        <v>*</v>
      </c>
      <c r="AU14" s="583" t="str">
        <f t="shared" si="2"/>
        <v>*</v>
      </c>
      <c r="AV14" s="823" t="str">
        <f t="shared" si="2"/>
        <v>*</v>
      </c>
      <c r="AW14" s="823" t="str">
        <f t="shared" si="2"/>
        <v>*</v>
      </c>
      <c r="AX14" s="824" t="str">
        <f t="shared" si="2"/>
        <v>*</v>
      </c>
      <c r="AY14" s="823" t="str">
        <f t="shared" si="2"/>
        <v>*</v>
      </c>
      <c r="AZ14" s="825">
        <f t="shared" si="2"/>
        <v>0</v>
      </c>
      <c r="BA14" s="826">
        <f t="shared" si="2"/>
        <v>0</v>
      </c>
      <c r="BB14" s="823">
        <f t="shared" si="2"/>
        <v>0</v>
      </c>
      <c r="BC14" s="583">
        <f t="shared" si="2"/>
        <v>0</v>
      </c>
      <c r="BD14" s="823">
        <f t="shared" si="2"/>
        <v>0</v>
      </c>
      <c r="BE14" s="823">
        <f t="shared" si="2"/>
        <v>0</v>
      </c>
      <c r="BF14" s="824">
        <f t="shared" si="2"/>
        <v>0</v>
      </c>
      <c r="BG14" s="823">
        <f t="shared" si="2"/>
        <v>0</v>
      </c>
      <c r="BH14" s="825">
        <f t="shared" si="2"/>
        <v>0</v>
      </c>
      <c r="BI14" s="826">
        <f t="shared" si="2"/>
        <v>0</v>
      </c>
      <c r="BJ14" s="823">
        <f t="shared" si="2"/>
        <v>0</v>
      </c>
      <c r="BK14" s="583">
        <f t="shared" si="2"/>
        <v>0</v>
      </c>
      <c r="BL14" s="823">
        <f t="shared" si="2"/>
        <v>0</v>
      </c>
      <c r="BM14" s="823">
        <f t="shared" si="2"/>
        <v>0</v>
      </c>
      <c r="BN14" s="824">
        <f t="shared" si="2"/>
        <v>0</v>
      </c>
      <c r="BO14" s="823">
        <f t="shared" si="2"/>
        <v>0</v>
      </c>
      <c r="BP14" s="825">
        <f t="shared" si="2"/>
        <v>0</v>
      </c>
      <c r="BQ14" s="826">
        <f t="shared" si="2"/>
        <v>0</v>
      </c>
      <c r="BR14" s="823">
        <f t="shared" si="2"/>
        <v>0</v>
      </c>
      <c r="BS14" s="583">
        <f t="shared" si="2"/>
        <v>0</v>
      </c>
      <c r="BT14" s="823">
        <f t="shared" si="2"/>
        <v>0</v>
      </c>
      <c r="BU14" s="823">
        <f t="shared" si="2"/>
        <v>0</v>
      </c>
      <c r="BV14" s="824">
        <f t="shared" si="2"/>
        <v>0</v>
      </c>
      <c r="BW14" s="823">
        <f t="shared" si="2"/>
        <v>0</v>
      </c>
      <c r="BX14" s="825">
        <f t="shared" ref="BX14:CM14" si="3">IF(AND(BX12&gt;=$J$14,BX12&lt;$K$14),"*",0)</f>
        <v>0</v>
      </c>
      <c r="BY14" s="826">
        <f t="shared" si="3"/>
        <v>0</v>
      </c>
      <c r="BZ14" s="823">
        <f t="shared" si="3"/>
        <v>0</v>
      </c>
      <c r="CA14" s="583">
        <f t="shared" si="3"/>
        <v>0</v>
      </c>
      <c r="CB14" s="823">
        <f t="shared" si="3"/>
        <v>0</v>
      </c>
      <c r="CC14" s="823">
        <f t="shared" si="3"/>
        <v>0</v>
      </c>
      <c r="CD14" s="824">
        <f t="shared" si="3"/>
        <v>0</v>
      </c>
      <c r="CE14" s="823">
        <f t="shared" si="3"/>
        <v>0</v>
      </c>
      <c r="CF14" s="825">
        <f t="shared" si="3"/>
        <v>0</v>
      </c>
      <c r="CG14" s="826">
        <f t="shared" si="3"/>
        <v>0</v>
      </c>
      <c r="CH14" s="622">
        <f t="shared" si="3"/>
        <v>0</v>
      </c>
      <c r="CI14" s="625">
        <f t="shared" si="3"/>
        <v>0</v>
      </c>
      <c r="CJ14" s="622">
        <f t="shared" si="3"/>
        <v>0</v>
      </c>
      <c r="CK14" s="622">
        <f t="shared" si="3"/>
        <v>0</v>
      </c>
      <c r="CL14" s="623">
        <f t="shared" si="3"/>
        <v>0</v>
      </c>
      <c r="CM14" s="622">
        <f t="shared" si="3"/>
        <v>0</v>
      </c>
      <c r="CN14" s="1328">
        <f t="shared" ref="CN14:CN30" si="4">(80-COUNT(L14:CM14))/4</f>
        <v>7</v>
      </c>
      <c r="CO14" s="1329"/>
      <c r="CP14" s="1330">
        <f>IF(CN14=0,0,LOOKUP(CN14,ﾃﾞｰﾀ入力!$AR$13:'ﾃﾞｰﾀ入力'!$AR$34,ﾃﾞｰﾀ入力!$AS$13:'ﾃﾞｰﾀ入力'!$AS$34))</f>
        <v>6.25</v>
      </c>
      <c r="CQ14" s="1330"/>
      <c r="CR14" s="373">
        <f t="shared" ref="CR14:CR30" si="5">IF(CP14&gt;8,CP14-8,0)</f>
        <v>0</v>
      </c>
      <c r="CS14" s="373">
        <f t="shared" ref="CS14:CS30" si="6">IF(CB14="*",(12-COUNT(CB14:CM14))/4,0)</f>
        <v>0</v>
      </c>
      <c r="CT14" s="373">
        <f t="shared" ref="CT14:CT30" si="7">IF(CR14&gt;CS14,CS14,CR14)</f>
        <v>0</v>
      </c>
      <c r="CU14" s="374">
        <f ca="1">CV14*CP14+(CV14*0.25*CR14)+(CV14*0.25*CS14)+(CV14*CT14*0.5)</f>
        <v>7662.5</v>
      </c>
      <c r="CV14" s="375">
        <f ca="1">IF(H14=0,0,LOOKUP(H14,ﾃﾞｰﾀ入力!$C$3:'ﾃﾞｰﾀ入力'!$C$52,ﾃﾞｰﾀ入力!$E$3:'ﾃﾞｰﾀ入力'!$E$51))</f>
        <v>1226</v>
      </c>
      <c r="CW14" s="376">
        <f ca="1">IF(H14=0,0,LOOKUP(H14,ﾃﾞｰﾀ入力!$C$3:'ﾃﾞｰﾀ入力'!$C$52,ﾃﾞｰﾀ入力!$F$3:'ﾃﾞｰﾀ入力'!$F$51))</f>
        <v>1430</v>
      </c>
      <c r="CY14" s="69"/>
      <c r="CZ14" s="69"/>
      <c r="DA14" s="69"/>
    </row>
    <row r="15" spans="1:105" ht="22.5" customHeight="1">
      <c r="A15" s="443">
        <f t="shared" ref="A15:A46" si="8">A14+1</f>
        <v>2</v>
      </c>
      <c r="B15" s="269" t="str">
        <f>ｼﾌﾄ原本!C6</f>
        <v>S.S</v>
      </c>
      <c r="C15" s="780" t="str">
        <f>ｼﾌﾄ原本!AD6</f>
        <v>F</v>
      </c>
      <c r="D15" s="435">
        <f>IF(COUNTIF($H$14:$H$30,2),VLOOKUP(2,$H$14:$CU$30,3,FALSE),0)</f>
        <v>8</v>
      </c>
      <c r="E15" s="423">
        <f>IF(COUNTIF($H$14:$H$30,2),VLOOKUP(2,$H$14:$CU$30,4,FALSE),0)</f>
        <v>17.5</v>
      </c>
      <c r="F15" s="430">
        <f ca="1">IF(COUNTIF($H$14:$H$30,2),VLOOKUP(2,$H$14:$CU$30,92,FALSE),0)</f>
        <v>12937.5</v>
      </c>
      <c r="G15" s="431">
        <f ca="1">IF(COUNTIF($H$14:$H$30,2),VLOOKUP(2,$H$14:$CW$30,94,FALSE),0)</f>
        <v>1</v>
      </c>
      <c r="H15" s="810">
        <v>6</v>
      </c>
      <c r="I15" s="798" t="str">
        <f>IF(H15=0,0,LOOKUP(H15,ﾃﾞｰﾀ入力!$C$3:'ﾃﾞｰﾀ入力'!$C$40,ﾃﾞｰﾀ入力!$D$3:'ﾃﾞｰﾀ入力'!$D$40))</f>
        <v>S.M</v>
      </c>
      <c r="J15" s="813">
        <v>7.75</v>
      </c>
      <c r="K15" s="814">
        <v>18</v>
      </c>
      <c r="L15" s="632">
        <f t="shared" ref="L15:AQ15" si="9">IF(AND(L12&gt;=$J$15,L12&lt;$K$15),"*",0)</f>
        <v>0</v>
      </c>
      <c r="M15" s="626">
        <f t="shared" si="9"/>
        <v>0</v>
      </c>
      <c r="N15" s="627">
        <f t="shared" si="9"/>
        <v>0</v>
      </c>
      <c r="O15" s="628">
        <f t="shared" si="9"/>
        <v>0</v>
      </c>
      <c r="P15" s="537">
        <f t="shared" si="9"/>
        <v>0</v>
      </c>
      <c r="Q15" s="539">
        <f t="shared" si="9"/>
        <v>0</v>
      </c>
      <c r="R15" s="541">
        <f t="shared" si="9"/>
        <v>0</v>
      </c>
      <c r="S15" s="539">
        <f t="shared" si="9"/>
        <v>0</v>
      </c>
      <c r="T15" s="537">
        <f t="shared" si="9"/>
        <v>0</v>
      </c>
      <c r="U15" s="722">
        <f t="shared" si="9"/>
        <v>0</v>
      </c>
      <c r="V15" s="723">
        <f t="shared" si="9"/>
        <v>0</v>
      </c>
      <c r="W15" s="562" t="str">
        <f t="shared" si="9"/>
        <v>*</v>
      </c>
      <c r="X15" s="723" t="str">
        <f t="shared" si="9"/>
        <v>*</v>
      </c>
      <c r="Y15" s="723" t="str">
        <f t="shared" si="9"/>
        <v>*</v>
      </c>
      <c r="Z15" s="724" t="str">
        <f t="shared" si="9"/>
        <v>*</v>
      </c>
      <c r="AA15" s="723" t="str">
        <f t="shared" si="9"/>
        <v>*</v>
      </c>
      <c r="AB15" s="721" t="str">
        <f t="shared" si="9"/>
        <v>*</v>
      </c>
      <c r="AC15" s="975" t="str">
        <f t="shared" si="9"/>
        <v>*</v>
      </c>
      <c r="AD15" s="976" t="str">
        <f t="shared" si="9"/>
        <v>*</v>
      </c>
      <c r="AE15" s="987" t="str">
        <f t="shared" si="9"/>
        <v>*</v>
      </c>
      <c r="AF15" s="723" t="str">
        <f t="shared" si="9"/>
        <v>*</v>
      </c>
      <c r="AG15" s="723" t="str">
        <f t="shared" si="9"/>
        <v>*</v>
      </c>
      <c r="AH15" s="724" t="str">
        <f t="shared" si="9"/>
        <v>*</v>
      </c>
      <c r="AI15" s="723" t="str">
        <f t="shared" si="9"/>
        <v>*</v>
      </c>
      <c r="AJ15" s="721" t="str">
        <f t="shared" si="9"/>
        <v>*</v>
      </c>
      <c r="AK15" s="722" t="str">
        <f t="shared" si="9"/>
        <v>*</v>
      </c>
      <c r="AL15" s="723" t="str">
        <f t="shared" si="9"/>
        <v>*</v>
      </c>
      <c r="AM15" s="562" t="str">
        <f t="shared" si="9"/>
        <v>*</v>
      </c>
      <c r="AN15" s="723" t="str">
        <f t="shared" si="9"/>
        <v>*</v>
      </c>
      <c r="AO15" s="723" t="str">
        <f t="shared" si="9"/>
        <v>*</v>
      </c>
      <c r="AP15" s="724" t="str">
        <f t="shared" si="9"/>
        <v>*</v>
      </c>
      <c r="AQ15" s="723" t="str">
        <f t="shared" si="9"/>
        <v>*</v>
      </c>
      <c r="AR15" s="980" t="str">
        <f t="shared" ref="AR15:BW15" si="10">IF(AND(AR12&gt;=$J$15,AR12&lt;$K$15),"*",0)</f>
        <v>*</v>
      </c>
      <c r="AS15" s="981" t="str">
        <f t="shared" si="10"/>
        <v>*</v>
      </c>
      <c r="AT15" s="979" t="str">
        <f t="shared" si="10"/>
        <v>*</v>
      </c>
      <c r="AU15" s="982" t="str">
        <f t="shared" si="10"/>
        <v>*</v>
      </c>
      <c r="AV15" s="723" t="str">
        <f t="shared" si="10"/>
        <v>*</v>
      </c>
      <c r="AW15" s="723" t="str">
        <f t="shared" si="10"/>
        <v>*</v>
      </c>
      <c r="AX15" s="724" t="str">
        <f t="shared" si="10"/>
        <v>*</v>
      </c>
      <c r="AY15" s="723" t="str">
        <f t="shared" si="10"/>
        <v>*</v>
      </c>
      <c r="AZ15" s="721" t="str">
        <f t="shared" si="10"/>
        <v>*</v>
      </c>
      <c r="BA15" s="722" t="str">
        <f t="shared" si="10"/>
        <v>*</v>
      </c>
      <c r="BB15" s="723" t="str">
        <f t="shared" si="10"/>
        <v>*</v>
      </c>
      <c r="BC15" s="562" t="str">
        <f t="shared" si="10"/>
        <v>*</v>
      </c>
      <c r="BD15" s="723" t="str">
        <f t="shared" si="10"/>
        <v>*</v>
      </c>
      <c r="BE15" s="723" t="str">
        <f t="shared" si="10"/>
        <v>*</v>
      </c>
      <c r="BF15" s="724" t="str">
        <f t="shared" si="10"/>
        <v>*</v>
      </c>
      <c r="BG15" s="723" t="str">
        <f t="shared" si="10"/>
        <v>*</v>
      </c>
      <c r="BH15" s="721" t="str">
        <f t="shared" si="10"/>
        <v>*</v>
      </c>
      <c r="BI15" s="722" t="str">
        <f t="shared" si="10"/>
        <v>*</v>
      </c>
      <c r="BJ15" s="723" t="str">
        <f t="shared" si="10"/>
        <v>*</v>
      </c>
      <c r="BK15" s="562" t="str">
        <f t="shared" si="10"/>
        <v>*</v>
      </c>
      <c r="BL15" s="723">
        <f t="shared" si="10"/>
        <v>0</v>
      </c>
      <c r="BM15" s="723">
        <f t="shared" si="10"/>
        <v>0</v>
      </c>
      <c r="BN15" s="724">
        <f t="shared" si="10"/>
        <v>0</v>
      </c>
      <c r="BO15" s="723">
        <f t="shared" si="10"/>
        <v>0</v>
      </c>
      <c r="BP15" s="721">
        <f t="shared" si="10"/>
        <v>0</v>
      </c>
      <c r="BQ15" s="722">
        <f t="shared" si="10"/>
        <v>0</v>
      </c>
      <c r="BR15" s="723">
        <f t="shared" si="10"/>
        <v>0</v>
      </c>
      <c r="BS15" s="562">
        <f t="shared" si="10"/>
        <v>0</v>
      </c>
      <c r="BT15" s="723">
        <f t="shared" si="10"/>
        <v>0</v>
      </c>
      <c r="BU15" s="723">
        <f t="shared" si="10"/>
        <v>0</v>
      </c>
      <c r="BV15" s="724">
        <f t="shared" si="10"/>
        <v>0</v>
      </c>
      <c r="BW15" s="723">
        <f t="shared" si="10"/>
        <v>0</v>
      </c>
      <c r="BX15" s="721">
        <f t="shared" ref="BX15:CM15" si="11">IF(AND(BX12&gt;=$J$15,BX12&lt;$K$15),"*",0)</f>
        <v>0</v>
      </c>
      <c r="BY15" s="722">
        <f t="shared" si="11"/>
        <v>0</v>
      </c>
      <c r="BZ15" s="723">
        <f t="shared" si="11"/>
        <v>0</v>
      </c>
      <c r="CA15" s="562">
        <f t="shared" si="11"/>
        <v>0</v>
      </c>
      <c r="CB15" s="723">
        <f t="shared" si="11"/>
        <v>0</v>
      </c>
      <c r="CC15" s="723">
        <f t="shared" si="11"/>
        <v>0</v>
      </c>
      <c r="CD15" s="724">
        <f t="shared" si="11"/>
        <v>0</v>
      </c>
      <c r="CE15" s="723">
        <f t="shared" si="11"/>
        <v>0</v>
      </c>
      <c r="CF15" s="721">
        <f t="shared" si="11"/>
        <v>0</v>
      </c>
      <c r="CG15" s="722">
        <f t="shared" si="11"/>
        <v>0</v>
      </c>
      <c r="CH15" s="539">
        <f t="shared" si="11"/>
        <v>0</v>
      </c>
      <c r="CI15" s="540">
        <f t="shared" si="11"/>
        <v>0</v>
      </c>
      <c r="CJ15" s="539">
        <f t="shared" si="11"/>
        <v>0</v>
      </c>
      <c r="CK15" s="539">
        <f t="shared" si="11"/>
        <v>0</v>
      </c>
      <c r="CL15" s="541">
        <f t="shared" si="11"/>
        <v>0</v>
      </c>
      <c r="CM15" s="539">
        <f t="shared" si="11"/>
        <v>0</v>
      </c>
      <c r="CN15" s="1128">
        <f t="shared" si="4"/>
        <v>10.25</v>
      </c>
      <c r="CO15" s="1129"/>
      <c r="CP15" s="1123">
        <f>IF(CN15=0,0,LOOKUP(CN15,ﾃﾞｰﾀ入力!$AR$13:'ﾃﾞｰﾀ入力'!$AR$34,ﾃﾞｰﾀ入力!$AS$13:'ﾃﾞｰﾀ入力'!$AS$34))</f>
        <v>9</v>
      </c>
      <c r="CQ15" s="1123"/>
      <c r="CR15" s="294">
        <f t="shared" si="5"/>
        <v>1</v>
      </c>
      <c r="CS15" s="294">
        <f t="shared" si="6"/>
        <v>0</v>
      </c>
      <c r="CT15" s="294">
        <f t="shared" si="7"/>
        <v>0</v>
      </c>
      <c r="CU15" s="295">
        <f t="shared" ref="CU15:CU30" ca="1" si="12">CV15*CP15+(CV15*0.25*CR15)+(CV15*0.25*CS15)+(CV15*CT15*0.5)</f>
        <v>11507</v>
      </c>
      <c r="CV15" s="296">
        <f ca="1">IF(H15=0,0,LOOKUP(H15,ﾃﾞｰﾀ入力!$C$3:'ﾃﾞｰﾀ入力'!$C$52,ﾃﾞｰﾀ入力!$E$3:'ﾃﾞｰﾀ入力'!$E$51))</f>
        <v>1244</v>
      </c>
      <c r="CW15" s="297">
        <f ca="1">IF(H15=0,0,LOOKUP(H15,ﾃﾞｰﾀ入力!$C$3:'ﾃﾞｰﾀ入力'!$C$52,ﾃﾞｰﾀ入力!$F$3:'ﾃﾞｰﾀ入力'!$F$51))</f>
        <v>1050</v>
      </c>
      <c r="CY15" s="69"/>
      <c r="CZ15" s="69"/>
      <c r="DA15" s="69"/>
    </row>
    <row r="16" spans="1:105" ht="22.5" customHeight="1">
      <c r="A16" s="443">
        <f t="shared" si="8"/>
        <v>3</v>
      </c>
      <c r="B16" s="269" t="str">
        <f>ｼﾌﾄ原本!C7</f>
        <v>Y.I</v>
      </c>
      <c r="C16" s="780" t="str">
        <f>ｼﾌﾄ原本!AD7</f>
        <v>X</v>
      </c>
      <c r="D16" s="435">
        <f>IF(COUNTIF($H$14:$H$30,3),VLOOKUP(3,$H$14:$CU$30,3,FALSE),0)</f>
        <v>0</v>
      </c>
      <c r="E16" s="423">
        <f>IF(COUNTIF($H$14:$H$30,3),VLOOKUP(3,$H$14:$CU$30,4,FALSE),0)</f>
        <v>0</v>
      </c>
      <c r="F16" s="430">
        <f>IF(COUNTIF($H$14:$H$30,3),VLOOKUP(3,$H$14:$CU$30,92,FALSE),0)</f>
        <v>0</v>
      </c>
      <c r="G16" s="431">
        <f>IF(COUNTIF($H$14:$H$30,3),VLOOKUP(3,$H$14:$CW$30,94,FALSE),0)</f>
        <v>0</v>
      </c>
      <c r="H16" s="810">
        <v>2</v>
      </c>
      <c r="I16" s="798" t="str">
        <f>IF(H16=0,0,LOOKUP(H16,ﾃﾞｰﾀ入力!$C$3:'ﾃﾞｰﾀ入力'!$C$40,ﾃﾞｰﾀ入力!$D$3:'ﾃﾞｰﾀ入力'!$D$40))</f>
        <v>S.S</v>
      </c>
      <c r="J16" s="813">
        <v>8</v>
      </c>
      <c r="K16" s="814">
        <v>17.5</v>
      </c>
      <c r="L16" s="632">
        <f t="shared" ref="L16:AQ16" si="13">IF(AND(L12&gt;=$J$16,L12&lt;$K$16),"*",0)</f>
        <v>0</v>
      </c>
      <c r="M16" s="626">
        <f t="shared" si="13"/>
        <v>0</v>
      </c>
      <c r="N16" s="627">
        <f t="shared" si="13"/>
        <v>0</v>
      </c>
      <c r="O16" s="628">
        <f t="shared" si="13"/>
        <v>0</v>
      </c>
      <c r="P16" s="537">
        <f t="shared" si="13"/>
        <v>0</v>
      </c>
      <c r="Q16" s="539">
        <f t="shared" si="13"/>
        <v>0</v>
      </c>
      <c r="R16" s="541">
        <f t="shared" si="13"/>
        <v>0</v>
      </c>
      <c r="S16" s="539">
        <f t="shared" si="13"/>
        <v>0</v>
      </c>
      <c r="T16" s="537">
        <f t="shared" si="13"/>
        <v>0</v>
      </c>
      <c r="U16" s="722">
        <f t="shared" si="13"/>
        <v>0</v>
      </c>
      <c r="V16" s="723">
        <f t="shared" si="13"/>
        <v>0</v>
      </c>
      <c r="W16" s="562">
        <f t="shared" si="13"/>
        <v>0</v>
      </c>
      <c r="X16" s="723" t="str">
        <f t="shared" si="13"/>
        <v>*</v>
      </c>
      <c r="Y16" s="723" t="str">
        <f t="shared" si="13"/>
        <v>*</v>
      </c>
      <c r="Z16" s="724" t="str">
        <f t="shared" si="13"/>
        <v>*</v>
      </c>
      <c r="AA16" s="723" t="str">
        <f t="shared" si="13"/>
        <v>*</v>
      </c>
      <c r="AB16" s="721" t="str">
        <f t="shared" si="13"/>
        <v>*</v>
      </c>
      <c r="AC16" s="722" t="str">
        <f t="shared" si="13"/>
        <v>*</v>
      </c>
      <c r="AD16" s="723" t="str">
        <f t="shared" si="13"/>
        <v>*</v>
      </c>
      <c r="AE16" s="562" t="str">
        <f t="shared" si="13"/>
        <v>*</v>
      </c>
      <c r="AF16" s="723" t="str">
        <f t="shared" si="13"/>
        <v>*</v>
      </c>
      <c r="AG16" s="723" t="str">
        <f t="shared" si="13"/>
        <v>*</v>
      </c>
      <c r="AH16" s="724" t="str">
        <f t="shared" si="13"/>
        <v>*</v>
      </c>
      <c r="AI16" s="723" t="str">
        <f t="shared" si="13"/>
        <v>*</v>
      </c>
      <c r="AJ16" s="721" t="str">
        <f t="shared" si="13"/>
        <v>*</v>
      </c>
      <c r="AK16" s="722" t="str">
        <f t="shared" si="13"/>
        <v>*</v>
      </c>
      <c r="AL16" s="723" t="str">
        <f t="shared" si="13"/>
        <v>*</v>
      </c>
      <c r="AM16" s="562" t="str">
        <f t="shared" si="13"/>
        <v>*</v>
      </c>
      <c r="AN16" s="979" t="str">
        <f t="shared" si="13"/>
        <v>*</v>
      </c>
      <c r="AO16" s="979" t="str">
        <f t="shared" si="13"/>
        <v>*</v>
      </c>
      <c r="AP16" s="983" t="str">
        <f t="shared" si="13"/>
        <v>*</v>
      </c>
      <c r="AQ16" s="979" t="str">
        <f t="shared" si="13"/>
        <v>*</v>
      </c>
      <c r="AR16" s="721" t="str">
        <f t="shared" ref="AR16:BW16" si="14">IF(AND(AR12&gt;=$J$16,AR12&lt;$K$16),"*",0)</f>
        <v>*</v>
      </c>
      <c r="AS16" s="722" t="str">
        <f t="shared" si="14"/>
        <v>*</v>
      </c>
      <c r="AT16" s="723" t="str">
        <f t="shared" si="14"/>
        <v>*</v>
      </c>
      <c r="AU16" s="562" t="str">
        <f t="shared" si="14"/>
        <v>*</v>
      </c>
      <c r="AV16" s="723" t="str">
        <f t="shared" si="14"/>
        <v>*</v>
      </c>
      <c r="AW16" s="723" t="str">
        <f t="shared" si="14"/>
        <v>*</v>
      </c>
      <c r="AX16" s="724" t="str">
        <f t="shared" si="14"/>
        <v>*</v>
      </c>
      <c r="AY16" s="723" t="str">
        <f t="shared" si="14"/>
        <v>*</v>
      </c>
      <c r="AZ16" s="721" t="str">
        <f t="shared" si="14"/>
        <v>*</v>
      </c>
      <c r="BA16" s="722" t="str">
        <f t="shared" si="14"/>
        <v>*</v>
      </c>
      <c r="BB16" s="723" t="str">
        <f t="shared" si="14"/>
        <v>*</v>
      </c>
      <c r="BC16" s="562" t="str">
        <f t="shared" si="14"/>
        <v>*</v>
      </c>
      <c r="BD16" s="723" t="str">
        <f t="shared" si="14"/>
        <v>*</v>
      </c>
      <c r="BE16" s="723" t="str">
        <f t="shared" si="14"/>
        <v>*</v>
      </c>
      <c r="BF16" s="724" t="str">
        <f t="shared" si="14"/>
        <v>*</v>
      </c>
      <c r="BG16" s="723" t="str">
        <f t="shared" si="14"/>
        <v>*</v>
      </c>
      <c r="BH16" s="721" t="str">
        <f t="shared" si="14"/>
        <v>*</v>
      </c>
      <c r="BI16" s="722" t="str">
        <f t="shared" si="14"/>
        <v>*</v>
      </c>
      <c r="BJ16" s="723">
        <f t="shared" si="14"/>
        <v>0</v>
      </c>
      <c r="BK16" s="562">
        <f t="shared" si="14"/>
        <v>0</v>
      </c>
      <c r="BL16" s="723">
        <f t="shared" si="14"/>
        <v>0</v>
      </c>
      <c r="BM16" s="723">
        <f t="shared" si="14"/>
        <v>0</v>
      </c>
      <c r="BN16" s="724">
        <f t="shared" si="14"/>
        <v>0</v>
      </c>
      <c r="BO16" s="723">
        <f t="shared" si="14"/>
        <v>0</v>
      </c>
      <c r="BP16" s="721">
        <f t="shared" si="14"/>
        <v>0</v>
      </c>
      <c r="BQ16" s="722">
        <f t="shared" si="14"/>
        <v>0</v>
      </c>
      <c r="BR16" s="723">
        <f t="shared" si="14"/>
        <v>0</v>
      </c>
      <c r="BS16" s="562">
        <f t="shared" si="14"/>
        <v>0</v>
      </c>
      <c r="BT16" s="723">
        <f t="shared" si="14"/>
        <v>0</v>
      </c>
      <c r="BU16" s="723">
        <f t="shared" si="14"/>
        <v>0</v>
      </c>
      <c r="BV16" s="724">
        <f t="shared" si="14"/>
        <v>0</v>
      </c>
      <c r="BW16" s="723">
        <f t="shared" si="14"/>
        <v>0</v>
      </c>
      <c r="BX16" s="721">
        <f t="shared" ref="BX16:CM16" si="15">IF(AND(BX12&gt;=$J$16,BX12&lt;$K$16),"*",0)</f>
        <v>0</v>
      </c>
      <c r="BY16" s="722">
        <f t="shared" si="15"/>
        <v>0</v>
      </c>
      <c r="BZ16" s="723">
        <f t="shared" si="15"/>
        <v>0</v>
      </c>
      <c r="CA16" s="562">
        <f t="shared" si="15"/>
        <v>0</v>
      </c>
      <c r="CB16" s="723">
        <f t="shared" si="15"/>
        <v>0</v>
      </c>
      <c r="CC16" s="723">
        <f t="shared" si="15"/>
        <v>0</v>
      </c>
      <c r="CD16" s="724">
        <f t="shared" si="15"/>
        <v>0</v>
      </c>
      <c r="CE16" s="723">
        <f t="shared" si="15"/>
        <v>0</v>
      </c>
      <c r="CF16" s="721">
        <f t="shared" si="15"/>
        <v>0</v>
      </c>
      <c r="CG16" s="722">
        <f t="shared" si="15"/>
        <v>0</v>
      </c>
      <c r="CH16" s="539">
        <f t="shared" si="15"/>
        <v>0</v>
      </c>
      <c r="CI16" s="540">
        <f t="shared" si="15"/>
        <v>0</v>
      </c>
      <c r="CJ16" s="539">
        <f t="shared" si="15"/>
        <v>0</v>
      </c>
      <c r="CK16" s="539">
        <f t="shared" si="15"/>
        <v>0</v>
      </c>
      <c r="CL16" s="541">
        <f t="shared" si="15"/>
        <v>0</v>
      </c>
      <c r="CM16" s="539">
        <f t="shared" si="15"/>
        <v>0</v>
      </c>
      <c r="CN16" s="1128">
        <f t="shared" si="4"/>
        <v>9.5</v>
      </c>
      <c r="CO16" s="1129"/>
      <c r="CP16" s="1123">
        <f>IF(CN16=0,0,LOOKUP(CN16,ﾃﾞｰﾀ入力!$AR$13:'ﾃﾞｰﾀ入力'!$AR$34,ﾃﾞｰﾀ入力!$AS$13:'ﾃﾞｰﾀ入力'!$AS$34))</f>
        <v>8.5</v>
      </c>
      <c r="CQ16" s="1123"/>
      <c r="CR16" s="294">
        <f t="shared" si="5"/>
        <v>0.5</v>
      </c>
      <c r="CS16" s="294">
        <f t="shared" si="6"/>
        <v>0</v>
      </c>
      <c r="CT16" s="294">
        <f t="shared" si="7"/>
        <v>0</v>
      </c>
      <c r="CU16" s="295">
        <f t="shared" ca="1" si="12"/>
        <v>12937.5</v>
      </c>
      <c r="CV16" s="296">
        <f ca="1">IF(H16=0,0,LOOKUP(H16,ﾃﾞｰﾀ入力!$C$3:'ﾃﾞｰﾀ入力'!$C$52,ﾃﾞｰﾀ入力!$E$3:'ﾃﾞｰﾀ入力'!$E$51))</f>
        <v>1500</v>
      </c>
      <c r="CW16" s="297">
        <f ca="1">IF(H16=0,0,LOOKUP(H16,ﾃﾞｰﾀ入力!$C$3:'ﾃﾞｰﾀ入力'!$C$52,ﾃﾞｰﾀ入力!$F$3:'ﾃﾞｰﾀ入力'!$F$51))</f>
        <v>1</v>
      </c>
      <c r="CY16" s="69"/>
      <c r="CZ16" s="69"/>
      <c r="DA16" s="69"/>
    </row>
    <row r="17" spans="1:105" ht="22.5" customHeight="1">
      <c r="A17" s="443">
        <f t="shared" si="8"/>
        <v>4</v>
      </c>
      <c r="B17" s="269" t="str">
        <f>ｼﾌﾄ原本!C8</f>
        <v>I.Y</v>
      </c>
      <c r="C17" s="780" t="str">
        <f>ｼﾌﾄ原本!AD8</f>
        <v>X</v>
      </c>
      <c r="D17" s="435">
        <f>IF(COUNTIF($H$14:$H$30,4),VLOOKUP(4,$H$14:$CU$30,3,FALSE),0)</f>
        <v>0</v>
      </c>
      <c r="E17" s="423">
        <f>IF(COUNTIF($H$14:$H$30,4),VLOOKUP(4,$H$14:$CU$30,4,FALSE),0)</f>
        <v>0</v>
      </c>
      <c r="F17" s="430">
        <f>IF(COUNTIF($H$14:$H$30,4),VLOOKUP(4,$H$14:$CU$30,92,FALSE),0)</f>
        <v>0</v>
      </c>
      <c r="G17" s="431">
        <f>IF(COUNTIF($H$14:$H$30,4),VLOOKUP(4,$H$14:$CW$30,94,FALSE),0)</f>
        <v>0</v>
      </c>
      <c r="H17" s="810">
        <v>13</v>
      </c>
      <c r="I17" s="798" t="str">
        <f>IF(H17=0,0,LOOKUP(H17,ﾃﾞｰﾀ入力!$C$3:'ﾃﾞｰﾀ入力'!$C$40,ﾃﾞｰﾀ入力!$D$3:'ﾃﾞｰﾀ入力'!$D$40))</f>
        <v>T.R</v>
      </c>
      <c r="J17" s="813">
        <v>9</v>
      </c>
      <c r="K17" s="814">
        <v>13</v>
      </c>
      <c r="L17" s="632">
        <f t="shared" ref="L17:AQ17" si="16">IF(AND(L12&gt;=$J$17,L12&lt;$K$17),"*",0)</f>
        <v>0</v>
      </c>
      <c r="M17" s="626">
        <f t="shared" si="16"/>
        <v>0</v>
      </c>
      <c r="N17" s="627">
        <f t="shared" si="16"/>
        <v>0</v>
      </c>
      <c r="O17" s="628">
        <f t="shared" si="16"/>
        <v>0</v>
      </c>
      <c r="P17" s="537">
        <f t="shared" si="16"/>
        <v>0</v>
      </c>
      <c r="Q17" s="539">
        <f t="shared" si="16"/>
        <v>0</v>
      </c>
      <c r="R17" s="541">
        <f t="shared" si="16"/>
        <v>0</v>
      </c>
      <c r="S17" s="539">
        <f t="shared" si="16"/>
        <v>0</v>
      </c>
      <c r="T17" s="537">
        <f t="shared" si="16"/>
        <v>0</v>
      </c>
      <c r="U17" s="722">
        <f t="shared" si="16"/>
        <v>0</v>
      </c>
      <c r="V17" s="723">
        <f t="shared" si="16"/>
        <v>0</v>
      </c>
      <c r="W17" s="562">
        <f t="shared" si="16"/>
        <v>0</v>
      </c>
      <c r="X17" s="723">
        <f t="shared" si="16"/>
        <v>0</v>
      </c>
      <c r="Y17" s="723">
        <f t="shared" si="16"/>
        <v>0</v>
      </c>
      <c r="Z17" s="724">
        <f t="shared" si="16"/>
        <v>0</v>
      </c>
      <c r="AA17" s="723">
        <f t="shared" si="16"/>
        <v>0</v>
      </c>
      <c r="AB17" s="721" t="str">
        <f t="shared" si="16"/>
        <v>*</v>
      </c>
      <c r="AC17" s="722" t="str">
        <f t="shared" si="16"/>
        <v>*</v>
      </c>
      <c r="AD17" s="723" t="str">
        <f t="shared" si="16"/>
        <v>*</v>
      </c>
      <c r="AE17" s="562" t="str">
        <f t="shared" si="16"/>
        <v>*</v>
      </c>
      <c r="AF17" s="723" t="str">
        <f t="shared" si="16"/>
        <v>*</v>
      </c>
      <c r="AG17" s="723" t="str">
        <f t="shared" si="16"/>
        <v>*</v>
      </c>
      <c r="AH17" s="724" t="str">
        <f t="shared" si="16"/>
        <v>*</v>
      </c>
      <c r="AI17" s="723" t="str">
        <f t="shared" si="16"/>
        <v>*</v>
      </c>
      <c r="AJ17" s="721" t="str">
        <f t="shared" si="16"/>
        <v>*</v>
      </c>
      <c r="AK17" s="722" t="str">
        <f t="shared" si="16"/>
        <v>*</v>
      </c>
      <c r="AL17" s="723" t="str">
        <f t="shared" si="16"/>
        <v>*</v>
      </c>
      <c r="AM17" s="562" t="str">
        <f t="shared" si="16"/>
        <v>*</v>
      </c>
      <c r="AN17" s="723" t="str">
        <f t="shared" si="16"/>
        <v>*</v>
      </c>
      <c r="AO17" s="723" t="str">
        <f t="shared" si="16"/>
        <v>*</v>
      </c>
      <c r="AP17" s="724" t="str">
        <f t="shared" si="16"/>
        <v>*</v>
      </c>
      <c r="AQ17" s="723" t="str">
        <f t="shared" si="16"/>
        <v>*</v>
      </c>
      <c r="AR17" s="721">
        <f t="shared" ref="AR17:BW17" si="17">IF(AND(AR12&gt;=$J$17,AR12&lt;$K$17),"*",0)</f>
        <v>0</v>
      </c>
      <c r="AS17" s="722">
        <f t="shared" si="17"/>
        <v>0</v>
      </c>
      <c r="AT17" s="723">
        <f t="shared" si="17"/>
        <v>0</v>
      </c>
      <c r="AU17" s="562">
        <f t="shared" si="17"/>
        <v>0</v>
      </c>
      <c r="AV17" s="723">
        <f t="shared" si="17"/>
        <v>0</v>
      </c>
      <c r="AW17" s="723">
        <f t="shared" si="17"/>
        <v>0</v>
      </c>
      <c r="AX17" s="724">
        <f t="shared" si="17"/>
        <v>0</v>
      </c>
      <c r="AY17" s="723">
        <f t="shared" si="17"/>
        <v>0</v>
      </c>
      <c r="AZ17" s="721">
        <f t="shared" si="17"/>
        <v>0</v>
      </c>
      <c r="BA17" s="722">
        <f t="shared" si="17"/>
        <v>0</v>
      </c>
      <c r="BB17" s="723">
        <f t="shared" si="17"/>
        <v>0</v>
      </c>
      <c r="BC17" s="562">
        <f t="shared" si="17"/>
        <v>0</v>
      </c>
      <c r="BD17" s="723">
        <f t="shared" si="17"/>
        <v>0</v>
      </c>
      <c r="BE17" s="723">
        <f t="shared" si="17"/>
        <v>0</v>
      </c>
      <c r="BF17" s="724">
        <f t="shared" si="17"/>
        <v>0</v>
      </c>
      <c r="BG17" s="723">
        <f t="shared" si="17"/>
        <v>0</v>
      </c>
      <c r="BH17" s="721">
        <f t="shared" si="17"/>
        <v>0</v>
      </c>
      <c r="BI17" s="722">
        <f t="shared" si="17"/>
        <v>0</v>
      </c>
      <c r="BJ17" s="723">
        <f t="shared" si="17"/>
        <v>0</v>
      </c>
      <c r="BK17" s="562">
        <f t="shared" si="17"/>
        <v>0</v>
      </c>
      <c r="BL17" s="723">
        <f t="shared" si="17"/>
        <v>0</v>
      </c>
      <c r="BM17" s="723">
        <f t="shared" si="17"/>
        <v>0</v>
      </c>
      <c r="BN17" s="724">
        <f t="shared" si="17"/>
        <v>0</v>
      </c>
      <c r="BO17" s="723">
        <f t="shared" si="17"/>
        <v>0</v>
      </c>
      <c r="BP17" s="721">
        <f t="shared" si="17"/>
        <v>0</v>
      </c>
      <c r="BQ17" s="722">
        <f t="shared" si="17"/>
        <v>0</v>
      </c>
      <c r="BR17" s="723">
        <f t="shared" si="17"/>
        <v>0</v>
      </c>
      <c r="BS17" s="562">
        <f t="shared" si="17"/>
        <v>0</v>
      </c>
      <c r="BT17" s="723">
        <f t="shared" si="17"/>
        <v>0</v>
      </c>
      <c r="BU17" s="723">
        <f t="shared" si="17"/>
        <v>0</v>
      </c>
      <c r="BV17" s="724">
        <f t="shared" si="17"/>
        <v>0</v>
      </c>
      <c r="BW17" s="723">
        <f t="shared" si="17"/>
        <v>0</v>
      </c>
      <c r="BX17" s="721">
        <f t="shared" ref="BX17:CM17" si="18">IF(AND(BX12&gt;=$J$17,BX12&lt;$K$17),"*",0)</f>
        <v>0</v>
      </c>
      <c r="BY17" s="722">
        <f t="shared" si="18"/>
        <v>0</v>
      </c>
      <c r="BZ17" s="723">
        <f t="shared" si="18"/>
        <v>0</v>
      </c>
      <c r="CA17" s="562">
        <f t="shared" si="18"/>
        <v>0</v>
      </c>
      <c r="CB17" s="723">
        <f t="shared" si="18"/>
        <v>0</v>
      </c>
      <c r="CC17" s="723">
        <f t="shared" si="18"/>
        <v>0</v>
      </c>
      <c r="CD17" s="724">
        <f t="shared" si="18"/>
        <v>0</v>
      </c>
      <c r="CE17" s="723">
        <f t="shared" si="18"/>
        <v>0</v>
      </c>
      <c r="CF17" s="721">
        <f t="shared" si="18"/>
        <v>0</v>
      </c>
      <c r="CG17" s="722">
        <f t="shared" si="18"/>
        <v>0</v>
      </c>
      <c r="CH17" s="539">
        <f t="shared" si="18"/>
        <v>0</v>
      </c>
      <c r="CI17" s="540">
        <f t="shared" si="18"/>
        <v>0</v>
      </c>
      <c r="CJ17" s="539">
        <f t="shared" si="18"/>
        <v>0</v>
      </c>
      <c r="CK17" s="539">
        <f t="shared" si="18"/>
        <v>0</v>
      </c>
      <c r="CL17" s="541">
        <f t="shared" si="18"/>
        <v>0</v>
      </c>
      <c r="CM17" s="539">
        <f t="shared" si="18"/>
        <v>0</v>
      </c>
      <c r="CN17" s="1128">
        <f t="shared" si="4"/>
        <v>4</v>
      </c>
      <c r="CO17" s="1129"/>
      <c r="CP17" s="1123">
        <f>IF(CN17=0,0,LOOKUP(CN17,ﾃﾞｰﾀ入力!$AR$13:'ﾃﾞｰﾀ入力'!$AR$34,ﾃﾞｰﾀ入力!$AS$13:'ﾃﾞｰﾀ入力'!$AS$34))</f>
        <v>4</v>
      </c>
      <c r="CQ17" s="1123"/>
      <c r="CR17" s="294">
        <f t="shared" si="5"/>
        <v>0</v>
      </c>
      <c r="CS17" s="294">
        <f t="shared" si="6"/>
        <v>0</v>
      </c>
      <c r="CT17" s="294">
        <f t="shared" si="7"/>
        <v>0</v>
      </c>
      <c r="CU17" s="295">
        <f t="shared" ca="1" si="12"/>
        <v>4904</v>
      </c>
      <c r="CV17" s="296">
        <f ca="1">IF(H17=0,0,LOOKUP(H17,ﾃﾞｰﾀ入力!$C$3:'ﾃﾞｰﾀ入力'!$C$52,ﾃﾞｰﾀ入力!$E$3:'ﾃﾞｰﾀ入力'!$E$51))</f>
        <v>1226</v>
      </c>
      <c r="CW17" s="297">
        <f ca="1">IF(H17=0,0,LOOKUP(H17,ﾃﾞｰﾀ入力!$C$3:'ﾃﾞｰﾀ入力'!$C$52,ﾃﾞｰﾀ入力!$F$3:'ﾃﾞｰﾀ入力'!$F$51))</f>
        <v>900</v>
      </c>
      <c r="CY17" s="69"/>
      <c r="CZ17" s="69"/>
      <c r="DA17" s="69"/>
    </row>
    <row r="18" spans="1:105" ht="22.5" customHeight="1">
      <c r="A18" s="443">
        <f t="shared" si="8"/>
        <v>5</v>
      </c>
      <c r="B18" s="269" t="str">
        <f>ｼﾌﾄ原本!C9</f>
        <v>S.S</v>
      </c>
      <c r="C18" s="780" t="str">
        <f>ｼﾌﾄ原本!AD9</f>
        <v>X</v>
      </c>
      <c r="D18" s="435">
        <f>IF(COUNTIF($H$14:$H$30,5),VLOOKUP(5,$H$14:$CU$30,3,FALSE),0)</f>
        <v>0</v>
      </c>
      <c r="E18" s="423">
        <f>IF(COUNTIF($H$14:$H$30,5),VLOOKUP(5,$H$14:$CU$30,4,FALSE),0)</f>
        <v>0</v>
      </c>
      <c r="F18" s="430">
        <f>IF(COUNTIF($H$14:$H$30,5),VLOOKUP(5,$H$14:$CU$30,92,FALSE),0)</f>
        <v>0</v>
      </c>
      <c r="G18" s="431">
        <f>IF(COUNTIF($H$14:$H$30,5),VLOOKUP(5,$H$14:$CW$30,94,FALSE),0)</f>
        <v>0</v>
      </c>
      <c r="H18" s="810">
        <v>12</v>
      </c>
      <c r="I18" s="798" t="str">
        <f>IF(H18=0,0,LOOKUP(H18,ﾃﾞｰﾀ入力!$C$3:'ﾃﾞｰﾀ入力'!$C$40,ﾃﾞｰﾀ入力!$D$3:'ﾃﾞｰﾀ入力'!$D$40))</f>
        <v>Y.K</v>
      </c>
      <c r="J18" s="813">
        <v>11</v>
      </c>
      <c r="K18" s="814">
        <v>17</v>
      </c>
      <c r="L18" s="632">
        <f t="shared" ref="L18:AQ18" si="19">IF(AND(L12&gt;=$J$18,L12&lt;$K$18),"*",0)</f>
        <v>0</v>
      </c>
      <c r="M18" s="626">
        <f t="shared" si="19"/>
        <v>0</v>
      </c>
      <c r="N18" s="627">
        <f t="shared" si="19"/>
        <v>0</v>
      </c>
      <c r="O18" s="628">
        <f t="shared" si="19"/>
        <v>0</v>
      </c>
      <c r="P18" s="537">
        <f t="shared" si="19"/>
        <v>0</v>
      </c>
      <c r="Q18" s="539">
        <f t="shared" si="19"/>
        <v>0</v>
      </c>
      <c r="R18" s="541">
        <f t="shared" si="19"/>
        <v>0</v>
      </c>
      <c r="S18" s="539">
        <f t="shared" si="19"/>
        <v>0</v>
      </c>
      <c r="T18" s="537">
        <f t="shared" si="19"/>
        <v>0</v>
      </c>
      <c r="U18" s="722">
        <f t="shared" si="19"/>
        <v>0</v>
      </c>
      <c r="V18" s="723">
        <f t="shared" si="19"/>
        <v>0</v>
      </c>
      <c r="W18" s="562">
        <f t="shared" si="19"/>
        <v>0</v>
      </c>
      <c r="X18" s="723">
        <f t="shared" si="19"/>
        <v>0</v>
      </c>
      <c r="Y18" s="723">
        <f t="shared" si="19"/>
        <v>0</v>
      </c>
      <c r="Z18" s="724">
        <f t="shared" si="19"/>
        <v>0</v>
      </c>
      <c r="AA18" s="723">
        <f t="shared" si="19"/>
        <v>0</v>
      </c>
      <c r="AB18" s="721">
        <f t="shared" si="19"/>
        <v>0</v>
      </c>
      <c r="AC18" s="722">
        <f t="shared" si="19"/>
        <v>0</v>
      </c>
      <c r="AD18" s="723">
        <f t="shared" si="19"/>
        <v>0</v>
      </c>
      <c r="AE18" s="562">
        <f t="shared" si="19"/>
        <v>0</v>
      </c>
      <c r="AF18" s="723">
        <f t="shared" si="19"/>
        <v>0</v>
      </c>
      <c r="AG18" s="723">
        <f t="shared" si="19"/>
        <v>0</v>
      </c>
      <c r="AH18" s="724">
        <f t="shared" si="19"/>
        <v>0</v>
      </c>
      <c r="AI18" s="723">
        <f t="shared" si="19"/>
        <v>0</v>
      </c>
      <c r="AJ18" s="721" t="str">
        <f t="shared" si="19"/>
        <v>*</v>
      </c>
      <c r="AK18" s="722" t="str">
        <f t="shared" si="19"/>
        <v>*</v>
      </c>
      <c r="AL18" s="723" t="str">
        <f t="shared" si="19"/>
        <v>*</v>
      </c>
      <c r="AM18" s="562" t="str">
        <f t="shared" si="19"/>
        <v>*</v>
      </c>
      <c r="AN18" s="723" t="str">
        <f t="shared" si="19"/>
        <v>*</v>
      </c>
      <c r="AO18" s="723" t="str">
        <f t="shared" si="19"/>
        <v>*</v>
      </c>
      <c r="AP18" s="724" t="str">
        <f t="shared" si="19"/>
        <v>*</v>
      </c>
      <c r="AQ18" s="723" t="str">
        <f t="shared" si="19"/>
        <v>*</v>
      </c>
      <c r="AR18" s="721" t="str">
        <f t="shared" ref="AR18:BW18" si="20">IF(AND(AR12&gt;=$J$18,AR12&lt;$K$18),"*",0)</f>
        <v>*</v>
      </c>
      <c r="AS18" s="722" t="str">
        <f t="shared" si="20"/>
        <v>*</v>
      </c>
      <c r="AT18" s="723" t="str">
        <f t="shared" si="20"/>
        <v>*</v>
      </c>
      <c r="AU18" s="562" t="str">
        <f t="shared" si="20"/>
        <v>*</v>
      </c>
      <c r="AV18" s="979" t="str">
        <f t="shared" si="20"/>
        <v>*</v>
      </c>
      <c r="AW18" s="723" t="str">
        <f t="shared" si="20"/>
        <v>*</v>
      </c>
      <c r="AX18" s="724" t="str">
        <f t="shared" si="20"/>
        <v>*</v>
      </c>
      <c r="AY18" s="723" t="str">
        <f t="shared" si="20"/>
        <v>*</v>
      </c>
      <c r="AZ18" s="721" t="str">
        <f t="shared" si="20"/>
        <v>*</v>
      </c>
      <c r="BA18" s="722" t="str">
        <f t="shared" si="20"/>
        <v>*</v>
      </c>
      <c r="BB18" s="723" t="str">
        <f t="shared" si="20"/>
        <v>*</v>
      </c>
      <c r="BC18" s="562" t="str">
        <f t="shared" si="20"/>
        <v>*</v>
      </c>
      <c r="BD18" s="723" t="str">
        <f t="shared" si="20"/>
        <v>*</v>
      </c>
      <c r="BE18" s="723" t="str">
        <f t="shared" si="20"/>
        <v>*</v>
      </c>
      <c r="BF18" s="724" t="str">
        <f t="shared" si="20"/>
        <v>*</v>
      </c>
      <c r="BG18" s="723" t="str">
        <f t="shared" si="20"/>
        <v>*</v>
      </c>
      <c r="BH18" s="721">
        <f t="shared" si="20"/>
        <v>0</v>
      </c>
      <c r="BI18" s="722">
        <f t="shared" si="20"/>
        <v>0</v>
      </c>
      <c r="BJ18" s="723">
        <f t="shared" si="20"/>
        <v>0</v>
      </c>
      <c r="BK18" s="562">
        <f t="shared" si="20"/>
        <v>0</v>
      </c>
      <c r="BL18" s="723">
        <f t="shared" si="20"/>
        <v>0</v>
      </c>
      <c r="BM18" s="723">
        <f t="shared" si="20"/>
        <v>0</v>
      </c>
      <c r="BN18" s="724">
        <f t="shared" si="20"/>
        <v>0</v>
      </c>
      <c r="BO18" s="723">
        <f t="shared" si="20"/>
        <v>0</v>
      </c>
      <c r="BP18" s="721">
        <f t="shared" si="20"/>
        <v>0</v>
      </c>
      <c r="BQ18" s="722">
        <f t="shared" si="20"/>
        <v>0</v>
      </c>
      <c r="BR18" s="723">
        <f t="shared" si="20"/>
        <v>0</v>
      </c>
      <c r="BS18" s="562">
        <f t="shared" si="20"/>
        <v>0</v>
      </c>
      <c r="BT18" s="723">
        <f t="shared" si="20"/>
        <v>0</v>
      </c>
      <c r="BU18" s="723">
        <f t="shared" si="20"/>
        <v>0</v>
      </c>
      <c r="BV18" s="724">
        <f t="shared" si="20"/>
        <v>0</v>
      </c>
      <c r="BW18" s="723">
        <f t="shared" si="20"/>
        <v>0</v>
      </c>
      <c r="BX18" s="721">
        <f t="shared" ref="BX18:CM18" si="21">IF(AND(BX12&gt;=$J$18,BX12&lt;$K$18),"*",0)</f>
        <v>0</v>
      </c>
      <c r="BY18" s="722">
        <f t="shared" si="21"/>
        <v>0</v>
      </c>
      <c r="BZ18" s="723">
        <f t="shared" si="21"/>
        <v>0</v>
      </c>
      <c r="CA18" s="562">
        <f t="shared" si="21"/>
        <v>0</v>
      </c>
      <c r="CB18" s="723">
        <f t="shared" si="21"/>
        <v>0</v>
      </c>
      <c r="CC18" s="723">
        <f t="shared" si="21"/>
        <v>0</v>
      </c>
      <c r="CD18" s="724">
        <f t="shared" si="21"/>
        <v>0</v>
      </c>
      <c r="CE18" s="723">
        <f t="shared" si="21"/>
        <v>0</v>
      </c>
      <c r="CF18" s="721">
        <f t="shared" si="21"/>
        <v>0</v>
      </c>
      <c r="CG18" s="722">
        <f t="shared" si="21"/>
        <v>0</v>
      </c>
      <c r="CH18" s="539">
        <f t="shared" si="21"/>
        <v>0</v>
      </c>
      <c r="CI18" s="540">
        <f t="shared" si="21"/>
        <v>0</v>
      </c>
      <c r="CJ18" s="539">
        <f t="shared" si="21"/>
        <v>0</v>
      </c>
      <c r="CK18" s="539">
        <f t="shared" si="21"/>
        <v>0</v>
      </c>
      <c r="CL18" s="541">
        <f t="shared" si="21"/>
        <v>0</v>
      </c>
      <c r="CM18" s="539">
        <f t="shared" si="21"/>
        <v>0</v>
      </c>
      <c r="CN18" s="1128">
        <f t="shared" si="4"/>
        <v>6</v>
      </c>
      <c r="CO18" s="1129"/>
      <c r="CP18" s="1123">
        <f>IF(CN18=0,0,LOOKUP(CN18,ﾃﾞｰﾀ入力!$AR$13:'ﾃﾞｰﾀ入力'!$AR$34,ﾃﾞｰﾀ入力!$AS$13:'ﾃﾞｰﾀ入力'!$AS$34))</f>
        <v>5.75</v>
      </c>
      <c r="CQ18" s="1123"/>
      <c r="CR18" s="294">
        <f t="shared" si="5"/>
        <v>0</v>
      </c>
      <c r="CS18" s="294">
        <f t="shared" si="6"/>
        <v>0</v>
      </c>
      <c r="CT18" s="294">
        <f t="shared" si="7"/>
        <v>0</v>
      </c>
      <c r="CU18" s="295">
        <f t="shared" ca="1" si="12"/>
        <v>7049.5</v>
      </c>
      <c r="CV18" s="296">
        <f ca="1">IF(H18=0,0,LOOKUP(H18,ﾃﾞｰﾀ入力!$C$3:'ﾃﾞｰﾀ入力'!$C$52,ﾃﾞｰﾀ入力!$E$3:'ﾃﾞｰﾀ入力'!$E$51))</f>
        <v>1226</v>
      </c>
      <c r="CW18" s="297">
        <f ca="1">IF(H18=0,0,LOOKUP(H18,ﾃﾞｰﾀ入力!$C$3:'ﾃﾞｰﾀ入力'!$C$52,ﾃﾞｰﾀ入力!$F$3:'ﾃﾞｰﾀ入力'!$F$51))</f>
        <v>0</v>
      </c>
      <c r="CY18" s="69"/>
      <c r="CZ18" s="69"/>
      <c r="DA18" s="69"/>
    </row>
    <row r="19" spans="1:105" ht="22.5" customHeight="1">
      <c r="A19" s="443">
        <f t="shared" si="8"/>
        <v>6</v>
      </c>
      <c r="B19" s="269" t="str">
        <f>ｼﾌﾄ原本!C10</f>
        <v>S.M</v>
      </c>
      <c r="C19" s="780" t="str">
        <f>ｼﾌﾄ原本!AD10</f>
        <v>O-18</v>
      </c>
      <c r="D19" s="435">
        <f>IF(COUNTIF($H$14:$H$30,6),VLOOKUP(6,$H$14:$CU$30,3,FALSE),0)</f>
        <v>7.75</v>
      </c>
      <c r="E19" s="429">
        <f>IF(COUNTIF($H$14:$H$30,6),VLOOKUP(6,$H$14:$CU$30,4,FALSE),0)</f>
        <v>18</v>
      </c>
      <c r="F19" s="430">
        <f ca="1">IF(COUNTIF($H$14:$H$30,6),VLOOKUP(6,$H$14:$CU$30,92,FALSE),0)</f>
        <v>11507</v>
      </c>
      <c r="G19" s="431">
        <f ca="1">IF(COUNTIF($H$14:$H$30,6),VLOOKUP(6,$H$14:$CW$30,94,FALSE),0)</f>
        <v>1050</v>
      </c>
      <c r="H19" s="810">
        <v>14</v>
      </c>
      <c r="I19" s="798" t="str">
        <f>IF(H19=0,0,LOOKUP(H19,ﾃﾞｰﾀ入力!$C$3:'ﾃﾞｰﾀ入力'!$C$40,ﾃﾞｰﾀ入力!$D$3:'ﾃﾞｰﾀ入力'!$D$40))</f>
        <v>I.N</v>
      </c>
      <c r="J19" s="813">
        <v>12</v>
      </c>
      <c r="K19" s="814">
        <v>17</v>
      </c>
      <c r="L19" s="632">
        <f t="shared" ref="L19:AQ19" si="22">IF(AND(L12&gt;=$J$19,L12&lt;$K$19),"*",0)</f>
        <v>0</v>
      </c>
      <c r="M19" s="626">
        <f t="shared" si="22"/>
        <v>0</v>
      </c>
      <c r="N19" s="627">
        <f t="shared" si="22"/>
        <v>0</v>
      </c>
      <c r="O19" s="628">
        <f t="shared" si="22"/>
        <v>0</v>
      </c>
      <c r="P19" s="537">
        <f t="shared" si="22"/>
        <v>0</v>
      </c>
      <c r="Q19" s="539">
        <f t="shared" si="22"/>
        <v>0</v>
      </c>
      <c r="R19" s="541">
        <f t="shared" si="22"/>
        <v>0</v>
      </c>
      <c r="S19" s="539">
        <f t="shared" si="22"/>
        <v>0</v>
      </c>
      <c r="T19" s="537">
        <f t="shared" si="22"/>
        <v>0</v>
      </c>
      <c r="U19" s="722">
        <f t="shared" si="22"/>
        <v>0</v>
      </c>
      <c r="V19" s="723">
        <f t="shared" si="22"/>
        <v>0</v>
      </c>
      <c r="W19" s="562">
        <f t="shared" si="22"/>
        <v>0</v>
      </c>
      <c r="X19" s="723">
        <f t="shared" si="22"/>
        <v>0</v>
      </c>
      <c r="Y19" s="723">
        <f t="shared" si="22"/>
        <v>0</v>
      </c>
      <c r="Z19" s="724">
        <f t="shared" si="22"/>
        <v>0</v>
      </c>
      <c r="AA19" s="723">
        <f t="shared" si="22"/>
        <v>0</v>
      </c>
      <c r="AB19" s="721">
        <f t="shared" si="22"/>
        <v>0</v>
      </c>
      <c r="AC19" s="722">
        <f t="shared" si="22"/>
        <v>0</v>
      </c>
      <c r="AD19" s="723">
        <f t="shared" si="22"/>
        <v>0</v>
      </c>
      <c r="AE19" s="562">
        <f t="shared" si="22"/>
        <v>0</v>
      </c>
      <c r="AF19" s="723">
        <f t="shared" si="22"/>
        <v>0</v>
      </c>
      <c r="AG19" s="723">
        <f t="shared" si="22"/>
        <v>0</v>
      </c>
      <c r="AH19" s="724">
        <f t="shared" si="22"/>
        <v>0</v>
      </c>
      <c r="AI19" s="723">
        <f t="shared" si="22"/>
        <v>0</v>
      </c>
      <c r="AJ19" s="721">
        <f t="shared" si="22"/>
        <v>0</v>
      </c>
      <c r="AK19" s="722">
        <f t="shared" si="22"/>
        <v>0</v>
      </c>
      <c r="AL19" s="723">
        <f t="shared" si="22"/>
        <v>0</v>
      </c>
      <c r="AM19" s="562">
        <f t="shared" si="22"/>
        <v>0</v>
      </c>
      <c r="AN19" s="723" t="str">
        <f t="shared" si="22"/>
        <v>*</v>
      </c>
      <c r="AO19" s="723" t="str">
        <f t="shared" si="22"/>
        <v>*</v>
      </c>
      <c r="AP19" s="724" t="str">
        <f t="shared" si="22"/>
        <v>*</v>
      </c>
      <c r="AQ19" s="723" t="str">
        <f t="shared" si="22"/>
        <v>*</v>
      </c>
      <c r="AR19" s="721" t="str">
        <f t="shared" ref="AR19:BW19" si="23">IF(AND(AR12&gt;=$J$19,AR12&lt;$K$19),"*",0)</f>
        <v>*</v>
      </c>
      <c r="AS19" s="722" t="str">
        <f t="shared" si="23"/>
        <v>*</v>
      </c>
      <c r="AT19" s="723" t="str">
        <f t="shared" si="23"/>
        <v>*</v>
      </c>
      <c r="AU19" s="562" t="str">
        <f t="shared" si="23"/>
        <v>*</v>
      </c>
      <c r="AV19" s="723" t="str">
        <f t="shared" si="23"/>
        <v>*</v>
      </c>
      <c r="AW19" s="723" t="str">
        <f t="shared" si="23"/>
        <v>*</v>
      </c>
      <c r="AX19" s="724" t="str">
        <f t="shared" si="23"/>
        <v>*</v>
      </c>
      <c r="AY19" s="723" t="str">
        <f t="shared" si="23"/>
        <v>*</v>
      </c>
      <c r="AZ19" s="721" t="str">
        <f t="shared" si="23"/>
        <v>*</v>
      </c>
      <c r="BA19" s="722" t="str">
        <f t="shared" si="23"/>
        <v>*</v>
      </c>
      <c r="BB19" s="723" t="str">
        <f t="shared" si="23"/>
        <v>*</v>
      </c>
      <c r="BC19" s="562" t="str">
        <f t="shared" si="23"/>
        <v>*</v>
      </c>
      <c r="BD19" s="723" t="str">
        <f t="shared" si="23"/>
        <v>*</v>
      </c>
      <c r="BE19" s="723" t="str">
        <f t="shared" si="23"/>
        <v>*</v>
      </c>
      <c r="BF19" s="724" t="str">
        <f t="shared" si="23"/>
        <v>*</v>
      </c>
      <c r="BG19" s="723" t="str">
        <f t="shared" si="23"/>
        <v>*</v>
      </c>
      <c r="BH19" s="721">
        <f t="shared" si="23"/>
        <v>0</v>
      </c>
      <c r="BI19" s="722">
        <f t="shared" si="23"/>
        <v>0</v>
      </c>
      <c r="BJ19" s="723">
        <f t="shared" si="23"/>
        <v>0</v>
      </c>
      <c r="BK19" s="562">
        <f t="shared" si="23"/>
        <v>0</v>
      </c>
      <c r="BL19" s="723">
        <f t="shared" si="23"/>
        <v>0</v>
      </c>
      <c r="BM19" s="723">
        <f t="shared" si="23"/>
        <v>0</v>
      </c>
      <c r="BN19" s="724">
        <f t="shared" si="23"/>
        <v>0</v>
      </c>
      <c r="BO19" s="723">
        <f t="shared" si="23"/>
        <v>0</v>
      </c>
      <c r="BP19" s="721">
        <f t="shared" si="23"/>
        <v>0</v>
      </c>
      <c r="BQ19" s="722">
        <f t="shared" si="23"/>
        <v>0</v>
      </c>
      <c r="BR19" s="723">
        <f t="shared" si="23"/>
        <v>0</v>
      </c>
      <c r="BS19" s="562">
        <f t="shared" si="23"/>
        <v>0</v>
      </c>
      <c r="BT19" s="723">
        <f t="shared" si="23"/>
        <v>0</v>
      </c>
      <c r="BU19" s="723">
        <f t="shared" si="23"/>
        <v>0</v>
      </c>
      <c r="BV19" s="724">
        <f t="shared" si="23"/>
        <v>0</v>
      </c>
      <c r="BW19" s="723">
        <f t="shared" si="23"/>
        <v>0</v>
      </c>
      <c r="BX19" s="721">
        <f t="shared" ref="BX19:CM19" si="24">IF(AND(BX12&gt;=$J$19,BX12&lt;$K$19),"*",0)</f>
        <v>0</v>
      </c>
      <c r="BY19" s="722">
        <f t="shared" si="24"/>
        <v>0</v>
      </c>
      <c r="BZ19" s="723">
        <f t="shared" si="24"/>
        <v>0</v>
      </c>
      <c r="CA19" s="562">
        <f t="shared" si="24"/>
        <v>0</v>
      </c>
      <c r="CB19" s="723">
        <f t="shared" si="24"/>
        <v>0</v>
      </c>
      <c r="CC19" s="723">
        <f t="shared" si="24"/>
        <v>0</v>
      </c>
      <c r="CD19" s="724">
        <f t="shared" si="24"/>
        <v>0</v>
      </c>
      <c r="CE19" s="723">
        <f t="shared" si="24"/>
        <v>0</v>
      </c>
      <c r="CF19" s="721">
        <f t="shared" si="24"/>
        <v>0</v>
      </c>
      <c r="CG19" s="722">
        <f t="shared" si="24"/>
        <v>0</v>
      </c>
      <c r="CH19" s="539">
        <f t="shared" si="24"/>
        <v>0</v>
      </c>
      <c r="CI19" s="540">
        <f t="shared" si="24"/>
        <v>0</v>
      </c>
      <c r="CJ19" s="539">
        <f t="shared" si="24"/>
        <v>0</v>
      </c>
      <c r="CK19" s="539">
        <f t="shared" si="24"/>
        <v>0</v>
      </c>
      <c r="CL19" s="541">
        <f t="shared" si="24"/>
        <v>0</v>
      </c>
      <c r="CM19" s="539">
        <f t="shared" si="24"/>
        <v>0</v>
      </c>
      <c r="CN19" s="1128">
        <f t="shared" si="4"/>
        <v>5</v>
      </c>
      <c r="CO19" s="1129"/>
      <c r="CP19" s="1123">
        <f>IF(CN19=0,0,LOOKUP(CN19,ﾃﾞｰﾀ入力!$AR$13:'ﾃﾞｰﾀ入力'!$AR$34,ﾃﾞｰﾀ入力!$AS$13:'ﾃﾞｰﾀ入力'!$AS$34))</f>
        <v>5</v>
      </c>
      <c r="CQ19" s="1123"/>
      <c r="CR19" s="294">
        <f t="shared" si="5"/>
        <v>0</v>
      </c>
      <c r="CS19" s="294">
        <f t="shared" si="6"/>
        <v>0</v>
      </c>
      <c r="CT19" s="294">
        <f t="shared" si="7"/>
        <v>0</v>
      </c>
      <c r="CU19" s="295">
        <f t="shared" ca="1" si="12"/>
        <v>6130</v>
      </c>
      <c r="CV19" s="296">
        <f ca="1">IF(H19=0,0,LOOKUP(H19,ﾃﾞｰﾀ入力!$C$3:'ﾃﾞｰﾀ入力'!$C$52,ﾃﾞｰﾀ入力!$E$3:'ﾃﾞｰﾀ入力'!$E$51))</f>
        <v>1226</v>
      </c>
      <c r="CW19" s="297">
        <f ca="1">IF(H19=0,0,LOOKUP(H19,ﾃﾞｰﾀ入力!$C$3:'ﾃﾞｰﾀ入力'!$C$52,ﾃﾞｰﾀ入力!$F$3:'ﾃﾞｰﾀ入力'!$F$51))</f>
        <v>2442</v>
      </c>
      <c r="CY19" s="69"/>
      <c r="CZ19" s="69"/>
      <c r="DA19" s="69"/>
    </row>
    <row r="20" spans="1:105" ht="22.5" customHeight="1">
      <c r="A20" s="443">
        <f t="shared" si="8"/>
        <v>7</v>
      </c>
      <c r="B20" s="269" t="str">
        <f>ｼﾌﾄ原本!C11</f>
        <v>N.D</v>
      </c>
      <c r="C20" s="780" t="str">
        <f>ｼﾌﾄ原本!AD11</f>
        <v>X</v>
      </c>
      <c r="D20" s="435">
        <f>IF(COUNTIF($H$14:$H$30,7),VLOOKUP(7,$H$14:$CU$30,3,FALSE),0)</f>
        <v>0</v>
      </c>
      <c r="E20" s="423">
        <f>IF(COUNTIF($H$14:$H$30,7),VLOOKUP(7,$H$14:$CU$30,4,FALSE),0)</f>
        <v>0</v>
      </c>
      <c r="F20" s="430">
        <f>IF(COUNTIF($H$14:$H$30,7),VLOOKUP(7,$H$14:$CU$30,92,FALSE),0)</f>
        <v>0</v>
      </c>
      <c r="G20" s="431">
        <f>IF(COUNTIF($H$14:$H$30,7),VLOOKUP(7,$H$14:$CW$30,94,FALSE),0)</f>
        <v>0</v>
      </c>
      <c r="H20" s="810">
        <v>9</v>
      </c>
      <c r="I20" s="798" t="str">
        <f>IF(H20=0,0,LOOKUP(H20,ﾃﾞｰﾀ入力!$C$3:'ﾃﾞｰﾀ入力'!$C$40,ﾃﾞｰﾀ入力!$D$3:'ﾃﾞｰﾀ入力'!$D$40))</f>
        <v>H.S</v>
      </c>
      <c r="J20" s="813">
        <v>13</v>
      </c>
      <c r="K20" s="814">
        <v>22.75</v>
      </c>
      <c r="L20" s="632">
        <f t="shared" ref="L20:AQ20" si="25">IF(AND(L12&gt;=$J$20,L12&lt;$K$20),"*",0)</f>
        <v>0</v>
      </c>
      <c r="M20" s="626">
        <f t="shared" si="25"/>
        <v>0</v>
      </c>
      <c r="N20" s="627">
        <f t="shared" si="25"/>
        <v>0</v>
      </c>
      <c r="O20" s="628">
        <f t="shared" si="25"/>
        <v>0</v>
      </c>
      <c r="P20" s="537">
        <f t="shared" si="25"/>
        <v>0</v>
      </c>
      <c r="Q20" s="539">
        <f t="shared" si="25"/>
        <v>0</v>
      </c>
      <c r="R20" s="541">
        <f t="shared" si="25"/>
        <v>0</v>
      </c>
      <c r="S20" s="539">
        <f t="shared" si="25"/>
        <v>0</v>
      </c>
      <c r="T20" s="537">
        <f t="shared" si="25"/>
        <v>0</v>
      </c>
      <c r="U20" s="722">
        <f t="shared" si="25"/>
        <v>0</v>
      </c>
      <c r="V20" s="723">
        <f t="shared" si="25"/>
        <v>0</v>
      </c>
      <c r="W20" s="562">
        <f t="shared" si="25"/>
        <v>0</v>
      </c>
      <c r="X20" s="723">
        <f t="shared" si="25"/>
        <v>0</v>
      </c>
      <c r="Y20" s="723">
        <f t="shared" si="25"/>
        <v>0</v>
      </c>
      <c r="Z20" s="724">
        <f t="shared" si="25"/>
        <v>0</v>
      </c>
      <c r="AA20" s="723">
        <f t="shared" si="25"/>
        <v>0</v>
      </c>
      <c r="AB20" s="721">
        <f t="shared" si="25"/>
        <v>0</v>
      </c>
      <c r="AC20" s="722">
        <f t="shared" si="25"/>
        <v>0</v>
      </c>
      <c r="AD20" s="723">
        <f t="shared" si="25"/>
        <v>0</v>
      </c>
      <c r="AE20" s="562">
        <f t="shared" si="25"/>
        <v>0</v>
      </c>
      <c r="AF20" s="723">
        <f t="shared" si="25"/>
        <v>0</v>
      </c>
      <c r="AG20" s="723">
        <f t="shared" si="25"/>
        <v>0</v>
      </c>
      <c r="AH20" s="724">
        <f t="shared" si="25"/>
        <v>0</v>
      </c>
      <c r="AI20" s="723">
        <f t="shared" si="25"/>
        <v>0</v>
      </c>
      <c r="AJ20" s="721">
        <f t="shared" si="25"/>
        <v>0</v>
      </c>
      <c r="AK20" s="722">
        <f t="shared" si="25"/>
        <v>0</v>
      </c>
      <c r="AL20" s="723">
        <f t="shared" si="25"/>
        <v>0</v>
      </c>
      <c r="AM20" s="562">
        <f t="shared" si="25"/>
        <v>0</v>
      </c>
      <c r="AN20" s="723">
        <f t="shared" si="25"/>
        <v>0</v>
      </c>
      <c r="AO20" s="723">
        <f t="shared" si="25"/>
        <v>0</v>
      </c>
      <c r="AP20" s="724">
        <f t="shared" si="25"/>
        <v>0</v>
      </c>
      <c r="AQ20" s="723">
        <f t="shared" si="25"/>
        <v>0</v>
      </c>
      <c r="AR20" s="721" t="str">
        <f t="shared" ref="AR20:BW20" si="26">IF(AND(AR12&gt;=$J$20,AR12&lt;$K$20),"*",0)</f>
        <v>*</v>
      </c>
      <c r="AS20" s="722" t="str">
        <f t="shared" si="26"/>
        <v>*</v>
      </c>
      <c r="AT20" s="723" t="str">
        <f t="shared" si="26"/>
        <v>*</v>
      </c>
      <c r="AU20" s="562" t="str">
        <f t="shared" si="26"/>
        <v>*</v>
      </c>
      <c r="AV20" s="723" t="str">
        <f t="shared" si="26"/>
        <v>*</v>
      </c>
      <c r="AW20" s="723" t="str">
        <f t="shared" si="26"/>
        <v>*</v>
      </c>
      <c r="AX20" s="724" t="str">
        <f t="shared" si="26"/>
        <v>*</v>
      </c>
      <c r="AY20" s="723" t="str">
        <f t="shared" si="26"/>
        <v>*</v>
      </c>
      <c r="AZ20" s="721" t="str">
        <f t="shared" si="26"/>
        <v>*</v>
      </c>
      <c r="BA20" s="722" t="str">
        <f t="shared" si="26"/>
        <v>*</v>
      </c>
      <c r="BB20" s="723" t="str">
        <f t="shared" si="26"/>
        <v>*</v>
      </c>
      <c r="BC20" s="562" t="str">
        <f t="shared" si="26"/>
        <v>*</v>
      </c>
      <c r="BD20" s="979" t="str">
        <f t="shared" si="26"/>
        <v>*</v>
      </c>
      <c r="BE20" s="979" t="str">
        <f t="shared" si="26"/>
        <v>*</v>
      </c>
      <c r="BF20" s="983" t="str">
        <f t="shared" si="26"/>
        <v>*</v>
      </c>
      <c r="BG20" s="979" t="str">
        <f t="shared" si="26"/>
        <v>*</v>
      </c>
      <c r="BH20" s="721" t="str">
        <f t="shared" si="26"/>
        <v>*</v>
      </c>
      <c r="BI20" s="722" t="str">
        <f t="shared" si="26"/>
        <v>*</v>
      </c>
      <c r="BJ20" s="723" t="str">
        <f t="shared" si="26"/>
        <v>*</v>
      </c>
      <c r="BK20" s="562" t="str">
        <f t="shared" si="26"/>
        <v>*</v>
      </c>
      <c r="BL20" s="723" t="str">
        <f t="shared" si="26"/>
        <v>*</v>
      </c>
      <c r="BM20" s="723" t="str">
        <f t="shared" si="26"/>
        <v>*</v>
      </c>
      <c r="BN20" s="724" t="str">
        <f t="shared" si="26"/>
        <v>*</v>
      </c>
      <c r="BO20" s="723" t="str">
        <f t="shared" si="26"/>
        <v>*</v>
      </c>
      <c r="BP20" s="721" t="str">
        <f t="shared" si="26"/>
        <v>*</v>
      </c>
      <c r="BQ20" s="722" t="str">
        <f t="shared" si="26"/>
        <v>*</v>
      </c>
      <c r="BR20" s="723" t="str">
        <f t="shared" si="26"/>
        <v>*</v>
      </c>
      <c r="BS20" s="562" t="str">
        <f t="shared" si="26"/>
        <v>*</v>
      </c>
      <c r="BT20" s="723" t="str">
        <f t="shared" si="26"/>
        <v>*</v>
      </c>
      <c r="BU20" s="723" t="str">
        <f t="shared" si="26"/>
        <v>*</v>
      </c>
      <c r="BV20" s="724" t="str">
        <f t="shared" si="26"/>
        <v>*</v>
      </c>
      <c r="BW20" s="723" t="str">
        <f t="shared" si="26"/>
        <v>*</v>
      </c>
      <c r="BX20" s="721" t="str">
        <f t="shared" ref="BX20:CM20" si="27">IF(AND(BX12&gt;=$J$20,BX12&lt;$K$20),"*",0)</f>
        <v>*</v>
      </c>
      <c r="BY20" s="722" t="str">
        <f t="shared" si="27"/>
        <v>*</v>
      </c>
      <c r="BZ20" s="723" t="str">
        <f t="shared" si="27"/>
        <v>*</v>
      </c>
      <c r="CA20" s="562" t="str">
        <f t="shared" si="27"/>
        <v>*</v>
      </c>
      <c r="CB20" s="723" t="str">
        <f t="shared" si="27"/>
        <v>*</v>
      </c>
      <c r="CC20" s="723" t="str">
        <f t="shared" si="27"/>
        <v>*</v>
      </c>
      <c r="CD20" s="724" t="str">
        <f t="shared" si="27"/>
        <v>*</v>
      </c>
      <c r="CE20" s="723">
        <f t="shared" si="27"/>
        <v>0</v>
      </c>
      <c r="CF20" s="721">
        <f t="shared" si="27"/>
        <v>0</v>
      </c>
      <c r="CG20" s="722">
        <f t="shared" si="27"/>
        <v>0</v>
      </c>
      <c r="CH20" s="539">
        <f t="shared" si="27"/>
        <v>0</v>
      </c>
      <c r="CI20" s="540">
        <f t="shared" si="27"/>
        <v>0</v>
      </c>
      <c r="CJ20" s="539">
        <f t="shared" si="27"/>
        <v>0</v>
      </c>
      <c r="CK20" s="539">
        <f t="shared" si="27"/>
        <v>0</v>
      </c>
      <c r="CL20" s="541">
        <f t="shared" si="27"/>
        <v>0</v>
      </c>
      <c r="CM20" s="539">
        <f t="shared" si="27"/>
        <v>0</v>
      </c>
      <c r="CN20" s="1128">
        <f t="shared" si="4"/>
        <v>9.75</v>
      </c>
      <c r="CO20" s="1129"/>
      <c r="CP20" s="1123">
        <f>IF(CN20=0,0,LOOKUP(CN20,ﾃﾞｰﾀ入力!$AR$13:'ﾃﾞｰﾀ入力'!$AR$34,ﾃﾞｰﾀ入力!$AS$13:'ﾃﾞｰﾀ入力'!$AS$34))</f>
        <v>8.5</v>
      </c>
      <c r="CQ20" s="1123"/>
      <c r="CR20" s="294">
        <f t="shared" si="5"/>
        <v>0.5</v>
      </c>
      <c r="CS20" s="294">
        <f t="shared" si="6"/>
        <v>0.75</v>
      </c>
      <c r="CT20" s="294">
        <f t="shared" si="7"/>
        <v>0.5</v>
      </c>
      <c r="CU20" s="295">
        <f t="shared" ca="1" si="12"/>
        <v>11310</v>
      </c>
      <c r="CV20" s="296">
        <f ca="1">IF(H20=0,0,LOOKUP(H20,ﾃﾞｰﾀ入力!$C$3:'ﾃﾞｰﾀ入力'!$C$52,ﾃﾞｰﾀ入力!$E$3:'ﾃﾞｰﾀ入力'!$E$51))</f>
        <v>1248</v>
      </c>
      <c r="CW20" s="297">
        <f ca="1">IF(H20=0,0,LOOKUP(H20,ﾃﾞｰﾀ入力!$C$3:'ﾃﾞｰﾀ入力'!$C$52,ﾃﾞｰﾀ入力!$F$3:'ﾃﾞｰﾀ入力'!$F$51))</f>
        <v>648</v>
      </c>
      <c r="CY20" s="69"/>
      <c r="CZ20" s="69"/>
      <c r="DA20" s="69"/>
    </row>
    <row r="21" spans="1:105" ht="22.5" customHeight="1">
      <c r="A21" s="443">
        <f t="shared" si="8"/>
        <v>8</v>
      </c>
      <c r="B21" s="269" t="str">
        <f>ｼﾌﾄ原本!C12</f>
        <v>M.K</v>
      </c>
      <c r="C21" s="780" t="str">
        <f>ｼﾌﾄ原本!AD12</f>
        <v>O-16</v>
      </c>
      <c r="D21" s="435">
        <f>IF(COUNTIF($H$14:$H$30,8),VLOOKUP(8,$H$14:$CU$30,3,FALSE),0)</f>
        <v>8</v>
      </c>
      <c r="E21" s="423">
        <f>IF(COUNTIF($H$14:$H$30,8),VLOOKUP(8,$H$14:$CU$30,4,FALSE),0)</f>
        <v>15</v>
      </c>
      <c r="F21" s="430">
        <f ca="1">IF(COUNTIF($H$14:$H$30,8),VLOOKUP(8,$H$14:$CU$30,92,FALSE),0)</f>
        <v>7662.5</v>
      </c>
      <c r="G21" s="431">
        <f ca="1">IF(COUNTIF($H$14:$H$30,8),VLOOKUP(8,$H$14:$CW$30,94,FALSE),0)</f>
        <v>1430</v>
      </c>
      <c r="H21" s="810">
        <v>1</v>
      </c>
      <c r="I21" s="798" t="str">
        <f>IF(H21=0,0,LOOKUP(H21,ﾃﾞｰﾀ入力!$C$3:'ﾃﾞｰﾀ入力'!$C$40,ﾃﾞｰﾀ入力!$D$3:'ﾃﾞｰﾀ入力'!$D$40))</f>
        <v>K.M</v>
      </c>
      <c r="J21" s="813">
        <v>14</v>
      </c>
      <c r="K21" s="814">
        <v>20</v>
      </c>
      <c r="L21" s="632">
        <f t="shared" ref="L21:AQ21" si="28">IF(AND(L12&gt;=$J$21,L12&lt;$K$21),"*",0)</f>
        <v>0</v>
      </c>
      <c r="M21" s="626">
        <f t="shared" si="28"/>
        <v>0</v>
      </c>
      <c r="N21" s="627">
        <f t="shared" si="28"/>
        <v>0</v>
      </c>
      <c r="O21" s="628">
        <f t="shared" si="28"/>
        <v>0</v>
      </c>
      <c r="P21" s="537">
        <f t="shared" si="28"/>
        <v>0</v>
      </c>
      <c r="Q21" s="539">
        <f t="shared" si="28"/>
        <v>0</v>
      </c>
      <c r="R21" s="541">
        <f t="shared" si="28"/>
        <v>0</v>
      </c>
      <c r="S21" s="539">
        <f t="shared" si="28"/>
        <v>0</v>
      </c>
      <c r="T21" s="537">
        <f t="shared" si="28"/>
        <v>0</v>
      </c>
      <c r="U21" s="538">
        <f t="shared" si="28"/>
        <v>0</v>
      </c>
      <c r="V21" s="539">
        <f t="shared" si="28"/>
        <v>0</v>
      </c>
      <c r="W21" s="540">
        <f t="shared" si="28"/>
        <v>0</v>
      </c>
      <c r="X21" s="723">
        <f t="shared" si="28"/>
        <v>0</v>
      </c>
      <c r="Y21" s="723">
        <f t="shared" si="28"/>
        <v>0</v>
      </c>
      <c r="Z21" s="724">
        <f t="shared" si="28"/>
        <v>0</v>
      </c>
      <c r="AA21" s="723">
        <f t="shared" si="28"/>
        <v>0</v>
      </c>
      <c r="AB21" s="721">
        <f t="shared" si="28"/>
        <v>0</v>
      </c>
      <c r="AC21" s="722">
        <f t="shared" si="28"/>
        <v>0</v>
      </c>
      <c r="AD21" s="723">
        <f t="shared" si="28"/>
        <v>0</v>
      </c>
      <c r="AE21" s="562">
        <f t="shared" si="28"/>
        <v>0</v>
      </c>
      <c r="AF21" s="723">
        <f t="shared" si="28"/>
        <v>0</v>
      </c>
      <c r="AG21" s="723">
        <f t="shared" si="28"/>
        <v>0</v>
      </c>
      <c r="AH21" s="724">
        <f t="shared" si="28"/>
        <v>0</v>
      </c>
      <c r="AI21" s="723">
        <f t="shared" si="28"/>
        <v>0</v>
      </c>
      <c r="AJ21" s="721">
        <f t="shared" si="28"/>
        <v>0</v>
      </c>
      <c r="AK21" s="722">
        <f t="shared" si="28"/>
        <v>0</v>
      </c>
      <c r="AL21" s="723">
        <f t="shared" si="28"/>
        <v>0</v>
      </c>
      <c r="AM21" s="562">
        <f t="shared" si="28"/>
        <v>0</v>
      </c>
      <c r="AN21" s="723">
        <f t="shared" si="28"/>
        <v>0</v>
      </c>
      <c r="AO21" s="723">
        <f t="shared" si="28"/>
        <v>0</v>
      </c>
      <c r="AP21" s="724">
        <f t="shared" si="28"/>
        <v>0</v>
      </c>
      <c r="AQ21" s="723">
        <f t="shared" si="28"/>
        <v>0</v>
      </c>
      <c r="AR21" s="721">
        <f t="shared" ref="AR21:BW21" si="29">IF(AND(AR12&gt;=$J$21,AR12&lt;$K$21),"*",0)</f>
        <v>0</v>
      </c>
      <c r="AS21" s="722">
        <f t="shared" si="29"/>
        <v>0</v>
      </c>
      <c r="AT21" s="723">
        <f t="shared" si="29"/>
        <v>0</v>
      </c>
      <c r="AU21" s="562">
        <f t="shared" si="29"/>
        <v>0</v>
      </c>
      <c r="AV21" s="723" t="str">
        <f t="shared" si="29"/>
        <v>*</v>
      </c>
      <c r="AW21" s="723" t="str">
        <f t="shared" si="29"/>
        <v>*</v>
      </c>
      <c r="AX21" s="724" t="str">
        <f t="shared" si="29"/>
        <v>*</v>
      </c>
      <c r="AY21" s="723" t="str">
        <f t="shared" si="29"/>
        <v>*</v>
      </c>
      <c r="AZ21" s="721" t="str">
        <f t="shared" si="29"/>
        <v>*</v>
      </c>
      <c r="BA21" s="722" t="str">
        <f t="shared" si="29"/>
        <v>*</v>
      </c>
      <c r="BB21" s="723" t="str">
        <f t="shared" si="29"/>
        <v>*</v>
      </c>
      <c r="BC21" s="562" t="str">
        <f t="shared" si="29"/>
        <v>*</v>
      </c>
      <c r="BD21" s="723" t="str">
        <f t="shared" si="29"/>
        <v>*</v>
      </c>
      <c r="BE21" s="723" t="str">
        <f t="shared" si="29"/>
        <v>*</v>
      </c>
      <c r="BF21" s="724" t="str">
        <f t="shared" si="29"/>
        <v>*</v>
      </c>
      <c r="BG21" s="723" t="str">
        <f t="shared" si="29"/>
        <v>*</v>
      </c>
      <c r="BH21" s="721" t="str">
        <f t="shared" si="29"/>
        <v>*</v>
      </c>
      <c r="BI21" s="981" t="str">
        <f t="shared" si="29"/>
        <v>*</v>
      </c>
      <c r="BJ21" s="723" t="str">
        <f t="shared" si="29"/>
        <v>*</v>
      </c>
      <c r="BK21" s="562" t="str">
        <f t="shared" si="29"/>
        <v>*</v>
      </c>
      <c r="BL21" s="723" t="str">
        <f t="shared" si="29"/>
        <v>*</v>
      </c>
      <c r="BM21" s="723" t="str">
        <f t="shared" si="29"/>
        <v>*</v>
      </c>
      <c r="BN21" s="724" t="str">
        <f t="shared" si="29"/>
        <v>*</v>
      </c>
      <c r="BO21" s="723" t="str">
        <f t="shared" si="29"/>
        <v>*</v>
      </c>
      <c r="BP21" s="721" t="str">
        <f t="shared" si="29"/>
        <v>*</v>
      </c>
      <c r="BQ21" s="722" t="str">
        <f t="shared" si="29"/>
        <v>*</v>
      </c>
      <c r="BR21" s="723" t="str">
        <f t="shared" si="29"/>
        <v>*</v>
      </c>
      <c r="BS21" s="562" t="str">
        <f t="shared" si="29"/>
        <v>*</v>
      </c>
      <c r="BT21" s="723">
        <f t="shared" si="29"/>
        <v>0</v>
      </c>
      <c r="BU21" s="723">
        <f t="shared" si="29"/>
        <v>0</v>
      </c>
      <c r="BV21" s="724">
        <f t="shared" si="29"/>
        <v>0</v>
      </c>
      <c r="BW21" s="723">
        <f t="shared" si="29"/>
        <v>0</v>
      </c>
      <c r="BX21" s="721">
        <f t="shared" ref="BX21:CM21" si="30">IF(AND(BX12&gt;=$J$21,BX12&lt;$K$21),"*",0)</f>
        <v>0</v>
      </c>
      <c r="BY21" s="722">
        <f t="shared" si="30"/>
        <v>0</v>
      </c>
      <c r="BZ21" s="723">
        <f t="shared" si="30"/>
        <v>0</v>
      </c>
      <c r="CA21" s="562">
        <f t="shared" si="30"/>
        <v>0</v>
      </c>
      <c r="CB21" s="723">
        <f t="shared" si="30"/>
        <v>0</v>
      </c>
      <c r="CC21" s="723">
        <f t="shared" si="30"/>
        <v>0</v>
      </c>
      <c r="CD21" s="724">
        <f t="shared" si="30"/>
        <v>0</v>
      </c>
      <c r="CE21" s="723">
        <f t="shared" si="30"/>
        <v>0</v>
      </c>
      <c r="CF21" s="721">
        <f t="shared" si="30"/>
        <v>0</v>
      </c>
      <c r="CG21" s="722">
        <f t="shared" si="30"/>
        <v>0</v>
      </c>
      <c r="CH21" s="539">
        <f t="shared" si="30"/>
        <v>0</v>
      </c>
      <c r="CI21" s="540">
        <f t="shared" si="30"/>
        <v>0</v>
      </c>
      <c r="CJ21" s="539">
        <f t="shared" si="30"/>
        <v>0</v>
      </c>
      <c r="CK21" s="539">
        <f t="shared" si="30"/>
        <v>0</v>
      </c>
      <c r="CL21" s="541">
        <f t="shared" si="30"/>
        <v>0</v>
      </c>
      <c r="CM21" s="539">
        <f t="shared" si="30"/>
        <v>0</v>
      </c>
      <c r="CN21" s="1128">
        <f t="shared" si="4"/>
        <v>6</v>
      </c>
      <c r="CO21" s="1129"/>
      <c r="CP21" s="1123">
        <f>IF(CN21=0,0,LOOKUP(CN21,ﾃﾞｰﾀ入力!$AR$13:'ﾃﾞｰﾀ入力'!$AR$34,ﾃﾞｰﾀ入力!$AS$13:'ﾃﾞｰﾀ入力'!$AS$34))</f>
        <v>5.75</v>
      </c>
      <c r="CQ21" s="1123"/>
      <c r="CR21" s="294">
        <f t="shared" si="5"/>
        <v>0</v>
      </c>
      <c r="CS21" s="294">
        <f t="shared" si="6"/>
        <v>0</v>
      </c>
      <c r="CT21" s="294">
        <f t="shared" si="7"/>
        <v>0</v>
      </c>
      <c r="CU21" s="295">
        <f t="shared" ca="1" si="12"/>
        <v>11500</v>
      </c>
      <c r="CV21" s="296">
        <f ca="1">IF(H21=0,0,LOOKUP(H21,ﾃﾞｰﾀ入力!$C$3:'ﾃﾞｰﾀ入力'!$C$52,ﾃﾞｰﾀ入力!$E$3:'ﾃﾞｰﾀ入力'!$E$51))</f>
        <v>2000</v>
      </c>
      <c r="CW21" s="297">
        <f ca="1">IF(H21=0,0,LOOKUP(H21,ﾃﾞｰﾀ入力!$C$3:'ﾃﾞｰﾀ入力'!$C$52,ﾃﾞｰﾀ入力!$F$3:'ﾃﾞｰﾀ入力'!$F$51))</f>
        <v>1</v>
      </c>
      <c r="CY21" s="69"/>
      <c r="CZ21" s="69"/>
      <c r="DA21" s="69"/>
    </row>
    <row r="22" spans="1:105" ht="22.5" customHeight="1">
      <c r="A22" s="443">
        <f t="shared" si="8"/>
        <v>9</v>
      </c>
      <c r="B22" s="269" t="str">
        <f>ｼﾌﾄ原本!C13</f>
        <v>H.S</v>
      </c>
      <c r="C22" s="780" t="str">
        <f>ｼﾌﾄ原本!AD13</f>
        <v>F</v>
      </c>
      <c r="D22" s="435">
        <f>IF(COUNTIF($H$14:$H$30,9),VLOOKUP(9,$H$14:$CU$30,3,FALSE),0)</f>
        <v>13</v>
      </c>
      <c r="E22" s="423">
        <f>IF(COUNTIF($H$14:$H$30,9),VLOOKUP(9,$H$14:$CU$30,4,FALSE),0)</f>
        <v>22.75</v>
      </c>
      <c r="F22" s="430">
        <f ca="1">IF(COUNTIF($H$14:$H$30,9),VLOOKUP(9,$H$14:$CU$30,92,FALSE),0)</f>
        <v>11310</v>
      </c>
      <c r="G22" s="431">
        <f ca="1">IF(COUNTIF($H$14:$H$30,9),VLOOKUP(9,$H$14:$CW$30,94,FALSE),0)</f>
        <v>648</v>
      </c>
      <c r="H22" s="810">
        <v>17</v>
      </c>
      <c r="I22" s="798" t="str">
        <f>IF(H22=0,0,LOOKUP(H22,ﾃﾞｰﾀ入力!$C$3:'ﾃﾞｰﾀ入力'!$C$40,ﾃﾞｰﾀ入力!$D$3:'ﾃﾞｰﾀ入力'!$D$40))</f>
        <v>S.U</v>
      </c>
      <c r="J22" s="813">
        <v>17</v>
      </c>
      <c r="K22" s="814">
        <v>22.75</v>
      </c>
      <c r="L22" s="632">
        <f t="shared" ref="L22:AQ22" si="31">IF(AND(L12&gt;=$J$22,L12&lt;$K$22),"*",0)</f>
        <v>0</v>
      </c>
      <c r="M22" s="626">
        <f t="shared" si="31"/>
        <v>0</v>
      </c>
      <c r="N22" s="627">
        <f t="shared" si="31"/>
        <v>0</v>
      </c>
      <c r="O22" s="628">
        <f t="shared" si="31"/>
        <v>0</v>
      </c>
      <c r="P22" s="537">
        <f t="shared" si="31"/>
        <v>0</v>
      </c>
      <c r="Q22" s="539">
        <f t="shared" si="31"/>
        <v>0</v>
      </c>
      <c r="R22" s="541">
        <f t="shared" si="31"/>
        <v>0</v>
      </c>
      <c r="S22" s="539">
        <f t="shared" si="31"/>
        <v>0</v>
      </c>
      <c r="T22" s="537">
        <f t="shared" si="31"/>
        <v>0</v>
      </c>
      <c r="U22" s="538">
        <f t="shared" si="31"/>
        <v>0</v>
      </c>
      <c r="V22" s="539">
        <f t="shared" si="31"/>
        <v>0</v>
      </c>
      <c r="W22" s="540">
        <f t="shared" si="31"/>
        <v>0</v>
      </c>
      <c r="X22" s="723">
        <f t="shared" si="31"/>
        <v>0</v>
      </c>
      <c r="Y22" s="723">
        <f t="shared" si="31"/>
        <v>0</v>
      </c>
      <c r="Z22" s="724">
        <f t="shared" si="31"/>
        <v>0</v>
      </c>
      <c r="AA22" s="723">
        <f t="shared" si="31"/>
        <v>0</v>
      </c>
      <c r="AB22" s="721">
        <f t="shared" si="31"/>
        <v>0</v>
      </c>
      <c r="AC22" s="722">
        <f t="shared" si="31"/>
        <v>0</v>
      </c>
      <c r="AD22" s="723">
        <f t="shared" si="31"/>
        <v>0</v>
      </c>
      <c r="AE22" s="562">
        <f t="shared" si="31"/>
        <v>0</v>
      </c>
      <c r="AF22" s="723">
        <f t="shared" si="31"/>
        <v>0</v>
      </c>
      <c r="AG22" s="723">
        <f t="shared" si="31"/>
        <v>0</v>
      </c>
      <c r="AH22" s="724">
        <f t="shared" si="31"/>
        <v>0</v>
      </c>
      <c r="AI22" s="723">
        <f t="shared" si="31"/>
        <v>0</v>
      </c>
      <c r="AJ22" s="721">
        <f t="shared" si="31"/>
        <v>0</v>
      </c>
      <c r="AK22" s="722">
        <f t="shared" si="31"/>
        <v>0</v>
      </c>
      <c r="AL22" s="723">
        <f t="shared" si="31"/>
        <v>0</v>
      </c>
      <c r="AM22" s="562">
        <f t="shared" si="31"/>
        <v>0</v>
      </c>
      <c r="AN22" s="723">
        <f t="shared" si="31"/>
        <v>0</v>
      </c>
      <c r="AO22" s="723">
        <f t="shared" si="31"/>
        <v>0</v>
      </c>
      <c r="AP22" s="724">
        <f t="shared" si="31"/>
        <v>0</v>
      </c>
      <c r="AQ22" s="723">
        <f t="shared" si="31"/>
        <v>0</v>
      </c>
      <c r="AR22" s="721">
        <f t="shared" ref="AR22:BW22" si="32">IF(AND(AR12&gt;=$J$22,AR12&lt;$K$22),"*",0)</f>
        <v>0</v>
      </c>
      <c r="AS22" s="722">
        <f t="shared" si="32"/>
        <v>0</v>
      </c>
      <c r="AT22" s="723">
        <f t="shared" si="32"/>
        <v>0</v>
      </c>
      <c r="AU22" s="562">
        <f t="shared" si="32"/>
        <v>0</v>
      </c>
      <c r="AV22" s="723">
        <f t="shared" si="32"/>
        <v>0</v>
      </c>
      <c r="AW22" s="723">
        <f t="shared" si="32"/>
        <v>0</v>
      </c>
      <c r="AX22" s="724">
        <f t="shared" si="32"/>
        <v>0</v>
      </c>
      <c r="AY22" s="723">
        <f t="shared" si="32"/>
        <v>0</v>
      </c>
      <c r="AZ22" s="586">
        <f t="shared" si="32"/>
        <v>0</v>
      </c>
      <c r="BA22" s="587">
        <f t="shared" si="32"/>
        <v>0</v>
      </c>
      <c r="BB22" s="584">
        <f t="shared" si="32"/>
        <v>0</v>
      </c>
      <c r="BC22" s="562">
        <f t="shared" si="32"/>
        <v>0</v>
      </c>
      <c r="BD22" s="723">
        <f t="shared" si="32"/>
        <v>0</v>
      </c>
      <c r="BE22" s="723">
        <f t="shared" si="32"/>
        <v>0</v>
      </c>
      <c r="BF22" s="724">
        <f t="shared" si="32"/>
        <v>0</v>
      </c>
      <c r="BG22" s="723">
        <f t="shared" si="32"/>
        <v>0</v>
      </c>
      <c r="BH22" s="721" t="str">
        <f t="shared" si="32"/>
        <v>*</v>
      </c>
      <c r="BI22" s="722" t="str">
        <f t="shared" si="32"/>
        <v>*</v>
      </c>
      <c r="BJ22" s="723" t="str">
        <f t="shared" si="32"/>
        <v>*</v>
      </c>
      <c r="BK22" s="562" t="str">
        <f t="shared" si="32"/>
        <v>*</v>
      </c>
      <c r="BL22" s="723" t="str">
        <f t="shared" si="32"/>
        <v>*</v>
      </c>
      <c r="BM22" s="723" t="str">
        <f t="shared" si="32"/>
        <v>*</v>
      </c>
      <c r="BN22" s="724" t="str">
        <f t="shared" si="32"/>
        <v>*</v>
      </c>
      <c r="BO22" s="723" t="str">
        <f t="shared" si="32"/>
        <v>*</v>
      </c>
      <c r="BP22" s="721" t="str">
        <f t="shared" si="32"/>
        <v>*</v>
      </c>
      <c r="BQ22" s="981" t="str">
        <f t="shared" si="32"/>
        <v>*</v>
      </c>
      <c r="BR22" s="723" t="str">
        <f t="shared" si="32"/>
        <v>*</v>
      </c>
      <c r="BS22" s="562" t="str">
        <f t="shared" si="32"/>
        <v>*</v>
      </c>
      <c r="BT22" s="723" t="str">
        <f t="shared" si="32"/>
        <v>*</v>
      </c>
      <c r="BU22" s="723" t="str">
        <f t="shared" si="32"/>
        <v>*</v>
      </c>
      <c r="BV22" s="724" t="str">
        <f t="shared" si="32"/>
        <v>*</v>
      </c>
      <c r="BW22" s="723" t="str">
        <f t="shared" si="32"/>
        <v>*</v>
      </c>
      <c r="BX22" s="721" t="str">
        <f t="shared" ref="BX22:CM22" si="33">IF(AND(BX12&gt;=$J$22,BX12&lt;$K$22),"*",0)</f>
        <v>*</v>
      </c>
      <c r="BY22" s="722" t="str">
        <f t="shared" si="33"/>
        <v>*</v>
      </c>
      <c r="BZ22" s="723" t="str">
        <f t="shared" si="33"/>
        <v>*</v>
      </c>
      <c r="CA22" s="562" t="str">
        <f t="shared" si="33"/>
        <v>*</v>
      </c>
      <c r="CB22" s="723" t="str">
        <f t="shared" si="33"/>
        <v>*</v>
      </c>
      <c r="CC22" s="723" t="str">
        <f t="shared" si="33"/>
        <v>*</v>
      </c>
      <c r="CD22" s="724" t="str">
        <f t="shared" si="33"/>
        <v>*</v>
      </c>
      <c r="CE22" s="723">
        <f t="shared" si="33"/>
        <v>0</v>
      </c>
      <c r="CF22" s="721">
        <f t="shared" si="33"/>
        <v>0</v>
      </c>
      <c r="CG22" s="722">
        <f t="shared" si="33"/>
        <v>0</v>
      </c>
      <c r="CH22" s="723">
        <f t="shared" si="33"/>
        <v>0</v>
      </c>
      <c r="CI22" s="540">
        <f t="shared" si="33"/>
        <v>0</v>
      </c>
      <c r="CJ22" s="539">
        <f t="shared" si="33"/>
        <v>0</v>
      </c>
      <c r="CK22" s="539">
        <f t="shared" si="33"/>
        <v>0</v>
      </c>
      <c r="CL22" s="541">
        <f t="shared" si="33"/>
        <v>0</v>
      </c>
      <c r="CM22" s="539">
        <f t="shared" si="33"/>
        <v>0</v>
      </c>
      <c r="CN22" s="1128">
        <f t="shared" si="4"/>
        <v>5.75</v>
      </c>
      <c r="CO22" s="1129"/>
      <c r="CP22" s="1123">
        <f>IF(CN22=0,0,LOOKUP(CN22,ﾃﾞｰﾀ入力!$AR$13:'ﾃﾞｰﾀ入力'!$AR$34,ﾃﾞｰﾀ入力!$AS$13:'ﾃﾞｰﾀ入力'!$AS$34))</f>
        <v>5.25</v>
      </c>
      <c r="CQ22" s="1123"/>
      <c r="CR22" s="294">
        <f t="shared" si="5"/>
        <v>0</v>
      </c>
      <c r="CS22" s="294">
        <f t="shared" si="6"/>
        <v>0.75</v>
      </c>
      <c r="CT22" s="294">
        <f t="shared" si="7"/>
        <v>0</v>
      </c>
      <c r="CU22" s="295">
        <f t="shared" ca="1" si="12"/>
        <v>6666.375</v>
      </c>
      <c r="CV22" s="296">
        <f ca="1">IF(H22=0,0,LOOKUP(H22,ﾃﾞｰﾀ入力!$C$3:'ﾃﾞｰﾀ入力'!$C$52,ﾃﾞｰﾀ入力!$E$3:'ﾃﾞｰﾀ入力'!$E$51))</f>
        <v>1226</v>
      </c>
      <c r="CW22" s="297">
        <f ca="1">IF(H22=0,0,LOOKUP(H22,ﾃﾞｰﾀ入力!$C$3:'ﾃﾞｰﾀ入力'!$C$52,ﾃﾞｰﾀ入力!$F$3:'ﾃﾞｰﾀ入力'!$F$51))</f>
        <v>418</v>
      </c>
      <c r="CY22" s="69"/>
      <c r="CZ22" s="69"/>
      <c r="DA22" s="69"/>
    </row>
    <row r="23" spans="1:105" ht="22.5" customHeight="1">
      <c r="A23" s="443">
        <f t="shared" si="8"/>
        <v>10</v>
      </c>
      <c r="B23" s="269" t="str">
        <f>ｼﾌﾄ原本!C14</f>
        <v>C.E</v>
      </c>
      <c r="C23" s="780" t="str">
        <f>ｼﾌﾄ原本!AD14</f>
        <v>X</v>
      </c>
      <c r="D23" s="435">
        <f>IF(COUNTIF($H$14:$H$30,10),VLOOKUP(10,$H$14:$CU$30,3,FALSE),0)</f>
        <v>0</v>
      </c>
      <c r="E23" s="423">
        <f>IF(COUNTIF($H$14:$H$30,10),VLOOKUP(10,$H$14:$CU$30,4,FALSE),0)</f>
        <v>0</v>
      </c>
      <c r="F23" s="430">
        <f>IF(COUNTIF($H$14:$H$30,10),VLOOKUP(10,$H$14:$CU$30,92,FALSE),0)</f>
        <v>0</v>
      </c>
      <c r="G23" s="431">
        <f>IF(COUNTIF($H$14:$H$30,10),VLOOKUP(10,$H$14:$CW$30,94,FALSE),0)</f>
        <v>0</v>
      </c>
      <c r="H23" s="810">
        <v>19</v>
      </c>
      <c r="I23" s="798" t="str">
        <f>IF(H23=0,0,LOOKUP(H23,ﾃﾞｰﾀ入力!$C$3:'ﾃﾞｰﾀ入力'!$C$40,ﾃﾞｰﾀ入力!$D$3:'ﾃﾞｰﾀ入力'!$D$40))</f>
        <v>E.U</v>
      </c>
      <c r="J23" s="813">
        <v>18</v>
      </c>
      <c r="K23" s="814">
        <v>22.75</v>
      </c>
      <c r="L23" s="632">
        <f t="shared" ref="L23:AQ23" si="34">IF(AND(L12&gt;=$J$23,L12&lt;$K$23),"*",0)</f>
        <v>0</v>
      </c>
      <c r="M23" s="626">
        <f t="shared" si="34"/>
        <v>0</v>
      </c>
      <c r="N23" s="627">
        <f t="shared" si="34"/>
        <v>0</v>
      </c>
      <c r="O23" s="628">
        <f t="shared" si="34"/>
        <v>0</v>
      </c>
      <c r="P23" s="537">
        <f t="shared" si="34"/>
        <v>0</v>
      </c>
      <c r="Q23" s="539">
        <f t="shared" si="34"/>
        <v>0</v>
      </c>
      <c r="R23" s="541">
        <f t="shared" si="34"/>
        <v>0</v>
      </c>
      <c r="S23" s="539">
        <f t="shared" si="34"/>
        <v>0</v>
      </c>
      <c r="T23" s="537">
        <f t="shared" si="34"/>
        <v>0</v>
      </c>
      <c r="U23" s="538">
        <f t="shared" si="34"/>
        <v>0</v>
      </c>
      <c r="V23" s="539">
        <f t="shared" si="34"/>
        <v>0</v>
      </c>
      <c r="W23" s="540">
        <f t="shared" si="34"/>
        <v>0</v>
      </c>
      <c r="X23" s="723">
        <f t="shared" si="34"/>
        <v>0</v>
      </c>
      <c r="Y23" s="723">
        <f t="shared" si="34"/>
        <v>0</v>
      </c>
      <c r="Z23" s="724">
        <f t="shared" si="34"/>
        <v>0</v>
      </c>
      <c r="AA23" s="723">
        <f t="shared" si="34"/>
        <v>0</v>
      </c>
      <c r="AB23" s="721">
        <f t="shared" si="34"/>
        <v>0</v>
      </c>
      <c r="AC23" s="722">
        <f t="shared" si="34"/>
        <v>0</v>
      </c>
      <c r="AD23" s="723">
        <f t="shared" si="34"/>
        <v>0</v>
      </c>
      <c r="AE23" s="562">
        <f t="shared" si="34"/>
        <v>0</v>
      </c>
      <c r="AF23" s="723">
        <f t="shared" si="34"/>
        <v>0</v>
      </c>
      <c r="AG23" s="723">
        <f t="shared" si="34"/>
        <v>0</v>
      </c>
      <c r="AH23" s="724">
        <f t="shared" si="34"/>
        <v>0</v>
      </c>
      <c r="AI23" s="723">
        <f t="shared" si="34"/>
        <v>0</v>
      </c>
      <c r="AJ23" s="721">
        <f t="shared" si="34"/>
        <v>0</v>
      </c>
      <c r="AK23" s="722">
        <f t="shared" si="34"/>
        <v>0</v>
      </c>
      <c r="AL23" s="723">
        <f t="shared" si="34"/>
        <v>0</v>
      </c>
      <c r="AM23" s="562">
        <f t="shared" si="34"/>
        <v>0</v>
      </c>
      <c r="AN23" s="723">
        <f t="shared" si="34"/>
        <v>0</v>
      </c>
      <c r="AO23" s="723">
        <f t="shared" si="34"/>
        <v>0</v>
      </c>
      <c r="AP23" s="724">
        <f t="shared" si="34"/>
        <v>0</v>
      </c>
      <c r="AQ23" s="723">
        <f t="shared" si="34"/>
        <v>0</v>
      </c>
      <c r="AR23" s="721">
        <f t="shared" ref="AR23:BW23" si="35">IF(AND(AR12&gt;=$J$23,AR12&lt;$K$23),"*",0)</f>
        <v>0</v>
      </c>
      <c r="AS23" s="722">
        <f t="shared" si="35"/>
        <v>0</v>
      </c>
      <c r="AT23" s="723">
        <f t="shared" si="35"/>
        <v>0</v>
      </c>
      <c r="AU23" s="562">
        <f t="shared" si="35"/>
        <v>0</v>
      </c>
      <c r="AV23" s="723">
        <f t="shared" si="35"/>
        <v>0</v>
      </c>
      <c r="AW23" s="723">
        <f t="shared" si="35"/>
        <v>0</v>
      </c>
      <c r="AX23" s="724">
        <f t="shared" si="35"/>
        <v>0</v>
      </c>
      <c r="AY23" s="723">
        <f t="shared" si="35"/>
        <v>0</v>
      </c>
      <c r="AZ23" s="721">
        <f t="shared" si="35"/>
        <v>0</v>
      </c>
      <c r="BA23" s="722">
        <f t="shared" si="35"/>
        <v>0</v>
      </c>
      <c r="BB23" s="723">
        <f t="shared" si="35"/>
        <v>0</v>
      </c>
      <c r="BC23" s="562">
        <f t="shared" si="35"/>
        <v>0</v>
      </c>
      <c r="BD23" s="723">
        <f t="shared" si="35"/>
        <v>0</v>
      </c>
      <c r="BE23" s="723">
        <f t="shared" si="35"/>
        <v>0</v>
      </c>
      <c r="BF23" s="724">
        <f t="shared" si="35"/>
        <v>0</v>
      </c>
      <c r="BG23" s="723">
        <f t="shared" si="35"/>
        <v>0</v>
      </c>
      <c r="BH23" s="721">
        <f t="shared" si="35"/>
        <v>0</v>
      </c>
      <c r="BI23" s="722">
        <f t="shared" si="35"/>
        <v>0</v>
      </c>
      <c r="BJ23" s="723">
        <f t="shared" si="35"/>
        <v>0</v>
      </c>
      <c r="BK23" s="562">
        <f t="shared" si="35"/>
        <v>0</v>
      </c>
      <c r="BL23" s="723" t="str">
        <f t="shared" si="35"/>
        <v>*</v>
      </c>
      <c r="BM23" s="723" t="str">
        <f t="shared" si="35"/>
        <v>*</v>
      </c>
      <c r="BN23" s="724" t="str">
        <f t="shared" si="35"/>
        <v>*</v>
      </c>
      <c r="BO23" s="723" t="str">
        <f t="shared" si="35"/>
        <v>*</v>
      </c>
      <c r="BP23" s="721" t="str">
        <f t="shared" si="35"/>
        <v>*</v>
      </c>
      <c r="BQ23" s="722" t="str">
        <f t="shared" si="35"/>
        <v>*</v>
      </c>
      <c r="BR23" s="723" t="str">
        <f t="shared" si="35"/>
        <v>*</v>
      </c>
      <c r="BS23" s="562" t="str">
        <f t="shared" si="35"/>
        <v>*</v>
      </c>
      <c r="BT23" s="723" t="str">
        <f t="shared" si="35"/>
        <v>*</v>
      </c>
      <c r="BU23" s="723" t="str">
        <f t="shared" si="35"/>
        <v>*</v>
      </c>
      <c r="BV23" s="724" t="str">
        <f t="shared" si="35"/>
        <v>*</v>
      </c>
      <c r="BW23" s="723" t="str">
        <f t="shared" si="35"/>
        <v>*</v>
      </c>
      <c r="BX23" s="721" t="str">
        <f t="shared" ref="BX23:CM23" si="36">IF(AND(BX12&gt;=$J$23,BX12&lt;$K$23),"*",0)</f>
        <v>*</v>
      </c>
      <c r="BY23" s="722" t="str">
        <f t="shared" si="36"/>
        <v>*</v>
      </c>
      <c r="BZ23" s="723" t="str">
        <f t="shared" si="36"/>
        <v>*</v>
      </c>
      <c r="CA23" s="562" t="str">
        <f t="shared" si="36"/>
        <v>*</v>
      </c>
      <c r="CB23" s="723" t="str">
        <f t="shared" si="36"/>
        <v>*</v>
      </c>
      <c r="CC23" s="723" t="str">
        <f t="shared" si="36"/>
        <v>*</v>
      </c>
      <c r="CD23" s="724" t="str">
        <f t="shared" si="36"/>
        <v>*</v>
      </c>
      <c r="CE23" s="723">
        <f t="shared" si="36"/>
        <v>0</v>
      </c>
      <c r="CF23" s="721">
        <f t="shared" si="36"/>
        <v>0</v>
      </c>
      <c r="CG23" s="722">
        <f t="shared" si="36"/>
        <v>0</v>
      </c>
      <c r="CH23" s="539">
        <f t="shared" si="36"/>
        <v>0</v>
      </c>
      <c r="CI23" s="540">
        <f t="shared" si="36"/>
        <v>0</v>
      </c>
      <c r="CJ23" s="539">
        <f t="shared" si="36"/>
        <v>0</v>
      </c>
      <c r="CK23" s="539">
        <f t="shared" si="36"/>
        <v>0</v>
      </c>
      <c r="CL23" s="541">
        <f t="shared" si="36"/>
        <v>0</v>
      </c>
      <c r="CM23" s="539">
        <f t="shared" si="36"/>
        <v>0</v>
      </c>
      <c r="CN23" s="1128">
        <f t="shared" si="4"/>
        <v>4.75</v>
      </c>
      <c r="CO23" s="1129"/>
      <c r="CP23" s="1123">
        <f>IF(CN23=0,0,LOOKUP(CN23,ﾃﾞｰﾀ入力!$AR$13:'ﾃﾞｰﾀ入力'!$AR$34,ﾃﾞｰﾀ入力!$AS$13:'ﾃﾞｰﾀ入力'!$AS$34))</f>
        <v>4.5</v>
      </c>
      <c r="CQ23" s="1123"/>
      <c r="CR23" s="294">
        <f t="shared" si="5"/>
        <v>0</v>
      </c>
      <c r="CS23" s="294">
        <f t="shared" si="6"/>
        <v>0.75</v>
      </c>
      <c r="CT23" s="294">
        <f t="shared" si="7"/>
        <v>0</v>
      </c>
      <c r="CU23" s="295">
        <f t="shared" ca="1" si="12"/>
        <v>5746.875</v>
      </c>
      <c r="CV23" s="296">
        <f ca="1">IF(H23=0,0,LOOKUP(H23,ﾃﾞｰﾀ入力!$C$3:'ﾃﾞｰﾀ入力'!$C$52,ﾃﾞｰﾀ入力!$E$3:'ﾃﾞｰﾀ入力'!$E$51))</f>
        <v>1226</v>
      </c>
      <c r="CW23" s="297">
        <f ca="1">IF(H23=0,0,LOOKUP(H23,ﾃﾞｰﾀ入力!$C$3:'ﾃﾞｰﾀ入力'!$C$52,ﾃﾞｰﾀ入力!$F$3:'ﾃﾞｰﾀ入力'!$F$51))</f>
        <v>816</v>
      </c>
      <c r="CY23" s="69"/>
      <c r="CZ23" s="69"/>
      <c r="DA23" s="69"/>
    </row>
    <row r="24" spans="1:105" ht="22.5" customHeight="1">
      <c r="A24" s="443">
        <f t="shared" si="8"/>
        <v>11</v>
      </c>
      <c r="B24" s="269" t="str">
        <f>ｼﾌﾄ原本!C15</f>
        <v>K.J</v>
      </c>
      <c r="C24" s="780" t="str">
        <f>ｼﾌﾄ原本!AD15</f>
        <v>X</v>
      </c>
      <c r="D24" s="435">
        <f>IF(COUNTIF($H$14:$H$30,11),VLOOKUP(11,$H$14:$CU$30,3,FALSE),0)</f>
        <v>0</v>
      </c>
      <c r="E24" s="423">
        <f>IF(COUNTIF($H$14:$H$30,11),VLOOKUP(11,$H$14:$CU$30,4,FALSE),0)</f>
        <v>0</v>
      </c>
      <c r="F24" s="430">
        <f>IF(COUNTIF($H$14:$H$30,11),VLOOKUP(11,$H$14:$CU$30,92,FALSE),0)</f>
        <v>0</v>
      </c>
      <c r="G24" s="431">
        <f>IF(COUNTIF($H$14:$H$30,11),VLOOKUP(11,$H$14:$CW$30,94,FALSE),0)</f>
        <v>0</v>
      </c>
      <c r="H24" s="810"/>
      <c r="I24" s="798"/>
      <c r="J24" s="813"/>
      <c r="K24" s="814"/>
      <c r="L24" s="632">
        <f t="shared" ref="L24:AQ24" si="37">IF(AND(L12&gt;=$J$24,L12&lt;$K$24),"*",0)</f>
        <v>0</v>
      </c>
      <c r="M24" s="626">
        <f t="shared" si="37"/>
        <v>0</v>
      </c>
      <c r="N24" s="627">
        <f t="shared" si="37"/>
        <v>0</v>
      </c>
      <c r="O24" s="628">
        <f t="shared" si="37"/>
        <v>0</v>
      </c>
      <c r="P24" s="537">
        <f t="shared" si="37"/>
        <v>0</v>
      </c>
      <c r="Q24" s="539">
        <f t="shared" si="37"/>
        <v>0</v>
      </c>
      <c r="R24" s="541">
        <f t="shared" si="37"/>
        <v>0</v>
      </c>
      <c r="S24" s="539">
        <f t="shared" si="37"/>
        <v>0</v>
      </c>
      <c r="T24" s="537">
        <f t="shared" si="37"/>
        <v>0</v>
      </c>
      <c r="U24" s="538">
        <f t="shared" si="37"/>
        <v>0</v>
      </c>
      <c r="V24" s="539">
        <f t="shared" si="37"/>
        <v>0</v>
      </c>
      <c r="W24" s="540">
        <f t="shared" si="37"/>
        <v>0</v>
      </c>
      <c r="X24" s="723">
        <f t="shared" si="37"/>
        <v>0</v>
      </c>
      <c r="Y24" s="723">
        <f t="shared" si="37"/>
        <v>0</v>
      </c>
      <c r="Z24" s="724">
        <f t="shared" si="37"/>
        <v>0</v>
      </c>
      <c r="AA24" s="723">
        <f t="shared" si="37"/>
        <v>0</v>
      </c>
      <c r="AB24" s="721">
        <f t="shared" si="37"/>
        <v>0</v>
      </c>
      <c r="AC24" s="722">
        <f t="shared" ref="AC24:AC30" si="38">IF(AND(AC13&gt;=$J$23,AC13&lt;$K$23),"*",0)</f>
        <v>0</v>
      </c>
      <c r="AD24" s="723">
        <f t="shared" si="37"/>
        <v>0</v>
      </c>
      <c r="AE24" s="562">
        <f t="shared" si="37"/>
        <v>0</v>
      </c>
      <c r="AF24" s="723">
        <f t="shared" si="37"/>
        <v>0</v>
      </c>
      <c r="AG24" s="723">
        <f t="shared" si="37"/>
        <v>0</v>
      </c>
      <c r="AH24" s="724">
        <f t="shared" si="37"/>
        <v>0</v>
      </c>
      <c r="AI24" s="723">
        <f t="shared" si="37"/>
        <v>0</v>
      </c>
      <c r="AJ24" s="721">
        <f t="shared" si="37"/>
        <v>0</v>
      </c>
      <c r="AK24" s="722">
        <f t="shared" si="37"/>
        <v>0</v>
      </c>
      <c r="AL24" s="723">
        <f t="shared" si="37"/>
        <v>0</v>
      </c>
      <c r="AM24" s="562">
        <f t="shared" si="37"/>
        <v>0</v>
      </c>
      <c r="AN24" s="723">
        <f t="shared" si="37"/>
        <v>0</v>
      </c>
      <c r="AO24" s="723">
        <f t="shared" si="37"/>
        <v>0</v>
      </c>
      <c r="AP24" s="724">
        <f t="shared" si="37"/>
        <v>0</v>
      </c>
      <c r="AQ24" s="723">
        <f t="shared" si="37"/>
        <v>0</v>
      </c>
      <c r="AR24" s="721">
        <f t="shared" ref="AR24:BW24" si="39">IF(AND(AR12&gt;=$J$24,AR12&lt;$K$24),"*",0)</f>
        <v>0</v>
      </c>
      <c r="AS24" s="722">
        <f t="shared" si="39"/>
        <v>0</v>
      </c>
      <c r="AT24" s="723">
        <f t="shared" si="39"/>
        <v>0</v>
      </c>
      <c r="AU24" s="562">
        <f t="shared" si="39"/>
        <v>0</v>
      </c>
      <c r="AV24" s="723">
        <f t="shared" si="39"/>
        <v>0</v>
      </c>
      <c r="AW24" s="723">
        <f t="shared" si="39"/>
        <v>0</v>
      </c>
      <c r="AX24" s="724">
        <f t="shared" si="39"/>
        <v>0</v>
      </c>
      <c r="AY24" s="723">
        <f t="shared" si="39"/>
        <v>0</v>
      </c>
      <c r="AZ24" s="721">
        <f t="shared" si="39"/>
        <v>0</v>
      </c>
      <c r="BA24" s="722">
        <f t="shared" si="39"/>
        <v>0</v>
      </c>
      <c r="BB24" s="723">
        <f t="shared" si="39"/>
        <v>0</v>
      </c>
      <c r="BC24" s="562">
        <f t="shared" si="39"/>
        <v>0</v>
      </c>
      <c r="BD24" s="723">
        <f t="shared" si="39"/>
        <v>0</v>
      </c>
      <c r="BE24" s="723">
        <f t="shared" si="39"/>
        <v>0</v>
      </c>
      <c r="BF24" s="724">
        <f t="shared" si="39"/>
        <v>0</v>
      </c>
      <c r="BG24" s="723">
        <f t="shared" si="39"/>
        <v>0</v>
      </c>
      <c r="BH24" s="721">
        <f t="shared" si="39"/>
        <v>0</v>
      </c>
      <c r="BI24" s="722">
        <f t="shared" si="39"/>
        <v>0</v>
      </c>
      <c r="BJ24" s="723">
        <f t="shared" si="39"/>
        <v>0</v>
      </c>
      <c r="BK24" s="562">
        <f t="shared" si="39"/>
        <v>0</v>
      </c>
      <c r="BL24" s="723">
        <f t="shared" si="39"/>
        <v>0</v>
      </c>
      <c r="BM24" s="723">
        <f t="shared" si="39"/>
        <v>0</v>
      </c>
      <c r="BN24" s="724">
        <f t="shared" si="39"/>
        <v>0</v>
      </c>
      <c r="BO24" s="723">
        <f t="shared" si="39"/>
        <v>0</v>
      </c>
      <c r="BP24" s="721">
        <f t="shared" si="39"/>
        <v>0</v>
      </c>
      <c r="BQ24" s="722">
        <f t="shared" si="39"/>
        <v>0</v>
      </c>
      <c r="BR24" s="723">
        <f t="shared" si="39"/>
        <v>0</v>
      </c>
      <c r="BS24" s="562">
        <f t="shared" si="39"/>
        <v>0</v>
      </c>
      <c r="BT24" s="723">
        <f t="shared" si="39"/>
        <v>0</v>
      </c>
      <c r="BU24" s="723">
        <f t="shared" si="39"/>
        <v>0</v>
      </c>
      <c r="BV24" s="724">
        <f t="shared" si="39"/>
        <v>0</v>
      </c>
      <c r="BW24" s="723">
        <f t="shared" si="39"/>
        <v>0</v>
      </c>
      <c r="BX24" s="721">
        <f t="shared" ref="BX24:CM24" si="40">IF(AND(BX12&gt;=$J$24,BX12&lt;$K$24),"*",0)</f>
        <v>0</v>
      </c>
      <c r="BY24" s="722">
        <f t="shared" si="40"/>
        <v>0</v>
      </c>
      <c r="BZ24" s="723">
        <f t="shared" si="40"/>
        <v>0</v>
      </c>
      <c r="CA24" s="562">
        <f t="shared" si="40"/>
        <v>0</v>
      </c>
      <c r="CB24" s="723">
        <f t="shared" si="40"/>
        <v>0</v>
      </c>
      <c r="CC24" s="723">
        <f t="shared" si="40"/>
        <v>0</v>
      </c>
      <c r="CD24" s="724">
        <f t="shared" si="40"/>
        <v>0</v>
      </c>
      <c r="CE24" s="723">
        <f t="shared" si="40"/>
        <v>0</v>
      </c>
      <c r="CF24" s="721">
        <f t="shared" si="40"/>
        <v>0</v>
      </c>
      <c r="CG24" s="722">
        <f t="shared" si="40"/>
        <v>0</v>
      </c>
      <c r="CH24" s="539">
        <f t="shared" si="40"/>
        <v>0</v>
      </c>
      <c r="CI24" s="540">
        <f t="shared" si="40"/>
        <v>0</v>
      </c>
      <c r="CJ24" s="539">
        <f t="shared" si="40"/>
        <v>0</v>
      </c>
      <c r="CK24" s="539">
        <f t="shared" si="40"/>
        <v>0</v>
      </c>
      <c r="CL24" s="541">
        <f t="shared" si="40"/>
        <v>0</v>
      </c>
      <c r="CM24" s="539">
        <f t="shared" si="40"/>
        <v>0</v>
      </c>
      <c r="CN24" s="1128">
        <f t="shared" si="4"/>
        <v>0</v>
      </c>
      <c r="CO24" s="1129"/>
      <c r="CP24" s="1123">
        <f>IF(CN24=0,0,LOOKUP(CN24,ﾃﾞｰﾀ入力!$AR$13:'ﾃﾞｰﾀ入力'!$AR$34,ﾃﾞｰﾀ入力!$AS$13:'ﾃﾞｰﾀ入力'!$AS$34))</f>
        <v>0</v>
      </c>
      <c r="CQ24" s="1123"/>
      <c r="CR24" s="294">
        <f t="shared" si="5"/>
        <v>0</v>
      </c>
      <c r="CS24" s="294">
        <f t="shared" si="6"/>
        <v>0</v>
      </c>
      <c r="CT24" s="294">
        <f t="shared" si="7"/>
        <v>0</v>
      </c>
      <c r="CU24" s="295">
        <f t="shared" si="12"/>
        <v>0</v>
      </c>
      <c r="CV24" s="296">
        <f>IF(H24=0,0,LOOKUP(H24,ﾃﾞｰﾀ入力!$C$3:'ﾃﾞｰﾀ入力'!$C$52,ﾃﾞｰﾀ入力!$E$3:'ﾃﾞｰﾀ入力'!$E$51))</f>
        <v>0</v>
      </c>
      <c r="CW24" s="297">
        <f>IF(H24=0,0,LOOKUP(H24,ﾃﾞｰﾀ入力!$C$3:'ﾃﾞｰﾀ入力'!$C$52,ﾃﾞｰﾀ入力!$F$3:'ﾃﾞｰﾀ入力'!$F$51))</f>
        <v>0</v>
      </c>
      <c r="CY24" s="69"/>
      <c r="CZ24" s="69"/>
      <c r="DA24" s="69"/>
    </row>
    <row r="25" spans="1:105" ht="22.5" customHeight="1">
      <c r="A25" s="443">
        <f t="shared" si="8"/>
        <v>12</v>
      </c>
      <c r="B25" s="269" t="str">
        <f>ｼﾌﾄ原本!C16</f>
        <v>Y.K</v>
      </c>
      <c r="C25" s="780" t="str">
        <f>ｼﾌﾄ原本!AD16</f>
        <v>10-17</v>
      </c>
      <c r="D25" s="435">
        <f>IF(COUNTIF($H$14:$H$30,12),VLOOKUP(12,$H$14:$CU$30,3,FALSE),0)</f>
        <v>11</v>
      </c>
      <c r="E25" s="423">
        <f>IF(COUNTIF($H$14:$H$30,12),VLOOKUP(12,$H$14:$CU$30,4,FALSE),0)</f>
        <v>17</v>
      </c>
      <c r="F25" s="430">
        <f ca="1">IF(COUNTIF($H$14:$H$30,12),VLOOKUP(12,$H$14:$CU$30,92,FALSE),0)</f>
        <v>7049.5</v>
      </c>
      <c r="G25" s="431">
        <f ca="1">IF(COUNTIF($H$14:$H$30,12),VLOOKUP(12,$H$14:$CW$30,94,FALSE),0)</f>
        <v>0</v>
      </c>
      <c r="H25" s="810"/>
      <c r="I25" s="798">
        <f>IF(H25=0,0,LOOKUP(H25,ﾃﾞｰﾀ入力!$C$3:'ﾃﾞｰﾀ入力'!$C$40,ﾃﾞｰﾀ入力!$D$3:'ﾃﾞｰﾀ入力'!$D$40))</f>
        <v>0</v>
      </c>
      <c r="J25" s="813"/>
      <c r="K25" s="814"/>
      <c r="L25" s="632">
        <f t="shared" ref="L25:AQ25" si="41">IF(AND(L12&gt;=$J$25,L12&lt;$K$25),"*",0)</f>
        <v>0</v>
      </c>
      <c r="M25" s="626">
        <f t="shared" si="41"/>
        <v>0</v>
      </c>
      <c r="N25" s="627">
        <f t="shared" si="41"/>
        <v>0</v>
      </c>
      <c r="O25" s="628">
        <f t="shared" si="41"/>
        <v>0</v>
      </c>
      <c r="P25" s="537">
        <f t="shared" si="41"/>
        <v>0</v>
      </c>
      <c r="Q25" s="539">
        <f t="shared" si="41"/>
        <v>0</v>
      </c>
      <c r="R25" s="541">
        <f t="shared" si="41"/>
        <v>0</v>
      </c>
      <c r="S25" s="539">
        <f t="shared" si="41"/>
        <v>0</v>
      </c>
      <c r="T25" s="537">
        <f t="shared" si="41"/>
        <v>0</v>
      </c>
      <c r="U25" s="538">
        <f t="shared" si="41"/>
        <v>0</v>
      </c>
      <c r="V25" s="539">
        <f t="shared" si="41"/>
        <v>0</v>
      </c>
      <c r="W25" s="540">
        <f t="shared" si="41"/>
        <v>0</v>
      </c>
      <c r="X25" s="723">
        <f t="shared" si="41"/>
        <v>0</v>
      </c>
      <c r="Y25" s="723">
        <f t="shared" si="41"/>
        <v>0</v>
      </c>
      <c r="Z25" s="724">
        <f t="shared" si="41"/>
        <v>0</v>
      </c>
      <c r="AA25" s="723">
        <f t="shared" si="41"/>
        <v>0</v>
      </c>
      <c r="AB25" s="721">
        <f t="shared" si="41"/>
        <v>0</v>
      </c>
      <c r="AC25" s="722">
        <f t="shared" si="38"/>
        <v>0</v>
      </c>
      <c r="AD25" s="723">
        <f t="shared" si="41"/>
        <v>0</v>
      </c>
      <c r="AE25" s="562">
        <f t="shared" si="41"/>
        <v>0</v>
      </c>
      <c r="AF25" s="723">
        <f t="shared" si="41"/>
        <v>0</v>
      </c>
      <c r="AG25" s="723">
        <f t="shared" si="41"/>
        <v>0</v>
      </c>
      <c r="AH25" s="724">
        <f t="shared" si="41"/>
        <v>0</v>
      </c>
      <c r="AI25" s="723">
        <f t="shared" si="41"/>
        <v>0</v>
      </c>
      <c r="AJ25" s="721">
        <f t="shared" si="41"/>
        <v>0</v>
      </c>
      <c r="AK25" s="722">
        <f t="shared" si="41"/>
        <v>0</v>
      </c>
      <c r="AL25" s="723">
        <f t="shared" si="41"/>
        <v>0</v>
      </c>
      <c r="AM25" s="562">
        <f t="shared" si="41"/>
        <v>0</v>
      </c>
      <c r="AN25" s="723">
        <f t="shared" si="41"/>
        <v>0</v>
      </c>
      <c r="AO25" s="723">
        <f t="shared" si="41"/>
        <v>0</v>
      </c>
      <c r="AP25" s="724">
        <f t="shared" si="41"/>
        <v>0</v>
      </c>
      <c r="AQ25" s="723">
        <f t="shared" si="41"/>
        <v>0</v>
      </c>
      <c r="AR25" s="721">
        <f t="shared" ref="AR25:BW25" si="42">IF(AND(AR12&gt;=$J$25,AR12&lt;$K$25),"*",0)</f>
        <v>0</v>
      </c>
      <c r="AS25" s="722">
        <f t="shared" si="42"/>
        <v>0</v>
      </c>
      <c r="AT25" s="723">
        <f t="shared" si="42"/>
        <v>0</v>
      </c>
      <c r="AU25" s="562">
        <f t="shared" si="42"/>
        <v>0</v>
      </c>
      <c r="AV25" s="723">
        <f t="shared" si="42"/>
        <v>0</v>
      </c>
      <c r="AW25" s="723">
        <f t="shared" si="42"/>
        <v>0</v>
      </c>
      <c r="AX25" s="724">
        <f t="shared" si="42"/>
        <v>0</v>
      </c>
      <c r="AY25" s="723">
        <f t="shared" si="42"/>
        <v>0</v>
      </c>
      <c r="AZ25" s="721">
        <f t="shared" si="42"/>
        <v>0</v>
      </c>
      <c r="BA25" s="722">
        <f t="shared" si="42"/>
        <v>0</v>
      </c>
      <c r="BB25" s="723">
        <f t="shared" si="42"/>
        <v>0</v>
      </c>
      <c r="BC25" s="562">
        <f t="shared" si="42"/>
        <v>0</v>
      </c>
      <c r="BD25" s="723">
        <f t="shared" si="42"/>
        <v>0</v>
      </c>
      <c r="BE25" s="723">
        <f t="shared" si="42"/>
        <v>0</v>
      </c>
      <c r="BF25" s="724">
        <f t="shared" si="42"/>
        <v>0</v>
      </c>
      <c r="BG25" s="723">
        <f t="shared" si="42"/>
        <v>0</v>
      </c>
      <c r="BH25" s="721">
        <f t="shared" si="42"/>
        <v>0</v>
      </c>
      <c r="BI25" s="722">
        <f t="shared" si="42"/>
        <v>0</v>
      </c>
      <c r="BJ25" s="723">
        <f t="shared" si="42"/>
        <v>0</v>
      </c>
      <c r="BK25" s="562">
        <f t="shared" si="42"/>
        <v>0</v>
      </c>
      <c r="BL25" s="723">
        <f t="shared" si="42"/>
        <v>0</v>
      </c>
      <c r="BM25" s="723">
        <f t="shared" si="42"/>
        <v>0</v>
      </c>
      <c r="BN25" s="724">
        <f t="shared" si="42"/>
        <v>0</v>
      </c>
      <c r="BO25" s="723">
        <f t="shared" si="42"/>
        <v>0</v>
      </c>
      <c r="BP25" s="721">
        <f t="shared" si="42"/>
        <v>0</v>
      </c>
      <c r="BQ25" s="722">
        <f t="shared" si="42"/>
        <v>0</v>
      </c>
      <c r="BR25" s="723">
        <f t="shared" si="42"/>
        <v>0</v>
      </c>
      <c r="BS25" s="562">
        <f t="shared" si="42"/>
        <v>0</v>
      </c>
      <c r="BT25" s="723">
        <f t="shared" si="42"/>
        <v>0</v>
      </c>
      <c r="BU25" s="723">
        <f t="shared" si="42"/>
        <v>0</v>
      </c>
      <c r="BV25" s="724">
        <f t="shared" si="42"/>
        <v>0</v>
      </c>
      <c r="BW25" s="723">
        <f t="shared" si="42"/>
        <v>0</v>
      </c>
      <c r="BX25" s="721">
        <f t="shared" ref="BX25:CM25" si="43">IF(AND(BX12&gt;=$J$25,BX12&lt;$K$25),"*",0)</f>
        <v>0</v>
      </c>
      <c r="BY25" s="722">
        <f t="shared" si="43"/>
        <v>0</v>
      </c>
      <c r="BZ25" s="723">
        <f t="shared" si="43"/>
        <v>0</v>
      </c>
      <c r="CA25" s="562">
        <f t="shared" si="43"/>
        <v>0</v>
      </c>
      <c r="CB25" s="723">
        <f t="shared" si="43"/>
        <v>0</v>
      </c>
      <c r="CC25" s="723">
        <f t="shared" si="43"/>
        <v>0</v>
      </c>
      <c r="CD25" s="724">
        <f t="shared" si="43"/>
        <v>0</v>
      </c>
      <c r="CE25" s="723">
        <f t="shared" si="43"/>
        <v>0</v>
      </c>
      <c r="CF25" s="721">
        <f t="shared" si="43"/>
        <v>0</v>
      </c>
      <c r="CG25" s="722">
        <f t="shared" si="43"/>
        <v>0</v>
      </c>
      <c r="CH25" s="539">
        <f t="shared" si="43"/>
        <v>0</v>
      </c>
      <c r="CI25" s="540">
        <f t="shared" si="43"/>
        <v>0</v>
      </c>
      <c r="CJ25" s="539">
        <f t="shared" si="43"/>
        <v>0</v>
      </c>
      <c r="CK25" s="539">
        <f t="shared" si="43"/>
        <v>0</v>
      </c>
      <c r="CL25" s="541">
        <f t="shared" si="43"/>
        <v>0</v>
      </c>
      <c r="CM25" s="539">
        <f t="shared" si="43"/>
        <v>0</v>
      </c>
      <c r="CN25" s="1128">
        <f t="shared" si="4"/>
        <v>0</v>
      </c>
      <c r="CO25" s="1129"/>
      <c r="CP25" s="1123">
        <f>IF(CN25=0,0,LOOKUP(CN25,ﾃﾞｰﾀ入力!$AR$13:'ﾃﾞｰﾀ入力'!$AR$34,ﾃﾞｰﾀ入力!$AS$13:'ﾃﾞｰﾀ入力'!$AS$34))</f>
        <v>0</v>
      </c>
      <c r="CQ25" s="1123"/>
      <c r="CR25" s="294">
        <f t="shared" si="5"/>
        <v>0</v>
      </c>
      <c r="CS25" s="294">
        <f t="shared" si="6"/>
        <v>0</v>
      </c>
      <c r="CT25" s="294">
        <f t="shared" si="7"/>
        <v>0</v>
      </c>
      <c r="CU25" s="295">
        <f t="shared" si="12"/>
        <v>0</v>
      </c>
      <c r="CV25" s="296">
        <f>IF(H25=0,0,LOOKUP(H25,ﾃﾞｰﾀ入力!$C$3:'ﾃﾞｰﾀ入力'!$C$52,ﾃﾞｰﾀ入力!$E$3:'ﾃﾞｰﾀ入力'!$E$51))</f>
        <v>0</v>
      </c>
      <c r="CW25" s="297">
        <f>IF(H25=0,0,LOOKUP(H25,ﾃﾞｰﾀ入力!$C$3:'ﾃﾞｰﾀ入力'!$C$52,ﾃﾞｰﾀ入力!$F$3:'ﾃﾞｰﾀ入力'!$F$51))</f>
        <v>0</v>
      </c>
      <c r="CY25" s="69"/>
      <c r="CZ25" s="69"/>
      <c r="DA25" s="69"/>
    </row>
    <row r="26" spans="1:105" ht="22.5" customHeight="1">
      <c r="A26" s="443">
        <f t="shared" si="8"/>
        <v>13</v>
      </c>
      <c r="B26" s="269" t="str">
        <f>ｼﾌﾄ原本!C17</f>
        <v>T.R</v>
      </c>
      <c r="C26" s="782" t="str">
        <f>ｼﾌﾄ原本!AD17</f>
        <v>9-13</v>
      </c>
      <c r="D26" s="435">
        <f>IF(COUNTIF($H$14:$H$30,13),VLOOKUP(13,$H$14:$CU$30,3,FALSE),0)</f>
        <v>9</v>
      </c>
      <c r="E26" s="423">
        <f>IF(COUNTIF($H$14:$H$30,13),VLOOKUP(13,$H$14:$CU$30,4,FALSE),0)</f>
        <v>13</v>
      </c>
      <c r="F26" s="430">
        <f ca="1">IF(COUNTIF($H$14:$H$30,13),VLOOKUP(13,$H$14:$CU$30,92,FALSE),0)</f>
        <v>4904</v>
      </c>
      <c r="G26" s="431">
        <f ca="1">IF(COUNTIF($H$14:$H$30,13),VLOOKUP(13,$H$14:$CW$30,94,FALSE),0)</f>
        <v>900</v>
      </c>
      <c r="H26" s="810"/>
      <c r="I26" s="798">
        <f>IF(H26=0,0,LOOKUP(H26,ﾃﾞｰﾀ入力!$C$3:'ﾃﾞｰﾀ入力'!$C$40,ﾃﾞｰﾀ入力!$D$3:'ﾃﾞｰﾀ入力'!$D$40))</f>
        <v>0</v>
      </c>
      <c r="J26" s="813"/>
      <c r="K26" s="814"/>
      <c r="L26" s="632">
        <f t="shared" ref="L26:AQ26" si="44">IF(AND(L12&gt;=$J$26,L12&lt;$K$26),"*",0)</f>
        <v>0</v>
      </c>
      <c r="M26" s="626">
        <f t="shared" si="44"/>
        <v>0</v>
      </c>
      <c r="N26" s="627">
        <f t="shared" si="44"/>
        <v>0</v>
      </c>
      <c r="O26" s="628">
        <f t="shared" si="44"/>
        <v>0</v>
      </c>
      <c r="P26" s="537">
        <f t="shared" si="44"/>
        <v>0</v>
      </c>
      <c r="Q26" s="539">
        <f t="shared" si="44"/>
        <v>0</v>
      </c>
      <c r="R26" s="541">
        <f t="shared" si="44"/>
        <v>0</v>
      </c>
      <c r="S26" s="539">
        <f t="shared" si="44"/>
        <v>0</v>
      </c>
      <c r="T26" s="537">
        <f t="shared" si="44"/>
        <v>0</v>
      </c>
      <c r="U26" s="538">
        <f t="shared" si="44"/>
        <v>0</v>
      </c>
      <c r="V26" s="539">
        <f t="shared" si="44"/>
        <v>0</v>
      </c>
      <c r="W26" s="540">
        <f t="shared" si="44"/>
        <v>0</v>
      </c>
      <c r="X26" s="539">
        <f t="shared" si="44"/>
        <v>0</v>
      </c>
      <c r="Y26" s="539">
        <f t="shared" si="44"/>
        <v>0</v>
      </c>
      <c r="Z26" s="724">
        <f t="shared" si="44"/>
        <v>0</v>
      </c>
      <c r="AA26" s="723">
        <f t="shared" si="44"/>
        <v>0</v>
      </c>
      <c r="AB26" s="721">
        <f t="shared" si="44"/>
        <v>0</v>
      </c>
      <c r="AC26" s="722">
        <f t="shared" si="38"/>
        <v>0</v>
      </c>
      <c r="AD26" s="723">
        <f t="shared" si="44"/>
        <v>0</v>
      </c>
      <c r="AE26" s="562">
        <f t="shared" si="44"/>
        <v>0</v>
      </c>
      <c r="AF26" s="723">
        <f t="shared" si="44"/>
        <v>0</v>
      </c>
      <c r="AG26" s="723">
        <f t="shared" si="44"/>
        <v>0</v>
      </c>
      <c r="AH26" s="724">
        <f t="shared" si="44"/>
        <v>0</v>
      </c>
      <c r="AI26" s="723">
        <f t="shared" si="44"/>
        <v>0</v>
      </c>
      <c r="AJ26" s="721">
        <f t="shared" si="44"/>
        <v>0</v>
      </c>
      <c r="AK26" s="722">
        <f t="shared" si="44"/>
        <v>0</v>
      </c>
      <c r="AL26" s="723">
        <f t="shared" si="44"/>
        <v>0</v>
      </c>
      <c r="AM26" s="562">
        <f t="shared" si="44"/>
        <v>0</v>
      </c>
      <c r="AN26" s="723">
        <f t="shared" si="44"/>
        <v>0</v>
      </c>
      <c r="AO26" s="723">
        <f t="shared" si="44"/>
        <v>0</v>
      </c>
      <c r="AP26" s="724">
        <f t="shared" si="44"/>
        <v>0</v>
      </c>
      <c r="AQ26" s="723">
        <f t="shared" si="44"/>
        <v>0</v>
      </c>
      <c r="AR26" s="721">
        <f t="shared" ref="AR26:BW26" si="45">IF(AND(AR12&gt;=$J$26,AR12&lt;$K$26),"*",0)</f>
        <v>0</v>
      </c>
      <c r="AS26" s="722">
        <f t="shared" si="45"/>
        <v>0</v>
      </c>
      <c r="AT26" s="723">
        <f t="shared" si="45"/>
        <v>0</v>
      </c>
      <c r="AU26" s="562">
        <f t="shared" si="45"/>
        <v>0</v>
      </c>
      <c r="AV26" s="723">
        <f t="shared" si="45"/>
        <v>0</v>
      </c>
      <c r="AW26" s="723">
        <f t="shared" si="45"/>
        <v>0</v>
      </c>
      <c r="AX26" s="724">
        <f t="shared" si="45"/>
        <v>0</v>
      </c>
      <c r="AY26" s="723">
        <f t="shared" si="45"/>
        <v>0</v>
      </c>
      <c r="AZ26" s="721">
        <f t="shared" si="45"/>
        <v>0</v>
      </c>
      <c r="BA26" s="722">
        <f t="shared" si="45"/>
        <v>0</v>
      </c>
      <c r="BB26" s="723">
        <f t="shared" si="45"/>
        <v>0</v>
      </c>
      <c r="BC26" s="562">
        <f t="shared" si="45"/>
        <v>0</v>
      </c>
      <c r="BD26" s="723">
        <f t="shared" si="45"/>
        <v>0</v>
      </c>
      <c r="BE26" s="723">
        <f t="shared" si="45"/>
        <v>0</v>
      </c>
      <c r="BF26" s="724">
        <f t="shared" si="45"/>
        <v>0</v>
      </c>
      <c r="BG26" s="723">
        <f t="shared" si="45"/>
        <v>0</v>
      </c>
      <c r="BH26" s="721">
        <f t="shared" si="45"/>
        <v>0</v>
      </c>
      <c r="BI26" s="722">
        <f t="shared" si="45"/>
        <v>0</v>
      </c>
      <c r="BJ26" s="723">
        <f t="shared" si="45"/>
        <v>0</v>
      </c>
      <c r="BK26" s="562">
        <f t="shared" si="45"/>
        <v>0</v>
      </c>
      <c r="BL26" s="723">
        <f t="shared" si="45"/>
        <v>0</v>
      </c>
      <c r="BM26" s="723">
        <f t="shared" si="45"/>
        <v>0</v>
      </c>
      <c r="BN26" s="724">
        <f t="shared" si="45"/>
        <v>0</v>
      </c>
      <c r="BO26" s="723">
        <f t="shared" si="45"/>
        <v>0</v>
      </c>
      <c r="BP26" s="721">
        <f t="shared" si="45"/>
        <v>0</v>
      </c>
      <c r="BQ26" s="722">
        <f t="shared" si="45"/>
        <v>0</v>
      </c>
      <c r="BR26" s="723">
        <f t="shared" si="45"/>
        <v>0</v>
      </c>
      <c r="BS26" s="562">
        <f t="shared" si="45"/>
        <v>0</v>
      </c>
      <c r="BT26" s="723">
        <f t="shared" si="45"/>
        <v>0</v>
      </c>
      <c r="BU26" s="723">
        <f t="shared" si="45"/>
        <v>0</v>
      </c>
      <c r="BV26" s="724">
        <f t="shared" si="45"/>
        <v>0</v>
      </c>
      <c r="BW26" s="723">
        <f t="shared" si="45"/>
        <v>0</v>
      </c>
      <c r="BX26" s="537">
        <f t="shared" ref="BX26:CM26" si="46">IF(AND(BX12&gt;=$J$26,BX12&lt;$K$26),"*",0)</f>
        <v>0</v>
      </c>
      <c r="BY26" s="538">
        <f t="shared" si="46"/>
        <v>0</v>
      </c>
      <c r="BZ26" s="539">
        <f t="shared" si="46"/>
        <v>0</v>
      </c>
      <c r="CA26" s="540">
        <f t="shared" si="46"/>
        <v>0</v>
      </c>
      <c r="CB26" s="539">
        <f t="shared" si="46"/>
        <v>0</v>
      </c>
      <c r="CC26" s="539">
        <f t="shared" si="46"/>
        <v>0</v>
      </c>
      <c r="CD26" s="541">
        <f t="shared" si="46"/>
        <v>0</v>
      </c>
      <c r="CE26" s="539">
        <f t="shared" si="46"/>
        <v>0</v>
      </c>
      <c r="CF26" s="537">
        <f t="shared" si="46"/>
        <v>0</v>
      </c>
      <c r="CG26" s="538">
        <f t="shared" si="46"/>
        <v>0</v>
      </c>
      <c r="CH26" s="539">
        <f t="shared" si="46"/>
        <v>0</v>
      </c>
      <c r="CI26" s="540">
        <f t="shared" si="46"/>
        <v>0</v>
      </c>
      <c r="CJ26" s="539">
        <f t="shared" si="46"/>
        <v>0</v>
      </c>
      <c r="CK26" s="539">
        <f t="shared" si="46"/>
        <v>0</v>
      </c>
      <c r="CL26" s="541">
        <f t="shared" si="46"/>
        <v>0</v>
      </c>
      <c r="CM26" s="539">
        <f t="shared" si="46"/>
        <v>0</v>
      </c>
      <c r="CN26" s="1128">
        <f t="shared" si="4"/>
        <v>0</v>
      </c>
      <c r="CO26" s="1129"/>
      <c r="CP26" s="1123">
        <f>IF(CN26=0,0,LOOKUP(CN26,ﾃﾞｰﾀ入力!$AR$13:'ﾃﾞｰﾀ入力'!$AR$34,ﾃﾞｰﾀ入力!$AS$13:'ﾃﾞｰﾀ入力'!$AS$34))</f>
        <v>0</v>
      </c>
      <c r="CQ26" s="1123"/>
      <c r="CR26" s="294">
        <f t="shared" si="5"/>
        <v>0</v>
      </c>
      <c r="CS26" s="294">
        <f t="shared" si="6"/>
        <v>0</v>
      </c>
      <c r="CT26" s="294">
        <f t="shared" si="7"/>
        <v>0</v>
      </c>
      <c r="CU26" s="295">
        <f t="shared" si="12"/>
        <v>0</v>
      </c>
      <c r="CV26" s="296">
        <f>IF(H26=0,0,LOOKUP(H26,ﾃﾞｰﾀ入力!$C$3:'ﾃﾞｰﾀ入力'!$C$52,ﾃﾞｰﾀ入力!$E$3:'ﾃﾞｰﾀ入力'!$E$51))</f>
        <v>0</v>
      </c>
      <c r="CW26" s="297">
        <f>IF(H26=0,0,LOOKUP(H26,ﾃﾞｰﾀ入力!$C$3:'ﾃﾞｰﾀ入力'!$C$52,ﾃﾞｰﾀ入力!$F$3:'ﾃﾞｰﾀ入力'!$F$51))</f>
        <v>0</v>
      </c>
      <c r="CY26" s="69"/>
      <c r="CZ26" s="69"/>
      <c r="DA26" s="69"/>
    </row>
    <row r="27" spans="1:105" ht="22.5" customHeight="1">
      <c r="A27" s="443">
        <f t="shared" si="8"/>
        <v>14</v>
      </c>
      <c r="B27" s="269" t="str">
        <f>ｼﾌﾄ原本!C18</f>
        <v>I.N</v>
      </c>
      <c r="C27" s="780" t="str">
        <f>ｼﾌﾄ原本!AD18</f>
        <v>9-21</v>
      </c>
      <c r="D27" s="435">
        <f>IF(COUNTIF($H$14:$H$30,14),VLOOKUP(14,$H$14:$CU$30,3,FALSE),0)</f>
        <v>12</v>
      </c>
      <c r="E27" s="423">
        <f>IF(COUNTIF($H$14:$H$30,14),VLOOKUP(14,$H$14:$CU$30,4,FALSE),0)</f>
        <v>17</v>
      </c>
      <c r="F27" s="430">
        <f ca="1">IF(COUNTIF($H$14:$H$30,14),VLOOKUP(14,$H$14:$CU$30,92,FALSE),0)</f>
        <v>6130</v>
      </c>
      <c r="G27" s="431">
        <f ca="1">IF(COUNTIF($H$14:$H$30,14),VLOOKUP(14,$H$14:$CW$30,94,FALSE),0)</f>
        <v>2442</v>
      </c>
      <c r="H27" s="810"/>
      <c r="I27" s="798">
        <f>IF(H27=0,0,LOOKUP(H27,ﾃﾞｰﾀ入力!$C$3:'ﾃﾞｰﾀ入力'!$C$40,ﾃﾞｰﾀ入力!$D$3:'ﾃﾞｰﾀ入力'!$D$40))</f>
        <v>0</v>
      </c>
      <c r="J27" s="813"/>
      <c r="K27" s="814"/>
      <c r="L27" s="632">
        <f>IF(AND(L$12&gt;=$J$27,L$12&lt;$K$27),"*",0)</f>
        <v>0</v>
      </c>
      <c r="M27" s="626">
        <f>IF(AND(M$12&gt;=$J$27,M$12&lt;$K$27),"*",0)</f>
        <v>0</v>
      </c>
      <c r="N27" s="627">
        <f>IF(AND(N$12&gt;=$J$27,N$12&lt;$K$27),"*",0)</f>
        <v>0</v>
      </c>
      <c r="O27" s="628">
        <f>IF(AND(O$12&gt;=$J$27,O$12&lt;$K$27),"*",0)</f>
        <v>0</v>
      </c>
      <c r="P27" s="537">
        <f>IF(AND(P$12&gt;=$J$27,P$12&lt;$K$27),"*",0)</f>
        <v>0</v>
      </c>
      <c r="Q27" s="539">
        <f t="shared" ref="Q27:AV27" si="47">IF(AND(Q12&gt;=$J$27,Q12&lt;$K$27),"*",0)</f>
        <v>0</v>
      </c>
      <c r="R27" s="541">
        <f t="shared" si="47"/>
        <v>0</v>
      </c>
      <c r="S27" s="539">
        <f t="shared" si="47"/>
        <v>0</v>
      </c>
      <c r="T27" s="537">
        <f t="shared" si="47"/>
        <v>0</v>
      </c>
      <c r="U27" s="538">
        <f t="shared" si="47"/>
        <v>0</v>
      </c>
      <c r="V27" s="539">
        <f t="shared" si="47"/>
        <v>0</v>
      </c>
      <c r="W27" s="540">
        <f t="shared" si="47"/>
        <v>0</v>
      </c>
      <c r="X27" s="539">
        <f t="shared" si="47"/>
        <v>0</v>
      </c>
      <c r="Y27" s="539">
        <f t="shared" si="47"/>
        <v>0</v>
      </c>
      <c r="Z27" s="724">
        <f t="shared" si="47"/>
        <v>0</v>
      </c>
      <c r="AA27" s="723">
        <f t="shared" si="47"/>
        <v>0</v>
      </c>
      <c r="AB27" s="721">
        <f t="shared" si="47"/>
        <v>0</v>
      </c>
      <c r="AC27" s="722">
        <f t="shared" si="38"/>
        <v>0</v>
      </c>
      <c r="AD27" s="723">
        <f t="shared" si="47"/>
        <v>0</v>
      </c>
      <c r="AE27" s="562">
        <f t="shared" si="47"/>
        <v>0</v>
      </c>
      <c r="AF27" s="723">
        <f t="shared" si="47"/>
        <v>0</v>
      </c>
      <c r="AG27" s="723">
        <f t="shared" si="47"/>
        <v>0</v>
      </c>
      <c r="AH27" s="724">
        <f t="shared" si="47"/>
        <v>0</v>
      </c>
      <c r="AI27" s="723">
        <f t="shared" si="47"/>
        <v>0</v>
      </c>
      <c r="AJ27" s="721">
        <f t="shared" si="47"/>
        <v>0</v>
      </c>
      <c r="AK27" s="722">
        <f t="shared" si="47"/>
        <v>0</v>
      </c>
      <c r="AL27" s="723">
        <f t="shared" si="47"/>
        <v>0</v>
      </c>
      <c r="AM27" s="562">
        <f t="shared" si="47"/>
        <v>0</v>
      </c>
      <c r="AN27" s="723">
        <f t="shared" si="47"/>
        <v>0</v>
      </c>
      <c r="AO27" s="723">
        <f t="shared" si="47"/>
        <v>0</v>
      </c>
      <c r="AP27" s="724">
        <f t="shared" si="47"/>
        <v>0</v>
      </c>
      <c r="AQ27" s="723">
        <f t="shared" si="47"/>
        <v>0</v>
      </c>
      <c r="AR27" s="721">
        <f t="shared" si="47"/>
        <v>0</v>
      </c>
      <c r="AS27" s="722">
        <f t="shared" si="47"/>
        <v>0</v>
      </c>
      <c r="AT27" s="723">
        <f t="shared" si="47"/>
        <v>0</v>
      </c>
      <c r="AU27" s="562">
        <f t="shared" si="47"/>
        <v>0</v>
      </c>
      <c r="AV27" s="723">
        <f t="shared" si="47"/>
        <v>0</v>
      </c>
      <c r="AW27" s="723">
        <f t="shared" ref="AW27:CB27" si="48">IF(AND(AW12&gt;=$J$27,AW12&lt;$K$27),"*",0)</f>
        <v>0</v>
      </c>
      <c r="AX27" s="724">
        <f t="shared" si="48"/>
        <v>0</v>
      </c>
      <c r="AY27" s="723">
        <f t="shared" si="48"/>
        <v>0</v>
      </c>
      <c r="AZ27" s="721">
        <f t="shared" si="48"/>
        <v>0</v>
      </c>
      <c r="BA27" s="722">
        <f t="shared" si="48"/>
        <v>0</v>
      </c>
      <c r="BB27" s="723">
        <f t="shared" si="48"/>
        <v>0</v>
      </c>
      <c r="BC27" s="562">
        <f t="shared" si="48"/>
        <v>0</v>
      </c>
      <c r="BD27" s="723">
        <f t="shared" si="48"/>
        <v>0</v>
      </c>
      <c r="BE27" s="723">
        <f t="shared" si="48"/>
        <v>0</v>
      </c>
      <c r="BF27" s="724">
        <f t="shared" si="48"/>
        <v>0</v>
      </c>
      <c r="BG27" s="723">
        <f t="shared" si="48"/>
        <v>0</v>
      </c>
      <c r="BH27" s="721">
        <f t="shared" si="48"/>
        <v>0</v>
      </c>
      <c r="BI27" s="722">
        <f t="shared" si="48"/>
        <v>0</v>
      </c>
      <c r="BJ27" s="723">
        <f t="shared" si="48"/>
        <v>0</v>
      </c>
      <c r="BK27" s="562">
        <f t="shared" si="48"/>
        <v>0</v>
      </c>
      <c r="BL27" s="723">
        <f t="shared" si="48"/>
        <v>0</v>
      </c>
      <c r="BM27" s="723">
        <f t="shared" si="48"/>
        <v>0</v>
      </c>
      <c r="BN27" s="724">
        <f t="shared" si="48"/>
        <v>0</v>
      </c>
      <c r="BO27" s="723">
        <f t="shared" si="48"/>
        <v>0</v>
      </c>
      <c r="BP27" s="721">
        <f t="shared" si="48"/>
        <v>0</v>
      </c>
      <c r="BQ27" s="722">
        <f t="shared" si="48"/>
        <v>0</v>
      </c>
      <c r="BR27" s="723">
        <f t="shared" si="48"/>
        <v>0</v>
      </c>
      <c r="BS27" s="562">
        <f t="shared" si="48"/>
        <v>0</v>
      </c>
      <c r="BT27" s="723">
        <f t="shared" si="48"/>
        <v>0</v>
      </c>
      <c r="BU27" s="723">
        <f t="shared" si="48"/>
        <v>0</v>
      </c>
      <c r="BV27" s="724">
        <f t="shared" si="48"/>
        <v>0</v>
      </c>
      <c r="BW27" s="723">
        <f t="shared" si="48"/>
        <v>0</v>
      </c>
      <c r="BX27" s="537">
        <f t="shared" si="48"/>
        <v>0</v>
      </c>
      <c r="BY27" s="538">
        <f t="shared" si="48"/>
        <v>0</v>
      </c>
      <c r="BZ27" s="539">
        <f t="shared" si="48"/>
        <v>0</v>
      </c>
      <c r="CA27" s="540">
        <f t="shared" si="48"/>
        <v>0</v>
      </c>
      <c r="CB27" s="539">
        <f t="shared" si="48"/>
        <v>0</v>
      </c>
      <c r="CC27" s="539">
        <f t="shared" ref="CC27:CM27" si="49">IF(AND(CC12&gt;=$J$27,CC12&lt;$K$27),"*",0)</f>
        <v>0</v>
      </c>
      <c r="CD27" s="541">
        <f t="shared" si="49"/>
        <v>0</v>
      </c>
      <c r="CE27" s="539">
        <f t="shared" si="49"/>
        <v>0</v>
      </c>
      <c r="CF27" s="537">
        <f t="shared" si="49"/>
        <v>0</v>
      </c>
      <c r="CG27" s="538">
        <f t="shared" si="49"/>
        <v>0</v>
      </c>
      <c r="CH27" s="539">
        <f t="shared" si="49"/>
        <v>0</v>
      </c>
      <c r="CI27" s="540">
        <f t="shared" si="49"/>
        <v>0</v>
      </c>
      <c r="CJ27" s="539">
        <f t="shared" si="49"/>
        <v>0</v>
      </c>
      <c r="CK27" s="539">
        <f t="shared" si="49"/>
        <v>0</v>
      </c>
      <c r="CL27" s="541">
        <f t="shared" si="49"/>
        <v>0</v>
      </c>
      <c r="CM27" s="539">
        <f t="shared" si="49"/>
        <v>0</v>
      </c>
      <c r="CN27" s="1128">
        <f t="shared" si="4"/>
        <v>0</v>
      </c>
      <c r="CO27" s="1129"/>
      <c r="CP27" s="1123">
        <f>IF(CN27=0,0,LOOKUP(CN27,ﾃﾞｰﾀ入力!$AR$13:'ﾃﾞｰﾀ入力'!$AR$34,ﾃﾞｰﾀ入力!$AS$13:'ﾃﾞｰﾀ入力'!$AS$34))</f>
        <v>0</v>
      </c>
      <c r="CQ27" s="1123"/>
      <c r="CR27" s="294">
        <f t="shared" si="5"/>
        <v>0</v>
      </c>
      <c r="CS27" s="294">
        <f t="shared" si="6"/>
        <v>0</v>
      </c>
      <c r="CT27" s="294">
        <f t="shared" si="7"/>
        <v>0</v>
      </c>
      <c r="CU27" s="295">
        <f t="shared" si="12"/>
        <v>0</v>
      </c>
      <c r="CV27" s="296">
        <f>IF(H27=0,0,LOOKUP(H27,ﾃﾞｰﾀ入力!$C$3:'ﾃﾞｰﾀ入力'!$C$52,ﾃﾞｰﾀ入力!$E$3:'ﾃﾞｰﾀ入力'!$E$51))</f>
        <v>0</v>
      </c>
      <c r="CW27" s="297">
        <f>IF(H27=0,0,LOOKUP(H27,ﾃﾞｰﾀ入力!$C$3:'ﾃﾞｰﾀ入力'!$C$52,ﾃﾞｰﾀ入力!$F$3:'ﾃﾞｰﾀ入力'!$F$51))</f>
        <v>0</v>
      </c>
      <c r="CY27" s="69"/>
      <c r="CZ27" s="69"/>
      <c r="DA27" s="69"/>
    </row>
    <row r="28" spans="1:105" ht="22.5" customHeight="1">
      <c r="A28" s="443">
        <f t="shared" si="8"/>
        <v>15</v>
      </c>
      <c r="B28" s="269" t="str">
        <f>ｼﾌﾄ原本!C19</f>
        <v>W.M</v>
      </c>
      <c r="C28" s="780" t="str">
        <f>ｼﾌﾄ原本!AD19</f>
        <v>X</v>
      </c>
      <c r="D28" s="435">
        <f>IF(COUNTIF($H$14:$H$30,15),VLOOKUP(15,$H$14:$CU$30,3,FALSE),0)</f>
        <v>0</v>
      </c>
      <c r="E28" s="423">
        <f>IF(COUNTIF($H$14:$H$30,15),VLOOKUP(15,$H$14:$CU$30,4,FALSE),0)</f>
        <v>0</v>
      </c>
      <c r="F28" s="426">
        <f>IF(COUNTIF($H$14:$H$30,15),VLOOKUP(15,$H$14:$CU$30,92,FALSE),0)</f>
        <v>0</v>
      </c>
      <c r="G28" s="436">
        <f>IF(COUNTIF($H$14:$H$30,15),VLOOKUP(15,$H$14:$CW$30,94,FALSE),0)</f>
        <v>0</v>
      </c>
      <c r="H28" s="810"/>
      <c r="I28" s="798">
        <f>IF(H28=0,0,LOOKUP(H28,ﾃﾞｰﾀ入力!$C$3:'ﾃﾞｰﾀ入力'!$C$40,ﾃﾞｰﾀ入力!$D$3:'ﾃﾞｰﾀ入力'!$D$40))</f>
        <v>0</v>
      </c>
      <c r="J28" s="815"/>
      <c r="K28" s="816"/>
      <c r="L28" s="632">
        <f t="shared" ref="L28:AQ28" si="50">IF(AND(L$12&gt;=$J$28,L$12&lt;$K$28),"*",0)</f>
        <v>0</v>
      </c>
      <c r="M28" s="626">
        <f t="shared" si="50"/>
        <v>0</v>
      </c>
      <c r="N28" s="627">
        <f t="shared" si="50"/>
        <v>0</v>
      </c>
      <c r="O28" s="628">
        <f t="shared" si="50"/>
        <v>0</v>
      </c>
      <c r="P28" s="537">
        <f t="shared" si="50"/>
        <v>0</v>
      </c>
      <c r="Q28" s="539">
        <f t="shared" si="50"/>
        <v>0</v>
      </c>
      <c r="R28" s="541">
        <f t="shared" si="50"/>
        <v>0</v>
      </c>
      <c r="S28" s="539">
        <f t="shared" si="50"/>
        <v>0</v>
      </c>
      <c r="T28" s="537">
        <f t="shared" si="50"/>
        <v>0</v>
      </c>
      <c r="U28" s="538">
        <f t="shared" si="50"/>
        <v>0</v>
      </c>
      <c r="V28" s="539">
        <f t="shared" si="50"/>
        <v>0</v>
      </c>
      <c r="W28" s="540">
        <f t="shared" si="50"/>
        <v>0</v>
      </c>
      <c r="X28" s="539">
        <f t="shared" si="50"/>
        <v>0</v>
      </c>
      <c r="Y28" s="539">
        <f t="shared" si="50"/>
        <v>0</v>
      </c>
      <c r="Z28" s="541">
        <f t="shared" si="50"/>
        <v>0</v>
      </c>
      <c r="AA28" s="539">
        <f t="shared" si="50"/>
        <v>0</v>
      </c>
      <c r="AB28" s="537">
        <f t="shared" si="50"/>
        <v>0</v>
      </c>
      <c r="AC28" s="722">
        <f t="shared" si="38"/>
        <v>0</v>
      </c>
      <c r="AD28" s="539">
        <f t="shared" si="50"/>
        <v>0</v>
      </c>
      <c r="AE28" s="540">
        <f t="shared" si="50"/>
        <v>0</v>
      </c>
      <c r="AF28" s="539">
        <f t="shared" si="50"/>
        <v>0</v>
      </c>
      <c r="AG28" s="539">
        <f t="shared" si="50"/>
        <v>0</v>
      </c>
      <c r="AH28" s="541">
        <f t="shared" si="50"/>
        <v>0</v>
      </c>
      <c r="AI28" s="539">
        <f t="shared" si="50"/>
        <v>0</v>
      </c>
      <c r="AJ28" s="537">
        <f t="shared" si="50"/>
        <v>0</v>
      </c>
      <c r="AK28" s="538">
        <f t="shared" si="50"/>
        <v>0</v>
      </c>
      <c r="AL28" s="539">
        <f t="shared" si="50"/>
        <v>0</v>
      </c>
      <c r="AM28" s="540">
        <f t="shared" si="50"/>
        <v>0</v>
      </c>
      <c r="AN28" s="539">
        <f t="shared" si="50"/>
        <v>0</v>
      </c>
      <c r="AO28" s="539">
        <f t="shared" si="50"/>
        <v>0</v>
      </c>
      <c r="AP28" s="541">
        <f t="shared" si="50"/>
        <v>0</v>
      </c>
      <c r="AQ28" s="539">
        <f t="shared" si="50"/>
        <v>0</v>
      </c>
      <c r="AR28" s="537">
        <f t="shared" ref="AR28:BW28" si="51">IF(AND(AR$12&gt;=$J$28,AR$12&lt;$K$28),"*",0)</f>
        <v>0</v>
      </c>
      <c r="AS28" s="538">
        <f t="shared" si="51"/>
        <v>0</v>
      </c>
      <c r="AT28" s="539">
        <f t="shared" si="51"/>
        <v>0</v>
      </c>
      <c r="AU28" s="540">
        <f t="shared" si="51"/>
        <v>0</v>
      </c>
      <c r="AV28" s="539">
        <f t="shared" si="51"/>
        <v>0</v>
      </c>
      <c r="AW28" s="539">
        <f t="shared" si="51"/>
        <v>0</v>
      </c>
      <c r="AX28" s="541">
        <f t="shared" si="51"/>
        <v>0</v>
      </c>
      <c r="AY28" s="539">
        <f t="shared" si="51"/>
        <v>0</v>
      </c>
      <c r="AZ28" s="537">
        <f t="shared" si="51"/>
        <v>0</v>
      </c>
      <c r="BA28" s="538">
        <f t="shared" si="51"/>
        <v>0</v>
      </c>
      <c r="BB28" s="539">
        <f t="shared" si="51"/>
        <v>0</v>
      </c>
      <c r="BC28" s="540">
        <f t="shared" si="51"/>
        <v>0</v>
      </c>
      <c r="BD28" s="539">
        <f t="shared" si="51"/>
        <v>0</v>
      </c>
      <c r="BE28" s="539">
        <f t="shared" si="51"/>
        <v>0</v>
      </c>
      <c r="BF28" s="541">
        <f t="shared" si="51"/>
        <v>0</v>
      </c>
      <c r="BG28" s="539">
        <f t="shared" si="51"/>
        <v>0</v>
      </c>
      <c r="BH28" s="537">
        <f t="shared" si="51"/>
        <v>0</v>
      </c>
      <c r="BI28" s="538">
        <f t="shared" si="51"/>
        <v>0</v>
      </c>
      <c r="BJ28" s="539">
        <f t="shared" si="51"/>
        <v>0</v>
      </c>
      <c r="BK28" s="540">
        <f t="shared" si="51"/>
        <v>0</v>
      </c>
      <c r="BL28" s="539">
        <f t="shared" si="51"/>
        <v>0</v>
      </c>
      <c r="BM28" s="539">
        <f t="shared" si="51"/>
        <v>0</v>
      </c>
      <c r="BN28" s="541">
        <f t="shared" si="51"/>
        <v>0</v>
      </c>
      <c r="BO28" s="539">
        <f t="shared" si="51"/>
        <v>0</v>
      </c>
      <c r="BP28" s="537">
        <f t="shared" si="51"/>
        <v>0</v>
      </c>
      <c r="BQ28" s="538">
        <f t="shared" si="51"/>
        <v>0</v>
      </c>
      <c r="BR28" s="539">
        <f t="shared" si="51"/>
        <v>0</v>
      </c>
      <c r="BS28" s="540">
        <f t="shared" si="51"/>
        <v>0</v>
      </c>
      <c r="BT28" s="539">
        <f t="shared" si="51"/>
        <v>0</v>
      </c>
      <c r="BU28" s="539">
        <f t="shared" si="51"/>
        <v>0</v>
      </c>
      <c r="BV28" s="541">
        <f t="shared" si="51"/>
        <v>0</v>
      </c>
      <c r="BW28" s="539">
        <f t="shared" si="51"/>
        <v>0</v>
      </c>
      <c r="BX28" s="537">
        <f t="shared" ref="BX28:CM28" si="52">IF(AND(BX$12&gt;=$J$28,BX$12&lt;$K$28),"*",0)</f>
        <v>0</v>
      </c>
      <c r="BY28" s="538">
        <f t="shared" si="52"/>
        <v>0</v>
      </c>
      <c r="BZ28" s="539">
        <f t="shared" si="52"/>
        <v>0</v>
      </c>
      <c r="CA28" s="540">
        <f t="shared" si="52"/>
        <v>0</v>
      </c>
      <c r="CB28" s="539">
        <f t="shared" si="52"/>
        <v>0</v>
      </c>
      <c r="CC28" s="539">
        <f t="shared" si="52"/>
        <v>0</v>
      </c>
      <c r="CD28" s="541">
        <f t="shared" si="52"/>
        <v>0</v>
      </c>
      <c r="CE28" s="539">
        <f t="shared" si="52"/>
        <v>0</v>
      </c>
      <c r="CF28" s="537">
        <f t="shared" si="52"/>
        <v>0</v>
      </c>
      <c r="CG28" s="538">
        <f t="shared" si="52"/>
        <v>0</v>
      </c>
      <c r="CH28" s="539">
        <f t="shared" si="52"/>
        <v>0</v>
      </c>
      <c r="CI28" s="540">
        <f t="shared" si="52"/>
        <v>0</v>
      </c>
      <c r="CJ28" s="539">
        <f t="shared" si="52"/>
        <v>0</v>
      </c>
      <c r="CK28" s="539">
        <f t="shared" si="52"/>
        <v>0</v>
      </c>
      <c r="CL28" s="541">
        <f t="shared" si="52"/>
        <v>0</v>
      </c>
      <c r="CM28" s="539">
        <f t="shared" si="52"/>
        <v>0</v>
      </c>
      <c r="CN28" s="1128">
        <f t="shared" si="4"/>
        <v>0</v>
      </c>
      <c r="CO28" s="1129"/>
      <c r="CP28" s="1123">
        <f>IF(CN28=0,0,LOOKUP(CN28,ﾃﾞｰﾀ入力!$AR$13:'ﾃﾞｰﾀ入力'!$AR$34,ﾃﾞｰﾀ入力!$AS$13:'ﾃﾞｰﾀ入力'!$AS$34))</f>
        <v>0</v>
      </c>
      <c r="CQ28" s="1123"/>
      <c r="CR28" s="294">
        <f t="shared" si="5"/>
        <v>0</v>
      </c>
      <c r="CS28" s="294">
        <f t="shared" si="6"/>
        <v>0</v>
      </c>
      <c r="CT28" s="294">
        <f t="shared" si="7"/>
        <v>0</v>
      </c>
      <c r="CU28" s="295">
        <f t="shared" si="12"/>
        <v>0</v>
      </c>
      <c r="CV28" s="296">
        <f>IF(H28=0,0,LOOKUP(H28,ﾃﾞｰﾀ入力!$C$3:'ﾃﾞｰﾀ入力'!$C$52,ﾃﾞｰﾀ入力!$E$3:'ﾃﾞｰﾀ入力'!$E$51))</f>
        <v>0</v>
      </c>
      <c r="CW28" s="297">
        <f>IF(H28=0,0,LOOKUP(H28,ﾃﾞｰﾀ入力!$C$3:'ﾃﾞｰﾀ入力'!$C$52,ﾃﾞｰﾀ入力!$F$3:'ﾃﾞｰﾀ入力'!$F$51))</f>
        <v>0</v>
      </c>
      <c r="CY28" s="69"/>
      <c r="CZ28" s="69"/>
      <c r="DA28" s="69"/>
    </row>
    <row r="29" spans="1:105" ht="22.5" customHeight="1">
      <c r="A29" s="443">
        <f t="shared" si="8"/>
        <v>16</v>
      </c>
      <c r="B29" s="269" t="str">
        <f>ｼﾌﾄ原本!C20</f>
        <v>Y.Y</v>
      </c>
      <c r="C29" s="780" t="str">
        <f>ｼﾌﾄ原本!AD20</f>
        <v>X</v>
      </c>
      <c r="D29" s="435">
        <f>IF(COUNTIF($H$14:$H$30,16),VLOOKUP(16,$H$14:$CU$30,3,FALSE),0)</f>
        <v>0</v>
      </c>
      <c r="E29" s="423">
        <f>IF(COUNTIF($H$14:$H$30,16),VLOOKUP(16,$H$14:$CU$30,4,FALSE),0)</f>
        <v>0</v>
      </c>
      <c r="F29" s="426">
        <f>IF(COUNTIF($H$14:$H$30,16),VLOOKUP(16,$H$14:$CU$30,92,FALSE),0)</f>
        <v>0</v>
      </c>
      <c r="G29" s="436">
        <f>IF(COUNTIF($H$14:$H$30,16),VLOOKUP(16,$H$14:$CW$30,94,FALSE),0)</f>
        <v>0</v>
      </c>
      <c r="H29" s="810"/>
      <c r="I29" s="798">
        <f>IF(H29=0,0,LOOKUP(H29,ﾃﾞｰﾀ入力!$C$3:'ﾃﾞｰﾀ入力'!$C$40,ﾃﾞｰﾀ入力!$D$3:'ﾃﾞｰﾀ入力'!$D$40))</f>
        <v>0</v>
      </c>
      <c r="J29" s="815"/>
      <c r="K29" s="816"/>
      <c r="L29" s="632">
        <f t="shared" ref="L29:AQ29" si="53">IF(AND(L$12&gt;=$J$29,L$12&lt;$K$29),"*",0)</f>
        <v>0</v>
      </c>
      <c r="M29" s="626">
        <f t="shared" si="53"/>
        <v>0</v>
      </c>
      <c r="N29" s="627">
        <f t="shared" si="53"/>
        <v>0</v>
      </c>
      <c r="O29" s="628">
        <f t="shared" si="53"/>
        <v>0</v>
      </c>
      <c r="P29" s="537">
        <f t="shared" si="53"/>
        <v>0</v>
      </c>
      <c r="Q29" s="539">
        <f t="shared" si="53"/>
        <v>0</v>
      </c>
      <c r="R29" s="541">
        <f t="shared" si="53"/>
        <v>0</v>
      </c>
      <c r="S29" s="539">
        <f t="shared" si="53"/>
        <v>0</v>
      </c>
      <c r="T29" s="537">
        <f t="shared" si="53"/>
        <v>0</v>
      </c>
      <c r="U29" s="538">
        <f t="shared" si="53"/>
        <v>0</v>
      </c>
      <c r="V29" s="539">
        <f t="shared" si="53"/>
        <v>0</v>
      </c>
      <c r="W29" s="540">
        <f t="shared" si="53"/>
        <v>0</v>
      </c>
      <c r="X29" s="539">
        <f t="shared" si="53"/>
        <v>0</v>
      </c>
      <c r="Y29" s="539">
        <f t="shared" si="53"/>
        <v>0</v>
      </c>
      <c r="Z29" s="541">
        <f t="shared" si="53"/>
        <v>0</v>
      </c>
      <c r="AA29" s="539">
        <f t="shared" si="53"/>
        <v>0</v>
      </c>
      <c r="AB29" s="537">
        <f t="shared" si="53"/>
        <v>0</v>
      </c>
      <c r="AC29" s="722">
        <f t="shared" si="38"/>
        <v>0</v>
      </c>
      <c r="AD29" s="539">
        <f t="shared" si="53"/>
        <v>0</v>
      </c>
      <c r="AE29" s="540">
        <f t="shared" si="53"/>
        <v>0</v>
      </c>
      <c r="AF29" s="539">
        <f t="shared" si="53"/>
        <v>0</v>
      </c>
      <c r="AG29" s="539">
        <f t="shared" si="53"/>
        <v>0</v>
      </c>
      <c r="AH29" s="541">
        <f t="shared" si="53"/>
        <v>0</v>
      </c>
      <c r="AI29" s="539">
        <f t="shared" si="53"/>
        <v>0</v>
      </c>
      <c r="AJ29" s="537">
        <f t="shared" si="53"/>
        <v>0</v>
      </c>
      <c r="AK29" s="538">
        <f t="shared" si="53"/>
        <v>0</v>
      </c>
      <c r="AL29" s="539">
        <f t="shared" si="53"/>
        <v>0</v>
      </c>
      <c r="AM29" s="540">
        <f t="shared" si="53"/>
        <v>0</v>
      </c>
      <c r="AN29" s="539">
        <f t="shared" si="53"/>
        <v>0</v>
      </c>
      <c r="AO29" s="539">
        <f t="shared" si="53"/>
        <v>0</v>
      </c>
      <c r="AP29" s="541">
        <f t="shared" si="53"/>
        <v>0</v>
      </c>
      <c r="AQ29" s="539">
        <f t="shared" si="53"/>
        <v>0</v>
      </c>
      <c r="AR29" s="537">
        <f t="shared" ref="AR29:BW29" si="54">IF(AND(AR$12&gt;=$J$29,AR$12&lt;$K$29),"*",0)</f>
        <v>0</v>
      </c>
      <c r="AS29" s="538">
        <f t="shared" si="54"/>
        <v>0</v>
      </c>
      <c r="AT29" s="539">
        <f t="shared" si="54"/>
        <v>0</v>
      </c>
      <c r="AU29" s="540">
        <f t="shared" si="54"/>
        <v>0</v>
      </c>
      <c r="AV29" s="539">
        <f t="shared" si="54"/>
        <v>0</v>
      </c>
      <c r="AW29" s="539">
        <f t="shared" si="54"/>
        <v>0</v>
      </c>
      <c r="AX29" s="541">
        <f t="shared" si="54"/>
        <v>0</v>
      </c>
      <c r="AY29" s="539">
        <f t="shared" si="54"/>
        <v>0</v>
      </c>
      <c r="AZ29" s="537">
        <f t="shared" si="54"/>
        <v>0</v>
      </c>
      <c r="BA29" s="538">
        <f t="shared" si="54"/>
        <v>0</v>
      </c>
      <c r="BB29" s="539">
        <f t="shared" si="54"/>
        <v>0</v>
      </c>
      <c r="BC29" s="540">
        <f t="shared" si="54"/>
        <v>0</v>
      </c>
      <c r="BD29" s="539">
        <f t="shared" si="54"/>
        <v>0</v>
      </c>
      <c r="BE29" s="539">
        <f t="shared" si="54"/>
        <v>0</v>
      </c>
      <c r="BF29" s="541">
        <f t="shared" si="54"/>
        <v>0</v>
      </c>
      <c r="BG29" s="539">
        <f t="shared" si="54"/>
        <v>0</v>
      </c>
      <c r="BH29" s="537">
        <f t="shared" si="54"/>
        <v>0</v>
      </c>
      <c r="BI29" s="538">
        <f t="shared" si="54"/>
        <v>0</v>
      </c>
      <c r="BJ29" s="539">
        <f t="shared" si="54"/>
        <v>0</v>
      </c>
      <c r="BK29" s="540">
        <f t="shared" si="54"/>
        <v>0</v>
      </c>
      <c r="BL29" s="539">
        <f t="shared" si="54"/>
        <v>0</v>
      </c>
      <c r="BM29" s="539">
        <f t="shared" si="54"/>
        <v>0</v>
      </c>
      <c r="BN29" s="541">
        <f t="shared" si="54"/>
        <v>0</v>
      </c>
      <c r="BO29" s="539">
        <f t="shared" si="54"/>
        <v>0</v>
      </c>
      <c r="BP29" s="537">
        <f t="shared" si="54"/>
        <v>0</v>
      </c>
      <c r="BQ29" s="538">
        <f t="shared" si="54"/>
        <v>0</v>
      </c>
      <c r="BR29" s="539">
        <f t="shared" si="54"/>
        <v>0</v>
      </c>
      <c r="BS29" s="540">
        <f t="shared" si="54"/>
        <v>0</v>
      </c>
      <c r="BT29" s="539">
        <f t="shared" si="54"/>
        <v>0</v>
      </c>
      <c r="BU29" s="539">
        <f t="shared" si="54"/>
        <v>0</v>
      </c>
      <c r="BV29" s="541">
        <f t="shared" si="54"/>
        <v>0</v>
      </c>
      <c r="BW29" s="539">
        <f t="shared" si="54"/>
        <v>0</v>
      </c>
      <c r="BX29" s="537">
        <f t="shared" ref="BX29:CM29" si="55">IF(AND(BX$12&gt;=$J$29,BX$12&lt;$K$29),"*",0)</f>
        <v>0</v>
      </c>
      <c r="BY29" s="538">
        <f t="shared" si="55"/>
        <v>0</v>
      </c>
      <c r="BZ29" s="539">
        <f t="shared" si="55"/>
        <v>0</v>
      </c>
      <c r="CA29" s="540">
        <f t="shared" si="55"/>
        <v>0</v>
      </c>
      <c r="CB29" s="539">
        <f t="shared" si="55"/>
        <v>0</v>
      </c>
      <c r="CC29" s="539">
        <f t="shared" si="55"/>
        <v>0</v>
      </c>
      <c r="CD29" s="541">
        <f t="shared" si="55"/>
        <v>0</v>
      </c>
      <c r="CE29" s="539">
        <f t="shared" si="55"/>
        <v>0</v>
      </c>
      <c r="CF29" s="537">
        <f t="shared" si="55"/>
        <v>0</v>
      </c>
      <c r="CG29" s="538">
        <f t="shared" si="55"/>
        <v>0</v>
      </c>
      <c r="CH29" s="539">
        <f t="shared" si="55"/>
        <v>0</v>
      </c>
      <c r="CI29" s="540">
        <f t="shared" si="55"/>
        <v>0</v>
      </c>
      <c r="CJ29" s="539">
        <f t="shared" si="55"/>
        <v>0</v>
      </c>
      <c r="CK29" s="539">
        <f t="shared" si="55"/>
        <v>0</v>
      </c>
      <c r="CL29" s="541">
        <f t="shared" si="55"/>
        <v>0</v>
      </c>
      <c r="CM29" s="539">
        <f t="shared" si="55"/>
        <v>0</v>
      </c>
      <c r="CN29" s="1128">
        <f t="shared" si="4"/>
        <v>0</v>
      </c>
      <c r="CO29" s="1129"/>
      <c r="CP29" s="1123">
        <f>IF(CN29=0,0,LOOKUP(CN29,ﾃﾞｰﾀ入力!$AR$13:'ﾃﾞｰﾀ入力'!$AR$34,ﾃﾞｰﾀ入力!$AS$13:'ﾃﾞｰﾀ入力'!$AS$34))</f>
        <v>0</v>
      </c>
      <c r="CQ29" s="1123"/>
      <c r="CR29" s="294">
        <f t="shared" si="5"/>
        <v>0</v>
      </c>
      <c r="CS29" s="294">
        <f t="shared" si="6"/>
        <v>0</v>
      </c>
      <c r="CT29" s="294">
        <f t="shared" si="7"/>
        <v>0</v>
      </c>
      <c r="CU29" s="295">
        <f t="shared" si="12"/>
        <v>0</v>
      </c>
      <c r="CV29" s="296">
        <f>IF(H29=0,0,LOOKUP(H29,ﾃﾞｰﾀ入力!$C$3:'ﾃﾞｰﾀ入力'!$C$52,ﾃﾞｰﾀ入力!$E$3:'ﾃﾞｰﾀ入力'!$E$51))</f>
        <v>0</v>
      </c>
      <c r="CW29" s="297">
        <f>IF(H29=0,0,LOOKUP(H29,ﾃﾞｰﾀ入力!$C$3:'ﾃﾞｰﾀ入力'!$C$52,ﾃﾞｰﾀ入力!$F$3:'ﾃﾞｰﾀ入力'!$F$51))</f>
        <v>0</v>
      </c>
      <c r="CY29" s="69"/>
      <c r="CZ29" s="69"/>
      <c r="DA29" s="69"/>
    </row>
    <row r="30" spans="1:105" ht="22.5" customHeight="1" thickBot="1">
      <c r="A30" s="443">
        <f t="shared" si="8"/>
        <v>17</v>
      </c>
      <c r="B30" s="269" t="str">
        <f>ｼﾌﾄ原本!C21</f>
        <v>S.U</v>
      </c>
      <c r="C30" s="780" t="str">
        <f>ｼﾌﾄ原本!AD21</f>
        <v>11-L</v>
      </c>
      <c r="D30" s="435">
        <f>IF(COUNTIF($H$14:$H$30,17),VLOOKUP(17,$H$14:$CU$30,3,FALSE),0)</f>
        <v>17</v>
      </c>
      <c r="E30" s="423">
        <f>IF(COUNTIF($H$14:$H$30,17),VLOOKUP(17,$H$14:$CU$30,4,FALSE),0)</f>
        <v>22.75</v>
      </c>
      <c r="F30" s="426">
        <f ca="1">IF(COUNTIF($H$14:$H$30,17),VLOOKUP(17,$H$14:$CU$30,92,FALSE),0)</f>
        <v>6666.375</v>
      </c>
      <c r="G30" s="436">
        <f ca="1">IF(COUNTIF($H$14:$H$30,17),VLOOKUP(17,$H$14:$CW$30,94,FALSE),0)</f>
        <v>418</v>
      </c>
      <c r="H30" s="810"/>
      <c r="I30" s="803">
        <f>IF(H30=0,0,LOOKUP(H30,ﾃﾞｰﾀ入力!$C$3:'ﾃﾞｰﾀ入力'!$C$40,ﾃﾞｰﾀ入力!$D$3:'ﾃﾞｰﾀ入力'!$D$40))</f>
        <v>0</v>
      </c>
      <c r="J30" s="817"/>
      <c r="K30" s="818"/>
      <c r="L30" s="657">
        <f t="shared" ref="L30:AQ30" si="56">IF(AND(L12&gt;=$J$30,L12&lt;$K$30),"*",0)</f>
        <v>0</v>
      </c>
      <c r="M30" s="658">
        <f t="shared" si="56"/>
        <v>0</v>
      </c>
      <c r="N30" s="659">
        <f t="shared" si="56"/>
        <v>0</v>
      </c>
      <c r="O30" s="660">
        <f t="shared" si="56"/>
        <v>0</v>
      </c>
      <c r="P30" s="552">
        <f t="shared" si="56"/>
        <v>0</v>
      </c>
      <c r="Q30" s="651">
        <f t="shared" si="56"/>
        <v>0</v>
      </c>
      <c r="R30" s="652">
        <f t="shared" si="56"/>
        <v>0</v>
      </c>
      <c r="S30" s="651">
        <f t="shared" si="56"/>
        <v>0</v>
      </c>
      <c r="T30" s="653">
        <f t="shared" si="56"/>
        <v>0</v>
      </c>
      <c r="U30" s="654">
        <f t="shared" si="56"/>
        <v>0</v>
      </c>
      <c r="V30" s="651">
        <f t="shared" si="56"/>
        <v>0</v>
      </c>
      <c r="W30" s="650">
        <f t="shared" si="56"/>
        <v>0</v>
      </c>
      <c r="X30" s="651">
        <f t="shared" si="56"/>
        <v>0</v>
      </c>
      <c r="Y30" s="651">
        <f t="shared" si="56"/>
        <v>0</v>
      </c>
      <c r="Z30" s="652">
        <f t="shared" si="56"/>
        <v>0</v>
      </c>
      <c r="AA30" s="651">
        <f t="shared" si="56"/>
        <v>0</v>
      </c>
      <c r="AB30" s="653">
        <f t="shared" si="56"/>
        <v>0</v>
      </c>
      <c r="AC30" s="722">
        <f t="shared" si="38"/>
        <v>0</v>
      </c>
      <c r="AD30" s="651">
        <f t="shared" si="56"/>
        <v>0</v>
      </c>
      <c r="AE30" s="650">
        <f t="shared" si="56"/>
        <v>0</v>
      </c>
      <c r="AF30" s="651">
        <f t="shared" si="56"/>
        <v>0</v>
      </c>
      <c r="AG30" s="651">
        <f t="shared" si="56"/>
        <v>0</v>
      </c>
      <c r="AH30" s="652">
        <f t="shared" si="56"/>
        <v>0</v>
      </c>
      <c r="AI30" s="651">
        <f t="shared" si="56"/>
        <v>0</v>
      </c>
      <c r="AJ30" s="653">
        <f t="shared" si="56"/>
        <v>0</v>
      </c>
      <c r="AK30" s="654">
        <f t="shared" si="56"/>
        <v>0</v>
      </c>
      <c r="AL30" s="651">
        <f t="shared" si="56"/>
        <v>0</v>
      </c>
      <c r="AM30" s="650">
        <f t="shared" si="56"/>
        <v>0</v>
      </c>
      <c r="AN30" s="651">
        <f t="shared" si="56"/>
        <v>0</v>
      </c>
      <c r="AO30" s="651">
        <f t="shared" si="56"/>
        <v>0</v>
      </c>
      <c r="AP30" s="652">
        <f t="shared" si="56"/>
        <v>0</v>
      </c>
      <c r="AQ30" s="651">
        <f t="shared" si="56"/>
        <v>0</v>
      </c>
      <c r="AR30" s="653">
        <f t="shared" ref="AR30:BW30" si="57">IF(AND(AR12&gt;=$J$30,AR12&lt;$K$30),"*",0)</f>
        <v>0</v>
      </c>
      <c r="AS30" s="654">
        <f t="shared" si="57"/>
        <v>0</v>
      </c>
      <c r="AT30" s="651">
        <f t="shared" si="57"/>
        <v>0</v>
      </c>
      <c r="AU30" s="650">
        <f t="shared" si="57"/>
        <v>0</v>
      </c>
      <c r="AV30" s="651">
        <f t="shared" si="57"/>
        <v>0</v>
      </c>
      <c r="AW30" s="651">
        <f t="shared" si="57"/>
        <v>0</v>
      </c>
      <c r="AX30" s="652">
        <f t="shared" si="57"/>
        <v>0</v>
      </c>
      <c r="AY30" s="651">
        <f t="shared" si="57"/>
        <v>0</v>
      </c>
      <c r="AZ30" s="653">
        <f t="shared" si="57"/>
        <v>0</v>
      </c>
      <c r="BA30" s="654">
        <f t="shared" si="57"/>
        <v>0</v>
      </c>
      <c r="BB30" s="651">
        <f t="shared" si="57"/>
        <v>0</v>
      </c>
      <c r="BC30" s="650">
        <f t="shared" si="57"/>
        <v>0</v>
      </c>
      <c r="BD30" s="651">
        <f t="shared" si="57"/>
        <v>0</v>
      </c>
      <c r="BE30" s="651">
        <f t="shared" si="57"/>
        <v>0</v>
      </c>
      <c r="BF30" s="652">
        <f t="shared" si="57"/>
        <v>0</v>
      </c>
      <c r="BG30" s="651">
        <f t="shared" si="57"/>
        <v>0</v>
      </c>
      <c r="BH30" s="653">
        <f t="shared" si="57"/>
        <v>0</v>
      </c>
      <c r="BI30" s="654">
        <f t="shared" si="57"/>
        <v>0</v>
      </c>
      <c r="BJ30" s="651">
        <f t="shared" si="57"/>
        <v>0</v>
      </c>
      <c r="BK30" s="650">
        <f t="shared" si="57"/>
        <v>0</v>
      </c>
      <c r="BL30" s="651">
        <f t="shared" si="57"/>
        <v>0</v>
      </c>
      <c r="BM30" s="651">
        <f t="shared" si="57"/>
        <v>0</v>
      </c>
      <c r="BN30" s="652">
        <f t="shared" si="57"/>
        <v>0</v>
      </c>
      <c r="BO30" s="651">
        <f t="shared" si="57"/>
        <v>0</v>
      </c>
      <c r="BP30" s="653">
        <f t="shared" si="57"/>
        <v>0</v>
      </c>
      <c r="BQ30" s="654">
        <f t="shared" si="57"/>
        <v>0</v>
      </c>
      <c r="BR30" s="651">
        <f t="shared" si="57"/>
        <v>0</v>
      </c>
      <c r="BS30" s="650">
        <f t="shared" si="57"/>
        <v>0</v>
      </c>
      <c r="BT30" s="651">
        <f t="shared" si="57"/>
        <v>0</v>
      </c>
      <c r="BU30" s="651">
        <f t="shared" si="57"/>
        <v>0</v>
      </c>
      <c r="BV30" s="652">
        <f t="shared" si="57"/>
        <v>0</v>
      </c>
      <c r="BW30" s="651">
        <f t="shared" si="57"/>
        <v>0</v>
      </c>
      <c r="BX30" s="653">
        <f t="shared" ref="BX30:CM30" si="58">IF(AND(BX12&gt;=$J$30,BX12&lt;$K$30),"*",0)</f>
        <v>0</v>
      </c>
      <c r="BY30" s="654">
        <f t="shared" si="58"/>
        <v>0</v>
      </c>
      <c r="BZ30" s="651">
        <f t="shared" si="58"/>
        <v>0</v>
      </c>
      <c r="CA30" s="650">
        <f t="shared" si="58"/>
        <v>0</v>
      </c>
      <c r="CB30" s="651">
        <f t="shared" si="58"/>
        <v>0</v>
      </c>
      <c r="CC30" s="651">
        <f t="shared" si="58"/>
        <v>0</v>
      </c>
      <c r="CD30" s="652">
        <f t="shared" si="58"/>
        <v>0</v>
      </c>
      <c r="CE30" s="651">
        <f t="shared" si="58"/>
        <v>0</v>
      </c>
      <c r="CF30" s="653">
        <f t="shared" si="58"/>
        <v>0</v>
      </c>
      <c r="CG30" s="654">
        <f t="shared" si="58"/>
        <v>0</v>
      </c>
      <c r="CH30" s="651">
        <f t="shared" si="58"/>
        <v>0</v>
      </c>
      <c r="CI30" s="650">
        <f t="shared" si="58"/>
        <v>0</v>
      </c>
      <c r="CJ30" s="651">
        <f t="shared" si="58"/>
        <v>0</v>
      </c>
      <c r="CK30" s="651">
        <f t="shared" si="58"/>
        <v>0</v>
      </c>
      <c r="CL30" s="652">
        <f t="shared" si="58"/>
        <v>0</v>
      </c>
      <c r="CM30" s="651">
        <f t="shared" si="58"/>
        <v>0</v>
      </c>
      <c r="CN30" s="1393">
        <f t="shared" si="4"/>
        <v>0</v>
      </c>
      <c r="CO30" s="1394"/>
      <c r="CP30" s="1392">
        <f>IF(CN30=0,0,LOOKUP(CN30,ﾃﾞｰﾀ入力!$AR$13:'ﾃﾞｰﾀ入力'!$AR$34,ﾃﾞｰﾀ入力!$AS$13:'ﾃﾞｰﾀ入力'!$AS$34))</f>
        <v>0</v>
      </c>
      <c r="CQ30" s="1392"/>
      <c r="CR30" s="307">
        <f t="shared" si="5"/>
        <v>0</v>
      </c>
      <c r="CS30" s="307">
        <f t="shared" si="6"/>
        <v>0</v>
      </c>
      <c r="CT30" s="307">
        <f t="shared" si="7"/>
        <v>0</v>
      </c>
      <c r="CU30" s="308">
        <f t="shared" si="12"/>
        <v>0</v>
      </c>
      <c r="CV30" s="309">
        <f>IF(H30=0,0,LOOKUP(H30,ﾃﾞｰﾀ入力!$C$3:'ﾃﾞｰﾀ入力'!$C$52,ﾃﾞｰﾀ入力!$E$3:'ﾃﾞｰﾀ入力'!$E$51))</f>
        <v>0</v>
      </c>
      <c r="CW30" s="310">
        <f>IF(H30=0,0,LOOKUP(H30,ﾃﾞｰﾀ入力!$C$3:'ﾃﾞｰﾀ入力'!$C$52,ﾃﾞｰﾀ入力!$F$3:'ﾃﾞｰﾀ入力'!$F$51))</f>
        <v>0</v>
      </c>
      <c r="CY30" s="69"/>
      <c r="CZ30" s="69"/>
      <c r="DA30" s="69"/>
    </row>
    <row r="31" spans="1:105" ht="22.5" customHeight="1" thickBot="1">
      <c r="A31" s="443">
        <f t="shared" si="8"/>
        <v>18</v>
      </c>
      <c r="B31" s="269" t="str">
        <f>ｼﾌﾄ原本!C22</f>
        <v>A.A</v>
      </c>
      <c r="C31" s="780" t="str">
        <f>ｼﾌﾄ原本!AD22</f>
        <v>X</v>
      </c>
      <c r="D31" s="435">
        <f>IF(COUNTIF($H$14:$H$30,18),VLOOKUP(18,$H$14:$CU$30,3,FALSE),0)</f>
        <v>0</v>
      </c>
      <c r="E31" s="429">
        <f>IF(COUNTIF($H$14:$H$30,18),VLOOKUP(18,$H$14:$CU$30,4,FALSE),0)</f>
        <v>0</v>
      </c>
      <c r="F31" s="430">
        <f>IF(COUNTIF($H$14:$H$30,18),VLOOKUP(18,$H$14:$CU$30,92,FALSE),0)</f>
        <v>0</v>
      </c>
      <c r="G31" s="431">
        <f>IF(COUNTIF($H$14:$H$30,18),VLOOKUP(18,$H$14:$CW$30,94,FALSE),0)</f>
        <v>0</v>
      </c>
      <c r="I31" s="311">
        <f>COUNT(H14:H30)</f>
        <v>10</v>
      </c>
      <c r="J31" s="382" t="s">
        <v>187</v>
      </c>
      <c r="K31" s="383"/>
      <c r="L31" s="1391">
        <f>(68-COUNT(L$14:O$30))/4</f>
        <v>0</v>
      </c>
      <c r="M31" s="1391"/>
      <c r="N31" s="1391"/>
      <c r="O31" s="1391"/>
      <c r="P31" s="1391">
        <f>(68-COUNT(P$14:S$30))/4</f>
        <v>0</v>
      </c>
      <c r="Q31" s="1391"/>
      <c r="R31" s="1391"/>
      <c r="S31" s="1391"/>
      <c r="T31" s="1391">
        <f>(68-COUNT(T$14:W$30))/4</f>
        <v>0.25</v>
      </c>
      <c r="U31" s="1391"/>
      <c r="V31" s="1391"/>
      <c r="W31" s="1391"/>
      <c r="X31" s="1391">
        <f>(68-COUNT(X$14:AA$30))/4</f>
        <v>3</v>
      </c>
      <c r="Y31" s="1391"/>
      <c r="Z31" s="1391"/>
      <c r="AA31" s="1391"/>
      <c r="AB31" s="1391">
        <f>(68-COUNT(AB$14:AE$30))/4</f>
        <v>4</v>
      </c>
      <c r="AC31" s="1391"/>
      <c r="AD31" s="1391"/>
      <c r="AE31" s="1391"/>
      <c r="AF31" s="1391">
        <f>(68-COUNT(AF$14:AI$30))/4</f>
        <v>4</v>
      </c>
      <c r="AG31" s="1391"/>
      <c r="AH31" s="1391"/>
      <c r="AI31" s="1391"/>
      <c r="AJ31" s="1391">
        <f>(68-COUNT(AJ$14:AM$30))/4</f>
        <v>5</v>
      </c>
      <c r="AK31" s="1391"/>
      <c r="AL31" s="1391"/>
      <c r="AM31" s="1391"/>
      <c r="AN31" s="1391">
        <f>(68-COUNT(AN$14:AQ$30))/4</f>
        <v>6</v>
      </c>
      <c r="AO31" s="1391"/>
      <c r="AP31" s="1391"/>
      <c r="AQ31" s="1391"/>
      <c r="AR31" s="1391">
        <f>(68-COUNT(AR$14:AU$30))/4</f>
        <v>6</v>
      </c>
      <c r="AS31" s="1391"/>
      <c r="AT31" s="1391"/>
      <c r="AU31" s="1391"/>
      <c r="AV31" s="1391">
        <f>(68-COUNT(AV$14:AY$30))/4</f>
        <v>7</v>
      </c>
      <c r="AW31" s="1391"/>
      <c r="AX31" s="1391"/>
      <c r="AY31" s="1391"/>
      <c r="AZ31" s="1391">
        <f>(68-COUNT(AZ$14:BC$30))/4</f>
        <v>6</v>
      </c>
      <c r="BA31" s="1391"/>
      <c r="BB31" s="1391"/>
      <c r="BC31" s="1391"/>
      <c r="BD31" s="1391">
        <f>(68-COUNT(BD$14:BG$30))/4</f>
        <v>6</v>
      </c>
      <c r="BE31" s="1391"/>
      <c r="BF31" s="1391"/>
      <c r="BG31" s="1391"/>
      <c r="BH31" s="1391">
        <f>(68-COUNT(BH$14:BK$30))/4</f>
        <v>4.5</v>
      </c>
      <c r="BI31" s="1391"/>
      <c r="BJ31" s="1391"/>
      <c r="BK31" s="1391"/>
      <c r="BL31" s="1391">
        <f>(68-COUNT(BL$14:BO$30))/4</f>
        <v>4</v>
      </c>
      <c r="BM31" s="1391"/>
      <c r="BN31" s="1391"/>
      <c r="BO31" s="1391"/>
      <c r="BP31" s="1391">
        <f>(68-COUNT(BP$14:BS$30))/4</f>
        <v>4</v>
      </c>
      <c r="BQ31" s="1391"/>
      <c r="BR31" s="1391"/>
      <c r="BS31" s="1391"/>
      <c r="BT31" s="1391">
        <f>(68-COUNT(BT$14:BW$30))/4</f>
        <v>3</v>
      </c>
      <c r="BU31" s="1391"/>
      <c r="BV31" s="1391"/>
      <c r="BW31" s="1391"/>
      <c r="BX31" s="1391">
        <f>(68-COUNT(BX$14:CA$30))/4</f>
        <v>3</v>
      </c>
      <c r="BY31" s="1391"/>
      <c r="BZ31" s="1391"/>
      <c r="CA31" s="1391"/>
      <c r="CB31" s="1391">
        <f>(68-COUNT(CB$14:CE$30))/4</f>
        <v>2.25</v>
      </c>
      <c r="CC31" s="1391"/>
      <c r="CD31" s="1391"/>
      <c r="CE31" s="1391"/>
      <c r="CF31" s="1391">
        <f>(68-COUNT(CF$14:CI$30))/4</f>
        <v>0</v>
      </c>
      <c r="CG31" s="1391"/>
      <c r="CH31" s="1391"/>
      <c r="CI31" s="1391"/>
      <c r="CJ31" s="1391">
        <f>(68-COUNT(CJ$14:CM$30))/4</f>
        <v>0</v>
      </c>
      <c r="CK31" s="1391"/>
      <c r="CL31" s="1391"/>
      <c r="CM31" s="1395"/>
      <c r="CN31" s="1159">
        <f>SUM(CN14:CN30)</f>
        <v>68</v>
      </c>
      <c r="CO31" s="1160"/>
      <c r="CP31" s="1141">
        <f>SUM(CP14:CP30)</f>
        <v>62.5</v>
      </c>
      <c r="CQ31" s="1141"/>
      <c r="CR31" s="312">
        <f>SUM(CR14:CR30)</f>
        <v>2</v>
      </c>
      <c r="CS31" s="312">
        <f>SUM(CS14:CS30)</f>
        <v>2.25</v>
      </c>
      <c r="CT31" s="312">
        <f>SUM(CT14:CT30)</f>
        <v>0.5</v>
      </c>
      <c r="CU31" s="313">
        <f ca="1">SUM(CU14:CU30)</f>
        <v>85413.75</v>
      </c>
      <c r="CV31" s="314"/>
      <c r="CW31" s="315">
        <f ca="1">SUM(CW14:CW30)</f>
        <v>7706</v>
      </c>
      <c r="CY31" s="69"/>
      <c r="CZ31" s="69"/>
      <c r="DA31" s="69"/>
    </row>
    <row r="32" spans="1:105" ht="22.5" customHeight="1" thickBot="1">
      <c r="A32" s="443">
        <f t="shared" si="8"/>
        <v>19</v>
      </c>
      <c r="B32" s="269" t="str">
        <f>ｼﾌﾄ原本!C23</f>
        <v>E.U</v>
      </c>
      <c r="C32" s="780" t="str">
        <f>ｼﾌﾄ原本!AD23</f>
        <v>18-L</v>
      </c>
      <c r="D32" s="435">
        <f>IF(COUNTIF($H$14:$H$30,19),VLOOKUP(19,$H$14:$CU$30,3,FALSE),0)</f>
        <v>18</v>
      </c>
      <c r="E32" s="429">
        <f>IF(COUNTIF($H$14:$H$30,19),VLOOKUP(19,$H$14:$CU$30,4,FALSE),0)</f>
        <v>22.75</v>
      </c>
      <c r="F32" s="430">
        <f ca="1">IF(COUNTIF($H$14:$H$30,19),VLOOKUP(19,$H$14:$CU$30,92,FALSE),0)</f>
        <v>5746.875</v>
      </c>
      <c r="G32" s="431">
        <f ca="1">IF(COUNTIF($H$14:$H$30,19),VLOOKUP(19,$H$14:$CW$30,94,FALSE),0)</f>
        <v>816</v>
      </c>
      <c r="I32" s="316"/>
      <c r="J32" s="1474" t="s">
        <v>188</v>
      </c>
      <c r="K32" s="1475"/>
      <c r="L32" s="1300" t="str">
        <f>IF(ISERROR(L3*1000/(L31-L8-L10)),"",(L3*1000/(L31-L8-L10)))</f>
        <v/>
      </c>
      <c r="M32" s="1300"/>
      <c r="N32" s="1300"/>
      <c r="O32" s="1300"/>
      <c r="P32" s="1300" t="str">
        <f>IF(ISERROR(P3*1000/(P31-P8-P10)),"",(P3*1000/(P31-P8-P10)))</f>
        <v/>
      </c>
      <c r="Q32" s="1300"/>
      <c r="R32" s="1300"/>
      <c r="S32" s="1300"/>
      <c r="T32" s="1300">
        <f>IF(ISERROR(T3*1000/(T31-T8-T10)),"",(T3*1000/(T31-T8-T10)))</f>
        <v>0</v>
      </c>
      <c r="U32" s="1300"/>
      <c r="V32" s="1300"/>
      <c r="W32" s="1300"/>
      <c r="X32" s="1300">
        <f>IF(ISERROR(X3*1000/(X31-X8-X10)),"",X3*1000/(X31-X8-X10))</f>
        <v>0</v>
      </c>
      <c r="Y32" s="1300"/>
      <c r="Z32" s="1300"/>
      <c r="AA32" s="1300"/>
      <c r="AB32" s="1300">
        <f>IF(ISERROR(AB3*1000/(AB31-AB8-AB10)),"",AB3*1000/(AB31-AB8-AB10))</f>
        <v>4000</v>
      </c>
      <c r="AC32" s="1300"/>
      <c r="AD32" s="1300"/>
      <c r="AE32" s="1300"/>
      <c r="AF32" s="1300">
        <f>IF(ISERROR(AF3*1000/(AF31-AF8-AF10)),"",AF3*1000/(AF31-AF8-AF10))</f>
        <v>5250</v>
      </c>
      <c r="AG32" s="1300"/>
      <c r="AH32" s="1300"/>
      <c r="AI32" s="1300"/>
      <c r="AJ32" s="1300">
        <f>IF(ISERROR(AJ3*1000/(AJ31-AJ8-AJ10)),"",AJ3*1000/(AJ31-AJ8-AJ10))</f>
        <v>5000</v>
      </c>
      <c r="AK32" s="1300"/>
      <c r="AL32" s="1300"/>
      <c r="AM32" s="1300"/>
      <c r="AN32" s="1300">
        <f>IF(ISERROR(AN3*1000/(AN31-AN8-AN10)),"",AN3*1000/(AN31-AN8-AN10))</f>
        <v>6000</v>
      </c>
      <c r="AO32" s="1300"/>
      <c r="AP32" s="1300"/>
      <c r="AQ32" s="1300"/>
      <c r="AR32" s="1300">
        <f>IF(ISERROR(AR3*1000/(AR31-AR8-AR10)),"",AR3*1000/(AR31-AR8-AR10))</f>
        <v>7166.666666666667</v>
      </c>
      <c r="AS32" s="1300"/>
      <c r="AT32" s="1300"/>
      <c r="AU32" s="1300"/>
      <c r="AV32" s="1300">
        <f>IF(ISERROR(AV3*1000/(AV31-AV8-AV10)),"",AV3*1000/(AV31-AV8-AV10))</f>
        <v>7714.2857142857147</v>
      </c>
      <c r="AW32" s="1300"/>
      <c r="AX32" s="1300"/>
      <c r="AY32" s="1300"/>
      <c r="AZ32" s="1300">
        <f>IF(ISERROR(AZ3*1000/(AZ31-AZ8-AZ10)),"",AZ3*1000/(AZ31-AZ8-AZ10))</f>
        <v>8666.6666666666661</v>
      </c>
      <c r="BA32" s="1300"/>
      <c r="BB32" s="1300"/>
      <c r="BC32" s="1300"/>
      <c r="BD32" s="1300">
        <f>IF(ISERROR(BD3*1000/(BD31-BD8-BD10)),"",BD3*1000/(BD31-BD8-BD10))</f>
        <v>8666.6666666666661</v>
      </c>
      <c r="BE32" s="1300"/>
      <c r="BF32" s="1300"/>
      <c r="BG32" s="1300"/>
      <c r="BH32" s="1300">
        <f>IF(ISERROR(BH3*1000/(BH31-BH8-BH10)),"",BH3*1000/(BH31-BH8-BH10))</f>
        <v>7111.1111111111113</v>
      </c>
      <c r="BI32" s="1300"/>
      <c r="BJ32" s="1300"/>
      <c r="BK32" s="1300"/>
      <c r="BL32" s="1300">
        <f>IF(ISERROR(BL3*1000/(BL31-BL8-BL10)),"",BL3*1000/(BL31-BL8-BL10))</f>
        <v>6500</v>
      </c>
      <c r="BM32" s="1300"/>
      <c r="BN32" s="1300"/>
      <c r="BO32" s="1300"/>
      <c r="BP32" s="1300">
        <f>IF(ISERROR(BP3*1000/(BP31-BP8-BP10)),"",BP3*1000/(BP31-BP8-BP10))</f>
        <v>5250</v>
      </c>
      <c r="BQ32" s="1300"/>
      <c r="BR32" s="1300"/>
      <c r="BS32" s="1300"/>
      <c r="BT32" s="1300">
        <f>IF(ISERROR(BT3*1000/(BT31-BT8-BT10)),"",BT3*1000/(BT31-BT8-BT10))</f>
        <v>5000</v>
      </c>
      <c r="BU32" s="1300"/>
      <c r="BV32" s="1300"/>
      <c r="BW32" s="1300"/>
      <c r="BX32" s="1300">
        <f>IF(ISERROR(BX3*1000/(BX31-BX8-BX10)),"",BX3*1000/(BX31-BX8-BX10))</f>
        <v>2333.3333333333335</v>
      </c>
      <c r="BY32" s="1300"/>
      <c r="BZ32" s="1300"/>
      <c r="CA32" s="1300"/>
      <c r="CB32" s="1300">
        <f>IF(ISERROR(CB3*1000/(CB31-CB8-CB10)),"",CB3*1000/(CB31-CB8-CB10))</f>
        <v>0</v>
      </c>
      <c r="CC32" s="1300"/>
      <c r="CD32" s="1300"/>
      <c r="CE32" s="1300"/>
      <c r="CF32" s="1300" t="str">
        <f>IF(ISERROR(CF3*1000/(CF31-CF8-CF10)),"",(CF3*1000/(CF31-CF8-CF10)))</f>
        <v/>
      </c>
      <c r="CG32" s="1300"/>
      <c r="CH32" s="1300"/>
      <c r="CI32" s="1300"/>
      <c r="CJ32" s="1300" t="str">
        <f>IF(ISERROR(CJ3*1000/(CJ31-CJ8-CJ10)),"",(CJ3*1000/(CJ31-CJ8-CJ10)))</f>
        <v/>
      </c>
      <c r="CK32" s="1300"/>
      <c r="CL32" s="1300"/>
      <c r="CM32" s="1347"/>
      <c r="CN32" s="238"/>
      <c r="CO32" s="238"/>
      <c r="CP32" s="64"/>
      <c r="CT32" s="64"/>
      <c r="CU32" s="64"/>
      <c r="CV32" s="64"/>
    </row>
    <row r="33" spans="1:126" ht="22.5" customHeight="1" thickBot="1">
      <c r="A33" s="443">
        <f t="shared" si="8"/>
        <v>20</v>
      </c>
      <c r="B33" s="269" t="str">
        <f>ｼﾌﾄ原本!C24</f>
        <v>S.S</v>
      </c>
      <c r="C33" s="780" t="str">
        <f>ｼﾌﾄ原本!AD24</f>
        <v>X</v>
      </c>
      <c r="D33" s="435">
        <f>IF(COUNTIF($H$14:$H$30,20),VLOOKUP(20,$H$14:$CU$30,3,FALSE),0)</f>
        <v>0</v>
      </c>
      <c r="E33" s="429">
        <f>IF(COUNTIF($H$14:$H$30,20),VLOOKUP(20,$H$14:$CU$30,4,FALSE),0)</f>
        <v>0</v>
      </c>
      <c r="F33" s="430">
        <f>IF(COUNTIF($H$14:$H$30,20),VLOOKUP(20,$H$14:$CU$30,92,FALSE),0)</f>
        <v>0</v>
      </c>
      <c r="G33" s="431">
        <f>IF(COUNTIF($H$14:$H$30,20),VLOOKUP(20,$H$14:$CW$30,94,FALSE),0)</f>
        <v>0</v>
      </c>
      <c r="I33" s="225"/>
      <c r="J33" s="226"/>
      <c r="K33" s="318"/>
      <c r="L33" s="384"/>
      <c r="M33" s="172"/>
      <c r="N33" s="64"/>
      <c r="O33" s="64"/>
      <c r="P33" s="64"/>
      <c r="Q33" s="69"/>
      <c r="R33" s="69"/>
      <c r="S33" s="69"/>
      <c r="AB33" s="1360">
        <v>1</v>
      </c>
      <c r="AC33" s="1360"/>
      <c r="AD33" s="1360"/>
      <c r="AE33" s="1360"/>
      <c r="AF33" s="1361" t="s">
        <v>60</v>
      </c>
      <c r="AG33" s="1361"/>
      <c r="AH33" s="1361"/>
      <c r="AI33" s="1361"/>
      <c r="CP33" s="64"/>
      <c r="CT33" s="64"/>
      <c r="CU33" s="64"/>
      <c r="CV33" s="64"/>
    </row>
    <row r="34" spans="1:126" ht="22.5" customHeight="1" thickBot="1">
      <c r="A34" s="443">
        <f t="shared" si="8"/>
        <v>21</v>
      </c>
      <c r="B34" s="269" t="str">
        <f>ｼﾌﾄ原本!C25</f>
        <v>S.K</v>
      </c>
      <c r="C34" s="780" t="str">
        <f>ｼﾌﾄ原本!AD25</f>
        <v>X</v>
      </c>
      <c r="D34" s="435">
        <f>IF(COUNTIF($H$14:$H$30,21),VLOOKUP(21,$H$14:$CU$30,3,FALSE),0)</f>
        <v>0</v>
      </c>
      <c r="E34" s="429">
        <f>IF(COUNTIF($H$14:$H$30,21),VLOOKUP(21,$H$14:$CU$30,4,FALSE),0)</f>
        <v>0</v>
      </c>
      <c r="F34" s="430">
        <f>IF(COUNTIF($H$14:$H$30,21),VLOOKUP(21,$H$14:$CU$30,92,FALSE),0)</f>
        <v>0</v>
      </c>
      <c r="G34" s="431">
        <f>IF(COUNTIF($H$14:$H$30,21),VLOOKUP(21,$H$14:$CW$30,94,FALSE),0)</f>
        <v>0</v>
      </c>
      <c r="I34" s="317"/>
      <c r="J34" s="1195" t="s">
        <v>189</v>
      </c>
      <c r="K34" s="1196"/>
      <c r="L34" s="1197" t="s">
        <v>190</v>
      </c>
      <c r="M34" s="1197"/>
      <c r="N34" s="1197"/>
      <c r="O34" s="1197"/>
      <c r="P34" s="1197"/>
      <c r="Q34" s="1197"/>
      <c r="R34" s="1197"/>
      <c r="S34" s="1197"/>
      <c r="T34" s="1197"/>
      <c r="U34" s="1197"/>
      <c r="V34" s="1197"/>
      <c r="W34" s="1197"/>
      <c r="Z34" s="1193" t="s">
        <v>59</v>
      </c>
      <c r="AA34" s="1153"/>
      <c r="AB34" s="1153"/>
      <c r="AC34" s="1153"/>
      <c r="AD34" s="1153"/>
      <c r="AE34" s="1153"/>
      <c r="AF34" s="1153"/>
      <c r="AG34" s="1153"/>
      <c r="AH34" s="1153"/>
      <c r="AI34" s="1153"/>
      <c r="AJ34" s="1153"/>
      <c r="AK34" s="1153"/>
      <c r="AL34" s="1153"/>
      <c r="AM34" s="1153"/>
      <c r="AN34" s="1153"/>
      <c r="AO34" s="1153"/>
      <c r="AP34" s="1153"/>
      <c r="AQ34" s="1153"/>
      <c r="AR34" s="1153"/>
      <c r="AS34" s="1153"/>
      <c r="AT34" s="1153"/>
      <c r="AU34" s="1153"/>
      <c r="AV34" s="1153"/>
      <c r="AW34" s="1153"/>
      <c r="AX34" s="1153"/>
      <c r="AY34" s="1153"/>
      <c r="AZ34" s="1153"/>
      <c r="BA34" s="1153"/>
      <c r="BB34" s="1153"/>
      <c r="BC34" s="1153"/>
      <c r="BD34" s="1153"/>
      <c r="BE34" s="1153"/>
      <c r="BF34" s="1153"/>
      <c r="BG34" s="1154"/>
      <c r="BH34" s="1152" t="s">
        <v>1</v>
      </c>
      <c r="BI34" s="1153"/>
      <c r="BJ34" s="1153"/>
      <c r="BK34" s="1153"/>
      <c r="BL34" s="1153"/>
      <c r="BM34" s="1153"/>
      <c r="BN34" s="1153"/>
      <c r="BO34" s="1153"/>
      <c r="BP34" s="1153"/>
      <c r="BQ34" s="1153"/>
      <c r="BR34" s="1153"/>
      <c r="BS34" s="1153"/>
      <c r="BT34" s="1153"/>
      <c r="BU34" s="1154"/>
      <c r="BV34" s="1152" t="s">
        <v>11</v>
      </c>
      <c r="BW34" s="1153"/>
      <c r="BX34" s="1153"/>
      <c r="BY34" s="1153"/>
      <c r="BZ34" s="1153"/>
      <c r="CA34" s="1153"/>
      <c r="CB34" s="1153"/>
      <c r="CC34" s="1153"/>
      <c r="CD34" s="1153"/>
      <c r="CE34" s="1153"/>
      <c r="CF34" s="1153"/>
      <c r="CG34" s="1153"/>
      <c r="CH34" s="1153"/>
      <c r="CI34" s="1154"/>
      <c r="CP34" s="64"/>
      <c r="CT34" s="64"/>
      <c r="CU34" s="64"/>
      <c r="CV34" s="64"/>
    </row>
    <row r="35" spans="1:126" ht="22.5" customHeight="1">
      <c r="A35" s="443">
        <f t="shared" si="8"/>
        <v>22</v>
      </c>
      <c r="B35" s="269">
        <f>ｼﾌﾄ原本!C26</f>
        <v>0</v>
      </c>
      <c r="C35" s="782">
        <f>ｼﾌﾄ原本!AD26</f>
        <v>0</v>
      </c>
      <c r="D35" s="435">
        <f>IF(COUNTIF($H$14:$H$30,22),VLOOKUP(22,$H$14:$CU$30,3,FALSE),0)</f>
        <v>0</v>
      </c>
      <c r="E35" s="429">
        <f>IF(COUNTIF($H$14:$H$30,22),VLOOKUP(22,$H$14:$CU$30,4,FALSE),0)</f>
        <v>0</v>
      </c>
      <c r="F35" s="430">
        <f>IF(COUNTIF($H$14:$H$30,22),VLOOKUP(22,$H$14:$CU$30,92,FALSE),0)</f>
        <v>0</v>
      </c>
      <c r="G35" s="431">
        <f>IF(COUNTIF($H$14:$H$30,22),VLOOKUP(22,$H$14:$CW$30,94,FALSE),0)</f>
        <v>0</v>
      </c>
      <c r="I35" s="385" t="s">
        <v>89</v>
      </c>
      <c r="J35" s="1315">
        <f>CN3*1000</f>
        <v>400000</v>
      </c>
      <c r="K35" s="1315"/>
      <c r="L35" s="1315"/>
      <c r="M35" s="1315"/>
      <c r="N35" s="1315"/>
      <c r="O35" s="1315"/>
      <c r="P35" s="1315"/>
      <c r="Q35" s="1315"/>
      <c r="R35" s="1315"/>
      <c r="S35" s="1315"/>
      <c r="T35" s="1315"/>
      <c r="U35" s="1315"/>
      <c r="V35" s="1315"/>
      <c r="W35" s="1315"/>
      <c r="Z35" s="1356">
        <f>CHOOSE($AB$33,'セールスアクション '!B5,'セールスアクション '!B13,'セールスアクション '!B21,'セールスアクション '!B29,'セールスアクション '!B37)</f>
        <v>0</v>
      </c>
      <c r="AA35" s="1355"/>
      <c r="AB35" s="1355"/>
      <c r="AC35" s="1355"/>
      <c r="AD35" s="1355"/>
      <c r="AE35" s="1355"/>
      <c r="AF35" s="1355"/>
      <c r="AG35" s="1355"/>
      <c r="AH35" s="1355"/>
      <c r="AI35" s="1355"/>
      <c r="AJ35" s="1355"/>
      <c r="AK35" s="1355"/>
      <c r="AL35" s="1355"/>
      <c r="AM35" s="1355"/>
      <c r="AN35" s="1355"/>
      <c r="AO35" s="1355"/>
      <c r="AP35" s="1355"/>
      <c r="AQ35" s="1355"/>
      <c r="AR35" s="1355"/>
      <c r="AS35" s="1355"/>
      <c r="AT35" s="1355"/>
      <c r="AU35" s="1355"/>
      <c r="AV35" s="1355"/>
      <c r="AW35" s="1355"/>
      <c r="AX35" s="1355"/>
      <c r="AY35" s="1355"/>
      <c r="AZ35" s="1355">
        <f>CHOOSE($AB$33,'セールスアクション '!I5,'セールスアクション '!I13,'セールスアクション '!I21,'セールスアクション '!I29,'セールスアクション '!I37)</f>
        <v>0</v>
      </c>
      <c r="BA35" s="1355"/>
      <c r="BB35" s="1355"/>
      <c r="BC35" s="1355"/>
      <c r="BD35" s="1355"/>
      <c r="BE35" s="1355"/>
      <c r="BF35" s="1322"/>
      <c r="BG35" s="1322"/>
      <c r="BH35" s="1365">
        <f>CHOOSE($CA$1,PMC.D!D6,PMC.D!D15,PMC.D!D24,PMC.D!D33,PMC.D!D42,PMC.D!D51)</f>
        <v>0</v>
      </c>
      <c r="BI35" s="1366"/>
      <c r="BJ35" s="1366"/>
      <c r="BK35" s="1366"/>
      <c r="BL35" s="1366"/>
      <c r="BM35" s="1366"/>
      <c r="BN35" s="1366"/>
      <c r="BO35" s="1366"/>
      <c r="BP35" s="1366"/>
      <c r="BQ35" s="1366"/>
      <c r="BR35" s="1366"/>
      <c r="BS35" s="1367"/>
      <c r="BT35" s="1322"/>
      <c r="BU35" s="1322"/>
      <c r="BV35" s="1362">
        <f>CHOOSE($CA$1,PMC.D!J6,PMC.D!J15,PMC.D!J24,PMC.D!J33,PMC.D!J42,PMC.D!J51)</f>
        <v>0</v>
      </c>
      <c r="BW35" s="1363"/>
      <c r="BX35" s="1363"/>
      <c r="BY35" s="1363"/>
      <c r="BZ35" s="1363"/>
      <c r="CA35" s="1363"/>
      <c r="CB35" s="1363"/>
      <c r="CC35" s="1363"/>
      <c r="CD35" s="1363"/>
      <c r="CE35" s="1363"/>
      <c r="CF35" s="1363"/>
      <c r="CG35" s="1364"/>
      <c r="CH35" s="1322"/>
      <c r="CI35" s="1370"/>
      <c r="CP35" s="64"/>
      <c r="CT35" s="64"/>
      <c r="CU35" s="64"/>
      <c r="CV35" s="64"/>
    </row>
    <row r="36" spans="1:126" ht="22.5" customHeight="1">
      <c r="A36" s="443">
        <f t="shared" si="8"/>
        <v>23</v>
      </c>
      <c r="B36" s="269">
        <f>ｼﾌﾄ原本!C27</f>
        <v>0</v>
      </c>
      <c r="C36" s="780">
        <f>ｼﾌﾄ原本!AD27</f>
        <v>0</v>
      </c>
      <c r="D36" s="435">
        <f>IF(COUNTIF($H$14:$H$30,23),VLOOKUP(23,$H$14:$CU$30,3,FALSE),0)</f>
        <v>0</v>
      </c>
      <c r="E36" s="429">
        <f>IF(COUNTIF($H$14:$H$30,23),VLOOKUP(23,$H$14:$CU$30,4,FALSE),0)</f>
        <v>0</v>
      </c>
      <c r="F36" s="430">
        <f>IF(COUNTIF($H$14:$H$30,23),VLOOKUP(23,$H$14:$CU$30,92,FALSE),0)</f>
        <v>0</v>
      </c>
      <c r="G36" s="431">
        <f>IF(COUNTIF($H$14:$H$30,23),VLOOKUP(23,$H$14:$CW$30,94,FALSE),0)</f>
        <v>0</v>
      </c>
      <c r="I36" s="385" t="s">
        <v>191</v>
      </c>
      <c r="J36" s="1155">
        <f>CHOOSE(CA1,ﾃﾞｰﾀ入力!W4,ﾃﾞｰﾀ入力!W5,ﾃﾞｰﾀ入力!W6,ﾃﾞｰﾀ入力!W7,ﾃﾞｰﾀ入力!W8,ﾃﾞｰﾀ入力!W9)</f>
        <v>513</v>
      </c>
      <c r="K36" s="1155"/>
      <c r="L36" s="1155"/>
      <c r="M36" s="1155"/>
      <c r="N36" s="1155"/>
      <c r="O36" s="1155"/>
      <c r="P36" s="1155"/>
      <c r="Q36" s="1155"/>
      <c r="R36" s="1155"/>
      <c r="S36" s="1155"/>
      <c r="T36" s="1155"/>
      <c r="U36" s="1155"/>
      <c r="V36" s="1155"/>
      <c r="W36" s="1155"/>
      <c r="Z36" s="1318">
        <f>CHOOSE($AB$33,'セールスアクション '!B6,'セールスアクション '!B14,'セールスアクション '!B22,'セールスアクション '!B30,'セールスアクション '!B38)</f>
        <v>0</v>
      </c>
      <c r="AA36" s="1319"/>
      <c r="AB36" s="1319"/>
      <c r="AC36" s="1319"/>
      <c r="AD36" s="1319"/>
      <c r="AE36" s="1319"/>
      <c r="AF36" s="1319"/>
      <c r="AG36" s="1319"/>
      <c r="AH36" s="1319"/>
      <c r="AI36" s="1319"/>
      <c r="AJ36" s="1319"/>
      <c r="AK36" s="1319"/>
      <c r="AL36" s="1319"/>
      <c r="AM36" s="1319"/>
      <c r="AN36" s="1319"/>
      <c r="AO36" s="1319"/>
      <c r="AP36" s="1319"/>
      <c r="AQ36" s="1319"/>
      <c r="AR36" s="1319"/>
      <c r="AS36" s="1319"/>
      <c r="AT36" s="1319"/>
      <c r="AU36" s="1319"/>
      <c r="AV36" s="1319"/>
      <c r="AW36" s="1319"/>
      <c r="AX36" s="1319"/>
      <c r="AY36" s="1319"/>
      <c r="AZ36" s="1319">
        <f>CHOOSE($AB$33,'セールスアクション '!I6,'セールスアクション '!I14,'セールスアクション '!I22,'セールスアクション '!I30,'セールスアクション '!I38)</f>
        <v>0</v>
      </c>
      <c r="BA36" s="1319"/>
      <c r="BB36" s="1319"/>
      <c r="BC36" s="1319"/>
      <c r="BD36" s="1319"/>
      <c r="BE36" s="1319"/>
      <c r="BF36" s="1127"/>
      <c r="BG36" s="1127"/>
      <c r="BH36" s="1348">
        <f>CHOOSE($CA$1,PMC.D!D7,PMC.D!D16,PMC.D!D25,PMC.D!D34,PMC.D!D43,PMC.D!D52)</f>
        <v>0</v>
      </c>
      <c r="BI36" s="1349"/>
      <c r="BJ36" s="1349"/>
      <c r="BK36" s="1349"/>
      <c r="BL36" s="1349"/>
      <c r="BM36" s="1349"/>
      <c r="BN36" s="1349"/>
      <c r="BO36" s="1349"/>
      <c r="BP36" s="1349"/>
      <c r="BQ36" s="1349"/>
      <c r="BR36" s="1349"/>
      <c r="BS36" s="1350"/>
      <c r="BT36" s="1127"/>
      <c r="BU36" s="1127"/>
      <c r="BV36" s="1348">
        <f>CHOOSE($CA$1,PMC.D!J7,PMC.D!J16,PMC.D!J25,PMC.D!J34,PMC.D!J43,PMC.D!J52)</f>
        <v>0</v>
      </c>
      <c r="BW36" s="1349"/>
      <c r="BX36" s="1349"/>
      <c r="BY36" s="1349"/>
      <c r="BZ36" s="1349"/>
      <c r="CA36" s="1349"/>
      <c r="CB36" s="1349"/>
      <c r="CC36" s="1349"/>
      <c r="CD36" s="1349"/>
      <c r="CE36" s="1349"/>
      <c r="CF36" s="1349"/>
      <c r="CG36" s="1350"/>
      <c r="CH36" s="1127"/>
      <c r="CI36" s="1371"/>
      <c r="CP36" s="64"/>
      <c r="CT36" s="64"/>
      <c r="CU36" s="64"/>
      <c r="CV36" s="64"/>
    </row>
    <row r="37" spans="1:126" ht="22.5" customHeight="1">
      <c r="A37" s="443">
        <f t="shared" si="8"/>
        <v>24</v>
      </c>
      <c r="B37" s="269">
        <f>ｼﾌﾄ原本!C28</f>
        <v>0</v>
      </c>
      <c r="C37" s="782">
        <f>ｼﾌﾄ原本!AD28</f>
        <v>0</v>
      </c>
      <c r="D37" s="435">
        <f>IF(COUNTIF($H$14:$H$30,24),VLOOKUP(24,$H$14:$CU$30,3,FALSE),0)</f>
        <v>0</v>
      </c>
      <c r="E37" s="429">
        <f>IF(COUNTIF($H$14:$H$30,24),VLOOKUP(24,$H$14:$CU$30,4,FALSE),0)</f>
        <v>0</v>
      </c>
      <c r="F37" s="430">
        <f>IF(COUNTIF($H$14:$H$30,24),VLOOKUP(24,$H$14:$CU$30,92,FALSE),0)</f>
        <v>0</v>
      </c>
      <c r="G37" s="431">
        <f>IF(COUNTIF($H$14:$H$30,24),VLOOKUP(24,$H$14:$CW$30,94,FALSE),0)</f>
        <v>0</v>
      </c>
      <c r="I37" s="385" t="s">
        <v>192</v>
      </c>
      <c r="J37" s="1315">
        <f ca="1">J35/J40</f>
        <v>6400</v>
      </c>
      <c r="K37" s="1315"/>
      <c r="L37" s="1169">
        <f>J35/L40</f>
        <v>6779.6610169491523</v>
      </c>
      <c r="M37" s="1169"/>
      <c r="N37" s="1169"/>
      <c r="O37" s="1169"/>
      <c r="P37" s="1169"/>
      <c r="Q37" s="1169"/>
      <c r="R37" s="1169"/>
      <c r="S37" s="1169"/>
      <c r="T37" s="1169"/>
      <c r="U37" s="1169"/>
      <c r="V37" s="1169"/>
      <c r="W37" s="1169"/>
      <c r="Z37" s="1318">
        <f>CHOOSE($AB$33,'セールスアクション '!B7,'セールスアクション '!B15,'セールスアクション '!B23,'セールスアクション '!B31,'セールスアクション '!B39)</f>
        <v>0</v>
      </c>
      <c r="AA37" s="1319"/>
      <c r="AB37" s="1319"/>
      <c r="AC37" s="1319"/>
      <c r="AD37" s="1319"/>
      <c r="AE37" s="1319"/>
      <c r="AF37" s="1319"/>
      <c r="AG37" s="1319"/>
      <c r="AH37" s="1319"/>
      <c r="AI37" s="1319"/>
      <c r="AJ37" s="1319"/>
      <c r="AK37" s="1319"/>
      <c r="AL37" s="1319"/>
      <c r="AM37" s="1319"/>
      <c r="AN37" s="1319"/>
      <c r="AO37" s="1319"/>
      <c r="AP37" s="1319"/>
      <c r="AQ37" s="1319"/>
      <c r="AR37" s="1319"/>
      <c r="AS37" s="1319"/>
      <c r="AT37" s="1319"/>
      <c r="AU37" s="1319"/>
      <c r="AV37" s="1319"/>
      <c r="AW37" s="1319"/>
      <c r="AX37" s="1319"/>
      <c r="AY37" s="1319"/>
      <c r="AZ37" s="1319">
        <f>CHOOSE($AB$33,'セールスアクション '!I7,'セールスアクション '!I15,'セールスアクション '!I23,'セールスアクション '!I31,'セールスアクション '!I39)</f>
        <v>0</v>
      </c>
      <c r="BA37" s="1319"/>
      <c r="BB37" s="1319"/>
      <c r="BC37" s="1319"/>
      <c r="BD37" s="1319"/>
      <c r="BE37" s="1319"/>
      <c r="BF37" s="1127"/>
      <c r="BG37" s="1127"/>
      <c r="BH37" s="1348">
        <f>CHOOSE($CA$1,PMC.D!D8,PMC.D!D17,PMC.D!D26,PMC.D!D35,PMC.D!D44,PMC.D!D53)</f>
        <v>0</v>
      </c>
      <c r="BI37" s="1349"/>
      <c r="BJ37" s="1349"/>
      <c r="BK37" s="1349"/>
      <c r="BL37" s="1349"/>
      <c r="BM37" s="1349"/>
      <c r="BN37" s="1349"/>
      <c r="BO37" s="1349"/>
      <c r="BP37" s="1349"/>
      <c r="BQ37" s="1349"/>
      <c r="BR37" s="1349"/>
      <c r="BS37" s="1350"/>
      <c r="BT37" s="1127"/>
      <c r="BU37" s="1127"/>
      <c r="BV37" s="1348">
        <f>CHOOSE($CA$1,PMC.D!J8,PMC.D!J17,PMC.D!J26,PMC.D!J35,PMC.D!J44,PMC.D!J53)</f>
        <v>0</v>
      </c>
      <c r="BW37" s="1349"/>
      <c r="BX37" s="1349"/>
      <c r="BY37" s="1349"/>
      <c r="BZ37" s="1349"/>
      <c r="CA37" s="1349"/>
      <c r="CB37" s="1349"/>
      <c r="CC37" s="1349"/>
      <c r="CD37" s="1349"/>
      <c r="CE37" s="1349"/>
      <c r="CF37" s="1349"/>
      <c r="CG37" s="1350"/>
      <c r="CH37" s="1127"/>
      <c r="CI37" s="1371"/>
      <c r="CP37" s="64"/>
      <c r="CT37" s="64"/>
      <c r="CU37" s="64"/>
      <c r="CV37" s="64"/>
    </row>
    <row r="38" spans="1:126" ht="22.5" customHeight="1">
      <c r="A38" s="443">
        <f t="shared" si="8"/>
        <v>25</v>
      </c>
      <c r="B38" s="269">
        <f>ｼﾌﾄ原本!C29</f>
        <v>0</v>
      </c>
      <c r="C38" s="780">
        <f>ｼﾌﾄ原本!AD29</f>
        <v>0</v>
      </c>
      <c r="D38" s="435">
        <f>IF(COUNTIF($H$14:$H$30,25),VLOOKUP(25,$H$14:$CU$30,3,FALSE),0)</f>
        <v>0</v>
      </c>
      <c r="E38" s="429">
        <f>IF(COUNTIF($H$14:$H$30,25),VLOOKUP(25,$H$14:$CU$30,4,FALSE),0)</f>
        <v>0</v>
      </c>
      <c r="F38" s="430">
        <f>IF(COUNTIF($H$14:$H$30,25),VLOOKUP(25,$H$14:$CU$30,92,FALSE),0)</f>
        <v>0</v>
      </c>
      <c r="G38" s="431">
        <f>IF(COUNTIF($H$14:$H$30,25),VLOOKUP(25,$H$14:$CW$30,94,FALSE),0)</f>
        <v>0</v>
      </c>
      <c r="I38" s="385" t="s">
        <v>193</v>
      </c>
      <c r="J38" s="1480">
        <f ca="1">J36/J40</f>
        <v>8.2080000000000002</v>
      </c>
      <c r="K38" s="1480"/>
      <c r="L38" s="1194">
        <f>J36/L40</f>
        <v>8.6949152542372889</v>
      </c>
      <c r="M38" s="1194"/>
      <c r="N38" s="1194"/>
      <c r="O38" s="1194"/>
      <c r="P38" s="1194"/>
      <c r="Q38" s="1194"/>
      <c r="R38" s="1194"/>
      <c r="S38" s="1194"/>
      <c r="T38" s="1194"/>
      <c r="U38" s="1194"/>
      <c r="V38" s="1194"/>
      <c r="W38" s="1194"/>
      <c r="Z38" s="1318">
        <f>CHOOSE($AB$33,'セールスアクション '!B8,'セールスアクション '!B16,'セールスアクション '!B24,'セールスアクション '!B32,'セールスアクション '!B40)</f>
        <v>0</v>
      </c>
      <c r="AA38" s="1319"/>
      <c r="AB38" s="1319"/>
      <c r="AC38" s="1319"/>
      <c r="AD38" s="1319"/>
      <c r="AE38" s="1319"/>
      <c r="AF38" s="1319"/>
      <c r="AG38" s="1319"/>
      <c r="AH38" s="1319"/>
      <c r="AI38" s="1319"/>
      <c r="AJ38" s="1319"/>
      <c r="AK38" s="1319"/>
      <c r="AL38" s="1319"/>
      <c r="AM38" s="1319"/>
      <c r="AN38" s="1319"/>
      <c r="AO38" s="1319"/>
      <c r="AP38" s="1319"/>
      <c r="AQ38" s="1319"/>
      <c r="AR38" s="1319"/>
      <c r="AS38" s="1319"/>
      <c r="AT38" s="1319"/>
      <c r="AU38" s="1319"/>
      <c r="AV38" s="1319"/>
      <c r="AW38" s="1319"/>
      <c r="AX38" s="1319"/>
      <c r="AY38" s="1319"/>
      <c r="AZ38" s="1319">
        <f>CHOOSE($AB$33,'セールスアクション '!I8,'セールスアクション '!I16,'セールスアクション '!I24,'セールスアクション '!I32,'セールスアクション '!I40)</f>
        <v>0</v>
      </c>
      <c r="BA38" s="1319"/>
      <c r="BB38" s="1319"/>
      <c r="BC38" s="1319"/>
      <c r="BD38" s="1319"/>
      <c r="BE38" s="1319"/>
      <c r="BF38" s="1127"/>
      <c r="BG38" s="1127"/>
      <c r="BH38" s="1348">
        <f>CHOOSE($CA$1,PMC.D!D9,PMC.D!D18,PMC.D!D27,PMC.D!D36,PMC.D!D45,PMC.D!D54)</f>
        <v>0</v>
      </c>
      <c r="BI38" s="1349"/>
      <c r="BJ38" s="1349"/>
      <c r="BK38" s="1349"/>
      <c r="BL38" s="1349"/>
      <c r="BM38" s="1349"/>
      <c r="BN38" s="1349"/>
      <c r="BO38" s="1349"/>
      <c r="BP38" s="1349"/>
      <c r="BQ38" s="1349"/>
      <c r="BR38" s="1349"/>
      <c r="BS38" s="1350"/>
      <c r="BT38" s="1127"/>
      <c r="BU38" s="1127"/>
      <c r="BV38" s="1348">
        <f>CHOOSE($CA$1,PMC.D!J9,PMC.D!J18,PMC.D!J27,PMC.D!J36,PMC.D!J45,PMC.D!J54)</f>
        <v>0</v>
      </c>
      <c r="BW38" s="1349"/>
      <c r="BX38" s="1349"/>
      <c r="BY38" s="1349"/>
      <c r="BZ38" s="1349"/>
      <c r="CA38" s="1349"/>
      <c r="CB38" s="1349"/>
      <c r="CC38" s="1349"/>
      <c r="CD38" s="1349"/>
      <c r="CE38" s="1349"/>
      <c r="CF38" s="1349"/>
      <c r="CG38" s="1350"/>
      <c r="CH38" s="1127"/>
      <c r="CI38" s="1371"/>
      <c r="CP38" s="64"/>
      <c r="CT38" s="64"/>
      <c r="CU38" s="64"/>
      <c r="CV38" s="64"/>
    </row>
    <row r="39" spans="1:126" ht="22.5" customHeight="1" thickBot="1">
      <c r="A39" s="443">
        <f t="shared" si="8"/>
        <v>26</v>
      </c>
      <c r="B39" s="269">
        <f>ｼﾌﾄ原本!C30</f>
        <v>0</v>
      </c>
      <c r="C39" s="780">
        <f>ｼﾌﾄ原本!AD30</f>
        <v>0</v>
      </c>
      <c r="D39" s="435">
        <f>IF(COUNTIF($H$14:$H$30,26),VLOOKUP(26,$H$14:$CU$30,3,FALSE),0)</f>
        <v>0</v>
      </c>
      <c r="E39" s="429">
        <f>IF(COUNTIF($H$14:$H$30,26),VLOOKUP(26,$H$14:$CU$30,4,FALSE),0)</f>
        <v>0</v>
      </c>
      <c r="F39" s="430">
        <f>IF(COUNTIF($H$14:$H$30,26),VLOOKUP(26,$H$14:$CU$30,92,FALSE),0)</f>
        <v>0</v>
      </c>
      <c r="G39" s="431">
        <f>IF(COUNTIF($H$14:$H$30,26),VLOOKUP(26,$H$14:$CW$30,94,FALSE),0)</f>
        <v>0</v>
      </c>
      <c r="I39" s="385" t="s">
        <v>194</v>
      </c>
      <c r="J39" s="424">
        <f ca="1">SUMIF(CV14:CV30,"&gt;1500",CP14:CQ30)</f>
        <v>5.75</v>
      </c>
      <c r="K39" s="425">
        <f ca="1">SUMIF(CV14:CV30,"&lt;2000",CP14:CQ30)</f>
        <v>56.75</v>
      </c>
      <c r="L39" s="1302">
        <f ca="1">SUMIF(CV14:CV30,"&gt;1500",CP14:CQ30)</f>
        <v>5.75</v>
      </c>
      <c r="M39" s="1302"/>
      <c r="N39" s="1302"/>
      <c r="O39" s="1302"/>
      <c r="P39" s="1302"/>
      <c r="Q39" s="1302"/>
      <c r="R39" s="1302">
        <f ca="1">L40-L39</f>
        <v>53.25</v>
      </c>
      <c r="S39" s="1302"/>
      <c r="T39" s="1302"/>
      <c r="U39" s="1302"/>
      <c r="V39" s="1302"/>
      <c r="W39" s="1302"/>
      <c r="X39" s="65"/>
      <c r="Y39" s="65"/>
      <c r="Z39" s="1320">
        <f>CHOOSE($AB$33,'セールスアクション '!B9,'セールスアクション '!B17,'セールスアクション '!B25,'セールスアクション '!B33,'セールスアクション '!B41)</f>
        <v>0</v>
      </c>
      <c r="AA39" s="1321"/>
      <c r="AB39" s="1321"/>
      <c r="AC39" s="1321"/>
      <c r="AD39" s="1321"/>
      <c r="AE39" s="1321"/>
      <c r="AF39" s="1321"/>
      <c r="AG39" s="1321"/>
      <c r="AH39" s="1321"/>
      <c r="AI39" s="1321"/>
      <c r="AJ39" s="1321"/>
      <c r="AK39" s="1321"/>
      <c r="AL39" s="1321"/>
      <c r="AM39" s="1321"/>
      <c r="AN39" s="1321"/>
      <c r="AO39" s="1321"/>
      <c r="AP39" s="1321"/>
      <c r="AQ39" s="1321"/>
      <c r="AR39" s="1321"/>
      <c r="AS39" s="1321"/>
      <c r="AT39" s="1321"/>
      <c r="AU39" s="1321"/>
      <c r="AV39" s="1321"/>
      <c r="AW39" s="1321"/>
      <c r="AX39" s="1321"/>
      <c r="AY39" s="1321"/>
      <c r="AZ39" s="1321">
        <f>CHOOSE($AB$33,'セールスアクション '!I9,'セールスアクション '!I17,'セールスアクション '!I25,'セールスアクション '!I33,'セールスアクション '!I41)</f>
        <v>0</v>
      </c>
      <c r="BA39" s="1321"/>
      <c r="BB39" s="1321"/>
      <c r="BC39" s="1321"/>
      <c r="BD39" s="1321"/>
      <c r="BE39" s="1321"/>
      <c r="BF39" s="1368"/>
      <c r="BG39" s="1368"/>
      <c r="BH39" s="1357">
        <f>CHOOSE($CA$1,PMC.D!D10,PMC.D!D19,PMC.D!D28,PMC.D!D37,PMC.D!D46,PMC.D!D55)</f>
        <v>0</v>
      </c>
      <c r="BI39" s="1358"/>
      <c r="BJ39" s="1358"/>
      <c r="BK39" s="1358"/>
      <c r="BL39" s="1358"/>
      <c r="BM39" s="1358"/>
      <c r="BN39" s="1358"/>
      <c r="BO39" s="1358"/>
      <c r="BP39" s="1358"/>
      <c r="BQ39" s="1358"/>
      <c r="BR39" s="1358"/>
      <c r="BS39" s="1359"/>
      <c r="BT39" s="1368"/>
      <c r="BU39" s="1368"/>
      <c r="BV39" s="1357">
        <f>CHOOSE($CA$1,PMC.D!J10,PMC.D!J19,PMC.D!J28,PMC.D!J37,PMC.D!J46,PMC.D!J55)</f>
        <v>0</v>
      </c>
      <c r="BW39" s="1358"/>
      <c r="BX39" s="1358"/>
      <c r="BY39" s="1358"/>
      <c r="BZ39" s="1358"/>
      <c r="CA39" s="1358"/>
      <c r="CB39" s="1358"/>
      <c r="CC39" s="1358"/>
      <c r="CD39" s="1358"/>
      <c r="CE39" s="1358"/>
      <c r="CF39" s="1358"/>
      <c r="CG39" s="1359"/>
      <c r="CH39" s="1368"/>
      <c r="CI39" s="1369"/>
      <c r="CP39" s="64"/>
      <c r="CT39" s="64"/>
      <c r="CU39" s="64"/>
      <c r="CV39" s="64"/>
    </row>
    <row r="40" spans="1:126" ht="22.5" customHeight="1">
      <c r="A40" s="443">
        <f t="shared" si="8"/>
        <v>27</v>
      </c>
      <c r="B40" s="269">
        <f>ｼﾌﾄ原本!C31</f>
        <v>0</v>
      </c>
      <c r="C40" s="780">
        <f>ｼﾌﾄ原本!AD31</f>
        <v>0</v>
      </c>
      <c r="D40" s="435">
        <f>IF(COUNTIF($H$14:$H$30,27),VLOOKUP(27,$H$14:$CU$30,3,FALSE),0)</f>
        <v>0</v>
      </c>
      <c r="E40" s="429">
        <f>IF(COUNTIF($H$14:$H$30,27),VLOOKUP(27,$H$14:$CU$30,4,FALSE),0)</f>
        <v>0</v>
      </c>
      <c r="F40" s="430">
        <f>IF(COUNTIF($H$14:$H$30,27),VLOOKUP(27,$H$14:$CU$30,92,FALSE),0)</f>
        <v>0</v>
      </c>
      <c r="G40" s="431">
        <f>IF(COUNTIF($H$14:$H$30,27),VLOOKUP(27,$H$14:$CW$30,94,FALSE),0)</f>
        <v>0</v>
      </c>
      <c r="I40" s="385" t="s">
        <v>195</v>
      </c>
      <c r="J40" s="1479">
        <f ca="1">J39+K39</f>
        <v>62.5</v>
      </c>
      <c r="K40" s="1479"/>
      <c r="L40" s="1302">
        <f>CN11-CN8</f>
        <v>59</v>
      </c>
      <c r="M40" s="1302"/>
      <c r="N40" s="1302"/>
      <c r="O40" s="1302"/>
      <c r="P40" s="1302"/>
      <c r="Q40" s="1302"/>
      <c r="R40" s="1302"/>
      <c r="S40" s="1302"/>
      <c r="T40" s="1302"/>
      <c r="U40" s="1302"/>
      <c r="V40" s="1302"/>
      <c r="W40" s="1302"/>
      <c r="X40" s="386"/>
      <c r="Y40" s="387"/>
      <c r="Z40" s="1372"/>
      <c r="AA40" s="1373"/>
      <c r="AB40" s="1373"/>
      <c r="AC40" s="1373"/>
      <c r="AD40" s="1373"/>
      <c r="AE40" s="1373"/>
      <c r="AF40" s="1373"/>
      <c r="AG40" s="1373"/>
      <c r="AH40" s="1373"/>
      <c r="AI40" s="1373"/>
      <c r="AJ40" s="1373"/>
      <c r="AK40" s="1373"/>
      <c r="AL40" s="1373"/>
      <c r="AM40" s="1373"/>
      <c r="AN40" s="1373"/>
      <c r="AO40" s="1373"/>
      <c r="AP40" s="1373"/>
      <c r="AQ40" s="1373"/>
      <c r="AR40" s="1373"/>
      <c r="AS40" s="1373"/>
      <c r="AT40" s="1373"/>
      <c r="AU40" s="1373"/>
      <c r="AV40" s="1373"/>
      <c r="AW40" s="1373"/>
      <c r="AX40" s="1373"/>
      <c r="AY40" s="1373"/>
      <c r="AZ40" s="1373"/>
      <c r="BA40" s="1373"/>
      <c r="BB40" s="1373"/>
      <c r="BC40" s="1373"/>
      <c r="BD40" s="1373"/>
      <c r="BE40" s="1373"/>
      <c r="BF40" s="1373"/>
      <c r="BG40" s="1373"/>
      <c r="BH40" s="1373"/>
      <c r="BI40" s="1373"/>
      <c r="BJ40" s="1373"/>
      <c r="BK40" s="1373"/>
      <c r="BL40" s="1373"/>
      <c r="BM40" s="1373"/>
      <c r="BN40" s="1373"/>
      <c r="BO40" s="1373"/>
      <c r="BP40" s="1373"/>
      <c r="BQ40" s="1373"/>
      <c r="BR40" s="1373"/>
      <c r="BS40" s="1373"/>
      <c r="BT40" s="1373"/>
      <c r="BU40" s="1373"/>
      <c r="BV40" s="1373"/>
      <c r="BW40" s="1373"/>
      <c r="BX40" s="1373"/>
      <c r="BY40" s="1373"/>
      <c r="BZ40" s="1373"/>
      <c r="CA40" s="1373"/>
      <c r="CB40" s="1373"/>
      <c r="CC40" s="1373"/>
      <c r="CD40" s="1373"/>
      <c r="CE40" s="1373"/>
      <c r="CF40" s="1373"/>
      <c r="CG40" s="1373"/>
      <c r="CH40" s="1373"/>
      <c r="CI40" s="1374"/>
      <c r="CP40" s="64"/>
      <c r="CT40" s="64"/>
      <c r="CU40" s="64"/>
      <c r="CV40" s="64"/>
    </row>
    <row r="41" spans="1:126" ht="22.5" customHeight="1">
      <c r="A41" s="443">
        <f t="shared" si="8"/>
        <v>28</v>
      </c>
      <c r="B41" s="269" t="str">
        <f>ｼﾌﾄ原本!C32</f>
        <v>A.M（本部）</v>
      </c>
      <c r="C41" s="780">
        <f>ｼﾌﾄ原本!AD32</f>
        <v>0</v>
      </c>
      <c r="D41" s="435">
        <f>IF(COUNTIF($H$14:$H$30,28),VLOOKUP(28,$H$14:$CU$30,3,FALSE),0)</f>
        <v>0</v>
      </c>
      <c r="E41" s="429">
        <f>IF(COUNTIF($H$14:$H$30,28),VLOOKUP(28,$H$14:$CU$30,4,FALSE),0)</f>
        <v>0</v>
      </c>
      <c r="F41" s="430">
        <f>IF(COUNTIF($H$14:$H$30,28),VLOOKUP(28,$H$14:$CU$30,92,FALSE),0)</f>
        <v>0</v>
      </c>
      <c r="G41" s="431">
        <f>IF(COUNTIF($H$14:$H$30,28),VLOOKUP(28,$H$14:$CW$30,94,FALSE),0)</f>
        <v>0</v>
      </c>
      <c r="I41" s="388" t="s">
        <v>197</v>
      </c>
      <c r="J41" s="1478">
        <f ca="1">SUMIF(CV14:CV30,"&lt;2000",CU14:CU30)</f>
        <v>73913.75</v>
      </c>
      <c r="K41" s="1478"/>
      <c r="L41" s="1169">
        <f ca="1">R39*ﾃﾞｰﾀ入力!A8</f>
        <v>67095</v>
      </c>
      <c r="M41" s="1169"/>
      <c r="N41" s="1169"/>
      <c r="O41" s="1169"/>
      <c r="P41" s="1169"/>
      <c r="Q41" s="1169"/>
      <c r="R41" s="1169"/>
      <c r="S41" s="1169"/>
      <c r="T41" s="1169"/>
      <c r="U41" s="1169"/>
      <c r="V41" s="1169"/>
      <c r="W41" s="1169"/>
      <c r="X41" s="389"/>
      <c r="Y41" s="390"/>
      <c r="Z41" s="1375"/>
      <c r="AA41" s="1376"/>
      <c r="AB41" s="1376"/>
      <c r="AC41" s="1376"/>
      <c r="AD41" s="1376"/>
      <c r="AE41" s="1376"/>
      <c r="AF41" s="1376"/>
      <c r="AG41" s="1376"/>
      <c r="AH41" s="1376"/>
      <c r="AI41" s="1376"/>
      <c r="AJ41" s="1376"/>
      <c r="AK41" s="1376"/>
      <c r="AL41" s="1376"/>
      <c r="AM41" s="1376"/>
      <c r="AN41" s="1376"/>
      <c r="AO41" s="1376"/>
      <c r="AP41" s="1376"/>
      <c r="AQ41" s="1376"/>
      <c r="AR41" s="1376"/>
      <c r="AS41" s="1376"/>
      <c r="AT41" s="1376"/>
      <c r="AU41" s="1376"/>
      <c r="AV41" s="1376"/>
      <c r="AW41" s="1376"/>
      <c r="AX41" s="1376"/>
      <c r="AY41" s="1376"/>
      <c r="AZ41" s="1376"/>
      <c r="BA41" s="1376"/>
      <c r="BB41" s="1376"/>
      <c r="BC41" s="1376"/>
      <c r="BD41" s="1376"/>
      <c r="BE41" s="1376"/>
      <c r="BF41" s="1376"/>
      <c r="BG41" s="1376"/>
      <c r="BH41" s="1376"/>
      <c r="BI41" s="1376"/>
      <c r="BJ41" s="1376"/>
      <c r="BK41" s="1376"/>
      <c r="BL41" s="1376"/>
      <c r="BM41" s="1376"/>
      <c r="BN41" s="1376"/>
      <c r="BO41" s="1376"/>
      <c r="BP41" s="1376"/>
      <c r="BQ41" s="1376"/>
      <c r="BR41" s="1376"/>
      <c r="BS41" s="1376"/>
      <c r="BT41" s="1376"/>
      <c r="BU41" s="1376"/>
      <c r="BV41" s="1376"/>
      <c r="BW41" s="1376"/>
      <c r="BX41" s="1376"/>
      <c r="BY41" s="1376"/>
      <c r="BZ41" s="1376"/>
      <c r="CA41" s="1376"/>
      <c r="CB41" s="1376"/>
      <c r="CC41" s="1376"/>
      <c r="CD41" s="1376"/>
      <c r="CE41" s="1376"/>
      <c r="CF41" s="1376"/>
      <c r="CG41" s="1376"/>
      <c r="CH41" s="1376"/>
      <c r="CI41" s="1377"/>
      <c r="CP41" s="64"/>
      <c r="CT41" s="64"/>
      <c r="CU41" s="64"/>
      <c r="CV41" s="64"/>
    </row>
    <row r="42" spans="1:126" ht="22.5" customHeight="1">
      <c r="A42" s="443">
        <f t="shared" si="8"/>
        <v>29</v>
      </c>
      <c r="B42" s="269" t="str">
        <f>ｼﾌﾄ原本!C33</f>
        <v>S.I（本部</v>
      </c>
      <c r="C42" s="780">
        <f>ｼﾌﾄ原本!AD33</f>
        <v>0</v>
      </c>
      <c r="D42" s="435">
        <f>IF(COUNTIF($H$14:$H$30,29),VLOOKUP(29,$H$14:$CU$30,3,FALSE),0)</f>
        <v>0</v>
      </c>
      <c r="E42" s="429">
        <f>IF(COUNTIF($H$14:$H$30,29),VLOOKUP(29,$H$14:$CU$30,4,FALSE),0)</f>
        <v>0</v>
      </c>
      <c r="F42" s="430">
        <f>IF(COUNTIF($H$14:$H$30,29),VLOOKUP(29,$H$14:$CU$30,92,FALSE),0)</f>
        <v>0</v>
      </c>
      <c r="G42" s="431">
        <f>IF(COUNTIF($H$14:$H$30,29),VLOOKUP(29,$H$14:$CW$30,94,FALSE),0)</f>
        <v>0</v>
      </c>
      <c r="I42" s="385" t="s">
        <v>201</v>
      </c>
      <c r="J42" s="1187">
        <f ca="1">(J41)/J35</f>
        <v>0.184784375</v>
      </c>
      <c r="K42" s="1187"/>
      <c r="L42" s="1187">
        <f ca="1">L41/J35</f>
        <v>0.16773750000000001</v>
      </c>
      <c r="M42" s="1187"/>
      <c r="N42" s="1187"/>
      <c r="O42" s="1187"/>
      <c r="P42" s="1187"/>
      <c r="Q42" s="1187"/>
      <c r="R42" s="1187"/>
      <c r="S42" s="1187"/>
      <c r="T42" s="1187"/>
      <c r="U42" s="1187"/>
      <c r="V42" s="1187"/>
      <c r="W42" s="1187"/>
      <c r="X42" s="392"/>
      <c r="Y42" s="393"/>
      <c r="Z42" s="1375"/>
      <c r="AA42" s="1376"/>
      <c r="AB42" s="1376"/>
      <c r="AC42" s="1376"/>
      <c r="AD42" s="1376"/>
      <c r="AE42" s="1376"/>
      <c r="AF42" s="1376"/>
      <c r="AG42" s="1376"/>
      <c r="AH42" s="1376"/>
      <c r="AI42" s="1376"/>
      <c r="AJ42" s="1376"/>
      <c r="AK42" s="1376"/>
      <c r="AL42" s="1376"/>
      <c r="AM42" s="1376"/>
      <c r="AN42" s="1376"/>
      <c r="AO42" s="1376"/>
      <c r="AP42" s="1376"/>
      <c r="AQ42" s="1376"/>
      <c r="AR42" s="1376"/>
      <c r="AS42" s="1376"/>
      <c r="AT42" s="1376"/>
      <c r="AU42" s="1376"/>
      <c r="AV42" s="1376"/>
      <c r="AW42" s="1376"/>
      <c r="AX42" s="1376"/>
      <c r="AY42" s="1376"/>
      <c r="AZ42" s="1376"/>
      <c r="BA42" s="1376"/>
      <c r="BB42" s="1376"/>
      <c r="BC42" s="1376"/>
      <c r="BD42" s="1376"/>
      <c r="BE42" s="1376"/>
      <c r="BF42" s="1376"/>
      <c r="BG42" s="1376"/>
      <c r="BH42" s="1376"/>
      <c r="BI42" s="1376"/>
      <c r="BJ42" s="1376"/>
      <c r="BK42" s="1376"/>
      <c r="BL42" s="1376"/>
      <c r="BM42" s="1376"/>
      <c r="BN42" s="1376"/>
      <c r="BO42" s="1376"/>
      <c r="BP42" s="1376"/>
      <c r="BQ42" s="1376"/>
      <c r="BR42" s="1376"/>
      <c r="BS42" s="1376"/>
      <c r="BT42" s="1376"/>
      <c r="BU42" s="1376"/>
      <c r="BV42" s="1376"/>
      <c r="BW42" s="1376"/>
      <c r="BX42" s="1376"/>
      <c r="BY42" s="1376"/>
      <c r="BZ42" s="1376"/>
      <c r="CA42" s="1376"/>
      <c r="CB42" s="1376"/>
      <c r="CC42" s="1376"/>
      <c r="CD42" s="1376"/>
      <c r="CE42" s="1376"/>
      <c r="CF42" s="1376"/>
      <c r="CG42" s="1376"/>
      <c r="CH42" s="1376"/>
      <c r="CI42" s="1377"/>
      <c r="CP42" s="64"/>
      <c r="CT42" s="64"/>
      <c r="CU42" s="64"/>
      <c r="CV42" s="64"/>
    </row>
    <row r="43" spans="1:126" ht="22.5" customHeight="1">
      <c r="A43" s="443">
        <f t="shared" si="8"/>
        <v>30</v>
      </c>
      <c r="B43" s="269" t="str">
        <f>ｼﾌﾄ原本!C34</f>
        <v>不足①</v>
      </c>
      <c r="C43" s="780">
        <f>ｼﾌﾄ原本!AD34</f>
        <v>0</v>
      </c>
      <c r="D43" s="435">
        <f>IF(COUNTIF($H$14:$H$30,30),VLOOKUP(30,$H$14:$CU$30,3,FALSE),0)</f>
        <v>0</v>
      </c>
      <c r="E43" s="429">
        <f>IF(COUNTIF($H$14:$H$30,30),VLOOKUP(30,$H$14:$CU$30,4,FALSE),0)</f>
        <v>0</v>
      </c>
      <c r="F43" s="430">
        <f>IF(COUNTIF($H$14:$H$30,30),VLOOKUP(30,$H$14:$CU$30,92,FALSE),0)</f>
        <v>0</v>
      </c>
      <c r="G43" s="431">
        <f>IF(COUNTIF($H$14:$H$30,30),VLOOKUP(30,$H$14:$CW$30,94,FALSE),0)</f>
        <v>0</v>
      </c>
      <c r="I43" s="395"/>
      <c r="J43" s="396"/>
      <c r="K43" s="396"/>
      <c r="L43" s="396"/>
      <c r="M43" s="396"/>
      <c r="N43" s="396"/>
      <c r="O43" s="396"/>
      <c r="P43" s="396"/>
      <c r="Q43" s="396"/>
      <c r="R43" s="396"/>
      <c r="S43" s="396"/>
      <c r="T43" s="396"/>
      <c r="U43" s="396"/>
      <c r="V43" s="396"/>
      <c r="W43" s="396"/>
      <c r="Z43" s="1375"/>
      <c r="AA43" s="1376"/>
      <c r="AB43" s="1376"/>
      <c r="AC43" s="1376"/>
      <c r="AD43" s="1376"/>
      <c r="AE43" s="1376"/>
      <c r="AF43" s="1376"/>
      <c r="AG43" s="1376"/>
      <c r="AH43" s="1376"/>
      <c r="AI43" s="1376"/>
      <c r="AJ43" s="1376"/>
      <c r="AK43" s="1376"/>
      <c r="AL43" s="1376"/>
      <c r="AM43" s="1376"/>
      <c r="AN43" s="1376"/>
      <c r="AO43" s="1376"/>
      <c r="AP43" s="1376"/>
      <c r="AQ43" s="1376"/>
      <c r="AR43" s="1376"/>
      <c r="AS43" s="1376"/>
      <c r="AT43" s="1376"/>
      <c r="AU43" s="1376"/>
      <c r="AV43" s="1376"/>
      <c r="AW43" s="1376"/>
      <c r="AX43" s="1376"/>
      <c r="AY43" s="1376"/>
      <c r="AZ43" s="1376"/>
      <c r="BA43" s="1376"/>
      <c r="BB43" s="1376"/>
      <c r="BC43" s="1376"/>
      <c r="BD43" s="1376"/>
      <c r="BE43" s="1376"/>
      <c r="BF43" s="1376"/>
      <c r="BG43" s="1376"/>
      <c r="BH43" s="1376"/>
      <c r="BI43" s="1376"/>
      <c r="BJ43" s="1376"/>
      <c r="BK43" s="1376"/>
      <c r="BL43" s="1376"/>
      <c r="BM43" s="1376"/>
      <c r="BN43" s="1376"/>
      <c r="BO43" s="1376"/>
      <c r="BP43" s="1376"/>
      <c r="BQ43" s="1376"/>
      <c r="BR43" s="1376"/>
      <c r="BS43" s="1376"/>
      <c r="BT43" s="1376"/>
      <c r="BU43" s="1376"/>
      <c r="BV43" s="1376"/>
      <c r="BW43" s="1376"/>
      <c r="BX43" s="1376"/>
      <c r="BY43" s="1376"/>
      <c r="BZ43" s="1376"/>
      <c r="CA43" s="1376"/>
      <c r="CB43" s="1376"/>
      <c r="CC43" s="1376"/>
      <c r="CD43" s="1376"/>
      <c r="CE43" s="1376"/>
      <c r="CF43" s="1376"/>
      <c r="CG43" s="1376"/>
      <c r="CH43" s="1376"/>
      <c r="CI43" s="1377"/>
      <c r="CP43" s="64"/>
      <c r="CT43" s="64"/>
      <c r="CU43" s="64"/>
      <c r="CV43" s="64"/>
    </row>
    <row r="44" spans="1:126" ht="22.5" customHeight="1">
      <c r="A44" s="443">
        <f t="shared" si="8"/>
        <v>31</v>
      </c>
      <c r="B44" s="269">
        <f>ｼﾌﾄ原本!C35</f>
        <v>0</v>
      </c>
      <c r="C44" s="785">
        <f>ｼﾌﾄ原本!E35</f>
        <v>0</v>
      </c>
      <c r="D44" s="435">
        <f>IF(COUNTIF($H$14:$H$30,31),VLOOKUP(31,$H$14:$CU$30,3,FALSE),0)</f>
        <v>0</v>
      </c>
      <c r="E44" s="429">
        <f>IF(COUNTIF($H$14:$H$30,31),VLOOKUP(31,$H$14:$CU$30,4,FALSE),0)</f>
        <v>0</v>
      </c>
      <c r="F44" s="430">
        <f>IF(COUNTIF($H$14:$H$30,31),VLOOKUP(31,$H$14:$CU$30,92,FALSE),0)</f>
        <v>0</v>
      </c>
      <c r="G44" s="431">
        <f>IF(COUNTIF($H$14:$H$30,31),VLOOKUP(31,$H$14:$CW$30,94,FALSE),0)</f>
        <v>0</v>
      </c>
      <c r="I44" s="395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Z44" s="1375"/>
      <c r="AA44" s="1376"/>
      <c r="AB44" s="1376"/>
      <c r="AC44" s="1376"/>
      <c r="AD44" s="1376"/>
      <c r="AE44" s="1376"/>
      <c r="AF44" s="1376"/>
      <c r="AG44" s="1376"/>
      <c r="AH44" s="1376"/>
      <c r="AI44" s="1376"/>
      <c r="AJ44" s="1376"/>
      <c r="AK44" s="1376"/>
      <c r="AL44" s="1376"/>
      <c r="AM44" s="1376"/>
      <c r="AN44" s="1376"/>
      <c r="AO44" s="1376"/>
      <c r="AP44" s="1376"/>
      <c r="AQ44" s="1376"/>
      <c r="AR44" s="1376"/>
      <c r="AS44" s="1376"/>
      <c r="AT44" s="1376"/>
      <c r="AU44" s="1376"/>
      <c r="AV44" s="1376"/>
      <c r="AW44" s="1376"/>
      <c r="AX44" s="1376"/>
      <c r="AY44" s="1376"/>
      <c r="AZ44" s="1376"/>
      <c r="BA44" s="1376"/>
      <c r="BB44" s="1376"/>
      <c r="BC44" s="1376"/>
      <c r="BD44" s="1376"/>
      <c r="BE44" s="1376"/>
      <c r="BF44" s="1376"/>
      <c r="BG44" s="1376"/>
      <c r="BH44" s="1376"/>
      <c r="BI44" s="1376"/>
      <c r="BJ44" s="1376"/>
      <c r="BK44" s="1376"/>
      <c r="BL44" s="1376"/>
      <c r="BM44" s="1376"/>
      <c r="BN44" s="1376"/>
      <c r="BO44" s="1376"/>
      <c r="BP44" s="1376"/>
      <c r="BQ44" s="1376"/>
      <c r="BR44" s="1376"/>
      <c r="BS44" s="1376"/>
      <c r="BT44" s="1376"/>
      <c r="BU44" s="1376"/>
      <c r="BV44" s="1376"/>
      <c r="BW44" s="1376"/>
      <c r="BX44" s="1376"/>
      <c r="BY44" s="1376"/>
      <c r="BZ44" s="1376"/>
      <c r="CA44" s="1376"/>
      <c r="CB44" s="1376"/>
      <c r="CC44" s="1376"/>
      <c r="CD44" s="1376"/>
      <c r="CE44" s="1376"/>
      <c r="CF44" s="1376"/>
      <c r="CG44" s="1376"/>
      <c r="CH44" s="1376"/>
      <c r="CI44" s="1377"/>
    </row>
    <row r="45" spans="1:126" ht="22.5" customHeight="1" thickBot="1">
      <c r="A45" s="443">
        <f t="shared" si="8"/>
        <v>32</v>
      </c>
      <c r="B45" s="269">
        <f>ｼﾌﾄ原本!C36</f>
        <v>0</v>
      </c>
      <c r="C45" s="785">
        <f>ｼﾌﾄ原本!E36</f>
        <v>0</v>
      </c>
      <c r="D45" s="435">
        <f>IF(COUNTIF($H$14:$H$30,32),VLOOKUP(32,$H$14:$CU$30,3,FALSE),0)</f>
        <v>0</v>
      </c>
      <c r="E45" s="429">
        <f>IF(COUNTIF($H$14:$H$30,32),VLOOKUP(32,$H$14:$CU$30,4,FALSE),0)</f>
        <v>0</v>
      </c>
      <c r="F45" s="430">
        <f>IF(COUNTIF($H$14:$H$30,32),VLOOKUP(32,$H$14:$CU$30,92,FALSE),0)</f>
        <v>0</v>
      </c>
      <c r="G45" s="431">
        <f>IF(COUNTIF($H$14:$H$30,32),VLOOKUP(32,$H$14:$CW$30,94,FALSE),0)</f>
        <v>0</v>
      </c>
      <c r="I45" s="395"/>
      <c r="J45" s="396"/>
      <c r="K45" s="396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6"/>
      <c r="Z45" s="1378"/>
      <c r="AA45" s="1379"/>
      <c r="AB45" s="1379"/>
      <c r="AC45" s="1379"/>
      <c r="AD45" s="1379"/>
      <c r="AE45" s="1379"/>
      <c r="AF45" s="1379"/>
      <c r="AG45" s="1379"/>
      <c r="AH45" s="1379"/>
      <c r="AI45" s="1379"/>
      <c r="AJ45" s="1379"/>
      <c r="AK45" s="1379"/>
      <c r="AL45" s="1379"/>
      <c r="AM45" s="1379"/>
      <c r="AN45" s="1379"/>
      <c r="AO45" s="1379"/>
      <c r="AP45" s="1379"/>
      <c r="AQ45" s="1379"/>
      <c r="AR45" s="1379"/>
      <c r="AS45" s="1379"/>
      <c r="AT45" s="1379"/>
      <c r="AU45" s="1379"/>
      <c r="AV45" s="1379"/>
      <c r="AW45" s="1379"/>
      <c r="AX45" s="1379"/>
      <c r="AY45" s="1379"/>
      <c r="AZ45" s="1379"/>
      <c r="BA45" s="1379"/>
      <c r="BB45" s="1379"/>
      <c r="BC45" s="1379"/>
      <c r="BD45" s="1379"/>
      <c r="BE45" s="1379"/>
      <c r="BF45" s="1379"/>
      <c r="BG45" s="1379"/>
      <c r="BH45" s="1379"/>
      <c r="BI45" s="1379"/>
      <c r="BJ45" s="1379"/>
      <c r="BK45" s="1379"/>
      <c r="BL45" s="1379"/>
      <c r="BM45" s="1379"/>
      <c r="BN45" s="1379"/>
      <c r="BO45" s="1379"/>
      <c r="BP45" s="1379"/>
      <c r="BQ45" s="1379"/>
      <c r="BR45" s="1379"/>
      <c r="BS45" s="1379"/>
      <c r="BT45" s="1379"/>
      <c r="BU45" s="1379"/>
      <c r="BV45" s="1379"/>
      <c r="BW45" s="1379"/>
      <c r="BX45" s="1379"/>
      <c r="BY45" s="1379"/>
      <c r="BZ45" s="1379"/>
      <c r="CA45" s="1379"/>
      <c r="CB45" s="1379"/>
      <c r="CC45" s="1379"/>
      <c r="CD45" s="1379"/>
      <c r="CE45" s="1379"/>
      <c r="CF45" s="1379"/>
      <c r="CG45" s="1379"/>
      <c r="CH45" s="1379"/>
      <c r="CI45" s="1380"/>
    </row>
    <row r="46" spans="1:126" ht="22.5" customHeight="1" thickBot="1">
      <c r="A46" s="444">
        <f t="shared" si="8"/>
        <v>33</v>
      </c>
      <c r="B46" s="445">
        <f>ｼﾌﾄ原本!C37</f>
        <v>0</v>
      </c>
      <c r="C46" s="786">
        <f>ｼﾌﾄ原本!E37</f>
        <v>0</v>
      </c>
      <c r="D46" s="437">
        <f>IF(COUNTIF($H$14:$H$30,33),VLOOKUP(33,$H$14:$CU$30,3,FALSE),0)</f>
        <v>0</v>
      </c>
      <c r="E46" s="438">
        <f>IF(COUNTIF($H$14:$H$30,33),VLOOKUP(33,$H$14:$CU$30,4,FALSE),0)</f>
        <v>0</v>
      </c>
      <c r="F46" s="439">
        <f>IF(COUNTIF($H$14:$H$30,33),VLOOKUP(33,$H$14:$CU$30,92,FALSE),0)</f>
        <v>0</v>
      </c>
      <c r="G46" s="440">
        <f>IF(COUNTIF($H$14:$H$30,33),VLOOKUP(33,$H$14:$CW$30,94,FALSE),0)</f>
        <v>0</v>
      </c>
      <c r="I46" s="395"/>
      <c r="J46" s="396"/>
      <c r="K46" s="396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6"/>
    </row>
    <row r="47" spans="1:126" ht="20.25" customHeight="1">
      <c r="I47" s="385" t="s">
        <v>199</v>
      </c>
      <c r="J47" s="1382">
        <f ca="1">J41/K39</f>
        <v>1302.4449339207049</v>
      </c>
      <c r="K47" s="1382"/>
      <c r="L47" s="1382">
        <f>ﾃﾞｰﾀ入力!A8</f>
        <v>1260</v>
      </c>
      <c r="M47" s="1382"/>
      <c r="N47" s="1382"/>
      <c r="O47" s="1382"/>
      <c r="P47" s="1382"/>
      <c r="Q47" s="1382"/>
      <c r="R47" s="1382"/>
      <c r="S47" s="1382"/>
      <c r="T47" s="1382"/>
      <c r="U47" s="1382"/>
      <c r="V47" s="1382"/>
      <c r="W47" s="1382"/>
      <c r="DP47" s="221"/>
      <c r="DT47" s="69"/>
      <c r="DU47" s="69"/>
      <c r="DV47" s="69"/>
    </row>
    <row r="48" spans="1:126" ht="20.25" customHeight="1">
      <c r="I48" s="385" t="s">
        <v>82</v>
      </c>
      <c r="J48" s="1169">
        <f ca="1">CW31</f>
        <v>7706</v>
      </c>
      <c r="K48" s="1169"/>
      <c r="L48" s="1381"/>
      <c r="M48" s="1381"/>
      <c r="N48" s="1381"/>
      <c r="O48" s="1381"/>
      <c r="P48" s="1381"/>
      <c r="Q48" s="1381"/>
      <c r="R48" s="1381"/>
      <c r="S48" s="1381"/>
      <c r="T48" s="1381"/>
      <c r="U48" s="1381"/>
      <c r="V48" s="1381"/>
      <c r="W48" s="1381"/>
    </row>
    <row r="49" spans="11:19" ht="20.25" customHeight="1">
      <c r="K49" s="64"/>
      <c r="L49" s="398"/>
      <c r="M49" s="398"/>
      <c r="N49" s="64"/>
      <c r="O49" s="64"/>
      <c r="P49" s="64"/>
      <c r="Q49" s="64"/>
      <c r="R49" s="64"/>
      <c r="S49" s="64"/>
    </row>
    <row r="50" spans="11:19" ht="20.25" customHeight="1">
      <c r="K50" s="64"/>
      <c r="L50" s="66"/>
      <c r="M50" s="66"/>
      <c r="N50" s="64"/>
      <c r="O50" s="64"/>
      <c r="P50" s="64"/>
      <c r="Q50" s="64"/>
      <c r="R50" s="64"/>
      <c r="S50" s="64"/>
    </row>
    <row r="51" spans="11:19" ht="20.25" customHeight="1">
      <c r="L51" s="64"/>
      <c r="M51" s="64"/>
    </row>
    <row r="52" spans="11:19" ht="20.25" customHeight="1">
      <c r="L52" s="64"/>
      <c r="M52" s="64"/>
    </row>
  </sheetData>
  <sheetProtection formatCells="0"/>
  <mergeCells count="349">
    <mergeCell ref="CH36:CI36"/>
    <mergeCell ref="CH37:CI37"/>
    <mergeCell ref="CH38:CI38"/>
    <mergeCell ref="CH39:CI39"/>
    <mergeCell ref="Z36:AY36"/>
    <mergeCell ref="X32:AA32"/>
    <mergeCell ref="BV39:CG39"/>
    <mergeCell ref="BV35:CG35"/>
    <mergeCell ref="BV36:CG36"/>
    <mergeCell ref="BV38:CG38"/>
    <mergeCell ref="BT39:BU39"/>
    <mergeCell ref="BF38:BG38"/>
    <mergeCell ref="BT36:BU36"/>
    <mergeCell ref="BT37:BU37"/>
    <mergeCell ref="BT38:BU38"/>
    <mergeCell ref="AZ37:BE37"/>
    <mergeCell ref="Z38:AY38"/>
    <mergeCell ref="Z39:AY39"/>
    <mergeCell ref="BH35:BS35"/>
    <mergeCell ref="BH37:BS37"/>
    <mergeCell ref="BH38:BS38"/>
    <mergeCell ref="BH39:BS39"/>
    <mergeCell ref="BF39:BG39"/>
    <mergeCell ref="BV34:CI34"/>
    <mergeCell ref="CH35:CI35"/>
    <mergeCell ref="CJ31:CM31"/>
    <mergeCell ref="CF32:CI32"/>
    <mergeCell ref="BT35:BU35"/>
    <mergeCell ref="CJ32:CM32"/>
    <mergeCell ref="AZ35:BE35"/>
    <mergeCell ref="AZ31:BC31"/>
    <mergeCell ref="BD31:BG31"/>
    <mergeCell ref="AB33:AE33"/>
    <mergeCell ref="AF33:AI33"/>
    <mergeCell ref="AF31:AI31"/>
    <mergeCell ref="CF31:CI31"/>
    <mergeCell ref="BP31:BS31"/>
    <mergeCell ref="AJ32:AM32"/>
    <mergeCell ref="BH32:BK32"/>
    <mergeCell ref="K1:U1"/>
    <mergeCell ref="V1:Y1"/>
    <mergeCell ref="AZ6:BC6"/>
    <mergeCell ref="BD6:BG6"/>
    <mergeCell ref="AZ7:BC7"/>
    <mergeCell ref="BD7:BG7"/>
    <mergeCell ref="AN5:AQ5"/>
    <mergeCell ref="AR5:AU5"/>
    <mergeCell ref="AR1:AU1"/>
    <mergeCell ref="BD5:BG5"/>
    <mergeCell ref="AZ5:BC5"/>
    <mergeCell ref="AZ1:BC1"/>
    <mergeCell ref="AZ3:BC3"/>
    <mergeCell ref="AV5:AY5"/>
    <mergeCell ref="AC1:AI1"/>
    <mergeCell ref="AJ1:AM1"/>
    <mergeCell ref="L3:O3"/>
    <mergeCell ref="AF6:AI6"/>
    <mergeCell ref="AR7:AU7"/>
    <mergeCell ref="AJ3:AM3"/>
    <mergeCell ref="AN3:AQ3"/>
    <mergeCell ref="AB3:AE3"/>
    <mergeCell ref="BD1:BK1"/>
    <mergeCell ref="AN1:AQ1"/>
    <mergeCell ref="CN2:CO2"/>
    <mergeCell ref="CN4:CO4"/>
    <mergeCell ref="CN6:CO6"/>
    <mergeCell ref="CN7:CO7"/>
    <mergeCell ref="CN3:CO3"/>
    <mergeCell ref="CN5:CO5"/>
    <mergeCell ref="CF8:CI8"/>
    <mergeCell ref="X4:AA4"/>
    <mergeCell ref="X5:AA5"/>
    <mergeCell ref="AB5:AE5"/>
    <mergeCell ref="AB8:AE8"/>
    <mergeCell ref="AF8:AI8"/>
    <mergeCell ref="CJ4:CM4"/>
    <mergeCell ref="CJ7:CM7"/>
    <mergeCell ref="CF7:CI7"/>
    <mergeCell ref="BT6:BW6"/>
    <mergeCell ref="CB8:CE8"/>
    <mergeCell ref="BX7:CA7"/>
    <mergeCell ref="BT8:BW8"/>
    <mergeCell ref="BH8:BK8"/>
    <mergeCell ref="BL7:BO7"/>
    <mergeCell ref="BP7:BS7"/>
    <mergeCell ref="BT4:BW4"/>
    <mergeCell ref="BL5:BO5"/>
    <mergeCell ref="AF5:AI5"/>
    <mergeCell ref="CJ3:CM3"/>
    <mergeCell ref="CF5:CI5"/>
    <mergeCell ref="BT7:BW7"/>
    <mergeCell ref="BH5:BK5"/>
    <mergeCell ref="AV7:AY7"/>
    <mergeCell ref="BP4:BS4"/>
    <mergeCell ref="AR4:AU4"/>
    <mergeCell ref="AZ4:BC4"/>
    <mergeCell ref="BP6:BS6"/>
    <mergeCell ref="BH7:BK7"/>
    <mergeCell ref="BP5:BS5"/>
    <mergeCell ref="BH6:BK6"/>
    <mergeCell ref="BD3:BG3"/>
    <mergeCell ref="CB3:CE3"/>
    <mergeCell ref="BD4:BG4"/>
    <mergeCell ref="AF4:AI4"/>
    <mergeCell ref="AJ4:AM4"/>
    <mergeCell ref="AR3:AU3"/>
    <mergeCell ref="AF3:AI3"/>
    <mergeCell ref="AN4:AQ4"/>
    <mergeCell ref="CP13:CQ13"/>
    <mergeCell ref="CP14:CQ14"/>
    <mergeCell ref="CN13:CO13"/>
    <mergeCell ref="CN11:CO11"/>
    <mergeCell ref="CN10:CO10"/>
    <mergeCell ref="CN15:CO15"/>
    <mergeCell ref="AB4:AE4"/>
    <mergeCell ref="CF6:CI6"/>
    <mergeCell ref="CJ6:CM6"/>
    <mergeCell ref="BX4:CA4"/>
    <mergeCell ref="CB7:CE7"/>
    <mergeCell ref="CJ5:CM5"/>
    <mergeCell ref="CB5:CE5"/>
    <mergeCell ref="CB6:CE6"/>
    <mergeCell ref="AN6:AQ6"/>
    <mergeCell ref="AR6:AU6"/>
    <mergeCell ref="BD8:BG8"/>
    <mergeCell ref="AR8:AU8"/>
    <mergeCell ref="BH10:BK10"/>
    <mergeCell ref="CF10:CI10"/>
    <mergeCell ref="BP10:BS10"/>
    <mergeCell ref="BX10:CA10"/>
    <mergeCell ref="CB10:CE10"/>
    <mergeCell ref="BH9:BK9"/>
    <mergeCell ref="CP15:CQ15"/>
    <mergeCell ref="CP28:CQ28"/>
    <mergeCell ref="CP19:CQ19"/>
    <mergeCell ref="CN22:CO22"/>
    <mergeCell ref="CP23:CQ23"/>
    <mergeCell ref="CN20:CO20"/>
    <mergeCell ref="CP26:CQ26"/>
    <mergeCell ref="CP29:CQ29"/>
    <mergeCell ref="CP31:CQ31"/>
    <mergeCell ref="CN29:CO29"/>
    <mergeCell ref="CP30:CQ30"/>
    <mergeCell ref="CN31:CO31"/>
    <mergeCell ref="CN25:CO25"/>
    <mergeCell ref="CP24:CQ24"/>
    <mergeCell ref="CN19:CO19"/>
    <mergeCell ref="CN28:CO28"/>
    <mergeCell ref="CP27:CQ27"/>
    <mergeCell ref="CN30:CO30"/>
    <mergeCell ref="CN26:CO26"/>
    <mergeCell ref="CN27:CO27"/>
    <mergeCell ref="CP20:CQ20"/>
    <mergeCell ref="CN21:CO21"/>
    <mergeCell ref="CP21:CQ21"/>
    <mergeCell ref="CP22:CQ22"/>
    <mergeCell ref="CP25:CQ25"/>
    <mergeCell ref="CP16:CQ16"/>
    <mergeCell ref="CN17:CO17"/>
    <mergeCell ref="CP17:CQ17"/>
    <mergeCell ref="CN18:CO18"/>
    <mergeCell ref="CP18:CQ18"/>
    <mergeCell ref="CN16:CO16"/>
    <mergeCell ref="CN24:CO24"/>
    <mergeCell ref="CN23:CO23"/>
    <mergeCell ref="BL8:BO8"/>
    <mergeCell ref="BP8:BS8"/>
    <mergeCell ref="CJ8:CM8"/>
    <mergeCell ref="CJ9:CM9"/>
    <mergeCell ref="CF9:CI9"/>
    <mergeCell ref="BT5:BW5"/>
    <mergeCell ref="BX8:CA8"/>
    <mergeCell ref="BL6:BO6"/>
    <mergeCell ref="BX6:CA6"/>
    <mergeCell ref="BX5:CA5"/>
    <mergeCell ref="CF11:CI11"/>
    <mergeCell ref="CB11:CE11"/>
    <mergeCell ref="CJ11:CM11"/>
    <mergeCell ref="CN9:CO9"/>
    <mergeCell ref="CN14:CO14"/>
    <mergeCell ref="CN8:CO8"/>
    <mergeCell ref="BP9:BS9"/>
    <mergeCell ref="BX9:CA9"/>
    <mergeCell ref="BT9:BW9"/>
    <mergeCell ref="CJ10:CM10"/>
    <mergeCell ref="CA1:CE1"/>
    <mergeCell ref="BT1:BZ1"/>
    <mergeCell ref="CF3:CI3"/>
    <mergeCell ref="CB4:CE4"/>
    <mergeCell ref="CF4:CI4"/>
    <mergeCell ref="BH4:BK4"/>
    <mergeCell ref="BH3:BK3"/>
    <mergeCell ref="AV3:AY3"/>
    <mergeCell ref="BL4:BO4"/>
    <mergeCell ref="AV4:AY4"/>
    <mergeCell ref="BT3:BW3"/>
    <mergeCell ref="BX3:CA3"/>
    <mergeCell ref="BL3:BO3"/>
    <mergeCell ref="BP3:BS3"/>
    <mergeCell ref="X3:AA3"/>
    <mergeCell ref="AZ8:BC8"/>
    <mergeCell ref="AN8:AQ8"/>
    <mergeCell ref="AR9:AU9"/>
    <mergeCell ref="AN7:AQ7"/>
    <mergeCell ref="I8:J8"/>
    <mergeCell ref="L7:O7"/>
    <mergeCell ref="L8:O8"/>
    <mergeCell ref="I9:J9"/>
    <mergeCell ref="P9:S9"/>
    <mergeCell ref="AJ9:AM9"/>
    <mergeCell ref="AV8:AY8"/>
    <mergeCell ref="AV9:AY9"/>
    <mergeCell ref="I7:J7"/>
    <mergeCell ref="P7:S7"/>
    <mergeCell ref="X8:AA8"/>
    <mergeCell ref="X7:AA7"/>
    <mergeCell ref="AB7:AE7"/>
    <mergeCell ref="AN9:AQ9"/>
    <mergeCell ref="AF7:AI7"/>
    <mergeCell ref="AJ7:AM7"/>
    <mergeCell ref="L4:O4"/>
    <mergeCell ref="AJ6:AM6"/>
    <mergeCell ref="AJ5:AM5"/>
    <mergeCell ref="I3:J4"/>
    <mergeCell ref="L47:W47"/>
    <mergeCell ref="J47:K47"/>
    <mergeCell ref="J42:K42"/>
    <mergeCell ref="T5:W5"/>
    <mergeCell ref="I5:J6"/>
    <mergeCell ref="T7:W7"/>
    <mergeCell ref="P8:S8"/>
    <mergeCell ref="P5:S5"/>
    <mergeCell ref="L5:O5"/>
    <mergeCell ref="L6:O6"/>
    <mergeCell ref="T6:W6"/>
    <mergeCell ref="T9:W9"/>
    <mergeCell ref="T8:W8"/>
    <mergeCell ref="P31:S31"/>
    <mergeCell ref="T31:W31"/>
    <mergeCell ref="P3:S3"/>
    <mergeCell ref="T3:W3"/>
    <mergeCell ref="P4:S4"/>
    <mergeCell ref="T4:W4"/>
    <mergeCell ref="J48:K48"/>
    <mergeCell ref="L48:W48"/>
    <mergeCell ref="L42:W42"/>
    <mergeCell ref="I11:J11"/>
    <mergeCell ref="J41:K41"/>
    <mergeCell ref="J34:K34"/>
    <mergeCell ref="L34:W34"/>
    <mergeCell ref="I10:J10"/>
    <mergeCell ref="L31:O31"/>
    <mergeCell ref="L10:O10"/>
    <mergeCell ref="L11:O11"/>
    <mergeCell ref="P11:S11"/>
    <mergeCell ref="T11:W11"/>
    <mergeCell ref="R39:W39"/>
    <mergeCell ref="J40:K40"/>
    <mergeCell ref="L40:W40"/>
    <mergeCell ref="J38:K38"/>
    <mergeCell ref="J37:K37"/>
    <mergeCell ref="J35:W35"/>
    <mergeCell ref="L37:W37"/>
    <mergeCell ref="AZ39:BE39"/>
    <mergeCell ref="Z35:AY35"/>
    <mergeCell ref="BF36:BG36"/>
    <mergeCell ref="AZ36:BE36"/>
    <mergeCell ref="AJ31:AM31"/>
    <mergeCell ref="P6:S6"/>
    <mergeCell ref="P10:S10"/>
    <mergeCell ref="T10:W10"/>
    <mergeCell ref="X10:AA10"/>
    <mergeCell ref="X11:AA11"/>
    <mergeCell ref="AV6:AY6"/>
    <mergeCell ref="X9:AA9"/>
    <mergeCell ref="X31:AA31"/>
    <mergeCell ref="AB31:AE31"/>
    <mergeCell ref="AV31:AY31"/>
    <mergeCell ref="X6:AA6"/>
    <mergeCell ref="AB6:AE6"/>
    <mergeCell ref="AJ8:AM8"/>
    <mergeCell ref="Z37:AY37"/>
    <mergeCell ref="AN31:AQ31"/>
    <mergeCell ref="AR31:AU31"/>
    <mergeCell ref="BD9:BG9"/>
    <mergeCell ref="BD10:BG10"/>
    <mergeCell ref="BD11:BG11"/>
    <mergeCell ref="BV37:CG37"/>
    <mergeCell ref="AZ38:BE38"/>
    <mergeCell ref="BF37:BG37"/>
    <mergeCell ref="AR11:AU11"/>
    <mergeCell ref="AN11:AQ11"/>
    <mergeCell ref="BH11:BK11"/>
    <mergeCell ref="BT32:BW32"/>
    <mergeCell ref="BH31:BK31"/>
    <mergeCell ref="L41:W41"/>
    <mergeCell ref="BX31:CA31"/>
    <mergeCell ref="BT11:BW11"/>
    <mergeCell ref="BH36:BS36"/>
    <mergeCell ref="AR32:AU32"/>
    <mergeCell ref="AV32:AY32"/>
    <mergeCell ref="AZ32:BC32"/>
    <mergeCell ref="AB32:AE32"/>
    <mergeCell ref="L38:W38"/>
    <mergeCell ref="L32:O32"/>
    <mergeCell ref="AF32:AI32"/>
    <mergeCell ref="AN32:AQ32"/>
    <mergeCell ref="AB11:AE11"/>
    <mergeCell ref="AF11:AI11"/>
    <mergeCell ref="J36:W36"/>
    <mergeCell ref="BL31:BO31"/>
    <mergeCell ref="AB9:AE9"/>
    <mergeCell ref="AR10:AU10"/>
    <mergeCell ref="AJ10:AM10"/>
    <mergeCell ref="AN10:AQ10"/>
    <mergeCell ref="AJ11:AM11"/>
    <mergeCell ref="BF35:BG35"/>
    <mergeCell ref="BH34:BU34"/>
    <mergeCell ref="AZ11:BC11"/>
    <mergeCell ref="AV10:AY10"/>
    <mergeCell ref="AV11:AY11"/>
    <mergeCell ref="BT10:BW10"/>
    <mergeCell ref="BL9:BO9"/>
    <mergeCell ref="Z34:BG34"/>
    <mergeCell ref="BL10:BO10"/>
    <mergeCell ref="Z40:CI45"/>
    <mergeCell ref="J32:K32"/>
    <mergeCell ref="P32:S32"/>
    <mergeCell ref="T32:W32"/>
    <mergeCell ref="L9:O9"/>
    <mergeCell ref="AF9:AI9"/>
    <mergeCell ref="BX11:CA11"/>
    <mergeCell ref="BD32:BG32"/>
    <mergeCell ref="BL32:BO32"/>
    <mergeCell ref="BP32:BS32"/>
    <mergeCell ref="AZ9:BC9"/>
    <mergeCell ref="J12:K12"/>
    <mergeCell ref="J13:K13"/>
    <mergeCell ref="BL11:BO11"/>
    <mergeCell ref="BP11:BS11"/>
    <mergeCell ref="AZ10:BC10"/>
    <mergeCell ref="AB10:AE10"/>
    <mergeCell ref="AF10:AI10"/>
    <mergeCell ref="L39:Q39"/>
    <mergeCell ref="CB9:CE9"/>
    <mergeCell ref="BX32:CA32"/>
    <mergeCell ref="CB32:CE32"/>
    <mergeCell ref="BT31:BW31"/>
    <mergeCell ref="CB31:CE31"/>
  </mergeCells>
  <phoneticPr fontId="41"/>
  <conditionalFormatting sqref="L31:O31">
    <cfRule type="cellIs" dxfId="230" priority="2" stopIfTrue="1" operator="greaterThan">
      <formula>$L$11</formula>
    </cfRule>
  </conditionalFormatting>
  <conditionalFormatting sqref="L32:CM32">
    <cfRule type="cellIs" dxfId="229" priority="21" stopIfTrue="1" operator="lessThan">
      <formula>0</formula>
    </cfRule>
  </conditionalFormatting>
  <conditionalFormatting sqref="P31:S31">
    <cfRule type="cellIs" dxfId="228" priority="3" stopIfTrue="1" operator="greaterThan">
      <formula>$P$11</formula>
    </cfRule>
  </conditionalFormatting>
  <conditionalFormatting sqref="T31:W31">
    <cfRule type="cellIs" dxfId="227" priority="4" stopIfTrue="1" operator="greaterThan">
      <formula>$T$11</formula>
    </cfRule>
  </conditionalFormatting>
  <conditionalFormatting sqref="X31:AA31">
    <cfRule type="cellIs" dxfId="226" priority="5" stopIfTrue="1" operator="greaterThan">
      <formula>$X$11</formula>
    </cfRule>
  </conditionalFormatting>
  <conditionalFormatting sqref="AB31:AE31">
    <cfRule type="cellIs" dxfId="225" priority="6" stopIfTrue="1" operator="greaterThan">
      <formula>$AB$11</formula>
    </cfRule>
  </conditionalFormatting>
  <conditionalFormatting sqref="AF31:AI31">
    <cfRule type="cellIs" dxfId="224" priority="7" stopIfTrue="1" operator="greaterThan">
      <formula>$AF$11</formula>
    </cfRule>
  </conditionalFormatting>
  <conditionalFormatting sqref="AJ31:AM31">
    <cfRule type="cellIs" dxfId="223" priority="8" stopIfTrue="1" operator="greaterThan">
      <formula>$AJ$11</formula>
    </cfRule>
  </conditionalFormatting>
  <conditionalFormatting sqref="AN31:AQ31">
    <cfRule type="cellIs" dxfId="222" priority="9" stopIfTrue="1" operator="greaterThan">
      <formula>$AN$11</formula>
    </cfRule>
  </conditionalFormatting>
  <conditionalFormatting sqref="AR31:AU31">
    <cfRule type="cellIs" dxfId="221" priority="10" stopIfTrue="1" operator="greaterThan">
      <formula>$AR$11</formula>
    </cfRule>
  </conditionalFormatting>
  <conditionalFormatting sqref="AV31:AY31">
    <cfRule type="cellIs" dxfId="220" priority="11" stopIfTrue="1" operator="greaterThan">
      <formula>$AV$11</formula>
    </cfRule>
  </conditionalFormatting>
  <conditionalFormatting sqref="AZ1:BC1">
    <cfRule type="expression" dxfId="219" priority="1" stopIfTrue="1">
      <formula>"WEEKDAY($AX$1)=1"</formula>
    </cfRule>
  </conditionalFormatting>
  <conditionalFormatting sqref="AZ31:BC31">
    <cfRule type="cellIs" dxfId="218" priority="12" stopIfTrue="1" operator="greaterThan">
      <formula>$AZ$11</formula>
    </cfRule>
  </conditionalFormatting>
  <conditionalFormatting sqref="BD31:BG31">
    <cfRule type="cellIs" dxfId="217" priority="13" stopIfTrue="1" operator="greaterThan">
      <formula>$BD$11</formula>
    </cfRule>
  </conditionalFormatting>
  <conditionalFormatting sqref="BH31:BK31">
    <cfRule type="cellIs" dxfId="216" priority="14" stopIfTrue="1" operator="greaterThan">
      <formula>$BH$11</formula>
    </cfRule>
  </conditionalFormatting>
  <conditionalFormatting sqref="BL31:BO31">
    <cfRule type="cellIs" dxfId="215" priority="15" stopIfTrue="1" operator="greaterThan">
      <formula>$BL$11</formula>
    </cfRule>
  </conditionalFormatting>
  <conditionalFormatting sqref="BP31:BS31">
    <cfRule type="cellIs" dxfId="214" priority="22" stopIfTrue="1" operator="greaterThan">
      <formula>$BP$11</formula>
    </cfRule>
  </conditionalFormatting>
  <conditionalFormatting sqref="BT31:BW31">
    <cfRule type="cellIs" dxfId="213" priority="16" stopIfTrue="1" operator="greaterThan">
      <formula>$BT$11</formula>
    </cfRule>
  </conditionalFormatting>
  <conditionalFormatting sqref="BX31:CA31">
    <cfRule type="cellIs" dxfId="212" priority="20" stopIfTrue="1" operator="greaterThan">
      <formula>$BX$11</formula>
    </cfRule>
  </conditionalFormatting>
  <conditionalFormatting sqref="CB31:CE31">
    <cfRule type="cellIs" dxfId="211" priority="17" stopIfTrue="1" operator="greaterThan">
      <formula>$CB$11</formula>
    </cfRule>
  </conditionalFormatting>
  <conditionalFormatting sqref="CF31:CI31">
    <cfRule type="cellIs" dxfId="210" priority="18" stopIfTrue="1" operator="greaterThan">
      <formula>$CF$11</formula>
    </cfRule>
  </conditionalFormatting>
  <conditionalFormatting sqref="CJ31:CM31">
    <cfRule type="cellIs" dxfId="209" priority="19" stopIfTrue="1" operator="greaterThan">
      <formula>$CJ$11</formula>
    </cfRule>
  </conditionalFormatting>
  <printOptions horizontalCentered="1"/>
  <pageMargins left="0.19652777777777777" right="0.19652777777777777" top="0.19652777777777777" bottom="0.19652777777777777" header="0.51180555555555562" footer="0.51180555555555562"/>
  <pageSetup paperSize="9" scale="62" orientation="landscape" useFirstPageNumber="1" errors="NA" horizontalDpi="360" verticalDpi="360" r:id="rId1"/>
  <headerFooter alignWithMargins="0"/>
  <ignoredErrors>
    <ignoredError sqref="L14:CM23 L24:AB30 AD24:CM30" unlockedFormula="1"/>
    <ignoredError sqref="F28:F46" formula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DV52"/>
  <sheetViews>
    <sheetView showGridLines="0" showZeros="0" zoomScale="70" zoomScaleNormal="70" zoomScaleSheetLayoutView="50" workbookViewId="0">
      <selection activeCell="BU23" sqref="BU23"/>
    </sheetView>
  </sheetViews>
  <sheetFormatPr baseColWidth="10" defaultColWidth="3.83203125" defaultRowHeight="20.25" customHeight="1"/>
  <cols>
    <col min="1" max="1" width="3.5" style="64" customWidth="1"/>
    <col min="2" max="2" width="10.6640625" style="65" customWidth="1"/>
    <col min="3" max="3" width="6.6640625" style="215" customWidth="1"/>
    <col min="4" max="7" width="6.6640625" style="65" hidden="1" customWidth="1"/>
    <col min="8" max="8" width="6.6640625" style="64" customWidth="1"/>
    <col min="9" max="9" width="15" style="64" bestFit="1" customWidth="1"/>
    <col min="10" max="10" width="10.6640625" style="64" customWidth="1"/>
    <col min="11" max="11" width="11.33203125" style="65" customWidth="1"/>
    <col min="12" max="19" width="1.83203125" style="65" customWidth="1"/>
    <col min="20" max="78" width="1.83203125" style="64" customWidth="1"/>
    <col min="79" max="79" width="2.33203125" style="64" customWidth="1"/>
    <col min="80" max="91" width="1.83203125" style="64" customWidth="1"/>
    <col min="92" max="93" width="4.83203125" style="64" customWidth="1"/>
    <col min="94" max="94" width="4.83203125" style="221" customWidth="1"/>
    <col min="95" max="95" width="4.83203125" style="64" customWidth="1"/>
    <col min="96" max="97" width="8.6640625" style="64" customWidth="1"/>
    <col min="98" max="98" width="8.6640625" style="69" customWidth="1"/>
    <col min="99" max="99" width="12.33203125" style="69" customWidth="1"/>
    <col min="100" max="100" width="7.6640625" style="69" hidden="1" customWidth="1"/>
    <col min="101" max="101" width="6.6640625" style="64" customWidth="1"/>
    <col min="102" max="102" width="5.5" style="64" customWidth="1"/>
    <col min="103" max="16384" width="3.83203125" style="64"/>
  </cols>
  <sheetData>
    <row r="1" spans="1:105" ht="36" customHeight="1">
      <c r="K1" s="1248" t="str">
        <f>ﾃﾞｰﾀ入力!B4</f>
        <v>新宿三丁目</v>
      </c>
      <c r="L1" s="1248"/>
      <c r="M1" s="1248"/>
      <c r="N1" s="1248"/>
      <c r="O1" s="1248"/>
      <c r="P1" s="1248"/>
      <c r="Q1" s="1248"/>
      <c r="R1" s="1248"/>
      <c r="S1" s="1248"/>
      <c r="T1" s="1248"/>
      <c r="U1" s="1248"/>
      <c r="V1" s="1343" t="s">
        <v>139</v>
      </c>
      <c r="W1" s="1343"/>
      <c r="X1" s="1343"/>
      <c r="Y1" s="1343"/>
      <c r="Z1" s="222"/>
      <c r="AC1" s="1340">
        <f>ﾃﾞｰﾀ入力!B5</f>
        <v>4</v>
      </c>
      <c r="AD1" s="1340"/>
      <c r="AE1" s="1340"/>
      <c r="AF1" s="1340"/>
      <c r="AG1" s="1340"/>
      <c r="AH1" s="1340"/>
      <c r="AI1" s="1340"/>
      <c r="AJ1" s="1340" t="s">
        <v>8</v>
      </c>
      <c r="AK1" s="1340"/>
      <c r="AL1" s="1340"/>
      <c r="AM1" s="1340"/>
      <c r="AN1" s="1340">
        <v>27</v>
      </c>
      <c r="AO1" s="1340"/>
      <c r="AP1" s="1340"/>
      <c r="AQ1" s="1340"/>
      <c r="AR1" s="1340" t="s">
        <v>120</v>
      </c>
      <c r="AS1" s="1340"/>
      <c r="AT1" s="1340"/>
      <c r="AU1" s="1340"/>
      <c r="AV1" s="605"/>
      <c r="AW1" s="605"/>
      <c r="AX1" s="605"/>
      <c r="AY1" s="605"/>
      <c r="AZ1" s="1342">
        <f>DATE(ﾃﾞｰﾀ入力!B3,ﾃﾞｰﾀ入力!B5,AN1)</f>
        <v>46139</v>
      </c>
      <c r="BA1" s="1342"/>
      <c r="BB1" s="1342"/>
      <c r="BC1" s="1342"/>
      <c r="BD1" s="1341" t="s">
        <v>148</v>
      </c>
      <c r="BE1" s="1341"/>
      <c r="BF1" s="1341"/>
      <c r="BG1" s="1341"/>
      <c r="BH1" s="1341"/>
      <c r="BI1" s="1341"/>
      <c r="BJ1" s="1341"/>
      <c r="BK1" s="1341"/>
      <c r="BL1" s="223"/>
      <c r="BM1" s="223"/>
      <c r="BN1" s="223"/>
      <c r="BO1" s="223"/>
      <c r="BP1" s="223"/>
      <c r="BQ1" s="223"/>
      <c r="BR1" s="223"/>
      <c r="BS1" s="223"/>
      <c r="BT1" s="1294" t="s">
        <v>200</v>
      </c>
      <c r="BU1" s="1294"/>
      <c r="BV1" s="1294"/>
      <c r="BW1" s="1294"/>
      <c r="BX1" s="1294"/>
      <c r="BY1" s="1294"/>
      <c r="BZ1" s="1294"/>
      <c r="CA1" s="1293">
        <v>1</v>
      </c>
      <c r="CB1" s="1293"/>
      <c r="CC1" s="1293"/>
      <c r="CD1" s="1293"/>
      <c r="CE1" s="1293"/>
      <c r="CH1" s="69"/>
      <c r="CI1" s="69"/>
      <c r="CJ1" s="69"/>
      <c r="CP1" s="64"/>
      <c r="CT1" s="64"/>
      <c r="CU1" s="64"/>
      <c r="CV1" s="64"/>
    </row>
    <row r="2" spans="1:105" ht="20.25" customHeight="1">
      <c r="B2" s="224"/>
      <c r="I2" s="225"/>
      <c r="J2" s="226"/>
      <c r="K2" s="318"/>
      <c r="L2" s="351">
        <v>0.20833333333333334</v>
      </c>
      <c r="M2" s="352"/>
      <c r="N2" s="352"/>
      <c r="O2" s="353"/>
      <c r="P2" s="354">
        <v>0.25</v>
      </c>
      <c r="Q2" s="355"/>
      <c r="R2" s="355"/>
      <c r="S2" s="355"/>
      <c r="T2" s="355" t="s">
        <v>149</v>
      </c>
      <c r="U2" s="355"/>
      <c r="V2" s="356"/>
      <c r="W2" s="356"/>
      <c r="X2" s="355" t="s">
        <v>150</v>
      </c>
      <c r="Y2" s="355"/>
      <c r="Z2" s="355"/>
      <c r="AA2" s="355"/>
      <c r="AB2" s="355" t="s">
        <v>151</v>
      </c>
      <c r="AC2" s="355"/>
      <c r="AD2" s="355"/>
      <c r="AE2" s="355"/>
      <c r="AF2" s="355" t="s">
        <v>152</v>
      </c>
      <c r="AG2" s="355"/>
      <c r="AH2" s="355"/>
      <c r="AI2" s="355"/>
      <c r="AJ2" s="355" t="s">
        <v>153</v>
      </c>
      <c r="AK2" s="355"/>
      <c r="AL2" s="355"/>
      <c r="AM2" s="355"/>
      <c r="AN2" s="355" t="s">
        <v>154</v>
      </c>
      <c r="AO2" s="355"/>
      <c r="AP2" s="355"/>
      <c r="AQ2" s="355"/>
      <c r="AR2" s="355" t="s">
        <v>155</v>
      </c>
      <c r="AS2" s="355"/>
      <c r="AT2" s="355"/>
      <c r="AU2" s="355"/>
      <c r="AV2" s="355" t="s">
        <v>156</v>
      </c>
      <c r="AW2" s="355"/>
      <c r="AX2" s="355"/>
      <c r="AY2" s="355"/>
      <c r="AZ2" s="355" t="s">
        <v>157</v>
      </c>
      <c r="BA2" s="355"/>
      <c r="BB2" s="355"/>
      <c r="BC2" s="355"/>
      <c r="BD2" s="355" t="s">
        <v>158</v>
      </c>
      <c r="BE2" s="355"/>
      <c r="BF2" s="355"/>
      <c r="BG2" s="355"/>
      <c r="BH2" s="355" t="s">
        <v>159</v>
      </c>
      <c r="BI2" s="355"/>
      <c r="BJ2" s="355"/>
      <c r="BK2" s="355"/>
      <c r="BL2" s="355" t="s">
        <v>160</v>
      </c>
      <c r="BM2" s="355"/>
      <c r="BN2" s="355"/>
      <c r="BO2" s="355"/>
      <c r="BP2" s="355" t="s">
        <v>161</v>
      </c>
      <c r="BQ2" s="355"/>
      <c r="BR2" s="355"/>
      <c r="BS2" s="355"/>
      <c r="BT2" s="355" t="s">
        <v>162</v>
      </c>
      <c r="BU2" s="355"/>
      <c r="BV2" s="355"/>
      <c r="BW2" s="355"/>
      <c r="BX2" s="355" t="s">
        <v>163</v>
      </c>
      <c r="BY2" s="355"/>
      <c r="BZ2" s="355"/>
      <c r="CA2" s="355"/>
      <c r="CB2" s="355" t="s">
        <v>164</v>
      </c>
      <c r="CC2" s="355"/>
      <c r="CD2" s="355"/>
      <c r="CE2" s="355"/>
      <c r="CF2" s="355" t="s">
        <v>165</v>
      </c>
      <c r="CG2" s="355"/>
      <c r="CH2" s="355"/>
      <c r="CI2" s="355"/>
      <c r="CJ2" s="355" t="s">
        <v>166</v>
      </c>
      <c r="CK2" s="355"/>
      <c r="CL2" s="355"/>
      <c r="CM2" s="355"/>
      <c r="CN2" s="1214"/>
      <c r="CO2" s="1214"/>
      <c r="CP2" s="64"/>
      <c r="CT2" s="221"/>
      <c r="CU2" s="64"/>
      <c r="CV2" s="64"/>
      <c r="CX2" s="69"/>
      <c r="CY2" s="69"/>
      <c r="CZ2" s="69"/>
    </row>
    <row r="3" spans="1:105" ht="20.25" customHeight="1">
      <c r="I3" s="1311" t="s">
        <v>167</v>
      </c>
      <c r="J3" s="1311"/>
      <c r="K3" s="357" t="s">
        <v>168</v>
      </c>
      <c r="L3" s="1210">
        <f>CHOOSE(CA1,ﾃﾞｰﾀ入力!X4,ﾃﾞｰﾀ入力!X5,ﾃﾞｰﾀ入力!X6,ﾃﾞｰﾀ入力!X7,ﾃﾞｰﾀ入力!X8,ﾃﾞｰﾀ入力!X9)</f>
        <v>0</v>
      </c>
      <c r="M3" s="1210"/>
      <c r="N3" s="1210"/>
      <c r="O3" s="1210"/>
      <c r="P3" s="1217">
        <f>CHOOSE($CA$1,ﾃﾞｰﾀ入力!Y$4,ﾃﾞｰﾀ入力!Y$5,ﾃﾞｰﾀ入力!Y$6,ﾃﾞｰﾀ入力!Y$7,ﾃﾞｰﾀ入力!Y$8,ﾃﾞｰﾀ入力!Y$9)</f>
        <v>0</v>
      </c>
      <c r="Q3" s="1217"/>
      <c r="R3" s="1217"/>
      <c r="S3" s="1217"/>
      <c r="T3" s="1217">
        <f>CHOOSE($CA$1,ﾃﾞｰﾀ入力!Z$4,ﾃﾞｰﾀ入力!Z$5,ﾃﾞｰﾀ入力!Z$6,ﾃﾞｰﾀ入力!Z$7,ﾃﾞｰﾀ入力!Z$8,ﾃﾞｰﾀ入力!Z$9)</f>
        <v>0</v>
      </c>
      <c r="U3" s="1217"/>
      <c r="V3" s="1217"/>
      <c r="W3" s="1217"/>
      <c r="X3" s="1217">
        <f>CHOOSE($CA$1,ﾃﾞｰﾀ入力!AA$4,ﾃﾞｰﾀ入力!AA$5,ﾃﾞｰﾀ入力!AA$6,ﾃﾞｰﾀ入力!AA$7,ﾃﾞｰﾀ入力!AA$8,ﾃﾞｰﾀ入力!AA$9)</f>
        <v>7</v>
      </c>
      <c r="Y3" s="1217"/>
      <c r="Z3" s="1217"/>
      <c r="AA3" s="1217"/>
      <c r="AB3" s="1217">
        <f>CHOOSE($CA$1,ﾃﾞｰﾀ入力!AB$4,ﾃﾞｰﾀ入力!AB$5,ﾃﾞｰﾀ入力!AB$6,ﾃﾞｰﾀ入力!AB$7,ﾃﾞｰﾀ入力!AB$8,ﾃﾞｰﾀ入力!AB$9)</f>
        <v>13</v>
      </c>
      <c r="AC3" s="1217"/>
      <c r="AD3" s="1217"/>
      <c r="AE3" s="1217"/>
      <c r="AF3" s="1217">
        <f>CHOOSE($CA$1,ﾃﾞｰﾀ入力!AC$4,ﾃﾞｰﾀ入力!AC$5,ﾃﾞｰﾀ入力!AC$6,ﾃﾞｰﾀ入力!AC$7,ﾃﾞｰﾀ入力!AC$8,ﾃﾞｰﾀ入力!AC$9)</f>
        <v>13</v>
      </c>
      <c r="AG3" s="1217"/>
      <c r="AH3" s="1217"/>
      <c r="AI3" s="1217"/>
      <c r="AJ3" s="1217">
        <f>CHOOSE($CA$1,ﾃﾞｰﾀ入力!AD$4,ﾃﾞｰﾀ入力!AD$5,ﾃﾞｰﾀ入力!AD$6,ﾃﾞｰﾀ入力!AD$7,ﾃﾞｰﾀ入力!AD$8,ﾃﾞｰﾀ入力!AD$9)</f>
        <v>18</v>
      </c>
      <c r="AK3" s="1217"/>
      <c r="AL3" s="1217"/>
      <c r="AM3" s="1217"/>
      <c r="AN3" s="1217">
        <f>CHOOSE($CA$1,ﾃﾞｰﾀ入力!AE$4,ﾃﾞｰﾀ入力!AE$5,ﾃﾞｰﾀ入力!AE$6,ﾃﾞｰﾀ入力!AE$7,ﾃﾞｰﾀ入力!AE$8,ﾃﾞｰﾀ入力!AE$9)</f>
        <v>28</v>
      </c>
      <c r="AO3" s="1217"/>
      <c r="AP3" s="1217"/>
      <c r="AQ3" s="1217"/>
      <c r="AR3" s="1217">
        <f>CHOOSE($CA$1,ﾃﾞｰﾀ入力!AF$4,ﾃﾞｰﾀ入力!AF$5,ﾃﾞｰﾀ入力!AF$6,ﾃﾞｰﾀ入力!AF$7,ﾃﾞｰﾀ入力!AF$8,ﾃﾞｰﾀ入力!AF$9)</f>
        <v>31</v>
      </c>
      <c r="AS3" s="1217"/>
      <c r="AT3" s="1217"/>
      <c r="AU3" s="1217"/>
      <c r="AV3" s="1217">
        <f>CHOOSE($CA$1,ﾃﾞｰﾀ入力!AG$4,ﾃﾞｰﾀ入力!AG$5,ﾃﾞｰﾀ入力!AG$6,ﾃﾞｰﾀ入力!AG$7,ﾃﾞｰﾀ入力!AG$8,ﾃﾞｰﾀ入力!AG$9)</f>
        <v>30</v>
      </c>
      <c r="AW3" s="1217"/>
      <c r="AX3" s="1217"/>
      <c r="AY3" s="1217"/>
      <c r="AZ3" s="1217">
        <f>CHOOSE($CA$1,ﾃﾞｰﾀ入力!AH$4,ﾃﾞｰﾀ入力!AH$5,ﾃﾞｰﾀ入力!AH$6,ﾃﾞｰﾀ入力!AH$7,ﾃﾞｰﾀ入力!AH$8,ﾃﾞｰﾀ入力!AH$9)</f>
        <v>32</v>
      </c>
      <c r="BA3" s="1217"/>
      <c r="BB3" s="1217"/>
      <c r="BC3" s="1217"/>
      <c r="BD3" s="1217">
        <f>CHOOSE($CA$1,ﾃﾞｰﾀ入力!AI$4,ﾃﾞｰﾀ入力!AI$5,ﾃﾞｰﾀ入力!AI$6,ﾃﾞｰﾀ入力!AI$7,ﾃﾞｰﾀ入力!AI$8,ﾃﾞｰﾀ入力!AI$9)</f>
        <v>30</v>
      </c>
      <c r="BE3" s="1217"/>
      <c r="BF3" s="1217"/>
      <c r="BG3" s="1217"/>
      <c r="BH3" s="1217">
        <f>CHOOSE($CA$1,ﾃﾞｰﾀ入力!AJ$4,ﾃﾞｰﾀ入力!AJ$5,ﾃﾞｰﾀ入力!AJ$6,ﾃﾞｰﾀ入力!AJ$7,ﾃﾞｰﾀ入力!AJ$8,ﾃﾞｰﾀ入力!AJ$9)</f>
        <v>21</v>
      </c>
      <c r="BI3" s="1217"/>
      <c r="BJ3" s="1217"/>
      <c r="BK3" s="1217"/>
      <c r="BL3" s="1217">
        <f>CHOOSE($CA$1,ﾃﾞｰﾀ入力!AK$4,ﾃﾞｰﾀ入力!AK$5,ﾃﾞｰﾀ入力!AK$6,ﾃﾞｰﾀ入力!AK$7,ﾃﾞｰﾀ入力!AK$8,ﾃﾞｰﾀ入力!AK$9)</f>
        <v>15</v>
      </c>
      <c r="BM3" s="1217"/>
      <c r="BN3" s="1217"/>
      <c r="BO3" s="1217"/>
      <c r="BP3" s="1217">
        <f>CHOOSE($CA$1,ﾃﾞｰﾀ入力!AL$4,ﾃﾞｰﾀ入力!AL$5,ﾃﾞｰﾀ入力!AL$6,ﾃﾞｰﾀ入力!AL$7,ﾃﾞｰﾀ入力!AL$8,ﾃﾞｰﾀ入力!AL$9)</f>
        <v>16</v>
      </c>
      <c r="BQ3" s="1217"/>
      <c r="BR3" s="1217"/>
      <c r="BS3" s="1217"/>
      <c r="BT3" s="1217">
        <f>CHOOSE($CA$1,ﾃﾞｰﾀ入力!AM$4,ﾃﾞｰﾀ入力!AM$5,ﾃﾞｰﾀ入力!AM$6,ﾃﾞｰﾀ入力!AM$7,ﾃﾞｰﾀ入力!AM$8,ﾃﾞｰﾀ入力!AM$9)</f>
        <v>12</v>
      </c>
      <c r="BU3" s="1217"/>
      <c r="BV3" s="1217"/>
      <c r="BW3" s="1217"/>
      <c r="BX3" s="1217">
        <f>CHOOSE($CA$1,ﾃﾞｰﾀ入力!AN4,ﾃﾞｰﾀ入力!AN$5,ﾃﾞｰﾀ入力!AN$6,ﾃﾞｰﾀ入力!AN$7,ﾃﾞｰﾀ入力!AN$8,ﾃﾞｰﾀ入力!AN$9)</f>
        <v>4</v>
      </c>
      <c r="BY3" s="1217"/>
      <c r="BZ3" s="1217"/>
      <c r="CA3" s="1217"/>
      <c r="CB3" s="1217">
        <f>CHOOSE($CA$1,ﾃﾞｰﾀ入力!AO$4,ﾃﾞｰﾀ入力!AO$5,ﾃﾞｰﾀ入力!AO$6,ﾃﾞｰﾀ入力!AO$7,ﾃﾞｰﾀ入力!AO$8,ﾃﾞｰﾀ入力!AO$9)</f>
        <v>0</v>
      </c>
      <c r="CC3" s="1217"/>
      <c r="CD3" s="1217"/>
      <c r="CE3" s="1217"/>
      <c r="CF3" s="1217">
        <f>CHOOSE($CA$1,ﾃﾞｰﾀ入力!AP$4,ﾃﾞｰﾀ入力!AP$5,ﾃﾞｰﾀ入力!AP$6,ﾃﾞｰﾀ入力!AP$7,ﾃﾞｰﾀ入力!AP$8,ﾃﾞｰﾀ入力!AP$9)</f>
        <v>0</v>
      </c>
      <c r="CG3" s="1217"/>
      <c r="CH3" s="1217"/>
      <c r="CI3" s="1217"/>
      <c r="CJ3" s="1217">
        <f>CHOOSE($CA$1,ﾃﾞｰﾀ入力!AQ$4,ﾃﾞｰﾀ入力!AQ$5,ﾃﾞｰﾀ入力!AQ$6,ﾃﾞｰﾀ入力!AQ$7,ﾃﾞｰﾀ入力!AQ$8,ﾃﾞｰﾀ入力!AQ$9)</f>
        <v>0</v>
      </c>
      <c r="CK3" s="1217"/>
      <c r="CL3" s="1217"/>
      <c r="CM3" s="1295"/>
      <c r="CN3" s="1215">
        <f>CHOOSE(CA1,ﾃﾞｰﾀ入力!V4,ﾃﾞｰﾀ入力!V5,ﾃﾞｰﾀ入力!V6,ﾃﾞｰﾀ入力!V7,ﾃﾞｰﾀ入力!V8,ﾃﾞｰﾀ入力!V9)</f>
        <v>270</v>
      </c>
      <c r="CO3" s="1216"/>
      <c r="CP3" s="64"/>
      <c r="CT3" s="221"/>
      <c r="CU3" s="64"/>
      <c r="CV3" s="64"/>
      <c r="CX3" s="69"/>
      <c r="CY3" s="69"/>
      <c r="CZ3" s="69"/>
    </row>
    <row r="4" spans="1:105" ht="20.25" customHeight="1">
      <c r="I4" s="1311"/>
      <c r="J4" s="1311"/>
      <c r="K4" s="358" t="s">
        <v>169</v>
      </c>
      <c r="L4" s="1344">
        <f>L3</f>
        <v>0</v>
      </c>
      <c r="M4" s="1345"/>
      <c r="N4" s="1345"/>
      <c r="O4" s="1346"/>
      <c r="P4" s="1333">
        <f>L4+P3</f>
        <v>0</v>
      </c>
      <c r="Q4" s="1333"/>
      <c r="R4" s="1333"/>
      <c r="S4" s="1333"/>
      <c r="T4" s="1126">
        <f>P4+T3</f>
        <v>0</v>
      </c>
      <c r="U4" s="1127"/>
      <c r="V4" s="1127"/>
      <c r="W4" s="1127"/>
      <c r="X4" s="1333">
        <f>T4+X3</f>
        <v>7</v>
      </c>
      <c r="Y4" s="1333"/>
      <c r="Z4" s="1333"/>
      <c r="AA4" s="1333"/>
      <c r="AB4" s="1333">
        <f>X4+AB3</f>
        <v>20</v>
      </c>
      <c r="AC4" s="1333"/>
      <c r="AD4" s="1333"/>
      <c r="AE4" s="1333"/>
      <c r="AF4" s="1333">
        <f>AB4+AF3</f>
        <v>33</v>
      </c>
      <c r="AG4" s="1333"/>
      <c r="AH4" s="1333"/>
      <c r="AI4" s="1333"/>
      <c r="AJ4" s="1333">
        <f>AF4+AJ3</f>
        <v>51</v>
      </c>
      <c r="AK4" s="1333"/>
      <c r="AL4" s="1333"/>
      <c r="AM4" s="1333"/>
      <c r="AN4" s="1333">
        <f>AJ4+AN3</f>
        <v>79</v>
      </c>
      <c r="AO4" s="1333"/>
      <c r="AP4" s="1333"/>
      <c r="AQ4" s="1333"/>
      <c r="AR4" s="1333">
        <f>AN4+AR3</f>
        <v>110</v>
      </c>
      <c r="AS4" s="1333"/>
      <c r="AT4" s="1333"/>
      <c r="AU4" s="1333"/>
      <c r="AV4" s="1333">
        <f>AR4+AV3</f>
        <v>140</v>
      </c>
      <c r="AW4" s="1333"/>
      <c r="AX4" s="1333"/>
      <c r="AY4" s="1333"/>
      <c r="AZ4" s="1333">
        <f>AV4+AZ3</f>
        <v>172</v>
      </c>
      <c r="BA4" s="1333"/>
      <c r="BB4" s="1333"/>
      <c r="BC4" s="1333"/>
      <c r="BD4" s="1333">
        <f>AZ4+BD3</f>
        <v>202</v>
      </c>
      <c r="BE4" s="1333"/>
      <c r="BF4" s="1333"/>
      <c r="BG4" s="1333"/>
      <c r="BH4" s="1333">
        <f>BD4+BH3</f>
        <v>223</v>
      </c>
      <c r="BI4" s="1333"/>
      <c r="BJ4" s="1333"/>
      <c r="BK4" s="1333"/>
      <c r="BL4" s="1333">
        <f>BH4+BL3</f>
        <v>238</v>
      </c>
      <c r="BM4" s="1333"/>
      <c r="BN4" s="1333"/>
      <c r="BO4" s="1333"/>
      <c r="BP4" s="1333">
        <f>BL4+BP3</f>
        <v>254</v>
      </c>
      <c r="BQ4" s="1333"/>
      <c r="BR4" s="1333"/>
      <c r="BS4" s="1333"/>
      <c r="BT4" s="1333">
        <f>BP4+BT3</f>
        <v>266</v>
      </c>
      <c r="BU4" s="1333"/>
      <c r="BV4" s="1333"/>
      <c r="BW4" s="1333"/>
      <c r="BX4" s="1333">
        <f>BT4+BX3</f>
        <v>270</v>
      </c>
      <c r="BY4" s="1333"/>
      <c r="BZ4" s="1333"/>
      <c r="CA4" s="1333"/>
      <c r="CB4" s="1333">
        <f>BX4+CB3</f>
        <v>270</v>
      </c>
      <c r="CC4" s="1333"/>
      <c r="CD4" s="1333"/>
      <c r="CE4" s="1333"/>
      <c r="CF4" s="1333">
        <f>CB4+CF3</f>
        <v>270</v>
      </c>
      <c r="CG4" s="1333"/>
      <c r="CH4" s="1333"/>
      <c r="CI4" s="1333"/>
      <c r="CJ4" s="1333">
        <f>CF4+CJ3</f>
        <v>270</v>
      </c>
      <c r="CK4" s="1333"/>
      <c r="CL4" s="1333"/>
      <c r="CM4" s="1353"/>
      <c r="CN4" s="1210">
        <f t="shared" ref="CN4:CN11" si="0">SUM(P4:CM4)</f>
        <v>2875</v>
      </c>
      <c r="CO4" s="1211"/>
      <c r="CP4" s="64"/>
      <c r="CT4" s="221"/>
      <c r="CU4" s="64"/>
      <c r="CV4" s="64"/>
      <c r="CX4" s="69"/>
      <c r="CY4" s="69"/>
      <c r="CZ4" s="69"/>
    </row>
    <row r="5" spans="1:105" ht="20.25" customHeight="1">
      <c r="I5" s="1311" t="s">
        <v>170</v>
      </c>
      <c r="J5" s="1311"/>
      <c r="K5" s="359" t="s">
        <v>171</v>
      </c>
      <c r="L5" s="1239"/>
      <c r="M5" s="1240"/>
      <c r="N5" s="1240"/>
      <c r="O5" s="1241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126"/>
      <c r="AK5" s="1126"/>
      <c r="AL5" s="1126"/>
      <c r="AM5" s="1126"/>
      <c r="AN5" s="1126"/>
      <c r="AO5" s="1126"/>
      <c r="AP5" s="1126"/>
      <c r="AQ5" s="1126"/>
      <c r="AR5" s="1126"/>
      <c r="AS5" s="1126"/>
      <c r="AT5" s="1126"/>
      <c r="AU5" s="1126"/>
      <c r="AV5" s="1126"/>
      <c r="AW5" s="1126"/>
      <c r="AX5" s="1126"/>
      <c r="AY5" s="1126"/>
      <c r="AZ5" s="1126"/>
      <c r="BA5" s="1126"/>
      <c r="BB5" s="1126"/>
      <c r="BC5" s="1126"/>
      <c r="BD5" s="1126"/>
      <c r="BE5" s="1126"/>
      <c r="BF5" s="1126"/>
      <c r="BG5" s="1126"/>
      <c r="BH5" s="1126"/>
      <c r="BI5" s="1126"/>
      <c r="BJ5" s="1126"/>
      <c r="BK5" s="1126"/>
      <c r="BL5" s="1126"/>
      <c r="BM5" s="1126"/>
      <c r="BN5" s="1126"/>
      <c r="BO5" s="1126"/>
      <c r="BP5" s="1126"/>
      <c r="BQ5" s="1126"/>
      <c r="BR5" s="1126"/>
      <c r="BS5" s="1126"/>
      <c r="BT5" s="1126"/>
      <c r="BU5" s="1126"/>
      <c r="BV5" s="1126"/>
      <c r="BW5" s="1126"/>
      <c r="BX5" s="1126"/>
      <c r="BY5" s="1126"/>
      <c r="BZ5" s="1126"/>
      <c r="CA5" s="1126"/>
      <c r="CB5" s="1126"/>
      <c r="CC5" s="1126"/>
      <c r="CD5" s="1126"/>
      <c r="CE5" s="1126"/>
      <c r="CF5" s="1297"/>
      <c r="CG5" s="1297"/>
      <c r="CH5" s="1297"/>
      <c r="CI5" s="1297"/>
      <c r="CJ5" s="1297"/>
      <c r="CK5" s="1297"/>
      <c r="CL5" s="1297"/>
      <c r="CM5" s="1354"/>
      <c r="CN5" s="1210">
        <f t="shared" si="0"/>
        <v>0</v>
      </c>
      <c r="CO5" s="1211"/>
      <c r="CP5" s="64"/>
      <c r="CT5" s="221"/>
      <c r="CU5" s="64"/>
      <c r="CV5" s="64"/>
      <c r="CX5" s="69"/>
      <c r="CY5" s="69"/>
      <c r="CZ5" s="69"/>
    </row>
    <row r="6" spans="1:105" ht="20.25" customHeight="1">
      <c r="I6" s="1339"/>
      <c r="J6" s="1339"/>
      <c r="K6" s="360" t="s">
        <v>169</v>
      </c>
      <c r="L6" s="1242"/>
      <c r="M6" s="1243"/>
      <c r="N6" s="1243"/>
      <c r="O6" s="1244"/>
      <c r="P6" s="1131"/>
      <c r="Q6" s="1131"/>
      <c r="R6" s="1131"/>
      <c r="S6" s="1131"/>
      <c r="T6" s="1131"/>
      <c r="U6" s="1131"/>
      <c r="V6" s="1131"/>
      <c r="W6" s="1131"/>
      <c r="X6" s="1131"/>
      <c r="Y6" s="1131"/>
      <c r="Z6" s="1131"/>
      <c r="AA6" s="1131"/>
      <c r="AB6" s="1131"/>
      <c r="AC6" s="1131"/>
      <c r="AD6" s="1131"/>
      <c r="AE6" s="1131"/>
      <c r="AF6" s="1131"/>
      <c r="AG6" s="1131"/>
      <c r="AH6" s="1131"/>
      <c r="AI6" s="1131"/>
      <c r="AJ6" s="1131"/>
      <c r="AK6" s="1131"/>
      <c r="AL6" s="1131"/>
      <c r="AM6" s="1131"/>
      <c r="AN6" s="1131"/>
      <c r="AO6" s="1131"/>
      <c r="AP6" s="1131"/>
      <c r="AQ6" s="1131"/>
      <c r="AR6" s="1131"/>
      <c r="AS6" s="1131"/>
      <c r="AT6" s="1131"/>
      <c r="AU6" s="1131"/>
      <c r="AV6" s="1131"/>
      <c r="AW6" s="1131"/>
      <c r="AX6" s="1131"/>
      <c r="AY6" s="1131"/>
      <c r="AZ6" s="1131"/>
      <c r="BA6" s="1131"/>
      <c r="BB6" s="1131"/>
      <c r="BC6" s="1131"/>
      <c r="BD6" s="1131"/>
      <c r="BE6" s="1131"/>
      <c r="BF6" s="1131"/>
      <c r="BG6" s="1131"/>
      <c r="BH6" s="1131"/>
      <c r="BI6" s="1131"/>
      <c r="BJ6" s="1131"/>
      <c r="BK6" s="1131"/>
      <c r="BL6" s="1131"/>
      <c r="BM6" s="1131"/>
      <c r="BN6" s="1131"/>
      <c r="BO6" s="1131"/>
      <c r="BP6" s="1131"/>
      <c r="BQ6" s="1131"/>
      <c r="BR6" s="1131"/>
      <c r="BS6" s="1131"/>
      <c r="BT6" s="1131"/>
      <c r="BU6" s="1131"/>
      <c r="BV6" s="1131"/>
      <c r="BW6" s="1131"/>
      <c r="BX6" s="1131"/>
      <c r="BY6" s="1131"/>
      <c r="BZ6" s="1131"/>
      <c r="CA6" s="1131"/>
      <c r="CB6" s="1131"/>
      <c r="CC6" s="1131"/>
      <c r="CD6" s="1131"/>
      <c r="CE6" s="1131"/>
      <c r="CF6" s="1298"/>
      <c r="CG6" s="1298"/>
      <c r="CH6" s="1298"/>
      <c r="CI6" s="1298"/>
      <c r="CJ6" s="1298"/>
      <c r="CK6" s="1298"/>
      <c r="CL6" s="1298"/>
      <c r="CM6" s="1299"/>
      <c r="CN6" s="1256">
        <f t="shared" si="0"/>
        <v>0</v>
      </c>
      <c r="CO6" s="1257"/>
      <c r="CP6" s="64"/>
      <c r="CT6" s="221"/>
      <c r="CU6" s="64"/>
      <c r="CV6" s="64"/>
      <c r="CX6" s="69"/>
      <c r="CY6" s="69"/>
      <c r="CZ6" s="69"/>
    </row>
    <row r="7" spans="1:105" ht="20.25" customHeight="1">
      <c r="I7" s="1338" t="s">
        <v>172</v>
      </c>
      <c r="J7" s="1338"/>
      <c r="K7" s="361" t="s">
        <v>168</v>
      </c>
      <c r="L7" s="1250">
        <f>IF(L3=0,0,LOOKUP(L3,ﾃﾞｰﾀ入力!$AU$12:$AU$32,ﾃﾞｰﾀ入力!$AV$12:$AV$32))</f>
        <v>0</v>
      </c>
      <c r="M7" s="1251"/>
      <c r="N7" s="1251"/>
      <c r="O7" s="1252"/>
      <c r="P7" s="1130">
        <f>IF(P3=0,0,LOOKUP(P3,ﾃﾞｰﾀ入力!$AU$12:$AU$32,ﾃﾞｰﾀ入力!$AV$12:$AV$32))</f>
        <v>0</v>
      </c>
      <c r="Q7" s="1130"/>
      <c r="R7" s="1130"/>
      <c r="S7" s="1130"/>
      <c r="T7" s="1130">
        <f>IF(T3=0,0,LOOKUP(T3,ﾃﾞｰﾀ入力!$AU$12:$AU$32,ﾃﾞｰﾀ入力!$AV$12:$AV$32))</f>
        <v>0</v>
      </c>
      <c r="U7" s="1130"/>
      <c r="V7" s="1130"/>
      <c r="W7" s="1130"/>
      <c r="X7" s="1130">
        <f>IF(X3=0,0,LOOKUP(X3,ﾃﾞｰﾀ入力!$AU$12:$AU$32,ﾃﾞｰﾀ入力!$AV$12:$AV$32))</f>
        <v>2</v>
      </c>
      <c r="Y7" s="1130"/>
      <c r="Z7" s="1130"/>
      <c r="AA7" s="1130"/>
      <c r="AB7" s="1130">
        <f>IF(AB3=0,0,LOOKUP(AB3,ﾃﾞｰﾀ入力!$AU$12:$AU$32,ﾃﾞｰﾀ入力!$AV$12:$AV$32))</f>
        <v>2</v>
      </c>
      <c r="AC7" s="1130"/>
      <c r="AD7" s="1130"/>
      <c r="AE7" s="1130"/>
      <c r="AF7" s="1130">
        <f>IF(AF3=0,0,LOOKUP(AF3,ﾃﾞｰﾀ入力!$AU$12:$AU$32,ﾃﾞｰﾀ入力!$AV$12:$AV$32))</f>
        <v>2</v>
      </c>
      <c r="AG7" s="1130"/>
      <c r="AH7" s="1130"/>
      <c r="AI7" s="1130"/>
      <c r="AJ7" s="1130">
        <f>IF(AJ3=0,0,LOOKUP(AJ3,ﾃﾞｰﾀ入力!$AU$12:$AU$32,ﾃﾞｰﾀ入力!$AV$12:$AV$32))</f>
        <v>2</v>
      </c>
      <c r="AK7" s="1130"/>
      <c r="AL7" s="1130"/>
      <c r="AM7" s="1130"/>
      <c r="AN7" s="1130">
        <f>IF(AN3=0,0,LOOKUP(AN3,ﾃﾞｰﾀ入力!$AU$12:$AU$32,ﾃﾞｰﾀ入力!$AV$12:$AV$32))</f>
        <v>4</v>
      </c>
      <c r="AO7" s="1130"/>
      <c r="AP7" s="1130"/>
      <c r="AQ7" s="1130"/>
      <c r="AR7" s="1130">
        <f>IF(AR3=0,0,LOOKUP(AR3,ﾃﾞｰﾀ入力!$AU$12:$AU$32,ﾃﾞｰﾀ入力!$AV$12:$AV$32))</f>
        <v>4</v>
      </c>
      <c r="AS7" s="1130"/>
      <c r="AT7" s="1130"/>
      <c r="AU7" s="1130"/>
      <c r="AV7" s="1130">
        <f>IF(AV3=0,0,LOOKUP(AV3,ﾃﾞｰﾀ入力!$AU$12:$AU$32,ﾃﾞｰﾀ入力!$AV$12:$AV$32))</f>
        <v>4</v>
      </c>
      <c r="AW7" s="1130"/>
      <c r="AX7" s="1130"/>
      <c r="AY7" s="1130"/>
      <c r="AZ7" s="1130">
        <f>IF(AZ3=0,0,LOOKUP(AZ3,ﾃﾞｰﾀ入力!$AU$12:$AU$32,ﾃﾞｰﾀ入力!$AV$12:$AV$32))</f>
        <v>4</v>
      </c>
      <c r="BA7" s="1130"/>
      <c r="BB7" s="1130"/>
      <c r="BC7" s="1130"/>
      <c r="BD7" s="1130">
        <f>IF(BD3=0,0,LOOKUP(BD3,ﾃﾞｰﾀ入力!$AU$12:$AU$32,ﾃﾞｰﾀ入力!$AV$12:$AV$32))</f>
        <v>4</v>
      </c>
      <c r="BE7" s="1130"/>
      <c r="BF7" s="1130"/>
      <c r="BG7" s="1130"/>
      <c r="BH7" s="1130">
        <f>IF(BH3=0,0,LOOKUP(BH3,ﾃﾞｰﾀ入力!$AU$12:$AU$32,ﾃﾞｰﾀ入力!$AV$12:$AV$32))</f>
        <v>3</v>
      </c>
      <c r="BI7" s="1130"/>
      <c r="BJ7" s="1130"/>
      <c r="BK7" s="1130"/>
      <c r="BL7" s="1130">
        <f>IF(BL3=0,0,LOOKUP(BL3,ﾃﾞｰﾀ入力!$AU$12:$AU$32,ﾃﾞｰﾀ入力!$AV$12:$AV$32))</f>
        <v>2</v>
      </c>
      <c r="BM7" s="1130"/>
      <c r="BN7" s="1130"/>
      <c r="BO7" s="1130"/>
      <c r="BP7" s="1130">
        <f>IF(BP3=0,0,LOOKUP(BP3,ﾃﾞｰﾀ入力!$AU$12:$AU$32,ﾃﾞｰﾀ入力!$AV$12:$AV$32))</f>
        <v>2</v>
      </c>
      <c r="BQ7" s="1130"/>
      <c r="BR7" s="1130"/>
      <c r="BS7" s="1130"/>
      <c r="BT7" s="1130">
        <f>IF(BT3=0,0,LOOKUP(BT3,ﾃﾞｰﾀ入力!$AU$12:$AU$32,ﾃﾞｰﾀ入力!$AV$12:$AV$32))</f>
        <v>2</v>
      </c>
      <c r="BU7" s="1130"/>
      <c r="BV7" s="1130"/>
      <c r="BW7" s="1130"/>
      <c r="BX7" s="1130">
        <f>IF(BX3=0,0,LOOKUP(BX3,ﾃﾞｰﾀ入力!$AU$12:$AU$32,ﾃﾞｰﾀ入力!$AV$12:$AV$32))</f>
        <v>2</v>
      </c>
      <c r="BY7" s="1130"/>
      <c r="BZ7" s="1130"/>
      <c r="CA7" s="1130"/>
      <c r="CB7" s="1130">
        <f>IF(CB3=0,0,LOOKUP(CB3,ﾃﾞｰﾀ入力!$AU$12:$AU$32,ﾃﾞｰﾀ入力!$AV$12:$AV$32))</f>
        <v>0</v>
      </c>
      <c r="CC7" s="1130"/>
      <c r="CD7" s="1130"/>
      <c r="CE7" s="1130"/>
      <c r="CF7" s="1201">
        <f>IF(CF3=0,0,LOOKUP(CF3,ﾃﾞｰﾀ入力!$AU$12:$AU$32,ﾃﾞｰﾀ入力!$AV$12:$AV$32))</f>
        <v>0</v>
      </c>
      <c r="CG7" s="1201"/>
      <c r="CH7" s="1201"/>
      <c r="CI7" s="1201"/>
      <c r="CJ7" s="1201">
        <f>IF(CJ3=0,0,LOOKUP(CJ3,ﾃﾞｰﾀ入力!$AU$12:$AU$32,ﾃﾞｰﾀ入力!$AV$12:$AV$32))</f>
        <v>0</v>
      </c>
      <c r="CK7" s="1201"/>
      <c r="CL7" s="1201"/>
      <c r="CM7" s="1202"/>
      <c r="CN7" s="1134">
        <f t="shared" si="0"/>
        <v>39</v>
      </c>
      <c r="CO7" s="1135"/>
      <c r="CP7" s="64"/>
      <c r="CT7" s="221"/>
      <c r="CU7" s="64"/>
      <c r="CV7" s="64"/>
      <c r="CX7" s="69"/>
      <c r="CY7" s="69"/>
      <c r="CZ7" s="69"/>
    </row>
    <row r="8" spans="1:105" ht="20.25" customHeight="1">
      <c r="I8" s="1311" t="s">
        <v>173</v>
      </c>
      <c r="J8" s="1311"/>
      <c r="K8" s="357" t="s">
        <v>168</v>
      </c>
      <c r="L8" s="1233">
        <f>CHOOSE($CA$1,ﾃﾞｰﾀ入力!W13,ﾃﾞｰﾀ入力!W16,ﾃﾞｰﾀ入力!W19,ﾃﾞｰﾀ入力!W22,ﾃﾞｰﾀ入力!W25,ﾃﾞｰﾀ入力!W28)</f>
        <v>0</v>
      </c>
      <c r="M8" s="1234"/>
      <c r="N8" s="1234"/>
      <c r="O8" s="1235"/>
      <c r="P8" s="1156">
        <f>CHOOSE($CA$1,ﾃﾞｰﾀ入力!$X13,ﾃﾞｰﾀ入力!$X16,ﾃﾞｰﾀ入力!$X19,ﾃﾞｰﾀ入力!$X22,ﾃﾞｰﾀ入力!$X25,ﾃﾞｰﾀ入力!$X28)</f>
        <v>0</v>
      </c>
      <c r="Q8" s="1156"/>
      <c r="R8" s="1156"/>
      <c r="S8" s="1156"/>
      <c r="T8" s="1156">
        <f>CHOOSE($CA$1,ﾃﾞｰﾀ入力!$Y13,ﾃﾞｰﾀ入力!$Y16,ﾃﾞｰﾀ入力!$Y19,ﾃﾞｰﾀ入力!$Y22,ﾃﾞｰﾀ入力!$Y25,ﾃﾞｰﾀ入力!$Y28)</f>
        <v>0</v>
      </c>
      <c r="U8" s="1156"/>
      <c r="V8" s="1156"/>
      <c r="W8" s="1156"/>
      <c r="X8" s="1156">
        <f>CHOOSE($CA$1,ﾃﾞｰﾀ入力!$Z13,ﾃﾞｰﾀ入力!$Z16,ﾃﾞｰﾀ入力!$Z19,ﾃﾞｰﾀ入力!$Z22,ﾃﾞｰﾀ入力!$Z25,ﾃﾞｰﾀ入力!$Z28)</f>
        <v>0</v>
      </c>
      <c r="Y8" s="1156"/>
      <c r="Z8" s="1156"/>
      <c r="AA8" s="1156"/>
      <c r="AB8" s="1156">
        <f>CHOOSE($CA$1,ﾃﾞｰﾀ入力!$AA13,ﾃﾞｰﾀ入力!$AA16,ﾃﾞｰﾀ入力!$AA19,ﾃﾞｰﾀ入力!$AA22,ﾃﾞｰﾀ入力!$AA25,ﾃﾞｰﾀ入力!$AA28)</f>
        <v>0</v>
      </c>
      <c r="AC8" s="1156"/>
      <c r="AD8" s="1156"/>
      <c r="AE8" s="1156"/>
      <c r="AF8" s="1156">
        <f>CHOOSE($CA$1,ﾃﾞｰﾀ入力!$AB13,ﾃﾞｰﾀ入力!$AB16,ﾃﾞｰﾀ入力!$AB19,ﾃﾞｰﾀ入力!$AB22,ﾃﾞｰﾀ入力!$AB25,ﾃﾞｰﾀ入力!$AB28)</f>
        <v>0</v>
      </c>
      <c r="AG8" s="1156"/>
      <c r="AH8" s="1156"/>
      <c r="AI8" s="1156"/>
      <c r="AJ8" s="1156">
        <f>CHOOSE($CA$1,ﾃﾞｰﾀ入力!$AC13,ﾃﾞｰﾀ入力!$AC16,ﾃﾞｰﾀ入力!$AC19,ﾃﾞｰﾀ入力!$AC22,ﾃﾞｰﾀ入力!$AC25,ﾃﾞｰﾀ入力!$AC28)</f>
        <v>0</v>
      </c>
      <c r="AK8" s="1156"/>
      <c r="AL8" s="1156"/>
      <c r="AM8" s="1156"/>
      <c r="AN8" s="1156">
        <f>CHOOSE($CA$1,ﾃﾞｰﾀ入力!$AD13,ﾃﾞｰﾀ入力!$AD16,ﾃﾞｰﾀ入力!$AD19,ﾃﾞｰﾀ入力!$AD22,ﾃﾞｰﾀ入力!$AD25,ﾃﾞｰﾀ入力!$AD28)</f>
        <v>0</v>
      </c>
      <c r="AO8" s="1156"/>
      <c r="AP8" s="1156"/>
      <c r="AQ8" s="1156"/>
      <c r="AR8" s="1156">
        <f>CHOOSE($CA$1,ﾃﾞｰﾀ入力!$AE13,ﾃﾞｰﾀ入力!$AE16,ﾃﾞｰﾀ入力!$AE19,ﾃﾞｰﾀ入力!$AE22,ﾃﾞｰﾀ入力!$AE25,ﾃﾞｰﾀ入力!$AE28)</f>
        <v>0</v>
      </c>
      <c r="AS8" s="1156"/>
      <c r="AT8" s="1156"/>
      <c r="AU8" s="1156"/>
      <c r="AV8" s="1156">
        <f>CHOOSE($CA$1,ﾃﾞｰﾀ入力!$AF13,ﾃﾞｰﾀ入力!$AF16,ﾃﾞｰﾀ入力!$AF19,ﾃﾞｰﾀ入力!$AF22,ﾃﾞｰﾀ入力!$AF25,ﾃﾞｰﾀ入力!$AF28)</f>
        <v>0</v>
      </c>
      <c r="AW8" s="1156"/>
      <c r="AX8" s="1156"/>
      <c r="AY8" s="1156"/>
      <c r="AZ8" s="1156">
        <f>CHOOSE($CA$1,ﾃﾞｰﾀ入力!$AG13,ﾃﾞｰﾀ入力!$AG16,ﾃﾞｰﾀ入力!$AG19,ﾃﾞｰﾀ入力!$AG22,ﾃﾞｰﾀ入力!$AG25,ﾃﾞｰﾀ入力!$AG28)</f>
        <v>0</v>
      </c>
      <c r="BA8" s="1156"/>
      <c r="BB8" s="1156"/>
      <c r="BC8" s="1156"/>
      <c r="BD8" s="1156">
        <f>CHOOSE($CA$1,ﾃﾞｰﾀ入力!$AH13,ﾃﾞｰﾀ入力!$AH16,ﾃﾞｰﾀ入力!$AH19,ﾃﾞｰﾀ入力!$AH22,ﾃﾞｰﾀ入力!$AH25,ﾃﾞｰﾀ入力!$AH28)</f>
        <v>0</v>
      </c>
      <c r="BE8" s="1156"/>
      <c r="BF8" s="1156"/>
      <c r="BG8" s="1156"/>
      <c r="BH8" s="1156">
        <f>CHOOSE($CA$1,ﾃﾞｰﾀ入力!$AI13,ﾃﾞｰﾀ入力!$AI16,ﾃﾞｰﾀ入力!$AI19,ﾃﾞｰﾀ入力!$AI22,ﾃﾞｰﾀ入力!$AI25,ﾃﾞｰﾀ入力!$AI28)</f>
        <v>0</v>
      </c>
      <c r="BI8" s="1156"/>
      <c r="BJ8" s="1156"/>
      <c r="BK8" s="1156"/>
      <c r="BL8" s="1156">
        <f>CHOOSE($CA$1,ﾃﾞｰﾀ入力!$AJ13,ﾃﾞｰﾀ入力!$AJ16,ﾃﾞｰﾀ入力!$AJ19,ﾃﾞｰﾀ入力!$AJ22,ﾃﾞｰﾀ入力!$AJ25,ﾃﾞｰﾀ入力!$AJ28)</f>
        <v>0</v>
      </c>
      <c r="BM8" s="1156"/>
      <c r="BN8" s="1156"/>
      <c r="BO8" s="1156"/>
      <c r="BP8" s="1156">
        <f>CHOOSE($CA$1,ﾃﾞｰﾀ入力!$AK13,ﾃﾞｰﾀ入力!$AK16,ﾃﾞｰﾀ入力!$AK19,ﾃﾞｰﾀ入力!$AK22,ﾃﾞｰﾀ入力!$AK25,ﾃﾞｰﾀ入力!$AK28)</f>
        <v>0</v>
      </c>
      <c r="BQ8" s="1156"/>
      <c r="BR8" s="1156"/>
      <c r="BS8" s="1156"/>
      <c r="BT8" s="1156">
        <f>CHOOSE($CA$1,ﾃﾞｰﾀ入力!$AL13,ﾃﾞｰﾀ入力!$AL16,ﾃﾞｰﾀ入力!$AL19,ﾃﾞｰﾀ入力!$AL22,ﾃﾞｰﾀ入力!$AL25,ﾃﾞｰﾀ入力!$AL28)</f>
        <v>0</v>
      </c>
      <c r="BU8" s="1156"/>
      <c r="BV8" s="1156"/>
      <c r="BW8" s="1156"/>
      <c r="BX8" s="1156">
        <f>CHOOSE($CA$1,ﾃﾞｰﾀ入力!$AM13,ﾃﾞｰﾀ入力!$AM16,ﾃﾞｰﾀ入力!$AM19,ﾃﾞｰﾀ入力!$AM22,ﾃﾞｰﾀ入力!$AM25,ﾃﾞｰﾀ入力!$AM28)</f>
        <v>0</v>
      </c>
      <c r="BY8" s="1156"/>
      <c r="BZ8" s="1156"/>
      <c r="CA8" s="1156"/>
      <c r="CB8" s="1156">
        <f>CHOOSE($CA$1,ﾃﾞｰﾀ入力!$AN13,ﾃﾞｰﾀ入力!$AN16,ﾃﾞｰﾀ入力!$AN19,ﾃﾞｰﾀ入力!$AN22,ﾃﾞｰﾀ入力!$AN25,ﾃﾞｰﾀ入力!$AN28)</f>
        <v>0</v>
      </c>
      <c r="CC8" s="1156"/>
      <c r="CD8" s="1156"/>
      <c r="CE8" s="1156"/>
      <c r="CF8" s="1156">
        <f>CHOOSE($CA$1,ﾃﾞｰﾀ入力!$AO13,ﾃﾞｰﾀ入力!$AO16,ﾃﾞｰﾀ入力!$AO19,ﾃﾞｰﾀ入力!$AO22,ﾃﾞｰﾀ入力!$AO25,ﾃﾞｰﾀ入力!$AO28)</f>
        <v>0</v>
      </c>
      <c r="CG8" s="1156"/>
      <c r="CH8" s="1156"/>
      <c r="CI8" s="1156"/>
      <c r="CJ8" s="1156">
        <f>CHOOSE($CA$1,ﾃﾞｰﾀ入力!$AP13,ﾃﾞｰﾀ入力!$AP16,ﾃﾞｰﾀ入力!$AP19,ﾃﾞｰﾀ入力!$AP22,ﾃﾞｰﾀ入力!$AP25,ﾃﾞｰﾀ入力!$AP28)</f>
        <v>0</v>
      </c>
      <c r="CK8" s="1156"/>
      <c r="CL8" s="1156"/>
      <c r="CM8" s="1203"/>
      <c r="CN8" s="1136">
        <f t="shared" si="0"/>
        <v>0</v>
      </c>
      <c r="CO8" s="1137"/>
      <c r="CP8" s="64"/>
      <c r="CT8" s="221"/>
      <c r="CU8" s="64"/>
      <c r="CV8" s="64"/>
      <c r="CX8" s="69"/>
      <c r="CY8" s="69"/>
      <c r="CZ8" s="69"/>
    </row>
    <row r="9" spans="1:105" ht="20.25" customHeight="1">
      <c r="I9" s="1304" t="s">
        <v>174</v>
      </c>
      <c r="J9" s="1305"/>
      <c r="K9" s="357" t="s">
        <v>168</v>
      </c>
      <c r="L9" s="1233">
        <f>CHOOSE($CA$1,ﾃﾞｰﾀ入力!W14,ﾃﾞｰﾀ入力!W17,ﾃﾞｰﾀ入力!W20,ﾃﾞｰﾀ入力!W23,ﾃﾞｰﾀ入力!W26,ﾃﾞｰﾀ入力!W29)</f>
        <v>0</v>
      </c>
      <c r="M9" s="1234"/>
      <c r="N9" s="1234"/>
      <c r="O9" s="1235"/>
      <c r="P9" s="1138">
        <f>CHOOSE($CA$1,ﾃﾞｰﾀ入力!$X14,ﾃﾞｰﾀ入力!$X17,ﾃﾞｰﾀ入力!$X20,ﾃﾞｰﾀ入力!$X23,ﾃﾞｰﾀ入力!$X26,ﾃﾞｰﾀ入力!$X29)</f>
        <v>0</v>
      </c>
      <c r="Q9" s="1164"/>
      <c r="R9" s="1164"/>
      <c r="S9" s="1165"/>
      <c r="T9" s="1138">
        <f>CHOOSE($CA$1,ﾃﾞｰﾀ入力!$Y14,ﾃﾞｰﾀ入力!$Y17,ﾃﾞｰﾀ入力!$Y20,ﾃﾞｰﾀ入力!$Y23,ﾃﾞｰﾀ入力!$Y26,ﾃﾞｰﾀ入力!$Y29)</f>
        <v>0</v>
      </c>
      <c r="U9" s="1164"/>
      <c r="V9" s="1164"/>
      <c r="W9" s="1165"/>
      <c r="X9" s="1138">
        <f>CHOOSE($CA$1,ﾃﾞｰﾀ入力!$Z14,ﾃﾞｰﾀ入力!$Z17,ﾃﾞｰﾀ入力!$Z20,ﾃﾞｰﾀ入力!$Z23,ﾃﾞｰﾀ入力!$Z26,ﾃﾞｰﾀ入力!$Z29)</f>
        <v>0</v>
      </c>
      <c r="Y9" s="1164"/>
      <c r="Z9" s="1164"/>
      <c r="AA9" s="1165"/>
      <c r="AB9" s="1138">
        <f>CHOOSE($CA$1,ﾃﾞｰﾀ入力!$AA14,ﾃﾞｰﾀ入力!$AA17,ﾃﾞｰﾀ入力!$AA20,ﾃﾞｰﾀ入力!$AA23,ﾃﾞｰﾀ入力!$AA26,ﾃﾞｰﾀ入力!$AA29)</f>
        <v>0</v>
      </c>
      <c r="AC9" s="1164"/>
      <c r="AD9" s="1164"/>
      <c r="AE9" s="1165"/>
      <c r="AF9" s="1138">
        <f>CHOOSE($CA$1,ﾃﾞｰﾀ入力!$AB14,ﾃﾞｰﾀ入力!$AB17,ﾃﾞｰﾀ入力!$AB20,ﾃﾞｰﾀ入力!$AB23,ﾃﾞｰﾀ入力!$AB26,ﾃﾞｰﾀ入力!$AB29)</f>
        <v>0</v>
      </c>
      <c r="AG9" s="1164"/>
      <c r="AH9" s="1164"/>
      <c r="AI9" s="1165"/>
      <c r="AJ9" s="1138">
        <f>CHOOSE($CA$1,ﾃﾞｰﾀ入力!$AC14,ﾃﾞｰﾀ入力!$AC17,ﾃﾞｰﾀ入力!$AC20,ﾃﾞｰﾀ入力!$AC23,ﾃﾞｰﾀ入力!$AC26,ﾃﾞｰﾀ入力!$AC29)</f>
        <v>0</v>
      </c>
      <c r="AK9" s="1164"/>
      <c r="AL9" s="1164"/>
      <c r="AM9" s="1165"/>
      <c r="AN9" s="1138">
        <f>CHOOSE($CA$1,ﾃﾞｰﾀ入力!$AD14,ﾃﾞｰﾀ入力!$AD17,ﾃﾞｰﾀ入力!$AD20,ﾃﾞｰﾀ入力!$AD23,ﾃﾞｰﾀ入力!$AD26,ﾃﾞｰﾀ入力!$AD29)</f>
        <v>0</v>
      </c>
      <c r="AO9" s="1164"/>
      <c r="AP9" s="1164"/>
      <c r="AQ9" s="1165"/>
      <c r="AR9" s="1138">
        <f>CHOOSE($CA$1,ﾃﾞｰﾀ入力!$AE14,ﾃﾞｰﾀ入力!$AE17,ﾃﾞｰﾀ入力!$AE20,ﾃﾞｰﾀ入力!$AE23,ﾃﾞｰﾀ入力!$AE26,ﾃﾞｰﾀ入力!$AE29)</f>
        <v>0</v>
      </c>
      <c r="AS9" s="1164"/>
      <c r="AT9" s="1164"/>
      <c r="AU9" s="1165"/>
      <c r="AV9" s="1138">
        <f>CHOOSE($CA$1,ﾃﾞｰﾀ入力!$AF14,ﾃﾞｰﾀ入力!$AF17,ﾃﾞｰﾀ入力!$AF20,ﾃﾞｰﾀ入力!$AF23,ﾃﾞｰﾀ入力!$AF26,ﾃﾞｰﾀ入力!$AF29)</f>
        <v>0</v>
      </c>
      <c r="AW9" s="1164"/>
      <c r="AX9" s="1164"/>
      <c r="AY9" s="1165"/>
      <c r="AZ9" s="1138">
        <f>CHOOSE($CA$1,ﾃﾞｰﾀ入力!$AG14,ﾃﾞｰﾀ入力!$AG17,ﾃﾞｰﾀ入力!$AG20,ﾃﾞｰﾀ入力!$AG23,ﾃﾞｰﾀ入力!$AG26,ﾃﾞｰﾀ入力!$AG29)</f>
        <v>0</v>
      </c>
      <c r="BA9" s="1164"/>
      <c r="BB9" s="1164"/>
      <c r="BC9" s="1165"/>
      <c r="BD9" s="1138">
        <f>CHOOSE($CA$1,ﾃﾞｰﾀ入力!$AH14,ﾃﾞｰﾀ入力!$AH17,ﾃﾞｰﾀ入力!$AH20,ﾃﾞｰﾀ入力!$AH23,ﾃﾞｰﾀ入力!$AH26,ﾃﾞｰﾀ入力!$AH29)</f>
        <v>0</v>
      </c>
      <c r="BE9" s="1164"/>
      <c r="BF9" s="1164"/>
      <c r="BG9" s="1165"/>
      <c r="BH9" s="1138">
        <f>CHOOSE($CA$1,ﾃﾞｰﾀ入力!$AI14,ﾃﾞｰﾀ入力!$AI17,ﾃﾞｰﾀ入力!$AI20,ﾃﾞｰﾀ入力!$AI23,ﾃﾞｰﾀ入力!$AI26,ﾃﾞｰﾀ入力!$AI29)</f>
        <v>0</v>
      </c>
      <c r="BI9" s="1164"/>
      <c r="BJ9" s="1164"/>
      <c r="BK9" s="1165"/>
      <c r="BL9" s="1138">
        <f>CHOOSE($CA$1,ﾃﾞｰﾀ入力!$AJ14,ﾃﾞｰﾀ入力!$AJ17,ﾃﾞｰﾀ入力!$AJ20,ﾃﾞｰﾀ入力!$AJ23,ﾃﾞｰﾀ入力!$AJ26,ﾃﾞｰﾀ入力!$AJ29)</f>
        <v>0</v>
      </c>
      <c r="BM9" s="1164"/>
      <c r="BN9" s="1164"/>
      <c r="BO9" s="1165"/>
      <c r="BP9" s="1138">
        <f>CHOOSE($CA$1,ﾃﾞｰﾀ入力!$AK14,ﾃﾞｰﾀ入力!$AK17,ﾃﾞｰﾀ入力!$AK20,ﾃﾞｰﾀ入力!$AK23,ﾃﾞｰﾀ入力!$AK26,ﾃﾞｰﾀ入力!$AK29)</f>
        <v>0</v>
      </c>
      <c r="BQ9" s="1164"/>
      <c r="BR9" s="1164"/>
      <c r="BS9" s="1165"/>
      <c r="BT9" s="1138">
        <f>CHOOSE($CA$1,ﾃﾞｰﾀ入力!$AL14,ﾃﾞｰﾀ入力!$AL17,ﾃﾞｰﾀ入力!$AL20,ﾃﾞｰﾀ入力!$AL23,ﾃﾞｰﾀ入力!$AL26,ﾃﾞｰﾀ入力!$AL29)</f>
        <v>0</v>
      </c>
      <c r="BU9" s="1164"/>
      <c r="BV9" s="1164"/>
      <c r="BW9" s="1165"/>
      <c r="BX9" s="1138">
        <f>CHOOSE($CA$1,ﾃﾞｰﾀ入力!$AM14,ﾃﾞｰﾀ入力!$AM17,ﾃﾞｰﾀ入力!$AM20,ﾃﾞｰﾀ入力!$AM23,ﾃﾞｰﾀ入力!$AM26,ﾃﾞｰﾀ入力!$AM29)</f>
        <v>0</v>
      </c>
      <c r="BY9" s="1164"/>
      <c r="BZ9" s="1164"/>
      <c r="CA9" s="1165"/>
      <c r="CB9" s="1138">
        <f>CHOOSE($CA$1,ﾃﾞｰﾀ入力!$AN14,ﾃﾞｰﾀ入力!$AN17,ﾃﾞｰﾀ入力!$AN20,ﾃﾞｰﾀ入力!$AN23,ﾃﾞｰﾀ入力!$AN26,ﾃﾞｰﾀ入力!$AN29)</f>
        <v>0</v>
      </c>
      <c r="CC9" s="1164"/>
      <c r="CD9" s="1164"/>
      <c r="CE9" s="1165"/>
      <c r="CF9" s="1138">
        <f>CHOOSE($CA$1,ﾃﾞｰﾀ入力!$AO14,ﾃﾞｰﾀ入力!$AO17,ﾃﾞｰﾀ入力!$AO20,ﾃﾞｰﾀ入力!$AO23,ﾃﾞｰﾀ入力!$AO26,ﾃﾞｰﾀ入力!$AO29)</f>
        <v>0</v>
      </c>
      <c r="CG9" s="1164"/>
      <c r="CH9" s="1164"/>
      <c r="CI9" s="1165"/>
      <c r="CJ9" s="1138">
        <f>CHOOSE($CA$1,ﾃﾞｰﾀ入力!$AP14,ﾃﾞｰﾀ入力!$AP17,ﾃﾞｰﾀ入力!$AP20,ﾃﾞｰﾀ入力!$AP23,ﾃﾞｰﾀ入力!$AP26,ﾃﾞｰﾀ入力!$AP29)</f>
        <v>0</v>
      </c>
      <c r="CK9" s="1164"/>
      <c r="CL9" s="1164"/>
      <c r="CM9" s="1164"/>
      <c r="CN9" s="1136">
        <f t="shared" si="0"/>
        <v>0</v>
      </c>
      <c r="CO9" s="1137"/>
      <c r="CP9" s="64"/>
      <c r="CT9" s="221"/>
      <c r="CU9" s="64"/>
      <c r="CV9" s="64"/>
      <c r="CX9" s="69"/>
      <c r="CY9" s="69"/>
      <c r="CZ9" s="69"/>
    </row>
    <row r="10" spans="1:105" ht="20.25" customHeight="1">
      <c r="I10" s="1308" t="s">
        <v>175</v>
      </c>
      <c r="J10" s="1309"/>
      <c r="K10" s="362" t="s">
        <v>168</v>
      </c>
      <c r="L10" s="1325">
        <f>CHOOSE($CA$1,ﾃﾞｰﾀ入力!W15,ﾃﾞｰﾀ入力!W18,ﾃﾞｰﾀ入力!W21,ﾃﾞｰﾀ入力!W24,ﾃﾞｰﾀ入力!W27,ﾃﾞｰﾀ入力!W30)</f>
        <v>0</v>
      </c>
      <c r="M10" s="1326"/>
      <c r="N10" s="1326"/>
      <c r="O10" s="1327"/>
      <c r="P10" s="1163">
        <f>CHOOSE($CA$1,ﾃﾞｰﾀ入力!$X15,ﾃﾞｰﾀ入力!$X18,ﾃﾞｰﾀ入力!$X21,ﾃﾞｰﾀ入力!$X24,ﾃﾞｰﾀ入力!$X27,ﾃﾞｰﾀ入力!$X30)</f>
        <v>0</v>
      </c>
      <c r="Q10" s="1163"/>
      <c r="R10" s="1163"/>
      <c r="S10" s="1163"/>
      <c r="T10" s="1163">
        <f>CHOOSE($CA$1,ﾃﾞｰﾀ入力!$Y15,ﾃﾞｰﾀ入力!$Y18,ﾃﾞｰﾀ入力!$Y21,ﾃﾞｰﾀ入力!$Y24,ﾃﾞｰﾀ入力!$Y27,ﾃﾞｰﾀ入力!$Y30)</f>
        <v>0</v>
      </c>
      <c r="U10" s="1163"/>
      <c r="V10" s="1163"/>
      <c r="W10" s="1163"/>
      <c r="X10" s="1163">
        <f>CHOOSE($CA$1,ﾃﾞｰﾀ入力!$Z15,ﾃﾞｰﾀ入力!$Z18,ﾃﾞｰﾀ入力!$Z21,ﾃﾞｰﾀ入力!$Z24,ﾃﾞｰﾀ入力!$Z27,ﾃﾞｰﾀ入力!$Z30)</f>
        <v>0</v>
      </c>
      <c r="Y10" s="1163"/>
      <c r="Z10" s="1163"/>
      <c r="AA10" s="1163"/>
      <c r="AB10" s="1163">
        <f>CHOOSE($CA$1,ﾃﾞｰﾀ入力!$AA15,ﾃﾞｰﾀ入力!$AA18,ﾃﾞｰﾀ入力!$AA21,ﾃﾞｰﾀ入力!$AA24,ﾃﾞｰﾀ入力!$AA27,ﾃﾞｰﾀ入力!$AA30)</f>
        <v>0</v>
      </c>
      <c r="AC10" s="1163"/>
      <c r="AD10" s="1163"/>
      <c r="AE10" s="1163"/>
      <c r="AF10" s="1163">
        <f>CHOOSE($CA$1,ﾃﾞｰﾀ入力!$AB15,ﾃﾞｰﾀ入力!$AB18,ﾃﾞｰﾀ入力!$AB21,ﾃﾞｰﾀ入力!$AB24,ﾃﾞｰﾀ入力!$AB27,ﾃﾞｰﾀ入力!$AB30)</f>
        <v>0</v>
      </c>
      <c r="AG10" s="1163"/>
      <c r="AH10" s="1163"/>
      <c r="AI10" s="1163"/>
      <c r="AJ10" s="1163">
        <f>CHOOSE($CA$1,ﾃﾞｰﾀ入力!$AC15,ﾃﾞｰﾀ入力!$AC18,ﾃﾞｰﾀ入力!$AC21,ﾃﾞｰﾀ入力!$AC24,ﾃﾞｰﾀ入力!$AC27,ﾃﾞｰﾀ入力!$AC30)</f>
        <v>0</v>
      </c>
      <c r="AK10" s="1163"/>
      <c r="AL10" s="1163"/>
      <c r="AM10" s="1163"/>
      <c r="AN10" s="1163">
        <f>CHOOSE($CA$1,ﾃﾞｰﾀ入力!$AD15,ﾃﾞｰﾀ入力!$AD18,ﾃﾞｰﾀ入力!$AD21,ﾃﾞｰﾀ入力!$AD24,ﾃﾞｰﾀ入力!$AD27,ﾃﾞｰﾀ入力!$AD30)</f>
        <v>0</v>
      </c>
      <c r="AO10" s="1163"/>
      <c r="AP10" s="1163"/>
      <c r="AQ10" s="1163"/>
      <c r="AR10" s="1163">
        <f>CHOOSE($CA$1,ﾃﾞｰﾀ入力!$AE15,ﾃﾞｰﾀ入力!$AE18,ﾃﾞｰﾀ入力!$AE21,ﾃﾞｰﾀ入力!$AE24,ﾃﾞｰﾀ入力!$AE27,ﾃﾞｰﾀ入力!$AE30)</f>
        <v>0</v>
      </c>
      <c r="AS10" s="1163"/>
      <c r="AT10" s="1163"/>
      <c r="AU10" s="1163"/>
      <c r="AV10" s="1163">
        <f>CHOOSE($CA$1,ﾃﾞｰﾀ入力!$AF15,ﾃﾞｰﾀ入力!$AF18,ﾃﾞｰﾀ入力!$AF21,ﾃﾞｰﾀ入力!$AF24,ﾃﾞｰﾀ入力!$AF27,ﾃﾞｰﾀ入力!$AF30)</f>
        <v>0</v>
      </c>
      <c r="AW10" s="1163"/>
      <c r="AX10" s="1163"/>
      <c r="AY10" s="1163"/>
      <c r="AZ10" s="1163">
        <f>CHOOSE($CA$1,ﾃﾞｰﾀ入力!$AG15,ﾃﾞｰﾀ入力!$AG18,ﾃﾞｰﾀ入力!$AG21,ﾃﾞｰﾀ入力!$AG24,ﾃﾞｰﾀ入力!$AG27,ﾃﾞｰﾀ入力!$AG30)</f>
        <v>0</v>
      </c>
      <c r="BA10" s="1163"/>
      <c r="BB10" s="1163"/>
      <c r="BC10" s="1163"/>
      <c r="BD10" s="1163">
        <f>CHOOSE($CA$1,ﾃﾞｰﾀ入力!$AH15,ﾃﾞｰﾀ入力!$AH18,ﾃﾞｰﾀ入力!$AH21,ﾃﾞｰﾀ入力!$AH24,ﾃﾞｰﾀ入力!$AH27,ﾃﾞｰﾀ入力!$AH30)</f>
        <v>0</v>
      </c>
      <c r="BE10" s="1163"/>
      <c r="BF10" s="1163"/>
      <c r="BG10" s="1163"/>
      <c r="BH10" s="1163">
        <f>CHOOSE($CA$1,ﾃﾞｰﾀ入力!$AI15,ﾃﾞｰﾀ入力!$AI18,ﾃﾞｰﾀ入力!$AI21,ﾃﾞｰﾀ入力!$AI24,ﾃﾞｰﾀ入力!$AI27,ﾃﾞｰﾀ入力!$AI30)</f>
        <v>0</v>
      </c>
      <c r="BI10" s="1163"/>
      <c r="BJ10" s="1163"/>
      <c r="BK10" s="1163"/>
      <c r="BL10" s="1163">
        <f>CHOOSE($CA$1,ﾃﾞｰﾀ入力!$AJ15,ﾃﾞｰﾀ入力!$AJ18,ﾃﾞｰﾀ入力!$AJ21,ﾃﾞｰﾀ入力!$AJ24,ﾃﾞｰﾀ入力!$AJ27,ﾃﾞｰﾀ入力!$AJ30)</f>
        <v>0</v>
      </c>
      <c r="BM10" s="1163"/>
      <c r="BN10" s="1163"/>
      <c r="BO10" s="1163"/>
      <c r="BP10" s="1163">
        <f>CHOOSE($CA$1,ﾃﾞｰﾀ入力!$AK15,ﾃﾞｰﾀ入力!$AK18,ﾃﾞｰﾀ入力!$AK21,ﾃﾞｰﾀ入力!$AK24,ﾃﾞｰﾀ入力!$AK27,ﾃﾞｰﾀ入力!$AK30)</f>
        <v>0</v>
      </c>
      <c r="BQ10" s="1163"/>
      <c r="BR10" s="1163"/>
      <c r="BS10" s="1163"/>
      <c r="BT10" s="1163">
        <f>CHOOSE($CA$1,ﾃﾞｰﾀ入力!$AL15,ﾃﾞｰﾀ入力!$AL18,ﾃﾞｰﾀ入力!$AL21,ﾃﾞｰﾀ入力!$AL24,ﾃﾞｰﾀ入力!$AL27,ﾃﾞｰﾀ入力!$AL30)</f>
        <v>0</v>
      </c>
      <c r="BU10" s="1163"/>
      <c r="BV10" s="1163"/>
      <c r="BW10" s="1163"/>
      <c r="BX10" s="1163">
        <f>CHOOSE($CA$1,ﾃﾞｰﾀ入力!$AM15,ﾃﾞｰﾀ入力!$AM18,ﾃﾞｰﾀ入力!$AM21,ﾃﾞｰﾀ入力!$AM24,ﾃﾞｰﾀ入力!$AM27,ﾃﾞｰﾀ入力!$AM30)</f>
        <v>0</v>
      </c>
      <c r="BY10" s="1163"/>
      <c r="BZ10" s="1163"/>
      <c r="CA10" s="1163"/>
      <c r="CB10" s="1163">
        <f>CHOOSE($CA$1,ﾃﾞｰﾀ入力!$AN15,ﾃﾞｰﾀ入力!$AN18,ﾃﾞｰﾀ入力!$AN21,ﾃﾞｰﾀ入力!$AN24,ﾃﾞｰﾀ入力!$AN27,ﾃﾞｰﾀ入力!$AN30)</f>
        <v>0</v>
      </c>
      <c r="CC10" s="1163"/>
      <c r="CD10" s="1163"/>
      <c r="CE10" s="1163"/>
      <c r="CF10" s="1334">
        <f>CHOOSE($CA$1,ﾃﾞｰﾀ入力!$AO15,ﾃﾞｰﾀ入力!$AO18,ﾃﾞｰﾀ入力!$AO21,ﾃﾞｰﾀ入力!$AO24,ﾃﾞｰﾀ入力!$AO27,ﾃﾞｰﾀ入力!$AO30)</f>
        <v>0</v>
      </c>
      <c r="CG10" s="1334"/>
      <c r="CH10" s="1334"/>
      <c r="CI10" s="1334"/>
      <c r="CJ10" s="1334">
        <f>CHOOSE($CA$1,ﾃﾞｰﾀ入力!$AP15,ﾃﾞｰﾀ入力!$AP18,ﾃﾞｰﾀ入力!$AP21,ﾃﾞｰﾀ入力!$AP24,ﾃﾞｰﾀ入力!$AP27,ﾃﾞｰﾀ入力!$AP30)</f>
        <v>0</v>
      </c>
      <c r="CK10" s="1334"/>
      <c r="CL10" s="1334"/>
      <c r="CM10" s="1335"/>
      <c r="CN10" s="1223">
        <f t="shared" si="0"/>
        <v>0</v>
      </c>
      <c r="CO10" s="1224"/>
      <c r="CP10" s="64"/>
      <c r="CT10" s="221"/>
      <c r="CU10" s="64"/>
      <c r="CV10" s="64"/>
      <c r="CX10" s="69"/>
      <c r="CY10" s="69"/>
      <c r="CZ10" s="69"/>
    </row>
    <row r="11" spans="1:105" ht="15.75" customHeight="1">
      <c r="I11" s="1310" t="s">
        <v>176</v>
      </c>
      <c r="J11" s="1310"/>
      <c r="K11" s="363" t="s">
        <v>168</v>
      </c>
      <c r="L11" s="1250">
        <f>SUM(L7:O10)</f>
        <v>0</v>
      </c>
      <c r="M11" s="1251"/>
      <c r="N11" s="1251"/>
      <c r="O11" s="1252"/>
      <c r="P11" s="1292">
        <f>SUM(P7:S10)</f>
        <v>0</v>
      </c>
      <c r="Q11" s="1292"/>
      <c r="R11" s="1292"/>
      <c r="S11" s="1292"/>
      <c r="T11" s="1292">
        <f>SUM(T7:W10)</f>
        <v>0</v>
      </c>
      <c r="U11" s="1292"/>
      <c r="V11" s="1292"/>
      <c r="W11" s="1292"/>
      <c r="X11" s="1292">
        <f>SUM(X7:AA10)</f>
        <v>2</v>
      </c>
      <c r="Y11" s="1292"/>
      <c r="Z11" s="1292"/>
      <c r="AA11" s="1292"/>
      <c r="AB11" s="1292">
        <f>SUM(AB7:AE10)</f>
        <v>2</v>
      </c>
      <c r="AC11" s="1292"/>
      <c r="AD11" s="1292"/>
      <c r="AE11" s="1292"/>
      <c r="AF11" s="1292">
        <f>SUM(AF7:AI10)</f>
        <v>2</v>
      </c>
      <c r="AG11" s="1292"/>
      <c r="AH11" s="1292"/>
      <c r="AI11" s="1292"/>
      <c r="AJ11" s="1292">
        <f>SUM(AJ7:AM10)</f>
        <v>2</v>
      </c>
      <c r="AK11" s="1292"/>
      <c r="AL11" s="1292"/>
      <c r="AM11" s="1292"/>
      <c r="AN11" s="1292">
        <f>SUM(AN7:AQ10)</f>
        <v>4</v>
      </c>
      <c r="AO11" s="1292"/>
      <c r="AP11" s="1292"/>
      <c r="AQ11" s="1292"/>
      <c r="AR11" s="1292">
        <f>SUM(AR7:AU10)</f>
        <v>4</v>
      </c>
      <c r="AS11" s="1292"/>
      <c r="AT11" s="1292"/>
      <c r="AU11" s="1292"/>
      <c r="AV11" s="1292">
        <f>SUM(AV7:AY10)</f>
        <v>4</v>
      </c>
      <c r="AW11" s="1292"/>
      <c r="AX11" s="1292"/>
      <c r="AY11" s="1292"/>
      <c r="AZ11" s="1292">
        <f>SUM(AZ7:BC10)</f>
        <v>4</v>
      </c>
      <c r="BA11" s="1292"/>
      <c r="BB11" s="1292"/>
      <c r="BC11" s="1292"/>
      <c r="BD11" s="1292">
        <f>SUM(BD7:BG10)</f>
        <v>4</v>
      </c>
      <c r="BE11" s="1292"/>
      <c r="BF11" s="1292"/>
      <c r="BG11" s="1292"/>
      <c r="BH11" s="1292">
        <f>SUM(BH7:BK10)</f>
        <v>3</v>
      </c>
      <c r="BI11" s="1292"/>
      <c r="BJ11" s="1292"/>
      <c r="BK11" s="1292"/>
      <c r="BL11" s="1292">
        <f>SUM(BL7:BO10)</f>
        <v>2</v>
      </c>
      <c r="BM11" s="1292"/>
      <c r="BN11" s="1292"/>
      <c r="BO11" s="1292"/>
      <c r="BP11" s="1292">
        <f>SUM(BP7:BS10)</f>
        <v>2</v>
      </c>
      <c r="BQ11" s="1292"/>
      <c r="BR11" s="1292"/>
      <c r="BS11" s="1292"/>
      <c r="BT11" s="1292">
        <f>SUM(BT7:BW10)</f>
        <v>2</v>
      </c>
      <c r="BU11" s="1292"/>
      <c r="BV11" s="1292"/>
      <c r="BW11" s="1292"/>
      <c r="BX11" s="1292">
        <f>SUM(BX7:CA10)</f>
        <v>2</v>
      </c>
      <c r="BY11" s="1292"/>
      <c r="BZ11" s="1292"/>
      <c r="CA11" s="1292"/>
      <c r="CB11" s="1292">
        <f>SUM(CB7:CE10)</f>
        <v>0</v>
      </c>
      <c r="CC11" s="1292"/>
      <c r="CD11" s="1292"/>
      <c r="CE11" s="1292"/>
      <c r="CF11" s="1292">
        <f>SUM(CF7:CI10)</f>
        <v>0</v>
      </c>
      <c r="CG11" s="1292"/>
      <c r="CH11" s="1292"/>
      <c r="CI11" s="1292"/>
      <c r="CJ11" s="1336">
        <f>SUM(CJ7:CM10)</f>
        <v>0</v>
      </c>
      <c r="CK11" s="1336"/>
      <c r="CL11" s="1336"/>
      <c r="CM11" s="1337"/>
      <c r="CN11" s="1259">
        <f t="shared" si="0"/>
        <v>39</v>
      </c>
      <c r="CO11" s="1260"/>
      <c r="CP11" s="64"/>
      <c r="CT11" s="221"/>
      <c r="CU11" s="64"/>
      <c r="CV11" s="64"/>
      <c r="CX11" s="69"/>
      <c r="CY11" s="69"/>
      <c r="CZ11" s="69"/>
    </row>
    <row r="12" spans="1:105" ht="17.25" customHeight="1">
      <c r="C12" s="209"/>
      <c r="D12" s="64"/>
      <c r="E12" s="64"/>
      <c r="F12" s="64"/>
      <c r="G12" s="64"/>
      <c r="I12" s="248"/>
      <c r="J12" s="1313"/>
      <c r="K12" s="1313"/>
      <c r="L12" s="365">
        <v>5</v>
      </c>
      <c r="M12" s="365">
        <v>5.25</v>
      </c>
      <c r="N12" s="365">
        <v>5.5</v>
      </c>
      <c r="O12" s="365">
        <v>5.75</v>
      </c>
      <c r="P12" s="249">
        <v>6</v>
      </c>
      <c r="Q12" s="249">
        <v>6.25</v>
      </c>
      <c r="R12" s="249">
        <v>6.5</v>
      </c>
      <c r="S12" s="250">
        <v>6.75</v>
      </c>
      <c r="T12" s="250">
        <v>7</v>
      </c>
      <c r="U12" s="250">
        <v>7.25</v>
      </c>
      <c r="V12" s="250">
        <v>7.5</v>
      </c>
      <c r="W12" s="250">
        <v>7.75</v>
      </c>
      <c r="X12" s="250">
        <v>8</v>
      </c>
      <c r="Y12" s="250">
        <v>8.25</v>
      </c>
      <c r="Z12" s="250">
        <v>8.5</v>
      </c>
      <c r="AA12" s="250">
        <v>8.75</v>
      </c>
      <c r="AB12" s="251">
        <v>9</v>
      </c>
      <c r="AC12" s="251">
        <v>9.25</v>
      </c>
      <c r="AD12" s="251">
        <v>9.5</v>
      </c>
      <c r="AE12" s="251">
        <v>9.75</v>
      </c>
      <c r="AF12" s="251">
        <v>10</v>
      </c>
      <c r="AG12" s="251">
        <v>10.25</v>
      </c>
      <c r="AH12" s="251">
        <v>10.5</v>
      </c>
      <c r="AI12" s="251">
        <v>10.75</v>
      </c>
      <c r="AJ12" s="251">
        <v>11</v>
      </c>
      <c r="AK12" s="251">
        <v>11.25</v>
      </c>
      <c r="AL12" s="251">
        <v>11.5</v>
      </c>
      <c r="AM12" s="251">
        <v>11.75</v>
      </c>
      <c r="AN12" s="250">
        <v>12</v>
      </c>
      <c r="AO12" s="250">
        <v>12.25</v>
      </c>
      <c r="AP12" s="250">
        <v>12.5</v>
      </c>
      <c r="AQ12" s="250">
        <v>12.75</v>
      </c>
      <c r="AR12" s="251">
        <v>13</v>
      </c>
      <c r="AS12" s="251">
        <v>13.25</v>
      </c>
      <c r="AT12" s="251">
        <v>13.5</v>
      </c>
      <c r="AU12" s="251">
        <v>13.75</v>
      </c>
      <c r="AV12" s="251">
        <v>14</v>
      </c>
      <c r="AW12" s="251">
        <v>14.25</v>
      </c>
      <c r="AX12" s="251">
        <v>14.5</v>
      </c>
      <c r="AY12" s="251">
        <v>14.75</v>
      </c>
      <c r="AZ12" s="251">
        <v>15</v>
      </c>
      <c r="BA12" s="251">
        <v>15.25</v>
      </c>
      <c r="BB12" s="251">
        <v>15.5</v>
      </c>
      <c r="BC12" s="251">
        <v>15.75</v>
      </c>
      <c r="BD12" s="251">
        <v>16</v>
      </c>
      <c r="BE12" s="251">
        <v>16.25</v>
      </c>
      <c r="BF12" s="251">
        <v>16.5</v>
      </c>
      <c r="BG12" s="251">
        <v>16.75</v>
      </c>
      <c r="BH12" s="251">
        <v>17</v>
      </c>
      <c r="BI12" s="251">
        <v>17.25</v>
      </c>
      <c r="BJ12" s="251">
        <v>17.5</v>
      </c>
      <c r="BK12" s="251">
        <v>17.75</v>
      </c>
      <c r="BL12" s="251">
        <v>18</v>
      </c>
      <c r="BM12" s="251">
        <v>18.25</v>
      </c>
      <c r="BN12" s="251">
        <v>18.5</v>
      </c>
      <c r="BO12" s="251">
        <v>18.75</v>
      </c>
      <c r="BP12" s="251">
        <v>19</v>
      </c>
      <c r="BQ12" s="251">
        <v>19.25</v>
      </c>
      <c r="BR12" s="251">
        <v>19.5</v>
      </c>
      <c r="BS12" s="251">
        <v>19.75</v>
      </c>
      <c r="BT12" s="251">
        <v>20</v>
      </c>
      <c r="BU12" s="251">
        <v>20.25</v>
      </c>
      <c r="BV12" s="251">
        <v>20.5</v>
      </c>
      <c r="BW12" s="251">
        <v>20.75</v>
      </c>
      <c r="BX12" s="251">
        <v>21</v>
      </c>
      <c r="BY12" s="251">
        <v>21.25</v>
      </c>
      <c r="BZ12" s="251">
        <v>21.5</v>
      </c>
      <c r="CA12" s="251">
        <v>21.75</v>
      </c>
      <c r="CB12" s="251">
        <v>22</v>
      </c>
      <c r="CC12" s="251">
        <v>22.25</v>
      </c>
      <c r="CD12" s="251">
        <v>22.5</v>
      </c>
      <c r="CE12" s="251">
        <v>22.75</v>
      </c>
      <c r="CF12" s="251">
        <v>23</v>
      </c>
      <c r="CG12" s="251">
        <v>23.25</v>
      </c>
      <c r="CH12" s="251">
        <v>23.5</v>
      </c>
      <c r="CI12" s="251">
        <v>23.75</v>
      </c>
      <c r="CJ12" s="251">
        <v>24</v>
      </c>
      <c r="CK12" s="251">
        <v>24.25</v>
      </c>
      <c r="CL12" s="251">
        <v>24.5</v>
      </c>
      <c r="CM12" s="251">
        <v>24.75</v>
      </c>
      <c r="CN12" s="251"/>
      <c r="CO12" s="251"/>
      <c r="CP12" s="251"/>
      <c r="CR12" s="65"/>
      <c r="CS12" s="65"/>
      <c r="CT12" s="66"/>
      <c r="CU12" s="65"/>
      <c r="CV12" s="65"/>
      <c r="CX12" s="69"/>
      <c r="CY12" s="69"/>
      <c r="CZ12" s="69"/>
    </row>
    <row r="13" spans="1:105" ht="22.5" customHeight="1" thickBot="1">
      <c r="C13" s="215" t="s">
        <v>177</v>
      </c>
      <c r="D13" s="253" t="s">
        <v>203</v>
      </c>
      <c r="E13" s="253" t="s">
        <v>204</v>
      </c>
      <c r="F13" s="253" t="s">
        <v>178</v>
      </c>
      <c r="G13" s="253" t="s">
        <v>179</v>
      </c>
      <c r="H13" s="65" t="s">
        <v>79</v>
      </c>
      <c r="I13" s="254" t="s">
        <v>61</v>
      </c>
      <c r="J13" s="1476" t="s">
        <v>180</v>
      </c>
      <c r="K13" s="1477"/>
      <c r="L13" s="366">
        <v>0.20833333333333334</v>
      </c>
      <c r="M13" s="256"/>
      <c r="N13" s="256"/>
      <c r="O13" s="261"/>
      <c r="P13" s="257">
        <v>0.25</v>
      </c>
      <c r="Q13" s="258"/>
      <c r="R13" s="258"/>
      <c r="S13" s="259"/>
      <c r="T13" s="260" t="s">
        <v>149</v>
      </c>
      <c r="U13" s="258"/>
      <c r="V13" s="261"/>
      <c r="W13" s="256"/>
      <c r="X13" s="260" t="s">
        <v>150</v>
      </c>
      <c r="Y13" s="258"/>
      <c r="Z13" s="259"/>
      <c r="AA13" s="258"/>
      <c r="AB13" s="260" t="s">
        <v>151</v>
      </c>
      <c r="AC13" s="258"/>
      <c r="AD13" s="259"/>
      <c r="AE13" s="258"/>
      <c r="AF13" s="260" t="s">
        <v>152</v>
      </c>
      <c r="AG13" s="258"/>
      <c r="AH13" s="259"/>
      <c r="AI13" s="258"/>
      <c r="AJ13" s="260" t="s">
        <v>153</v>
      </c>
      <c r="AK13" s="258"/>
      <c r="AL13" s="259"/>
      <c r="AM13" s="258"/>
      <c r="AN13" s="260" t="s">
        <v>154</v>
      </c>
      <c r="AO13" s="258"/>
      <c r="AP13" s="259"/>
      <c r="AQ13" s="258"/>
      <c r="AR13" s="260" t="s">
        <v>155</v>
      </c>
      <c r="AS13" s="258"/>
      <c r="AT13" s="259"/>
      <c r="AU13" s="258"/>
      <c r="AV13" s="260" t="s">
        <v>156</v>
      </c>
      <c r="AW13" s="258"/>
      <c r="AX13" s="259"/>
      <c r="AY13" s="258"/>
      <c r="AZ13" s="260" t="s">
        <v>157</v>
      </c>
      <c r="BA13" s="258"/>
      <c r="BB13" s="259"/>
      <c r="BC13" s="258"/>
      <c r="BD13" s="260" t="s">
        <v>158</v>
      </c>
      <c r="BE13" s="258"/>
      <c r="BF13" s="259"/>
      <c r="BG13" s="258"/>
      <c r="BH13" s="260" t="s">
        <v>159</v>
      </c>
      <c r="BI13" s="258"/>
      <c r="BJ13" s="259"/>
      <c r="BK13" s="258"/>
      <c r="BL13" s="260" t="s">
        <v>160</v>
      </c>
      <c r="BM13" s="258"/>
      <c r="BN13" s="259"/>
      <c r="BO13" s="258"/>
      <c r="BP13" s="260" t="s">
        <v>161</v>
      </c>
      <c r="BQ13" s="258"/>
      <c r="BR13" s="259"/>
      <c r="BS13" s="258"/>
      <c r="BT13" s="260" t="s">
        <v>162</v>
      </c>
      <c r="BU13" s="258"/>
      <c r="BV13" s="259"/>
      <c r="BW13" s="258"/>
      <c r="BX13" s="260" t="s">
        <v>163</v>
      </c>
      <c r="BY13" s="258"/>
      <c r="BZ13" s="259"/>
      <c r="CA13" s="258"/>
      <c r="CB13" s="260" t="s">
        <v>164</v>
      </c>
      <c r="CC13" s="258"/>
      <c r="CD13" s="259"/>
      <c r="CE13" s="258"/>
      <c r="CF13" s="260" t="s">
        <v>165</v>
      </c>
      <c r="CG13" s="258"/>
      <c r="CH13" s="259"/>
      <c r="CI13" s="259"/>
      <c r="CJ13" s="258" t="s">
        <v>166</v>
      </c>
      <c r="CK13" s="258"/>
      <c r="CL13" s="258"/>
      <c r="CM13" s="262"/>
      <c r="CN13" s="1332" t="s">
        <v>181</v>
      </c>
      <c r="CO13" s="1331"/>
      <c r="CP13" s="1331" t="s">
        <v>182</v>
      </c>
      <c r="CQ13" s="1331"/>
      <c r="CR13" s="367" t="s">
        <v>183</v>
      </c>
      <c r="CS13" s="367" t="s">
        <v>184</v>
      </c>
      <c r="CT13" s="368" t="s">
        <v>185</v>
      </c>
      <c r="CU13" s="369" t="s">
        <v>186</v>
      </c>
      <c r="CV13" s="370" t="s">
        <v>81</v>
      </c>
      <c r="CW13" s="371" t="s">
        <v>82</v>
      </c>
      <c r="CY13" s="69"/>
      <c r="CZ13" s="267"/>
      <c r="DA13" s="268"/>
    </row>
    <row r="14" spans="1:105" ht="22.5" customHeight="1" thickTop="1">
      <c r="A14" s="441">
        <v>1</v>
      </c>
      <c r="B14" s="442" t="str">
        <f>ｼﾌﾄ原本!C5</f>
        <v>K.M</v>
      </c>
      <c r="C14" s="938" t="str">
        <f>ｼﾌﾄ原本!AE5</f>
        <v>F</v>
      </c>
      <c r="D14" s="433">
        <f>IF(COUNTIF($H$14:$H$30,1),VLOOKUP(1,$H$14:$CU$30,3,FALSE),0)</f>
        <v>15</v>
      </c>
      <c r="E14" s="427">
        <f>IF(COUNTIF($H$14:$H$30,1),VLOOKUP(1,$H$14:$CU$30,4,FALSE),0)</f>
        <v>21.5</v>
      </c>
      <c r="F14" s="428">
        <f ca="1">IF(COUNTIF($H$14:$H$30,1),VLOOKUP(1,$H$14:$CU$30,92,FALSE),0)</f>
        <v>11500</v>
      </c>
      <c r="G14" s="434">
        <f ca="1">IF(COUNTIF($H$14:$H$30,1),VLOOKUP(1,$H$14:$CW$30,94,FALSE),0)</f>
        <v>1</v>
      </c>
      <c r="H14" s="810">
        <v>2</v>
      </c>
      <c r="I14" s="802" t="str">
        <f>IF(H14=0,0,LOOKUP(H14,ﾃﾞｰﾀ入力!$C$3:'ﾃﾞｰﾀ入力'!$C$40,ﾃﾞｰﾀ入力!$D$3:'ﾃﾞｰﾀ入力'!$D$40))</f>
        <v>S.S</v>
      </c>
      <c r="J14" s="811">
        <v>6.75</v>
      </c>
      <c r="K14" s="812">
        <v>15</v>
      </c>
      <c r="L14" s="633">
        <f t="shared" ref="L14:AQ14" si="1">IF(AND(L12&gt;=$J$14,L12&lt;$K$14),"*",0)</f>
        <v>0</v>
      </c>
      <c r="M14" s="618">
        <f t="shared" si="1"/>
        <v>0</v>
      </c>
      <c r="N14" s="619">
        <f t="shared" si="1"/>
        <v>0</v>
      </c>
      <c r="O14" s="620">
        <f t="shared" si="1"/>
        <v>0</v>
      </c>
      <c r="P14" s="621">
        <f t="shared" si="1"/>
        <v>0</v>
      </c>
      <c r="Q14" s="622">
        <f t="shared" si="1"/>
        <v>0</v>
      </c>
      <c r="R14" s="623">
        <f t="shared" si="1"/>
        <v>0</v>
      </c>
      <c r="S14" s="622" t="str">
        <f t="shared" si="1"/>
        <v>*</v>
      </c>
      <c r="T14" s="621" t="str">
        <f t="shared" si="1"/>
        <v>*</v>
      </c>
      <c r="U14" s="624" t="str">
        <f t="shared" si="1"/>
        <v>*</v>
      </c>
      <c r="V14" s="823" t="str">
        <f t="shared" si="1"/>
        <v>*</v>
      </c>
      <c r="W14" s="583" t="str">
        <f t="shared" si="1"/>
        <v>*</v>
      </c>
      <c r="X14" s="823" t="str">
        <f t="shared" si="1"/>
        <v>*</v>
      </c>
      <c r="Y14" s="823" t="str">
        <f t="shared" si="1"/>
        <v>*</v>
      </c>
      <c r="Z14" s="824" t="str">
        <f t="shared" si="1"/>
        <v>*</v>
      </c>
      <c r="AA14" s="823" t="str">
        <f t="shared" si="1"/>
        <v>*</v>
      </c>
      <c r="AB14" s="825" t="str">
        <f t="shared" si="1"/>
        <v>*</v>
      </c>
      <c r="AC14" s="826" t="str">
        <f t="shared" si="1"/>
        <v>*</v>
      </c>
      <c r="AD14" s="823" t="str">
        <f t="shared" si="1"/>
        <v>*</v>
      </c>
      <c r="AE14" s="1119" t="str">
        <f t="shared" si="1"/>
        <v>*</v>
      </c>
      <c r="AF14" s="977" t="str">
        <f t="shared" si="1"/>
        <v>*</v>
      </c>
      <c r="AG14" s="977" t="str">
        <f t="shared" si="1"/>
        <v>*</v>
      </c>
      <c r="AH14" s="978" t="str">
        <f t="shared" si="1"/>
        <v>*</v>
      </c>
      <c r="AI14" s="977" t="str">
        <f t="shared" si="1"/>
        <v>*</v>
      </c>
      <c r="AJ14" s="825" t="str">
        <f t="shared" si="1"/>
        <v>*</v>
      </c>
      <c r="AK14" s="826" t="str">
        <f t="shared" si="1"/>
        <v>*</v>
      </c>
      <c r="AL14" s="823" t="str">
        <f t="shared" si="1"/>
        <v>*</v>
      </c>
      <c r="AM14" s="583" t="str">
        <f t="shared" si="1"/>
        <v>*</v>
      </c>
      <c r="AN14" s="823" t="str">
        <f t="shared" si="1"/>
        <v>*</v>
      </c>
      <c r="AO14" s="823" t="str">
        <f t="shared" si="1"/>
        <v>*</v>
      </c>
      <c r="AP14" s="824" t="str">
        <f t="shared" si="1"/>
        <v>*</v>
      </c>
      <c r="AQ14" s="823" t="str">
        <f t="shared" si="1"/>
        <v>*</v>
      </c>
      <c r="AR14" s="825" t="str">
        <f t="shared" ref="AR14:BW14" si="2">IF(AND(AR12&gt;=$J$14,AR12&lt;$K$14),"*",0)</f>
        <v>*</v>
      </c>
      <c r="AS14" s="826" t="str">
        <f t="shared" si="2"/>
        <v>*</v>
      </c>
      <c r="AT14" s="823" t="str">
        <f t="shared" si="2"/>
        <v>*</v>
      </c>
      <c r="AU14" s="583" t="str">
        <f t="shared" si="2"/>
        <v>*</v>
      </c>
      <c r="AV14" s="823" t="str">
        <f t="shared" si="2"/>
        <v>*</v>
      </c>
      <c r="AW14" s="823" t="str">
        <f t="shared" si="2"/>
        <v>*</v>
      </c>
      <c r="AX14" s="824" t="str">
        <f t="shared" si="2"/>
        <v>*</v>
      </c>
      <c r="AY14" s="823" t="str">
        <f t="shared" si="2"/>
        <v>*</v>
      </c>
      <c r="AZ14" s="825">
        <f t="shared" si="2"/>
        <v>0</v>
      </c>
      <c r="BA14" s="826">
        <f t="shared" si="2"/>
        <v>0</v>
      </c>
      <c r="BB14" s="823">
        <f t="shared" si="2"/>
        <v>0</v>
      </c>
      <c r="BC14" s="583">
        <f t="shared" si="2"/>
        <v>0</v>
      </c>
      <c r="BD14" s="823">
        <f t="shared" si="2"/>
        <v>0</v>
      </c>
      <c r="BE14" s="823">
        <f t="shared" si="2"/>
        <v>0</v>
      </c>
      <c r="BF14" s="824">
        <f t="shared" si="2"/>
        <v>0</v>
      </c>
      <c r="BG14" s="823">
        <f t="shared" si="2"/>
        <v>0</v>
      </c>
      <c r="BH14" s="825">
        <f t="shared" si="2"/>
        <v>0</v>
      </c>
      <c r="BI14" s="826">
        <f t="shared" si="2"/>
        <v>0</v>
      </c>
      <c r="BJ14" s="823">
        <f t="shared" si="2"/>
        <v>0</v>
      </c>
      <c r="BK14" s="583">
        <f t="shared" si="2"/>
        <v>0</v>
      </c>
      <c r="BL14" s="823">
        <f t="shared" si="2"/>
        <v>0</v>
      </c>
      <c r="BM14" s="823">
        <f t="shared" si="2"/>
        <v>0</v>
      </c>
      <c r="BN14" s="824">
        <f t="shared" si="2"/>
        <v>0</v>
      </c>
      <c r="BO14" s="823">
        <f t="shared" si="2"/>
        <v>0</v>
      </c>
      <c r="BP14" s="825">
        <f t="shared" si="2"/>
        <v>0</v>
      </c>
      <c r="BQ14" s="826">
        <f t="shared" si="2"/>
        <v>0</v>
      </c>
      <c r="BR14" s="823">
        <f t="shared" si="2"/>
        <v>0</v>
      </c>
      <c r="BS14" s="583">
        <f t="shared" si="2"/>
        <v>0</v>
      </c>
      <c r="BT14" s="823">
        <f t="shared" si="2"/>
        <v>0</v>
      </c>
      <c r="BU14" s="823">
        <f t="shared" si="2"/>
        <v>0</v>
      </c>
      <c r="BV14" s="824">
        <f t="shared" si="2"/>
        <v>0</v>
      </c>
      <c r="BW14" s="823">
        <f t="shared" si="2"/>
        <v>0</v>
      </c>
      <c r="BX14" s="825">
        <f t="shared" ref="BX14:CM14" si="3">IF(AND(BX12&gt;=$J$14,BX12&lt;$K$14),"*",0)</f>
        <v>0</v>
      </c>
      <c r="BY14" s="826">
        <f t="shared" si="3"/>
        <v>0</v>
      </c>
      <c r="BZ14" s="823">
        <f t="shared" si="3"/>
        <v>0</v>
      </c>
      <c r="CA14" s="583">
        <f t="shared" si="3"/>
        <v>0</v>
      </c>
      <c r="CB14" s="823">
        <f t="shared" si="3"/>
        <v>0</v>
      </c>
      <c r="CC14" s="823">
        <f t="shared" si="3"/>
        <v>0</v>
      </c>
      <c r="CD14" s="824">
        <f t="shared" si="3"/>
        <v>0</v>
      </c>
      <c r="CE14" s="823">
        <f t="shared" si="3"/>
        <v>0</v>
      </c>
      <c r="CF14" s="825">
        <f t="shared" si="3"/>
        <v>0</v>
      </c>
      <c r="CG14" s="624">
        <f t="shared" si="3"/>
        <v>0</v>
      </c>
      <c r="CH14" s="622">
        <f t="shared" si="3"/>
        <v>0</v>
      </c>
      <c r="CI14" s="625">
        <f t="shared" si="3"/>
        <v>0</v>
      </c>
      <c r="CJ14" s="622">
        <f t="shared" si="3"/>
        <v>0</v>
      </c>
      <c r="CK14" s="622">
        <f t="shared" si="3"/>
        <v>0</v>
      </c>
      <c r="CL14" s="623">
        <f t="shared" si="3"/>
        <v>0</v>
      </c>
      <c r="CM14" s="622">
        <f t="shared" si="3"/>
        <v>0</v>
      </c>
      <c r="CN14" s="1328">
        <f t="shared" ref="CN14:CN30" si="4">(80-COUNT(L14:CM14))/4</f>
        <v>8.25</v>
      </c>
      <c r="CO14" s="1329"/>
      <c r="CP14" s="1330">
        <f>IF(CN14=0,0,LOOKUP(CN14,ﾃﾞｰﾀ入力!$AR$13:'ﾃﾞｰﾀ入力'!$AR$34,ﾃﾞｰﾀ入力!$AS$13:'ﾃﾞｰﾀ入力'!$AS$34))</f>
        <v>7.25</v>
      </c>
      <c r="CQ14" s="1330"/>
      <c r="CR14" s="373">
        <f t="shared" ref="CR14:CR30" si="5">IF(CP14&gt;8,CP14-8,0)</f>
        <v>0</v>
      </c>
      <c r="CS14" s="373">
        <f t="shared" ref="CS14:CS30" si="6">IF(CB14="*",(12-COUNT(CB14:CM14))/4,0)</f>
        <v>0</v>
      </c>
      <c r="CT14" s="373">
        <f t="shared" ref="CT14:CT30" si="7">IF(CR14&gt;CS14,CS14,CR14)</f>
        <v>0</v>
      </c>
      <c r="CU14" s="374">
        <f ca="1">CV14*CP14+(CV14*0.25*CR14)+(CV14*0.25*CS14)+(CV14*CT14*0.5)</f>
        <v>10875</v>
      </c>
      <c r="CV14" s="375">
        <f ca="1">IF(H14=0,0,LOOKUP(H14,ﾃﾞｰﾀ入力!$C$3:'ﾃﾞｰﾀ入力'!$C$52,ﾃﾞｰﾀ入力!$E$3:'ﾃﾞｰﾀ入力'!$E$51))</f>
        <v>1500</v>
      </c>
      <c r="CW14" s="376">
        <f ca="1">IF(H14=0,0,LOOKUP(H14,ﾃﾞｰﾀ入力!$C$3:'ﾃﾞｰﾀ入力'!$C$52,ﾃﾞｰﾀ入力!$F$3:'ﾃﾞｰﾀ入力'!$F$51))</f>
        <v>1</v>
      </c>
      <c r="CY14" s="69"/>
      <c r="CZ14" s="69"/>
      <c r="DA14" s="69"/>
    </row>
    <row r="15" spans="1:105" ht="22.5" customHeight="1">
      <c r="A15" s="443">
        <f t="shared" ref="A15:A46" si="8">A14+1</f>
        <v>2</v>
      </c>
      <c r="B15" s="269" t="str">
        <f>ｼﾌﾄ原本!C6</f>
        <v>S.S</v>
      </c>
      <c r="C15" s="939" t="str">
        <f>ｼﾌﾄ原本!AE6</f>
        <v>X</v>
      </c>
      <c r="D15" s="435">
        <f>IF(COUNTIF($H$14:$H$30,2),VLOOKUP(2,$H$14:$CU$30,3,FALSE),0)</f>
        <v>6.75</v>
      </c>
      <c r="E15" s="423">
        <f>IF(COUNTIF($H$14:$H$30,2),VLOOKUP(2,$H$14:$CU$30,4,FALSE),0)</f>
        <v>15</v>
      </c>
      <c r="F15" s="430">
        <f ca="1">IF(COUNTIF($H$14:$H$30,2),VLOOKUP(2,$H$14:$CU$30,92,FALSE),0)</f>
        <v>10875</v>
      </c>
      <c r="G15" s="431">
        <f ca="1">IF(COUNTIF($H$14:$H$30,2),VLOOKUP(2,$H$14:$CW$30,94,FALSE),0)</f>
        <v>1</v>
      </c>
      <c r="H15" s="810">
        <v>4</v>
      </c>
      <c r="I15" s="798" t="str">
        <f>IF(H15=0,0,LOOKUP(H15,ﾃﾞｰﾀ入力!$C$3:'ﾃﾞｰﾀ入力'!$C$40,ﾃﾞｰﾀ入力!$D$3:'ﾃﾞｰﾀ入力'!$D$40))</f>
        <v>I.Y</v>
      </c>
      <c r="J15" s="813">
        <v>6.75</v>
      </c>
      <c r="K15" s="814">
        <v>19</v>
      </c>
      <c r="L15" s="632">
        <f t="shared" ref="L15:AQ15" si="9">IF(AND(L12&gt;=$J$15,L12&lt;$K$15),"*",0)</f>
        <v>0</v>
      </c>
      <c r="M15" s="626">
        <f t="shared" si="9"/>
        <v>0</v>
      </c>
      <c r="N15" s="627">
        <f t="shared" si="9"/>
        <v>0</v>
      </c>
      <c r="O15" s="628">
        <f t="shared" si="9"/>
        <v>0</v>
      </c>
      <c r="P15" s="537">
        <f t="shared" si="9"/>
        <v>0</v>
      </c>
      <c r="Q15" s="539">
        <f t="shared" si="9"/>
        <v>0</v>
      </c>
      <c r="R15" s="541">
        <f t="shared" si="9"/>
        <v>0</v>
      </c>
      <c r="S15" s="539" t="str">
        <f t="shared" si="9"/>
        <v>*</v>
      </c>
      <c r="T15" s="537" t="str">
        <f t="shared" si="9"/>
        <v>*</v>
      </c>
      <c r="U15" s="538" t="str">
        <f t="shared" si="9"/>
        <v>*</v>
      </c>
      <c r="V15" s="723" t="str">
        <f t="shared" si="9"/>
        <v>*</v>
      </c>
      <c r="W15" s="562" t="str">
        <f t="shared" si="9"/>
        <v>*</v>
      </c>
      <c r="X15" s="723" t="str">
        <f t="shared" si="9"/>
        <v>*</v>
      </c>
      <c r="Y15" s="723" t="str">
        <f t="shared" si="9"/>
        <v>*</v>
      </c>
      <c r="Z15" s="724" t="str">
        <f t="shared" si="9"/>
        <v>*</v>
      </c>
      <c r="AA15" s="723" t="str">
        <f t="shared" si="9"/>
        <v>*</v>
      </c>
      <c r="AB15" s="980" t="str">
        <f t="shared" si="9"/>
        <v>*</v>
      </c>
      <c r="AC15" s="981" t="str">
        <f t="shared" si="9"/>
        <v>*</v>
      </c>
      <c r="AD15" s="979" t="str">
        <f t="shared" si="9"/>
        <v>*</v>
      </c>
      <c r="AE15" s="562" t="str">
        <f t="shared" si="9"/>
        <v>*</v>
      </c>
      <c r="AF15" s="723" t="str">
        <f t="shared" si="9"/>
        <v>*</v>
      </c>
      <c r="AG15" s="723" t="str">
        <f t="shared" si="9"/>
        <v>*</v>
      </c>
      <c r="AH15" s="724" t="str">
        <f t="shared" si="9"/>
        <v>*</v>
      </c>
      <c r="AI15" s="723" t="str">
        <f t="shared" si="9"/>
        <v>*</v>
      </c>
      <c r="AJ15" s="721" t="str">
        <f t="shared" si="9"/>
        <v>*</v>
      </c>
      <c r="AK15" s="722" t="str">
        <f t="shared" si="9"/>
        <v>*</v>
      </c>
      <c r="AL15" s="723" t="str">
        <f t="shared" si="9"/>
        <v>*</v>
      </c>
      <c r="AM15" s="562" t="str">
        <f t="shared" si="9"/>
        <v>*</v>
      </c>
      <c r="AN15" s="723" t="str">
        <f t="shared" si="9"/>
        <v>*</v>
      </c>
      <c r="AO15" s="723" t="str">
        <f t="shared" si="9"/>
        <v>*</v>
      </c>
      <c r="AP15" s="724" t="str">
        <f t="shared" si="9"/>
        <v>*</v>
      </c>
      <c r="AQ15" s="723" t="str">
        <f t="shared" si="9"/>
        <v>*</v>
      </c>
      <c r="AR15" s="721" t="str">
        <f t="shared" ref="AR15:BW15" si="10">IF(AND(AR12&gt;=$J$15,AR12&lt;$K$15),"*",0)</f>
        <v>*</v>
      </c>
      <c r="AS15" s="722" t="str">
        <f t="shared" si="10"/>
        <v>*</v>
      </c>
      <c r="AT15" s="723" t="str">
        <f t="shared" si="10"/>
        <v>*</v>
      </c>
      <c r="AU15" s="562" t="str">
        <f t="shared" si="10"/>
        <v>*</v>
      </c>
      <c r="AV15" s="723" t="str">
        <f t="shared" si="10"/>
        <v>*</v>
      </c>
      <c r="AW15" s="723" t="str">
        <f t="shared" si="10"/>
        <v>*</v>
      </c>
      <c r="AX15" s="724" t="str">
        <f t="shared" si="10"/>
        <v>*</v>
      </c>
      <c r="AY15" s="723" t="str">
        <f t="shared" si="10"/>
        <v>*</v>
      </c>
      <c r="AZ15" s="721" t="str">
        <f t="shared" si="10"/>
        <v>*</v>
      </c>
      <c r="BA15" s="722" t="str">
        <f t="shared" si="10"/>
        <v>*</v>
      </c>
      <c r="BB15" s="723" t="str">
        <f t="shared" si="10"/>
        <v>*</v>
      </c>
      <c r="BC15" s="562" t="str">
        <f t="shared" si="10"/>
        <v>*</v>
      </c>
      <c r="BD15" s="979" t="str">
        <f t="shared" si="10"/>
        <v>*</v>
      </c>
      <c r="BE15" s="979" t="str">
        <f t="shared" si="10"/>
        <v>*</v>
      </c>
      <c r="BF15" s="983" t="str">
        <f t="shared" si="10"/>
        <v>*</v>
      </c>
      <c r="BG15" s="723" t="str">
        <f t="shared" si="10"/>
        <v>*</v>
      </c>
      <c r="BH15" s="721" t="str">
        <f t="shared" si="10"/>
        <v>*</v>
      </c>
      <c r="BI15" s="722" t="str">
        <f t="shared" si="10"/>
        <v>*</v>
      </c>
      <c r="BJ15" s="723" t="str">
        <f t="shared" si="10"/>
        <v>*</v>
      </c>
      <c r="BK15" s="562" t="str">
        <f t="shared" si="10"/>
        <v>*</v>
      </c>
      <c r="BL15" s="723" t="str">
        <f t="shared" si="10"/>
        <v>*</v>
      </c>
      <c r="BM15" s="723" t="str">
        <f t="shared" si="10"/>
        <v>*</v>
      </c>
      <c r="BN15" s="724" t="str">
        <f t="shared" si="10"/>
        <v>*</v>
      </c>
      <c r="BO15" s="723" t="str">
        <f t="shared" si="10"/>
        <v>*</v>
      </c>
      <c r="BP15" s="721">
        <f t="shared" si="10"/>
        <v>0</v>
      </c>
      <c r="BQ15" s="722">
        <f t="shared" si="10"/>
        <v>0</v>
      </c>
      <c r="BR15" s="723">
        <f t="shared" si="10"/>
        <v>0</v>
      </c>
      <c r="BS15" s="562">
        <f t="shared" si="10"/>
        <v>0</v>
      </c>
      <c r="BT15" s="723">
        <f t="shared" si="10"/>
        <v>0</v>
      </c>
      <c r="BU15" s="723">
        <f t="shared" si="10"/>
        <v>0</v>
      </c>
      <c r="BV15" s="724">
        <f t="shared" si="10"/>
        <v>0</v>
      </c>
      <c r="BW15" s="723">
        <f t="shared" si="10"/>
        <v>0</v>
      </c>
      <c r="BX15" s="721">
        <f t="shared" ref="BX15:CM15" si="11">IF(AND(BX12&gt;=$J$15,BX12&lt;$K$15),"*",0)</f>
        <v>0</v>
      </c>
      <c r="BY15" s="722">
        <f t="shared" si="11"/>
        <v>0</v>
      </c>
      <c r="BZ15" s="723">
        <f t="shared" si="11"/>
        <v>0</v>
      </c>
      <c r="CA15" s="562">
        <f t="shared" si="11"/>
        <v>0</v>
      </c>
      <c r="CB15" s="723">
        <f t="shared" si="11"/>
        <v>0</v>
      </c>
      <c r="CC15" s="723">
        <f t="shared" si="11"/>
        <v>0</v>
      </c>
      <c r="CD15" s="724">
        <f t="shared" si="11"/>
        <v>0</v>
      </c>
      <c r="CE15" s="723">
        <f t="shared" si="11"/>
        <v>0</v>
      </c>
      <c r="CF15" s="721">
        <f t="shared" si="11"/>
        <v>0</v>
      </c>
      <c r="CG15" s="538">
        <f t="shared" si="11"/>
        <v>0</v>
      </c>
      <c r="CH15" s="539">
        <f t="shared" si="11"/>
        <v>0</v>
      </c>
      <c r="CI15" s="540">
        <f t="shared" si="11"/>
        <v>0</v>
      </c>
      <c r="CJ15" s="539">
        <f t="shared" si="11"/>
        <v>0</v>
      </c>
      <c r="CK15" s="539">
        <f t="shared" si="11"/>
        <v>0</v>
      </c>
      <c r="CL15" s="541">
        <f t="shared" si="11"/>
        <v>0</v>
      </c>
      <c r="CM15" s="539">
        <f t="shared" si="11"/>
        <v>0</v>
      </c>
      <c r="CN15" s="1128">
        <f t="shared" si="4"/>
        <v>12.25</v>
      </c>
      <c r="CO15" s="1129"/>
      <c r="CP15" s="1123">
        <f>IF(CN15=0,0,LOOKUP(CN15,ﾃﾞｰﾀ入力!$AR$13:'ﾃﾞｰﾀ入力'!$AR$34,ﾃﾞｰﾀ入力!$AS$13:'ﾃﾞｰﾀ入力'!$AS$34))</f>
        <v>11</v>
      </c>
      <c r="CQ15" s="1123"/>
      <c r="CR15" s="294">
        <f t="shared" si="5"/>
        <v>3</v>
      </c>
      <c r="CS15" s="294">
        <f t="shared" si="6"/>
        <v>0</v>
      </c>
      <c r="CT15" s="294">
        <f t="shared" si="7"/>
        <v>0</v>
      </c>
      <c r="CU15" s="295">
        <f t="shared" ref="CU15:CU30" ca="1" si="12">CV15*CP15+(CV15*0.25*CR15)+(CV15*0.25*CS15)+(CV15*CT15*0.5)</f>
        <v>15392.5</v>
      </c>
      <c r="CV15" s="296">
        <f ca="1">IF(H15=0,0,LOOKUP(H15,ﾃﾞｰﾀ入力!$C$3:'ﾃﾞｰﾀ入力'!$C$52,ﾃﾞｰﾀ入力!$E$3:'ﾃﾞｰﾀ入力'!$E$51))</f>
        <v>1310</v>
      </c>
      <c r="CW15" s="297">
        <f ca="1">IF(H15=0,0,LOOKUP(H15,ﾃﾞｰﾀ入力!$C$3:'ﾃﾞｰﾀ入力'!$C$52,ﾃﾞｰﾀ入力!$F$3:'ﾃﾞｰﾀ入力'!$F$51))</f>
        <v>962</v>
      </c>
      <c r="CY15" s="69"/>
      <c r="CZ15" s="69"/>
      <c r="DA15" s="69"/>
    </row>
    <row r="16" spans="1:105" ht="22.5" customHeight="1">
      <c r="A16" s="443">
        <f t="shared" si="8"/>
        <v>3</v>
      </c>
      <c r="B16" s="269" t="str">
        <f>ｼﾌﾄ原本!C7</f>
        <v>Y.I</v>
      </c>
      <c r="C16" s="939" t="str">
        <f>ｼﾌﾄ原本!AE7</f>
        <v>9-18</v>
      </c>
      <c r="D16" s="435">
        <f>IF(COUNTIF($H$14:$H$30,3),VLOOKUP(3,$H$14:$CU$30,3,FALSE),0)</f>
        <v>9</v>
      </c>
      <c r="E16" s="423">
        <f>IF(COUNTIF($H$14:$H$30,3),VLOOKUP(3,$H$14:$CU$30,4,FALSE),0)</f>
        <v>18</v>
      </c>
      <c r="F16" s="430">
        <f ca="1">IF(COUNTIF($H$14:$H$30,3),VLOOKUP(3,$H$14:$CU$30,92,FALSE),0)</f>
        <v>10040</v>
      </c>
      <c r="G16" s="431">
        <f ca="1">IF(COUNTIF($H$14:$H$30,3),VLOOKUP(3,$H$14:$CW$30,94,FALSE),0)</f>
        <v>272</v>
      </c>
      <c r="H16" s="810">
        <v>3</v>
      </c>
      <c r="I16" s="798" t="str">
        <f>IF(H16=0,0,LOOKUP(H16,ﾃﾞｰﾀ入力!$C$3:'ﾃﾞｰﾀ入力'!$C$40,ﾃﾞｰﾀ入力!$D$3:'ﾃﾞｰﾀ入力'!$D$40))</f>
        <v>Y.I</v>
      </c>
      <c r="J16" s="813">
        <v>9</v>
      </c>
      <c r="K16" s="814">
        <v>18</v>
      </c>
      <c r="L16" s="632">
        <f t="shared" ref="L16:AQ16" si="13">IF(AND(L12&gt;=$J$16,L12&lt;$K$16),"*",0)</f>
        <v>0</v>
      </c>
      <c r="M16" s="626">
        <f t="shared" si="13"/>
        <v>0</v>
      </c>
      <c r="N16" s="627">
        <f t="shared" si="13"/>
        <v>0</v>
      </c>
      <c r="O16" s="628">
        <f t="shared" si="13"/>
        <v>0</v>
      </c>
      <c r="P16" s="537">
        <f t="shared" si="13"/>
        <v>0</v>
      </c>
      <c r="Q16" s="539">
        <f t="shared" si="13"/>
        <v>0</v>
      </c>
      <c r="R16" s="541">
        <f t="shared" si="13"/>
        <v>0</v>
      </c>
      <c r="S16" s="539">
        <f t="shared" si="13"/>
        <v>0</v>
      </c>
      <c r="T16" s="537">
        <f t="shared" si="13"/>
        <v>0</v>
      </c>
      <c r="U16" s="538">
        <f t="shared" si="13"/>
        <v>0</v>
      </c>
      <c r="V16" s="723">
        <f t="shared" si="13"/>
        <v>0</v>
      </c>
      <c r="W16" s="562">
        <f t="shared" si="13"/>
        <v>0</v>
      </c>
      <c r="X16" s="723">
        <f t="shared" si="13"/>
        <v>0</v>
      </c>
      <c r="Y16" s="723">
        <f t="shared" si="13"/>
        <v>0</v>
      </c>
      <c r="Z16" s="724">
        <f t="shared" si="13"/>
        <v>0</v>
      </c>
      <c r="AA16" s="723">
        <f t="shared" si="13"/>
        <v>0</v>
      </c>
      <c r="AB16" s="721" t="str">
        <f t="shared" si="13"/>
        <v>*</v>
      </c>
      <c r="AC16" s="722" t="str">
        <f t="shared" si="13"/>
        <v>*</v>
      </c>
      <c r="AD16" s="723" t="str">
        <f t="shared" si="13"/>
        <v>*</v>
      </c>
      <c r="AE16" s="562" t="str">
        <f t="shared" si="13"/>
        <v>*</v>
      </c>
      <c r="AF16" s="723" t="str">
        <f t="shared" si="13"/>
        <v>*</v>
      </c>
      <c r="AG16" s="723" t="str">
        <f t="shared" si="13"/>
        <v>*</v>
      </c>
      <c r="AH16" s="724" t="str">
        <f t="shared" si="13"/>
        <v>*</v>
      </c>
      <c r="AI16" s="723" t="str">
        <f t="shared" si="13"/>
        <v>*</v>
      </c>
      <c r="AJ16" s="721" t="str">
        <f t="shared" si="13"/>
        <v>*</v>
      </c>
      <c r="AK16" s="722" t="str">
        <f t="shared" si="13"/>
        <v>*</v>
      </c>
      <c r="AL16" s="723" t="str">
        <f t="shared" si="13"/>
        <v>*</v>
      </c>
      <c r="AM16" s="562" t="str">
        <f t="shared" si="13"/>
        <v>*</v>
      </c>
      <c r="AN16" s="723" t="str">
        <f t="shared" si="13"/>
        <v>*</v>
      </c>
      <c r="AO16" s="723" t="str">
        <f t="shared" si="13"/>
        <v>*</v>
      </c>
      <c r="AP16" s="983" t="str">
        <f t="shared" si="13"/>
        <v>*</v>
      </c>
      <c r="AQ16" s="979" t="str">
        <f t="shared" si="13"/>
        <v>*</v>
      </c>
      <c r="AR16" s="721" t="str">
        <f t="shared" ref="AR16:BW16" si="14">IF(AND(AR12&gt;=$J$16,AR12&lt;$K$16),"*",0)</f>
        <v>*</v>
      </c>
      <c r="AS16" s="722" t="str">
        <f t="shared" si="14"/>
        <v>*</v>
      </c>
      <c r="AT16" s="723" t="str">
        <f t="shared" si="14"/>
        <v>*</v>
      </c>
      <c r="AU16" s="562" t="str">
        <f t="shared" si="14"/>
        <v>*</v>
      </c>
      <c r="AV16" s="723" t="str">
        <f t="shared" si="14"/>
        <v>*</v>
      </c>
      <c r="AW16" s="723" t="str">
        <f t="shared" si="14"/>
        <v>*</v>
      </c>
      <c r="AX16" s="724" t="str">
        <f t="shared" si="14"/>
        <v>*</v>
      </c>
      <c r="AY16" s="723" t="str">
        <f t="shared" si="14"/>
        <v>*</v>
      </c>
      <c r="AZ16" s="721" t="str">
        <f t="shared" si="14"/>
        <v>*</v>
      </c>
      <c r="BA16" s="722" t="str">
        <f t="shared" si="14"/>
        <v>*</v>
      </c>
      <c r="BB16" s="979" t="str">
        <f t="shared" si="14"/>
        <v>*</v>
      </c>
      <c r="BC16" s="982" t="str">
        <f t="shared" si="14"/>
        <v>*</v>
      </c>
      <c r="BD16" s="723" t="str">
        <f t="shared" si="14"/>
        <v>*</v>
      </c>
      <c r="BE16" s="723" t="str">
        <f t="shared" si="14"/>
        <v>*</v>
      </c>
      <c r="BF16" s="724" t="str">
        <f t="shared" si="14"/>
        <v>*</v>
      </c>
      <c r="BG16" s="723" t="str">
        <f t="shared" si="14"/>
        <v>*</v>
      </c>
      <c r="BH16" s="721" t="str">
        <f t="shared" si="14"/>
        <v>*</v>
      </c>
      <c r="BI16" s="722" t="str">
        <f t="shared" si="14"/>
        <v>*</v>
      </c>
      <c r="BJ16" s="723" t="str">
        <f t="shared" si="14"/>
        <v>*</v>
      </c>
      <c r="BK16" s="562" t="str">
        <f t="shared" si="14"/>
        <v>*</v>
      </c>
      <c r="BL16" s="723">
        <f t="shared" si="14"/>
        <v>0</v>
      </c>
      <c r="BM16" s="723">
        <f t="shared" si="14"/>
        <v>0</v>
      </c>
      <c r="BN16" s="724">
        <f t="shared" si="14"/>
        <v>0</v>
      </c>
      <c r="BO16" s="723">
        <f t="shared" si="14"/>
        <v>0</v>
      </c>
      <c r="BP16" s="721">
        <f t="shared" si="14"/>
        <v>0</v>
      </c>
      <c r="BQ16" s="722">
        <f t="shared" si="14"/>
        <v>0</v>
      </c>
      <c r="BR16" s="723">
        <f t="shared" si="14"/>
        <v>0</v>
      </c>
      <c r="BS16" s="562">
        <f t="shared" si="14"/>
        <v>0</v>
      </c>
      <c r="BT16" s="723">
        <f t="shared" si="14"/>
        <v>0</v>
      </c>
      <c r="BU16" s="723">
        <f t="shared" si="14"/>
        <v>0</v>
      </c>
      <c r="BV16" s="724">
        <f t="shared" si="14"/>
        <v>0</v>
      </c>
      <c r="BW16" s="723">
        <f t="shared" si="14"/>
        <v>0</v>
      </c>
      <c r="BX16" s="721">
        <f t="shared" ref="BX16:CM16" si="15">IF(AND(BX12&gt;=$J$16,BX12&lt;$K$16),"*",0)</f>
        <v>0</v>
      </c>
      <c r="BY16" s="722">
        <f t="shared" si="15"/>
        <v>0</v>
      </c>
      <c r="BZ16" s="723">
        <f t="shared" si="15"/>
        <v>0</v>
      </c>
      <c r="CA16" s="562">
        <f t="shared" si="15"/>
        <v>0</v>
      </c>
      <c r="CB16" s="723">
        <f t="shared" si="15"/>
        <v>0</v>
      </c>
      <c r="CC16" s="723">
        <f t="shared" si="15"/>
        <v>0</v>
      </c>
      <c r="CD16" s="724">
        <f t="shared" si="15"/>
        <v>0</v>
      </c>
      <c r="CE16" s="723">
        <f t="shared" si="15"/>
        <v>0</v>
      </c>
      <c r="CF16" s="721">
        <f t="shared" si="15"/>
        <v>0</v>
      </c>
      <c r="CG16" s="538">
        <f t="shared" si="15"/>
        <v>0</v>
      </c>
      <c r="CH16" s="539">
        <f t="shared" si="15"/>
        <v>0</v>
      </c>
      <c r="CI16" s="540">
        <f t="shared" si="15"/>
        <v>0</v>
      </c>
      <c r="CJ16" s="539">
        <f t="shared" si="15"/>
        <v>0</v>
      </c>
      <c r="CK16" s="539">
        <f t="shared" si="15"/>
        <v>0</v>
      </c>
      <c r="CL16" s="541">
        <f t="shared" si="15"/>
        <v>0</v>
      </c>
      <c r="CM16" s="539">
        <f t="shared" si="15"/>
        <v>0</v>
      </c>
      <c r="CN16" s="1128">
        <f t="shared" si="4"/>
        <v>9</v>
      </c>
      <c r="CO16" s="1129"/>
      <c r="CP16" s="1123">
        <f>IF(CN16=0,0,LOOKUP(CN16,ﾃﾞｰﾀ入力!$AR$13:'ﾃﾞｰﾀ入力'!$AR$34,ﾃﾞｰﾀ入力!$AS$13:'ﾃﾞｰﾀ入力'!$AS$34))</f>
        <v>8</v>
      </c>
      <c r="CQ16" s="1123"/>
      <c r="CR16" s="294">
        <f t="shared" si="5"/>
        <v>0</v>
      </c>
      <c r="CS16" s="294">
        <f t="shared" si="6"/>
        <v>0</v>
      </c>
      <c r="CT16" s="294">
        <f t="shared" si="7"/>
        <v>0</v>
      </c>
      <c r="CU16" s="295">
        <f t="shared" ca="1" si="12"/>
        <v>10040</v>
      </c>
      <c r="CV16" s="296">
        <f ca="1">IF(H16=0,0,LOOKUP(H16,ﾃﾞｰﾀ入力!$C$3:'ﾃﾞｰﾀ入力'!$C$52,ﾃﾞｰﾀ入力!$E$3:'ﾃﾞｰﾀ入力'!$E$51))</f>
        <v>1255</v>
      </c>
      <c r="CW16" s="297">
        <f ca="1">IF(H16=0,0,LOOKUP(H16,ﾃﾞｰﾀ入力!$C$3:'ﾃﾞｰﾀ入力'!$C$52,ﾃﾞｰﾀ入力!$F$3:'ﾃﾞｰﾀ入力'!$F$51))</f>
        <v>272</v>
      </c>
      <c r="CY16" s="69"/>
      <c r="CZ16" s="69"/>
      <c r="DA16" s="69"/>
    </row>
    <row r="17" spans="1:105" ht="22.5" customHeight="1">
      <c r="A17" s="443">
        <f t="shared" si="8"/>
        <v>4</v>
      </c>
      <c r="B17" s="269" t="str">
        <f>ｼﾌﾄ原本!C8</f>
        <v>I.Y</v>
      </c>
      <c r="C17" s="939" t="str">
        <f>ｼﾌﾄ原本!AE8</f>
        <v>X</v>
      </c>
      <c r="D17" s="435">
        <f>IF(COUNTIF($H$14:$H$30,4),VLOOKUP(4,$H$14:$CU$30,3,FALSE),0)</f>
        <v>6.75</v>
      </c>
      <c r="E17" s="423">
        <f>IF(COUNTIF($H$14:$H$30,4),VLOOKUP(4,$H$14:$CU$30,4,FALSE),0)</f>
        <v>19</v>
      </c>
      <c r="F17" s="430">
        <f ca="1">IF(COUNTIF($H$14:$H$30,4),VLOOKUP(4,$H$14:$CU$30,92,FALSE),0)</f>
        <v>15392.5</v>
      </c>
      <c r="G17" s="431">
        <f ca="1">IF(COUNTIF($H$14:$H$30,4),VLOOKUP(4,$H$14:$CW$30,94,FALSE),0)</f>
        <v>962</v>
      </c>
      <c r="H17" s="810">
        <v>9</v>
      </c>
      <c r="I17" s="798" t="str">
        <f>IF(H17=0,0,LOOKUP(H17,ﾃﾞｰﾀ入力!$C$3:'ﾃﾞｰﾀ入力'!$C$40,ﾃﾞｰﾀ入力!$D$3:'ﾃﾞｰﾀ入力'!$D$40))</f>
        <v>H.S</v>
      </c>
      <c r="J17" s="813">
        <v>12</v>
      </c>
      <c r="K17" s="814">
        <v>22.75</v>
      </c>
      <c r="L17" s="632">
        <f t="shared" ref="L17:AQ17" si="16">IF(AND(L12&gt;=$J$17,L12&lt;$K$17),"*",0)</f>
        <v>0</v>
      </c>
      <c r="M17" s="626">
        <f t="shared" si="16"/>
        <v>0</v>
      </c>
      <c r="N17" s="627">
        <f t="shared" si="16"/>
        <v>0</v>
      </c>
      <c r="O17" s="628">
        <f t="shared" si="16"/>
        <v>0</v>
      </c>
      <c r="P17" s="537">
        <f t="shared" si="16"/>
        <v>0</v>
      </c>
      <c r="Q17" s="539">
        <f t="shared" si="16"/>
        <v>0</v>
      </c>
      <c r="R17" s="541">
        <f t="shared" si="16"/>
        <v>0</v>
      </c>
      <c r="S17" s="539">
        <f t="shared" si="16"/>
        <v>0</v>
      </c>
      <c r="T17" s="537">
        <f t="shared" si="16"/>
        <v>0</v>
      </c>
      <c r="U17" s="538">
        <f t="shared" si="16"/>
        <v>0</v>
      </c>
      <c r="V17" s="723">
        <f t="shared" si="16"/>
        <v>0</v>
      </c>
      <c r="W17" s="562">
        <f t="shared" si="16"/>
        <v>0</v>
      </c>
      <c r="X17" s="723">
        <f t="shared" si="16"/>
        <v>0</v>
      </c>
      <c r="Y17" s="723">
        <f t="shared" si="16"/>
        <v>0</v>
      </c>
      <c r="Z17" s="724">
        <f t="shared" si="16"/>
        <v>0</v>
      </c>
      <c r="AA17" s="723">
        <f t="shared" si="16"/>
        <v>0</v>
      </c>
      <c r="AB17" s="721">
        <f t="shared" si="16"/>
        <v>0</v>
      </c>
      <c r="AC17" s="722">
        <f t="shared" si="16"/>
        <v>0</v>
      </c>
      <c r="AD17" s="723">
        <f t="shared" si="16"/>
        <v>0</v>
      </c>
      <c r="AE17" s="562">
        <f t="shared" si="16"/>
        <v>0</v>
      </c>
      <c r="AF17" s="723">
        <f t="shared" si="16"/>
        <v>0</v>
      </c>
      <c r="AG17" s="723">
        <f t="shared" si="16"/>
        <v>0</v>
      </c>
      <c r="AH17" s="724">
        <f t="shared" si="16"/>
        <v>0</v>
      </c>
      <c r="AI17" s="723">
        <f t="shared" si="16"/>
        <v>0</v>
      </c>
      <c r="AJ17" s="721">
        <f t="shared" si="16"/>
        <v>0</v>
      </c>
      <c r="AK17" s="722">
        <f t="shared" si="16"/>
        <v>0</v>
      </c>
      <c r="AL17" s="723">
        <f t="shared" si="16"/>
        <v>0</v>
      </c>
      <c r="AM17" s="562">
        <f t="shared" si="16"/>
        <v>0</v>
      </c>
      <c r="AN17" s="723" t="str">
        <f t="shared" si="16"/>
        <v>*</v>
      </c>
      <c r="AO17" s="723" t="str">
        <f t="shared" si="16"/>
        <v>*</v>
      </c>
      <c r="AP17" s="724" t="str">
        <f t="shared" si="16"/>
        <v>*</v>
      </c>
      <c r="AQ17" s="723" t="str">
        <f t="shared" si="16"/>
        <v>*</v>
      </c>
      <c r="AR17" s="721" t="str">
        <f t="shared" ref="AR17:BW17" si="17">IF(AND(AR12&gt;=$J$17,AR12&lt;$K$17),"*",0)</f>
        <v>*</v>
      </c>
      <c r="AS17" s="722" t="str">
        <f t="shared" si="17"/>
        <v>*</v>
      </c>
      <c r="AT17" s="723" t="str">
        <f t="shared" si="17"/>
        <v>*</v>
      </c>
      <c r="AU17" s="562" t="str">
        <f t="shared" si="17"/>
        <v>*</v>
      </c>
      <c r="AV17" s="723" t="str">
        <f t="shared" si="17"/>
        <v>*</v>
      </c>
      <c r="AW17" s="723" t="str">
        <f t="shared" si="17"/>
        <v>*</v>
      </c>
      <c r="AX17" s="724" t="str">
        <f t="shared" si="17"/>
        <v>*</v>
      </c>
      <c r="AY17" s="723" t="str">
        <f t="shared" si="17"/>
        <v>*</v>
      </c>
      <c r="AZ17" s="721" t="str">
        <f t="shared" si="17"/>
        <v>*</v>
      </c>
      <c r="BA17" s="722" t="str">
        <f t="shared" si="17"/>
        <v>*</v>
      </c>
      <c r="BB17" s="723" t="str">
        <f t="shared" si="17"/>
        <v>*</v>
      </c>
      <c r="BC17" s="562" t="str">
        <f t="shared" si="17"/>
        <v>*</v>
      </c>
      <c r="BD17" s="723" t="str">
        <f t="shared" si="17"/>
        <v>*</v>
      </c>
      <c r="BE17" s="723" t="str">
        <f t="shared" si="17"/>
        <v>*</v>
      </c>
      <c r="BF17" s="724" t="str">
        <f t="shared" si="17"/>
        <v>*</v>
      </c>
      <c r="BG17" s="723" t="str">
        <f t="shared" si="17"/>
        <v>*</v>
      </c>
      <c r="BH17" s="980" t="str">
        <f t="shared" si="17"/>
        <v>*</v>
      </c>
      <c r="BI17" s="981" t="str">
        <f t="shared" si="17"/>
        <v>*</v>
      </c>
      <c r="BJ17" s="979" t="str">
        <f t="shared" si="17"/>
        <v>*</v>
      </c>
      <c r="BK17" s="982" t="str">
        <f t="shared" si="17"/>
        <v>*</v>
      </c>
      <c r="BL17" s="723" t="str">
        <f t="shared" si="17"/>
        <v>*</v>
      </c>
      <c r="BM17" s="723" t="str">
        <f t="shared" si="17"/>
        <v>*</v>
      </c>
      <c r="BN17" s="724" t="str">
        <f t="shared" si="17"/>
        <v>*</v>
      </c>
      <c r="BO17" s="723" t="str">
        <f t="shared" si="17"/>
        <v>*</v>
      </c>
      <c r="BP17" s="721" t="str">
        <f t="shared" si="17"/>
        <v>*</v>
      </c>
      <c r="BQ17" s="722" t="str">
        <f t="shared" si="17"/>
        <v>*</v>
      </c>
      <c r="BR17" s="979" t="str">
        <f t="shared" si="17"/>
        <v>*</v>
      </c>
      <c r="BS17" s="562" t="str">
        <f t="shared" si="17"/>
        <v>*</v>
      </c>
      <c r="BT17" s="723" t="str">
        <f t="shared" si="17"/>
        <v>*</v>
      </c>
      <c r="BU17" s="723" t="str">
        <f t="shared" si="17"/>
        <v>*</v>
      </c>
      <c r="BV17" s="724" t="str">
        <f t="shared" si="17"/>
        <v>*</v>
      </c>
      <c r="BW17" s="723" t="str">
        <f t="shared" si="17"/>
        <v>*</v>
      </c>
      <c r="BX17" s="721" t="str">
        <f t="shared" ref="BX17:CM17" si="18">IF(AND(BX12&gt;=$J$17,BX12&lt;$K$17),"*",0)</f>
        <v>*</v>
      </c>
      <c r="BY17" s="722" t="str">
        <f t="shared" si="18"/>
        <v>*</v>
      </c>
      <c r="BZ17" s="723" t="str">
        <f t="shared" si="18"/>
        <v>*</v>
      </c>
      <c r="CA17" s="562" t="str">
        <f t="shared" si="18"/>
        <v>*</v>
      </c>
      <c r="CB17" s="723" t="str">
        <f t="shared" si="18"/>
        <v>*</v>
      </c>
      <c r="CC17" s="723" t="str">
        <f t="shared" si="18"/>
        <v>*</v>
      </c>
      <c r="CD17" s="724" t="str">
        <f t="shared" si="18"/>
        <v>*</v>
      </c>
      <c r="CE17" s="723">
        <f t="shared" si="18"/>
        <v>0</v>
      </c>
      <c r="CF17" s="721">
        <f t="shared" si="18"/>
        <v>0</v>
      </c>
      <c r="CG17" s="538">
        <f t="shared" si="18"/>
        <v>0</v>
      </c>
      <c r="CH17" s="539">
        <f t="shared" si="18"/>
        <v>0</v>
      </c>
      <c r="CI17" s="540">
        <f t="shared" si="18"/>
        <v>0</v>
      </c>
      <c r="CJ17" s="539">
        <f t="shared" si="18"/>
        <v>0</v>
      </c>
      <c r="CK17" s="539">
        <f t="shared" si="18"/>
        <v>0</v>
      </c>
      <c r="CL17" s="541">
        <f t="shared" si="18"/>
        <v>0</v>
      </c>
      <c r="CM17" s="539">
        <f t="shared" si="18"/>
        <v>0</v>
      </c>
      <c r="CN17" s="1128">
        <f t="shared" si="4"/>
        <v>10.75</v>
      </c>
      <c r="CO17" s="1129"/>
      <c r="CP17" s="1123">
        <f>IF(CN17=0,0,LOOKUP(CN17,ﾃﾞｰﾀ入力!$AR$13:'ﾃﾞｰﾀ入力'!$AR$34,ﾃﾞｰﾀ入力!$AS$13:'ﾃﾞｰﾀ入力'!$AS$34))</f>
        <v>9.5</v>
      </c>
      <c r="CQ17" s="1123"/>
      <c r="CR17" s="294">
        <f t="shared" si="5"/>
        <v>1.5</v>
      </c>
      <c r="CS17" s="294">
        <f t="shared" si="6"/>
        <v>0.75</v>
      </c>
      <c r="CT17" s="294">
        <f t="shared" si="7"/>
        <v>0.75</v>
      </c>
      <c r="CU17" s="295">
        <f t="shared" ca="1" si="12"/>
        <v>13026</v>
      </c>
      <c r="CV17" s="296">
        <f ca="1">IF(H17=0,0,LOOKUP(H17,ﾃﾞｰﾀ入力!$C$3:'ﾃﾞｰﾀ入力'!$C$52,ﾃﾞｰﾀ入力!$E$3:'ﾃﾞｰﾀ入力'!$E$51))</f>
        <v>1248</v>
      </c>
      <c r="CW17" s="297">
        <f ca="1">IF(H17=0,0,LOOKUP(H17,ﾃﾞｰﾀ入力!$C$3:'ﾃﾞｰﾀ入力'!$C$52,ﾃﾞｰﾀ入力!$F$3:'ﾃﾞｰﾀ入力'!$F$51))</f>
        <v>648</v>
      </c>
      <c r="CY17" s="69"/>
      <c r="CZ17" s="69"/>
      <c r="DA17" s="69"/>
    </row>
    <row r="18" spans="1:105" ht="22.5" customHeight="1">
      <c r="A18" s="443">
        <f t="shared" si="8"/>
        <v>5</v>
      </c>
      <c r="B18" s="269" t="str">
        <f>ｼﾌﾄ原本!C9</f>
        <v>S.S</v>
      </c>
      <c r="C18" s="939" t="str">
        <f>ｼﾌﾄ原本!AE9</f>
        <v>X</v>
      </c>
      <c r="D18" s="435">
        <f>IF(COUNTIF($H$14:$H$30,5),VLOOKUP(5,$H$14:$CU$30,3,FALSE),0)</f>
        <v>0</v>
      </c>
      <c r="E18" s="423">
        <f>IF(COUNTIF($H$14:$H$30,5),VLOOKUP(5,$H$14:$CU$30,4,FALSE),0)</f>
        <v>0</v>
      </c>
      <c r="F18" s="430">
        <f>IF(COUNTIF($H$14:$H$30,5),VLOOKUP(5,$H$14:$CU$30,92,FALSE),0)</f>
        <v>0</v>
      </c>
      <c r="G18" s="431">
        <f>IF(COUNTIF($H$14:$H$30,5),VLOOKUP(5,$H$14:$CW$30,94,FALSE),0)</f>
        <v>0</v>
      </c>
      <c r="H18" s="810">
        <v>1</v>
      </c>
      <c r="I18" s="798" t="str">
        <f>IF(H18=0,0,LOOKUP(H18,ﾃﾞｰﾀ入力!$C$3:'ﾃﾞｰﾀ入力'!$C$40,ﾃﾞｰﾀ入力!$D$3:'ﾃﾞｰﾀ入力'!$D$40))</f>
        <v>K.M</v>
      </c>
      <c r="J18" s="813">
        <v>15</v>
      </c>
      <c r="K18" s="814">
        <v>21.5</v>
      </c>
      <c r="L18" s="632">
        <f t="shared" ref="L18:AQ18" si="19">IF(AND(L12&gt;=$J$18,L12&lt;$K$18),"*",0)</f>
        <v>0</v>
      </c>
      <c r="M18" s="626">
        <f t="shared" si="19"/>
        <v>0</v>
      </c>
      <c r="N18" s="627">
        <f t="shared" si="19"/>
        <v>0</v>
      </c>
      <c r="O18" s="628">
        <f t="shared" si="19"/>
        <v>0</v>
      </c>
      <c r="P18" s="537">
        <f t="shared" si="19"/>
        <v>0</v>
      </c>
      <c r="Q18" s="539">
        <f t="shared" si="19"/>
        <v>0</v>
      </c>
      <c r="R18" s="541">
        <f t="shared" si="19"/>
        <v>0</v>
      </c>
      <c r="S18" s="539">
        <f t="shared" si="19"/>
        <v>0</v>
      </c>
      <c r="T18" s="537">
        <f t="shared" si="19"/>
        <v>0</v>
      </c>
      <c r="U18" s="538">
        <f t="shared" si="19"/>
        <v>0</v>
      </c>
      <c r="V18" s="723">
        <f t="shared" si="19"/>
        <v>0</v>
      </c>
      <c r="W18" s="562">
        <f t="shared" si="19"/>
        <v>0</v>
      </c>
      <c r="X18" s="723">
        <f t="shared" si="19"/>
        <v>0</v>
      </c>
      <c r="Y18" s="723">
        <f t="shared" si="19"/>
        <v>0</v>
      </c>
      <c r="Z18" s="724">
        <f t="shared" si="19"/>
        <v>0</v>
      </c>
      <c r="AA18" s="723">
        <f t="shared" si="19"/>
        <v>0</v>
      </c>
      <c r="AB18" s="721">
        <f t="shared" si="19"/>
        <v>0</v>
      </c>
      <c r="AC18" s="722">
        <f t="shared" si="19"/>
        <v>0</v>
      </c>
      <c r="AD18" s="723">
        <f t="shared" si="19"/>
        <v>0</v>
      </c>
      <c r="AE18" s="562">
        <f t="shared" si="19"/>
        <v>0</v>
      </c>
      <c r="AF18" s="723">
        <f t="shared" si="19"/>
        <v>0</v>
      </c>
      <c r="AG18" s="723">
        <f t="shared" si="19"/>
        <v>0</v>
      </c>
      <c r="AH18" s="724">
        <f t="shared" si="19"/>
        <v>0</v>
      </c>
      <c r="AI18" s="723">
        <f t="shared" si="19"/>
        <v>0</v>
      </c>
      <c r="AJ18" s="721">
        <f t="shared" si="19"/>
        <v>0</v>
      </c>
      <c r="AK18" s="722">
        <f t="shared" si="19"/>
        <v>0</v>
      </c>
      <c r="AL18" s="723">
        <f t="shared" si="19"/>
        <v>0</v>
      </c>
      <c r="AM18" s="562">
        <f t="shared" si="19"/>
        <v>0</v>
      </c>
      <c r="AN18" s="723">
        <f t="shared" si="19"/>
        <v>0</v>
      </c>
      <c r="AO18" s="723">
        <f t="shared" si="19"/>
        <v>0</v>
      </c>
      <c r="AP18" s="724">
        <f t="shared" si="19"/>
        <v>0</v>
      </c>
      <c r="AQ18" s="723">
        <f t="shared" si="19"/>
        <v>0</v>
      </c>
      <c r="AR18" s="721">
        <f t="shared" ref="AR18:BW18" si="20">IF(AND(AR12&gt;=$J$18,AR12&lt;$K$18),"*",0)</f>
        <v>0</v>
      </c>
      <c r="AS18" s="722">
        <f t="shared" si="20"/>
        <v>0</v>
      </c>
      <c r="AT18" s="723">
        <f t="shared" si="20"/>
        <v>0</v>
      </c>
      <c r="AU18" s="562">
        <f t="shared" si="20"/>
        <v>0</v>
      </c>
      <c r="AV18" s="723">
        <f t="shared" si="20"/>
        <v>0</v>
      </c>
      <c r="AW18" s="723">
        <f t="shared" si="20"/>
        <v>0</v>
      </c>
      <c r="AX18" s="724">
        <f t="shared" si="20"/>
        <v>0</v>
      </c>
      <c r="AY18" s="723">
        <f t="shared" si="20"/>
        <v>0</v>
      </c>
      <c r="AZ18" s="721" t="str">
        <f t="shared" si="20"/>
        <v>*</v>
      </c>
      <c r="BA18" s="722" t="str">
        <f t="shared" si="20"/>
        <v>*</v>
      </c>
      <c r="BB18" s="723" t="str">
        <f t="shared" si="20"/>
        <v>*</v>
      </c>
      <c r="BC18" s="562" t="str">
        <f t="shared" si="20"/>
        <v>*</v>
      </c>
      <c r="BD18" s="723" t="str">
        <f t="shared" si="20"/>
        <v>*</v>
      </c>
      <c r="BE18" s="723" t="str">
        <f t="shared" si="20"/>
        <v>*</v>
      </c>
      <c r="BF18" s="724" t="str">
        <f t="shared" si="20"/>
        <v>*</v>
      </c>
      <c r="BG18" s="723" t="str">
        <f t="shared" si="20"/>
        <v>*</v>
      </c>
      <c r="BH18" s="721" t="str">
        <f t="shared" si="20"/>
        <v>*</v>
      </c>
      <c r="BI18" s="722" t="str">
        <f t="shared" si="20"/>
        <v>*</v>
      </c>
      <c r="BJ18" s="723" t="str">
        <f t="shared" si="20"/>
        <v>*</v>
      </c>
      <c r="BK18" s="562" t="str">
        <f t="shared" si="20"/>
        <v>*</v>
      </c>
      <c r="BL18" s="979" t="str">
        <f t="shared" si="20"/>
        <v>*</v>
      </c>
      <c r="BM18" s="979" t="str">
        <f t="shared" si="20"/>
        <v>*</v>
      </c>
      <c r="BN18" s="983" t="str">
        <f t="shared" si="20"/>
        <v>*</v>
      </c>
      <c r="BO18" s="723" t="str">
        <f t="shared" si="20"/>
        <v>*</v>
      </c>
      <c r="BP18" s="721" t="str">
        <f t="shared" si="20"/>
        <v>*</v>
      </c>
      <c r="BQ18" s="722" t="str">
        <f t="shared" si="20"/>
        <v>*</v>
      </c>
      <c r="BR18" s="723" t="str">
        <f t="shared" si="20"/>
        <v>*</v>
      </c>
      <c r="BS18" s="562" t="str">
        <f t="shared" si="20"/>
        <v>*</v>
      </c>
      <c r="BT18" s="723" t="str">
        <f t="shared" si="20"/>
        <v>*</v>
      </c>
      <c r="BU18" s="723" t="str">
        <f t="shared" si="20"/>
        <v>*</v>
      </c>
      <c r="BV18" s="724" t="str">
        <f t="shared" si="20"/>
        <v>*</v>
      </c>
      <c r="BW18" s="723" t="str">
        <f t="shared" si="20"/>
        <v>*</v>
      </c>
      <c r="BX18" s="721" t="str">
        <f t="shared" ref="BX18:CM18" si="21">IF(AND(BX12&gt;=$J$18,BX12&lt;$K$18),"*",0)</f>
        <v>*</v>
      </c>
      <c r="BY18" s="722" t="str">
        <f t="shared" si="21"/>
        <v>*</v>
      </c>
      <c r="BZ18" s="723">
        <f t="shared" si="21"/>
        <v>0</v>
      </c>
      <c r="CA18" s="562">
        <f t="shared" si="21"/>
        <v>0</v>
      </c>
      <c r="CB18" s="723">
        <f t="shared" si="21"/>
        <v>0</v>
      </c>
      <c r="CC18" s="723">
        <f t="shared" si="21"/>
        <v>0</v>
      </c>
      <c r="CD18" s="724">
        <f t="shared" si="21"/>
        <v>0</v>
      </c>
      <c r="CE18" s="723">
        <f t="shared" si="21"/>
        <v>0</v>
      </c>
      <c r="CF18" s="721">
        <f t="shared" si="21"/>
        <v>0</v>
      </c>
      <c r="CG18" s="538">
        <f t="shared" si="21"/>
        <v>0</v>
      </c>
      <c r="CH18" s="539">
        <f t="shared" si="21"/>
        <v>0</v>
      </c>
      <c r="CI18" s="540">
        <f t="shared" si="21"/>
        <v>0</v>
      </c>
      <c r="CJ18" s="539">
        <f t="shared" si="21"/>
        <v>0</v>
      </c>
      <c r="CK18" s="539">
        <f t="shared" si="21"/>
        <v>0</v>
      </c>
      <c r="CL18" s="541">
        <f t="shared" si="21"/>
        <v>0</v>
      </c>
      <c r="CM18" s="539">
        <f t="shared" si="21"/>
        <v>0</v>
      </c>
      <c r="CN18" s="1128">
        <f t="shared" si="4"/>
        <v>6.5</v>
      </c>
      <c r="CO18" s="1129"/>
      <c r="CP18" s="1123">
        <f>IF(CN18=0,0,LOOKUP(CN18,ﾃﾞｰﾀ入力!$AR$13:'ﾃﾞｰﾀ入力'!$AR$34,ﾃﾞｰﾀ入力!$AS$13:'ﾃﾞｰﾀ入力'!$AS$34))</f>
        <v>5.75</v>
      </c>
      <c r="CQ18" s="1123"/>
      <c r="CR18" s="294">
        <f t="shared" si="5"/>
        <v>0</v>
      </c>
      <c r="CS18" s="294">
        <f t="shared" si="6"/>
        <v>0</v>
      </c>
      <c r="CT18" s="294">
        <f t="shared" si="7"/>
        <v>0</v>
      </c>
      <c r="CU18" s="295">
        <f t="shared" ca="1" si="12"/>
        <v>11500</v>
      </c>
      <c r="CV18" s="296">
        <f ca="1">IF(H18=0,0,LOOKUP(H18,ﾃﾞｰﾀ入力!$C$3:'ﾃﾞｰﾀ入力'!$C$52,ﾃﾞｰﾀ入力!$E$3:'ﾃﾞｰﾀ入力'!$E$51))</f>
        <v>2000</v>
      </c>
      <c r="CW18" s="297">
        <f ca="1">IF(H18=0,0,LOOKUP(H18,ﾃﾞｰﾀ入力!$C$3:'ﾃﾞｰﾀ入力'!$C$52,ﾃﾞｰﾀ入力!$F$3:'ﾃﾞｰﾀ入力'!$F$51))</f>
        <v>1</v>
      </c>
      <c r="CY18" s="69"/>
      <c r="CZ18" s="69"/>
      <c r="DA18" s="69"/>
    </row>
    <row r="19" spans="1:105" ht="22.5" customHeight="1">
      <c r="A19" s="443">
        <f t="shared" si="8"/>
        <v>6</v>
      </c>
      <c r="B19" s="269" t="str">
        <f>ｼﾌﾄ原本!C10</f>
        <v>S.M</v>
      </c>
      <c r="C19" s="939" t="str">
        <f>ｼﾌﾄ原本!AE10</f>
        <v>X</v>
      </c>
      <c r="D19" s="435">
        <f>IF(COUNTIF($H$14:$H$30,6),VLOOKUP(6,$H$14:$CU$30,3,FALSE),0)</f>
        <v>0</v>
      </c>
      <c r="E19" s="429">
        <f>IF(COUNTIF($H$14:$H$30,6),VLOOKUP(6,$H$14:$CU$30,4,FALSE),0)</f>
        <v>0</v>
      </c>
      <c r="F19" s="430">
        <f>IF(COUNTIF($H$14:$H$30,6),VLOOKUP(6,$H$14:$CU$30,92,FALSE),0)</f>
        <v>0</v>
      </c>
      <c r="G19" s="431">
        <f>IF(COUNTIF($H$14:$H$30,6),VLOOKUP(6,$H$14:$CW$30,94,FALSE),0)</f>
        <v>0</v>
      </c>
      <c r="H19" s="810">
        <v>30</v>
      </c>
      <c r="I19" s="798" t="str">
        <f>IF(H19=0,0,LOOKUP(H19,ﾃﾞｰﾀ入力!$C$3:'ﾃﾞｰﾀ入力'!$C$40,ﾃﾞｰﾀ入力!$D$3:'ﾃﾞｰﾀ入力'!$D$40))</f>
        <v>不足①</v>
      </c>
      <c r="J19" s="813">
        <v>17</v>
      </c>
      <c r="K19" s="814">
        <v>22.75</v>
      </c>
      <c r="L19" s="632">
        <f t="shared" ref="L19:AQ19" si="22">IF(AND(L12&gt;=$J$19,L12&lt;$K$19),"*",0)</f>
        <v>0</v>
      </c>
      <c r="M19" s="626">
        <f t="shared" si="22"/>
        <v>0</v>
      </c>
      <c r="N19" s="627">
        <f t="shared" si="22"/>
        <v>0</v>
      </c>
      <c r="O19" s="628">
        <f t="shared" si="22"/>
        <v>0</v>
      </c>
      <c r="P19" s="537">
        <f t="shared" si="22"/>
        <v>0</v>
      </c>
      <c r="Q19" s="539">
        <f t="shared" si="22"/>
        <v>0</v>
      </c>
      <c r="R19" s="541">
        <f t="shared" si="22"/>
        <v>0</v>
      </c>
      <c r="S19" s="539">
        <f t="shared" si="22"/>
        <v>0</v>
      </c>
      <c r="T19" s="537">
        <f t="shared" si="22"/>
        <v>0</v>
      </c>
      <c r="U19" s="538">
        <f t="shared" si="22"/>
        <v>0</v>
      </c>
      <c r="V19" s="723">
        <f t="shared" si="22"/>
        <v>0</v>
      </c>
      <c r="W19" s="562">
        <f t="shared" si="22"/>
        <v>0</v>
      </c>
      <c r="X19" s="723">
        <f t="shared" si="22"/>
        <v>0</v>
      </c>
      <c r="Y19" s="723">
        <f t="shared" si="22"/>
        <v>0</v>
      </c>
      <c r="Z19" s="724">
        <f t="shared" si="22"/>
        <v>0</v>
      </c>
      <c r="AA19" s="723">
        <f t="shared" si="22"/>
        <v>0</v>
      </c>
      <c r="AB19" s="721">
        <f t="shared" si="22"/>
        <v>0</v>
      </c>
      <c r="AC19" s="722">
        <f t="shared" si="22"/>
        <v>0</v>
      </c>
      <c r="AD19" s="723">
        <f t="shared" si="22"/>
        <v>0</v>
      </c>
      <c r="AE19" s="562">
        <f t="shared" si="22"/>
        <v>0</v>
      </c>
      <c r="AF19" s="723">
        <f t="shared" si="22"/>
        <v>0</v>
      </c>
      <c r="AG19" s="723">
        <f t="shared" si="22"/>
        <v>0</v>
      </c>
      <c r="AH19" s="724">
        <f t="shared" si="22"/>
        <v>0</v>
      </c>
      <c r="AI19" s="723">
        <f t="shared" si="22"/>
        <v>0</v>
      </c>
      <c r="AJ19" s="721">
        <f t="shared" si="22"/>
        <v>0</v>
      </c>
      <c r="AK19" s="722">
        <f t="shared" si="22"/>
        <v>0</v>
      </c>
      <c r="AL19" s="723">
        <f t="shared" si="22"/>
        <v>0</v>
      </c>
      <c r="AM19" s="562">
        <f t="shared" si="22"/>
        <v>0</v>
      </c>
      <c r="AN19" s="723">
        <f t="shared" si="22"/>
        <v>0</v>
      </c>
      <c r="AO19" s="723">
        <f t="shared" si="22"/>
        <v>0</v>
      </c>
      <c r="AP19" s="724">
        <f t="shared" si="22"/>
        <v>0</v>
      </c>
      <c r="AQ19" s="723">
        <f t="shared" si="22"/>
        <v>0</v>
      </c>
      <c r="AR19" s="721">
        <f t="shared" ref="AR19:BW19" si="23">IF(AND(AR12&gt;=$J$19,AR12&lt;$K$19),"*",0)</f>
        <v>0</v>
      </c>
      <c r="AS19" s="722">
        <f t="shared" si="23"/>
        <v>0</v>
      </c>
      <c r="AT19" s="723">
        <f t="shared" si="23"/>
        <v>0</v>
      </c>
      <c r="AU19" s="562">
        <f t="shared" si="23"/>
        <v>0</v>
      </c>
      <c r="AV19" s="723">
        <f t="shared" si="23"/>
        <v>0</v>
      </c>
      <c r="AW19" s="723">
        <f t="shared" si="23"/>
        <v>0</v>
      </c>
      <c r="AX19" s="724">
        <f t="shared" si="23"/>
        <v>0</v>
      </c>
      <c r="AY19" s="723">
        <f t="shared" si="23"/>
        <v>0</v>
      </c>
      <c r="AZ19" s="721">
        <f t="shared" si="23"/>
        <v>0</v>
      </c>
      <c r="BA19" s="722">
        <f t="shared" si="23"/>
        <v>0</v>
      </c>
      <c r="BB19" s="723">
        <f t="shared" si="23"/>
        <v>0</v>
      </c>
      <c r="BC19" s="562">
        <f t="shared" si="23"/>
        <v>0</v>
      </c>
      <c r="BD19" s="723">
        <f t="shared" si="23"/>
        <v>0</v>
      </c>
      <c r="BE19" s="723">
        <f t="shared" si="23"/>
        <v>0</v>
      </c>
      <c r="BF19" s="724">
        <f t="shared" si="23"/>
        <v>0</v>
      </c>
      <c r="BG19" s="723">
        <f t="shared" si="23"/>
        <v>0</v>
      </c>
      <c r="BH19" s="721" t="str">
        <f t="shared" si="23"/>
        <v>*</v>
      </c>
      <c r="BI19" s="722" t="str">
        <f t="shared" si="23"/>
        <v>*</v>
      </c>
      <c r="BJ19" s="723" t="str">
        <f t="shared" si="23"/>
        <v>*</v>
      </c>
      <c r="BK19" s="562" t="str">
        <f t="shared" si="23"/>
        <v>*</v>
      </c>
      <c r="BL19" s="723" t="str">
        <f t="shared" si="23"/>
        <v>*</v>
      </c>
      <c r="BM19" s="723" t="str">
        <f t="shared" si="23"/>
        <v>*</v>
      </c>
      <c r="BN19" s="724" t="str">
        <f t="shared" si="23"/>
        <v>*</v>
      </c>
      <c r="BO19" s="723" t="str">
        <f t="shared" si="23"/>
        <v>*</v>
      </c>
      <c r="BP19" s="721" t="str">
        <f t="shared" si="23"/>
        <v>*</v>
      </c>
      <c r="BQ19" s="722" t="str">
        <f t="shared" si="23"/>
        <v>*</v>
      </c>
      <c r="BR19" s="723" t="str">
        <f t="shared" si="23"/>
        <v>*</v>
      </c>
      <c r="BS19" s="982" t="str">
        <f t="shared" si="23"/>
        <v>*</v>
      </c>
      <c r="BT19" s="723" t="str">
        <f t="shared" si="23"/>
        <v>*</v>
      </c>
      <c r="BU19" s="723" t="str">
        <f t="shared" si="23"/>
        <v>*</v>
      </c>
      <c r="BV19" s="724" t="str">
        <f t="shared" si="23"/>
        <v>*</v>
      </c>
      <c r="BW19" s="723" t="str">
        <f t="shared" si="23"/>
        <v>*</v>
      </c>
      <c r="BX19" s="721" t="str">
        <f t="shared" ref="BX19:CM19" si="24">IF(AND(BX12&gt;=$J$19,BX12&lt;$K$19),"*",0)</f>
        <v>*</v>
      </c>
      <c r="BY19" s="722" t="str">
        <f t="shared" si="24"/>
        <v>*</v>
      </c>
      <c r="BZ19" s="723" t="str">
        <f t="shared" si="24"/>
        <v>*</v>
      </c>
      <c r="CA19" s="562" t="str">
        <f t="shared" si="24"/>
        <v>*</v>
      </c>
      <c r="CB19" s="723" t="str">
        <f t="shared" si="24"/>
        <v>*</v>
      </c>
      <c r="CC19" s="723" t="str">
        <f t="shared" si="24"/>
        <v>*</v>
      </c>
      <c r="CD19" s="724" t="str">
        <f t="shared" si="24"/>
        <v>*</v>
      </c>
      <c r="CE19" s="723">
        <f t="shared" si="24"/>
        <v>0</v>
      </c>
      <c r="CF19" s="721">
        <f t="shared" si="24"/>
        <v>0</v>
      </c>
      <c r="CG19" s="538">
        <f t="shared" si="24"/>
        <v>0</v>
      </c>
      <c r="CH19" s="539">
        <f t="shared" si="24"/>
        <v>0</v>
      </c>
      <c r="CI19" s="540">
        <f t="shared" si="24"/>
        <v>0</v>
      </c>
      <c r="CJ19" s="539">
        <f t="shared" si="24"/>
        <v>0</v>
      </c>
      <c r="CK19" s="539">
        <f t="shared" si="24"/>
        <v>0</v>
      </c>
      <c r="CL19" s="541">
        <f t="shared" si="24"/>
        <v>0</v>
      </c>
      <c r="CM19" s="539">
        <f t="shared" si="24"/>
        <v>0</v>
      </c>
      <c r="CN19" s="1128">
        <f t="shared" si="4"/>
        <v>5.75</v>
      </c>
      <c r="CO19" s="1129"/>
      <c r="CP19" s="1123">
        <f>IF(CN19=0,0,LOOKUP(CN19,ﾃﾞｰﾀ入力!$AR$13:'ﾃﾞｰﾀ入力'!$AR$34,ﾃﾞｰﾀ入力!$AS$13:'ﾃﾞｰﾀ入力'!$AS$34))</f>
        <v>5.25</v>
      </c>
      <c r="CQ19" s="1123"/>
      <c r="CR19" s="294">
        <f t="shared" si="5"/>
        <v>0</v>
      </c>
      <c r="CS19" s="294">
        <f t="shared" si="6"/>
        <v>0.75</v>
      </c>
      <c r="CT19" s="294">
        <f t="shared" si="7"/>
        <v>0</v>
      </c>
      <c r="CU19" s="295">
        <f t="shared" ca="1" si="12"/>
        <v>8156.25</v>
      </c>
      <c r="CV19" s="296">
        <f ca="1">IF(H19=0,0,LOOKUP(H19,ﾃﾞｰﾀ入力!$C$3:'ﾃﾞｰﾀ入力'!$C$52,ﾃﾞｰﾀ入力!$E$3:'ﾃﾞｰﾀ入力'!$E$51))</f>
        <v>1500</v>
      </c>
      <c r="CW19" s="297">
        <f ca="1">IF(H19=0,0,LOOKUP(H19,ﾃﾞｰﾀ入力!$C$3:'ﾃﾞｰﾀ入力'!$C$52,ﾃﾞｰﾀ入力!$F$3:'ﾃﾞｰﾀ入力'!$F$51))</f>
        <v>0</v>
      </c>
      <c r="CY19" s="69"/>
      <c r="CZ19" s="69"/>
      <c r="DA19" s="69"/>
    </row>
    <row r="20" spans="1:105" ht="22.5" customHeight="1">
      <c r="A20" s="443">
        <f t="shared" si="8"/>
        <v>7</v>
      </c>
      <c r="B20" s="269" t="str">
        <f>ｼﾌﾄ原本!C11</f>
        <v>N.D</v>
      </c>
      <c r="C20" s="940" t="str">
        <f>ｼﾌﾄ原本!AE11</f>
        <v>X</v>
      </c>
      <c r="D20" s="435">
        <f>IF(COUNTIF($H$14:$H$30,7),VLOOKUP(7,$H$14:$CU$30,3,FALSE),0)</f>
        <v>0</v>
      </c>
      <c r="E20" s="423">
        <f>IF(COUNTIF($H$14:$H$30,7),VLOOKUP(7,$H$14:$CU$30,4,FALSE),0)</f>
        <v>0</v>
      </c>
      <c r="F20" s="430">
        <f>IF(COUNTIF($H$14:$H$30,7),VLOOKUP(7,$H$14:$CU$30,92,FALSE),0)</f>
        <v>0</v>
      </c>
      <c r="G20" s="431">
        <f>IF(COUNTIF($H$14:$H$30,7),VLOOKUP(7,$H$14:$CW$30,94,FALSE),0)</f>
        <v>0</v>
      </c>
      <c r="H20" s="810"/>
      <c r="I20" s="798">
        <f>IF(H20=0,0,LOOKUP(H20,ﾃﾞｰﾀ入力!$C$3:'ﾃﾞｰﾀ入力'!$C$40,ﾃﾞｰﾀ入力!$D$3:'ﾃﾞｰﾀ入力'!$D$40))</f>
        <v>0</v>
      </c>
      <c r="J20" s="813"/>
      <c r="K20" s="814"/>
      <c r="L20" s="632">
        <f t="shared" ref="L20:AQ20" si="25">IF(AND(L12&gt;=$J$20,L12&lt;$K$20),"*",0)</f>
        <v>0</v>
      </c>
      <c r="M20" s="626">
        <f t="shared" si="25"/>
        <v>0</v>
      </c>
      <c r="N20" s="627">
        <f t="shared" si="25"/>
        <v>0</v>
      </c>
      <c r="O20" s="628">
        <f t="shared" si="25"/>
        <v>0</v>
      </c>
      <c r="P20" s="537">
        <f t="shared" si="25"/>
        <v>0</v>
      </c>
      <c r="Q20" s="539">
        <f t="shared" si="25"/>
        <v>0</v>
      </c>
      <c r="R20" s="541">
        <f t="shared" si="25"/>
        <v>0</v>
      </c>
      <c r="S20" s="539">
        <f t="shared" si="25"/>
        <v>0</v>
      </c>
      <c r="T20" s="537">
        <f t="shared" si="25"/>
        <v>0</v>
      </c>
      <c r="U20" s="538">
        <f t="shared" si="25"/>
        <v>0</v>
      </c>
      <c r="V20" s="723">
        <f t="shared" si="25"/>
        <v>0</v>
      </c>
      <c r="W20" s="562">
        <f t="shared" si="25"/>
        <v>0</v>
      </c>
      <c r="X20" s="723">
        <f t="shared" si="25"/>
        <v>0</v>
      </c>
      <c r="Y20" s="723">
        <f t="shared" si="25"/>
        <v>0</v>
      </c>
      <c r="Z20" s="724">
        <f t="shared" si="25"/>
        <v>0</v>
      </c>
      <c r="AA20" s="723">
        <f t="shared" si="25"/>
        <v>0</v>
      </c>
      <c r="AB20" s="721">
        <f t="shared" si="25"/>
        <v>0</v>
      </c>
      <c r="AC20" s="722">
        <f t="shared" si="25"/>
        <v>0</v>
      </c>
      <c r="AD20" s="723">
        <f t="shared" si="25"/>
        <v>0</v>
      </c>
      <c r="AE20" s="562">
        <f t="shared" si="25"/>
        <v>0</v>
      </c>
      <c r="AF20" s="723">
        <f t="shared" si="25"/>
        <v>0</v>
      </c>
      <c r="AG20" s="723">
        <f t="shared" si="25"/>
        <v>0</v>
      </c>
      <c r="AH20" s="724">
        <f t="shared" si="25"/>
        <v>0</v>
      </c>
      <c r="AI20" s="723">
        <f t="shared" si="25"/>
        <v>0</v>
      </c>
      <c r="AJ20" s="721">
        <f t="shared" si="25"/>
        <v>0</v>
      </c>
      <c r="AK20" s="722">
        <f t="shared" si="25"/>
        <v>0</v>
      </c>
      <c r="AL20" s="723">
        <f t="shared" si="25"/>
        <v>0</v>
      </c>
      <c r="AM20" s="562">
        <f t="shared" si="25"/>
        <v>0</v>
      </c>
      <c r="AN20" s="723">
        <f t="shared" si="25"/>
        <v>0</v>
      </c>
      <c r="AO20" s="723">
        <f t="shared" si="25"/>
        <v>0</v>
      </c>
      <c r="AP20" s="724">
        <f t="shared" si="25"/>
        <v>0</v>
      </c>
      <c r="AQ20" s="723">
        <f t="shared" si="25"/>
        <v>0</v>
      </c>
      <c r="AR20" s="721">
        <f t="shared" ref="AR20:BW20" si="26">IF(AND(AR12&gt;=$J$20,AR12&lt;$K$20),"*",0)</f>
        <v>0</v>
      </c>
      <c r="AS20" s="722">
        <f t="shared" si="26"/>
        <v>0</v>
      </c>
      <c r="AT20" s="723">
        <f t="shared" si="26"/>
        <v>0</v>
      </c>
      <c r="AU20" s="562">
        <f t="shared" si="26"/>
        <v>0</v>
      </c>
      <c r="AV20" s="723">
        <f t="shared" si="26"/>
        <v>0</v>
      </c>
      <c r="AW20" s="723">
        <f t="shared" si="26"/>
        <v>0</v>
      </c>
      <c r="AX20" s="724">
        <f t="shared" si="26"/>
        <v>0</v>
      </c>
      <c r="AY20" s="723">
        <f t="shared" si="26"/>
        <v>0</v>
      </c>
      <c r="AZ20" s="721">
        <f t="shared" si="26"/>
        <v>0</v>
      </c>
      <c r="BA20" s="722">
        <f t="shared" si="26"/>
        <v>0</v>
      </c>
      <c r="BB20" s="723">
        <f t="shared" si="26"/>
        <v>0</v>
      </c>
      <c r="BC20" s="562">
        <f t="shared" si="26"/>
        <v>0</v>
      </c>
      <c r="BD20" s="723">
        <f t="shared" si="26"/>
        <v>0</v>
      </c>
      <c r="BE20" s="723">
        <f t="shared" si="26"/>
        <v>0</v>
      </c>
      <c r="BF20" s="724">
        <f t="shared" si="26"/>
        <v>0</v>
      </c>
      <c r="BG20" s="723">
        <f t="shared" si="26"/>
        <v>0</v>
      </c>
      <c r="BH20" s="721">
        <f t="shared" si="26"/>
        <v>0</v>
      </c>
      <c r="BI20" s="722">
        <f t="shared" si="26"/>
        <v>0</v>
      </c>
      <c r="BJ20" s="723">
        <f t="shared" si="26"/>
        <v>0</v>
      </c>
      <c r="BK20" s="562">
        <f t="shared" si="26"/>
        <v>0</v>
      </c>
      <c r="BL20" s="723">
        <f t="shared" si="26"/>
        <v>0</v>
      </c>
      <c r="BM20" s="723">
        <f t="shared" si="26"/>
        <v>0</v>
      </c>
      <c r="BN20" s="724">
        <f t="shared" si="26"/>
        <v>0</v>
      </c>
      <c r="BO20" s="723">
        <f t="shared" si="26"/>
        <v>0</v>
      </c>
      <c r="BP20" s="721">
        <f t="shared" si="26"/>
        <v>0</v>
      </c>
      <c r="BQ20" s="722">
        <f t="shared" si="26"/>
        <v>0</v>
      </c>
      <c r="BR20" s="723">
        <f t="shared" si="26"/>
        <v>0</v>
      </c>
      <c r="BS20" s="562">
        <f t="shared" si="26"/>
        <v>0</v>
      </c>
      <c r="BT20" s="723">
        <f t="shared" si="26"/>
        <v>0</v>
      </c>
      <c r="BU20" s="723">
        <f t="shared" si="26"/>
        <v>0</v>
      </c>
      <c r="BV20" s="724">
        <f t="shared" si="26"/>
        <v>0</v>
      </c>
      <c r="BW20" s="723">
        <f t="shared" si="26"/>
        <v>0</v>
      </c>
      <c r="BX20" s="721">
        <f t="shared" ref="BX20:CM20" si="27">IF(AND(BX12&gt;=$J$20,BX12&lt;$K$20),"*",0)</f>
        <v>0</v>
      </c>
      <c r="BY20" s="722">
        <f t="shared" si="27"/>
        <v>0</v>
      </c>
      <c r="BZ20" s="723">
        <f t="shared" si="27"/>
        <v>0</v>
      </c>
      <c r="CA20" s="562">
        <f t="shared" si="27"/>
        <v>0</v>
      </c>
      <c r="CB20" s="723">
        <f t="shared" si="27"/>
        <v>0</v>
      </c>
      <c r="CC20" s="723">
        <f t="shared" si="27"/>
        <v>0</v>
      </c>
      <c r="CD20" s="724">
        <f t="shared" si="27"/>
        <v>0</v>
      </c>
      <c r="CE20" s="723">
        <f t="shared" si="27"/>
        <v>0</v>
      </c>
      <c r="CF20" s="721">
        <f t="shared" si="27"/>
        <v>0</v>
      </c>
      <c r="CG20" s="538">
        <f t="shared" si="27"/>
        <v>0</v>
      </c>
      <c r="CH20" s="539">
        <f t="shared" si="27"/>
        <v>0</v>
      </c>
      <c r="CI20" s="540">
        <f t="shared" si="27"/>
        <v>0</v>
      </c>
      <c r="CJ20" s="539">
        <f t="shared" si="27"/>
        <v>0</v>
      </c>
      <c r="CK20" s="539">
        <f t="shared" si="27"/>
        <v>0</v>
      </c>
      <c r="CL20" s="541">
        <f t="shared" si="27"/>
        <v>0</v>
      </c>
      <c r="CM20" s="539">
        <f t="shared" si="27"/>
        <v>0</v>
      </c>
      <c r="CN20" s="1128">
        <f t="shared" si="4"/>
        <v>0</v>
      </c>
      <c r="CO20" s="1129"/>
      <c r="CP20" s="1123">
        <f>IF(CN20=0,0,LOOKUP(CN20,ﾃﾞｰﾀ入力!$AR$13:'ﾃﾞｰﾀ入力'!$AR$34,ﾃﾞｰﾀ入力!$AS$13:'ﾃﾞｰﾀ入力'!$AS$34))</f>
        <v>0</v>
      </c>
      <c r="CQ20" s="1123"/>
      <c r="CR20" s="294">
        <f t="shared" si="5"/>
        <v>0</v>
      </c>
      <c r="CS20" s="294">
        <f t="shared" si="6"/>
        <v>0</v>
      </c>
      <c r="CT20" s="294">
        <f t="shared" si="7"/>
        <v>0</v>
      </c>
      <c r="CU20" s="295">
        <f t="shared" si="12"/>
        <v>0</v>
      </c>
      <c r="CV20" s="296">
        <f>IF(H20=0,0,LOOKUP(H20,ﾃﾞｰﾀ入力!$C$3:'ﾃﾞｰﾀ入力'!$C$52,ﾃﾞｰﾀ入力!$E$3:'ﾃﾞｰﾀ入力'!$E$51))</f>
        <v>0</v>
      </c>
      <c r="CW20" s="297">
        <f>IF(H20=0,0,LOOKUP(H20,ﾃﾞｰﾀ入力!$C$3:'ﾃﾞｰﾀ入力'!$C$52,ﾃﾞｰﾀ入力!$F$3:'ﾃﾞｰﾀ入力'!$F$51))</f>
        <v>0</v>
      </c>
      <c r="CY20" s="69"/>
      <c r="CZ20" s="69"/>
      <c r="DA20" s="69"/>
    </row>
    <row r="21" spans="1:105" ht="22.5" customHeight="1">
      <c r="A21" s="443">
        <f t="shared" si="8"/>
        <v>8</v>
      </c>
      <c r="B21" s="269" t="str">
        <f>ｼﾌﾄ原本!C12</f>
        <v>M.K</v>
      </c>
      <c r="C21" s="939" t="str">
        <f>ｼﾌﾄ原本!AE12</f>
        <v>O-16</v>
      </c>
      <c r="D21" s="435">
        <f>IF(COUNTIF($H$14:$H$30,8),VLOOKUP(8,$H$14:$CU$30,3,FALSE),0)</f>
        <v>0</v>
      </c>
      <c r="E21" s="423">
        <f>IF(COUNTIF($H$14:$H$30,8),VLOOKUP(8,$H$14:$CU$30,4,FALSE),0)</f>
        <v>0</v>
      </c>
      <c r="F21" s="430">
        <f>IF(COUNTIF($H$14:$H$30,8),VLOOKUP(8,$H$14:$CU$30,92,FALSE),0)</f>
        <v>0</v>
      </c>
      <c r="G21" s="431">
        <f>IF(COUNTIF($H$14:$H$30,8),VLOOKUP(8,$H$14:$CW$30,94,FALSE),0)</f>
        <v>0</v>
      </c>
      <c r="H21" s="810"/>
      <c r="I21" s="798">
        <f>IF(H21=0,0,LOOKUP(H21,ﾃﾞｰﾀ入力!$C$3:'ﾃﾞｰﾀ入力'!$C$40,ﾃﾞｰﾀ入力!$D$3:'ﾃﾞｰﾀ入力'!$D$40))</f>
        <v>0</v>
      </c>
      <c r="J21" s="813"/>
      <c r="K21" s="814"/>
      <c r="L21" s="632">
        <f t="shared" ref="L21:AQ21" si="28">IF(AND(L12&gt;=$J$21,L12&lt;$K$21),"*",0)</f>
        <v>0</v>
      </c>
      <c r="M21" s="626">
        <f t="shared" si="28"/>
        <v>0</v>
      </c>
      <c r="N21" s="627">
        <f t="shared" si="28"/>
        <v>0</v>
      </c>
      <c r="O21" s="628">
        <f t="shared" si="28"/>
        <v>0</v>
      </c>
      <c r="P21" s="537">
        <f t="shared" si="28"/>
        <v>0</v>
      </c>
      <c r="Q21" s="539">
        <f t="shared" si="28"/>
        <v>0</v>
      </c>
      <c r="R21" s="541">
        <f t="shared" si="28"/>
        <v>0</v>
      </c>
      <c r="S21" s="539">
        <f t="shared" si="28"/>
        <v>0</v>
      </c>
      <c r="T21" s="537">
        <f t="shared" si="28"/>
        <v>0</v>
      </c>
      <c r="U21" s="538">
        <f t="shared" si="28"/>
        <v>0</v>
      </c>
      <c r="V21" s="723">
        <f t="shared" si="28"/>
        <v>0</v>
      </c>
      <c r="W21" s="562">
        <f t="shared" si="28"/>
        <v>0</v>
      </c>
      <c r="X21" s="723">
        <f t="shared" si="28"/>
        <v>0</v>
      </c>
      <c r="Y21" s="723">
        <f t="shared" si="28"/>
        <v>0</v>
      </c>
      <c r="Z21" s="724">
        <f t="shared" si="28"/>
        <v>0</v>
      </c>
      <c r="AA21" s="723">
        <f t="shared" si="28"/>
        <v>0</v>
      </c>
      <c r="AB21" s="721">
        <f t="shared" si="28"/>
        <v>0</v>
      </c>
      <c r="AC21" s="722">
        <f t="shared" si="28"/>
        <v>0</v>
      </c>
      <c r="AD21" s="723">
        <f t="shared" si="28"/>
        <v>0</v>
      </c>
      <c r="AE21" s="562">
        <f t="shared" si="28"/>
        <v>0</v>
      </c>
      <c r="AF21" s="723">
        <f t="shared" si="28"/>
        <v>0</v>
      </c>
      <c r="AG21" s="723">
        <f t="shared" si="28"/>
        <v>0</v>
      </c>
      <c r="AH21" s="724">
        <f t="shared" si="28"/>
        <v>0</v>
      </c>
      <c r="AI21" s="723">
        <f t="shared" si="28"/>
        <v>0</v>
      </c>
      <c r="AJ21" s="721">
        <f t="shared" si="28"/>
        <v>0</v>
      </c>
      <c r="AK21" s="722">
        <f t="shared" si="28"/>
        <v>0</v>
      </c>
      <c r="AL21" s="723">
        <f t="shared" si="28"/>
        <v>0</v>
      </c>
      <c r="AM21" s="562">
        <f t="shared" si="28"/>
        <v>0</v>
      </c>
      <c r="AN21" s="723">
        <f t="shared" si="28"/>
        <v>0</v>
      </c>
      <c r="AO21" s="723">
        <f t="shared" si="28"/>
        <v>0</v>
      </c>
      <c r="AP21" s="724">
        <f t="shared" si="28"/>
        <v>0</v>
      </c>
      <c r="AQ21" s="723">
        <f t="shared" si="28"/>
        <v>0</v>
      </c>
      <c r="AR21" s="721">
        <f t="shared" ref="AR21:BW21" si="29">IF(AND(AR12&gt;=$J$21,AR12&lt;$K$21),"*",0)</f>
        <v>0</v>
      </c>
      <c r="AS21" s="722">
        <f t="shared" si="29"/>
        <v>0</v>
      </c>
      <c r="AT21" s="723">
        <f t="shared" si="29"/>
        <v>0</v>
      </c>
      <c r="AU21" s="562">
        <f t="shared" si="29"/>
        <v>0</v>
      </c>
      <c r="AV21" s="723">
        <f t="shared" si="29"/>
        <v>0</v>
      </c>
      <c r="AW21" s="723">
        <f t="shared" si="29"/>
        <v>0</v>
      </c>
      <c r="AX21" s="724">
        <f t="shared" si="29"/>
        <v>0</v>
      </c>
      <c r="AY21" s="723">
        <f t="shared" si="29"/>
        <v>0</v>
      </c>
      <c r="AZ21" s="721">
        <f t="shared" si="29"/>
        <v>0</v>
      </c>
      <c r="BA21" s="722">
        <f t="shared" si="29"/>
        <v>0</v>
      </c>
      <c r="BB21" s="723">
        <f t="shared" si="29"/>
        <v>0</v>
      </c>
      <c r="BC21" s="562">
        <f t="shared" si="29"/>
        <v>0</v>
      </c>
      <c r="BD21" s="723">
        <f t="shared" si="29"/>
        <v>0</v>
      </c>
      <c r="BE21" s="723">
        <f t="shared" si="29"/>
        <v>0</v>
      </c>
      <c r="BF21" s="724">
        <f t="shared" si="29"/>
        <v>0</v>
      </c>
      <c r="BG21" s="723">
        <f t="shared" si="29"/>
        <v>0</v>
      </c>
      <c r="BH21" s="721">
        <f t="shared" si="29"/>
        <v>0</v>
      </c>
      <c r="BI21" s="722">
        <f t="shared" si="29"/>
        <v>0</v>
      </c>
      <c r="BJ21" s="723">
        <f t="shared" si="29"/>
        <v>0</v>
      </c>
      <c r="BK21" s="562">
        <f t="shared" si="29"/>
        <v>0</v>
      </c>
      <c r="BL21" s="723">
        <f t="shared" si="29"/>
        <v>0</v>
      </c>
      <c r="BM21" s="723">
        <f t="shared" si="29"/>
        <v>0</v>
      </c>
      <c r="BN21" s="724">
        <f t="shared" si="29"/>
        <v>0</v>
      </c>
      <c r="BO21" s="723">
        <f t="shared" si="29"/>
        <v>0</v>
      </c>
      <c r="BP21" s="721">
        <f t="shared" si="29"/>
        <v>0</v>
      </c>
      <c r="BQ21" s="722">
        <f t="shared" si="29"/>
        <v>0</v>
      </c>
      <c r="BR21" s="723">
        <f t="shared" si="29"/>
        <v>0</v>
      </c>
      <c r="BS21" s="562">
        <f t="shared" si="29"/>
        <v>0</v>
      </c>
      <c r="BT21" s="723">
        <f t="shared" si="29"/>
        <v>0</v>
      </c>
      <c r="BU21" s="723">
        <f t="shared" si="29"/>
        <v>0</v>
      </c>
      <c r="BV21" s="724">
        <f t="shared" si="29"/>
        <v>0</v>
      </c>
      <c r="BW21" s="723">
        <f t="shared" si="29"/>
        <v>0</v>
      </c>
      <c r="BX21" s="721">
        <f t="shared" ref="BX21:CM21" si="30">IF(AND(BX12&gt;=$J$21,BX12&lt;$K$21),"*",0)</f>
        <v>0</v>
      </c>
      <c r="BY21" s="722">
        <f t="shared" si="30"/>
        <v>0</v>
      </c>
      <c r="BZ21" s="723">
        <f t="shared" si="30"/>
        <v>0</v>
      </c>
      <c r="CA21" s="562">
        <f t="shared" si="30"/>
        <v>0</v>
      </c>
      <c r="CB21" s="723">
        <f t="shared" si="30"/>
        <v>0</v>
      </c>
      <c r="CC21" s="723">
        <f t="shared" si="30"/>
        <v>0</v>
      </c>
      <c r="CD21" s="724">
        <f t="shared" si="30"/>
        <v>0</v>
      </c>
      <c r="CE21" s="723">
        <f t="shared" si="30"/>
        <v>0</v>
      </c>
      <c r="CF21" s="721">
        <f t="shared" si="30"/>
        <v>0</v>
      </c>
      <c r="CG21" s="538">
        <f t="shared" si="30"/>
        <v>0</v>
      </c>
      <c r="CH21" s="539">
        <f t="shared" si="30"/>
        <v>0</v>
      </c>
      <c r="CI21" s="540">
        <f t="shared" si="30"/>
        <v>0</v>
      </c>
      <c r="CJ21" s="539">
        <f t="shared" si="30"/>
        <v>0</v>
      </c>
      <c r="CK21" s="539">
        <f t="shared" si="30"/>
        <v>0</v>
      </c>
      <c r="CL21" s="541">
        <f t="shared" si="30"/>
        <v>0</v>
      </c>
      <c r="CM21" s="539">
        <f t="shared" si="30"/>
        <v>0</v>
      </c>
      <c r="CN21" s="1128">
        <f t="shared" si="4"/>
        <v>0</v>
      </c>
      <c r="CO21" s="1129"/>
      <c r="CP21" s="1123">
        <f>IF(CN21=0,0,LOOKUP(CN21,ﾃﾞｰﾀ入力!$AR$13:'ﾃﾞｰﾀ入力'!$AR$34,ﾃﾞｰﾀ入力!$AS$13:'ﾃﾞｰﾀ入力'!$AS$34))</f>
        <v>0</v>
      </c>
      <c r="CQ21" s="1123"/>
      <c r="CR21" s="294">
        <f t="shared" si="5"/>
        <v>0</v>
      </c>
      <c r="CS21" s="294">
        <f t="shared" si="6"/>
        <v>0</v>
      </c>
      <c r="CT21" s="294">
        <f t="shared" si="7"/>
        <v>0</v>
      </c>
      <c r="CU21" s="295">
        <f t="shared" si="12"/>
        <v>0</v>
      </c>
      <c r="CV21" s="296">
        <f>IF(H21=0,0,LOOKUP(H21,ﾃﾞｰﾀ入力!$C$3:'ﾃﾞｰﾀ入力'!$C$52,ﾃﾞｰﾀ入力!$E$3:'ﾃﾞｰﾀ入力'!$E$51))</f>
        <v>0</v>
      </c>
      <c r="CW21" s="297">
        <f>IF(H21=0,0,LOOKUP(H21,ﾃﾞｰﾀ入力!$C$3:'ﾃﾞｰﾀ入力'!$C$52,ﾃﾞｰﾀ入力!$F$3:'ﾃﾞｰﾀ入力'!$F$51))</f>
        <v>0</v>
      </c>
      <c r="CY21" s="69"/>
      <c r="CZ21" s="69"/>
      <c r="DA21" s="69"/>
    </row>
    <row r="22" spans="1:105" ht="22.5" customHeight="1">
      <c r="A22" s="443">
        <f t="shared" si="8"/>
        <v>9</v>
      </c>
      <c r="B22" s="269" t="str">
        <f>ｼﾌﾄ原本!C13</f>
        <v>H.S</v>
      </c>
      <c r="C22" s="939" t="str">
        <f>ｼﾌﾄ原本!AE13</f>
        <v>F</v>
      </c>
      <c r="D22" s="435">
        <f>IF(COUNTIF($H$14:$H$30,9),VLOOKUP(9,$H$14:$CU$30,3,FALSE),0)</f>
        <v>12</v>
      </c>
      <c r="E22" s="423">
        <f>IF(COUNTIF($H$14:$H$30,9),VLOOKUP(9,$H$14:$CU$30,4,FALSE),0)</f>
        <v>22.75</v>
      </c>
      <c r="F22" s="430">
        <f ca="1">IF(COUNTIF($H$14:$H$30,9),VLOOKUP(9,$H$14:$CU$30,92,FALSE),0)</f>
        <v>13026</v>
      </c>
      <c r="G22" s="431">
        <f ca="1">IF(COUNTIF($H$14:$H$30,9),VLOOKUP(9,$H$14:$CW$30,94,FALSE),0)</f>
        <v>648</v>
      </c>
      <c r="H22" s="810"/>
      <c r="I22" s="798">
        <f>IF(H22=0,0,LOOKUP(H22,ﾃﾞｰﾀ入力!$C$3:'ﾃﾞｰﾀ入力'!$C$40,ﾃﾞｰﾀ入力!$D$3:'ﾃﾞｰﾀ入力'!$D$40))</f>
        <v>0</v>
      </c>
      <c r="J22" s="813"/>
      <c r="K22" s="814"/>
      <c r="L22" s="632">
        <f t="shared" ref="L22:AQ22" si="31">IF(AND(L12&gt;=$J$22,L12&lt;$K$22),"*",0)</f>
        <v>0</v>
      </c>
      <c r="M22" s="626">
        <f t="shared" si="31"/>
        <v>0</v>
      </c>
      <c r="N22" s="627">
        <f t="shared" si="31"/>
        <v>0</v>
      </c>
      <c r="O22" s="628">
        <f t="shared" si="31"/>
        <v>0</v>
      </c>
      <c r="P22" s="537">
        <f t="shared" si="31"/>
        <v>0</v>
      </c>
      <c r="Q22" s="539">
        <f t="shared" si="31"/>
        <v>0</v>
      </c>
      <c r="R22" s="541">
        <f t="shared" si="31"/>
        <v>0</v>
      </c>
      <c r="S22" s="539">
        <f t="shared" si="31"/>
        <v>0</v>
      </c>
      <c r="T22" s="537">
        <f t="shared" si="31"/>
        <v>0</v>
      </c>
      <c r="U22" s="538">
        <f t="shared" si="31"/>
        <v>0</v>
      </c>
      <c r="V22" s="723">
        <f t="shared" si="31"/>
        <v>0</v>
      </c>
      <c r="W22" s="562">
        <f t="shared" si="31"/>
        <v>0</v>
      </c>
      <c r="X22" s="723">
        <f t="shared" si="31"/>
        <v>0</v>
      </c>
      <c r="Y22" s="723">
        <f t="shared" si="31"/>
        <v>0</v>
      </c>
      <c r="Z22" s="724">
        <f t="shared" si="31"/>
        <v>0</v>
      </c>
      <c r="AA22" s="723">
        <f t="shared" si="31"/>
        <v>0</v>
      </c>
      <c r="AB22" s="721">
        <f t="shared" si="31"/>
        <v>0</v>
      </c>
      <c r="AC22" s="722">
        <f t="shared" si="31"/>
        <v>0</v>
      </c>
      <c r="AD22" s="723">
        <f t="shared" si="31"/>
        <v>0</v>
      </c>
      <c r="AE22" s="562">
        <f t="shared" si="31"/>
        <v>0</v>
      </c>
      <c r="AF22" s="723">
        <f t="shared" si="31"/>
        <v>0</v>
      </c>
      <c r="AG22" s="723">
        <f t="shared" si="31"/>
        <v>0</v>
      </c>
      <c r="AH22" s="724">
        <f t="shared" si="31"/>
        <v>0</v>
      </c>
      <c r="AI22" s="723">
        <f t="shared" si="31"/>
        <v>0</v>
      </c>
      <c r="AJ22" s="721">
        <f t="shared" si="31"/>
        <v>0</v>
      </c>
      <c r="AK22" s="722">
        <f t="shared" si="31"/>
        <v>0</v>
      </c>
      <c r="AL22" s="723">
        <f t="shared" si="31"/>
        <v>0</v>
      </c>
      <c r="AM22" s="562">
        <f t="shared" si="31"/>
        <v>0</v>
      </c>
      <c r="AN22" s="723">
        <f t="shared" si="31"/>
        <v>0</v>
      </c>
      <c r="AO22" s="723">
        <f t="shared" si="31"/>
        <v>0</v>
      </c>
      <c r="AP22" s="724">
        <f t="shared" si="31"/>
        <v>0</v>
      </c>
      <c r="AQ22" s="723">
        <f t="shared" si="31"/>
        <v>0</v>
      </c>
      <c r="AR22" s="721">
        <f t="shared" ref="AR22:BW22" si="32">IF(AND(AR12&gt;=$J$22,AR12&lt;$K$22),"*",0)</f>
        <v>0</v>
      </c>
      <c r="AS22" s="722">
        <f t="shared" si="32"/>
        <v>0</v>
      </c>
      <c r="AT22" s="723">
        <f t="shared" si="32"/>
        <v>0</v>
      </c>
      <c r="AU22" s="562">
        <f t="shared" si="32"/>
        <v>0</v>
      </c>
      <c r="AV22" s="723">
        <f t="shared" si="32"/>
        <v>0</v>
      </c>
      <c r="AW22" s="723">
        <f t="shared" si="32"/>
        <v>0</v>
      </c>
      <c r="AX22" s="724">
        <f t="shared" si="32"/>
        <v>0</v>
      </c>
      <c r="AY22" s="723">
        <f t="shared" si="32"/>
        <v>0</v>
      </c>
      <c r="AZ22" s="721">
        <f t="shared" si="32"/>
        <v>0</v>
      </c>
      <c r="BA22" s="722">
        <f t="shared" si="32"/>
        <v>0</v>
      </c>
      <c r="BB22" s="723">
        <f t="shared" si="32"/>
        <v>0</v>
      </c>
      <c r="BC22" s="562">
        <f t="shared" si="32"/>
        <v>0</v>
      </c>
      <c r="BD22" s="723">
        <f t="shared" si="32"/>
        <v>0</v>
      </c>
      <c r="BE22" s="723">
        <f t="shared" si="32"/>
        <v>0</v>
      </c>
      <c r="BF22" s="724">
        <f t="shared" si="32"/>
        <v>0</v>
      </c>
      <c r="BG22" s="723">
        <f t="shared" si="32"/>
        <v>0</v>
      </c>
      <c r="BH22" s="721">
        <f t="shared" si="32"/>
        <v>0</v>
      </c>
      <c r="BI22" s="722">
        <f t="shared" si="32"/>
        <v>0</v>
      </c>
      <c r="BJ22" s="723">
        <f t="shared" si="32"/>
        <v>0</v>
      </c>
      <c r="BK22" s="562">
        <f t="shared" si="32"/>
        <v>0</v>
      </c>
      <c r="BL22" s="723">
        <f t="shared" si="32"/>
        <v>0</v>
      </c>
      <c r="BM22" s="723">
        <f t="shared" si="32"/>
        <v>0</v>
      </c>
      <c r="BN22" s="724">
        <f t="shared" si="32"/>
        <v>0</v>
      </c>
      <c r="BO22" s="723">
        <f t="shared" si="32"/>
        <v>0</v>
      </c>
      <c r="BP22" s="721">
        <f t="shared" si="32"/>
        <v>0</v>
      </c>
      <c r="BQ22" s="722">
        <f t="shared" si="32"/>
        <v>0</v>
      </c>
      <c r="BR22" s="723">
        <f t="shared" si="32"/>
        <v>0</v>
      </c>
      <c r="BS22" s="562">
        <f t="shared" si="32"/>
        <v>0</v>
      </c>
      <c r="BT22" s="723">
        <f t="shared" si="32"/>
        <v>0</v>
      </c>
      <c r="BU22" s="723">
        <f t="shared" si="32"/>
        <v>0</v>
      </c>
      <c r="BV22" s="724">
        <f t="shared" si="32"/>
        <v>0</v>
      </c>
      <c r="BW22" s="723">
        <f t="shared" si="32"/>
        <v>0</v>
      </c>
      <c r="BX22" s="721">
        <f t="shared" ref="BX22:CM22" si="33">IF(AND(BX12&gt;=$J$22,BX12&lt;$K$22),"*",0)</f>
        <v>0</v>
      </c>
      <c r="BY22" s="722">
        <f t="shared" si="33"/>
        <v>0</v>
      </c>
      <c r="BZ22" s="723">
        <f t="shared" si="33"/>
        <v>0</v>
      </c>
      <c r="CA22" s="562">
        <f t="shared" si="33"/>
        <v>0</v>
      </c>
      <c r="CB22" s="723">
        <f t="shared" si="33"/>
        <v>0</v>
      </c>
      <c r="CC22" s="723">
        <f t="shared" si="33"/>
        <v>0</v>
      </c>
      <c r="CD22" s="724">
        <f t="shared" si="33"/>
        <v>0</v>
      </c>
      <c r="CE22" s="723">
        <f t="shared" si="33"/>
        <v>0</v>
      </c>
      <c r="CF22" s="721">
        <f t="shared" si="33"/>
        <v>0</v>
      </c>
      <c r="CG22" s="538">
        <f t="shared" si="33"/>
        <v>0</v>
      </c>
      <c r="CH22" s="539">
        <f t="shared" si="33"/>
        <v>0</v>
      </c>
      <c r="CI22" s="540">
        <f t="shared" si="33"/>
        <v>0</v>
      </c>
      <c r="CJ22" s="539">
        <f t="shared" si="33"/>
        <v>0</v>
      </c>
      <c r="CK22" s="539">
        <f t="shared" si="33"/>
        <v>0</v>
      </c>
      <c r="CL22" s="541">
        <f t="shared" si="33"/>
        <v>0</v>
      </c>
      <c r="CM22" s="539">
        <f t="shared" si="33"/>
        <v>0</v>
      </c>
      <c r="CN22" s="1128">
        <f t="shared" si="4"/>
        <v>0</v>
      </c>
      <c r="CO22" s="1129"/>
      <c r="CP22" s="1123">
        <f>IF(CN22=0,0,LOOKUP(CN22,ﾃﾞｰﾀ入力!$AR$13:'ﾃﾞｰﾀ入力'!$AR$34,ﾃﾞｰﾀ入力!$AS$13:'ﾃﾞｰﾀ入力'!$AS$34))</f>
        <v>0</v>
      </c>
      <c r="CQ22" s="1123"/>
      <c r="CR22" s="294">
        <f t="shared" si="5"/>
        <v>0</v>
      </c>
      <c r="CS22" s="294">
        <f t="shared" si="6"/>
        <v>0</v>
      </c>
      <c r="CT22" s="294">
        <f t="shared" si="7"/>
        <v>0</v>
      </c>
      <c r="CU22" s="295">
        <f t="shared" si="12"/>
        <v>0</v>
      </c>
      <c r="CV22" s="296">
        <f>IF(H22=0,0,LOOKUP(H22,ﾃﾞｰﾀ入力!$C$3:'ﾃﾞｰﾀ入力'!$C$52,ﾃﾞｰﾀ入力!$E$3:'ﾃﾞｰﾀ入力'!$E$51))</f>
        <v>0</v>
      </c>
      <c r="CW22" s="297">
        <f>IF(H22=0,0,LOOKUP(H22,ﾃﾞｰﾀ入力!$C$3:'ﾃﾞｰﾀ入力'!$C$52,ﾃﾞｰﾀ入力!$F$3:'ﾃﾞｰﾀ入力'!$F$51))</f>
        <v>0</v>
      </c>
      <c r="CY22" s="69"/>
      <c r="CZ22" s="69"/>
      <c r="DA22" s="69"/>
    </row>
    <row r="23" spans="1:105" ht="22.5" customHeight="1">
      <c r="A23" s="443">
        <f t="shared" si="8"/>
        <v>10</v>
      </c>
      <c r="B23" s="269" t="str">
        <f>ｼﾌﾄ原本!C14</f>
        <v>C.E</v>
      </c>
      <c r="C23" s="939" t="str">
        <f>ｼﾌﾄ原本!AE14</f>
        <v>X</v>
      </c>
      <c r="D23" s="435">
        <f>IF(COUNTIF($H$14:$H$30,10),VLOOKUP(10,$H$14:$CU$30,3,FALSE),0)</f>
        <v>0</v>
      </c>
      <c r="E23" s="423">
        <f>IF(COUNTIF($H$14:$H$30,10),VLOOKUP(10,$H$14:$CU$30,4,FALSE),0)</f>
        <v>0</v>
      </c>
      <c r="F23" s="430">
        <f>IF(COUNTIF($H$14:$H$30,10),VLOOKUP(10,$H$14:$CU$30,92,FALSE),0)</f>
        <v>0</v>
      </c>
      <c r="G23" s="431">
        <f>IF(COUNTIF($H$14:$H$30,10),VLOOKUP(10,$H$14:$CW$30,94,FALSE),0)</f>
        <v>0</v>
      </c>
      <c r="H23" s="810"/>
      <c r="I23" s="798">
        <f>IF(H23=0,0,LOOKUP(H23,ﾃﾞｰﾀ入力!$C$3:'ﾃﾞｰﾀ入力'!$C$40,ﾃﾞｰﾀ入力!$D$3:'ﾃﾞｰﾀ入力'!$D$40))</f>
        <v>0</v>
      </c>
      <c r="J23" s="813"/>
      <c r="K23" s="814"/>
      <c r="L23" s="632">
        <f t="shared" ref="L23:AQ23" si="34">IF(AND(L12&gt;=$J$23,L12&lt;$K$23),"*",0)</f>
        <v>0</v>
      </c>
      <c r="M23" s="626">
        <f t="shared" si="34"/>
        <v>0</v>
      </c>
      <c r="N23" s="627">
        <f t="shared" si="34"/>
        <v>0</v>
      </c>
      <c r="O23" s="628">
        <f t="shared" si="34"/>
        <v>0</v>
      </c>
      <c r="P23" s="537">
        <f t="shared" si="34"/>
        <v>0</v>
      </c>
      <c r="Q23" s="539">
        <f t="shared" si="34"/>
        <v>0</v>
      </c>
      <c r="R23" s="541">
        <f t="shared" si="34"/>
        <v>0</v>
      </c>
      <c r="S23" s="539">
        <f t="shared" si="34"/>
        <v>0</v>
      </c>
      <c r="T23" s="537">
        <f t="shared" si="34"/>
        <v>0</v>
      </c>
      <c r="U23" s="538">
        <f t="shared" si="34"/>
        <v>0</v>
      </c>
      <c r="V23" s="723">
        <f t="shared" si="34"/>
        <v>0</v>
      </c>
      <c r="W23" s="562">
        <f t="shared" si="34"/>
        <v>0</v>
      </c>
      <c r="X23" s="723">
        <f t="shared" si="34"/>
        <v>0</v>
      </c>
      <c r="Y23" s="723">
        <f t="shared" si="34"/>
        <v>0</v>
      </c>
      <c r="Z23" s="724">
        <f t="shared" si="34"/>
        <v>0</v>
      </c>
      <c r="AA23" s="723">
        <f t="shared" si="34"/>
        <v>0</v>
      </c>
      <c r="AB23" s="721">
        <f t="shared" si="34"/>
        <v>0</v>
      </c>
      <c r="AC23" s="722">
        <f t="shared" si="34"/>
        <v>0</v>
      </c>
      <c r="AD23" s="723">
        <f t="shared" si="34"/>
        <v>0</v>
      </c>
      <c r="AE23" s="562">
        <f t="shared" si="34"/>
        <v>0</v>
      </c>
      <c r="AF23" s="723">
        <f t="shared" si="34"/>
        <v>0</v>
      </c>
      <c r="AG23" s="723">
        <f t="shared" si="34"/>
        <v>0</v>
      </c>
      <c r="AH23" s="724">
        <f t="shared" si="34"/>
        <v>0</v>
      </c>
      <c r="AI23" s="723">
        <f t="shared" si="34"/>
        <v>0</v>
      </c>
      <c r="AJ23" s="721">
        <f t="shared" si="34"/>
        <v>0</v>
      </c>
      <c r="AK23" s="722">
        <f t="shared" si="34"/>
        <v>0</v>
      </c>
      <c r="AL23" s="723">
        <f t="shared" si="34"/>
        <v>0</v>
      </c>
      <c r="AM23" s="562">
        <f t="shared" si="34"/>
        <v>0</v>
      </c>
      <c r="AN23" s="723">
        <f t="shared" si="34"/>
        <v>0</v>
      </c>
      <c r="AO23" s="723">
        <f t="shared" si="34"/>
        <v>0</v>
      </c>
      <c r="AP23" s="724">
        <f t="shared" si="34"/>
        <v>0</v>
      </c>
      <c r="AQ23" s="723">
        <f t="shared" si="34"/>
        <v>0</v>
      </c>
      <c r="AR23" s="721">
        <f t="shared" ref="AR23:BW23" si="35">IF(AND(AR12&gt;=$J$23,AR12&lt;$K$23),"*",0)</f>
        <v>0</v>
      </c>
      <c r="AS23" s="722">
        <f t="shared" si="35"/>
        <v>0</v>
      </c>
      <c r="AT23" s="723">
        <f t="shared" si="35"/>
        <v>0</v>
      </c>
      <c r="AU23" s="562">
        <f t="shared" si="35"/>
        <v>0</v>
      </c>
      <c r="AV23" s="723">
        <f t="shared" si="35"/>
        <v>0</v>
      </c>
      <c r="AW23" s="723">
        <f t="shared" si="35"/>
        <v>0</v>
      </c>
      <c r="AX23" s="724">
        <f t="shared" si="35"/>
        <v>0</v>
      </c>
      <c r="AY23" s="723">
        <f t="shared" si="35"/>
        <v>0</v>
      </c>
      <c r="AZ23" s="721">
        <f t="shared" si="35"/>
        <v>0</v>
      </c>
      <c r="BA23" s="722">
        <f t="shared" si="35"/>
        <v>0</v>
      </c>
      <c r="BB23" s="723">
        <f t="shared" si="35"/>
        <v>0</v>
      </c>
      <c r="BC23" s="562">
        <f t="shared" si="35"/>
        <v>0</v>
      </c>
      <c r="BD23" s="723">
        <f t="shared" si="35"/>
        <v>0</v>
      </c>
      <c r="BE23" s="723">
        <f t="shared" si="35"/>
        <v>0</v>
      </c>
      <c r="BF23" s="724">
        <f t="shared" si="35"/>
        <v>0</v>
      </c>
      <c r="BG23" s="723">
        <f t="shared" si="35"/>
        <v>0</v>
      </c>
      <c r="BH23" s="721">
        <f t="shared" si="35"/>
        <v>0</v>
      </c>
      <c r="BI23" s="722">
        <f t="shared" si="35"/>
        <v>0</v>
      </c>
      <c r="BJ23" s="723">
        <f t="shared" si="35"/>
        <v>0</v>
      </c>
      <c r="BK23" s="562">
        <f t="shared" si="35"/>
        <v>0</v>
      </c>
      <c r="BL23" s="723">
        <f t="shared" si="35"/>
        <v>0</v>
      </c>
      <c r="BM23" s="723">
        <f t="shared" si="35"/>
        <v>0</v>
      </c>
      <c r="BN23" s="724">
        <f t="shared" si="35"/>
        <v>0</v>
      </c>
      <c r="BO23" s="723">
        <f t="shared" si="35"/>
        <v>0</v>
      </c>
      <c r="BP23" s="721">
        <f t="shared" si="35"/>
        <v>0</v>
      </c>
      <c r="BQ23" s="722">
        <f t="shared" si="35"/>
        <v>0</v>
      </c>
      <c r="BR23" s="723">
        <f t="shared" si="35"/>
        <v>0</v>
      </c>
      <c r="BS23" s="562">
        <f t="shared" si="35"/>
        <v>0</v>
      </c>
      <c r="BT23" s="723">
        <f t="shared" si="35"/>
        <v>0</v>
      </c>
      <c r="BU23" s="723">
        <f t="shared" si="35"/>
        <v>0</v>
      </c>
      <c r="BV23" s="724">
        <f t="shared" si="35"/>
        <v>0</v>
      </c>
      <c r="BW23" s="723">
        <f t="shared" si="35"/>
        <v>0</v>
      </c>
      <c r="BX23" s="721">
        <f t="shared" ref="BX23:CM23" si="36">IF(AND(BX12&gt;=$J$23,BX12&lt;$K$23),"*",0)</f>
        <v>0</v>
      </c>
      <c r="BY23" s="722">
        <f t="shared" si="36"/>
        <v>0</v>
      </c>
      <c r="BZ23" s="723">
        <f t="shared" si="36"/>
        <v>0</v>
      </c>
      <c r="CA23" s="562">
        <f t="shared" si="36"/>
        <v>0</v>
      </c>
      <c r="CB23" s="723">
        <f t="shared" si="36"/>
        <v>0</v>
      </c>
      <c r="CC23" s="539">
        <f t="shared" si="36"/>
        <v>0</v>
      </c>
      <c r="CD23" s="541">
        <f t="shared" si="36"/>
        <v>0</v>
      </c>
      <c r="CE23" s="539">
        <f t="shared" si="36"/>
        <v>0</v>
      </c>
      <c r="CF23" s="537">
        <f t="shared" si="36"/>
        <v>0</v>
      </c>
      <c r="CG23" s="538">
        <f t="shared" si="36"/>
        <v>0</v>
      </c>
      <c r="CH23" s="539">
        <f t="shared" si="36"/>
        <v>0</v>
      </c>
      <c r="CI23" s="540">
        <f t="shared" si="36"/>
        <v>0</v>
      </c>
      <c r="CJ23" s="539">
        <f t="shared" si="36"/>
        <v>0</v>
      </c>
      <c r="CK23" s="539">
        <f t="shared" si="36"/>
        <v>0</v>
      </c>
      <c r="CL23" s="541">
        <f t="shared" si="36"/>
        <v>0</v>
      </c>
      <c r="CM23" s="539">
        <f t="shared" si="36"/>
        <v>0</v>
      </c>
      <c r="CN23" s="1128">
        <f t="shared" si="4"/>
        <v>0</v>
      </c>
      <c r="CO23" s="1129"/>
      <c r="CP23" s="1123">
        <f>IF(CN23=0,0,LOOKUP(CN23,ﾃﾞｰﾀ入力!$AR$13:'ﾃﾞｰﾀ入力'!$AR$34,ﾃﾞｰﾀ入力!$AS$13:'ﾃﾞｰﾀ入力'!$AS$34))</f>
        <v>0</v>
      </c>
      <c r="CQ23" s="1123"/>
      <c r="CR23" s="294">
        <f t="shared" si="5"/>
        <v>0</v>
      </c>
      <c r="CS23" s="294">
        <f t="shared" si="6"/>
        <v>0</v>
      </c>
      <c r="CT23" s="294">
        <f t="shared" si="7"/>
        <v>0</v>
      </c>
      <c r="CU23" s="295">
        <f t="shared" si="12"/>
        <v>0</v>
      </c>
      <c r="CV23" s="296">
        <f>IF(H23=0,0,LOOKUP(H23,ﾃﾞｰﾀ入力!$C$3:'ﾃﾞｰﾀ入力'!$C$52,ﾃﾞｰﾀ入力!$E$3:'ﾃﾞｰﾀ入力'!$E$51))</f>
        <v>0</v>
      </c>
      <c r="CW23" s="297">
        <f>IF(H23=0,0,LOOKUP(H23,ﾃﾞｰﾀ入力!$C$3:'ﾃﾞｰﾀ入力'!$C$52,ﾃﾞｰﾀ入力!$F$3:'ﾃﾞｰﾀ入力'!$F$51))</f>
        <v>0</v>
      </c>
      <c r="CY23" s="69"/>
      <c r="CZ23" s="69"/>
      <c r="DA23" s="69"/>
    </row>
    <row r="24" spans="1:105" ht="22.5" customHeight="1">
      <c r="A24" s="443">
        <f t="shared" si="8"/>
        <v>11</v>
      </c>
      <c r="B24" s="269" t="str">
        <f>ｼﾌﾄ原本!C15</f>
        <v>K.J</v>
      </c>
      <c r="C24" s="939" t="str">
        <f>ｼﾌﾄ原本!AE15</f>
        <v>X</v>
      </c>
      <c r="D24" s="435">
        <f>IF(COUNTIF($H$14:$H$30,11),VLOOKUP(11,$H$14:$CU$30,3,FALSE),0)</f>
        <v>0</v>
      </c>
      <c r="E24" s="423">
        <f>IF(COUNTIF($H$14:$H$30,11),VLOOKUP(11,$H$14:$CU$30,4,FALSE),0)</f>
        <v>0</v>
      </c>
      <c r="F24" s="430">
        <f>IF(COUNTIF($H$14:$H$30,11),VLOOKUP(11,$H$14:$CU$30,92,FALSE),0)</f>
        <v>0</v>
      </c>
      <c r="G24" s="431">
        <f>IF(COUNTIF($H$14:$H$30,11),VLOOKUP(11,$H$14:$CW$30,94,FALSE),0)</f>
        <v>0</v>
      </c>
      <c r="H24" s="810"/>
      <c r="I24" s="798">
        <f>IF(H24=0,0,LOOKUP(H24,ﾃﾞｰﾀ入力!$C$3:'ﾃﾞｰﾀ入力'!$C$40,ﾃﾞｰﾀ入力!$D$3:'ﾃﾞｰﾀ入力'!$D$40))</f>
        <v>0</v>
      </c>
      <c r="J24" s="813"/>
      <c r="K24" s="814"/>
      <c r="L24" s="632">
        <f t="shared" ref="L24:AQ24" si="37">IF(AND(L12&gt;=$J$24,L12&lt;$K$24),"*",0)</f>
        <v>0</v>
      </c>
      <c r="M24" s="626">
        <f t="shared" si="37"/>
        <v>0</v>
      </c>
      <c r="N24" s="627">
        <f t="shared" si="37"/>
        <v>0</v>
      </c>
      <c r="O24" s="628">
        <f t="shared" si="37"/>
        <v>0</v>
      </c>
      <c r="P24" s="537">
        <f t="shared" si="37"/>
        <v>0</v>
      </c>
      <c r="Q24" s="539">
        <f t="shared" si="37"/>
        <v>0</v>
      </c>
      <c r="R24" s="541">
        <f t="shared" si="37"/>
        <v>0</v>
      </c>
      <c r="S24" s="539">
        <f t="shared" si="37"/>
        <v>0</v>
      </c>
      <c r="T24" s="537">
        <f t="shared" si="37"/>
        <v>0</v>
      </c>
      <c r="U24" s="538">
        <f t="shared" si="37"/>
        <v>0</v>
      </c>
      <c r="V24" s="723">
        <f t="shared" si="37"/>
        <v>0</v>
      </c>
      <c r="W24" s="562">
        <f t="shared" si="37"/>
        <v>0</v>
      </c>
      <c r="X24" s="723">
        <f t="shared" si="37"/>
        <v>0</v>
      </c>
      <c r="Y24" s="723">
        <f t="shared" si="37"/>
        <v>0</v>
      </c>
      <c r="Z24" s="724">
        <f t="shared" si="37"/>
        <v>0</v>
      </c>
      <c r="AA24" s="723">
        <f t="shared" si="37"/>
        <v>0</v>
      </c>
      <c r="AB24" s="721">
        <f t="shared" si="37"/>
        <v>0</v>
      </c>
      <c r="AC24" s="722">
        <f t="shared" si="37"/>
        <v>0</v>
      </c>
      <c r="AD24" s="723">
        <f t="shared" si="37"/>
        <v>0</v>
      </c>
      <c r="AE24" s="562">
        <f t="shared" si="37"/>
        <v>0</v>
      </c>
      <c r="AF24" s="723">
        <f t="shared" si="37"/>
        <v>0</v>
      </c>
      <c r="AG24" s="723">
        <f t="shared" si="37"/>
        <v>0</v>
      </c>
      <c r="AH24" s="724">
        <f t="shared" si="37"/>
        <v>0</v>
      </c>
      <c r="AI24" s="723">
        <f t="shared" si="37"/>
        <v>0</v>
      </c>
      <c r="AJ24" s="721">
        <f t="shared" si="37"/>
        <v>0</v>
      </c>
      <c r="AK24" s="722">
        <f t="shared" si="37"/>
        <v>0</v>
      </c>
      <c r="AL24" s="723">
        <f t="shared" si="37"/>
        <v>0</v>
      </c>
      <c r="AM24" s="562">
        <f t="shared" si="37"/>
        <v>0</v>
      </c>
      <c r="AN24" s="723">
        <f t="shared" si="37"/>
        <v>0</v>
      </c>
      <c r="AO24" s="723">
        <f t="shared" si="37"/>
        <v>0</v>
      </c>
      <c r="AP24" s="724">
        <f t="shared" si="37"/>
        <v>0</v>
      </c>
      <c r="AQ24" s="723">
        <f t="shared" si="37"/>
        <v>0</v>
      </c>
      <c r="AR24" s="721">
        <f t="shared" ref="AR24:BW24" si="38">IF(AND(AR12&gt;=$J$24,AR12&lt;$K$24),"*",0)</f>
        <v>0</v>
      </c>
      <c r="AS24" s="722">
        <f t="shared" si="38"/>
        <v>0</v>
      </c>
      <c r="AT24" s="723">
        <f t="shared" si="38"/>
        <v>0</v>
      </c>
      <c r="AU24" s="562">
        <f t="shared" si="38"/>
        <v>0</v>
      </c>
      <c r="AV24" s="723">
        <f t="shared" si="38"/>
        <v>0</v>
      </c>
      <c r="AW24" s="723">
        <f t="shared" si="38"/>
        <v>0</v>
      </c>
      <c r="AX24" s="724">
        <f t="shared" si="38"/>
        <v>0</v>
      </c>
      <c r="AY24" s="723">
        <f t="shared" si="38"/>
        <v>0</v>
      </c>
      <c r="AZ24" s="721">
        <f t="shared" si="38"/>
        <v>0</v>
      </c>
      <c r="BA24" s="722">
        <f t="shared" si="38"/>
        <v>0</v>
      </c>
      <c r="BB24" s="723">
        <f t="shared" si="38"/>
        <v>0</v>
      </c>
      <c r="BC24" s="562">
        <f t="shared" si="38"/>
        <v>0</v>
      </c>
      <c r="BD24" s="723">
        <f t="shared" si="38"/>
        <v>0</v>
      </c>
      <c r="BE24" s="723">
        <f t="shared" si="38"/>
        <v>0</v>
      </c>
      <c r="BF24" s="724">
        <f t="shared" si="38"/>
        <v>0</v>
      </c>
      <c r="BG24" s="723">
        <f t="shared" si="38"/>
        <v>0</v>
      </c>
      <c r="BH24" s="721">
        <f t="shared" si="38"/>
        <v>0</v>
      </c>
      <c r="BI24" s="722">
        <f t="shared" si="38"/>
        <v>0</v>
      </c>
      <c r="BJ24" s="723">
        <f t="shared" si="38"/>
        <v>0</v>
      </c>
      <c r="BK24" s="562">
        <f t="shared" si="38"/>
        <v>0</v>
      </c>
      <c r="BL24" s="723">
        <f t="shared" si="38"/>
        <v>0</v>
      </c>
      <c r="BM24" s="723">
        <f t="shared" si="38"/>
        <v>0</v>
      </c>
      <c r="BN24" s="724">
        <f t="shared" si="38"/>
        <v>0</v>
      </c>
      <c r="BO24" s="723">
        <f t="shared" si="38"/>
        <v>0</v>
      </c>
      <c r="BP24" s="721">
        <f t="shared" si="38"/>
        <v>0</v>
      </c>
      <c r="BQ24" s="722">
        <f t="shared" si="38"/>
        <v>0</v>
      </c>
      <c r="BR24" s="723">
        <f t="shared" si="38"/>
        <v>0</v>
      </c>
      <c r="BS24" s="562">
        <f t="shared" si="38"/>
        <v>0</v>
      </c>
      <c r="BT24" s="723">
        <f t="shared" si="38"/>
        <v>0</v>
      </c>
      <c r="BU24" s="723">
        <f t="shared" si="38"/>
        <v>0</v>
      </c>
      <c r="BV24" s="724">
        <f t="shared" si="38"/>
        <v>0</v>
      </c>
      <c r="BW24" s="723">
        <f t="shared" si="38"/>
        <v>0</v>
      </c>
      <c r="BX24" s="721">
        <f t="shared" ref="BX24:CM24" si="39">IF(AND(BX12&gt;=$J$24,BX12&lt;$K$24),"*",0)</f>
        <v>0</v>
      </c>
      <c r="BY24" s="722">
        <f t="shared" si="39"/>
        <v>0</v>
      </c>
      <c r="BZ24" s="723">
        <f t="shared" si="39"/>
        <v>0</v>
      </c>
      <c r="CA24" s="562">
        <f t="shared" si="39"/>
        <v>0</v>
      </c>
      <c r="CB24" s="723">
        <f t="shared" si="39"/>
        <v>0</v>
      </c>
      <c r="CC24" s="539">
        <f t="shared" si="39"/>
        <v>0</v>
      </c>
      <c r="CD24" s="541">
        <f t="shared" si="39"/>
        <v>0</v>
      </c>
      <c r="CE24" s="539">
        <f t="shared" si="39"/>
        <v>0</v>
      </c>
      <c r="CF24" s="537">
        <f t="shared" si="39"/>
        <v>0</v>
      </c>
      <c r="CG24" s="538">
        <f t="shared" si="39"/>
        <v>0</v>
      </c>
      <c r="CH24" s="539">
        <f t="shared" si="39"/>
        <v>0</v>
      </c>
      <c r="CI24" s="540">
        <f t="shared" si="39"/>
        <v>0</v>
      </c>
      <c r="CJ24" s="539">
        <f t="shared" si="39"/>
        <v>0</v>
      </c>
      <c r="CK24" s="539">
        <f t="shared" si="39"/>
        <v>0</v>
      </c>
      <c r="CL24" s="541">
        <f t="shared" si="39"/>
        <v>0</v>
      </c>
      <c r="CM24" s="539">
        <f t="shared" si="39"/>
        <v>0</v>
      </c>
      <c r="CN24" s="1128">
        <f t="shared" si="4"/>
        <v>0</v>
      </c>
      <c r="CO24" s="1129"/>
      <c r="CP24" s="1123">
        <f>IF(CN24=0,0,LOOKUP(CN24,ﾃﾞｰﾀ入力!$AR$13:'ﾃﾞｰﾀ入力'!$AR$34,ﾃﾞｰﾀ入力!$AS$13:'ﾃﾞｰﾀ入力'!$AS$34))</f>
        <v>0</v>
      </c>
      <c r="CQ24" s="1123"/>
      <c r="CR24" s="294">
        <f t="shared" si="5"/>
        <v>0</v>
      </c>
      <c r="CS24" s="294">
        <f t="shared" si="6"/>
        <v>0</v>
      </c>
      <c r="CT24" s="294">
        <f t="shared" si="7"/>
        <v>0</v>
      </c>
      <c r="CU24" s="295">
        <f t="shared" si="12"/>
        <v>0</v>
      </c>
      <c r="CV24" s="296">
        <f>IF(H24=0,0,LOOKUP(H24,ﾃﾞｰﾀ入力!$C$3:'ﾃﾞｰﾀ入力'!$C$52,ﾃﾞｰﾀ入力!$E$3:'ﾃﾞｰﾀ入力'!$E$51))</f>
        <v>0</v>
      </c>
      <c r="CW24" s="297">
        <f>IF(H24=0,0,LOOKUP(H24,ﾃﾞｰﾀ入力!$C$3:'ﾃﾞｰﾀ入力'!$C$52,ﾃﾞｰﾀ入力!$F$3:'ﾃﾞｰﾀ入力'!$F$51))</f>
        <v>0</v>
      </c>
      <c r="CY24" s="69"/>
      <c r="CZ24" s="69"/>
      <c r="DA24" s="69"/>
    </row>
    <row r="25" spans="1:105" ht="22.5" customHeight="1">
      <c r="A25" s="443">
        <f t="shared" si="8"/>
        <v>12</v>
      </c>
      <c r="B25" s="269" t="str">
        <f>ｼﾌﾄ原本!C16</f>
        <v>Y.K</v>
      </c>
      <c r="C25" s="939" t="str">
        <f>ｼﾌﾄ原本!AE16</f>
        <v>X</v>
      </c>
      <c r="D25" s="435">
        <f>IF(COUNTIF($H$14:$H$30,12),VLOOKUP(12,$H$14:$CU$30,3,FALSE),0)</f>
        <v>0</v>
      </c>
      <c r="E25" s="423">
        <f>IF(COUNTIF($H$14:$H$30,12),VLOOKUP(12,$H$14:$CU$30,4,FALSE),0)</f>
        <v>0</v>
      </c>
      <c r="F25" s="430">
        <f>IF(COUNTIF($H$14:$H$30,12),VLOOKUP(12,$H$14:$CU$30,92,FALSE),0)</f>
        <v>0</v>
      </c>
      <c r="G25" s="431">
        <f>IF(COUNTIF($H$14:$H$30,12),VLOOKUP(12,$H$14:$CW$30,94,FALSE),0)</f>
        <v>0</v>
      </c>
      <c r="H25" s="810"/>
      <c r="I25" s="798">
        <f>IF(H25=0,0,LOOKUP(H25,ﾃﾞｰﾀ入力!$C$3:'ﾃﾞｰﾀ入力'!$C$40,ﾃﾞｰﾀ入力!$D$3:'ﾃﾞｰﾀ入力'!$D$40))</f>
        <v>0</v>
      </c>
      <c r="J25" s="813"/>
      <c r="K25" s="814"/>
      <c r="L25" s="632">
        <f t="shared" ref="L25:AQ25" si="40">IF(AND(L12&gt;=$J$25,L12&lt;$K$25),"*",0)</f>
        <v>0</v>
      </c>
      <c r="M25" s="626">
        <f t="shared" si="40"/>
        <v>0</v>
      </c>
      <c r="N25" s="627">
        <f t="shared" si="40"/>
        <v>0</v>
      </c>
      <c r="O25" s="628">
        <f t="shared" si="40"/>
        <v>0</v>
      </c>
      <c r="P25" s="537">
        <f t="shared" si="40"/>
        <v>0</v>
      </c>
      <c r="Q25" s="539">
        <f t="shared" si="40"/>
        <v>0</v>
      </c>
      <c r="R25" s="541">
        <f t="shared" si="40"/>
        <v>0</v>
      </c>
      <c r="S25" s="539">
        <f t="shared" si="40"/>
        <v>0</v>
      </c>
      <c r="T25" s="537">
        <f t="shared" si="40"/>
        <v>0</v>
      </c>
      <c r="U25" s="538">
        <f t="shared" si="40"/>
        <v>0</v>
      </c>
      <c r="V25" s="723">
        <f t="shared" si="40"/>
        <v>0</v>
      </c>
      <c r="W25" s="562">
        <f t="shared" si="40"/>
        <v>0</v>
      </c>
      <c r="X25" s="723">
        <f t="shared" si="40"/>
        <v>0</v>
      </c>
      <c r="Y25" s="723">
        <f t="shared" si="40"/>
        <v>0</v>
      </c>
      <c r="Z25" s="724">
        <f t="shared" si="40"/>
        <v>0</v>
      </c>
      <c r="AA25" s="723">
        <f t="shared" si="40"/>
        <v>0</v>
      </c>
      <c r="AB25" s="721">
        <f t="shared" si="40"/>
        <v>0</v>
      </c>
      <c r="AC25" s="722">
        <f t="shared" si="40"/>
        <v>0</v>
      </c>
      <c r="AD25" s="723">
        <f t="shared" si="40"/>
        <v>0</v>
      </c>
      <c r="AE25" s="562">
        <f t="shared" si="40"/>
        <v>0</v>
      </c>
      <c r="AF25" s="723">
        <f t="shared" si="40"/>
        <v>0</v>
      </c>
      <c r="AG25" s="723">
        <f t="shared" si="40"/>
        <v>0</v>
      </c>
      <c r="AH25" s="724">
        <f t="shared" si="40"/>
        <v>0</v>
      </c>
      <c r="AI25" s="723">
        <f t="shared" si="40"/>
        <v>0</v>
      </c>
      <c r="AJ25" s="721">
        <f t="shared" si="40"/>
        <v>0</v>
      </c>
      <c r="AK25" s="722">
        <f t="shared" si="40"/>
        <v>0</v>
      </c>
      <c r="AL25" s="723">
        <f t="shared" si="40"/>
        <v>0</v>
      </c>
      <c r="AM25" s="562">
        <f t="shared" si="40"/>
        <v>0</v>
      </c>
      <c r="AN25" s="723">
        <f t="shared" si="40"/>
        <v>0</v>
      </c>
      <c r="AO25" s="723">
        <f t="shared" si="40"/>
        <v>0</v>
      </c>
      <c r="AP25" s="724">
        <f t="shared" si="40"/>
        <v>0</v>
      </c>
      <c r="AQ25" s="723">
        <f t="shared" si="40"/>
        <v>0</v>
      </c>
      <c r="AR25" s="721">
        <f t="shared" ref="AR25:BW25" si="41">IF(AND(AR12&gt;=$J$25,AR12&lt;$K$25),"*",0)</f>
        <v>0</v>
      </c>
      <c r="AS25" s="722">
        <f t="shared" si="41"/>
        <v>0</v>
      </c>
      <c r="AT25" s="723">
        <f t="shared" si="41"/>
        <v>0</v>
      </c>
      <c r="AU25" s="562">
        <f t="shared" si="41"/>
        <v>0</v>
      </c>
      <c r="AV25" s="723">
        <f t="shared" si="41"/>
        <v>0</v>
      </c>
      <c r="AW25" s="723">
        <f t="shared" si="41"/>
        <v>0</v>
      </c>
      <c r="AX25" s="724">
        <f t="shared" si="41"/>
        <v>0</v>
      </c>
      <c r="AY25" s="723">
        <f t="shared" si="41"/>
        <v>0</v>
      </c>
      <c r="AZ25" s="721">
        <f t="shared" si="41"/>
        <v>0</v>
      </c>
      <c r="BA25" s="722">
        <f t="shared" si="41"/>
        <v>0</v>
      </c>
      <c r="BB25" s="723">
        <f t="shared" si="41"/>
        <v>0</v>
      </c>
      <c r="BC25" s="562">
        <f t="shared" si="41"/>
        <v>0</v>
      </c>
      <c r="BD25" s="723">
        <f t="shared" si="41"/>
        <v>0</v>
      </c>
      <c r="BE25" s="723">
        <f t="shared" si="41"/>
        <v>0</v>
      </c>
      <c r="BF25" s="724">
        <f t="shared" si="41"/>
        <v>0</v>
      </c>
      <c r="BG25" s="723">
        <f t="shared" si="41"/>
        <v>0</v>
      </c>
      <c r="BH25" s="721">
        <f t="shared" si="41"/>
        <v>0</v>
      </c>
      <c r="BI25" s="722">
        <f t="shared" si="41"/>
        <v>0</v>
      </c>
      <c r="BJ25" s="723">
        <f t="shared" si="41"/>
        <v>0</v>
      </c>
      <c r="BK25" s="562">
        <f t="shared" si="41"/>
        <v>0</v>
      </c>
      <c r="BL25" s="723">
        <f t="shared" si="41"/>
        <v>0</v>
      </c>
      <c r="BM25" s="723">
        <f t="shared" si="41"/>
        <v>0</v>
      </c>
      <c r="BN25" s="724">
        <f t="shared" si="41"/>
        <v>0</v>
      </c>
      <c r="BO25" s="723">
        <f t="shared" si="41"/>
        <v>0</v>
      </c>
      <c r="BP25" s="721">
        <f t="shared" si="41"/>
        <v>0</v>
      </c>
      <c r="BQ25" s="722">
        <f t="shared" si="41"/>
        <v>0</v>
      </c>
      <c r="BR25" s="723">
        <f t="shared" si="41"/>
        <v>0</v>
      </c>
      <c r="BS25" s="562">
        <f t="shared" si="41"/>
        <v>0</v>
      </c>
      <c r="BT25" s="723">
        <f t="shared" si="41"/>
        <v>0</v>
      </c>
      <c r="BU25" s="723">
        <f t="shared" si="41"/>
        <v>0</v>
      </c>
      <c r="BV25" s="724">
        <f t="shared" si="41"/>
        <v>0</v>
      </c>
      <c r="BW25" s="723">
        <f t="shared" si="41"/>
        <v>0</v>
      </c>
      <c r="BX25" s="721">
        <f t="shared" ref="BX25:CM25" si="42">IF(AND(BX12&gt;=$J$25,BX12&lt;$K$25),"*",0)</f>
        <v>0</v>
      </c>
      <c r="BY25" s="722">
        <f t="shared" si="42"/>
        <v>0</v>
      </c>
      <c r="BZ25" s="723">
        <f t="shared" si="42"/>
        <v>0</v>
      </c>
      <c r="CA25" s="562">
        <f t="shared" si="42"/>
        <v>0</v>
      </c>
      <c r="CB25" s="723">
        <f t="shared" si="42"/>
        <v>0</v>
      </c>
      <c r="CC25" s="539">
        <f t="shared" si="42"/>
        <v>0</v>
      </c>
      <c r="CD25" s="541">
        <f t="shared" si="42"/>
        <v>0</v>
      </c>
      <c r="CE25" s="539">
        <f t="shared" si="42"/>
        <v>0</v>
      </c>
      <c r="CF25" s="537">
        <f t="shared" si="42"/>
        <v>0</v>
      </c>
      <c r="CG25" s="538">
        <f t="shared" si="42"/>
        <v>0</v>
      </c>
      <c r="CH25" s="539">
        <f t="shared" si="42"/>
        <v>0</v>
      </c>
      <c r="CI25" s="540">
        <f t="shared" si="42"/>
        <v>0</v>
      </c>
      <c r="CJ25" s="539">
        <f t="shared" si="42"/>
        <v>0</v>
      </c>
      <c r="CK25" s="539">
        <f t="shared" si="42"/>
        <v>0</v>
      </c>
      <c r="CL25" s="541">
        <f t="shared" si="42"/>
        <v>0</v>
      </c>
      <c r="CM25" s="539">
        <f t="shared" si="42"/>
        <v>0</v>
      </c>
      <c r="CN25" s="1128">
        <f t="shared" si="4"/>
        <v>0</v>
      </c>
      <c r="CO25" s="1129"/>
      <c r="CP25" s="1123">
        <f>IF(CN25=0,0,LOOKUP(CN25,ﾃﾞｰﾀ入力!$AR$13:'ﾃﾞｰﾀ入力'!$AR$34,ﾃﾞｰﾀ入力!$AS$13:'ﾃﾞｰﾀ入力'!$AS$34))</f>
        <v>0</v>
      </c>
      <c r="CQ25" s="1123"/>
      <c r="CR25" s="294">
        <f t="shared" si="5"/>
        <v>0</v>
      </c>
      <c r="CS25" s="294">
        <f t="shared" si="6"/>
        <v>0</v>
      </c>
      <c r="CT25" s="294">
        <f t="shared" si="7"/>
        <v>0</v>
      </c>
      <c r="CU25" s="295">
        <f t="shared" si="12"/>
        <v>0</v>
      </c>
      <c r="CV25" s="296">
        <f>IF(H25=0,0,LOOKUP(H25,ﾃﾞｰﾀ入力!$C$3:'ﾃﾞｰﾀ入力'!$C$52,ﾃﾞｰﾀ入力!$E$3:'ﾃﾞｰﾀ入力'!$E$51))</f>
        <v>0</v>
      </c>
      <c r="CW25" s="297">
        <f>IF(H25=0,0,LOOKUP(H25,ﾃﾞｰﾀ入力!$C$3:'ﾃﾞｰﾀ入力'!$C$52,ﾃﾞｰﾀ入力!$F$3:'ﾃﾞｰﾀ入力'!$F$51))</f>
        <v>0</v>
      </c>
      <c r="CY25" s="69"/>
      <c r="CZ25" s="69"/>
      <c r="DA25" s="69"/>
    </row>
    <row r="26" spans="1:105" ht="22.5" customHeight="1">
      <c r="A26" s="443">
        <f t="shared" si="8"/>
        <v>13</v>
      </c>
      <c r="B26" s="269" t="str">
        <f>ｼﾌﾄ原本!C17</f>
        <v>T.R</v>
      </c>
      <c r="C26" s="939" t="str">
        <f>ｼﾌﾄ原本!AE17</f>
        <v>X</v>
      </c>
      <c r="D26" s="435">
        <f>IF(COUNTIF($H$14:$H$30,13),VLOOKUP(13,$H$14:$CU$30,3,FALSE),0)</f>
        <v>0</v>
      </c>
      <c r="E26" s="423">
        <f>IF(COUNTIF($H$14:$H$30,13),VLOOKUP(13,$H$14:$CU$30,4,FALSE),0)</f>
        <v>0</v>
      </c>
      <c r="F26" s="430">
        <f>IF(COUNTIF($H$14:$H$30,13),VLOOKUP(13,$H$14:$CU$30,92,FALSE),0)</f>
        <v>0</v>
      </c>
      <c r="G26" s="431">
        <f>IF(COUNTIF($H$14:$H$30,13),VLOOKUP(13,$H$14:$CW$30,94,FALSE),0)</f>
        <v>0</v>
      </c>
      <c r="H26" s="810"/>
      <c r="I26" s="798">
        <f>IF(H26=0,0,LOOKUP(H26,ﾃﾞｰﾀ入力!$C$3:'ﾃﾞｰﾀ入力'!$C$40,ﾃﾞｰﾀ入力!$D$3:'ﾃﾞｰﾀ入力'!$D$40))</f>
        <v>0</v>
      </c>
      <c r="J26" s="813"/>
      <c r="K26" s="814"/>
      <c r="L26" s="632">
        <f t="shared" ref="L26:AQ26" si="43">IF(AND(L12&gt;=$J$26,L12&lt;$K$26),"*",0)</f>
        <v>0</v>
      </c>
      <c r="M26" s="626">
        <f t="shared" si="43"/>
        <v>0</v>
      </c>
      <c r="N26" s="627">
        <f t="shared" si="43"/>
        <v>0</v>
      </c>
      <c r="O26" s="628">
        <f t="shared" si="43"/>
        <v>0</v>
      </c>
      <c r="P26" s="537">
        <f t="shared" si="43"/>
        <v>0</v>
      </c>
      <c r="Q26" s="539">
        <f t="shared" si="43"/>
        <v>0</v>
      </c>
      <c r="R26" s="541">
        <f t="shared" si="43"/>
        <v>0</v>
      </c>
      <c r="S26" s="539">
        <f t="shared" si="43"/>
        <v>0</v>
      </c>
      <c r="T26" s="537">
        <f t="shared" si="43"/>
        <v>0</v>
      </c>
      <c r="U26" s="538">
        <f t="shared" si="43"/>
        <v>0</v>
      </c>
      <c r="V26" s="539">
        <f t="shared" si="43"/>
        <v>0</v>
      </c>
      <c r="W26" s="540">
        <f t="shared" si="43"/>
        <v>0</v>
      </c>
      <c r="X26" s="539">
        <f t="shared" si="43"/>
        <v>0</v>
      </c>
      <c r="Y26" s="539">
        <f t="shared" si="43"/>
        <v>0</v>
      </c>
      <c r="Z26" s="724">
        <f t="shared" si="43"/>
        <v>0</v>
      </c>
      <c r="AA26" s="723">
        <f t="shared" si="43"/>
        <v>0</v>
      </c>
      <c r="AB26" s="721">
        <f t="shared" si="43"/>
        <v>0</v>
      </c>
      <c r="AC26" s="722">
        <f t="shared" si="43"/>
        <v>0</v>
      </c>
      <c r="AD26" s="723">
        <f t="shared" si="43"/>
        <v>0</v>
      </c>
      <c r="AE26" s="562">
        <f t="shared" si="43"/>
        <v>0</v>
      </c>
      <c r="AF26" s="723">
        <f t="shared" si="43"/>
        <v>0</v>
      </c>
      <c r="AG26" s="723">
        <f t="shared" si="43"/>
        <v>0</v>
      </c>
      <c r="AH26" s="724">
        <f t="shared" si="43"/>
        <v>0</v>
      </c>
      <c r="AI26" s="723">
        <f t="shared" si="43"/>
        <v>0</v>
      </c>
      <c r="AJ26" s="721">
        <f t="shared" si="43"/>
        <v>0</v>
      </c>
      <c r="AK26" s="722">
        <f t="shared" si="43"/>
        <v>0</v>
      </c>
      <c r="AL26" s="723">
        <f t="shared" si="43"/>
        <v>0</v>
      </c>
      <c r="AM26" s="562">
        <f t="shared" si="43"/>
        <v>0</v>
      </c>
      <c r="AN26" s="723">
        <f t="shared" si="43"/>
        <v>0</v>
      </c>
      <c r="AO26" s="723">
        <f t="shared" si="43"/>
        <v>0</v>
      </c>
      <c r="AP26" s="724">
        <f t="shared" si="43"/>
        <v>0</v>
      </c>
      <c r="AQ26" s="723">
        <f t="shared" si="43"/>
        <v>0</v>
      </c>
      <c r="AR26" s="721">
        <f t="shared" ref="AR26:BW26" si="44">IF(AND(AR12&gt;=$J$26,AR12&lt;$K$26),"*",0)</f>
        <v>0</v>
      </c>
      <c r="AS26" s="722">
        <f t="shared" si="44"/>
        <v>0</v>
      </c>
      <c r="AT26" s="723">
        <f t="shared" si="44"/>
        <v>0</v>
      </c>
      <c r="AU26" s="562">
        <f t="shared" si="44"/>
        <v>0</v>
      </c>
      <c r="AV26" s="723">
        <f t="shared" si="44"/>
        <v>0</v>
      </c>
      <c r="AW26" s="723">
        <f t="shared" si="44"/>
        <v>0</v>
      </c>
      <c r="AX26" s="724">
        <f t="shared" si="44"/>
        <v>0</v>
      </c>
      <c r="AY26" s="723">
        <f t="shared" si="44"/>
        <v>0</v>
      </c>
      <c r="AZ26" s="721">
        <f t="shared" si="44"/>
        <v>0</v>
      </c>
      <c r="BA26" s="722">
        <f t="shared" si="44"/>
        <v>0</v>
      </c>
      <c r="BB26" s="723">
        <f t="shared" si="44"/>
        <v>0</v>
      </c>
      <c r="BC26" s="562">
        <f t="shared" si="44"/>
        <v>0</v>
      </c>
      <c r="BD26" s="723">
        <f t="shared" si="44"/>
        <v>0</v>
      </c>
      <c r="BE26" s="723">
        <f t="shared" si="44"/>
        <v>0</v>
      </c>
      <c r="BF26" s="724">
        <f t="shared" si="44"/>
        <v>0</v>
      </c>
      <c r="BG26" s="723">
        <f t="shared" si="44"/>
        <v>0</v>
      </c>
      <c r="BH26" s="721">
        <f t="shared" si="44"/>
        <v>0</v>
      </c>
      <c r="BI26" s="722">
        <f t="shared" si="44"/>
        <v>0</v>
      </c>
      <c r="BJ26" s="723">
        <f t="shared" si="44"/>
        <v>0</v>
      </c>
      <c r="BK26" s="562">
        <f t="shared" si="44"/>
        <v>0</v>
      </c>
      <c r="BL26" s="723">
        <f t="shared" si="44"/>
        <v>0</v>
      </c>
      <c r="BM26" s="723">
        <f t="shared" si="44"/>
        <v>0</v>
      </c>
      <c r="BN26" s="724">
        <f t="shared" si="44"/>
        <v>0</v>
      </c>
      <c r="BO26" s="723">
        <f t="shared" si="44"/>
        <v>0</v>
      </c>
      <c r="BP26" s="721">
        <f t="shared" si="44"/>
        <v>0</v>
      </c>
      <c r="BQ26" s="722">
        <f t="shared" si="44"/>
        <v>0</v>
      </c>
      <c r="BR26" s="723">
        <f t="shared" si="44"/>
        <v>0</v>
      </c>
      <c r="BS26" s="562">
        <f t="shared" si="44"/>
        <v>0</v>
      </c>
      <c r="BT26" s="723">
        <f t="shared" si="44"/>
        <v>0</v>
      </c>
      <c r="BU26" s="723">
        <f t="shared" si="44"/>
        <v>0</v>
      </c>
      <c r="BV26" s="724">
        <f t="shared" si="44"/>
        <v>0</v>
      </c>
      <c r="BW26" s="539">
        <f t="shared" si="44"/>
        <v>0</v>
      </c>
      <c r="BX26" s="537">
        <f t="shared" ref="BX26:CM26" si="45">IF(AND(BX12&gt;=$J$26,BX12&lt;$K$26),"*",0)</f>
        <v>0</v>
      </c>
      <c r="BY26" s="538">
        <f t="shared" si="45"/>
        <v>0</v>
      </c>
      <c r="BZ26" s="539">
        <f t="shared" si="45"/>
        <v>0</v>
      </c>
      <c r="CA26" s="540">
        <f t="shared" si="45"/>
        <v>0</v>
      </c>
      <c r="CB26" s="539">
        <f t="shared" si="45"/>
        <v>0</v>
      </c>
      <c r="CC26" s="539">
        <f t="shared" si="45"/>
        <v>0</v>
      </c>
      <c r="CD26" s="541">
        <f t="shared" si="45"/>
        <v>0</v>
      </c>
      <c r="CE26" s="539">
        <f t="shared" si="45"/>
        <v>0</v>
      </c>
      <c r="CF26" s="537">
        <f t="shared" si="45"/>
        <v>0</v>
      </c>
      <c r="CG26" s="538">
        <f t="shared" si="45"/>
        <v>0</v>
      </c>
      <c r="CH26" s="539">
        <f t="shared" si="45"/>
        <v>0</v>
      </c>
      <c r="CI26" s="540">
        <f t="shared" si="45"/>
        <v>0</v>
      </c>
      <c r="CJ26" s="539">
        <f t="shared" si="45"/>
        <v>0</v>
      </c>
      <c r="CK26" s="539">
        <f t="shared" si="45"/>
        <v>0</v>
      </c>
      <c r="CL26" s="541">
        <f t="shared" si="45"/>
        <v>0</v>
      </c>
      <c r="CM26" s="539">
        <f t="shared" si="45"/>
        <v>0</v>
      </c>
      <c r="CN26" s="1128">
        <f t="shared" si="4"/>
        <v>0</v>
      </c>
      <c r="CO26" s="1129"/>
      <c r="CP26" s="1123">
        <f>IF(CN26=0,0,LOOKUP(CN26,ﾃﾞｰﾀ入力!$AR$13:'ﾃﾞｰﾀ入力'!$AR$34,ﾃﾞｰﾀ入力!$AS$13:'ﾃﾞｰﾀ入力'!$AS$34))</f>
        <v>0</v>
      </c>
      <c r="CQ26" s="1123"/>
      <c r="CR26" s="294">
        <f t="shared" si="5"/>
        <v>0</v>
      </c>
      <c r="CS26" s="294">
        <f t="shared" si="6"/>
        <v>0</v>
      </c>
      <c r="CT26" s="294">
        <f t="shared" si="7"/>
        <v>0</v>
      </c>
      <c r="CU26" s="295">
        <f t="shared" si="12"/>
        <v>0</v>
      </c>
      <c r="CV26" s="296">
        <f>IF(H26=0,0,LOOKUP(H26,ﾃﾞｰﾀ入力!$C$3:'ﾃﾞｰﾀ入力'!$C$52,ﾃﾞｰﾀ入力!$E$3:'ﾃﾞｰﾀ入力'!$E$51))</f>
        <v>0</v>
      </c>
      <c r="CW26" s="297">
        <f>IF(H26=0,0,LOOKUP(H26,ﾃﾞｰﾀ入力!$C$3:'ﾃﾞｰﾀ入力'!$C$52,ﾃﾞｰﾀ入力!$F$3:'ﾃﾞｰﾀ入力'!$F$51))</f>
        <v>0</v>
      </c>
      <c r="CY26" s="69"/>
      <c r="CZ26" s="69"/>
      <c r="DA26" s="69"/>
    </row>
    <row r="27" spans="1:105" ht="22.5" customHeight="1">
      <c r="A27" s="443">
        <f t="shared" si="8"/>
        <v>14</v>
      </c>
      <c r="B27" s="269" t="str">
        <f>ｼﾌﾄ原本!C18</f>
        <v>I.N</v>
      </c>
      <c r="C27" s="939" t="str">
        <f>ｼﾌﾄ原本!AE18</f>
        <v>X</v>
      </c>
      <c r="D27" s="435">
        <f>IF(COUNTIF($H$14:$H$30,14),VLOOKUP(14,$H$14:$CU$30,3,FALSE),0)</f>
        <v>0</v>
      </c>
      <c r="E27" s="423">
        <f>IF(COUNTIF($H$14:$H$30,14),VLOOKUP(14,$H$14:$CU$30,4,FALSE),0)</f>
        <v>0</v>
      </c>
      <c r="F27" s="430">
        <f>IF(COUNTIF($H$14:$H$30,14),VLOOKUP(14,$H$14:$CU$30,92,FALSE),0)</f>
        <v>0</v>
      </c>
      <c r="G27" s="431">
        <f>IF(COUNTIF($H$14:$H$30,14),VLOOKUP(14,$H$14:$CW$30,94,FALSE),0)</f>
        <v>0</v>
      </c>
      <c r="H27" s="810"/>
      <c r="I27" s="798">
        <f>IF(H27=0,0,LOOKUP(H27,ﾃﾞｰﾀ入力!$C$3:'ﾃﾞｰﾀ入力'!$C$40,ﾃﾞｰﾀ入力!$D$3:'ﾃﾞｰﾀ入力'!$D$40))</f>
        <v>0</v>
      </c>
      <c r="J27" s="813"/>
      <c r="K27" s="814"/>
      <c r="L27" s="632">
        <f>IF(AND(L$12&gt;=$J$27,L$12&lt;$K$27),"*",0)</f>
        <v>0</v>
      </c>
      <c r="M27" s="626">
        <f>IF(AND(M$12&gt;=$J$27,M$12&lt;$K$27),"*",0)</f>
        <v>0</v>
      </c>
      <c r="N27" s="627">
        <f>IF(AND(N$12&gt;=$J$27,N$12&lt;$K$27),"*",0)</f>
        <v>0</v>
      </c>
      <c r="O27" s="628">
        <f>IF(AND(O$12&gt;=$J$27,O$12&lt;$K$27),"*",0)</f>
        <v>0</v>
      </c>
      <c r="P27" s="537">
        <f>IF(AND(P$12&gt;=$J$27,P$12&lt;$K$27),"*",0)</f>
        <v>0</v>
      </c>
      <c r="Q27" s="539">
        <f t="shared" ref="Q27:AV27" si="46">IF(AND(Q12&gt;=$J$27,Q12&lt;$K$27),"*",0)</f>
        <v>0</v>
      </c>
      <c r="R27" s="541">
        <f t="shared" si="46"/>
        <v>0</v>
      </c>
      <c r="S27" s="539">
        <f t="shared" si="46"/>
        <v>0</v>
      </c>
      <c r="T27" s="537">
        <f t="shared" si="46"/>
        <v>0</v>
      </c>
      <c r="U27" s="538">
        <f t="shared" si="46"/>
        <v>0</v>
      </c>
      <c r="V27" s="539">
        <f t="shared" si="46"/>
        <v>0</v>
      </c>
      <c r="W27" s="540">
        <f t="shared" si="46"/>
        <v>0</v>
      </c>
      <c r="X27" s="539">
        <f t="shared" si="46"/>
        <v>0</v>
      </c>
      <c r="Y27" s="539">
        <f t="shared" si="46"/>
        <v>0</v>
      </c>
      <c r="Z27" s="724">
        <f t="shared" si="46"/>
        <v>0</v>
      </c>
      <c r="AA27" s="723">
        <f t="shared" si="46"/>
        <v>0</v>
      </c>
      <c r="AB27" s="721">
        <f t="shared" si="46"/>
        <v>0</v>
      </c>
      <c r="AC27" s="722">
        <f t="shared" si="46"/>
        <v>0</v>
      </c>
      <c r="AD27" s="723">
        <f t="shared" si="46"/>
        <v>0</v>
      </c>
      <c r="AE27" s="562">
        <f t="shared" si="46"/>
        <v>0</v>
      </c>
      <c r="AF27" s="723">
        <f t="shared" si="46"/>
        <v>0</v>
      </c>
      <c r="AG27" s="723">
        <f t="shared" si="46"/>
        <v>0</v>
      </c>
      <c r="AH27" s="724">
        <f t="shared" si="46"/>
        <v>0</v>
      </c>
      <c r="AI27" s="723">
        <f t="shared" si="46"/>
        <v>0</v>
      </c>
      <c r="AJ27" s="721">
        <f t="shared" si="46"/>
        <v>0</v>
      </c>
      <c r="AK27" s="722">
        <f t="shared" si="46"/>
        <v>0</v>
      </c>
      <c r="AL27" s="723">
        <f t="shared" si="46"/>
        <v>0</v>
      </c>
      <c r="AM27" s="562">
        <f t="shared" si="46"/>
        <v>0</v>
      </c>
      <c r="AN27" s="723">
        <f t="shared" si="46"/>
        <v>0</v>
      </c>
      <c r="AO27" s="723">
        <f t="shared" si="46"/>
        <v>0</v>
      </c>
      <c r="AP27" s="724">
        <f t="shared" si="46"/>
        <v>0</v>
      </c>
      <c r="AQ27" s="723">
        <f t="shared" si="46"/>
        <v>0</v>
      </c>
      <c r="AR27" s="721">
        <f t="shared" si="46"/>
        <v>0</v>
      </c>
      <c r="AS27" s="722">
        <f t="shared" si="46"/>
        <v>0</v>
      </c>
      <c r="AT27" s="723">
        <f t="shared" si="46"/>
        <v>0</v>
      </c>
      <c r="AU27" s="562">
        <f t="shared" si="46"/>
        <v>0</v>
      </c>
      <c r="AV27" s="723">
        <f t="shared" si="46"/>
        <v>0</v>
      </c>
      <c r="AW27" s="723">
        <f t="shared" ref="AW27:CB27" si="47">IF(AND(AW12&gt;=$J$27,AW12&lt;$K$27),"*",0)</f>
        <v>0</v>
      </c>
      <c r="AX27" s="724">
        <f t="shared" si="47"/>
        <v>0</v>
      </c>
      <c r="AY27" s="723">
        <f t="shared" si="47"/>
        <v>0</v>
      </c>
      <c r="AZ27" s="721">
        <f t="shared" si="47"/>
        <v>0</v>
      </c>
      <c r="BA27" s="722">
        <f t="shared" si="47"/>
        <v>0</v>
      </c>
      <c r="BB27" s="723">
        <f t="shared" si="47"/>
        <v>0</v>
      </c>
      <c r="BC27" s="562">
        <f t="shared" si="47"/>
        <v>0</v>
      </c>
      <c r="BD27" s="723">
        <f t="shared" si="47"/>
        <v>0</v>
      </c>
      <c r="BE27" s="723">
        <f t="shared" si="47"/>
        <v>0</v>
      </c>
      <c r="BF27" s="724">
        <f t="shared" si="47"/>
        <v>0</v>
      </c>
      <c r="BG27" s="723">
        <f t="shared" si="47"/>
        <v>0</v>
      </c>
      <c r="BH27" s="721">
        <f t="shared" si="47"/>
        <v>0</v>
      </c>
      <c r="BI27" s="722">
        <f t="shared" si="47"/>
        <v>0</v>
      </c>
      <c r="BJ27" s="723">
        <f t="shared" si="47"/>
        <v>0</v>
      </c>
      <c r="BK27" s="562">
        <f t="shared" si="47"/>
        <v>0</v>
      </c>
      <c r="BL27" s="723">
        <f t="shared" si="47"/>
        <v>0</v>
      </c>
      <c r="BM27" s="723">
        <f t="shared" si="47"/>
        <v>0</v>
      </c>
      <c r="BN27" s="724">
        <f t="shared" si="47"/>
        <v>0</v>
      </c>
      <c r="BO27" s="723">
        <f t="shared" si="47"/>
        <v>0</v>
      </c>
      <c r="BP27" s="721">
        <f t="shared" si="47"/>
        <v>0</v>
      </c>
      <c r="BQ27" s="722">
        <f t="shared" si="47"/>
        <v>0</v>
      </c>
      <c r="BR27" s="723">
        <f t="shared" si="47"/>
        <v>0</v>
      </c>
      <c r="BS27" s="562">
        <f t="shared" si="47"/>
        <v>0</v>
      </c>
      <c r="BT27" s="723">
        <f t="shared" si="47"/>
        <v>0</v>
      </c>
      <c r="BU27" s="723">
        <f t="shared" si="47"/>
        <v>0</v>
      </c>
      <c r="BV27" s="724">
        <f t="shared" si="47"/>
        <v>0</v>
      </c>
      <c r="BW27" s="539">
        <f t="shared" si="47"/>
        <v>0</v>
      </c>
      <c r="BX27" s="537">
        <f t="shared" si="47"/>
        <v>0</v>
      </c>
      <c r="BY27" s="538">
        <f t="shared" si="47"/>
        <v>0</v>
      </c>
      <c r="BZ27" s="539">
        <f t="shared" si="47"/>
        <v>0</v>
      </c>
      <c r="CA27" s="540">
        <f t="shared" si="47"/>
        <v>0</v>
      </c>
      <c r="CB27" s="539">
        <f t="shared" si="47"/>
        <v>0</v>
      </c>
      <c r="CC27" s="539">
        <f t="shared" ref="CC27:CM27" si="48">IF(AND(CC12&gt;=$J$27,CC12&lt;$K$27),"*",0)</f>
        <v>0</v>
      </c>
      <c r="CD27" s="541">
        <f t="shared" si="48"/>
        <v>0</v>
      </c>
      <c r="CE27" s="539">
        <f t="shared" si="48"/>
        <v>0</v>
      </c>
      <c r="CF27" s="537">
        <f t="shared" si="48"/>
        <v>0</v>
      </c>
      <c r="CG27" s="538">
        <f t="shared" si="48"/>
        <v>0</v>
      </c>
      <c r="CH27" s="539">
        <f t="shared" si="48"/>
        <v>0</v>
      </c>
      <c r="CI27" s="540">
        <f t="shared" si="48"/>
        <v>0</v>
      </c>
      <c r="CJ27" s="539">
        <f t="shared" si="48"/>
        <v>0</v>
      </c>
      <c r="CK27" s="539">
        <f t="shared" si="48"/>
        <v>0</v>
      </c>
      <c r="CL27" s="541">
        <f t="shared" si="48"/>
        <v>0</v>
      </c>
      <c r="CM27" s="539">
        <f t="shared" si="48"/>
        <v>0</v>
      </c>
      <c r="CN27" s="1128">
        <f t="shared" si="4"/>
        <v>0</v>
      </c>
      <c r="CO27" s="1129"/>
      <c r="CP27" s="1123">
        <f>IF(CN27=0,0,LOOKUP(CN27,ﾃﾞｰﾀ入力!$AR$13:'ﾃﾞｰﾀ入力'!$AR$34,ﾃﾞｰﾀ入力!$AS$13:'ﾃﾞｰﾀ入力'!$AS$34))</f>
        <v>0</v>
      </c>
      <c r="CQ27" s="1123"/>
      <c r="CR27" s="294">
        <f t="shared" si="5"/>
        <v>0</v>
      </c>
      <c r="CS27" s="294">
        <f t="shared" si="6"/>
        <v>0</v>
      </c>
      <c r="CT27" s="294">
        <f t="shared" si="7"/>
        <v>0</v>
      </c>
      <c r="CU27" s="295">
        <f t="shared" si="12"/>
        <v>0</v>
      </c>
      <c r="CV27" s="296">
        <f>IF(H27=0,0,LOOKUP(H27,ﾃﾞｰﾀ入力!$C$3:'ﾃﾞｰﾀ入力'!$C$52,ﾃﾞｰﾀ入力!$E$3:'ﾃﾞｰﾀ入力'!$E$51))</f>
        <v>0</v>
      </c>
      <c r="CW27" s="297">
        <f>IF(H27=0,0,LOOKUP(H27,ﾃﾞｰﾀ入力!$C$3:'ﾃﾞｰﾀ入力'!$C$52,ﾃﾞｰﾀ入力!$F$3:'ﾃﾞｰﾀ入力'!$F$51))</f>
        <v>0</v>
      </c>
      <c r="CY27" s="69"/>
      <c r="CZ27" s="69"/>
      <c r="DA27" s="69"/>
    </row>
    <row r="28" spans="1:105" ht="22.5" customHeight="1">
      <c r="A28" s="443">
        <f t="shared" si="8"/>
        <v>15</v>
      </c>
      <c r="B28" s="269" t="str">
        <f>ｼﾌﾄ原本!C19</f>
        <v>W.M</v>
      </c>
      <c r="C28" s="939" t="str">
        <f>ｼﾌﾄ原本!AE19</f>
        <v>X</v>
      </c>
      <c r="D28" s="435">
        <f>IF(COUNTIF($H$14:$H$30,15),VLOOKUP(15,$H$14:$CU$30,3,FALSE),0)</f>
        <v>0</v>
      </c>
      <c r="E28" s="423">
        <f>IF(COUNTIF($H$14:$H$30,15),VLOOKUP(15,$H$14:$CU$30,4,FALSE),0)</f>
        <v>0</v>
      </c>
      <c r="F28" s="426">
        <f>IF(COUNTIF($H$14:$H$30,15),VLOOKUP(15,$H$14:$CU$30,92,FALSE),0)</f>
        <v>0</v>
      </c>
      <c r="G28" s="436">
        <f>IF(COUNTIF($H$14:$H$30,15),VLOOKUP(15,$H$14:$CW$30,94,FALSE),0)</f>
        <v>0</v>
      </c>
      <c r="H28" s="810"/>
      <c r="I28" s="798">
        <f>IF(H28=0,0,LOOKUP(H28,ﾃﾞｰﾀ入力!$C$3:'ﾃﾞｰﾀ入力'!$C$40,ﾃﾞｰﾀ入力!$D$3:'ﾃﾞｰﾀ入力'!$D$40))</f>
        <v>0</v>
      </c>
      <c r="J28" s="815"/>
      <c r="K28" s="816"/>
      <c r="L28" s="632">
        <f t="shared" ref="L28:AQ28" si="49">IF(AND(L$12&gt;=$J$28,L$12&lt;$K$28),"*",0)</f>
        <v>0</v>
      </c>
      <c r="M28" s="626">
        <f t="shared" si="49"/>
        <v>0</v>
      </c>
      <c r="N28" s="627">
        <f t="shared" si="49"/>
        <v>0</v>
      </c>
      <c r="O28" s="628">
        <f t="shared" si="49"/>
        <v>0</v>
      </c>
      <c r="P28" s="537">
        <f t="shared" si="49"/>
        <v>0</v>
      </c>
      <c r="Q28" s="539">
        <f t="shared" si="49"/>
        <v>0</v>
      </c>
      <c r="R28" s="541">
        <f t="shared" si="49"/>
        <v>0</v>
      </c>
      <c r="S28" s="539">
        <f t="shared" si="49"/>
        <v>0</v>
      </c>
      <c r="T28" s="537">
        <f t="shared" si="49"/>
        <v>0</v>
      </c>
      <c r="U28" s="538">
        <f t="shared" si="49"/>
        <v>0</v>
      </c>
      <c r="V28" s="539">
        <f t="shared" si="49"/>
        <v>0</v>
      </c>
      <c r="W28" s="540">
        <f t="shared" si="49"/>
        <v>0</v>
      </c>
      <c r="X28" s="539">
        <f t="shared" si="49"/>
        <v>0</v>
      </c>
      <c r="Y28" s="539">
        <f t="shared" si="49"/>
        <v>0</v>
      </c>
      <c r="Z28" s="724">
        <f t="shared" si="49"/>
        <v>0</v>
      </c>
      <c r="AA28" s="723">
        <f t="shared" si="49"/>
        <v>0</v>
      </c>
      <c r="AB28" s="721">
        <f t="shared" si="49"/>
        <v>0</v>
      </c>
      <c r="AC28" s="722">
        <f t="shared" si="49"/>
        <v>0</v>
      </c>
      <c r="AD28" s="723">
        <f t="shared" si="49"/>
        <v>0</v>
      </c>
      <c r="AE28" s="562">
        <f t="shared" si="49"/>
        <v>0</v>
      </c>
      <c r="AF28" s="723">
        <f t="shared" si="49"/>
        <v>0</v>
      </c>
      <c r="AG28" s="723">
        <f t="shared" si="49"/>
        <v>0</v>
      </c>
      <c r="AH28" s="724">
        <f t="shared" si="49"/>
        <v>0</v>
      </c>
      <c r="AI28" s="723">
        <f t="shared" si="49"/>
        <v>0</v>
      </c>
      <c r="AJ28" s="721">
        <f t="shared" si="49"/>
        <v>0</v>
      </c>
      <c r="AK28" s="722">
        <f t="shared" si="49"/>
        <v>0</v>
      </c>
      <c r="AL28" s="723">
        <f t="shared" si="49"/>
        <v>0</v>
      </c>
      <c r="AM28" s="562">
        <f t="shared" si="49"/>
        <v>0</v>
      </c>
      <c r="AN28" s="723">
        <f t="shared" si="49"/>
        <v>0</v>
      </c>
      <c r="AO28" s="723">
        <f t="shared" si="49"/>
        <v>0</v>
      </c>
      <c r="AP28" s="724">
        <f t="shared" si="49"/>
        <v>0</v>
      </c>
      <c r="AQ28" s="723">
        <f t="shared" si="49"/>
        <v>0</v>
      </c>
      <c r="AR28" s="721">
        <f t="shared" ref="AR28:BW28" si="50">IF(AND(AR$12&gt;=$J$28,AR$12&lt;$K$28),"*",0)</f>
        <v>0</v>
      </c>
      <c r="AS28" s="722">
        <f t="shared" si="50"/>
        <v>0</v>
      </c>
      <c r="AT28" s="723">
        <f t="shared" si="50"/>
        <v>0</v>
      </c>
      <c r="AU28" s="562">
        <f t="shared" si="50"/>
        <v>0</v>
      </c>
      <c r="AV28" s="723">
        <f t="shared" si="50"/>
        <v>0</v>
      </c>
      <c r="AW28" s="723">
        <f t="shared" si="50"/>
        <v>0</v>
      </c>
      <c r="AX28" s="724">
        <f t="shared" si="50"/>
        <v>0</v>
      </c>
      <c r="AY28" s="723">
        <f t="shared" si="50"/>
        <v>0</v>
      </c>
      <c r="AZ28" s="721">
        <f t="shared" si="50"/>
        <v>0</v>
      </c>
      <c r="BA28" s="722">
        <f t="shared" si="50"/>
        <v>0</v>
      </c>
      <c r="BB28" s="723">
        <f t="shared" si="50"/>
        <v>0</v>
      </c>
      <c r="BC28" s="562">
        <f t="shared" si="50"/>
        <v>0</v>
      </c>
      <c r="BD28" s="723">
        <f t="shared" si="50"/>
        <v>0</v>
      </c>
      <c r="BE28" s="723">
        <f t="shared" si="50"/>
        <v>0</v>
      </c>
      <c r="BF28" s="724">
        <f t="shared" si="50"/>
        <v>0</v>
      </c>
      <c r="BG28" s="723">
        <f t="shared" si="50"/>
        <v>0</v>
      </c>
      <c r="BH28" s="721">
        <f t="shared" si="50"/>
        <v>0</v>
      </c>
      <c r="BI28" s="722">
        <f t="shared" si="50"/>
        <v>0</v>
      </c>
      <c r="BJ28" s="723">
        <f t="shared" si="50"/>
        <v>0</v>
      </c>
      <c r="BK28" s="562">
        <f t="shared" si="50"/>
        <v>0</v>
      </c>
      <c r="BL28" s="723">
        <f t="shared" si="50"/>
        <v>0</v>
      </c>
      <c r="BM28" s="723">
        <f t="shared" si="50"/>
        <v>0</v>
      </c>
      <c r="BN28" s="724">
        <f t="shared" si="50"/>
        <v>0</v>
      </c>
      <c r="BO28" s="723">
        <f t="shared" si="50"/>
        <v>0</v>
      </c>
      <c r="BP28" s="721">
        <f t="shared" si="50"/>
        <v>0</v>
      </c>
      <c r="BQ28" s="722">
        <f t="shared" si="50"/>
        <v>0</v>
      </c>
      <c r="BR28" s="723">
        <f t="shared" si="50"/>
        <v>0</v>
      </c>
      <c r="BS28" s="562">
        <f t="shared" si="50"/>
        <v>0</v>
      </c>
      <c r="BT28" s="723">
        <f t="shared" si="50"/>
        <v>0</v>
      </c>
      <c r="BU28" s="723">
        <f t="shared" si="50"/>
        <v>0</v>
      </c>
      <c r="BV28" s="724">
        <f t="shared" si="50"/>
        <v>0</v>
      </c>
      <c r="BW28" s="539">
        <f t="shared" si="50"/>
        <v>0</v>
      </c>
      <c r="BX28" s="537">
        <f t="shared" ref="BX28:CM28" si="51">IF(AND(BX$12&gt;=$J$28,BX$12&lt;$K$28),"*",0)</f>
        <v>0</v>
      </c>
      <c r="BY28" s="538">
        <f t="shared" si="51"/>
        <v>0</v>
      </c>
      <c r="BZ28" s="539">
        <f t="shared" si="51"/>
        <v>0</v>
      </c>
      <c r="CA28" s="540">
        <f t="shared" si="51"/>
        <v>0</v>
      </c>
      <c r="CB28" s="539">
        <f t="shared" si="51"/>
        <v>0</v>
      </c>
      <c r="CC28" s="539">
        <f t="shared" si="51"/>
        <v>0</v>
      </c>
      <c r="CD28" s="541">
        <f t="shared" si="51"/>
        <v>0</v>
      </c>
      <c r="CE28" s="539">
        <f t="shared" si="51"/>
        <v>0</v>
      </c>
      <c r="CF28" s="537">
        <f t="shared" si="51"/>
        <v>0</v>
      </c>
      <c r="CG28" s="538">
        <f t="shared" si="51"/>
        <v>0</v>
      </c>
      <c r="CH28" s="539">
        <f t="shared" si="51"/>
        <v>0</v>
      </c>
      <c r="CI28" s="540">
        <f t="shared" si="51"/>
        <v>0</v>
      </c>
      <c r="CJ28" s="539">
        <f t="shared" si="51"/>
        <v>0</v>
      </c>
      <c r="CK28" s="539">
        <f t="shared" si="51"/>
        <v>0</v>
      </c>
      <c r="CL28" s="541">
        <f t="shared" si="51"/>
        <v>0</v>
      </c>
      <c r="CM28" s="539">
        <f t="shared" si="51"/>
        <v>0</v>
      </c>
      <c r="CN28" s="1128">
        <f t="shared" si="4"/>
        <v>0</v>
      </c>
      <c r="CO28" s="1129"/>
      <c r="CP28" s="1123">
        <f>IF(CN28=0,0,LOOKUP(CN28,ﾃﾞｰﾀ入力!$AR$13:'ﾃﾞｰﾀ入力'!$AR$34,ﾃﾞｰﾀ入力!$AS$13:'ﾃﾞｰﾀ入力'!$AS$34))</f>
        <v>0</v>
      </c>
      <c r="CQ28" s="1123"/>
      <c r="CR28" s="294">
        <f t="shared" si="5"/>
        <v>0</v>
      </c>
      <c r="CS28" s="294">
        <f t="shared" si="6"/>
        <v>0</v>
      </c>
      <c r="CT28" s="294">
        <f t="shared" si="7"/>
        <v>0</v>
      </c>
      <c r="CU28" s="295">
        <f t="shared" si="12"/>
        <v>0</v>
      </c>
      <c r="CV28" s="296">
        <f>IF(H28=0,0,LOOKUP(H28,ﾃﾞｰﾀ入力!$C$3:'ﾃﾞｰﾀ入力'!$C$52,ﾃﾞｰﾀ入力!$E$3:'ﾃﾞｰﾀ入力'!$E$51))</f>
        <v>0</v>
      </c>
      <c r="CW28" s="297">
        <f>IF(H28=0,0,LOOKUP(H28,ﾃﾞｰﾀ入力!$C$3:'ﾃﾞｰﾀ入力'!$C$52,ﾃﾞｰﾀ入力!$F$3:'ﾃﾞｰﾀ入力'!$F$51))</f>
        <v>0</v>
      </c>
      <c r="CY28" s="69"/>
      <c r="CZ28" s="69"/>
      <c r="DA28" s="69"/>
    </row>
    <row r="29" spans="1:105" ht="22.5" customHeight="1">
      <c r="A29" s="443">
        <f t="shared" si="8"/>
        <v>16</v>
      </c>
      <c r="B29" s="269" t="str">
        <f>ｼﾌﾄ原本!C20</f>
        <v>Y.Y</v>
      </c>
      <c r="C29" s="939" t="str">
        <f>ｼﾌﾄ原本!AE20</f>
        <v>X</v>
      </c>
      <c r="D29" s="435">
        <f>IF(COUNTIF($H$14:$H$30,16),VLOOKUP(16,$H$14:$CU$30,3,FALSE),0)</f>
        <v>0</v>
      </c>
      <c r="E29" s="423">
        <f>IF(COUNTIF($H$14:$H$30,16),VLOOKUP(16,$H$14:$CU$30,4,FALSE),0)</f>
        <v>0</v>
      </c>
      <c r="F29" s="426">
        <f>IF(COUNTIF($H$14:$H$30,16),VLOOKUP(16,$H$14:$CU$30,92,FALSE),0)</f>
        <v>0</v>
      </c>
      <c r="G29" s="436">
        <f>IF(COUNTIF($H$14:$H$30,16),VLOOKUP(16,$H$14:$CW$30,94,FALSE),0)</f>
        <v>0</v>
      </c>
      <c r="H29" s="810"/>
      <c r="I29" s="798">
        <f>IF(H29=0,0,LOOKUP(H29,ﾃﾞｰﾀ入力!$C$3:'ﾃﾞｰﾀ入力'!$C$40,ﾃﾞｰﾀ入力!$D$3:'ﾃﾞｰﾀ入力'!$D$40))</f>
        <v>0</v>
      </c>
      <c r="J29" s="815"/>
      <c r="K29" s="816"/>
      <c r="L29" s="632">
        <f t="shared" ref="L29:AQ29" si="52">IF(AND(L$12&gt;=$J$29,L$12&lt;$K$29),"*",0)</f>
        <v>0</v>
      </c>
      <c r="M29" s="626">
        <f t="shared" si="52"/>
        <v>0</v>
      </c>
      <c r="N29" s="627">
        <f t="shared" si="52"/>
        <v>0</v>
      </c>
      <c r="O29" s="628">
        <f t="shared" si="52"/>
        <v>0</v>
      </c>
      <c r="P29" s="537">
        <f t="shared" si="52"/>
        <v>0</v>
      </c>
      <c r="Q29" s="539">
        <f t="shared" si="52"/>
        <v>0</v>
      </c>
      <c r="R29" s="541">
        <f t="shared" si="52"/>
        <v>0</v>
      </c>
      <c r="S29" s="539">
        <f t="shared" si="52"/>
        <v>0</v>
      </c>
      <c r="T29" s="537">
        <f t="shared" si="52"/>
        <v>0</v>
      </c>
      <c r="U29" s="538">
        <f t="shared" si="52"/>
        <v>0</v>
      </c>
      <c r="V29" s="539">
        <f t="shared" si="52"/>
        <v>0</v>
      </c>
      <c r="W29" s="540">
        <f t="shared" si="52"/>
        <v>0</v>
      </c>
      <c r="X29" s="539">
        <f t="shared" si="52"/>
        <v>0</v>
      </c>
      <c r="Y29" s="539">
        <f t="shared" si="52"/>
        <v>0</v>
      </c>
      <c r="Z29" s="541">
        <f t="shared" si="52"/>
        <v>0</v>
      </c>
      <c r="AA29" s="539">
        <f t="shared" si="52"/>
        <v>0</v>
      </c>
      <c r="AB29" s="537">
        <f t="shared" si="52"/>
        <v>0</v>
      </c>
      <c r="AC29" s="538">
        <f t="shared" si="52"/>
        <v>0</v>
      </c>
      <c r="AD29" s="539">
        <f t="shared" si="52"/>
        <v>0</v>
      </c>
      <c r="AE29" s="540">
        <f t="shared" si="52"/>
        <v>0</v>
      </c>
      <c r="AF29" s="539">
        <f t="shared" si="52"/>
        <v>0</v>
      </c>
      <c r="AG29" s="539">
        <f t="shared" si="52"/>
        <v>0</v>
      </c>
      <c r="AH29" s="541">
        <f t="shared" si="52"/>
        <v>0</v>
      </c>
      <c r="AI29" s="539">
        <f t="shared" si="52"/>
        <v>0</v>
      </c>
      <c r="AJ29" s="537">
        <f t="shared" si="52"/>
        <v>0</v>
      </c>
      <c r="AK29" s="538">
        <f t="shared" si="52"/>
        <v>0</v>
      </c>
      <c r="AL29" s="539">
        <f t="shared" si="52"/>
        <v>0</v>
      </c>
      <c r="AM29" s="540">
        <f t="shared" si="52"/>
        <v>0</v>
      </c>
      <c r="AN29" s="539">
        <f t="shared" si="52"/>
        <v>0</v>
      </c>
      <c r="AO29" s="539">
        <f t="shared" si="52"/>
        <v>0</v>
      </c>
      <c r="AP29" s="541">
        <f t="shared" si="52"/>
        <v>0</v>
      </c>
      <c r="AQ29" s="539">
        <f t="shared" si="52"/>
        <v>0</v>
      </c>
      <c r="AR29" s="537">
        <f t="shared" ref="AR29:BW29" si="53">IF(AND(AR$12&gt;=$J$29,AR$12&lt;$K$29),"*",0)</f>
        <v>0</v>
      </c>
      <c r="AS29" s="538">
        <f t="shared" si="53"/>
        <v>0</v>
      </c>
      <c r="AT29" s="539">
        <f t="shared" si="53"/>
        <v>0</v>
      </c>
      <c r="AU29" s="540">
        <f t="shared" si="53"/>
        <v>0</v>
      </c>
      <c r="AV29" s="539">
        <f t="shared" si="53"/>
        <v>0</v>
      </c>
      <c r="AW29" s="539">
        <f t="shared" si="53"/>
        <v>0</v>
      </c>
      <c r="AX29" s="541">
        <f t="shared" si="53"/>
        <v>0</v>
      </c>
      <c r="AY29" s="539">
        <f t="shared" si="53"/>
        <v>0</v>
      </c>
      <c r="AZ29" s="537">
        <f t="shared" si="53"/>
        <v>0</v>
      </c>
      <c r="BA29" s="538">
        <f t="shared" si="53"/>
        <v>0</v>
      </c>
      <c r="BB29" s="539">
        <f t="shared" si="53"/>
        <v>0</v>
      </c>
      <c r="BC29" s="540">
        <f t="shared" si="53"/>
        <v>0</v>
      </c>
      <c r="BD29" s="539">
        <f t="shared" si="53"/>
        <v>0</v>
      </c>
      <c r="BE29" s="539">
        <f t="shared" si="53"/>
        <v>0</v>
      </c>
      <c r="BF29" s="541">
        <f t="shared" si="53"/>
        <v>0</v>
      </c>
      <c r="BG29" s="539">
        <f t="shared" si="53"/>
        <v>0</v>
      </c>
      <c r="BH29" s="537">
        <f t="shared" si="53"/>
        <v>0</v>
      </c>
      <c r="BI29" s="538">
        <f t="shared" si="53"/>
        <v>0</v>
      </c>
      <c r="BJ29" s="539">
        <f t="shared" si="53"/>
        <v>0</v>
      </c>
      <c r="BK29" s="540">
        <f t="shared" si="53"/>
        <v>0</v>
      </c>
      <c r="BL29" s="539">
        <f t="shared" si="53"/>
        <v>0</v>
      </c>
      <c r="BM29" s="539">
        <f t="shared" si="53"/>
        <v>0</v>
      </c>
      <c r="BN29" s="541">
        <f t="shared" si="53"/>
        <v>0</v>
      </c>
      <c r="BO29" s="539">
        <f t="shared" si="53"/>
        <v>0</v>
      </c>
      <c r="BP29" s="537">
        <f t="shared" si="53"/>
        <v>0</v>
      </c>
      <c r="BQ29" s="538">
        <f t="shared" si="53"/>
        <v>0</v>
      </c>
      <c r="BR29" s="539">
        <f t="shared" si="53"/>
        <v>0</v>
      </c>
      <c r="BS29" s="540">
        <f t="shared" si="53"/>
        <v>0</v>
      </c>
      <c r="BT29" s="539">
        <f t="shared" si="53"/>
        <v>0</v>
      </c>
      <c r="BU29" s="539">
        <f t="shared" si="53"/>
        <v>0</v>
      </c>
      <c r="BV29" s="541">
        <f t="shared" si="53"/>
        <v>0</v>
      </c>
      <c r="BW29" s="539">
        <f t="shared" si="53"/>
        <v>0</v>
      </c>
      <c r="BX29" s="537">
        <f t="shared" ref="BX29:CM29" si="54">IF(AND(BX$12&gt;=$J$29,BX$12&lt;$K$29),"*",0)</f>
        <v>0</v>
      </c>
      <c r="BY29" s="538">
        <f t="shared" si="54"/>
        <v>0</v>
      </c>
      <c r="BZ29" s="539">
        <f t="shared" si="54"/>
        <v>0</v>
      </c>
      <c r="CA29" s="540">
        <f t="shared" si="54"/>
        <v>0</v>
      </c>
      <c r="CB29" s="539">
        <f t="shared" si="54"/>
        <v>0</v>
      </c>
      <c r="CC29" s="539">
        <f t="shared" si="54"/>
        <v>0</v>
      </c>
      <c r="CD29" s="541">
        <f t="shared" si="54"/>
        <v>0</v>
      </c>
      <c r="CE29" s="539">
        <f t="shared" si="54"/>
        <v>0</v>
      </c>
      <c r="CF29" s="537">
        <f t="shared" si="54"/>
        <v>0</v>
      </c>
      <c r="CG29" s="538">
        <f t="shared" si="54"/>
        <v>0</v>
      </c>
      <c r="CH29" s="539">
        <f t="shared" si="54"/>
        <v>0</v>
      </c>
      <c r="CI29" s="540">
        <f t="shared" si="54"/>
        <v>0</v>
      </c>
      <c r="CJ29" s="539">
        <f t="shared" si="54"/>
        <v>0</v>
      </c>
      <c r="CK29" s="539">
        <f t="shared" si="54"/>
        <v>0</v>
      </c>
      <c r="CL29" s="541">
        <f t="shared" si="54"/>
        <v>0</v>
      </c>
      <c r="CM29" s="539">
        <f t="shared" si="54"/>
        <v>0</v>
      </c>
      <c r="CN29" s="1128">
        <f t="shared" si="4"/>
        <v>0</v>
      </c>
      <c r="CO29" s="1129"/>
      <c r="CP29" s="1123">
        <f>IF(CN29=0,0,LOOKUP(CN29,ﾃﾞｰﾀ入力!$AR$13:'ﾃﾞｰﾀ入力'!$AR$34,ﾃﾞｰﾀ入力!$AS$13:'ﾃﾞｰﾀ入力'!$AS$34))</f>
        <v>0</v>
      </c>
      <c r="CQ29" s="1123"/>
      <c r="CR29" s="294">
        <f t="shared" si="5"/>
        <v>0</v>
      </c>
      <c r="CS29" s="294">
        <f t="shared" si="6"/>
        <v>0</v>
      </c>
      <c r="CT29" s="294">
        <f t="shared" si="7"/>
        <v>0</v>
      </c>
      <c r="CU29" s="295">
        <f t="shared" si="12"/>
        <v>0</v>
      </c>
      <c r="CV29" s="296">
        <f>IF(H29=0,0,LOOKUP(H29,ﾃﾞｰﾀ入力!$C$3:'ﾃﾞｰﾀ入力'!$C$52,ﾃﾞｰﾀ入力!$E$3:'ﾃﾞｰﾀ入力'!$E$51))</f>
        <v>0</v>
      </c>
      <c r="CW29" s="297">
        <f>IF(H29=0,0,LOOKUP(H29,ﾃﾞｰﾀ入力!$C$3:'ﾃﾞｰﾀ入力'!$C$52,ﾃﾞｰﾀ入力!$F$3:'ﾃﾞｰﾀ入力'!$F$51))</f>
        <v>0</v>
      </c>
      <c r="CY29" s="69"/>
      <c r="CZ29" s="69"/>
      <c r="DA29" s="69"/>
    </row>
    <row r="30" spans="1:105" ht="22.5" customHeight="1" thickBot="1">
      <c r="A30" s="443">
        <f t="shared" si="8"/>
        <v>17</v>
      </c>
      <c r="B30" s="269" t="str">
        <f>ｼﾌﾄ原本!C21</f>
        <v>S.U</v>
      </c>
      <c r="C30" s="939" t="str">
        <f>ｼﾌﾄ原本!AE21</f>
        <v>X</v>
      </c>
      <c r="D30" s="435">
        <f>IF(COUNTIF($H$14:$H$30,17),VLOOKUP(17,$H$14:$CU$30,3,FALSE),0)</f>
        <v>0</v>
      </c>
      <c r="E30" s="423">
        <f>IF(COUNTIF($H$14:$H$30,17),VLOOKUP(17,$H$14:$CU$30,4,FALSE),0)</f>
        <v>0</v>
      </c>
      <c r="F30" s="426">
        <f>IF(COUNTIF($H$14:$H$30,17),VLOOKUP(17,$H$14:$CU$30,92,FALSE),0)</f>
        <v>0</v>
      </c>
      <c r="G30" s="436">
        <f>IF(COUNTIF($H$14:$H$30,17),VLOOKUP(17,$H$14:$CW$30,94,FALSE),0)</f>
        <v>0</v>
      </c>
      <c r="H30" s="810"/>
      <c r="I30" s="803">
        <f>IF(H30=0,0,LOOKUP(H30,ﾃﾞｰﾀ入力!$C$3:'ﾃﾞｰﾀ入力'!$C$40,ﾃﾞｰﾀ入力!$D$3:'ﾃﾞｰﾀ入力'!$D$40))</f>
        <v>0</v>
      </c>
      <c r="J30" s="817"/>
      <c r="K30" s="818"/>
      <c r="L30" s="657">
        <f t="shared" ref="L30:AQ30" si="55">IF(AND(L12&gt;=$J$30,L12&lt;$K$30),"*",0)</f>
        <v>0</v>
      </c>
      <c r="M30" s="658">
        <f t="shared" si="55"/>
        <v>0</v>
      </c>
      <c r="N30" s="659">
        <f t="shared" si="55"/>
        <v>0</v>
      </c>
      <c r="O30" s="660">
        <f t="shared" si="55"/>
        <v>0</v>
      </c>
      <c r="P30" s="552">
        <f t="shared" si="55"/>
        <v>0</v>
      </c>
      <c r="Q30" s="651">
        <f t="shared" si="55"/>
        <v>0</v>
      </c>
      <c r="R30" s="652">
        <f t="shared" si="55"/>
        <v>0</v>
      </c>
      <c r="S30" s="651">
        <f t="shared" si="55"/>
        <v>0</v>
      </c>
      <c r="T30" s="653">
        <f t="shared" si="55"/>
        <v>0</v>
      </c>
      <c r="U30" s="654">
        <f t="shared" si="55"/>
        <v>0</v>
      </c>
      <c r="V30" s="651">
        <f t="shared" si="55"/>
        <v>0</v>
      </c>
      <c r="W30" s="650">
        <f t="shared" si="55"/>
        <v>0</v>
      </c>
      <c r="X30" s="651">
        <f t="shared" si="55"/>
        <v>0</v>
      </c>
      <c r="Y30" s="651">
        <f t="shared" si="55"/>
        <v>0</v>
      </c>
      <c r="Z30" s="652">
        <f t="shared" si="55"/>
        <v>0</v>
      </c>
      <c r="AA30" s="651">
        <f t="shared" si="55"/>
        <v>0</v>
      </c>
      <c r="AB30" s="653">
        <f t="shared" si="55"/>
        <v>0</v>
      </c>
      <c r="AC30" s="654">
        <f t="shared" si="55"/>
        <v>0</v>
      </c>
      <c r="AD30" s="651">
        <f t="shared" si="55"/>
        <v>0</v>
      </c>
      <c r="AE30" s="650">
        <f t="shared" si="55"/>
        <v>0</v>
      </c>
      <c r="AF30" s="651">
        <f t="shared" si="55"/>
        <v>0</v>
      </c>
      <c r="AG30" s="651">
        <f t="shared" si="55"/>
        <v>0</v>
      </c>
      <c r="AH30" s="652">
        <f t="shared" si="55"/>
        <v>0</v>
      </c>
      <c r="AI30" s="651">
        <f t="shared" si="55"/>
        <v>0</v>
      </c>
      <c r="AJ30" s="653">
        <f t="shared" si="55"/>
        <v>0</v>
      </c>
      <c r="AK30" s="654">
        <f t="shared" si="55"/>
        <v>0</v>
      </c>
      <c r="AL30" s="651">
        <f t="shared" si="55"/>
        <v>0</v>
      </c>
      <c r="AM30" s="650">
        <f t="shared" si="55"/>
        <v>0</v>
      </c>
      <c r="AN30" s="651">
        <f t="shared" si="55"/>
        <v>0</v>
      </c>
      <c r="AO30" s="651">
        <f t="shared" si="55"/>
        <v>0</v>
      </c>
      <c r="AP30" s="652">
        <f t="shared" si="55"/>
        <v>0</v>
      </c>
      <c r="AQ30" s="651">
        <f t="shared" si="55"/>
        <v>0</v>
      </c>
      <c r="AR30" s="653">
        <f t="shared" ref="AR30:BW30" si="56">IF(AND(AR12&gt;=$J$30,AR12&lt;$K$30),"*",0)</f>
        <v>0</v>
      </c>
      <c r="AS30" s="654">
        <f t="shared" si="56"/>
        <v>0</v>
      </c>
      <c r="AT30" s="651">
        <f t="shared" si="56"/>
        <v>0</v>
      </c>
      <c r="AU30" s="650">
        <f t="shared" si="56"/>
        <v>0</v>
      </c>
      <c r="AV30" s="651">
        <f t="shared" si="56"/>
        <v>0</v>
      </c>
      <c r="AW30" s="651">
        <f t="shared" si="56"/>
        <v>0</v>
      </c>
      <c r="AX30" s="652">
        <f t="shared" si="56"/>
        <v>0</v>
      </c>
      <c r="AY30" s="651">
        <f t="shared" si="56"/>
        <v>0</v>
      </c>
      <c r="AZ30" s="653">
        <f t="shared" si="56"/>
        <v>0</v>
      </c>
      <c r="BA30" s="654">
        <f t="shared" si="56"/>
        <v>0</v>
      </c>
      <c r="BB30" s="651">
        <f t="shared" si="56"/>
        <v>0</v>
      </c>
      <c r="BC30" s="650">
        <f t="shared" si="56"/>
        <v>0</v>
      </c>
      <c r="BD30" s="651">
        <f t="shared" si="56"/>
        <v>0</v>
      </c>
      <c r="BE30" s="651">
        <f t="shared" si="56"/>
        <v>0</v>
      </c>
      <c r="BF30" s="652">
        <f t="shared" si="56"/>
        <v>0</v>
      </c>
      <c r="BG30" s="651">
        <f t="shared" si="56"/>
        <v>0</v>
      </c>
      <c r="BH30" s="653">
        <f t="shared" si="56"/>
        <v>0</v>
      </c>
      <c r="BI30" s="654">
        <f t="shared" si="56"/>
        <v>0</v>
      </c>
      <c r="BJ30" s="651">
        <f t="shared" si="56"/>
        <v>0</v>
      </c>
      <c r="BK30" s="650">
        <f t="shared" si="56"/>
        <v>0</v>
      </c>
      <c r="BL30" s="651">
        <f t="shared" si="56"/>
        <v>0</v>
      </c>
      <c r="BM30" s="651">
        <f t="shared" si="56"/>
        <v>0</v>
      </c>
      <c r="BN30" s="652">
        <f t="shared" si="56"/>
        <v>0</v>
      </c>
      <c r="BO30" s="651">
        <f t="shared" si="56"/>
        <v>0</v>
      </c>
      <c r="BP30" s="653">
        <f t="shared" si="56"/>
        <v>0</v>
      </c>
      <c r="BQ30" s="654">
        <f t="shared" si="56"/>
        <v>0</v>
      </c>
      <c r="BR30" s="651">
        <f t="shared" si="56"/>
        <v>0</v>
      </c>
      <c r="BS30" s="650">
        <f t="shared" si="56"/>
        <v>0</v>
      </c>
      <c r="BT30" s="651">
        <f t="shared" si="56"/>
        <v>0</v>
      </c>
      <c r="BU30" s="651">
        <f t="shared" si="56"/>
        <v>0</v>
      </c>
      <c r="BV30" s="652">
        <f t="shared" si="56"/>
        <v>0</v>
      </c>
      <c r="BW30" s="651">
        <f t="shared" si="56"/>
        <v>0</v>
      </c>
      <c r="BX30" s="653">
        <f t="shared" ref="BX30:CM30" si="57">IF(AND(BX12&gt;=$J$30,BX12&lt;$K$30),"*",0)</f>
        <v>0</v>
      </c>
      <c r="BY30" s="654">
        <f t="shared" si="57"/>
        <v>0</v>
      </c>
      <c r="BZ30" s="651">
        <f t="shared" si="57"/>
        <v>0</v>
      </c>
      <c r="CA30" s="650">
        <f t="shared" si="57"/>
        <v>0</v>
      </c>
      <c r="CB30" s="651">
        <f t="shared" si="57"/>
        <v>0</v>
      </c>
      <c r="CC30" s="651">
        <f t="shared" si="57"/>
        <v>0</v>
      </c>
      <c r="CD30" s="652">
        <f t="shared" si="57"/>
        <v>0</v>
      </c>
      <c r="CE30" s="651">
        <f t="shared" si="57"/>
        <v>0</v>
      </c>
      <c r="CF30" s="653">
        <f t="shared" si="57"/>
        <v>0</v>
      </c>
      <c r="CG30" s="654">
        <f t="shared" si="57"/>
        <v>0</v>
      </c>
      <c r="CH30" s="651">
        <f t="shared" si="57"/>
        <v>0</v>
      </c>
      <c r="CI30" s="650">
        <f t="shared" si="57"/>
        <v>0</v>
      </c>
      <c r="CJ30" s="651">
        <f t="shared" si="57"/>
        <v>0</v>
      </c>
      <c r="CK30" s="651">
        <f t="shared" si="57"/>
        <v>0</v>
      </c>
      <c r="CL30" s="652">
        <f t="shared" si="57"/>
        <v>0</v>
      </c>
      <c r="CM30" s="651">
        <f t="shared" si="57"/>
        <v>0</v>
      </c>
      <c r="CN30" s="1393">
        <f t="shared" si="4"/>
        <v>0</v>
      </c>
      <c r="CO30" s="1394"/>
      <c r="CP30" s="1392">
        <f>IF(CN30=0,0,LOOKUP(CN30,ﾃﾞｰﾀ入力!$AR$13:'ﾃﾞｰﾀ入力'!$AR$34,ﾃﾞｰﾀ入力!$AS$13:'ﾃﾞｰﾀ入力'!$AS$34))</f>
        <v>0</v>
      </c>
      <c r="CQ30" s="1392"/>
      <c r="CR30" s="307">
        <f t="shared" si="5"/>
        <v>0</v>
      </c>
      <c r="CS30" s="307">
        <f t="shared" si="6"/>
        <v>0</v>
      </c>
      <c r="CT30" s="307">
        <f t="shared" si="7"/>
        <v>0</v>
      </c>
      <c r="CU30" s="308">
        <f t="shared" si="12"/>
        <v>0</v>
      </c>
      <c r="CV30" s="309">
        <f>IF(H30=0,0,LOOKUP(H30,ﾃﾞｰﾀ入力!$C$3:'ﾃﾞｰﾀ入力'!$C$52,ﾃﾞｰﾀ入力!$E$3:'ﾃﾞｰﾀ入力'!$E$51))</f>
        <v>0</v>
      </c>
      <c r="CW30" s="310">
        <f>IF(H30=0,0,LOOKUP(H30,ﾃﾞｰﾀ入力!$C$3:'ﾃﾞｰﾀ入力'!$C$52,ﾃﾞｰﾀ入力!$F$3:'ﾃﾞｰﾀ入力'!$F$51))</f>
        <v>0</v>
      </c>
      <c r="CY30" s="69"/>
      <c r="CZ30" s="69"/>
      <c r="DA30" s="69"/>
    </row>
    <row r="31" spans="1:105" ht="22.5" customHeight="1" thickBot="1">
      <c r="A31" s="443">
        <f t="shared" si="8"/>
        <v>18</v>
      </c>
      <c r="B31" s="269" t="str">
        <f>ｼﾌﾄ原本!C22</f>
        <v>A.A</v>
      </c>
      <c r="C31" s="939" t="str">
        <f>ｼﾌﾄ原本!AE22</f>
        <v>X</v>
      </c>
      <c r="D31" s="435">
        <f>IF(COUNTIF($H$14:$H$30,18),VLOOKUP(18,$H$14:$CU$30,3,FALSE),0)</f>
        <v>0</v>
      </c>
      <c r="E31" s="429">
        <f>IF(COUNTIF($H$14:$H$30,18),VLOOKUP(18,$H$14:$CU$30,4,FALSE),0)</f>
        <v>0</v>
      </c>
      <c r="F31" s="430">
        <f>IF(COUNTIF($H$14:$H$30,18),VLOOKUP(18,$H$14:$CU$30,92,FALSE),0)</f>
        <v>0</v>
      </c>
      <c r="G31" s="431">
        <f>IF(COUNTIF($H$14:$H$30,18),VLOOKUP(18,$H$14:$CW$30,94,FALSE),0)</f>
        <v>0</v>
      </c>
      <c r="I31" s="311">
        <f>COUNT(H14:H30)</f>
        <v>6</v>
      </c>
      <c r="J31" s="382" t="s">
        <v>187</v>
      </c>
      <c r="K31" s="383"/>
      <c r="L31" s="1391">
        <f>(68-COUNT(L$14:O$30))/4</f>
        <v>0</v>
      </c>
      <c r="M31" s="1391"/>
      <c r="N31" s="1391"/>
      <c r="O31" s="1391"/>
      <c r="P31" s="1391">
        <f>(68-COUNT(P$14:S$30))/4</f>
        <v>0.5</v>
      </c>
      <c r="Q31" s="1391"/>
      <c r="R31" s="1391"/>
      <c r="S31" s="1391"/>
      <c r="T31" s="1391">
        <f>(68-COUNT(T$14:W$30))/4</f>
        <v>2</v>
      </c>
      <c r="U31" s="1391"/>
      <c r="V31" s="1391"/>
      <c r="W31" s="1391"/>
      <c r="X31" s="1391">
        <f>(68-COUNT(X$14:AA$30))/4</f>
        <v>2</v>
      </c>
      <c r="Y31" s="1391"/>
      <c r="Z31" s="1391"/>
      <c r="AA31" s="1391"/>
      <c r="AB31" s="1391">
        <f>(68-COUNT(AB$14:AE$30))/4</f>
        <v>3</v>
      </c>
      <c r="AC31" s="1391"/>
      <c r="AD31" s="1391"/>
      <c r="AE31" s="1391"/>
      <c r="AF31" s="1391">
        <f>(68-COUNT(AF$14:AI$30))/4</f>
        <v>3</v>
      </c>
      <c r="AG31" s="1391"/>
      <c r="AH31" s="1391"/>
      <c r="AI31" s="1391"/>
      <c r="AJ31" s="1391">
        <f>(68-COUNT(AJ$14:AM$30))/4</f>
        <v>3</v>
      </c>
      <c r="AK31" s="1391"/>
      <c r="AL31" s="1391"/>
      <c r="AM31" s="1391"/>
      <c r="AN31" s="1391">
        <f>(68-COUNT(AN$14:AQ$30))/4</f>
        <v>4</v>
      </c>
      <c r="AO31" s="1391"/>
      <c r="AP31" s="1391"/>
      <c r="AQ31" s="1391"/>
      <c r="AR31" s="1391">
        <f>(68-COUNT(AR$14:AU$30))/4</f>
        <v>4</v>
      </c>
      <c r="AS31" s="1391"/>
      <c r="AT31" s="1391"/>
      <c r="AU31" s="1391"/>
      <c r="AV31" s="1391">
        <f>(68-COUNT(AV$14:AY$30))/4</f>
        <v>4</v>
      </c>
      <c r="AW31" s="1391"/>
      <c r="AX31" s="1391"/>
      <c r="AY31" s="1391"/>
      <c r="AZ31" s="1391">
        <f>(68-COUNT(AZ$14:BC$30))/4</f>
        <v>4</v>
      </c>
      <c r="BA31" s="1391"/>
      <c r="BB31" s="1391"/>
      <c r="BC31" s="1391"/>
      <c r="BD31" s="1391">
        <f>(68-COUNT(BD$14:BG$30))/4</f>
        <v>4</v>
      </c>
      <c r="BE31" s="1391"/>
      <c r="BF31" s="1391"/>
      <c r="BG31" s="1391"/>
      <c r="BH31" s="1391">
        <f>(68-COUNT(BH$14:BK$30))/4</f>
        <v>5</v>
      </c>
      <c r="BI31" s="1391"/>
      <c r="BJ31" s="1391"/>
      <c r="BK31" s="1391"/>
      <c r="BL31" s="1391">
        <f>(68-COUNT(BL$14:BO$30))/4</f>
        <v>4</v>
      </c>
      <c r="BM31" s="1391"/>
      <c r="BN31" s="1391"/>
      <c r="BO31" s="1391"/>
      <c r="BP31" s="1391">
        <f>(68-COUNT(BP$14:BS$30))/4</f>
        <v>3</v>
      </c>
      <c r="BQ31" s="1391"/>
      <c r="BR31" s="1391"/>
      <c r="BS31" s="1391"/>
      <c r="BT31" s="1391">
        <f>(68-COUNT(BT$14:BW$30))/4</f>
        <v>3</v>
      </c>
      <c r="BU31" s="1391"/>
      <c r="BV31" s="1391"/>
      <c r="BW31" s="1391"/>
      <c r="BX31" s="1391">
        <f>(68-COUNT(BX$14:CA$30))/4</f>
        <v>2.5</v>
      </c>
      <c r="BY31" s="1391"/>
      <c r="BZ31" s="1391"/>
      <c r="CA31" s="1391"/>
      <c r="CB31" s="1391">
        <f>(68-COUNT(CB$14:CE$30))/4</f>
        <v>1.5</v>
      </c>
      <c r="CC31" s="1391"/>
      <c r="CD31" s="1391"/>
      <c r="CE31" s="1391"/>
      <c r="CF31" s="1391">
        <f>(68-COUNT(CF$14:CI$30))/4</f>
        <v>0</v>
      </c>
      <c r="CG31" s="1391"/>
      <c r="CH31" s="1391"/>
      <c r="CI31" s="1391"/>
      <c r="CJ31" s="1391">
        <f>(68-COUNT(CJ$14:CM$30))/4</f>
        <v>0</v>
      </c>
      <c r="CK31" s="1391"/>
      <c r="CL31" s="1391"/>
      <c r="CM31" s="1395"/>
      <c r="CN31" s="1159">
        <f>SUM(CN14:CN30)</f>
        <v>52.5</v>
      </c>
      <c r="CO31" s="1160"/>
      <c r="CP31" s="1141">
        <f>SUM(CP14:CP30)</f>
        <v>46.75</v>
      </c>
      <c r="CQ31" s="1141"/>
      <c r="CR31" s="312">
        <f>SUM(CR14:CR30)</f>
        <v>4.5</v>
      </c>
      <c r="CS31" s="312">
        <f>SUM(CS14:CS30)</f>
        <v>1.5</v>
      </c>
      <c r="CT31" s="312">
        <f>SUM(CT14:CT30)</f>
        <v>0.75</v>
      </c>
      <c r="CU31" s="313">
        <f ca="1">SUM(CU14:CU30)</f>
        <v>68989.75</v>
      </c>
      <c r="CV31" s="314"/>
      <c r="CW31" s="315">
        <f ca="1">SUM(CW14:CW30)</f>
        <v>1884</v>
      </c>
      <c r="CY31" s="69"/>
      <c r="CZ31" s="69"/>
      <c r="DA31" s="69"/>
    </row>
    <row r="32" spans="1:105" ht="22.5" customHeight="1" thickBot="1">
      <c r="A32" s="443">
        <f t="shared" si="8"/>
        <v>19</v>
      </c>
      <c r="B32" s="269" t="str">
        <f>ｼﾌﾄ原本!C23</f>
        <v>E.U</v>
      </c>
      <c r="C32" s="939" t="str">
        <f>ｼﾌﾄ原本!AE23</f>
        <v>X</v>
      </c>
      <c r="D32" s="435">
        <f>IF(COUNTIF($H$14:$H$30,19),VLOOKUP(19,$H$14:$CU$30,3,FALSE),0)</f>
        <v>0</v>
      </c>
      <c r="E32" s="429">
        <f>IF(COUNTIF($H$14:$H$30,19),VLOOKUP(19,$H$14:$CU$30,4,FALSE),0)</f>
        <v>0</v>
      </c>
      <c r="F32" s="430">
        <f>IF(COUNTIF($H$14:$H$30,19),VLOOKUP(19,$H$14:$CU$30,92,FALSE),0)</f>
        <v>0</v>
      </c>
      <c r="G32" s="431">
        <f>IF(COUNTIF($H$14:$H$30,19),VLOOKUP(19,$H$14:$CW$30,94,FALSE),0)</f>
        <v>0</v>
      </c>
      <c r="I32" s="316"/>
      <c r="J32" s="1474" t="s">
        <v>188</v>
      </c>
      <c r="K32" s="1475"/>
      <c r="L32" s="1300" t="str">
        <f>IF(ISERROR(L3*1000/(L31-L8-L10)),"",(L3*1000/(L31-L8-L10)))</f>
        <v/>
      </c>
      <c r="M32" s="1300"/>
      <c r="N32" s="1300"/>
      <c r="O32" s="1300"/>
      <c r="P32" s="1300">
        <f>IF(ISERROR(P3*1000/(P31-P8-P10)),"",(P3*1000/(P31-P8-P10)))</f>
        <v>0</v>
      </c>
      <c r="Q32" s="1300"/>
      <c r="R32" s="1300"/>
      <c r="S32" s="1300"/>
      <c r="T32" s="1300">
        <f>IF(ISERROR(T3*1000/(T31-T8-T10)),"",(T3*1000/(T31-T8-T10)))</f>
        <v>0</v>
      </c>
      <c r="U32" s="1300"/>
      <c r="V32" s="1300"/>
      <c r="W32" s="1300"/>
      <c r="X32" s="1300">
        <f>IF(ISERROR(X3*1000/(X31-X8-X10)),"",X3*1000/(X31-X8-X10))</f>
        <v>3500</v>
      </c>
      <c r="Y32" s="1300"/>
      <c r="Z32" s="1300"/>
      <c r="AA32" s="1300"/>
      <c r="AB32" s="1300">
        <f>IF(ISERROR(AB3*1000/(AB31-AB8-AB10)),"",AB3*1000/(AB31-AB8-AB10))</f>
        <v>4333.333333333333</v>
      </c>
      <c r="AC32" s="1300"/>
      <c r="AD32" s="1300"/>
      <c r="AE32" s="1300"/>
      <c r="AF32" s="1300">
        <f>IF(ISERROR(AF3*1000/(AF31-AF8-AF10)),"",AF3*1000/(AF31-AF8-AF10))</f>
        <v>4333.333333333333</v>
      </c>
      <c r="AG32" s="1300"/>
      <c r="AH32" s="1300"/>
      <c r="AI32" s="1300"/>
      <c r="AJ32" s="1300">
        <f>IF(ISERROR(AJ3*1000/(AJ31-AJ8-AJ10)),"",AJ3*1000/(AJ31-AJ8-AJ10))</f>
        <v>6000</v>
      </c>
      <c r="AK32" s="1300"/>
      <c r="AL32" s="1300"/>
      <c r="AM32" s="1300"/>
      <c r="AN32" s="1300">
        <f>IF(ISERROR(AN3*1000/(AN31-AN8-AN10)),"",AN3*1000/(AN31-AN8-AN10))</f>
        <v>7000</v>
      </c>
      <c r="AO32" s="1300"/>
      <c r="AP32" s="1300"/>
      <c r="AQ32" s="1300"/>
      <c r="AR32" s="1300">
        <f>IF(ISERROR(AR3*1000/(AR31-AR8-AR10)),"",AR3*1000/(AR31-AR8-AR10))</f>
        <v>7750</v>
      </c>
      <c r="AS32" s="1300"/>
      <c r="AT32" s="1300"/>
      <c r="AU32" s="1300"/>
      <c r="AV32" s="1300">
        <f>IF(ISERROR(AV3*1000/(AV31-AV8-AV10)),"",AV3*1000/(AV31-AV8-AV10))</f>
        <v>7500</v>
      </c>
      <c r="AW32" s="1300"/>
      <c r="AX32" s="1300"/>
      <c r="AY32" s="1300"/>
      <c r="AZ32" s="1300">
        <f>IF(ISERROR(AZ3*1000/(AZ31-AZ8-AZ10)),"",AZ3*1000/(AZ31-AZ8-AZ10))</f>
        <v>8000</v>
      </c>
      <c r="BA32" s="1300"/>
      <c r="BB32" s="1300"/>
      <c r="BC32" s="1300"/>
      <c r="BD32" s="1300">
        <f>IF(ISERROR(BD3*1000/(BD31-BD8-BD10)),"",BD3*1000/(BD31-BD8-BD10))</f>
        <v>7500</v>
      </c>
      <c r="BE32" s="1300"/>
      <c r="BF32" s="1300"/>
      <c r="BG32" s="1300"/>
      <c r="BH32" s="1300">
        <f>IF(ISERROR(BH3*1000/(BH31-BH8-BH10)),"",BH3*1000/(BH31-BH8-BH10))</f>
        <v>4200</v>
      </c>
      <c r="BI32" s="1300"/>
      <c r="BJ32" s="1300"/>
      <c r="BK32" s="1300"/>
      <c r="BL32" s="1300">
        <f>IF(ISERROR(BL3*1000/(BL31-BL8-BL10)),"",BL3*1000/(BL31-BL8-BL10))</f>
        <v>3750</v>
      </c>
      <c r="BM32" s="1300"/>
      <c r="BN32" s="1300"/>
      <c r="BO32" s="1300"/>
      <c r="BP32" s="1300">
        <f>IF(ISERROR(BP3*1000/(BP31-BP8-BP10)),"",BP3*1000/(BP31-BP8-BP10))</f>
        <v>5333.333333333333</v>
      </c>
      <c r="BQ32" s="1300"/>
      <c r="BR32" s="1300"/>
      <c r="BS32" s="1300"/>
      <c r="BT32" s="1300">
        <f>IF(ISERROR(BT3*1000/(BT31-BT8-BT10)),"",BT3*1000/(BT31-BT8-BT10))</f>
        <v>4000</v>
      </c>
      <c r="BU32" s="1300"/>
      <c r="BV32" s="1300"/>
      <c r="BW32" s="1300"/>
      <c r="BX32" s="1300">
        <f>IF(ISERROR(BX3*1000/(BX31-BX8-BX10)),"",BX3*1000/(BX31-BX8-BX10))</f>
        <v>1600</v>
      </c>
      <c r="BY32" s="1300"/>
      <c r="BZ32" s="1300"/>
      <c r="CA32" s="1300"/>
      <c r="CB32" s="1300">
        <f>IF(ISERROR(CB3*1000/(CB31-CB8-CB10)),"",CB3*1000/(CB31-CB8-CB10))</f>
        <v>0</v>
      </c>
      <c r="CC32" s="1300"/>
      <c r="CD32" s="1300"/>
      <c r="CE32" s="1300"/>
      <c r="CF32" s="1300" t="str">
        <f>IF(ISERROR(CF3*1000/(CF31-CF8-CF10)),"",(CF3*1000/(CF31-CF8-CF10)))</f>
        <v/>
      </c>
      <c r="CG32" s="1300"/>
      <c r="CH32" s="1300"/>
      <c r="CI32" s="1300"/>
      <c r="CJ32" s="1300" t="str">
        <f>IF(ISERROR(CJ3*1000/(CJ31-CJ8-CJ10)),"",(CJ3*1000/(CJ31-CJ8-CJ10)))</f>
        <v/>
      </c>
      <c r="CK32" s="1300"/>
      <c r="CL32" s="1300"/>
      <c r="CM32" s="1347"/>
      <c r="CN32" s="238"/>
      <c r="CO32" s="238"/>
      <c r="CP32" s="64"/>
      <c r="CT32" s="64"/>
      <c r="CU32" s="64"/>
      <c r="CV32" s="64"/>
    </row>
    <row r="33" spans="1:126" ht="22.5" customHeight="1" thickBot="1">
      <c r="A33" s="443">
        <f t="shared" si="8"/>
        <v>20</v>
      </c>
      <c r="B33" s="269" t="str">
        <f>ｼﾌﾄ原本!C24</f>
        <v>S.S</v>
      </c>
      <c r="C33" s="939" t="str">
        <f>ｼﾌﾄ原本!AE24</f>
        <v>X</v>
      </c>
      <c r="D33" s="435">
        <f>IF(COUNTIF($H$14:$H$30,20),VLOOKUP(20,$H$14:$CU$30,3,FALSE),0)</f>
        <v>0</v>
      </c>
      <c r="E33" s="429">
        <f>IF(COUNTIF($H$14:$H$30,20),VLOOKUP(20,$H$14:$CU$30,4,FALSE),0)</f>
        <v>0</v>
      </c>
      <c r="F33" s="430">
        <f>IF(COUNTIF($H$14:$H$30,20),VLOOKUP(20,$H$14:$CU$30,92,FALSE),0)</f>
        <v>0</v>
      </c>
      <c r="G33" s="431">
        <f>IF(COUNTIF($H$14:$H$30,20),VLOOKUP(20,$H$14:$CW$30,94,FALSE),0)</f>
        <v>0</v>
      </c>
      <c r="I33" s="225"/>
      <c r="J33" s="226"/>
      <c r="K33" s="318"/>
      <c r="L33" s="384"/>
      <c r="M33" s="172"/>
      <c r="N33" s="64"/>
      <c r="O33" s="64"/>
      <c r="P33" s="64"/>
      <c r="Q33" s="69"/>
      <c r="R33" s="69"/>
      <c r="S33" s="69"/>
      <c r="AB33" s="1360">
        <v>1</v>
      </c>
      <c r="AC33" s="1360"/>
      <c r="AD33" s="1360"/>
      <c r="AE33" s="1360"/>
      <c r="AF33" s="1361" t="s">
        <v>60</v>
      </c>
      <c r="AG33" s="1361"/>
      <c r="AH33" s="1361"/>
      <c r="AI33" s="1361"/>
      <c r="CP33" s="64"/>
      <c r="CT33" s="64"/>
      <c r="CU33" s="64"/>
      <c r="CV33" s="64"/>
    </row>
    <row r="34" spans="1:126" ht="22.5" customHeight="1" thickBot="1">
      <c r="A34" s="443">
        <f t="shared" si="8"/>
        <v>21</v>
      </c>
      <c r="B34" s="269" t="str">
        <f>ｼﾌﾄ原本!C25</f>
        <v>S.K</v>
      </c>
      <c r="C34" s="939" t="str">
        <f>ｼﾌﾄ原本!AE25</f>
        <v>X</v>
      </c>
      <c r="D34" s="435">
        <f>IF(COUNTIF($H$14:$H$30,21),VLOOKUP(21,$H$14:$CU$30,3,FALSE),0)</f>
        <v>0</v>
      </c>
      <c r="E34" s="429">
        <f>IF(COUNTIF($H$14:$H$30,21),VLOOKUP(21,$H$14:$CU$30,4,FALSE),0)</f>
        <v>0</v>
      </c>
      <c r="F34" s="430">
        <f>IF(COUNTIF($H$14:$H$30,21),VLOOKUP(21,$H$14:$CU$30,92,FALSE),0)</f>
        <v>0</v>
      </c>
      <c r="G34" s="431">
        <f>IF(COUNTIF($H$14:$H$30,21),VLOOKUP(21,$H$14:$CW$30,94,FALSE),0)</f>
        <v>0</v>
      </c>
      <c r="I34" s="317"/>
      <c r="J34" s="1195" t="s">
        <v>189</v>
      </c>
      <c r="K34" s="1196"/>
      <c r="L34" s="1197" t="s">
        <v>190</v>
      </c>
      <c r="M34" s="1197"/>
      <c r="N34" s="1197"/>
      <c r="O34" s="1197"/>
      <c r="P34" s="1197"/>
      <c r="Q34" s="1197"/>
      <c r="R34" s="1197"/>
      <c r="S34" s="1197"/>
      <c r="T34" s="1197"/>
      <c r="U34" s="1197"/>
      <c r="V34" s="1197"/>
      <c r="W34" s="1197"/>
      <c r="Z34" s="1193" t="s">
        <v>59</v>
      </c>
      <c r="AA34" s="1153"/>
      <c r="AB34" s="1153"/>
      <c r="AC34" s="1153"/>
      <c r="AD34" s="1153"/>
      <c r="AE34" s="1153"/>
      <c r="AF34" s="1153"/>
      <c r="AG34" s="1153"/>
      <c r="AH34" s="1153"/>
      <c r="AI34" s="1153"/>
      <c r="AJ34" s="1153"/>
      <c r="AK34" s="1153"/>
      <c r="AL34" s="1153"/>
      <c r="AM34" s="1153"/>
      <c r="AN34" s="1153"/>
      <c r="AO34" s="1153"/>
      <c r="AP34" s="1153"/>
      <c r="AQ34" s="1153"/>
      <c r="AR34" s="1153"/>
      <c r="AS34" s="1153"/>
      <c r="AT34" s="1153"/>
      <c r="AU34" s="1153"/>
      <c r="AV34" s="1153"/>
      <c r="AW34" s="1153"/>
      <c r="AX34" s="1153"/>
      <c r="AY34" s="1153"/>
      <c r="AZ34" s="1153"/>
      <c r="BA34" s="1153"/>
      <c r="BB34" s="1153"/>
      <c r="BC34" s="1153"/>
      <c r="BD34" s="1153"/>
      <c r="BE34" s="1153"/>
      <c r="BF34" s="1153"/>
      <c r="BG34" s="1154"/>
      <c r="BH34" s="1152" t="s">
        <v>1</v>
      </c>
      <c r="BI34" s="1153"/>
      <c r="BJ34" s="1153"/>
      <c r="BK34" s="1153"/>
      <c r="BL34" s="1153"/>
      <c r="BM34" s="1153"/>
      <c r="BN34" s="1153"/>
      <c r="BO34" s="1153"/>
      <c r="BP34" s="1153"/>
      <c r="BQ34" s="1153"/>
      <c r="BR34" s="1153"/>
      <c r="BS34" s="1153"/>
      <c r="BT34" s="1153"/>
      <c r="BU34" s="1154"/>
      <c r="BV34" s="1152" t="s">
        <v>11</v>
      </c>
      <c r="BW34" s="1153"/>
      <c r="BX34" s="1153"/>
      <c r="BY34" s="1153"/>
      <c r="BZ34" s="1153"/>
      <c r="CA34" s="1153"/>
      <c r="CB34" s="1153"/>
      <c r="CC34" s="1153"/>
      <c r="CD34" s="1153"/>
      <c r="CE34" s="1153"/>
      <c r="CF34" s="1153"/>
      <c r="CG34" s="1153"/>
      <c r="CH34" s="1153"/>
      <c r="CI34" s="1154"/>
      <c r="CP34" s="64"/>
      <c r="CT34" s="64"/>
      <c r="CU34" s="64"/>
      <c r="CV34" s="64"/>
    </row>
    <row r="35" spans="1:126" ht="22.5" customHeight="1">
      <c r="A35" s="443">
        <f t="shared" si="8"/>
        <v>22</v>
      </c>
      <c r="B35" s="269">
        <f>ｼﾌﾄ原本!C26</f>
        <v>0</v>
      </c>
      <c r="C35" s="940">
        <f>ｼﾌﾄ原本!AE26</f>
        <v>0</v>
      </c>
      <c r="D35" s="435">
        <f>IF(COUNTIF($H$14:$H$30,22),VLOOKUP(22,$H$14:$CU$30,3,FALSE),0)</f>
        <v>0</v>
      </c>
      <c r="E35" s="429">
        <f>IF(COUNTIF($H$14:$H$30,22),VLOOKUP(22,$H$14:$CU$30,4,FALSE),0)</f>
        <v>0</v>
      </c>
      <c r="F35" s="430">
        <f>IF(COUNTIF($H$14:$H$30,22),VLOOKUP(22,$H$14:$CU$30,92,FALSE),0)</f>
        <v>0</v>
      </c>
      <c r="G35" s="431">
        <f>IF(COUNTIF($H$14:$H$30,22),VLOOKUP(22,$H$14:$CW$30,94,FALSE),0)</f>
        <v>0</v>
      </c>
      <c r="I35" s="385" t="s">
        <v>89</v>
      </c>
      <c r="J35" s="1315">
        <f>CN3*1000</f>
        <v>270000</v>
      </c>
      <c r="K35" s="1315"/>
      <c r="L35" s="1315"/>
      <c r="M35" s="1315"/>
      <c r="N35" s="1315"/>
      <c r="O35" s="1315"/>
      <c r="P35" s="1315"/>
      <c r="Q35" s="1315"/>
      <c r="R35" s="1315"/>
      <c r="S35" s="1315"/>
      <c r="T35" s="1315"/>
      <c r="U35" s="1315"/>
      <c r="V35" s="1315"/>
      <c r="W35" s="1315"/>
      <c r="Z35" s="1356">
        <f>CHOOSE($AB$33,'セールスアクション '!B5,'セールスアクション '!B13,'セールスアクション '!B21,'セールスアクション '!B29,'セールスアクション '!B37)</f>
        <v>0</v>
      </c>
      <c r="AA35" s="1355"/>
      <c r="AB35" s="1355"/>
      <c r="AC35" s="1355"/>
      <c r="AD35" s="1355"/>
      <c r="AE35" s="1355"/>
      <c r="AF35" s="1355"/>
      <c r="AG35" s="1355"/>
      <c r="AH35" s="1355"/>
      <c r="AI35" s="1355"/>
      <c r="AJ35" s="1355"/>
      <c r="AK35" s="1355"/>
      <c r="AL35" s="1355"/>
      <c r="AM35" s="1355"/>
      <c r="AN35" s="1355"/>
      <c r="AO35" s="1355"/>
      <c r="AP35" s="1355"/>
      <c r="AQ35" s="1355"/>
      <c r="AR35" s="1355"/>
      <c r="AS35" s="1355"/>
      <c r="AT35" s="1355"/>
      <c r="AU35" s="1355"/>
      <c r="AV35" s="1355"/>
      <c r="AW35" s="1355"/>
      <c r="AX35" s="1355"/>
      <c r="AY35" s="1355"/>
      <c r="AZ35" s="1355">
        <f>CHOOSE($AB$33,'セールスアクション '!I5,'セールスアクション '!I13,'セールスアクション '!I21,'セールスアクション '!I29,'セールスアクション '!I37)</f>
        <v>0</v>
      </c>
      <c r="BA35" s="1355"/>
      <c r="BB35" s="1355"/>
      <c r="BC35" s="1355"/>
      <c r="BD35" s="1355"/>
      <c r="BE35" s="1355"/>
      <c r="BF35" s="1322"/>
      <c r="BG35" s="1322"/>
      <c r="BH35" s="1365">
        <f>CHOOSE($CA$1,PMC.D!D6,PMC.D!D15,PMC.D!D24,PMC.D!D33,PMC.D!D42,PMC.D!D51)</f>
        <v>0</v>
      </c>
      <c r="BI35" s="1366"/>
      <c r="BJ35" s="1366"/>
      <c r="BK35" s="1366"/>
      <c r="BL35" s="1366"/>
      <c r="BM35" s="1366"/>
      <c r="BN35" s="1366"/>
      <c r="BO35" s="1366"/>
      <c r="BP35" s="1366"/>
      <c r="BQ35" s="1366"/>
      <c r="BR35" s="1366"/>
      <c r="BS35" s="1367"/>
      <c r="BT35" s="1322"/>
      <c r="BU35" s="1322"/>
      <c r="BV35" s="1362">
        <f>CHOOSE($CA$1,PMC.D!J6,PMC.D!J15,PMC.D!J24,PMC.D!J33,PMC.D!J42,PMC.D!J51)</f>
        <v>0</v>
      </c>
      <c r="BW35" s="1363"/>
      <c r="BX35" s="1363"/>
      <c r="BY35" s="1363"/>
      <c r="BZ35" s="1363"/>
      <c r="CA35" s="1363"/>
      <c r="CB35" s="1363"/>
      <c r="CC35" s="1363"/>
      <c r="CD35" s="1363"/>
      <c r="CE35" s="1363"/>
      <c r="CF35" s="1363"/>
      <c r="CG35" s="1364"/>
      <c r="CH35" s="1322"/>
      <c r="CI35" s="1370"/>
      <c r="CP35" s="64"/>
      <c r="CT35" s="64"/>
      <c r="CU35" s="64"/>
      <c r="CV35" s="64"/>
    </row>
    <row r="36" spans="1:126" ht="22.5" customHeight="1">
      <c r="A36" s="443">
        <f t="shared" si="8"/>
        <v>23</v>
      </c>
      <c r="B36" s="269">
        <f>ｼﾌﾄ原本!C27</f>
        <v>0</v>
      </c>
      <c r="C36" s="939">
        <f>ｼﾌﾄ原本!AE27</f>
        <v>0</v>
      </c>
      <c r="D36" s="435">
        <f>IF(COUNTIF($H$14:$H$30,23),VLOOKUP(23,$H$14:$CU$30,3,FALSE),0)</f>
        <v>0</v>
      </c>
      <c r="E36" s="429">
        <f>IF(COUNTIF($H$14:$H$30,23),VLOOKUP(23,$H$14:$CU$30,4,FALSE),0)</f>
        <v>0</v>
      </c>
      <c r="F36" s="430">
        <f>IF(COUNTIF($H$14:$H$30,23),VLOOKUP(23,$H$14:$CU$30,92,FALSE),0)</f>
        <v>0</v>
      </c>
      <c r="G36" s="431">
        <f>IF(COUNTIF($H$14:$H$30,23),VLOOKUP(23,$H$14:$CW$30,94,FALSE),0)</f>
        <v>0</v>
      </c>
      <c r="I36" s="385" t="s">
        <v>191</v>
      </c>
      <c r="J36" s="1155">
        <f>CHOOSE(CA1,ﾃﾞｰﾀ入力!W4,ﾃﾞｰﾀ入力!W5,ﾃﾞｰﾀ入力!W6,ﾃﾞｰﾀ入力!W7,ﾃﾞｰﾀ入力!W8,ﾃﾞｰﾀ入力!W9)</f>
        <v>361</v>
      </c>
      <c r="K36" s="1155"/>
      <c r="L36" s="1155"/>
      <c r="M36" s="1155"/>
      <c r="N36" s="1155"/>
      <c r="O36" s="1155"/>
      <c r="P36" s="1155"/>
      <c r="Q36" s="1155"/>
      <c r="R36" s="1155"/>
      <c r="S36" s="1155"/>
      <c r="T36" s="1155"/>
      <c r="U36" s="1155"/>
      <c r="V36" s="1155"/>
      <c r="W36" s="1155"/>
      <c r="Z36" s="1318">
        <f>CHOOSE($AB$33,'セールスアクション '!B6,'セールスアクション '!B14,'セールスアクション '!B22,'セールスアクション '!B30,'セールスアクション '!B38)</f>
        <v>0</v>
      </c>
      <c r="AA36" s="1319"/>
      <c r="AB36" s="1319"/>
      <c r="AC36" s="1319"/>
      <c r="AD36" s="1319"/>
      <c r="AE36" s="1319"/>
      <c r="AF36" s="1319"/>
      <c r="AG36" s="1319"/>
      <c r="AH36" s="1319"/>
      <c r="AI36" s="1319"/>
      <c r="AJ36" s="1319"/>
      <c r="AK36" s="1319"/>
      <c r="AL36" s="1319"/>
      <c r="AM36" s="1319"/>
      <c r="AN36" s="1319"/>
      <c r="AO36" s="1319"/>
      <c r="AP36" s="1319"/>
      <c r="AQ36" s="1319"/>
      <c r="AR36" s="1319"/>
      <c r="AS36" s="1319"/>
      <c r="AT36" s="1319"/>
      <c r="AU36" s="1319"/>
      <c r="AV36" s="1319"/>
      <c r="AW36" s="1319"/>
      <c r="AX36" s="1319"/>
      <c r="AY36" s="1319"/>
      <c r="AZ36" s="1319">
        <f>CHOOSE($AB$33,'セールスアクション '!I6,'セールスアクション '!I14,'セールスアクション '!I22,'セールスアクション '!I30,'セールスアクション '!I38)</f>
        <v>0</v>
      </c>
      <c r="BA36" s="1319"/>
      <c r="BB36" s="1319"/>
      <c r="BC36" s="1319"/>
      <c r="BD36" s="1319"/>
      <c r="BE36" s="1319"/>
      <c r="BF36" s="1127"/>
      <c r="BG36" s="1127"/>
      <c r="BH36" s="1348">
        <f>CHOOSE($CA$1,PMC.D!D7,PMC.D!D16,PMC.D!D25,PMC.D!D34,PMC.D!D43,PMC.D!D52)</f>
        <v>0</v>
      </c>
      <c r="BI36" s="1349"/>
      <c r="BJ36" s="1349"/>
      <c r="BK36" s="1349"/>
      <c r="BL36" s="1349"/>
      <c r="BM36" s="1349"/>
      <c r="BN36" s="1349"/>
      <c r="BO36" s="1349"/>
      <c r="BP36" s="1349"/>
      <c r="BQ36" s="1349"/>
      <c r="BR36" s="1349"/>
      <c r="BS36" s="1350"/>
      <c r="BT36" s="1127"/>
      <c r="BU36" s="1127"/>
      <c r="BV36" s="1348">
        <f>CHOOSE($CA$1,PMC.D!J7,PMC.D!J16,PMC.D!J25,PMC.D!J34,PMC.D!J43,PMC.D!J52)</f>
        <v>0</v>
      </c>
      <c r="BW36" s="1349"/>
      <c r="BX36" s="1349"/>
      <c r="BY36" s="1349"/>
      <c r="BZ36" s="1349"/>
      <c r="CA36" s="1349"/>
      <c r="CB36" s="1349"/>
      <c r="CC36" s="1349"/>
      <c r="CD36" s="1349"/>
      <c r="CE36" s="1349"/>
      <c r="CF36" s="1349"/>
      <c r="CG36" s="1350"/>
      <c r="CH36" s="1127"/>
      <c r="CI36" s="1371"/>
      <c r="CP36" s="64"/>
      <c r="CT36" s="64"/>
      <c r="CU36" s="64"/>
      <c r="CV36" s="64"/>
    </row>
    <row r="37" spans="1:126" ht="22.5" customHeight="1">
      <c r="A37" s="443">
        <f t="shared" si="8"/>
        <v>24</v>
      </c>
      <c r="B37" s="269">
        <f>ｼﾌﾄ原本!C28</f>
        <v>0</v>
      </c>
      <c r="C37" s="939">
        <f>ｼﾌﾄ原本!AE28</f>
        <v>0</v>
      </c>
      <c r="D37" s="435">
        <f>IF(COUNTIF($H$14:$H$30,24),VLOOKUP(24,$H$14:$CU$30,3,FALSE),0)</f>
        <v>0</v>
      </c>
      <c r="E37" s="429">
        <f>IF(COUNTIF($H$14:$H$30,24),VLOOKUP(24,$H$14:$CU$30,4,FALSE),0)</f>
        <v>0</v>
      </c>
      <c r="F37" s="430">
        <f>IF(COUNTIF($H$14:$H$30,24),VLOOKUP(24,$H$14:$CU$30,92,FALSE),0)</f>
        <v>0</v>
      </c>
      <c r="G37" s="431">
        <f>IF(COUNTIF($H$14:$H$30,24),VLOOKUP(24,$H$14:$CW$30,94,FALSE),0)</f>
        <v>0</v>
      </c>
      <c r="I37" s="385" t="s">
        <v>192</v>
      </c>
      <c r="J37" s="1315">
        <f ca="1">J35/J40</f>
        <v>5775.4010695187162</v>
      </c>
      <c r="K37" s="1315"/>
      <c r="L37" s="1169">
        <f>J35/L40</f>
        <v>6923.0769230769229</v>
      </c>
      <c r="M37" s="1169"/>
      <c r="N37" s="1169"/>
      <c r="O37" s="1169"/>
      <c r="P37" s="1169"/>
      <c r="Q37" s="1169"/>
      <c r="R37" s="1169"/>
      <c r="S37" s="1169"/>
      <c r="T37" s="1169"/>
      <c r="U37" s="1169"/>
      <c r="V37" s="1169"/>
      <c r="W37" s="1169"/>
      <c r="Z37" s="1318">
        <f>CHOOSE($AB$33,'セールスアクション '!B7,'セールスアクション '!B15,'セールスアクション '!B23,'セールスアクション '!B31,'セールスアクション '!B39)</f>
        <v>0</v>
      </c>
      <c r="AA37" s="1319"/>
      <c r="AB37" s="1319"/>
      <c r="AC37" s="1319"/>
      <c r="AD37" s="1319"/>
      <c r="AE37" s="1319"/>
      <c r="AF37" s="1319"/>
      <c r="AG37" s="1319"/>
      <c r="AH37" s="1319"/>
      <c r="AI37" s="1319"/>
      <c r="AJ37" s="1319"/>
      <c r="AK37" s="1319"/>
      <c r="AL37" s="1319"/>
      <c r="AM37" s="1319"/>
      <c r="AN37" s="1319"/>
      <c r="AO37" s="1319"/>
      <c r="AP37" s="1319"/>
      <c r="AQ37" s="1319"/>
      <c r="AR37" s="1319"/>
      <c r="AS37" s="1319"/>
      <c r="AT37" s="1319"/>
      <c r="AU37" s="1319"/>
      <c r="AV37" s="1319"/>
      <c r="AW37" s="1319"/>
      <c r="AX37" s="1319"/>
      <c r="AY37" s="1319"/>
      <c r="AZ37" s="1319">
        <f>CHOOSE($AB$33,'セールスアクション '!I7,'セールスアクション '!I15,'セールスアクション '!I23,'セールスアクション '!I31,'セールスアクション '!I39)</f>
        <v>0</v>
      </c>
      <c r="BA37" s="1319"/>
      <c r="BB37" s="1319"/>
      <c r="BC37" s="1319"/>
      <c r="BD37" s="1319"/>
      <c r="BE37" s="1319"/>
      <c r="BF37" s="1127"/>
      <c r="BG37" s="1127"/>
      <c r="BH37" s="1348">
        <f>CHOOSE($CA$1,PMC.D!D8,PMC.D!D17,PMC.D!D26,PMC.D!D35,PMC.D!D44,PMC.D!D53)</f>
        <v>0</v>
      </c>
      <c r="BI37" s="1349"/>
      <c r="BJ37" s="1349"/>
      <c r="BK37" s="1349"/>
      <c r="BL37" s="1349"/>
      <c r="BM37" s="1349"/>
      <c r="BN37" s="1349"/>
      <c r="BO37" s="1349"/>
      <c r="BP37" s="1349"/>
      <c r="BQ37" s="1349"/>
      <c r="BR37" s="1349"/>
      <c r="BS37" s="1350"/>
      <c r="BT37" s="1127"/>
      <c r="BU37" s="1127"/>
      <c r="BV37" s="1348">
        <f>CHOOSE($CA$1,PMC.D!J8,PMC.D!J17,PMC.D!J26,PMC.D!J35,PMC.D!J44,PMC.D!J53)</f>
        <v>0</v>
      </c>
      <c r="BW37" s="1349"/>
      <c r="BX37" s="1349"/>
      <c r="BY37" s="1349"/>
      <c r="BZ37" s="1349"/>
      <c r="CA37" s="1349"/>
      <c r="CB37" s="1349"/>
      <c r="CC37" s="1349"/>
      <c r="CD37" s="1349"/>
      <c r="CE37" s="1349"/>
      <c r="CF37" s="1349"/>
      <c r="CG37" s="1350"/>
      <c r="CH37" s="1127"/>
      <c r="CI37" s="1371"/>
      <c r="CP37" s="64"/>
      <c r="CT37" s="64"/>
      <c r="CU37" s="64"/>
      <c r="CV37" s="64"/>
    </row>
    <row r="38" spans="1:126" ht="22.5" customHeight="1">
      <c r="A38" s="443">
        <f t="shared" si="8"/>
        <v>25</v>
      </c>
      <c r="B38" s="269">
        <f>ｼﾌﾄ原本!C29</f>
        <v>0</v>
      </c>
      <c r="C38" s="939">
        <f>ｼﾌﾄ原本!AE29</f>
        <v>0</v>
      </c>
      <c r="D38" s="435">
        <f>IF(COUNTIF($H$14:$H$30,25),VLOOKUP(25,$H$14:$CU$30,3,FALSE),0)</f>
        <v>0</v>
      </c>
      <c r="E38" s="429">
        <f>IF(COUNTIF($H$14:$H$30,25),VLOOKUP(25,$H$14:$CU$30,4,FALSE),0)</f>
        <v>0</v>
      </c>
      <c r="F38" s="430">
        <f>IF(COUNTIF($H$14:$H$30,25),VLOOKUP(25,$H$14:$CU$30,92,FALSE),0)</f>
        <v>0</v>
      </c>
      <c r="G38" s="431">
        <f>IF(COUNTIF($H$14:$H$30,25),VLOOKUP(25,$H$14:$CW$30,94,FALSE),0)</f>
        <v>0</v>
      </c>
      <c r="I38" s="385" t="s">
        <v>193</v>
      </c>
      <c r="J38" s="1480">
        <f ca="1">J36/J40</f>
        <v>7.7219251336898393</v>
      </c>
      <c r="K38" s="1480"/>
      <c r="L38" s="1194">
        <f>J36/L40</f>
        <v>9.2564102564102573</v>
      </c>
      <c r="M38" s="1194"/>
      <c r="N38" s="1194"/>
      <c r="O38" s="1194"/>
      <c r="P38" s="1194"/>
      <c r="Q38" s="1194"/>
      <c r="R38" s="1194"/>
      <c r="S38" s="1194"/>
      <c r="T38" s="1194"/>
      <c r="U38" s="1194"/>
      <c r="V38" s="1194"/>
      <c r="W38" s="1194"/>
      <c r="Z38" s="1318">
        <f>CHOOSE($AB$33,'セールスアクション '!B8,'セールスアクション '!B16,'セールスアクション '!B24,'セールスアクション '!B32,'セールスアクション '!B40)</f>
        <v>0</v>
      </c>
      <c r="AA38" s="1319"/>
      <c r="AB38" s="1319"/>
      <c r="AC38" s="1319"/>
      <c r="AD38" s="1319"/>
      <c r="AE38" s="1319"/>
      <c r="AF38" s="1319"/>
      <c r="AG38" s="1319"/>
      <c r="AH38" s="1319"/>
      <c r="AI38" s="1319"/>
      <c r="AJ38" s="1319"/>
      <c r="AK38" s="1319"/>
      <c r="AL38" s="1319"/>
      <c r="AM38" s="1319"/>
      <c r="AN38" s="1319"/>
      <c r="AO38" s="1319"/>
      <c r="AP38" s="1319"/>
      <c r="AQ38" s="1319"/>
      <c r="AR38" s="1319"/>
      <c r="AS38" s="1319"/>
      <c r="AT38" s="1319"/>
      <c r="AU38" s="1319"/>
      <c r="AV38" s="1319"/>
      <c r="AW38" s="1319"/>
      <c r="AX38" s="1319"/>
      <c r="AY38" s="1319"/>
      <c r="AZ38" s="1319">
        <f>CHOOSE($AB$33,'セールスアクション '!I8,'セールスアクション '!I16,'セールスアクション '!I24,'セールスアクション '!I32,'セールスアクション '!I40)</f>
        <v>0</v>
      </c>
      <c r="BA38" s="1319"/>
      <c r="BB38" s="1319"/>
      <c r="BC38" s="1319"/>
      <c r="BD38" s="1319"/>
      <c r="BE38" s="1319"/>
      <c r="BF38" s="1127"/>
      <c r="BG38" s="1127"/>
      <c r="BH38" s="1348">
        <f>CHOOSE($CA$1,PMC.D!D9,PMC.D!D18,PMC.D!D27,PMC.D!D36,PMC.D!D45,PMC.D!D54)</f>
        <v>0</v>
      </c>
      <c r="BI38" s="1349"/>
      <c r="BJ38" s="1349"/>
      <c r="BK38" s="1349"/>
      <c r="BL38" s="1349"/>
      <c r="BM38" s="1349"/>
      <c r="BN38" s="1349"/>
      <c r="BO38" s="1349"/>
      <c r="BP38" s="1349"/>
      <c r="BQ38" s="1349"/>
      <c r="BR38" s="1349"/>
      <c r="BS38" s="1350"/>
      <c r="BT38" s="1127"/>
      <c r="BU38" s="1127"/>
      <c r="BV38" s="1348">
        <f>CHOOSE($CA$1,PMC.D!J9,PMC.D!J18,PMC.D!J27,PMC.D!J36,PMC.D!J45,PMC.D!J54)</f>
        <v>0</v>
      </c>
      <c r="BW38" s="1349"/>
      <c r="BX38" s="1349"/>
      <c r="BY38" s="1349"/>
      <c r="BZ38" s="1349"/>
      <c r="CA38" s="1349"/>
      <c r="CB38" s="1349"/>
      <c r="CC38" s="1349"/>
      <c r="CD38" s="1349"/>
      <c r="CE38" s="1349"/>
      <c r="CF38" s="1349"/>
      <c r="CG38" s="1350"/>
      <c r="CH38" s="1127"/>
      <c r="CI38" s="1371"/>
      <c r="CP38" s="64"/>
      <c r="CT38" s="64"/>
      <c r="CU38" s="64"/>
      <c r="CV38" s="64"/>
    </row>
    <row r="39" spans="1:126" ht="22.5" customHeight="1" thickBot="1">
      <c r="A39" s="443">
        <f t="shared" si="8"/>
        <v>26</v>
      </c>
      <c r="B39" s="269">
        <f>ｼﾌﾄ原本!C30</f>
        <v>0</v>
      </c>
      <c r="C39" s="939">
        <f>ｼﾌﾄ原本!AE30</f>
        <v>0</v>
      </c>
      <c r="D39" s="435">
        <f>IF(COUNTIF($H$14:$H$30,26),VLOOKUP(26,$H$14:$CU$30,3,FALSE),0)</f>
        <v>0</v>
      </c>
      <c r="E39" s="429">
        <f>IF(COUNTIF($H$14:$H$30,26),VLOOKUP(26,$H$14:$CU$30,4,FALSE),0)</f>
        <v>0</v>
      </c>
      <c r="F39" s="430">
        <f>IF(COUNTIF($H$14:$H$30,26),VLOOKUP(26,$H$14:$CU$30,92,FALSE),0)</f>
        <v>0</v>
      </c>
      <c r="G39" s="431">
        <f>IF(COUNTIF($H$14:$H$30,26),VLOOKUP(26,$H$14:$CW$30,94,FALSE),0)</f>
        <v>0</v>
      </c>
      <c r="I39" s="385" t="s">
        <v>194</v>
      </c>
      <c r="J39" s="424">
        <f ca="1">SUMIF(CV14:CV30,"&gt;1500",CP14:CQ30)</f>
        <v>5.75</v>
      </c>
      <c r="K39" s="425">
        <f ca="1">SUMIF(CV14:CV30,"&lt;2000",CP14:CQ30)</f>
        <v>41</v>
      </c>
      <c r="L39" s="1302">
        <f ca="1">SUMIF(CV14:CV30,"&gt;1500",CP14:CQ30)</f>
        <v>5.75</v>
      </c>
      <c r="M39" s="1302"/>
      <c r="N39" s="1302"/>
      <c r="O39" s="1302"/>
      <c r="P39" s="1302"/>
      <c r="Q39" s="1302"/>
      <c r="R39" s="1302">
        <f ca="1">L40-L39</f>
        <v>33.25</v>
      </c>
      <c r="S39" s="1302"/>
      <c r="T39" s="1302"/>
      <c r="U39" s="1302"/>
      <c r="V39" s="1302"/>
      <c r="W39" s="1302"/>
      <c r="X39" s="65"/>
      <c r="Y39" s="65"/>
      <c r="Z39" s="1320">
        <f>CHOOSE($AB$33,'セールスアクション '!B9,'セールスアクション '!B17,'セールスアクション '!B25,'セールスアクション '!B33,'セールスアクション '!B41)</f>
        <v>0</v>
      </c>
      <c r="AA39" s="1321"/>
      <c r="AB39" s="1321"/>
      <c r="AC39" s="1321"/>
      <c r="AD39" s="1321"/>
      <c r="AE39" s="1321"/>
      <c r="AF39" s="1321"/>
      <c r="AG39" s="1321"/>
      <c r="AH39" s="1321"/>
      <c r="AI39" s="1321"/>
      <c r="AJ39" s="1321"/>
      <c r="AK39" s="1321"/>
      <c r="AL39" s="1321"/>
      <c r="AM39" s="1321"/>
      <c r="AN39" s="1321"/>
      <c r="AO39" s="1321"/>
      <c r="AP39" s="1321"/>
      <c r="AQ39" s="1321"/>
      <c r="AR39" s="1321"/>
      <c r="AS39" s="1321"/>
      <c r="AT39" s="1321"/>
      <c r="AU39" s="1321"/>
      <c r="AV39" s="1321"/>
      <c r="AW39" s="1321"/>
      <c r="AX39" s="1321"/>
      <c r="AY39" s="1321"/>
      <c r="AZ39" s="1321">
        <f>CHOOSE($AB$33,'セールスアクション '!I9,'セールスアクション '!I17,'セールスアクション '!I25,'セールスアクション '!I33,'セールスアクション '!I41)</f>
        <v>0</v>
      </c>
      <c r="BA39" s="1321"/>
      <c r="BB39" s="1321"/>
      <c r="BC39" s="1321"/>
      <c r="BD39" s="1321"/>
      <c r="BE39" s="1321"/>
      <c r="BF39" s="1368"/>
      <c r="BG39" s="1368"/>
      <c r="BH39" s="1357">
        <f>CHOOSE($CA$1,PMC.D!D10,PMC.D!D19,PMC.D!D28,PMC.D!D37,PMC.D!D46,PMC.D!D55)</f>
        <v>0</v>
      </c>
      <c r="BI39" s="1358"/>
      <c r="BJ39" s="1358"/>
      <c r="BK39" s="1358"/>
      <c r="BL39" s="1358"/>
      <c r="BM39" s="1358"/>
      <c r="BN39" s="1358"/>
      <c r="BO39" s="1358"/>
      <c r="BP39" s="1358"/>
      <c r="BQ39" s="1358"/>
      <c r="BR39" s="1358"/>
      <c r="BS39" s="1359"/>
      <c r="BT39" s="1368"/>
      <c r="BU39" s="1368"/>
      <c r="BV39" s="1357">
        <f>CHOOSE($CA$1,PMC.D!J10,PMC.D!J19,PMC.D!J28,PMC.D!J37,PMC.D!J46,PMC.D!J55)</f>
        <v>0</v>
      </c>
      <c r="BW39" s="1358"/>
      <c r="BX39" s="1358"/>
      <c r="BY39" s="1358"/>
      <c r="BZ39" s="1358"/>
      <c r="CA39" s="1358"/>
      <c r="CB39" s="1358"/>
      <c r="CC39" s="1358"/>
      <c r="CD39" s="1358"/>
      <c r="CE39" s="1358"/>
      <c r="CF39" s="1358"/>
      <c r="CG39" s="1359"/>
      <c r="CH39" s="1368"/>
      <c r="CI39" s="1369"/>
      <c r="CP39" s="64"/>
      <c r="CT39" s="64"/>
      <c r="CU39" s="64"/>
      <c r="CV39" s="64"/>
    </row>
    <row r="40" spans="1:126" ht="22.5" customHeight="1">
      <c r="A40" s="443">
        <f t="shared" si="8"/>
        <v>27</v>
      </c>
      <c r="B40" s="269">
        <f>ｼﾌﾄ原本!C31</f>
        <v>0</v>
      </c>
      <c r="C40" s="939">
        <f>ｼﾌﾄ原本!AE31</f>
        <v>0</v>
      </c>
      <c r="D40" s="435">
        <f>IF(COUNTIF($H$14:$H$30,27),VLOOKUP(27,$H$14:$CU$30,3,FALSE),0)</f>
        <v>0</v>
      </c>
      <c r="E40" s="429">
        <f>IF(COUNTIF($H$14:$H$30,27),VLOOKUP(27,$H$14:$CU$30,4,FALSE),0)</f>
        <v>0</v>
      </c>
      <c r="F40" s="430">
        <f>IF(COUNTIF($H$14:$H$30,27),VLOOKUP(27,$H$14:$CU$30,92,FALSE),0)</f>
        <v>0</v>
      </c>
      <c r="G40" s="431">
        <f>IF(COUNTIF($H$14:$H$30,27),VLOOKUP(27,$H$14:$CW$30,94,FALSE),0)</f>
        <v>0</v>
      </c>
      <c r="I40" s="385" t="s">
        <v>195</v>
      </c>
      <c r="J40" s="1479">
        <f ca="1">J39+K39</f>
        <v>46.75</v>
      </c>
      <c r="K40" s="1479"/>
      <c r="L40" s="1302">
        <f>CN11-CN8</f>
        <v>39</v>
      </c>
      <c r="M40" s="1302"/>
      <c r="N40" s="1302"/>
      <c r="O40" s="1302"/>
      <c r="P40" s="1302"/>
      <c r="Q40" s="1302"/>
      <c r="R40" s="1302"/>
      <c r="S40" s="1302"/>
      <c r="T40" s="1302"/>
      <c r="U40" s="1302"/>
      <c r="V40" s="1302"/>
      <c r="W40" s="1302"/>
      <c r="X40" s="386"/>
      <c r="Y40" s="387"/>
      <c r="Z40" s="1387"/>
      <c r="AA40" s="1373"/>
      <c r="AB40" s="1373"/>
      <c r="AC40" s="1373"/>
      <c r="AD40" s="1373"/>
      <c r="AE40" s="1373"/>
      <c r="AF40" s="1373"/>
      <c r="AG40" s="1373"/>
      <c r="AH40" s="1373"/>
      <c r="AI40" s="1373"/>
      <c r="AJ40" s="1373"/>
      <c r="AK40" s="1373"/>
      <c r="AL40" s="1373"/>
      <c r="AM40" s="1373"/>
      <c r="AN40" s="1373"/>
      <c r="AO40" s="1373"/>
      <c r="AP40" s="1373"/>
      <c r="AQ40" s="1373"/>
      <c r="AR40" s="1373"/>
      <c r="AS40" s="1373"/>
      <c r="AT40" s="1373"/>
      <c r="AU40" s="1373"/>
      <c r="AV40" s="1373"/>
      <c r="AW40" s="1373"/>
      <c r="AX40" s="1373"/>
      <c r="AY40" s="1373"/>
      <c r="AZ40" s="1373"/>
      <c r="BA40" s="1373"/>
      <c r="BB40" s="1373"/>
      <c r="BC40" s="1373"/>
      <c r="BD40" s="1373"/>
      <c r="BE40" s="1373"/>
      <c r="BF40" s="1373"/>
      <c r="BG40" s="1373"/>
      <c r="BH40" s="1373"/>
      <c r="BI40" s="1373"/>
      <c r="BJ40" s="1373"/>
      <c r="BK40" s="1373"/>
      <c r="BL40" s="1373"/>
      <c r="BM40" s="1373"/>
      <c r="BN40" s="1373"/>
      <c r="BO40" s="1373"/>
      <c r="BP40" s="1373"/>
      <c r="BQ40" s="1373"/>
      <c r="BR40" s="1373"/>
      <c r="BS40" s="1373"/>
      <c r="BT40" s="1373"/>
      <c r="BU40" s="1373"/>
      <c r="BV40" s="1373"/>
      <c r="BW40" s="1373"/>
      <c r="BX40" s="1373"/>
      <c r="BY40" s="1373"/>
      <c r="BZ40" s="1373"/>
      <c r="CA40" s="1373"/>
      <c r="CB40" s="1373"/>
      <c r="CC40" s="1373"/>
      <c r="CD40" s="1373"/>
      <c r="CE40" s="1373"/>
      <c r="CF40" s="1373"/>
      <c r="CG40" s="1373"/>
      <c r="CH40" s="1373"/>
      <c r="CI40" s="1374"/>
      <c r="CP40" s="64"/>
      <c r="CT40" s="64"/>
      <c r="CU40" s="64"/>
      <c r="CV40" s="64"/>
    </row>
    <row r="41" spans="1:126" ht="22.5" customHeight="1">
      <c r="A41" s="443">
        <f t="shared" si="8"/>
        <v>28</v>
      </c>
      <c r="B41" s="269" t="str">
        <f>ｼﾌﾄ原本!C32</f>
        <v>A.M（本部）</v>
      </c>
      <c r="C41" s="939">
        <f>ｼﾌﾄ原本!AE32</f>
        <v>0</v>
      </c>
      <c r="D41" s="435">
        <f>IF(COUNTIF($H$14:$H$30,28),VLOOKUP(28,$H$14:$CU$30,3,FALSE),0)</f>
        <v>0</v>
      </c>
      <c r="E41" s="429">
        <f>IF(COUNTIF($H$14:$H$30,28),VLOOKUP(28,$H$14:$CU$30,4,FALSE),0)</f>
        <v>0</v>
      </c>
      <c r="F41" s="430">
        <f>IF(COUNTIF($H$14:$H$30,28),VLOOKUP(28,$H$14:$CU$30,92,FALSE),0)</f>
        <v>0</v>
      </c>
      <c r="G41" s="431">
        <f>IF(COUNTIF($H$14:$H$30,28),VLOOKUP(28,$H$14:$CW$30,94,FALSE),0)</f>
        <v>0</v>
      </c>
      <c r="I41" s="388" t="s">
        <v>197</v>
      </c>
      <c r="J41" s="1478">
        <f ca="1">SUMIF(CV14:CV30,"&lt;2000",CU14:CU30)</f>
        <v>57489.75</v>
      </c>
      <c r="K41" s="1478"/>
      <c r="L41" s="1169">
        <f ca="1">R39*ﾃﾞｰﾀ入力!A8</f>
        <v>41895</v>
      </c>
      <c r="M41" s="1169"/>
      <c r="N41" s="1169"/>
      <c r="O41" s="1169"/>
      <c r="P41" s="1169"/>
      <c r="Q41" s="1169"/>
      <c r="R41" s="1169"/>
      <c r="S41" s="1169"/>
      <c r="T41" s="1169"/>
      <c r="U41" s="1169"/>
      <c r="V41" s="1169"/>
      <c r="W41" s="1169"/>
      <c r="X41" s="389"/>
      <c r="Y41" s="390"/>
      <c r="Z41" s="1375"/>
      <c r="AA41" s="1376"/>
      <c r="AB41" s="1376"/>
      <c r="AC41" s="1376"/>
      <c r="AD41" s="1376"/>
      <c r="AE41" s="1376"/>
      <c r="AF41" s="1376"/>
      <c r="AG41" s="1376"/>
      <c r="AH41" s="1376"/>
      <c r="AI41" s="1376"/>
      <c r="AJ41" s="1376"/>
      <c r="AK41" s="1376"/>
      <c r="AL41" s="1376"/>
      <c r="AM41" s="1376"/>
      <c r="AN41" s="1376"/>
      <c r="AO41" s="1376"/>
      <c r="AP41" s="1376"/>
      <c r="AQ41" s="1376"/>
      <c r="AR41" s="1376"/>
      <c r="AS41" s="1376"/>
      <c r="AT41" s="1376"/>
      <c r="AU41" s="1376"/>
      <c r="AV41" s="1376"/>
      <c r="AW41" s="1376"/>
      <c r="AX41" s="1376"/>
      <c r="AY41" s="1376"/>
      <c r="AZ41" s="1376"/>
      <c r="BA41" s="1376"/>
      <c r="BB41" s="1376"/>
      <c r="BC41" s="1376"/>
      <c r="BD41" s="1376"/>
      <c r="BE41" s="1376"/>
      <c r="BF41" s="1376"/>
      <c r="BG41" s="1376"/>
      <c r="BH41" s="1376"/>
      <c r="BI41" s="1376"/>
      <c r="BJ41" s="1376"/>
      <c r="BK41" s="1376"/>
      <c r="BL41" s="1376"/>
      <c r="BM41" s="1376"/>
      <c r="BN41" s="1376"/>
      <c r="BO41" s="1376"/>
      <c r="BP41" s="1376"/>
      <c r="BQ41" s="1376"/>
      <c r="BR41" s="1376"/>
      <c r="BS41" s="1376"/>
      <c r="BT41" s="1376"/>
      <c r="BU41" s="1376"/>
      <c r="BV41" s="1376"/>
      <c r="BW41" s="1376"/>
      <c r="BX41" s="1376"/>
      <c r="BY41" s="1376"/>
      <c r="BZ41" s="1376"/>
      <c r="CA41" s="1376"/>
      <c r="CB41" s="1376"/>
      <c r="CC41" s="1376"/>
      <c r="CD41" s="1376"/>
      <c r="CE41" s="1376"/>
      <c r="CF41" s="1376"/>
      <c r="CG41" s="1376"/>
      <c r="CH41" s="1376"/>
      <c r="CI41" s="1377"/>
      <c r="CP41" s="64"/>
      <c r="CT41" s="64"/>
      <c r="CU41" s="64"/>
      <c r="CV41" s="64"/>
    </row>
    <row r="42" spans="1:126" ht="22.5" customHeight="1">
      <c r="A42" s="443">
        <f t="shared" si="8"/>
        <v>29</v>
      </c>
      <c r="B42" s="269" t="str">
        <f>ｼﾌﾄ原本!C33</f>
        <v>S.I（本部</v>
      </c>
      <c r="C42" s="939">
        <f>ｼﾌﾄ原本!AE33</f>
        <v>0</v>
      </c>
      <c r="D42" s="435">
        <f>IF(COUNTIF($H$14:$H$30,29),VLOOKUP(29,$H$14:$CU$30,3,FALSE),0)</f>
        <v>0</v>
      </c>
      <c r="E42" s="429">
        <f>IF(COUNTIF($H$14:$H$30,29),VLOOKUP(29,$H$14:$CU$30,4,FALSE),0)</f>
        <v>0</v>
      </c>
      <c r="F42" s="430">
        <f>IF(COUNTIF($H$14:$H$30,29),VLOOKUP(29,$H$14:$CU$30,92,FALSE),0)</f>
        <v>0</v>
      </c>
      <c r="G42" s="431">
        <f>IF(COUNTIF($H$14:$H$30,29),VLOOKUP(29,$H$14:$CW$30,94,FALSE),0)</f>
        <v>0</v>
      </c>
      <c r="I42" s="385" t="s">
        <v>201</v>
      </c>
      <c r="J42" s="1187">
        <f ca="1">(J41)/J35</f>
        <v>0.212925</v>
      </c>
      <c r="K42" s="1187"/>
      <c r="L42" s="1187">
        <f ca="1">L41/J35</f>
        <v>0.15516666666666667</v>
      </c>
      <c r="M42" s="1187"/>
      <c r="N42" s="1187"/>
      <c r="O42" s="1187"/>
      <c r="P42" s="1187"/>
      <c r="Q42" s="1187"/>
      <c r="R42" s="1187"/>
      <c r="S42" s="1187"/>
      <c r="T42" s="1187"/>
      <c r="U42" s="1187"/>
      <c r="V42" s="1187"/>
      <c r="W42" s="1187"/>
      <c r="X42" s="392"/>
      <c r="Y42" s="393"/>
      <c r="Z42" s="1375"/>
      <c r="AA42" s="1376"/>
      <c r="AB42" s="1376"/>
      <c r="AC42" s="1376"/>
      <c r="AD42" s="1376"/>
      <c r="AE42" s="1376"/>
      <c r="AF42" s="1376"/>
      <c r="AG42" s="1376"/>
      <c r="AH42" s="1376"/>
      <c r="AI42" s="1376"/>
      <c r="AJ42" s="1376"/>
      <c r="AK42" s="1376"/>
      <c r="AL42" s="1376"/>
      <c r="AM42" s="1376"/>
      <c r="AN42" s="1376"/>
      <c r="AO42" s="1376"/>
      <c r="AP42" s="1376"/>
      <c r="AQ42" s="1376"/>
      <c r="AR42" s="1376"/>
      <c r="AS42" s="1376"/>
      <c r="AT42" s="1376"/>
      <c r="AU42" s="1376"/>
      <c r="AV42" s="1376"/>
      <c r="AW42" s="1376"/>
      <c r="AX42" s="1376"/>
      <c r="AY42" s="1376"/>
      <c r="AZ42" s="1376"/>
      <c r="BA42" s="1376"/>
      <c r="BB42" s="1376"/>
      <c r="BC42" s="1376"/>
      <c r="BD42" s="1376"/>
      <c r="BE42" s="1376"/>
      <c r="BF42" s="1376"/>
      <c r="BG42" s="1376"/>
      <c r="BH42" s="1376"/>
      <c r="BI42" s="1376"/>
      <c r="BJ42" s="1376"/>
      <c r="BK42" s="1376"/>
      <c r="BL42" s="1376"/>
      <c r="BM42" s="1376"/>
      <c r="BN42" s="1376"/>
      <c r="BO42" s="1376"/>
      <c r="BP42" s="1376"/>
      <c r="BQ42" s="1376"/>
      <c r="BR42" s="1376"/>
      <c r="BS42" s="1376"/>
      <c r="BT42" s="1376"/>
      <c r="BU42" s="1376"/>
      <c r="BV42" s="1376"/>
      <c r="BW42" s="1376"/>
      <c r="BX42" s="1376"/>
      <c r="BY42" s="1376"/>
      <c r="BZ42" s="1376"/>
      <c r="CA42" s="1376"/>
      <c r="CB42" s="1376"/>
      <c r="CC42" s="1376"/>
      <c r="CD42" s="1376"/>
      <c r="CE42" s="1376"/>
      <c r="CF42" s="1376"/>
      <c r="CG42" s="1376"/>
      <c r="CH42" s="1376"/>
      <c r="CI42" s="1377"/>
      <c r="CP42" s="64"/>
      <c r="CT42" s="64"/>
      <c r="CU42" s="64"/>
      <c r="CV42" s="64"/>
    </row>
    <row r="43" spans="1:126" ht="22.5" customHeight="1">
      <c r="A43" s="443">
        <f t="shared" si="8"/>
        <v>30</v>
      </c>
      <c r="B43" s="269" t="str">
        <f>ｼﾌﾄ原本!C34</f>
        <v>不足①</v>
      </c>
      <c r="C43" s="939">
        <f>ｼﾌﾄ原本!AE34</f>
        <v>0</v>
      </c>
      <c r="D43" s="435">
        <f>IF(COUNTIF($H$14:$H$30,30),VLOOKUP(30,$H$14:$CU$30,3,FALSE),0)</f>
        <v>17</v>
      </c>
      <c r="E43" s="429">
        <f>IF(COUNTIF($H$14:$H$30,30),VLOOKUP(30,$H$14:$CU$30,4,FALSE),0)</f>
        <v>22.75</v>
      </c>
      <c r="F43" s="430">
        <f ca="1">IF(COUNTIF($H$14:$H$30,30),VLOOKUP(30,$H$14:$CU$30,92,FALSE),0)</f>
        <v>8156.25</v>
      </c>
      <c r="G43" s="431">
        <f ca="1">IF(COUNTIF($H$14:$H$30,30),VLOOKUP(30,$H$14:$CW$30,94,FALSE),0)</f>
        <v>0</v>
      </c>
      <c r="I43" s="395"/>
      <c r="J43" s="396"/>
      <c r="K43" s="396"/>
      <c r="L43" s="396"/>
      <c r="M43" s="396"/>
      <c r="N43" s="396"/>
      <c r="O43" s="396"/>
      <c r="P43" s="396"/>
      <c r="Q43" s="396"/>
      <c r="R43" s="396"/>
      <c r="S43" s="396"/>
      <c r="T43" s="396"/>
      <c r="U43" s="396"/>
      <c r="V43" s="396"/>
      <c r="W43" s="396"/>
      <c r="Z43" s="1375"/>
      <c r="AA43" s="1376"/>
      <c r="AB43" s="1376"/>
      <c r="AC43" s="1376"/>
      <c r="AD43" s="1376"/>
      <c r="AE43" s="1376"/>
      <c r="AF43" s="1376"/>
      <c r="AG43" s="1376"/>
      <c r="AH43" s="1376"/>
      <c r="AI43" s="1376"/>
      <c r="AJ43" s="1376"/>
      <c r="AK43" s="1376"/>
      <c r="AL43" s="1376"/>
      <c r="AM43" s="1376"/>
      <c r="AN43" s="1376"/>
      <c r="AO43" s="1376"/>
      <c r="AP43" s="1376"/>
      <c r="AQ43" s="1376"/>
      <c r="AR43" s="1376"/>
      <c r="AS43" s="1376"/>
      <c r="AT43" s="1376"/>
      <c r="AU43" s="1376"/>
      <c r="AV43" s="1376"/>
      <c r="AW43" s="1376"/>
      <c r="AX43" s="1376"/>
      <c r="AY43" s="1376"/>
      <c r="AZ43" s="1376"/>
      <c r="BA43" s="1376"/>
      <c r="BB43" s="1376"/>
      <c r="BC43" s="1376"/>
      <c r="BD43" s="1376"/>
      <c r="BE43" s="1376"/>
      <c r="BF43" s="1376"/>
      <c r="BG43" s="1376"/>
      <c r="BH43" s="1376"/>
      <c r="BI43" s="1376"/>
      <c r="BJ43" s="1376"/>
      <c r="BK43" s="1376"/>
      <c r="BL43" s="1376"/>
      <c r="BM43" s="1376"/>
      <c r="BN43" s="1376"/>
      <c r="BO43" s="1376"/>
      <c r="BP43" s="1376"/>
      <c r="BQ43" s="1376"/>
      <c r="BR43" s="1376"/>
      <c r="BS43" s="1376"/>
      <c r="BT43" s="1376"/>
      <c r="BU43" s="1376"/>
      <c r="BV43" s="1376"/>
      <c r="BW43" s="1376"/>
      <c r="BX43" s="1376"/>
      <c r="BY43" s="1376"/>
      <c r="BZ43" s="1376"/>
      <c r="CA43" s="1376"/>
      <c r="CB43" s="1376"/>
      <c r="CC43" s="1376"/>
      <c r="CD43" s="1376"/>
      <c r="CE43" s="1376"/>
      <c r="CF43" s="1376"/>
      <c r="CG43" s="1376"/>
      <c r="CH43" s="1376"/>
      <c r="CI43" s="1377"/>
      <c r="CP43" s="64"/>
      <c r="CT43" s="64"/>
      <c r="CU43" s="64"/>
      <c r="CV43" s="64"/>
    </row>
    <row r="44" spans="1:126" ht="22.5" customHeight="1">
      <c r="A44" s="443">
        <f t="shared" si="8"/>
        <v>31</v>
      </c>
      <c r="B44" s="269">
        <f>ｼﾌﾄ原本!C35</f>
        <v>0</v>
      </c>
      <c r="C44" s="941">
        <f>ｼﾌﾄ原本!E35</f>
        <v>0</v>
      </c>
      <c r="D44" s="435">
        <f>IF(COUNTIF($H$14:$H$30,31),VLOOKUP(31,$H$14:$CU$30,3,FALSE),0)</f>
        <v>0</v>
      </c>
      <c r="E44" s="429">
        <f>IF(COUNTIF($H$14:$H$30,31),VLOOKUP(31,$H$14:$CU$30,4,FALSE),0)</f>
        <v>0</v>
      </c>
      <c r="F44" s="430">
        <f>IF(COUNTIF($H$14:$H$30,31),VLOOKUP(31,$H$14:$CU$30,92,FALSE),0)</f>
        <v>0</v>
      </c>
      <c r="G44" s="431">
        <f>IF(COUNTIF($H$14:$H$30,31),VLOOKUP(31,$H$14:$CW$30,94,FALSE),0)</f>
        <v>0</v>
      </c>
      <c r="I44" s="395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Z44" s="1375"/>
      <c r="AA44" s="1376"/>
      <c r="AB44" s="1376"/>
      <c r="AC44" s="1376"/>
      <c r="AD44" s="1376"/>
      <c r="AE44" s="1376"/>
      <c r="AF44" s="1376"/>
      <c r="AG44" s="1376"/>
      <c r="AH44" s="1376"/>
      <c r="AI44" s="1376"/>
      <c r="AJ44" s="1376"/>
      <c r="AK44" s="1376"/>
      <c r="AL44" s="1376"/>
      <c r="AM44" s="1376"/>
      <c r="AN44" s="1376"/>
      <c r="AO44" s="1376"/>
      <c r="AP44" s="1376"/>
      <c r="AQ44" s="1376"/>
      <c r="AR44" s="1376"/>
      <c r="AS44" s="1376"/>
      <c r="AT44" s="1376"/>
      <c r="AU44" s="1376"/>
      <c r="AV44" s="1376"/>
      <c r="AW44" s="1376"/>
      <c r="AX44" s="1376"/>
      <c r="AY44" s="1376"/>
      <c r="AZ44" s="1376"/>
      <c r="BA44" s="1376"/>
      <c r="BB44" s="1376"/>
      <c r="BC44" s="1376"/>
      <c r="BD44" s="1376"/>
      <c r="BE44" s="1376"/>
      <c r="BF44" s="1376"/>
      <c r="BG44" s="1376"/>
      <c r="BH44" s="1376"/>
      <c r="BI44" s="1376"/>
      <c r="BJ44" s="1376"/>
      <c r="BK44" s="1376"/>
      <c r="BL44" s="1376"/>
      <c r="BM44" s="1376"/>
      <c r="BN44" s="1376"/>
      <c r="BO44" s="1376"/>
      <c r="BP44" s="1376"/>
      <c r="BQ44" s="1376"/>
      <c r="BR44" s="1376"/>
      <c r="BS44" s="1376"/>
      <c r="BT44" s="1376"/>
      <c r="BU44" s="1376"/>
      <c r="BV44" s="1376"/>
      <c r="BW44" s="1376"/>
      <c r="BX44" s="1376"/>
      <c r="BY44" s="1376"/>
      <c r="BZ44" s="1376"/>
      <c r="CA44" s="1376"/>
      <c r="CB44" s="1376"/>
      <c r="CC44" s="1376"/>
      <c r="CD44" s="1376"/>
      <c r="CE44" s="1376"/>
      <c r="CF44" s="1376"/>
      <c r="CG44" s="1376"/>
      <c r="CH44" s="1376"/>
      <c r="CI44" s="1377"/>
    </row>
    <row r="45" spans="1:126" ht="22.5" customHeight="1" thickBot="1">
      <c r="A45" s="443">
        <f t="shared" si="8"/>
        <v>32</v>
      </c>
      <c r="B45" s="269">
        <f>ｼﾌﾄ原本!C36</f>
        <v>0</v>
      </c>
      <c r="C45" s="941">
        <f>ｼﾌﾄ原本!E36</f>
        <v>0</v>
      </c>
      <c r="D45" s="435">
        <f>IF(COUNTIF($H$14:$H$30,32),VLOOKUP(32,$H$14:$CU$30,3,FALSE),0)</f>
        <v>0</v>
      </c>
      <c r="E45" s="429">
        <f>IF(COUNTIF($H$14:$H$30,32),VLOOKUP(32,$H$14:$CU$30,4,FALSE),0)</f>
        <v>0</v>
      </c>
      <c r="F45" s="430">
        <f>IF(COUNTIF($H$14:$H$30,32),VLOOKUP(32,$H$14:$CU$30,92,FALSE),0)</f>
        <v>0</v>
      </c>
      <c r="G45" s="431">
        <f>IF(COUNTIF($H$14:$H$30,32),VLOOKUP(32,$H$14:$CW$30,94,FALSE),0)</f>
        <v>0</v>
      </c>
      <c r="I45" s="395"/>
      <c r="J45" s="396"/>
      <c r="K45" s="396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6"/>
      <c r="Z45" s="1378"/>
      <c r="AA45" s="1379"/>
      <c r="AB45" s="1379"/>
      <c r="AC45" s="1379"/>
      <c r="AD45" s="1379"/>
      <c r="AE45" s="1379"/>
      <c r="AF45" s="1379"/>
      <c r="AG45" s="1379"/>
      <c r="AH45" s="1379"/>
      <c r="AI45" s="1379"/>
      <c r="AJ45" s="1379"/>
      <c r="AK45" s="1379"/>
      <c r="AL45" s="1379"/>
      <c r="AM45" s="1379"/>
      <c r="AN45" s="1379"/>
      <c r="AO45" s="1379"/>
      <c r="AP45" s="1379"/>
      <c r="AQ45" s="1379"/>
      <c r="AR45" s="1379"/>
      <c r="AS45" s="1379"/>
      <c r="AT45" s="1379"/>
      <c r="AU45" s="1379"/>
      <c r="AV45" s="1379"/>
      <c r="AW45" s="1379"/>
      <c r="AX45" s="1379"/>
      <c r="AY45" s="1379"/>
      <c r="AZ45" s="1379"/>
      <c r="BA45" s="1379"/>
      <c r="BB45" s="1379"/>
      <c r="BC45" s="1379"/>
      <c r="BD45" s="1379"/>
      <c r="BE45" s="1379"/>
      <c r="BF45" s="1379"/>
      <c r="BG45" s="1379"/>
      <c r="BH45" s="1379"/>
      <c r="BI45" s="1379"/>
      <c r="BJ45" s="1379"/>
      <c r="BK45" s="1379"/>
      <c r="BL45" s="1379"/>
      <c r="BM45" s="1379"/>
      <c r="BN45" s="1379"/>
      <c r="BO45" s="1379"/>
      <c r="BP45" s="1379"/>
      <c r="BQ45" s="1379"/>
      <c r="BR45" s="1379"/>
      <c r="BS45" s="1379"/>
      <c r="BT45" s="1379"/>
      <c r="BU45" s="1379"/>
      <c r="BV45" s="1379"/>
      <c r="BW45" s="1379"/>
      <c r="BX45" s="1379"/>
      <c r="BY45" s="1379"/>
      <c r="BZ45" s="1379"/>
      <c r="CA45" s="1379"/>
      <c r="CB45" s="1379"/>
      <c r="CC45" s="1379"/>
      <c r="CD45" s="1379"/>
      <c r="CE45" s="1379"/>
      <c r="CF45" s="1379"/>
      <c r="CG45" s="1379"/>
      <c r="CH45" s="1379"/>
      <c r="CI45" s="1380"/>
    </row>
    <row r="46" spans="1:126" ht="22.5" customHeight="1" thickBot="1">
      <c r="A46" s="444">
        <f t="shared" si="8"/>
        <v>33</v>
      </c>
      <c r="B46" s="445">
        <f>ｼﾌﾄ原本!C37</f>
        <v>0</v>
      </c>
      <c r="C46" s="942">
        <f>ｼﾌﾄ原本!E37</f>
        <v>0</v>
      </c>
      <c r="D46" s="437">
        <f>IF(COUNTIF($H$14:$H$30,33),VLOOKUP(33,$H$14:$CU$30,3,FALSE),0)</f>
        <v>0</v>
      </c>
      <c r="E46" s="438">
        <f>IF(COUNTIF($H$14:$H$30,33),VLOOKUP(33,$H$14:$CU$30,4,FALSE),0)</f>
        <v>0</v>
      </c>
      <c r="F46" s="439">
        <f>IF(COUNTIF($H$14:$H$30,33),VLOOKUP(33,$H$14:$CU$30,92,FALSE),0)</f>
        <v>0</v>
      </c>
      <c r="G46" s="440">
        <f>IF(COUNTIF($H$14:$H$30,33),VLOOKUP(33,$H$14:$CW$30,94,FALSE),0)</f>
        <v>0</v>
      </c>
      <c r="I46" s="395"/>
      <c r="J46" s="396"/>
      <c r="K46" s="396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6"/>
    </row>
    <row r="47" spans="1:126" ht="20.25" customHeight="1">
      <c r="I47" s="385" t="s">
        <v>199</v>
      </c>
      <c r="J47" s="1382">
        <f ca="1">J41/K39</f>
        <v>1402.189024390244</v>
      </c>
      <c r="K47" s="1382"/>
      <c r="L47" s="1382">
        <f>ﾃﾞｰﾀ入力!A8</f>
        <v>1260</v>
      </c>
      <c r="M47" s="1382"/>
      <c r="N47" s="1382"/>
      <c r="O47" s="1382"/>
      <c r="P47" s="1382"/>
      <c r="Q47" s="1382"/>
      <c r="R47" s="1382"/>
      <c r="S47" s="1382"/>
      <c r="T47" s="1382"/>
      <c r="U47" s="1382"/>
      <c r="V47" s="1382"/>
      <c r="W47" s="1382"/>
      <c r="DP47" s="221"/>
      <c r="DT47" s="69"/>
      <c r="DU47" s="69"/>
      <c r="DV47" s="69"/>
    </row>
    <row r="48" spans="1:126" ht="20.25" customHeight="1">
      <c r="I48" s="385" t="s">
        <v>82</v>
      </c>
      <c r="J48" s="1169">
        <f ca="1">CW31</f>
        <v>1884</v>
      </c>
      <c r="K48" s="1169"/>
      <c r="L48" s="1381"/>
      <c r="M48" s="1381"/>
      <c r="N48" s="1381"/>
      <c r="O48" s="1381"/>
      <c r="P48" s="1381"/>
      <c r="Q48" s="1381"/>
      <c r="R48" s="1381"/>
      <c r="S48" s="1381"/>
      <c r="T48" s="1381"/>
      <c r="U48" s="1381"/>
      <c r="V48" s="1381"/>
      <c r="W48" s="1381"/>
    </row>
    <row r="49" spans="11:19" ht="20.25" customHeight="1">
      <c r="K49" s="64"/>
      <c r="L49" s="398"/>
      <c r="M49" s="398"/>
      <c r="N49" s="64"/>
      <c r="O49" s="64"/>
      <c r="P49" s="64"/>
      <c r="Q49" s="64"/>
      <c r="R49" s="64"/>
      <c r="S49" s="64"/>
    </row>
    <row r="50" spans="11:19" ht="20.25" customHeight="1">
      <c r="K50" s="64"/>
      <c r="L50" s="66"/>
      <c r="M50" s="66"/>
      <c r="N50" s="64"/>
      <c r="O50" s="64"/>
      <c r="P50" s="64"/>
      <c r="Q50" s="64"/>
      <c r="R50" s="64"/>
      <c r="S50" s="64"/>
    </row>
    <row r="51" spans="11:19" ht="20.25" customHeight="1">
      <c r="L51" s="64"/>
      <c r="M51" s="64"/>
    </row>
    <row r="52" spans="11:19" ht="20.25" customHeight="1">
      <c r="L52" s="64"/>
      <c r="M52" s="64"/>
    </row>
  </sheetData>
  <sheetProtection formatCells="0"/>
  <mergeCells count="349">
    <mergeCell ref="CH36:CI36"/>
    <mergeCell ref="CH37:CI37"/>
    <mergeCell ref="CH38:CI38"/>
    <mergeCell ref="CH39:CI39"/>
    <mergeCell ref="Z36:AY36"/>
    <mergeCell ref="X32:AA32"/>
    <mergeCell ref="BV39:CG39"/>
    <mergeCell ref="BV35:CG35"/>
    <mergeCell ref="BV36:CG36"/>
    <mergeCell ref="BV38:CG38"/>
    <mergeCell ref="BT39:BU39"/>
    <mergeCell ref="BF38:BG38"/>
    <mergeCell ref="BT36:BU36"/>
    <mergeCell ref="BT37:BU37"/>
    <mergeCell ref="BT38:BU38"/>
    <mergeCell ref="AZ37:BE37"/>
    <mergeCell ref="Z38:AY38"/>
    <mergeCell ref="Z39:AY39"/>
    <mergeCell ref="BH35:BS35"/>
    <mergeCell ref="BH37:BS37"/>
    <mergeCell ref="BH38:BS38"/>
    <mergeCell ref="BH39:BS39"/>
    <mergeCell ref="BF39:BG39"/>
    <mergeCell ref="BV34:CI34"/>
    <mergeCell ref="CH35:CI35"/>
    <mergeCell ref="CJ31:CM31"/>
    <mergeCell ref="CF32:CI32"/>
    <mergeCell ref="BT35:BU35"/>
    <mergeCell ref="CJ32:CM32"/>
    <mergeCell ref="AZ35:BE35"/>
    <mergeCell ref="AZ31:BC31"/>
    <mergeCell ref="BD31:BG31"/>
    <mergeCell ref="AB33:AE33"/>
    <mergeCell ref="AF33:AI33"/>
    <mergeCell ref="AF31:AI31"/>
    <mergeCell ref="CF31:CI31"/>
    <mergeCell ref="BP31:BS31"/>
    <mergeCell ref="AJ32:AM32"/>
    <mergeCell ref="BH32:BK32"/>
    <mergeCell ref="K1:U1"/>
    <mergeCell ref="V1:Y1"/>
    <mergeCell ref="AZ6:BC6"/>
    <mergeCell ref="BD6:BG6"/>
    <mergeCell ref="AZ7:BC7"/>
    <mergeCell ref="BD7:BG7"/>
    <mergeCell ref="AN5:AQ5"/>
    <mergeCell ref="AR5:AU5"/>
    <mergeCell ref="AR1:AU1"/>
    <mergeCell ref="BD5:BG5"/>
    <mergeCell ref="AZ5:BC5"/>
    <mergeCell ref="AZ1:BC1"/>
    <mergeCell ref="AZ3:BC3"/>
    <mergeCell ref="AV5:AY5"/>
    <mergeCell ref="AC1:AI1"/>
    <mergeCell ref="AJ1:AM1"/>
    <mergeCell ref="L3:O3"/>
    <mergeCell ref="AF6:AI6"/>
    <mergeCell ref="AR7:AU7"/>
    <mergeCell ref="AJ3:AM3"/>
    <mergeCell ref="AN3:AQ3"/>
    <mergeCell ref="AB3:AE3"/>
    <mergeCell ref="BD1:BK1"/>
    <mergeCell ref="AN1:AQ1"/>
    <mergeCell ref="CN2:CO2"/>
    <mergeCell ref="CN4:CO4"/>
    <mergeCell ref="CN6:CO6"/>
    <mergeCell ref="CN7:CO7"/>
    <mergeCell ref="CN3:CO3"/>
    <mergeCell ref="CN5:CO5"/>
    <mergeCell ref="CF8:CI8"/>
    <mergeCell ref="X4:AA4"/>
    <mergeCell ref="X5:AA5"/>
    <mergeCell ref="AB5:AE5"/>
    <mergeCell ref="AB8:AE8"/>
    <mergeCell ref="AF8:AI8"/>
    <mergeCell ref="CJ4:CM4"/>
    <mergeCell ref="CJ7:CM7"/>
    <mergeCell ref="CF7:CI7"/>
    <mergeCell ref="BT6:BW6"/>
    <mergeCell ref="CB8:CE8"/>
    <mergeCell ref="BX7:CA7"/>
    <mergeCell ref="BT8:BW8"/>
    <mergeCell ref="BH8:BK8"/>
    <mergeCell ref="BL7:BO7"/>
    <mergeCell ref="BP7:BS7"/>
    <mergeCell ref="BT4:BW4"/>
    <mergeCell ref="BL5:BO5"/>
    <mergeCell ref="AF5:AI5"/>
    <mergeCell ref="CJ3:CM3"/>
    <mergeCell ref="CF5:CI5"/>
    <mergeCell ref="BT7:BW7"/>
    <mergeCell ref="BH5:BK5"/>
    <mergeCell ref="AV7:AY7"/>
    <mergeCell ref="BP4:BS4"/>
    <mergeCell ref="AR4:AU4"/>
    <mergeCell ref="AZ4:BC4"/>
    <mergeCell ref="BP6:BS6"/>
    <mergeCell ref="BH7:BK7"/>
    <mergeCell ref="BP5:BS5"/>
    <mergeCell ref="BH6:BK6"/>
    <mergeCell ref="BD3:BG3"/>
    <mergeCell ref="CB3:CE3"/>
    <mergeCell ref="BD4:BG4"/>
    <mergeCell ref="AF4:AI4"/>
    <mergeCell ref="AJ4:AM4"/>
    <mergeCell ref="AR3:AU3"/>
    <mergeCell ref="AF3:AI3"/>
    <mergeCell ref="AN4:AQ4"/>
    <mergeCell ref="CP13:CQ13"/>
    <mergeCell ref="CP14:CQ14"/>
    <mergeCell ref="CN13:CO13"/>
    <mergeCell ref="CN11:CO11"/>
    <mergeCell ref="CN10:CO10"/>
    <mergeCell ref="CN15:CO15"/>
    <mergeCell ref="AB4:AE4"/>
    <mergeCell ref="CF6:CI6"/>
    <mergeCell ref="CJ6:CM6"/>
    <mergeCell ref="BX4:CA4"/>
    <mergeCell ref="CB7:CE7"/>
    <mergeCell ref="CJ5:CM5"/>
    <mergeCell ref="CB5:CE5"/>
    <mergeCell ref="CB6:CE6"/>
    <mergeCell ref="AN6:AQ6"/>
    <mergeCell ref="AR6:AU6"/>
    <mergeCell ref="BD8:BG8"/>
    <mergeCell ref="AR8:AU8"/>
    <mergeCell ref="BH10:BK10"/>
    <mergeCell ref="CF10:CI10"/>
    <mergeCell ref="BP10:BS10"/>
    <mergeCell ref="BX10:CA10"/>
    <mergeCell ref="CB10:CE10"/>
    <mergeCell ref="BH9:BK9"/>
    <mergeCell ref="CP15:CQ15"/>
    <mergeCell ref="CP28:CQ28"/>
    <mergeCell ref="CP19:CQ19"/>
    <mergeCell ref="CN22:CO22"/>
    <mergeCell ref="CP23:CQ23"/>
    <mergeCell ref="CN20:CO20"/>
    <mergeCell ref="CP26:CQ26"/>
    <mergeCell ref="CP29:CQ29"/>
    <mergeCell ref="CP31:CQ31"/>
    <mergeCell ref="CN29:CO29"/>
    <mergeCell ref="CP30:CQ30"/>
    <mergeCell ref="CN31:CO31"/>
    <mergeCell ref="CN25:CO25"/>
    <mergeCell ref="CP24:CQ24"/>
    <mergeCell ref="CN19:CO19"/>
    <mergeCell ref="CN28:CO28"/>
    <mergeCell ref="CP27:CQ27"/>
    <mergeCell ref="CN30:CO30"/>
    <mergeCell ref="CN26:CO26"/>
    <mergeCell ref="CN27:CO27"/>
    <mergeCell ref="CP20:CQ20"/>
    <mergeCell ref="CN21:CO21"/>
    <mergeCell ref="CP21:CQ21"/>
    <mergeCell ref="CP22:CQ22"/>
    <mergeCell ref="CP25:CQ25"/>
    <mergeCell ref="CP16:CQ16"/>
    <mergeCell ref="CN17:CO17"/>
    <mergeCell ref="CP17:CQ17"/>
    <mergeCell ref="CN18:CO18"/>
    <mergeCell ref="CP18:CQ18"/>
    <mergeCell ref="CN16:CO16"/>
    <mergeCell ref="CN24:CO24"/>
    <mergeCell ref="CN23:CO23"/>
    <mergeCell ref="BL8:BO8"/>
    <mergeCell ref="BP8:BS8"/>
    <mergeCell ref="CJ8:CM8"/>
    <mergeCell ref="CJ9:CM9"/>
    <mergeCell ref="CF9:CI9"/>
    <mergeCell ref="BT5:BW5"/>
    <mergeCell ref="BX8:CA8"/>
    <mergeCell ref="BL6:BO6"/>
    <mergeCell ref="BX6:CA6"/>
    <mergeCell ref="BX5:CA5"/>
    <mergeCell ref="CF11:CI11"/>
    <mergeCell ref="CB11:CE11"/>
    <mergeCell ref="CJ11:CM11"/>
    <mergeCell ref="CN9:CO9"/>
    <mergeCell ref="CN14:CO14"/>
    <mergeCell ref="CN8:CO8"/>
    <mergeCell ref="BP9:BS9"/>
    <mergeCell ref="BX9:CA9"/>
    <mergeCell ref="BT9:BW9"/>
    <mergeCell ref="CJ10:CM10"/>
    <mergeCell ref="CA1:CE1"/>
    <mergeCell ref="BT1:BZ1"/>
    <mergeCell ref="CF3:CI3"/>
    <mergeCell ref="CB4:CE4"/>
    <mergeCell ref="CF4:CI4"/>
    <mergeCell ref="BH4:BK4"/>
    <mergeCell ref="BH3:BK3"/>
    <mergeCell ref="AV3:AY3"/>
    <mergeCell ref="BL4:BO4"/>
    <mergeCell ref="AV4:AY4"/>
    <mergeCell ref="BT3:BW3"/>
    <mergeCell ref="BX3:CA3"/>
    <mergeCell ref="BL3:BO3"/>
    <mergeCell ref="BP3:BS3"/>
    <mergeCell ref="X3:AA3"/>
    <mergeCell ref="AZ8:BC8"/>
    <mergeCell ref="AN8:AQ8"/>
    <mergeCell ref="AR9:AU9"/>
    <mergeCell ref="AN7:AQ7"/>
    <mergeCell ref="I8:J8"/>
    <mergeCell ref="L7:O7"/>
    <mergeCell ref="L8:O8"/>
    <mergeCell ref="I9:J9"/>
    <mergeCell ref="P9:S9"/>
    <mergeCell ref="AJ9:AM9"/>
    <mergeCell ref="AV8:AY8"/>
    <mergeCell ref="AV9:AY9"/>
    <mergeCell ref="I7:J7"/>
    <mergeCell ref="P7:S7"/>
    <mergeCell ref="X8:AA8"/>
    <mergeCell ref="X7:AA7"/>
    <mergeCell ref="AB7:AE7"/>
    <mergeCell ref="AN9:AQ9"/>
    <mergeCell ref="AF7:AI7"/>
    <mergeCell ref="AJ7:AM7"/>
    <mergeCell ref="L4:O4"/>
    <mergeCell ref="AJ6:AM6"/>
    <mergeCell ref="AJ5:AM5"/>
    <mergeCell ref="I3:J4"/>
    <mergeCell ref="L47:W47"/>
    <mergeCell ref="J47:K47"/>
    <mergeCell ref="J42:K42"/>
    <mergeCell ref="T5:W5"/>
    <mergeCell ref="I5:J6"/>
    <mergeCell ref="T7:W7"/>
    <mergeCell ref="P8:S8"/>
    <mergeCell ref="P5:S5"/>
    <mergeCell ref="L5:O5"/>
    <mergeCell ref="L6:O6"/>
    <mergeCell ref="T6:W6"/>
    <mergeCell ref="T9:W9"/>
    <mergeCell ref="T8:W8"/>
    <mergeCell ref="P31:S31"/>
    <mergeCell ref="T31:W31"/>
    <mergeCell ref="P3:S3"/>
    <mergeCell ref="T3:W3"/>
    <mergeCell ref="P4:S4"/>
    <mergeCell ref="T4:W4"/>
    <mergeCell ref="J48:K48"/>
    <mergeCell ref="L48:W48"/>
    <mergeCell ref="L42:W42"/>
    <mergeCell ref="I11:J11"/>
    <mergeCell ref="J41:K41"/>
    <mergeCell ref="J34:K34"/>
    <mergeCell ref="L34:W34"/>
    <mergeCell ref="I10:J10"/>
    <mergeCell ref="L31:O31"/>
    <mergeCell ref="L10:O10"/>
    <mergeCell ref="L11:O11"/>
    <mergeCell ref="P11:S11"/>
    <mergeCell ref="T11:W11"/>
    <mergeCell ref="R39:W39"/>
    <mergeCell ref="J40:K40"/>
    <mergeCell ref="L40:W40"/>
    <mergeCell ref="J38:K38"/>
    <mergeCell ref="J37:K37"/>
    <mergeCell ref="J35:W35"/>
    <mergeCell ref="L37:W37"/>
    <mergeCell ref="AZ39:BE39"/>
    <mergeCell ref="Z35:AY35"/>
    <mergeCell ref="BF36:BG36"/>
    <mergeCell ref="AZ36:BE36"/>
    <mergeCell ref="AJ31:AM31"/>
    <mergeCell ref="P6:S6"/>
    <mergeCell ref="P10:S10"/>
    <mergeCell ref="T10:W10"/>
    <mergeCell ref="X10:AA10"/>
    <mergeCell ref="X11:AA11"/>
    <mergeCell ref="AV6:AY6"/>
    <mergeCell ref="X9:AA9"/>
    <mergeCell ref="X31:AA31"/>
    <mergeCell ref="AB31:AE31"/>
    <mergeCell ref="AV31:AY31"/>
    <mergeCell ref="X6:AA6"/>
    <mergeCell ref="AB6:AE6"/>
    <mergeCell ref="AJ8:AM8"/>
    <mergeCell ref="Z37:AY37"/>
    <mergeCell ref="AN31:AQ31"/>
    <mergeCell ref="AR31:AU31"/>
    <mergeCell ref="BD9:BG9"/>
    <mergeCell ref="BD10:BG10"/>
    <mergeCell ref="BD11:BG11"/>
    <mergeCell ref="BV37:CG37"/>
    <mergeCell ref="AZ38:BE38"/>
    <mergeCell ref="BF37:BG37"/>
    <mergeCell ref="AR11:AU11"/>
    <mergeCell ref="AN11:AQ11"/>
    <mergeCell ref="BH11:BK11"/>
    <mergeCell ref="BT32:BW32"/>
    <mergeCell ref="BH31:BK31"/>
    <mergeCell ref="L41:W41"/>
    <mergeCell ref="BX31:CA31"/>
    <mergeCell ref="BT11:BW11"/>
    <mergeCell ref="BH36:BS36"/>
    <mergeCell ref="AR32:AU32"/>
    <mergeCell ref="AV32:AY32"/>
    <mergeCell ref="AZ32:BC32"/>
    <mergeCell ref="AB32:AE32"/>
    <mergeCell ref="L38:W38"/>
    <mergeCell ref="L32:O32"/>
    <mergeCell ref="AF32:AI32"/>
    <mergeCell ref="AN32:AQ32"/>
    <mergeCell ref="AB11:AE11"/>
    <mergeCell ref="AF11:AI11"/>
    <mergeCell ref="J36:W36"/>
    <mergeCell ref="BL31:BO31"/>
    <mergeCell ref="AB9:AE9"/>
    <mergeCell ref="AR10:AU10"/>
    <mergeCell ref="AJ10:AM10"/>
    <mergeCell ref="AN10:AQ10"/>
    <mergeCell ref="AJ11:AM11"/>
    <mergeCell ref="BF35:BG35"/>
    <mergeCell ref="BH34:BU34"/>
    <mergeCell ref="AZ11:BC11"/>
    <mergeCell ref="AV10:AY10"/>
    <mergeCell ref="AV11:AY11"/>
    <mergeCell ref="BT10:BW10"/>
    <mergeCell ref="BL9:BO9"/>
    <mergeCell ref="Z34:BG34"/>
    <mergeCell ref="BL10:BO10"/>
    <mergeCell ref="Z40:CI45"/>
    <mergeCell ref="J32:K32"/>
    <mergeCell ref="P32:S32"/>
    <mergeCell ref="T32:W32"/>
    <mergeCell ref="L9:O9"/>
    <mergeCell ref="AF9:AI9"/>
    <mergeCell ref="BX11:CA11"/>
    <mergeCell ref="BD32:BG32"/>
    <mergeCell ref="BL32:BO32"/>
    <mergeCell ref="BP32:BS32"/>
    <mergeCell ref="AZ9:BC9"/>
    <mergeCell ref="J12:K12"/>
    <mergeCell ref="J13:K13"/>
    <mergeCell ref="BL11:BO11"/>
    <mergeCell ref="BP11:BS11"/>
    <mergeCell ref="AZ10:BC10"/>
    <mergeCell ref="AB10:AE10"/>
    <mergeCell ref="AF10:AI10"/>
    <mergeCell ref="L39:Q39"/>
    <mergeCell ref="CB9:CE9"/>
    <mergeCell ref="BX32:CA32"/>
    <mergeCell ref="CB32:CE32"/>
    <mergeCell ref="BT31:BW31"/>
    <mergeCell ref="CB31:CE31"/>
  </mergeCells>
  <phoneticPr fontId="41"/>
  <conditionalFormatting sqref="L31:O31">
    <cfRule type="cellIs" dxfId="208" priority="2" stopIfTrue="1" operator="greaterThan">
      <formula>$L$11</formula>
    </cfRule>
  </conditionalFormatting>
  <conditionalFormatting sqref="L32:CM32">
    <cfRule type="cellIs" dxfId="207" priority="21" stopIfTrue="1" operator="lessThan">
      <formula>0</formula>
    </cfRule>
  </conditionalFormatting>
  <conditionalFormatting sqref="P31:S31">
    <cfRule type="cellIs" dxfId="206" priority="3" stopIfTrue="1" operator="greaterThan">
      <formula>$P$11</formula>
    </cfRule>
  </conditionalFormatting>
  <conditionalFormatting sqref="T31:W31">
    <cfRule type="cellIs" dxfId="205" priority="4" stopIfTrue="1" operator="greaterThan">
      <formula>$T$11</formula>
    </cfRule>
  </conditionalFormatting>
  <conditionalFormatting sqref="X31:AA31">
    <cfRule type="cellIs" dxfId="204" priority="5" stopIfTrue="1" operator="greaterThan">
      <formula>$X$11</formula>
    </cfRule>
  </conditionalFormatting>
  <conditionalFormatting sqref="AB31:AE31">
    <cfRule type="cellIs" dxfId="203" priority="6" stopIfTrue="1" operator="greaterThan">
      <formula>$AB$11</formula>
    </cfRule>
  </conditionalFormatting>
  <conditionalFormatting sqref="AF31:AI31">
    <cfRule type="cellIs" dxfId="202" priority="7" stopIfTrue="1" operator="greaterThan">
      <formula>$AF$11</formula>
    </cfRule>
  </conditionalFormatting>
  <conditionalFormatting sqref="AJ31:AM31">
    <cfRule type="cellIs" dxfId="201" priority="8" stopIfTrue="1" operator="greaterThan">
      <formula>$AJ$11</formula>
    </cfRule>
  </conditionalFormatting>
  <conditionalFormatting sqref="AN31:AQ31">
    <cfRule type="cellIs" dxfId="200" priority="9" stopIfTrue="1" operator="greaterThan">
      <formula>$AN$11</formula>
    </cfRule>
  </conditionalFormatting>
  <conditionalFormatting sqref="AR31:AU31">
    <cfRule type="cellIs" dxfId="199" priority="10" stopIfTrue="1" operator="greaterThan">
      <formula>$AR$11</formula>
    </cfRule>
  </conditionalFormatting>
  <conditionalFormatting sqref="AV31:AY31">
    <cfRule type="cellIs" dxfId="198" priority="11" stopIfTrue="1" operator="greaterThan">
      <formula>$AV$11</formula>
    </cfRule>
  </conditionalFormatting>
  <conditionalFormatting sqref="AZ1:BC1">
    <cfRule type="expression" dxfId="197" priority="1" stopIfTrue="1">
      <formula>"WEEKDAY($AX$1)=1"</formula>
    </cfRule>
  </conditionalFormatting>
  <conditionalFormatting sqref="AZ31:BC31">
    <cfRule type="cellIs" dxfId="196" priority="12" stopIfTrue="1" operator="greaterThan">
      <formula>$AZ$11</formula>
    </cfRule>
  </conditionalFormatting>
  <conditionalFormatting sqref="BD31:BG31">
    <cfRule type="cellIs" dxfId="195" priority="13" stopIfTrue="1" operator="greaterThan">
      <formula>$BD$11</formula>
    </cfRule>
  </conditionalFormatting>
  <conditionalFormatting sqref="BH31:BK31">
    <cfRule type="cellIs" dxfId="194" priority="14" stopIfTrue="1" operator="greaterThan">
      <formula>$BH$11</formula>
    </cfRule>
  </conditionalFormatting>
  <conditionalFormatting sqref="BL31:BO31">
    <cfRule type="cellIs" dxfId="193" priority="15" stopIfTrue="1" operator="greaterThan">
      <formula>$BL$11</formula>
    </cfRule>
  </conditionalFormatting>
  <conditionalFormatting sqref="BP31:BS31">
    <cfRule type="cellIs" dxfId="192" priority="22" stopIfTrue="1" operator="greaterThan">
      <formula>$BP$11</formula>
    </cfRule>
  </conditionalFormatting>
  <conditionalFormatting sqref="BT31:BW31">
    <cfRule type="cellIs" dxfId="191" priority="16" stopIfTrue="1" operator="greaterThan">
      <formula>$BT$11</formula>
    </cfRule>
  </conditionalFormatting>
  <conditionalFormatting sqref="BX31:CA31">
    <cfRule type="cellIs" dxfId="190" priority="20" stopIfTrue="1" operator="greaterThan">
      <formula>$BX$11</formula>
    </cfRule>
  </conditionalFormatting>
  <conditionalFormatting sqref="CB31:CE31">
    <cfRule type="cellIs" dxfId="189" priority="17" stopIfTrue="1" operator="greaterThan">
      <formula>$CB$11</formula>
    </cfRule>
  </conditionalFormatting>
  <conditionalFormatting sqref="CF31:CI31">
    <cfRule type="cellIs" dxfId="188" priority="18" stopIfTrue="1" operator="greaterThan">
      <formula>$CF$11</formula>
    </cfRule>
  </conditionalFormatting>
  <conditionalFormatting sqref="CJ31:CM31">
    <cfRule type="cellIs" dxfId="187" priority="19" stopIfTrue="1" operator="greaterThan">
      <formula>$CJ$11</formula>
    </cfRule>
  </conditionalFormatting>
  <printOptions horizontalCentered="1"/>
  <pageMargins left="0.19652777777777777" right="0.19652777777777777" top="0.19652777777777777" bottom="0.19652777777777777" header="0.51180555555555562" footer="0.51180555555555562"/>
  <pageSetup paperSize="9" scale="62" orientation="landscape" useFirstPageNumber="1" errors="NA" horizontalDpi="360" verticalDpi="360" r:id="rId1"/>
  <headerFooter alignWithMargins="0"/>
  <ignoredErrors>
    <ignoredError sqref="L14:CM30" unlockedFormula="1"/>
    <ignoredError sqref="F28:F46" formula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DV52"/>
  <sheetViews>
    <sheetView showGridLines="0" showZeros="0" zoomScale="66" zoomScaleNormal="66" zoomScaleSheetLayoutView="50" workbookViewId="0">
      <selection activeCell="AQ23" sqref="AQ23"/>
    </sheetView>
  </sheetViews>
  <sheetFormatPr baseColWidth="10" defaultColWidth="3.83203125" defaultRowHeight="20.25" customHeight="1"/>
  <cols>
    <col min="1" max="1" width="3.5" style="64" customWidth="1"/>
    <col min="2" max="2" width="10.6640625" style="65" customWidth="1"/>
    <col min="3" max="3" width="6.6640625" style="65" customWidth="1"/>
    <col min="4" max="7" width="6.6640625" style="65" hidden="1" customWidth="1"/>
    <col min="8" max="8" width="6.6640625" style="64" customWidth="1"/>
    <col min="9" max="9" width="15" style="64" bestFit="1" customWidth="1"/>
    <col min="10" max="10" width="10.6640625" style="64" customWidth="1"/>
    <col min="11" max="11" width="11.33203125" style="65" customWidth="1"/>
    <col min="12" max="19" width="1.83203125" style="65" customWidth="1"/>
    <col min="20" max="78" width="1.83203125" style="64" customWidth="1"/>
    <col min="79" max="79" width="2.33203125" style="64" customWidth="1"/>
    <col min="80" max="91" width="1.83203125" style="64" customWidth="1"/>
    <col min="92" max="93" width="4.83203125" style="64" customWidth="1"/>
    <col min="94" max="94" width="4.83203125" style="221" customWidth="1"/>
    <col min="95" max="95" width="4.83203125" style="64" customWidth="1"/>
    <col min="96" max="97" width="8.6640625" style="64" customWidth="1"/>
    <col min="98" max="98" width="8.6640625" style="69" customWidth="1"/>
    <col min="99" max="99" width="12.33203125" style="69" customWidth="1"/>
    <col min="100" max="100" width="7.6640625" style="69" hidden="1" customWidth="1"/>
    <col min="101" max="101" width="6.6640625" style="64" customWidth="1"/>
    <col min="102" max="102" width="5.5" style="64" customWidth="1"/>
    <col min="103" max="16384" width="3.83203125" style="64"/>
  </cols>
  <sheetData>
    <row r="1" spans="1:105" ht="36" customHeight="1">
      <c r="K1" s="1248" t="str">
        <f>ﾃﾞｰﾀ入力!B4</f>
        <v>新宿三丁目</v>
      </c>
      <c r="L1" s="1248"/>
      <c r="M1" s="1248"/>
      <c r="N1" s="1248"/>
      <c r="O1" s="1248"/>
      <c r="P1" s="1248"/>
      <c r="Q1" s="1248"/>
      <c r="R1" s="1248"/>
      <c r="S1" s="1248"/>
      <c r="T1" s="1248"/>
      <c r="U1" s="1248"/>
      <c r="V1" s="1343" t="s">
        <v>139</v>
      </c>
      <c r="W1" s="1343"/>
      <c r="X1" s="1343"/>
      <c r="Y1" s="1343"/>
      <c r="Z1" s="222"/>
      <c r="AC1" s="1340">
        <f>ﾃﾞｰﾀ入力!B5</f>
        <v>4</v>
      </c>
      <c r="AD1" s="1340"/>
      <c r="AE1" s="1340"/>
      <c r="AF1" s="1340"/>
      <c r="AG1" s="1340"/>
      <c r="AH1" s="1340"/>
      <c r="AI1" s="1340"/>
      <c r="AJ1" s="1340" t="s">
        <v>8</v>
      </c>
      <c r="AK1" s="1340"/>
      <c r="AL1" s="1340"/>
      <c r="AM1" s="1340"/>
      <c r="AN1" s="1340">
        <v>28</v>
      </c>
      <c r="AO1" s="1340"/>
      <c r="AP1" s="1340"/>
      <c r="AQ1" s="1340"/>
      <c r="AR1" s="1340" t="s">
        <v>120</v>
      </c>
      <c r="AS1" s="1340"/>
      <c r="AT1" s="1340"/>
      <c r="AU1" s="1340"/>
      <c r="AV1" s="605"/>
      <c r="AW1" s="605"/>
      <c r="AX1" s="605"/>
      <c r="AY1" s="605"/>
      <c r="AZ1" s="1342">
        <f>DATE(ﾃﾞｰﾀ入力!B3,ﾃﾞｰﾀ入力!B5,AN1)</f>
        <v>46140</v>
      </c>
      <c r="BA1" s="1342"/>
      <c r="BB1" s="1342"/>
      <c r="BC1" s="1342"/>
      <c r="BD1" s="1341" t="s">
        <v>148</v>
      </c>
      <c r="BE1" s="1341"/>
      <c r="BF1" s="1341"/>
      <c r="BG1" s="1341"/>
      <c r="BH1" s="1341"/>
      <c r="BI1" s="1341"/>
      <c r="BJ1" s="1341"/>
      <c r="BK1" s="1341"/>
      <c r="BL1" s="223"/>
      <c r="BM1" s="223"/>
      <c r="BN1" s="223"/>
      <c r="BO1" s="223"/>
      <c r="BP1" s="223"/>
      <c r="BQ1" s="223"/>
      <c r="BR1" s="223"/>
      <c r="BS1" s="223"/>
      <c r="BT1" s="1294" t="s">
        <v>200</v>
      </c>
      <c r="BU1" s="1294"/>
      <c r="BV1" s="1294"/>
      <c r="BW1" s="1294"/>
      <c r="BX1" s="1294"/>
      <c r="BY1" s="1294"/>
      <c r="BZ1" s="1294"/>
      <c r="CA1" s="1293">
        <v>1</v>
      </c>
      <c r="CB1" s="1293"/>
      <c r="CC1" s="1293"/>
      <c r="CD1" s="1293"/>
      <c r="CE1" s="1293"/>
      <c r="CH1" s="69"/>
      <c r="CI1" s="69"/>
      <c r="CJ1" s="69"/>
      <c r="CP1" s="64"/>
      <c r="CT1" s="64"/>
      <c r="CU1" s="64"/>
      <c r="CV1" s="64"/>
    </row>
    <row r="2" spans="1:105" ht="20.25" customHeight="1">
      <c r="B2" s="224"/>
      <c r="I2" s="225"/>
      <c r="J2" s="226"/>
      <c r="K2" s="318"/>
      <c r="L2" s="351">
        <v>0.20833333333333334</v>
      </c>
      <c r="M2" s="352"/>
      <c r="N2" s="352"/>
      <c r="O2" s="353"/>
      <c r="P2" s="354">
        <v>0.25</v>
      </c>
      <c r="Q2" s="355"/>
      <c r="R2" s="355"/>
      <c r="S2" s="355"/>
      <c r="T2" s="355" t="s">
        <v>149</v>
      </c>
      <c r="U2" s="355"/>
      <c r="V2" s="356"/>
      <c r="W2" s="356"/>
      <c r="X2" s="355" t="s">
        <v>150</v>
      </c>
      <c r="Y2" s="355"/>
      <c r="Z2" s="355"/>
      <c r="AA2" s="355"/>
      <c r="AB2" s="355" t="s">
        <v>151</v>
      </c>
      <c r="AC2" s="355"/>
      <c r="AD2" s="355"/>
      <c r="AE2" s="355"/>
      <c r="AF2" s="355" t="s">
        <v>152</v>
      </c>
      <c r="AG2" s="355"/>
      <c r="AH2" s="355"/>
      <c r="AI2" s="355"/>
      <c r="AJ2" s="355" t="s">
        <v>153</v>
      </c>
      <c r="AK2" s="355"/>
      <c r="AL2" s="355"/>
      <c r="AM2" s="355"/>
      <c r="AN2" s="355" t="s">
        <v>154</v>
      </c>
      <c r="AO2" s="355"/>
      <c r="AP2" s="355"/>
      <c r="AQ2" s="355"/>
      <c r="AR2" s="355" t="s">
        <v>155</v>
      </c>
      <c r="AS2" s="355"/>
      <c r="AT2" s="355"/>
      <c r="AU2" s="355"/>
      <c r="AV2" s="355" t="s">
        <v>156</v>
      </c>
      <c r="AW2" s="355"/>
      <c r="AX2" s="355"/>
      <c r="AY2" s="355"/>
      <c r="AZ2" s="355" t="s">
        <v>157</v>
      </c>
      <c r="BA2" s="355"/>
      <c r="BB2" s="355"/>
      <c r="BC2" s="355"/>
      <c r="BD2" s="355" t="s">
        <v>158</v>
      </c>
      <c r="BE2" s="355"/>
      <c r="BF2" s="355"/>
      <c r="BG2" s="355"/>
      <c r="BH2" s="355" t="s">
        <v>159</v>
      </c>
      <c r="BI2" s="355"/>
      <c r="BJ2" s="355"/>
      <c r="BK2" s="355"/>
      <c r="BL2" s="355" t="s">
        <v>160</v>
      </c>
      <c r="BM2" s="355"/>
      <c r="BN2" s="355"/>
      <c r="BO2" s="355"/>
      <c r="BP2" s="355" t="s">
        <v>161</v>
      </c>
      <c r="BQ2" s="355"/>
      <c r="BR2" s="355"/>
      <c r="BS2" s="355"/>
      <c r="BT2" s="355" t="s">
        <v>162</v>
      </c>
      <c r="BU2" s="355"/>
      <c r="BV2" s="355"/>
      <c r="BW2" s="355"/>
      <c r="BX2" s="355" t="s">
        <v>163</v>
      </c>
      <c r="BY2" s="355"/>
      <c r="BZ2" s="355"/>
      <c r="CA2" s="355"/>
      <c r="CB2" s="355" t="s">
        <v>164</v>
      </c>
      <c r="CC2" s="355"/>
      <c r="CD2" s="355"/>
      <c r="CE2" s="355"/>
      <c r="CF2" s="355" t="s">
        <v>165</v>
      </c>
      <c r="CG2" s="355"/>
      <c r="CH2" s="355"/>
      <c r="CI2" s="355"/>
      <c r="CJ2" s="355" t="s">
        <v>166</v>
      </c>
      <c r="CK2" s="355"/>
      <c r="CL2" s="355"/>
      <c r="CM2" s="355"/>
      <c r="CN2" s="1214"/>
      <c r="CO2" s="1214"/>
      <c r="CP2" s="64"/>
      <c r="CT2" s="221"/>
      <c r="CU2" s="64"/>
      <c r="CV2" s="64"/>
      <c r="CX2" s="69"/>
      <c r="CY2" s="69"/>
      <c r="CZ2" s="69"/>
    </row>
    <row r="3" spans="1:105" ht="20.25" customHeight="1">
      <c r="I3" s="1311" t="s">
        <v>167</v>
      </c>
      <c r="J3" s="1311"/>
      <c r="K3" s="357" t="s">
        <v>168</v>
      </c>
      <c r="L3" s="1210">
        <f>CHOOSE(CA1,ﾃﾞｰﾀ入力!X4,ﾃﾞｰﾀ入力!X5,ﾃﾞｰﾀ入力!X6,ﾃﾞｰﾀ入力!X7,ﾃﾞｰﾀ入力!X8,ﾃﾞｰﾀ入力!X9)</f>
        <v>0</v>
      </c>
      <c r="M3" s="1210"/>
      <c r="N3" s="1210"/>
      <c r="O3" s="1210"/>
      <c r="P3" s="1217">
        <f>CHOOSE($CA$1,ﾃﾞｰﾀ入力!Y$4,ﾃﾞｰﾀ入力!Y$5,ﾃﾞｰﾀ入力!Y$6,ﾃﾞｰﾀ入力!Y$7,ﾃﾞｰﾀ入力!Y$8,ﾃﾞｰﾀ入力!Y$9)</f>
        <v>0</v>
      </c>
      <c r="Q3" s="1217"/>
      <c r="R3" s="1217"/>
      <c r="S3" s="1217"/>
      <c r="T3" s="1217">
        <f>CHOOSE($CA$1,ﾃﾞｰﾀ入力!Z$4,ﾃﾞｰﾀ入力!Z$5,ﾃﾞｰﾀ入力!Z$6,ﾃﾞｰﾀ入力!Z$7,ﾃﾞｰﾀ入力!Z$8,ﾃﾞｰﾀ入力!Z$9)</f>
        <v>0</v>
      </c>
      <c r="U3" s="1217"/>
      <c r="V3" s="1217"/>
      <c r="W3" s="1217"/>
      <c r="X3" s="1217">
        <f>CHOOSE($CA$1,ﾃﾞｰﾀ入力!AA$4,ﾃﾞｰﾀ入力!AA$5,ﾃﾞｰﾀ入力!AA$6,ﾃﾞｰﾀ入力!AA$7,ﾃﾞｰﾀ入力!AA$8,ﾃﾞｰﾀ入力!AA$9)</f>
        <v>7</v>
      </c>
      <c r="Y3" s="1217"/>
      <c r="Z3" s="1217"/>
      <c r="AA3" s="1217"/>
      <c r="AB3" s="1217">
        <f>CHOOSE($CA$1,ﾃﾞｰﾀ入力!AB$4,ﾃﾞｰﾀ入力!AB$5,ﾃﾞｰﾀ入力!AB$6,ﾃﾞｰﾀ入力!AB$7,ﾃﾞｰﾀ入力!AB$8,ﾃﾞｰﾀ入力!AB$9)</f>
        <v>13</v>
      </c>
      <c r="AC3" s="1217"/>
      <c r="AD3" s="1217"/>
      <c r="AE3" s="1217"/>
      <c r="AF3" s="1217">
        <f>CHOOSE($CA$1,ﾃﾞｰﾀ入力!AC$4,ﾃﾞｰﾀ入力!AC$5,ﾃﾞｰﾀ入力!AC$6,ﾃﾞｰﾀ入力!AC$7,ﾃﾞｰﾀ入力!AC$8,ﾃﾞｰﾀ入力!AC$9)</f>
        <v>13</v>
      </c>
      <c r="AG3" s="1217"/>
      <c r="AH3" s="1217"/>
      <c r="AI3" s="1217"/>
      <c r="AJ3" s="1217">
        <f>CHOOSE($CA$1,ﾃﾞｰﾀ入力!AD$4,ﾃﾞｰﾀ入力!AD$5,ﾃﾞｰﾀ入力!AD$6,ﾃﾞｰﾀ入力!AD$7,ﾃﾞｰﾀ入力!AD$8,ﾃﾞｰﾀ入力!AD$9)</f>
        <v>18</v>
      </c>
      <c r="AK3" s="1217"/>
      <c r="AL3" s="1217"/>
      <c r="AM3" s="1217"/>
      <c r="AN3" s="1217">
        <f>CHOOSE($CA$1,ﾃﾞｰﾀ入力!AE$4,ﾃﾞｰﾀ入力!AE$5,ﾃﾞｰﾀ入力!AE$6,ﾃﾞｰﾀ入力!AE$7,ﾃﾞｰﾀ入力!AE$8,ﾃﾞｰﾀ入力!AE$9)</f>
        <v>28</v>
      </c>
      <c r="AO3" s="1217"/>
      <c r="AP3" s="1217"/>
      <c r="AQ3" s="1217"/>
      <c r="AR3" s="1217">
        <f>CHOOSE($CA$1,ﾃﾞｰﾀ入力!AF$4,ﾃﾞｰﾀ入力!AF$5,ﾃﾞｰﾀ入力!AF$6,ﾃﾞｰﾀ入力!AF$7,ﾃﾞｰﾀ入力!AF$8,ﾃﾞｰﾀ入力!AF$9)</f>
        <v>31</v>
      </c>
      <c r="AS3" s="1217"/>
      <c r="AT3" s="1217"/>
      <c r="AU3" s="1217"/>
      <c r="AV3" s="1217">
        <f>CHOOSE($CA$1,ﾃﾞｰﾀ入力!AG$4,ﾃﾞｰﾀ入力!AG$5,ﾃﾞｰﾀ入力!AG$6,ﾃﾞｰﾀ入力!AG$7,ﾃﾞｰﾀ入力!AG$8,ﾃﾞｰﾀ入力!AG$9)</f>
        <v>30</v>
      </c>
      <c r="AW3" s="1217"/>
      <c r="AX3" s="1217"/>
      <c r="AY3" s="1217"/>
      <c r="AZ3" s="1217">
        <f>CHOOSE($CA$1,ﾃﾞｰﾀ入力!AH$4,ﾃﾞｰﾀ入力!AH$5,ﾃﾞｰﾀ入力!AH$6,ﾃﾞｰﾀ入力!AH$7,ﾃﾞｰﾀ入力!AH$8,ﾃﾞｰﾀ入力!AH$9)</f>
        <v>32</v>
      </c>
      <c r="BA3" s="1217"/>
      <c r="BB3" s="1217"/>
      <c r="BC3" s="1217"/>
      <c r="BD3" s="1217">
        <f>CHOOSE($CA$1,ﾃﾞｰﾀ入力!AI$4,ﾃﾞｰﾀ入力!AI$5,ﾃﾞｰﾀ入力!AI$6,ﾃﾞｰﾀ入力!AI$7,ﾃﾞｰﾀ入力!AI$8,ﾃﾞｰﾀ入力!AI$9)</f>
        <v>30</v>
      </c>
      <c r="BE3" s="1217"/>
      <c r="BF3" s="1217"/>
      <c r="BG3" s="1217"/>
      <c r="BH3" s="1217">
        <f>CHOOSE($CA$1,ﾃﾞｰﾀ入力!AJ$4,ﾃﾞｰﾀ入力!AJ$5,ﾃﾞｰﾀ入力!AJ$6,ﾃﾞｰﾀ入力!AJ$7,ﾃﾞｰﾀ入力!AJ$8,ﾃﾞｰﾀ入力!AJ$9)</f>
        <v>21</v>
      </c>
      <c r="BI3" s="1217"/>
      <c r="BJ3" s="1217"/>
      <c r="BK3" s="1217"/>
      <c r="BL3" s="1217">
        <f>CHOOSE($CA$1,ﾃﾞｰﾀ入力!AK$4,ﾃﾞｰﾀ入力!AK$5,ﾃﾞｰﾀ入力!AK$6,ﾃﾞｰﾀ入力!AK$7,ﾃﾞｰﾀ入力!AK$8,ﾃﾞｰﾀ入力!AK$9)</f>
        <v>15</v>
      </c>
      <c r="BM3" s="1217"/>
      <c r="BN3" s="1217"/>
      <c r="BO3" s="1217"/>
      <c r="BP3" s="1217">
        <f>CHOOSE($CA$1,ﾃﾞｰﾀ入力!AL$4,ﾃﾞｰﾀ入力!AL$5,ﾃﾞｰﾀ入力!AL$6,ﾃﾞｰﾀ入力!AL$7,ﾃﾞｰﾀ入力!AL$8,ﾃﾞｰﾀ入力!AL$9)</f>
        <v>16</v>
      </c>
      <c r="BQ3" s="1217"/>
      <c r="BR3" s="1217"/>
      <c r="BS3" s="1217"/>
      <c r="BT3" s="1217">
        <f>CHOOSE($CA$1,ﾃﾞｰﾀ入力!AM$4,ﾃﾞｰﾀ入力!AM$5,ﾃﾞｰﾀ入力!AM$6,ﾃﾞｰﾀ入力!AM$7,ﾃﾞｰﾀ入力!AM$8,ﾃﾞｰﾀ入力!AM$9)</f>
        <v>12</v>
      </c>
      <c r="BU3" s="1217"/>
      <c r="BV3" s="1217"/>
      <c r="BW3" s="1217"/>
      <c r="BX3" s="1217">
        <f>CHOOSE($CA$1,ﾃﾞｰﾀ入力!AN4,ﾃﾞｰﾀ入力!AN$5,ﾃﾞｰﾀ入力!AN$6,ﾃﾞｰﾀ入力!AN$7,ﾃﾞｰﾀ入力!AN$8,ﾃﾞｰﾀ入力!AN$9)</f>
        <v>4</v>
      </c>
      <c r="BY3" s="1217"/>
      <c r="BZ3" s="1217"/>
      <c r="CA3" s="1217"/>
      <c r="CB3" s="1217">
        <f>CHOOSE($CA$1,ﾃﾞｰﾀ入力!AO$4,ﾃﾞｰﾀ入力!AO$5,ﾃﾞｰﾀ入力!AO$6,ﾃﾞｰﾀ入力!AO$7,ﾃﾞｰﾀ入力!AO$8,ﾃﾞｰﾀ入力!AO$9)</f>
        <v>0</v>
      </c>
      <c r="CC3" s="1217"/>
      <c r="CD3" s="1217"/>
      <c r="CE3" s="1217"/>
      <c r="CF3" s="1217">
        <f>CHOOSE($CA$1,ﾃﾞｰﾀ入力!AP$4,ﾃﾞｰﾀ入力!AP$5,ﾃﾞｰﾀ入力!AP$6,ﾃﾞｰﾀ入力!AP$7,ﾃﾞｰﾀ入力!AP$8,ﾃﾞｰﾀ入力!AP$9)</f>
        <v>0</v>
      </c>
      <c r="CG3" s="1217"/>
      <c r="CH3" s="1217"/>
      <c r="CI3" s="1217"/>
      <c r="CJ3" s="1217">
        <f>CHOOSE($CA$1,ﾃﾞｰﾀ入力!AQ$4,ﾃﾞｰﾀ入力!AQ$5,ﾃﾞｰﾀ入力!AQ$6,ﾃﾞｰﾀ入力!AQ$7,ﾃﾞｰﾀ入力!AQ$8,ﾃﾞｰﾀ入力!AQ$9)</f>
        <v>0</v>
      </c>
      <c r="CK3" s="1217"/>
      <c r="CL3" s="1217"/>
      <c r="CM3" s="1295"/>
      <c r="CN3" s="1215">
        <f>CHOOSE(CA1,ﾃﾞｰﾀ入力!V4,ﾃﾞｰﾀ入力!V5,ﾃﾞｰﾀ入力!V6,ﾃﾞｰﾀ入力!V7,ﾃﾞｰﾀ入力!V8,ﾃﾞｰﾀ入力!V9)</f>
        <v>270</v>
      </c>
      <c r="CO3" s="1216"/>
      <c r="CP3" s="64"/>
      <c r="CT3" s="221"/>
      <c r="CU3" s="64"/>
      <c r="CV3" s="64"/>
      <c r="CX3" s="69"/>
      <c r="CY3" s="69"/>
      <c r="CZ3" s="69"/>
    </row>
    <row r="4" spans="1:105" ht="20.25" customHeight="1">
      <c r="I4" s="1311"/>
      <c r="J4" s="1311"/>
      <c r="K4" s="358" t="s">
        <v>169</v>
      </c>
      <c r="L4" s="1344">
        <f>L3</f>
        <v>0</v>
      </c>
      <c r="M4" s="1345"/>
      <c r="N4" s="1345"/>
      <c r="O4" s="1346"/>
      <c r="P4" s="1333">
        <f>L4+P3</f>
        <v>0</v>
      </c>
      <c r="Q4" s="1333"/>
      <c r="R4" s="1333"/>
      <c r="S4" s="1333"/>
      <c r="T4" s="1126">
        <f>P4+T3</f>
        <v>0</v>
      </c>
      <c r="U4" s="1127"/>
      <c r="V4" s="1127"/>
      <c r="W4" s="1127"/>
      <c r="X4" s="1333">
        <f>T4+X3</f>
        <v>7</v>
      </c>
      <c r="Y4" s="1333"/>
      <c r="Z4" s="1333"/>
      <c r="AA4" s="1333"/>
      <c r="AB4" s="1333">
        <f>X4+AB3</f>
        <v>20</v>
      </c>
      <c r="AC4" s="1333"/>
      <c r="AD4" s="1333"/>
      <c r="AE4" s="1333"/>
      <c r="AF4" s="1333">
        <f>AB4+AF3</f>
        <v>33</v>
      </c>
      <c r="AG4" s="1333"/>
      <c r="AH4" s="1333"/>
      <c r="AI4" s="1333"/>
      <c r="AJ4" s="1333">
        <f>AF4+AJ3</f>
        <v>51</v>
      </c>
      <c r="AK4" s="1333"/>
      <c r="AL4" s="1333"/>
      <c r="AM4" s="1333"/>
      <c r="AN4" s="1333">
        <f>AJ4+AN3</f>
        <v>79</v>
      </c>
      <c r="AO4" s="1333"/>
      <c r="AP4" s="1333"/>
      <c r="AQ4" s="1333"/>
      <c r="AR4" s="1333">
        <f>AN4+AR3</f>
        <v>110</v>
      </c>
      <c r="AS4" s="1333"/>
      <c r="AT4" s="1333"/>
      <c r="AU4" s="1333"/>
      <c r="AV4" s="1333">
        <f>AR4+AV3</f>
        <v>140</v>
      </c>
      <c r="AW4" s="1333"/>
      <c r="AX4" s="1333"/>
      <c r="AY4" s="1333"/>
      <c r="AZ4" s="1333">
        <f>AV4+AZ3</f>
        <v>172</v>
      </c>
      <c r="BA4" s="1333"/>
      <c r="BB4" s="1333"/>
      <c r="BC4" s="1333"/>
      <c r="BD4" s="1333">
        <f>AZ4+BD3</f>
        <v>202</v>
      </c>
      <c r="BE4" s="1333"/>
      <c r="BF4" s="1333"/>
      <c r="BG4" s="1333"/>
      <c r="BH4" s="1333">
        <f>BD4+BH3</f>
        <v>223</v>
      </c>
      <c r="BI4" s="1333"/>
      <c r="BJ4" s="1333"/>
      <c r="BK4" s="1333"/>
      <c r="BL4" s="1333">
        <f>BH4+BL3</f>
        <v>238</v>
      </c>
      <c r="BM4" s="1333"/>
      <c r="BN4" s="1333"/>
      <c r="BO4" s="1333"/>
      <c r="BP4" s="1333">
        <f>BL4+BP3</f>
        <v>254</v>
      </c>
      <c r="BQ4" s="1333"/>
      <c r="BR4" s="1333"/>
      <c r="BS4" s="1333"/>
      <c r="BT4" s="1333">
        <f>BP4+BT3</f>
        <v>266</v>
      </c>
      <c r="BU4" s="1333"/>
      <c r="BV4" s="1333"/>
      <c r="BW4" s="1333"/>
      <c r="BX4" s="1333">
        <f>BT4+BX3</f>
        <v>270</v>
      </c>
      <c r="BY4" s="1333"/>
      <c r="BZ4" s="1333"/>
      <c r="CA4" s="1333"/>
      <c r="CB4" s="1333">
        <f>BX4+CB3</f>
        <v>270</v>
      </c>
      <c r="CC4" s="1333"/>
      <c r="CD4" s="1333"/>
      <c r="CE4" s="1333"/>
      <c r="CF4" s="1333">
        <f>CB4+CF3</f>
        <v>270</v>
      </c>
      <c r="CG4" s="1333"/>
      <c r="CH4" s="1333"/>
      <c r="CI4" s="1333"/>
      <c r="CJ4" s="1333">
        <f>CF4+CJ3</f>
        <v>270</v>
      </c>
      <c r="CK4" s="1333"/>
      <c r="CL4" s="1333"/>
      <c r="CM4" s="1353"/>
      <c r="CN4" s="1210">
        <f t="shared" ref="CN4:CN11" si="0">SUM(P4:CM4)</f>
        <v>2875</v>
      </c>
      <c r="CO4" s="1211"/>
      <c r="CP4" s="64"/>
      <c r="CT4" s="221"/>
      <c r="CU4" s="64"/>
      <c r="CV4" s="64"/>
      <c r="CX4" s="69"/>
      <c r="CY4" s="69"/>
      <c r="CZ4" s="69"/>
    </row>
    <row r="5" spans="1:105" ht="20.25" customHeight="1">
      <c r="I5" s="1311" t="s">
        <v>170</v>
      </c>
      <c r="J5" s="1311"/>
      <c r="K5" s="359" t="s">
        <v>171</v>
      </c>
      <c r="L5" s="1239"/>
      <c r="M5" s="1240"/>
      <c r="N5" s="1240"/>
      <c r="O5" s="1241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126"/>
      <c r="AK5" s="1126"/>
      <c r="AL5" s="1126"/>
      <c r="AM5" s="1126"/>
      <c r="AN5" s="1126"/>
      <c r="AO5" s="1126"/>
      <c r="AP5" s="1126"/>
      <c r="AQ5" s="1126"/>
      <c r="AR5" s="1126"/>
      <c r="AS5" s="1126"/>
      <c r="AT5" s="1126"/>
      <c r="AU5" s="1126"/>
      <c r="AV5" s="1126"/>
      <c r="AW5" s="1126"/>
      <c r="AX5" s="1126"/>
      <c r="AY5" s="1126"/>
      <c r="AZ5" s="1126"/>
      <c r="BA5" s="1126"/>
      <c r="BB5" s="1126"/>
      <c r="BC5" s="1126"/>
      <c r="BD5" s="1126"/>
      <c r="BE5" s="1126"/>
      <c r="BF5" s="1126"/>
      <c r="BG5" s="1126"/>
      <c r="BH5" s="1126"/>
      <c r="BI5" s="1126"/>
      <c r="BJ5" s="1126"/>
      <c r="BK5" s="1126"/>
      <c r="BL5" s="1126"/>
      <c r="BM5" s="1126"/>
      <c r="BN5" s="1126"/>
      <c r="BO5" s="1126"/>
      <c r="BP5" s="1126"/>
      <c r="BQ5" s="1126"/>
      <c r="BR5" s="1126"/>
      <c r="BS5" s="1126"/>
      <c r="BT5" s="1126"/>
      <c r="BU5" s="1126"/>
      <c r="BV5" s="1126"/>
      <c r="BW5" s="1126"/>
      <c r="BX5" s="1126"/>
      <c r="BY5" s="1126"/>
      <c r="BZ5" s="1126"/>
      <c r="CA5" s="1126"/>
      <c r="CB5" s="1126"/>
      <c r="CC5" s="1126"/>
      <c r="CD5" s="1126"/>
      <c r="CE5" s="1126"/>
      <c r="CF5" s="1297"/>
      <c r="CG5" s="1297"/>
      <c r="CH5" s="1297"/>
      <c r="CI5" s="1297"/>
      <c r="CJ5" s="1297"/>
      <c r="CK5" s="1297"/>
      <c r="CL5" s="1297"/>
      <c r="CM5" s="1354"/>
      <c r="CN5" s="1210">
        <f t="shared" si="0"/>
        <v>0</v>
      </c>
      <c r="CO5" s="1211"/>
      <c r="CP5" s="64"/>
      <c r="CT5" s="221"/>
      <c r="CU5" s="64"/>
      <c r="CV5" s="64"/>
      <c r="CX5" s="69"/>
      <c r="CY5" s="69"/>
      <c r="CZ5" s="69"/>
    </row>
    <row r="6" spans="1:105" ht="20.25" customHeight="1">
      <c r="I6" s="1339"/>
      <c r="J6" s="1339"/>
      <c r="K6" s="360" t="s">
        <v>169</v>
      </c>
      <c r="L6" s="1242"/>
      <c r="M6" s="1243"/>
      <c r="N6" s="1243"/>
      <c r="O6" s="1244"/>
      <c r="P6" s="1131"/>
      <c r="Q6" s="1131"/>
      <c r="R6" s="1131"/>
      <c r="S6" s="1131"/>
      <c r="T6" s="1131"/>
      <c r="U6" s="1131"/>
      <c r="V6" s="1131"/>
      <c r="W6" s="1131"/>
      <c r="X6" s="1131"/>
      <c r="Y6" s="1131"/>
      <c r="Z6" s="1131"/>
      <c r="AA6" s="1131"/>
      <c r="AB6" s="1131"/>
      <c r="AC6" s="1131"/>
      <c r="AD6" s="1131"/>
      <c r="AE6" s="1131"/>
      <c r="AF6" s="1131"/>
      <c r="AG6" s="1131"/>
      <c r="AH6" s="1131"/>
      <c r="AI6" s="1131"/>
      <c r="AJ6" s="1131"/>
      <c r="AK6" s="1131"/>
      <c r="AL6" s="1131"/>
      <c r="AM6" s="1131"/>
      <c r="AN6" s="1131"/>
      <c r="AO6" s="1131"/>
      <c r="AP6" s="1131"/>
      <c r="AQ6" s="1131"/>
      <c r="AR6" s="1131"/>
      <c r="AS6" s="1131"/>
      <c r="AT6" s="1131"/>
      <c r="AU6" s="1131"/>
      <c r="AV6" s="1131"/>
      <c r="AW6" s="1131"/>
      <c r="AX6" s="1131"/>
      <c r="AY6" s="1131"/>
      <c r="AZ6" s="1131"/>
      <c r="BA6" s="1131"/>
      <c r="BB6" s="1131"/>
      <c r="BC6" s="1131"/>
      <c r="BD6" s="1131"/>
      <c r="BE6" s="1131"/>
      <c r="BF6" s="1131"/>
      <c r="BG6" s="1131"/>
      <c r="BH6" s="1131"/>
      <c r="BI6" s="1131"/>
      <c r="BJ6" s="1131"/>
      <c r="BK6" s="1131"/>
      <c r="BL6" s="1131"/>
      <c r="BM6" s="1131"/>
      <c r="BN6" s="1131"/>
      <c r="BO6" s="1131"/>
      <c r="BP6" s="1131"/>
      <c r="BQ6" s="1131"/>
      <c r="BR6" s="1131"/>
      <c r="BS6" s="1131"/>
      <c r="BT6" s="1131"/>
      <c r="BU6" s="1131"/>
      <c r="BV6" s="1131"/>
      <c r="BW6" s="1131"/>
      <c r="BX6" s="1131"/>
      <c r="BY6" s="1131"/>
      <c r="BZ6" s="1131"/>
      <c r="CA6" s="1131"/>
      <c r="CB6" s="1131"/>
      <c r="CC6" s="1131"/>
      <c r="CD6" s="1131"/>
      <c r="CE6" s="1131"/>
      <c r="CF6" s="1298"/>
      <c r="CG6" s="1298"/>
      <c r="CH6" s="1298"/>
      <c r="CI6" s="1298"/>
      <c r="CJ6" s="1298"/>
      <c r="CK6" s="1298"/>
      <c r="CL6" s="1298"/>
      <c r="CM6" s="1299"/>
      <c r="CN6" s="1256">
        <f t="shared" si="0"/>
        <v>0</v>
      </c>
      <c r="CO6" s="1257"/>
      <c r="CP6" s="64"/>
      <c r="CT6" s="221"/>
      <c r="CU6" s="64"/>
      <c r="CV6" s="64"/>
      <c r="CX6" s="69"/>
      <c r="CY6" s="69"/>
      <c r="CZ6" s="69"/>
    </row>
    <row r="7" spans="1:105" ht="20.25" customHeight="1">
      <c r="I7" s="1338" t="s">
        <v>172</v>
      </c>
      <c r="J7" s="1338"/>
      <c r="K7" s="361" t="s">
        <v>168</v>
      </c>
      <c r="L7" s="1250">
        <f>IF(L3=0,0,LOOKUP(L3,ﾃﾞｰﾀ入力!$AU$12:$AU$32,ﾃﾞｰﾀ入力!$AV$12:$AV$32))</f>
        <v>0</v>
      </c>
      <c r="M7" s="1251"/>
      <c r="N7" s="1251"/>
      <c r="O7" s="1252"/>
      <c r="P7" s="1130">
        <f>IF(P3=0,0,LOOKUP(P3,ﾃﾞｰﾀ入力!$AU$12:$AU$32,ﾃﾞｰﾀ入力!$AV$12:$AV$32))</f>
        <v>0</v>
      </c>
      <c r="Q7" s="1130"/>
      <c r="R7" s="1130"/>
      <c r="S7" s="1130"/>
      <c r="T7" s="1130">
        <f>IF(T3=0,0,LOOKUP(T3,ﾃﾞｰﾀ入力!$AU$12:$AU$32,ﾃﾞｰﾀ入力!$AV$12:$AV$32))</f>
        <v>0</v>
      </c>
      <c r="U7" s="1130"/>
      <c r="V7" s="1130"/>
      <c r="W7" s="1130"/>
      <c r="X7" s="1130">
        <f>IF(X3=0,0,LOOKUP(X3,ﾃﾞｰﾀ入力!$AU$12:$AU$32,ﾃﾞｰﾀ入力!$AV$12:$AV$32))</f>
        <v>2</v>
      </c>
      <c r="Y7" s="1130"/>
      <c r="Z7" s="1130"/>
      <c r="AA7" s="1130"/>
      <c r="AB7" s="1130">
        <f>IF(AB3=0,0,LOOKUP(AB3,ﾃﾞｰﾀ入力!$AU$12:$AU$32,ﾃﾞｰﾀ入力!$AV$12:$AV$32))</f>
        <v>2</v>
      </c>
      <c r="AC7" s="1130"/>
      <c r="AD7" s="1130"/>
      <c r="AE7" s="1130"/>
      <c r="AF7" s="1130">
        <f>IF(AF3=0,0,LOOKUP(AF3,ﾃﾞｰﾀ入力!$AU$12:$AU$32,ﾃﾞｰﾀ入力!$AV$12:$AV$32))</f>
        <v>2</v>
      </c>
      <c r="AG7" s="1130"/>
      <c r="AH7" s="1130"/>
      <c r="AI7" s="1130"/>
      <c r="AJ7" s="1130">
        <f>IF(AJ3=0,0,LOOKUP(AJ3,ﾃﾞｰﾀ入力!$AU$12:$AU$32,ﾃﾞｰﾀ入力!$AV$12:$AV$32))</f>
        <v>2</v>
      </c>
      <c r="AK7" s="1130"/>
      <c r="AL7" s="1130"/>
      <c r="AM7" s="1130"/>
      <c r="AN7" s="1130">
        <f>IF(AN3=0,0,LOOKUP(AN3,ﾃﾞｰﾀ入力!$AU$12:$AU$32,ﾃﾞｰﾀ入力!$AV$12:$AV$32))</f>
        <v>4</v>
      </c>
      <c r="AO7" s="1130"/>
      <c r="AP7" s="1130"/>
      <c r="AQ7" s="1130"/>
      <c r="AR7" s="1130">
        <f>IF(AR3=0,0,LOOKUP(AR3,ﾃﾞｰﾀ入力!$AU$12:$AU$32,ﾃﾞｰﾀ入力!$AV$12:$AV$32))</f>
        <v>4</v>
      </c>
      <c r="AS7" s="1130"/>
      <c r="AT7" s="1130"/>
      <c r="AU7" s="1130"/>
      <c r="AV7" s="1130">
        <f>IF(AV3=0,0,LOOKUP(AV3,ﾃﾞｰﾀ入力!$AU$12:$AU$32,ﾃﾞｰﾀ入力!$AV$12:$AV$32))</f>
        <v>4</v>
      </c>
      <c r="AW7" s="1130"/>
      <c r="AX7" s="1130"/>
      <c r="AY7" s="1130"/>
      <c r="AZ7" s="1130">
        <f>IF(AZ3=0,0,LOOKUP(AZ3,ﾃﾞｰﾀ入力!$AU$12:$AU$32,ﾃﾞｰﾀ入力!$AV$12:$AV$32))</f>
        <v>4</v>
      </c>
      <c r="BA7" s="1130"/>
      <c r="BB7" s="1130"/>
      <c r="BC7" s="1130"/>
      <c r="BD7" s="1130">
        <f>IF(BD3=0,0,LOOKUP(BD3,ﾃﾞｰﾀ入力!$AU$12:$AU$32,ﾃﾞｰﾀ入力!$AV$12:$AV$32))</f>
        <v>4</v>
      </c>
      <c r="BE7" s="1130"/>
      <c r="BF7" s="1130"/>
      <c r="BG7" s="1130"/>
      <c r="BH7" s="1130">
        <f>IF(BH3=0,0,LOOKUP(BH3,ﾃﾞｰﾀ入力!$AU$12:$AU$32,ﾃﾞｰﾀ入力!$AV$12:$AV$32))</f>
        <v>3</v>
      </c>
      <c r="BI7" s="1130"/>
      <c r="BJ7" s="1130"/>
      <c r="BK7" s="1130"/>
      <c r="BL7" s="1130">
        <f>IF(BL3=0,0,LOOKUP(BL3,ﾃﾞｰﾀ入力!$AU$12:$AU$32,ﾃﾞｰﾀ入力!$AV$12:$AV$32))</f>
        <v>2</v>
      </c>
      <c r="BM7" s="1130"/>
      <c r="BN7" s="1130"/>
      <c r="BO7" s="1130"/>
      <c r="BP7" s="1130">
        <f>IF(BP3=0,0,LOOKUP(BP3,ﾃﾞｰﾀ入力!$AU$12:$AU$32,ﾃﾞｰﾀ入力!$AV$12:$AV$32))</f>
        <v>2</v>
      </c>
      <c r="BQ7" s="1130"/>
      <c r="BR7" s="1130"/>
      <c r="BS7" s="1130"/>
      <c r="BT7" s="1130">
        <f>IF(BT3=0,0,LOOKUP(BT3,ﾃﾞｰﾀ入力!$AU$12:$AU$32,ﾃﾞｰﾀ入力!$AV$12:$AV$32))</f>
        <v>2</v>
      </c>
      <c r="BU7" s="1130"/>
      <c r="BV7" s="1130"/>
      <c r="BW7" s="1130"/>
      <c r="BX7" s="1130">
        <f>IF(BX3=0,0,LOOKUP(BX3,ﾃﾞｰﾀ入力!$AU$12:$AU$32,ﾃﾞｰﾀ入力!$AV$12:$AV$32))</f>
        <v>2</v>
      </c>
      <c r="BY7" s="1130"/>
      <c r="BZ7" s="1130"/>
      <c r="CA7" s="1130"/>
      <c r="CB7" s="1130">
        <f>IF(CB3=0,0,LOOKUP(CB3,ﾃﾞｰﾀ入力!$AU$12:$AU$32,ﾃﾞｰﾀ入力!$AV$12:$AV$32))</f>
        <v>0</v>
      </c>
      <c r="CC7" s="1130"/>
      <c r="CD7" s="1130"/>
      <c r="CE7" s="1130"/>
      <c r="CF7" s="1201">
        <f>IF(CF3=0,0,LOOKUP(CF3,ﾃﾞｰﾀ入力!$AU$12:$AU$32,ﾃﾞｰﾀ入力!$AV$12:$AV$32))</f>
        <v>0</v>
      </c>
      <c r="CG7" s="1201"/>
      <c r="CH7" s="1201"/>
      <c r="CI7" s="1201"/>
      <c r="CJ7" s="1201">
        <f>IF(CJ3=0,0,LOOKUP(CJ3,ﾃﾞｰﾀ入力!$AU$12:$AU$32,ﾃﾞｰﾀ入力!$AV$12:$AV$32))</f>
        <v>0</v>
      </c>
      <c r="CK7" s="1201"/>
      <c r="CL7" s="1201"/>
      <c r="CM7" s="1202"/>
      <c r="CN7" s="1134">
        <f t="shared" si="0"/>
        <v>39</v>
      </c>
      <c r="CO7" s="1135"/>
      <c r="CP7" s="64"/>
      <c r="CT7" s="221"/>
      <c r="CU7" s="64"/>
      <c r="CV7" s="64"/>
      <c r="CX7" s="69"/>
      <c r="CY7" s="69"/>
      <c r="CZ7" s="69"/>
    </row>
    <row r="8" spans="1:105" ht="20.25" customHeight="1">
      <c r="I8" s="1311" t="s">
        <v>173</v>
      </c>
      <c r="J8" s="1311"/>
      <c r="K8" s="357" t="s">
        <v>168</v>
      </c>
      <c r="L8" s="1233">
        <f>CHOOSE($CA$1,ﾃﾞｰﾀ入力!W13,ﾃﾞｰﾀ入力!W16,ﾃﾞｰﾀ入力!W19,ﾃﾞｰﾀ入力!W22,ﾃﾞｰﾀ入力!W25,ﾃﾞｰﾀ入力!W28)</f>
        <v>0</v>
      </c>
      <c r="M8" s="1234"/>
      <c r="N8" s="1234"/>
      <c r="O8" s="1235"/>
      <c r="P8" s="1156">
        <f>CHOOSE($CA$1,ﾃﾞｰﾀ入力!$X13,ﾃﾞｰﾀ入力!$X16,ﾃﾞｰﾀ入力!$X19,ﾃﾞｰﾀ入力!$X22,ﾃﾞｰﾀ入力!$X25,ﾃﾞｰﾀ入力!$X28)</f>
        <v>0</v>
      </c>
      <c r="Q8" s="1156"/>
      <c r="R8" s="1156"/>
      <c r="S8" s="1156"/>
      <c r="T8" s="1156">
        <f>CHOOSE($CA$1,ﾃﾞｰﾀ入力!$Y13,ﾃﾞｰﾀ入力!$Y16,ﾃﾞｰﾀ入力!$Y19,ﾃﾞｰﾀ入力!$Y22,ﾃﾞｰﾀ入力!$Y25,ﾃﾞｰﾀ入力!$Y28)</f>
        <v>0</v>
      </c>
      <c r="U8" s="1156"/>
      <c r="V8" s="1156"/>
      <c r="W8" s="1156"/>
      <c r="X8" s="1156">
        <f>CHOOSE($CA$1,ﾃﾞｰﾀ入力!$Z13,ﾃﾞｰﾀ入力!$Z16,ﾃﾞｰﾀ入力!$Z19,ﾃﾞｰﾀ入力!$Z22,ﾃﾞｰﾀ入力!$Z25,ﾃﾞｰﾀ入力!$Z28)</f>
        <v>0</v>
      </c>
      <c r="Y8" s="1156"/>
      <c r="Z8" s="1156"/>
      <c r="AA8" s="1156"/>
      <c r="AB8" s="1156">
        <f>CHOOSE($CA$1,ﾃﾞｰﾀ入力!$AA13,ﾃﾞｰﾀ入力!$AA16,ﾃﾞｰﾀ入力!$AA19,ﾃﾞｰﾀ入力!$AA22,ﾃﾞｰﾀ入力!$AA25,ﾃﾞｰﾀ入力!$AA28)</f>
        <v>0</v>
      </c>
      <c r="AC8" s="1156"/>
      <c r="AD8" s="1156"/>
      <c r="AE8" s="1156"/>
      <c r="AF8" s="1156">
        <f>CHOOSE($CA$1,ﾃﾞｰﾀ入力!$AB13,ﾃﾞｰﾀ入力!$AB16,ﾃﾞｰﾀ入力!$AB19,ﾃﾞｰﾀ入力!$AB22,ﾃﾞｰﾀ入力!$AB25,ﾃﾞｰﾀ入力!$AB28)</f>
        <v>0</v>
      </c>
      <c r="AG8" s="1156"/>
      <c r="AH8" s="1156"/>
      <c r="AI8" s="1156"/>
      <c r="AJ8" s="1156">
        <f>CHOOSE($CA$1,ﾃﾞｰﾀ入力!$AC13,ﾃﾞｰﾀ入力!$AC16,ﾃﾞｰﾀ入力!$AC19,ﾃﾞｰﾀ入力!$AC22,ﾃﾞｰﾀ入力!$AC25,ﾃﾞｰﾀ入力!$AC28)</f>
        <v>0</v>
      </c>
      <c r="AK8" s="1156"/>
      <c r="AL8" s="1156"/>
      <c r="AM8" s="1156"/>
      <c r="AN8" s="1156">
        <f>CHOOSE($CA$1,ﾃﾞｰﾀ入力!$AD13,ﾃﾞｰﾀ入力!$AD16,ﾃﾞｰﾀ入力!$AD19,ﾃﾞｰﾀ入力!$AD22,ﾃﾞｰﾀ入力!$AD25,ﾃﾞｰﾀ入力!$AD28)</f>
        <v>0</v>
      </c>
      <c r="AO8" s="1156"/>
      <c r="AP8" s="1156"/>
      <c r="AQ8" s="1156"/>
      <c r="AR8" s="1156">
        <f>CHOOSE($CA$1,ﾃﾞｰﾀ入力!$AE13,ﾃﾞｰﾀ入力!$AE16,ﾃﾞｰﾀ入力!$AE19,ﾃﾞｰﾀ入力!$AE22,ﾃﾞｰﾀ入力!$AE25,ﾃﾞｰﾀ入力!$AE28)</f>
        <v>0</v>
      </c>
      <c r="AS8" s="1156"/>
      <c r="AT8" s="1156"/>
      <c r="AU8" s="1156"/>
      <c r="AV8" s="1156">
        <f>CHOOSE($CA$1,ﾃﾞｰﾀ入力!$AF13,ﾃﾞｰﾀ入力!$AF16,ﾃﾞｰﾀ入力!$AF19,ﾃﾞｰﾀ入力!$AF22,ﾃﾞｰﾀ入力!$AF25,ﾃﾞｰﾀ入力!$AF28)</f>
        <v>0</v>
      </c>
      <c r="AW8" s="1156"/>
      <c r="AX8" s="1156"/>
      <c r="AY8" s="1156"/>
      <c r="AZ8" s="1156">
        <f>CHOOSE($CA$1,ﾃﾞｰﾀ入力!$AG13,ﾃﾞｰﾀ入力!$AG16,ﾃﾞｰﾀ入力!$AG19,ﾃﾞｰﾀ入力!$AG22,ﾃﾞｰﾀ入力!$AG25,ﾃﾞｰﾀ入力!$AG28)</f>
        <v>0</v>
      </c>
      <c r="BA8" s="1156"/>
      <c r="BB8" s="1156"/>
      <c r="BC8" s="1156"/>
      <c r="BD8" s="1156">
        <f>CHOOSE($CA$1,ﾃﾞｰﾀ入力!$AH13,ﾃﾞｰﾀ入力!$AH16,ﾃﾞｰﾀ入力!$AH19,ﾃﾞｰﾀ入力!$AH22,ﾃﾞｰﾀ入力!$AH25,ﾃﾞｰﾀ入力!$AH28)</f>
        <v>0</v>
      </c>
      <c r="BE8" s="1156"/>
      <c r="BF8" s="1156"/>
      <c r="BG8" s="1156"/>
      <c r="BH8" s="1156">
        <f>CHOOSE($CA$1,ﾃﾞｰﾀ入力!$AI13,ﾃﾞｰﾀ入力!$AI16,ﾃﾞｰﾀ入力!$AI19,ﾃﾞｰﾀ入力!$AI22,ﾃﾞｰﾀ入力!$AI25,ﾃﾞｰﾀ入力!$AI28)</f>
        <v>0</v>
      </c>
      <c r="BI8" s="1156"/>
      <c r="BJ8" s="1156"/>
      <c r="BK8" s="1156"/>
      <c r="BL8" s="1156">
        <f>CHOOSE($CA$1,ﾃﾞｰﾀ入力!$AJ13,ﾃﾞｰﾀ入力!$AJ16,ﾃﾞｰﾀ入力!$AJ19,ﾃﾞｰﾀ入力!$AJ22,ﾃﾞｰﾀ入力!$AJ25,ﾃﾞｰﾀ入力!$AJ28)</f>
        <v>0</v>
      </c>
      <c r="BM8" s="1156"/>
      <c r="BN8" s="1156"/>
      <c r="BO8" s="1156"/>
      <c r="BP8" s="1156">
        <f>CHOOSE($CA$1,ﾃﾞｰﾀ入力!$AK13,ﾃﾞｰﾀ入力!$AK16,ﾃﾞｰﾀ入力!$AK19,ﾃﾞｰﾀ入力!$AK22,ﾃﾞｰﾀ入力!$AK25,ﾃﾞｰﾀ入力!$AK28)</f>
        <v>0</v>
      </c>
      <c r="BQ8" s="1156"/>
      <c r="BR8" s="1156"/>
      <c r="BS8" s="1156"/>
      <c r="BT8" s="1156">
        <f>CHOOSE($CA$1,ﾃﾞｰﾀ入力!$AL13,ﾃﾞｰﾀ入力!$AL16,ﾃﾞｰﾀ入力!$AL19,ﾃﾞｰﾀ入力!$AL22,ﾃﾞｰﾀ入力!$AL25,ﾃﾞｰﾀ入力!$AL28)</f>
        <v>0</v>
      </c>
      <c r="BU8" s="1156"/>
      <c r="BV8" s="1156"/>
      <c r="BW8" s="1156"/>
      <c r="BX8" s="1156">
        <f>CHOOSE($CA$1,ﾃﾞｰﾀ入力!$AM13,ﾃﾞｰﾀ入力!$AM16,ﾃﾞｰﾀ入力!$AM19,ﾃﾞｰﾀ入力!$AM22,ﾃﾞｰﾀ入力!$AM25,ﾃﾞｰﾀ入力!$AM28)</f>
        <v>0</v>
      </c>
      <c r="BY8" s="1156"/>
      <c r="BZ8" s="1156"/>
      <c r="CA8" s="1156"/>
      <c r="CB8" s="1156">
        <f>CHOOSE($CA$1,ﾃﾞｰﾀ入力!$AN13,ﾃﾞｰﾀ入力!$AN16,ﾃﾞｰﾀ入力!$AN19,ﾃﾞｰﾀ入力!$AN22,ﾃﾞｰﾀ入力!$AN25,ﾃﾞｰﾀ入力!$AN28)</f>
        <v>0</v>
      </c>
      <c r="CC8" s="1156"/>
      <c r="CD8" s="1156"/>
      <c r="CE8" s="1156"/>
      <c r="CF8" s="1156">
        <f>CHOOSE($CA$1,ﾃﾞｰﾀ入力!$AO13,ﾃﾞｰﾀ入力!$AO16,ﾃﾞｰﾀ入力!$AO19,ﾃﾞｰﾀ入力!$AO22,ﾃﾞｰﾀ入力!$AO25,ﾃﾞｰﾀ入力!$AO28)</f>
        <v>0</v>
      </c>
      <c r="CG8" s="1156"/>
      <c r="CH8" s="1156"/>
      <c r="CI8" s="1156"/>
      <c r="CJ8" s="1156">
        <f>CHOOSE($CA$1,ﾃﾞｰﾀ入力!$AP13,ﾃﾞｰﾀ入力!$AP16,ﾃﾞｰﾀ入力!$AP19,ﾃﾞｰﾀ入力!$AP22,ﾃﾞｰﾀ入力!$AP25,ﾃﾞｰﾀ入力!$AP28)</f>
        <v>0</v>
      </c>
      <c r="CK8" s="1156"/>
      <c r="CL8" s="1156"/>
      <c r="CM8" s="1203"/>
      <c r="CN8" s="1136">
        <f t="shared" si="0"/>
        <v>0</v>
      </c>
      <c r="CO8" s="1137"/>
      <c r="CP8" s="64"/>
      <c r="CT8" s="221"/>
      <c r="CU8" s="64"/>
      <c r="CV8" s="64"/>
      <c r="CX8" s="69"/>
      <c r="CY8" s="69"/>
      <c r="CZ8" s="69"/>
    </row>
    <row r="9" spans="1:105" ht="20.25" customHeight="1">
      <c r="I9" s="1304" t="s">
        <v>174</v>
      </c>
      <c r="J9" s="1305"/>
      <c r="K9" s="357" t="s">
        <v>168</v>
      </c>
      <c r="L9" s="1233">
        <f>CHOOSE($CA$1,ﾃﾞｰﾀ入力!W14,ﾃﾞｰﾀ入力!W17,ﾃﾞｰﾀ入力!W20,ﾃﾞｰﾀ入力!W23,ﾃﾞｰﾀ入力!W26,ﾃﾞｰﾀ入力!W29)</f>
        <v>0</v>
      </c>
      <c r="M9" s="1234"/>
      <c r="N9" s="1234"/>
      <c r="O9" s="1235"/>
      <c r="P9" s="1138">
        <f>CHOOSE($CA$1,ﾃﾞｰﾀ入力!$X14,ﾃﾞｰﾀ入力!$X17,ﾃﾞｰﾀ入力!$X20,ﾃﾞｰﾀ入力!$X23,ﾃﾞｰﾀ入力!$X26,ﾃﾞｰﾀ入力!$X29)</f>
        <v>0</v>
      </c>
      <c r="Q9" s="1164"/>
      <c r="R9" s="1164"/>
      <c r="S9" s="1165"/>
      <c r="T9" s="1138">
        <f>CHOOSE($CA$1,ﾃﾞｰﾀ入力!$Y14,ﾃﾞｰﾀ入力!$Y17,ﾃﾞｰﾀ入力!$Y20,ﾃﾞｰﾀ入力!$Y23,ﾃﾞｰﾀ入力!$Y26,ﾃﾞｰﾀ入力!$Y29)</f>
        <v>0</v>
      </c>
      <c r="U9" s="1164"/>
      <c r="V9" s="1164"/>
      <c r="W9" s="1165"/>
      <c r="X9" s="1138">
        <f>CHOOSE($CA$1,ﾃﾞｰﾀ入力!$Z14,ﾃﾞｰﾀ入力!$Z17,ﾃﾞｰﾀ入力!$Z20,ﾃﾞｰﾀ入力!$Z23,ﾃﾞｰﾀ入力!$Z26,ﾃﾞｰﾀ入力!$Z29)</f>
        <v>0</v>
      </c>
      <c r="Y9" s="1164"/>
      <c r="Z9" s="1164"/>
      <c r="AA9" s="1165"/>
      <c r="AB9" s="1138">
        <f>CHOOSE($CA$1,ﾃﾞｰﾀ入力!$AA14,ﾃﾞｰﾀ入力!$AA17,ﾃﾞｰﾀ入力!$AA20,ﾃﾞｰﾀ入力!$AA23,ﾃﾞｰﾀ入力!$AA26,ﾃﾞｰﾀ入力!$AA29)</f>
        <v>0</v>
      </c>
      <c r="AC9" s="1164"/>
      <c r="AD9" s="1164"/>
      <c r="AE9" s="1165"/>
      <c r="AF9" s="1138">
        <f>CHOOSE($CA$1,ﾃﾞｰﾀ入力!$AB14,ﾃﾞｰﾀ入力!$AB17,ﾃﾞｰﾀ入力!$AB20,ﾃﾞｰﾀ入力!$AB23,ﾃﾞｰﾀ入力!$AB26,ﾃﾞｰﾀ入力!$AB29)</f>
        <v>0</v>
      </c>
      <c r="AG9" s="1164"/>
      <c r="AH9" s="1164"/>
      <c r="AI9" s="1165"/>
      <c r="AJ9" s="1138">
        <f>CHOOSE($CA$1,ﾃﾞｰﾀ入力!$AC14,ﾃﾞｰﾀ入力!$AC17,ﾃﾞｰﾀ入力!$AC20,ﾃﾞｰﾀ入力!$AC23,ﾃﾞｰﾀ入力!$AC26,ﾃﾞｰﾀ入力!$AC29)</f>
        <v>0</v>
      </c>
      <c r="AK9" s="1164"/>
      <c r="AL9" s="1164"/>
      <c r="AM9" s="1165"/>
      <c r="AN9" s="1138">
        <f>CHOOSE($CA$1,ﾃﾞｰﾀ入力!$AD14,ﾃﾞｰﾀ入力!$AD17,ﾃﾞｰﾀ入力!$AD20,ﾃﾞｰﾀ入力!$AD23,ﾃﾞｰﾀ入力!$AD26,ﾃﾞｰﾀ入力!$AD29)</f>
        <v>0</v>
      </c>
      <c r="AO9" s="1164"/>
      <c r="AP9" s="1164"/>
      <c r="AQ9" s="1165"/>
      <c r="AR9" s="1138">
        <f>CHOOSE($CA$1,ﾃﾞｰﾀ入力!$AE14,ﾃﾞｰﾀ入力!$AE17,ﾃﾞｰﾀ入力!$AE20,ﾃﾞｰﾀ入力!$AE23,ﾃﾞｰﾀ入力!$AE26,ﾃﾞｰﾀ入力!$AE29)</f>
        <v>0</v>
      </c>
      <c r="AS9" s="1164"/>
      <c r="AT9" s="1164"/>
      <c r="AU9" s="1165"/>
      <c r="AV9" s="1138">
        <f>CHOOSE($CA$1,ﾃﾞｰﾀ入力!$AF14,ﾃﾞｰﾀ入力!$AF17,ﾃﾞｰﾀ入力!$AF20,ﾃﾞｰﾀ入力!$AF23,ﾃﾞｰﾀ入力!$AF26,ﾃﾞｰﾀ入力!$AF29)</f>
        <v>0</v>
      </c>
      <c r="AW9" s="1164"/>
      <c r="AX9" s="1164"/>
      <c r="AY9" s="1165"/>
      <c r="AZ9" s="1138">
        <f>CHOOSE($CA$1,ﾃﾞｰﾀ入力!$AG14,ﾃﾞｰﾀ入力!$AG17,ﾃﾞｰﾀ入力!$AG20,ﾃﾞｰﾀ入力!$AG23,ﾃﾞｰﾀ入力!$AG26,ﾃﾞｰﾀ入力!$AG29)</f>
        <v>0</v>
      </c>
      <c r="BA9" s="1164"/>
      <c r="BB9" s="1164"/>
      <c r="BC9" s="1165"/>
      <c r="BD9" s="1138">
        <f>CHOOSE($CA$1,ﾃﾞｰﾀ入力!$AH14,ﾃﾞｰﾀ入力!$AH17,ﾃﾞｰﾀ入力!$AH20,ﾃﾞｰﾀ入力!$AH23,ﾃﾞｰﾀ入力!$AH26,ﾃﾞｰﾀ入力!$AH29)</f>
        <v>0</v>
      </c>
      <c r="BE9" s="1164"/>
      <c r="BF9" s="1164"/>
      <c r="BG9" s="1165"/>
      <c r="BH9" s="1138">
        <f>CHOOSE($CA$1,ﾃﾞｰﾀ入力!$AI14,ﾃﾞｰﾀ入力!$AI17,ﾃﾞｰﾀ入力!$AI20,ﾃﾞｰﾀ入力!$AI23,ﾃﾞｰﾀ入力!$AI26,ﾃﾞｰﾀ入力!$AI29)</f>
        <v>0</v>
      </c>
      <c r="BI9" s="1164"/>
      <c r="BJ9" s="1164"/>
      <c r="BK9" s="1165"/>
      <c r="BL9" s="1138">
        <f>CHOOSE($CA$1,ﾃﾞｰﾀ入力!$AJ14,ﾃﾞｰﾀ入力!$AJ17,ﾃﾞｰﾀ入力!$AJ20,ﾃﾞｰﾀ入力!$AJ23,ﾃﾞｰﾀ入力!$AJ26,ﾃﾞｰﾀ入力!$AJ29)</f>
        <v>0</v>
      </c>
      <c r="BM9" s="1164"/>
      <c r="BN9" s="1164"/>
      <c r="BO9" s="1165"/>
      <c r="BP9" s="1138">
        <f>CHOOSE($CA$1,ﾃﾞｰﾀ入力!$AK14,ﾃﾞｰﾀ入力!$AK17,ﾃﾞｰﾀ入力!$AK20,ﾃﾞｰﾀ入力!$AK23,ﾃﾞｰﾀ入力!$AK26,ﾃﾞｰﾀ入力!$AK29)</f>
        <v>0</v>
      </c>
      <c r="BQ9" s="1164"/>
      <c r="BR9" s="1164"/>
      <c r="BS9" s="1165"/>
      <c r="BT9" s="1138">
        <f>CHOOSE($CA$1,ﾃﾞｰﾀ入力!$AL14,ﾃﾞｰﾀ入力!$AL17,ﾃﾞｰﾀ入力!$AL20,ﾃﾞｰﾀ入力!$AL23,ﾃﾞｰﾀ入力!$AL26,ﾃﾞｰﾀ入力!$AL29)</f>
        <v>0</v>
      </c>
      <c r="BU9" s="1164"/>
      <c r="BV9" s="1164"/>
      <c r="BW9" s="1165"/>
      <c r="BX9" s="1138">
        <f>CHOOSE($CA$1,ﾃﾞｰﾀ入力!$AM14,ﾃﾞｰﾀ入力!$AM17,ﾃﾞｰﾀ入力!$AM20,ﾃﾞｰﾀ入力!$AM23,ﾃﾞｰﾀ入力!$AM26,ﾃﾞｰﾀ入力!$AM29)</f>
        <v>0</v>
      </c>
      <c r="BY9" s="1164"/>
      <c r="BZ9" s="1164"/>
      <c r="CA9" s="1165"/>
      <c r="CB9" s="1138">
        <f>CHOOSE($CA$1,ﾃﾞｰﾀ入力!$AN14,ﾃﾞｰﾀ入力!$AN17,ﾃﾞｰﾀ入力!$AN20,ﾃﾞｰﾀ入力!$AN23,ﾃﾞｰﾀ入力!$AN26,ﾃﾞｰﾀ入力!$AN29)</f>
        <v>0</v>
      </c>
      <c r="CC9" s="1164"/>
      <c r="CD9" s="1164"/>
      <c r="CE9" s="1165"/>
      <c r="CF9" s="1138">
        <f>CHOOSE($CA$1,ﾃﾞｰﾀ入力!$AO14,ﾃﾞｰﾀ入力!$AO17,ﾃﾞｰﾀ入力!$AO20,ﾃﾞｰﾀ入力!$AO23,ﾃﾞｰﾀ入力!$AO26,ﾃﾞｰﾀ入力!$AO29)</f>
        <v>0</v>
      </c>
      <c r="CG9" s="1164"/>
      <c r="CH9" s="1164"/>
      <c r="CI9" s="1165"/>
      <c r="CJ9" s="1138">
        <f>CHOOSE($CA$1,ﾃﾞｰﾀ入力!$AP14,ﾃﾞｰﾀ入力!$AP17,ﾃﾞｰﾀ入力!$AP20,ﾃﾞｰﾀ入力!$AP23,ﾃﾞｰﾀ入力!$AP26,ﾃﾞｰﾀ入力!$AP29)</f>
        <v>0</v>
      </c>
      <c r="CK9" s="1164"/>
      <c r="CL9" s="1164"/>
      <c r="CM9" s="1164"/>
      <c r="CN9" s="1136">
        <f t="shared" si="0"/>
        <v>0</v>
      </c>
      <c r="CO9" s="1137"/>
      <c r="CP9" s="64"/>
      <c r="CT9" s="221"/>
      <c r="CU9" s="64"/>
      <c r="CV9" s="64"/>
      <c r="CX9" s="69"/>
      <c r="CY9" s="69"/>
      <c r="CZ9" s="69"/>
    </row>
    <row r="10" spans="1:105" ht="20.25" customHeight="1">
      <c r="I10" s="1308" t="s">
        <v>175</v>
      </c>
      <c r="J10" s="1309"/>
      <c r="K10" s="362" t="s">
        <v>168</v>
      </c>
      <c r="L10" s="1325">
        <f>CHOOSE($CA$1,ﾃﾞｰﾀ入力!W15,ﾃﾞｰﾀ入力!W18,ﾃﾞｰﾀ入力!W21,ﾃﾞｰﾀ入力!W24,ﾃﾞｰﾀ入力!W27,ﾃﾞｰﾀ入力!W30)</f>
        <v>0</v>
      </c>
      <c r="M10" s="1326"/>
      <c r="N10" s="1326"/>
      <c r="O10" s="1327"/>
      <c r="P10" s="1163">
        <f>CHOOSE($CA$1,ﾃﾞｰﾀ入力!$X15,ﾃﾞｰﾀ入力!$X18,ﾃﾞｰﾀ入力!$X21,ﾃﾞｰﾀ入力!$X24,ﾃﾞｰﾀ入力!$X27,ﾃﾞｰﾀ入力!$X30)</f>
        <v>0</v>
      </c>
      <c r="Q10" s="1163"/>
      <c r="R10" s="1163"/>
      <c r="S10" s="1163"/>
      <c r="T10" s="1163">
        <f>CHOOSE($CA$1,ﾃﾞｰﾀ入力!$Y15,ﾃﾞｰﾀ入力!$Y18,ﾃﾞｰﾀ入力!$Y21,ﾃﾞｰﾀ入力!$Y24,ﾃﾞｰﾀ入力!$Y27,ﾃﾞｰﾀ入力!$Y30)</f>
        <v>0</v>
      </c>
      <c r="U10" s="1163"/>
      <c r="V10" s="1163"/>
      <c r="W10" s="1163"/>
      <c r="X10" s="1163">
        <f>CHOOSE($CA$1,ﾃﾞｰﾀ入力!$Z15,ﾃﾞｰﾀ入力!$Z18,ﾃﾞｰﾀ入力!$Z21,ﾃﾞｰﾀ入力!$Z24,ﾃﾞｰﾀ入力!$Z27,ﾃﾞｰﾀ入力!$Z30)</f>
        <v>0</v>
      </c>
      <c r="Y10" s="1163"/>
      <c r="Z10" s="1163"/>
      <c r="AA10" s="1163"/>
      <c r="AB10" s="1163">
        <f>CHOOSE($CA$1,ﾃﾞｰﾀ入力!$AA15,ﾃﾞｰﾀ入力!$AA18,ﾃﾞｰﾀ入力!$AA21,ﾃﾞｰﾀ入力!$AA24,ﾃﾞｰﾀ入力!$AA27,ﾃﾞｰﾀ入力!$AA30)</f>
        <v>0</v>
      </c>
      <c r="AC10" s="1163"/>
      <c r="AD10" s="1163"/>
      <c r="AE10" s="1163"/>
      <c r="AF10" s="1163">
        <f>CHOOSE($CA$1,ﾃﾞｰﾀ入力!$AB15,ﾃﾞｰﾀ入力!$AB18,ﾃﾞｰﾀ入力!$AB21,ﾃﾞｰﾀ入力!$AB24,ﾃﾞｰﾀ入力!$AB27,ﾃﾞｰﾀ入力!$AB30)</f>
        <v>0</v>
      </c>
      <c r="AG10" s="1163"/>
      <c r="AH10" s="1163"/>
      <c r="AI10" s="1163"/>
      <c r="AJ10" s="1163">
        <f>CHOOSE($CA$1,ﾃﾞｰﾀ入力!$AC15,ﾃﾞｰﾀ入力!$AC18,ﾃﾞｰﾀ入力!$AC21,ﾃﾞｰﾀ入力!$AC24,ﾃﾞｰﾀ入力!$AC27,ﾃﾞｰﾀ入力!$AC30)</f>
        <v>0</v>
      </c>
      <c r="AK10" s="1163"/>
      <c r="AL10" s="1163"/>
      <c r="AM10" s="1163"/>
      <c r="AN10" s="1163">
        <f>CHOOSE($CA$1,ﾃﾞｰﾀ入力!$AD15,ﾃﾞｰﾀ入力!$AD18,ﾃﾞｰﾀ入力!$AD21,ﾃﾞｰﾀ入力!$AD24,ﾃﾞｰﾀ入力!$AD27,ﾃﾞｰﾀ入力!$AD30)</f>
        <v>0</v>
      </c>
      <c r="AO10" s="1163"/>
      <c r="AP10" s="1163"/>
      <c r="AQ10" s="1163"/>
      <c r="AR10" s="1163">
        <f>CHOOSE($CA$1,ﾃﾞｰﾀ入力!$AE15,ﾃﾞｰﾀ入力!$AE18,ﾃﾞｰﾀ入力!$AE21,ﾃﾞｰﾀ入力!$AE24,ﾃﾞｰﾀ入力!$AE27,ﾃﾞｰﾀ入力!$AE30)</f>
        <v>0</v>
      </c>
      <c r="AS10" s="1163"/>
      <c r="AT10" s="1163"/>
      <c r="AU10" s="1163"/>
      <c r="AV10" s="1163">
        <f>CHOOSE($CA$1,ﾃﾞｰﾀ入力!$AF15,ﾃﾞｰﾀ入力!$AF18,ﾃﾞｰﾀ入力!$AF21,ﾃﾞｰﾀ入力!$AF24,ﾃﾞｰﾀ入力!$AF27,ﾃﾞｰﾀ入力!$AF30)</f>
        <v>0</v>
      </c>
      <c r="AW10" s="1163"/>
      <c r="AX10" s="1163"/>
      <c r="AY10" s="1163"/>
      <c r="AZ10" s="1163">
        <f>CHOOSE($CA$1,ﾃﾞｰﾀ入力!$AG15,ﾃﾞｰﾀ入力!$AG18,ﾃﾞｰﾀ入力!$AG21,ﾃﾞｰﾀ入力!$AG24,ﾃﾞｰﾀ入力!$AG27,ﾃﾞｰﾀ入力!$AG30)</f>
        <v>0</v>
      </c>
      <c r="BA10" s="1163"/>
      <c r="BB10" s="1163"/>
      <c r="BC10" s="1163"/>
      <c r="BD10" s="1163">
        <f>CHOOSE($CA$1,ﾃﾞｰﾀ入力!$AH15,ﾃﾞｰﾀ入力!$AH18,ﾃﾞｰﾀ入力!$AH21,ﾃﾞｰﾀ入力!$AH24,ﾃﾞｰﾀ入力!$AH27,ﾃﾞｰﾀ入力!$AH30)</f>
        <v>0</v>
      </c>
      <c r="BE10" s="1163"/>
      <c r="BF10" s="1163"/>
      <c r="BG10" s="1163"/>
      <c r="BH10" s="1163">
        <f>CHOOSE($CA$1,ﾃﾞｰﾀ入力!$AI15,ﾃﾞｰﾀ入力!$AI18,ﾃﾞｰﾀ入力!$AI21,ﾃﾞｰﾀ入力!$AI24,ﾃﾞｰﾀ入力!$AI27,ﾃﾞｰﾀ入力!$AI30)</f>
        <v>0</v>
      </c>
      <c r="BI10" s="1163"/>
      <c r="BJ10" s="1163"/>
      <c r="BK10" s="1163"/>
      <c r="BL10" s="1163">
        <f>CHOOSE($CA$1,ﾃﾞｰﾀ入力!$AJ15,ﾃﾞｰﾀ入力!$AJ18,ﾃﾞｰﾀ入力!$AJ21,ﾃﾞｰﾀ入力!$AJ24,ﾃﾞｰﾀ入力!$AJ27,ﾃﾞｰﾀ入力!$AJ30)</f>
        <v>0</v>
      </c>
      <c r="BM10" s="1163"/>
      <c r="BN10" s="1163"/>
      <c r="BO10" s="1163"/>
      <c r="BP10" s="1163">
        <f>CHOOSE($CA$1,ﾃﾞｰﾀ入力!$AK15,ﾃﾞｰﾀ入力!$AK18,ﾃﾞｰﾀ入力!$AK21,ﾃﾞｰﾀ入力!$AK24,ﾃﾞｰﾀ入力!$AK27,ﾃﾞｰﾀ入力!$AK30)</f>
        <v>0</v>
      </c>
      <c r="BQ10" s="1163"/>
      <c r="BR10" s="1163"/>
      <c r="BS10" s="1163"/>
      <c r="BT10" s="1163">
        <f>CHOOSE($CA$1,ﾃﾞｰﾀ入力!$AL15,ﾃﾞｰﾀ入力!$AL18,ﾃﾞｰﾀ入力!$AL21,ﾃﾞｰﾀ入力!$AL24,ﾃﾞｰﾀ入力!$AL27,ﾃﾞｰﾀ入力!$AL30)</f>
        <v>0</v>
      </c>
      <c r="BU10" s="1163"/>
      <c r="BV10" s="1163"/>
      <c r="BW10" s="1163"/>
      <c r="BX10" s="1163">
        <f>CHOOSE($CA$1,ﾃﾞｰﾀ入力!$AM15,ﾃﾞｰﾀ入力!$AM18,ﾃﾞｰﾀ入力!$AM21,ﾃﾞｰﾀ入力!$AM24,ﾃﾞｰﾀ入力!$AM27,ﾃﾞｰﾀ入力!$AM30)</f>
        <v>0</v>
      </c>
      <c r="BY10" s="1163"/>
      <c r="BZ10" s="1163"/>
      <c r="CA10" s="1163"/>
      <c r="CB10" s="1163">
        <f>CHOOSE($CA$1,ﾃﾞｰﾀ入力!$AN15,ﾃﾞｰﾀ入力!$AN18,ﾃﾞｰﾀ入力!$AN21,ﾃﾞｰﾀ入力!$AN24,ﾃﾞｰﾀ入力!$AN27,ﾃﾞｰﾀ入力!$AN30)</f>
        <v>0</v>
      </c>
      <c r="CC10" s="1163"/>
      <c r="CD10" s="1163"/>
      <c r="CE10" s="1163"/>
      <c r="CF10" s="1334">
        <f>CHOOSE($CA$1,ﾃﾞｰﾀ入力!$AO15,ﾃﾞｰﾀ入力!$AO18,ﾃﾞｰﾀ入力!$AO21,ﾃﾞｰﾀ入力!$AO24,ﾃﾞｰﾀ入力!$AO27,ﾃﾞｰﾀ入力!$AO30)</f>
        <v>0</v>
      </c>
      <c r="CG10" s="1334"/>
      <c r="CH10" s="1334"/>
      <c r="CI10" s="1334"/>
      <c r="CJ10" s="1334">
        <f>CHOOSE($CA$1,ﾃﾞｰﾀ入力!$AP15,ﾃﾞｰﾀ入力!$AP18,ﾃﾞｰﾀ入力!$AP21,ﾃﾞｰﾀ入力!$AP24,ﾃﾞｰﾀ入力!$AP27,ﾃﾞｰﾀ入力!$AP30)</f>
        <v>0</v>
      </c>
      <c r="CK10" s="1334"/>
      <c r="CL10" s="1334"/>
      <c r="CM10" s="1335"/>
      <c r="CN10" s="1223">
        <f t="shared" si="0"/>
        <v>0</v>
      </c>
      <c r="CO10" s="1224"/>
      <c r="CP10" s="64"/>
      <c r="CT10" s="221"/>
      <c r="CU10" s="64"/>
      <c r="CV10" s="64"/>
      <c r="CX10" s="69"/>
      <c r="CY10" s="69"/>
      <c r="CZ10" s="69"/>
    </row>
    <row r="11" spans="1:105" ht="15.75" customHeight="1">
      <c r="I11" s="1310" t="s">
        <v>176</v>
      </c>
      <c r="J11" s="1310"/>
      <c r="K11" s="363" t="s">
        <v>168</v>
      </c>
      <c r="L11" s="1250">
        <f>SUM(L7:O10)</f>
        <v>0</v>
      </c>
      <c r="M11" s="1251"/>
      <c r="N11" s="1251"/>
      <c r="O11" s="1252"/>
      <c r="P11" s="1292">
        <f>SUM(P7:S10)</f>
        <v>0</v>
      </c>
      <c r="Q11" s="1292"/>
      <c r="R11" s="1292"/>
      <c r="S11" s="1292"/>
      <c r="T11" s="1292">
        <f>SUM(T7:W10)</f>
        <v>0</v>
      </c>
      <c r="U11" s="1292"/>
      <c r="V11" s="1292"/>
      <c r="W11" s="1292"/>
      <c r="X11" s="1292">
        <f>SUM(X7:AA10)</f>
        <v>2</v>
      </c>
      <c r="Y11" s="1292"/>
      <c r="Z11" s="1292"/>
      <c r="AA11" s="1292"/>
      <c r="AB11" s="1292">
        <f>SUM(AB7:AE10)</f>
        <v>2</v>
      </c>
      <c r="AC11" s="1292"/>
      <c r="AD11" s="1292"/>
      <c r="AE11" s="1292"/>
      <c r="AF11" s="1292">
        <f>SUM(AF7:AI10)</f>
        <v>2</v>
      </c>
      <c r="AG11" s="1292"/>
      <c r="AH11" s="1292"/>
      <c r="AI11" s="1292"/>
      <c r="AJ11" s="1292">
        <f>SUM(AJ7:AM10)</f>
        <v>2</v>
      </c>
      <c r="AK11" s="1292"/>
      <c r="AL11" s="1292"/>
      <c r="AM11" s="1292"/>
      <c r="AN11" s="1292">
        <f>SUM(AN7:AQ10)</f>
        <v>4</v>
      </c>
      <c r="AO11" s="1292"/>
      <c r="AP11" s="1292"/>
      <c r="AQ11" s="1292"/>
      <c r="AR11" s="1292">
        <f>SUM(AR7:AU10)</f>
        <v>4</v>
      </c>
      <c r="AS11" s="1292"/>
      <c r="AT11" s="1292"/>
      <c r="AU11" s="1292"/>
      <c r="AV11" s="1292">
        <f>SUM(AV7:AY10)</f>
        <v>4</v>
      </c>
      <c r="AW11" s="1292"/>
      <c r="AX11" s="1292"/>
      <c r="AY11" s="1292"/>
      <c r="AZ11" s="1292">
        <f>SUM(AZ7:BC10)</f>
        <v>4</v>
      </c>
      <c r="BA11" s="1292"/>
      <c r="BB11" s="1292"/>
      <c r="BC11" s="1292"/>
      <c r="BD11" s="1292">
        <f>SUM(BD7:BG10)</f>
        <v>4</v>
      </c>
      <c r="BE11" s="1292"/>
      <c r="BF11" s="1292"/>
      <c r="BG11" s="1292"/>
      <c r="BH11" s="1292">
        <f>SUM(BH7:BK10)</f>
        <v>3</v>
      </c>
      <c r="BI11" s="1292"/>
      <c r="BJ11" s="1292"/>
      <c r="BK11" s="1292"/>
      <c r="BL11" s="1292">
        <f>SUM(BL7:BO10)</f>
        <v>2</v>
      </c>
      <c r="BM11" s="1292"/>
      <c r="BN11" s="1292"/>
      <c r="BO11" s="1292"/>
      <c r="BP11" s="1292">
        <f>SUM(BP7:BS10)</f>
        <v>2</v>
      </c>
      <c r="BQ11" s="1292"/>
      <c r="BR11" s="1292"/>
      <c r="BS11" s="1292"/>
      <c r="BT11" s="1292">
        <f>SUM(BT7:BW10)</f>
        <v>2</v>
      </c>
      <c r="BU11" s="1292"/>
      <c r="BV11" s="1292"/>
      <c r="BW11" s="1292"/>
      <c r="BX11" s="1292">
        <f>SUM(BX7:CA10)</f>
        <v>2</v>
      </c>
      <c r="BY11" s="1292"/>
      <c r="BZ11" s="1292"/>
      <c r="CA11" s="1292"/>
      <c r="CB11" s="1292">
        <f>SUM(CB7:CE10)</f>
        <v>0</v>
      </c>
      <c r="CC11" s="1292"/>
      <c r="CD11" s="1292"/>
      <c r="CE11" s="1292"/>
      <c r="CF11" s="1292">
        <f>SUM(CF7:CI10)</f>
        <v>0</v>
      </c>
      <c r="CG11" s="1292"/>
      <c r="CH11" s="1292"/>
      <c r="CI11" s="1292"/>
      <c r="CJ11" s="1336">
        <f>SUM(CJ7:CM10)</f>
        <v>0</v>
      </c>
      <c r="CK11" s="1336"/>
      <c r="CL11" s="1336"/>
      <c r="CM11" s="1337"/>
      <c r="CN11" s="1259">
        <f t="shared" si="0"/>
        <v>39</v>
      </c>
      <c r="CO11" s="1260"/>
      <c r="CP11" s="64"/>
      <c r="CT11" s="221"/>
      <c r="CU11" s="64"/>
      <c r="CV11" s="64"/>
      <c r="CX11" s="69"/>
      <c r="CY11" s="69"/>
      <c r="CZ11" s="69"/>
    </row>
    <row r="12" spans="1:105" ht="17.25" customHeight="1">
      <c r="C12" s="64"/>
      <c r="D12" s="64"/>
      <c r="E12" s="64"/>
      <c r="F12" s="64"/>
      <c r="G12" s="64"/>
      <c r="I12" s="248"/>
      <c r="J12" s="1313"/>
      <c r="K12" s="1313"/>
      <c r="L12" s="365">
        <v>5</v>
      </c>
      <c r="M12" s="365">
        <v>5.25</v>
      </c>
      <c r="N12" s="365">
        <v>5.5</v>
      </c>
      <c r="O12" s="365">
        <v>5.75</v>
      </c>
      <c r="P12" s="249">
        <v>6</v>
      </c>
      <c r="Q12" s="249">
        <v>6.25</v>
      </c>
      <c r="R12" s="249">
        <v>6.5</v>
      </c>
      <c r="S12" s="250">
        <v>6.75</v>
      </c>
      <c r="T12" s="250">
        <v>7</v>
      </c>
      <c r="U12" s="250">
        <v>7.25</v>
      </c>
      <c r="V12" s="250">
        <v>7.5</v>
      </c>
      <c r="W12" s="250">
        <v>7.75</v>
      </c>
      <c r="X12" s="250">
        <v>8</v>
      </c>
      <c r="Y12" s="250">
        <v>8.25</v>
      </c>
      <c r="Z12" s="250">
        <v>8.5</v>
      </c>
      <c r="AA12" s="250">
        <v>8.75</v>
      </c>
      <c r="AB12" s="251">
        <v>9</v>
      </c>
      <c r="AC12" s="251">
        <v>9.25</v>
      </c>
      <c r="AD12" s="251">
        <v>9.5</v>
      </c>
      <c r="AE12" s="251">
        <v>9.75</v>
      </c>
      <c r="AF12" s="251">
        <v>10</v>
      </c>
      <c r="AG12" s="251">
        <v>10.25</v>
      </c>
      <c r="AH12" s="251">
        <v>10.5</v>
      </c>
      <c r="AI12" s="251">
        <v>10.75</v>
      </c>
      <c r="AJ12" s="251">
        <v>11</v>
      </c>
      <c r="AK12" s="251">
        <v>11.25</v>
      </c>
      <c r="AL12" s="251">
        <v>11.5</v>
      </c>
      <c r="AM12" s="251">
        <v>11.75</v>
      </c>
      <c r="AN12" s="250">
        <v>12</v>
      </c>
      <c r="AO12" s="250">
        <v>12.25</v>
      </c>
      <c r="AP12" s="250">
        <v>12.5</v>
      </c>
      <c r="AQ12" s="250">
        <v>12.75</v>
      </c>
      <c r="AR12" s="251">
        <v>13</v>
      </c>
      <c r="AS12" s="251">
        <v>13.25</v>
      </c>
      <c r="AT12" s="251">
        <v>13.5</v>
      </c>
      <c r="AU12" s="251">
        <v>13.75</v>
      </c>
      <c r="AV12" s="251">
        <v>14</v>
      </c>
      <c r="AW12" s="251">
        <v>14.25</v>
      </c>
      <c r="AX12" s="251">
        <v>14.5</v>
      </c>
      <c r="AY12" s="251">
        <v>14.75</v>
      </c>
      <c r="AZ12" s="251">
        <v>15</v>
      </c>
      <c r="BA12" s="251">
        <v>15.25</v>
      </c>
      <c r="BB12" s="251">
        <v>15.5</v>
      </c>
      <c r="BC12" s="251">
        <v>15.75</v>
      </c>
      <c r="BD12" s="251">
        <v>16</v>
      </c>
      <c r="BE12" s="251">
        <v>16.25</v>
      </c>
      <c r="BF12" s="251">
        <v>16.5</v>
      </c>
      <c r="BG12" s="251">
        <v>16.75</v>
      </c>
      <c r="BH12" s="251">
        <v>17</v>
      </c>
      <c r="BI12" s="251">
        <v>17.25</v>
      </c>
      <c r="BJ12" s="251">
        <v>17.5</v>
      </c>
      <c r="BK12" s="251">
        <v>17.75</v>
      </c>
      <c r="BL12" s="251">
        <v>18</v>
      </c>
      <c r="BM12" s="251">
        <v>18.25</v>
      </c>
      <c r="BN12" s="251">
        <v>18.5</v>
      </c>
      <c r="BO12" s="251">
        <v>18.75</v>
      </c>
      <c r="BP12" s="251">
        <v>19</v>
      </c>
      <c r="BQ12" s="251">
        <v>19.25</v>
      </c>
      <c r="BR12" s="251">
        <v>19.5</v>
      </c>
      <c r="BS12" s="251">
        <v>19.75</v>
      </c>
      <c r="BT12" s="251">
        <v>20</v>
      </c>
      <c r="BU12" s="251">
        <v>20.25</v>
      </c>
      <c r="BV12" s="251">
        <v>20.5</v>
      </c>
      <c r="BW12" s="251">
        <v>20.75</v>
      </c>
      <c r="BX12" s="251">
        <v>21</v>
      </c>
      <c r="BY12" s="251">
        <v>21.25</v>
      </c>
      <c r="BZ12" s="251">
        <v>21.5</v>
      </c>
      <c r="CA12" s="251">
        <v>21.75</v>
      </c>
      <c r="CB12" s="251">
        <v>22</v>
      </c>
      <c r="CC12" s="251">
        <v>22.25</v>
      </c>
      <c r="CD12" s="251">
        <v>22.5</v>
      </c>
      <c r="CE12" s="251">
        <v>22.75</v>
      </c>
      <c r="CF12" s="251">
        <v>23</v>
      </c>
      <c r="CG12" s="251">
        <v>23.25</v>
      </c>
      <c r="CH12" s="251">
        <v>23.5</v>
      </c>
      <c r="CI12" s="251">
        <v>23.75</v>
      </c>
      <c r="CJ12" s="251">
        <v>24</v>
      </c>
      <c r="CK12" s="251">
        <v>24.25</v>
      </c>
      <c r="CL12" s="251">
        <v>24.5</v>
      </c>
      <c r="CM12" s="251">
        <v>24.75</v>
      </c>
      <c r="CN12" s="251"/>
      <c r="CO12" s="251"/>
      <c r="CP12" s="251"/>
      <c r="CR12" s="65"/>
      <c r="CS12" s="65"/>
      <c r="CT12" s="66"/>
      <c r="CU12" s="65"/>
      <c r="CV12" s="65"/>
      <c r="CX12" s="69"/>
      <c r="CY12" s="69"/>
      <c r="CZ12" s="69"/>
    </row>
    <row r="13" spans="1:105" ht="22.5" customHeight="1" thickBot="1">
      <c r="C13" s="65" t="s">
        <v>177</v>
      </c>
      <c r="D13" s="253" t="s">
        <v>203</v>
      </c>
      <c r="E13" s="253" t="s">
        <v>204</v>
      </c>
      <c r="F13" s="253" t="s">
        <v>178</v>
      </c>
      <c r="G13" s="253" t="s">
        <v>179</v>
      </c>
      <c r="H13" s="65" t="s">
        <v>79</v>
      </c>
      <c r="I13" s="254" t="s">
        <v>61</v>
      </c>
      <c r="J13" s="1476" t="s">
        <v>180</v>
      </c>
      <c r="K13" s="1477"/>
      <c r="L13" s="366">
        <v>0.20833333333333334</v>
      </c>
      <c r="M13" s="256"/>
      <c r="N13" s="256"/>
      <c r="O13" s="261"/>
      <c r="P13" s="257">
        <v>0.25</v>
      </c>
      <c r="Q13" s="258"/>
      <c r="R13" s="258"/>
      <c r="S13" s="259"/>
      <c r="T13" s="260" t="s">
        <v>149</v>
      </c>
      <c r="U13" s="258"/>
      <c r="V13" s="261"/>
      <c r="W13" s="256"/>
      <c r="X13" s="260" t="s">
        <v>150</v>
      </c>
      <c r="Y13" s="258"/>
      <c r="Z13" s="259"/>
      <c r="AA13" s="258"/>
      <c r="AB13" s="260" t="s">
        <v>151</v>
      </c>
      <c r="AC13" s="258"/>
      <c r="AD13" s="259"/>
      <c r="AE13" s="258"/>
      <c r="AF13" s="260" t="s">
        <v>152</v>
      </c>
      <c r="AG13" s="258"/>
      <c r="AH13" s="259"/>
      <c r="AI13" s="258"/>
      <c r="AJ13" s="260" t="s">
        <v>153</v>
      </c>
      <c r="AK13" s="258"/>
      <c r="AL13" s="259"/>
      <c r="AM13" s="258"/>
      <c r="AN13" s="260" t="s">
        <v>154</v>
      </c>
      <c r="AO13" s="258"/>
      <c r="AP13" s="259"/>
      <c r="AQ13" s="258"/>
      <c r="AR13" s="260" t="s">
        <v>155</v>
      </c>
      <c r="AS13" s="258"/>
      <c r="AT13" s="259"/>
      <c r="AU13" s="258"/>
      <c r="AV13" s="260" t="s">
        <v>156</v>
      </c>
      <c r="AW13" s="258"/>
      <c r="AX13" s="259"/>
      <c r="AY13" s="258"/>
      <c r="AZ13" s="260" t="s">
        <v>157</v>
      </c>
      <c r="BA13" s="258"/>
      <c r="BB13" s="259"/>
      <c r="BC13" s="258"/>
      <c r="BD13" s="260" t="s">
        <v>158</v>
      </c>
      <c r="BE13" s="258"/>
      <c r="BF13" s="259"/>
      <c r="BG13" s="258"/>
      <c r="BH13" s="260" t="s">
        <v>159</v>
      </c>
      <c r="BI13" s="258"/>
      <c r="BJ13" s="259"/>
      <c r="BK13" s="258"/>
      <c r="BL13" s="260" t="s">
        <v>160</v>
      </c>
      <c r="BM13" s="258"/>
      <c r="BN13" s="259"/>
      <c r="BO13" s="258"/>
      <c r="BP13" s="260" t="s">
        <v>161</v>
      </c>
      <c r="BQ13" s="258"/>
      <c r="BR13" s="259"/>
      <c r="BS13" s="258"/>
      <c r="BT13" s="260" t="s">
        <v>162</v>
      </c>
      <c r="BU13" s="258"/>
      <c r="BV13" s="259"/>
      <c r="BW13" s="258"/>
      <c r="BX13" s="260" t="s">
        <v>163</v>
      </c>
      <c r="BY13" s="258"/>
      <c r="BZ13" s="259"/>
      <c r="CA13" s="258"/>
      <c r="CB13" s="260" t="s">
        <v>164</v>
      </c>
      <c r="CC13" s="258"/>
      <c r="CD13" s="259"/>
      <c r="CE13" s="258"/>
      <c r="CF13" s="260" t="s">
        <v>165</v>
      </c>
      <c r="CG13" s="258"/>
      <c r="CH13" s="259"/>
      <c r="CI13" s="259"/>
      <c r="CJ13" s="258" t="s">
        <v>166</v>
      </c>
      <c r="CK13" s="258"/>
      <c r="CL13" s="258"/>
      <c r="CM13" s="262"/>
      <c r="CN13" s="1332" t="s">
        <v>181</v>
      </c>
      <c r="CO13" s="1331"/>
      <c r="CP13" s="1331" t="s">
        <v>182</v>
      </c>
      <c r="CQ13" s="1331"/>
      <c r="CR13" s="367" t="s">
        <v>183</v>
      </c>
      <c r="CS13" s="367" t="s">
        <v>184</v>
      </c>
      <c r="CT13" s="368" t="s">
        <v>185</v>
      </c>
      <c r="CU13" s="369" t="s">
        <v>186</v>
      </c>
      <c r="CV13" s="370" t="s">
        <v>81</v>
      </c>
      <c r="CW13" s="371" t="s">
        <v>82</v>
      </c>
      <c r="CY13" s="69"/>
      <c r="CZ13" s="267"/>
      <c r="DA13" s="268"/>
    </row>
    <row r="14" spans="1:105" ht="22.5" customHeight="1" thickTop="1">
      <c r="A14" s="441">
        <v>1</v>
      </c>
      <c r="B14" s="442" t="str">
        <f>ｼﾌﾄ原本!C5</f>
        <v>K.M</v>
      </c>
      <c r="C14" s="781" t="str">
        <f>ｼﾌﾄ原本!AF5</f>
        <v>F</v>
      </c>
      <c r="D14" s="433">
        <f>IF(COUNTIF($H$14:$H$30,1),VLOOKUP(1,$H$14:$CU$30,3,FALSE),0)</f>
        <v>16</v>
      </c>
      <c r="E14" s="427">
        <f>IF(COUNTIF($H$14:$H$30,1),VLOOKUP(1,$H$14:$CU$30,4,FALSE),0)</f>
        <v>22.75</v>
      </c>
      <c r="F14" s="428">
        <f ca="1">IF(COUNTIF($H$14:$H$30,1),VLOOKUP(1,$H$14:$CU$30,92,FALSE),0)</f>
        <v>11875</v>
      </c>
      <c r="G14" s="434">
        <f ca="1">IF(COUNTIF($H$14:$H$30,1),VLOOKUP(1,$H$14:$CW$30,94,FALSE),0)</f>
        <v>1</v>
      </c>
      <c r="H14" s="810">
        <v>12</v>
      </c>
      <c r="I14" s="802" t="str">
        <f>IF(H14=0,0,LOOKUP(H14,ﾃﾞｰﾀ入力!$C$3:'ﾃﾞｰﾀ入力'!$C$40,ﾃﾞｰﾀ入力!$D$3:'ﾃﾞｰﾀ入力'!$D$40))</f>
        <v>Y.K</v>
      </c>
      <c r="J14" s="811">
        <v>6.75</v>
      </c>
      <c r="K14" s="812">
        <v>12</v>
      </c>
      <c r="L14" s="633">
        <f t="shared" ref="L14:AQ14" si="1">IF(AND(L12&gt;=$J$14,L12&lt;$K$14),"*",0)</f>
        <v>0</v>
      </c>
      <c r="M14" s="618">
        <f t="shared" si="1"/>
        <v>0</v>
      </c>
      <c r="N14" s="619">
        <f t="shared" si="1"/>
        <v>0</v>
      </c>
      <c r="O14" s="620">
        <f t="shared" si="1"/>
        <v>0</v>
      </c>
      <c r="P14" s="621">
        <f t="shared" si="1"/>
        <v>0</v>
      </c>
      <c r="Q14" s="622">
        <f t="shared" si="1"/>
        <v>0</v>
      </c>
      <c r="R14" s="623">
        <f t="shared" si="1"/>
        <v>0</v>
      </c>
      <c r="S14" s="622" t="str">
        <f t="shared" si="1"/>
        <v>*</v>
      </c>
      <c r="T14" s="825" t="str">
        <f t="shared" si="1"/>
        <v>*</v>
      </c>
      <c r="U14" s="826" t="str">
        <f t="shared" si="1"/>
        <v>*</v>
      </c>
      <c r="V14" s="823" t="str">
        <f t="shared" si="1"/>
        <v>*</v>
      </c>
      <c r="W14" s="583" t="str">
        <f t="shared" si="1"/>
        <v>*</v>
      </c>
      <c r="X14" s="823" t="str">
        <f t="shared" si="1"/>
        <v>*</v>
      </c>
      <c r="Y14" s="823" t="str">
        <f t="shared" si="1"/>
        <v>*</v>
      </c>
      <c r="Z14" s="824" t="str">
        <f t="shared" si="1"/>
        <v>*</v>
      </c>
      <c r="AA14" s="823" t="str">
        <f t="shared" si="1"/>
        <v>*</v>
      </c>
      <c r="AB14" s="984" t="str">
        <f t="shared" si="1"/>
        <v>*</v>
      </c>
      <c r="AC14" s="826" t="str">
        <f t="shared" si="1"/>
        <v>*</v>
      </c>
      <c r="AD14" s="823" t="str">
        <f t="shared" si="1"/>
        <v>*</v>
      </c>
      <c r="AE14" s="583" t="str">
        <f t="shared" si="1"/>
        <v>*</v>
      </c>
      <c r="AF14" s="823" t="str">
        <f t="shared" si="1"/>
        <v>*</v>
      </c>
      <c r="AG14" s="823" t="str">
        <f t="shared" si="1"/>
        <v>*</v>
      </c>
      <c r="AH14" s="824" t="str">
        <f t="shared" si="1"/>
        <v>*</v>
      </c>
      <c r="AI14" s="823" t="str">
        <f t="shared" si="1"/>
        <v>*</v>
      </c>
      <c r="AJ14" s="825" t="str">
        <f t="shared" si="1"/>
        <v>*</v>
      </c>
      <c r="AK14" s="826" t="str">
        <f t="shared" si="1"/>
        <v>*</v>
      </c>
      <c r="AL14" s="823" t="str">
        <f t="shared" si="1"/>
        <v>*</v>
      </c>
      <c r="AM14" s="583" t="str">
        <f t="shared" si="1"/>
        <v>*</v>
      </c>
      <c r="AN14" s="823">
        <f t="shared" si="1"/>
        <v>0</v>
      </c>
      <c r="AO14" s="823">
        <f t="shared" si="1"/>
        <v>0</v>
      </c>
      <c r="AP14" s="824">
        <f t="shared" si="1"/>
        <v>0</v>
      </c>
      <c r="AQ14" s="823">
        <f t="shared" si="1"/>
        <v>0</v>
      </c>
      <c r="AR14" s="825">
        <f t="shared" ref="AR14:BW14" si="2">IF(AND(AR12&gt;=$J$14,AR12&lt;$K$14),"*",0)</f>
        <v>0</v>
      </c>
      <c r="AS14" s="826">
        <f t="shared" si="2"/>
        <v>0</v>
      </c>
      <c r="AT14" s="823">
        <f t="shared" si="2"/>
        <v>0</v>
      </c>
      <c r="AU14" s="583">
        <f t="shared" si="2"/>
        <v>0</v>
      </c>
      <c r="AV14" s="823">
        <f t="shared" si="2"/>
        <v>0</v>
      </c>
      <c r="AW14" s="823">
        <f t="shared" si="2"/>
        <v>0</v>
      </c>
      <c r="AX14" s="824">
        <f t="shared" si="2"/>
        <v>0</v>
      </c>
      <c r="AY14" s="823">
        <f t="shared" si="2"/>
        <v>0</v>
      </c>
      <c r="AZ14" s="825">
        <f t="shared" si="2"/>
        <v>0</v>
      </c>
      <c r="BA14" s="826">
        <f t="shared" si="2"/>
        <v>0</v>
      </c>
      <c r="BB14" s="823">
        <f t="shared" si="2"/>
        <v>0</v>
      </c>
      <c r="BC14" s="583">
        <f t="shared" si="2"/>
        <v>0</v>
      </c>
      <c r="BD14" s="823">
        <f t="shared" si="2"/>
        <v>0</v>
      </c>
      <c r="BE14" s="823">
        <f t="shared" si="2"/>
        <v>0</v>
      </c>
      <c r="BF14" s="824">
        <f t="shared" si="2"/>
        <v>0</v>
      </c>
      <c r="BG14" s="823">
        <f t="shared" si="2"/>
        <v>0</v>
      </c>
      <c r="BH14" s="825">
        <f t="shared" si="2"/>
        <v>0</v>
      </c>
      <c r="BI14" s="826">
        <f t="shared" si="2"/>
        <v>0</v>
      </c>
      <c r="BJ14" s="823">
        <f t="shared" si="2"/>
        <v>0</v>
      </c>
      <c r="BK14" s="583">
        <f t="shared" si="2"/>
        <v>0</v>
      </c>
      <c r="BL14" s="823">
        <f t="shared" si="2"/>
        <v>0</v>
      </c>
      <c r="BM14" s="823">
        <f t="shared" si="2"/>
        <v>0</v>
      </c>
      <c r="BN14" s="824">
        <f t="shared" si="2"/>
        <v>0</v>
      </c>
      <c r="BO14" s="823">
        <f t="shared" si="2"/>
        <v>0</v>
      </c>
      <c r="BP14" s="825">
        <f t="shared" si="2"/>
        <v>0</v>
      </c>
      <c r="BQ14" s="826">
        <f t="shared" si="2"/>
        <v>0</v>
      </c>
      <c r="BR14" s="823">
        <f t="shared" si="2"/>
        <v>0</v>
      </c>
      <c r="BS14" s="583">
        <f t="shared" si="2"/>
        <v>0</v>
      </c>
      <c r="BT14" s="823">
        <f t="shared" si="2"/>
        <v>0</v>
      </c>
      <c r="BU14" s="823">
        <f t="shared" si="2"/>
        <v>0</v>
      </c>
      <c r="BV14" s="824">
        <f t="shared" si="2"/>
        <v>0</v>
      </c>
      <c r="BW14" s="823">
        <f t="shared" si="2"/>
        <v>0</v>
      </c>
      <c r="BX14" s="825">
        <f t="shared" ref="BX14:CM14" si="3">IF(AND(BX12&gt;=$J$14,BX12&lt;$K$14),"*",0)</f>
        <v>0</v>
      </c>
      <c r="BY14" s="826">
        <f t="shared" si="3"/>
        <v>0</v>
      </c>
      <c r="BZ14" s="823">
        <f t="shared" si="3"/>
        <v>0</v>
      </c>
      <c r="CA14" s="583">
        <f t="shared" si="3"/>
        <v>0</v>
      </c>
      <c r="CB14" s="823">
        <f t="shared" si="3"/>
        <v>0</v>
      </c>
      <c r="CC14" s="823">
        <f t="shared" si="3"/>
        <v>0</v>
      </c>
      <c r="CD14" s="824">
        <f t="shared" si="3"/>
        <v>0</v>
      </c>
      <c r="CE14" s="823">
        <f t="shared" si="3"/>
        <v>0</v>
      </c>
      <c r="CF14" s="825">
        <f t="shared" si="3"/>
        <v>0</v>
      </c>
      <c r="CG14" s="826">
        <f t="shared" si="3"/>
        <v>0</v>
      </c>
      <c r="CH14" s="823">
        <f t="shared" si="3"/>
        <v>0</v>
      </c>
      <c r="CI14" s="583">
        <f t="shared" si="3"/>
        <v>0</v>
      </c>
      <c r="CJ14" s="823">
        <f t="shared" si="3"/>
        <v>0</v>
      </c>
      <c r="CK14" s="823">
        <f t="shared" si="3"/>
        <v>0</v>
      </c>
      <c r="CL14" s="824">
        <f t="shared" si="3"/>
        <v>0</v>
      </c>
      <c r="CM14" s="823">
        <f t="shared" si="3"/>
        <v>0</v>
      </c>
      <c r="CN14" s="1385">
        <f t="shared" ref="CN14:CN30" si="4">(80-COUNT(L14:CM14))/4</f>
        <v>5.25</v>
      </c>
      <c r="CO14" s="1386"/>
      <c r="CP14" s="1330">
        <f>IF(CN14=0,0,LOOKUP(CN14,ﾃﾞｰﾀ入力!$AR$13:'ﾃﾞｰﾀ入力'!$AR$34,ﾃﾞｰﾀ入力!$AS$13:'ﾃﾞｰﾀ入力'!$AS$34))</f>
        <v>5</v>
      </c>
      <c r="CQ14" s="1330"/>
      <c r="CR14" s="373">
        <f t="shared" ref="CR14:CR30" si="5">IF(CP14&gt;8,CP14-8,0)</f>
        <v>0</v>
      </c>
      <c r="CS14" s="373">
        <f t="shared" ref="CS14:CS30" si="6">IF(CB14="*",(12-COUNT(CB14:CM14))/4,0)</f>
        <v>0</v>
      </c>
      <c r="CT14" s="373">
        <f t="shared" ref="CT14:CT30" si="7">IF(CR14&gt;CS14,CS14,CR14)</f>
        <v>0</v>
      </c>
      <c r="CU14" s="374">
        <f ca="1">CV14*CP14+(CV14*0.25*CR14)+(CV14*0.25*CS14)+(CV14*CT14*0.5)</f>
        <v>6130</v>
      </c>
      <c r="CV14" s="375">
        <f ca="1">IF(H14=0,0,LOOKUP(H14,ﾃﾞｰﾀ入力!$C$3:'ﾃﾞｰﾀ入力'!$C$52,ﾃﾞｰﾀ入力!$E$3:'ﾃﾞｰﾀ入力'!$E$51))</f>
        <v>1226</v>
      </c>
      <c r="CW14" s="376">
        <f ca="1">IF(H14=0,0,LOOKUP(H14,ﾃﾞｰﾀ入力!$C$3:'ﾃﾞｰﾀ入力'!$C$52,ﾃﾞｰﾀ入力!$F$3:'ﾃﾞｰﾀ入力'!$F$51))</f>
        <v>0</v>
      </c>
      <c r="CY14" s="69"/>
      <c r="CZ14" s="69"/>
      <c r="DA14" s="69"/>
    </row>
    <row r="15" spans="1:105" ht="22.5" customHeight="1">
      <c r="A15" s="443">
        <f t="shared" ref="A15:A46" si="8">A14+1</f>
        <v>2</v>
      </c>
      <c r="B15" s="269" t="str">
        <f>ｼﾌﾄ原本!C6</f>
        <v>S.S</v>
      </c>
      <c r="C15" s="780" t="str">
        <f>ｼﾌﾄ原本!AF6</f>
        <v>F</v>
      </c>
      <c r="D15" s="435">
        <f>IF(COUNTIF($H$14:$H$30,2),VLOOKUP(2,$H$14:$CU$30,3,FALSE),0)</f>
        <v>14</v>
      </c>
      <c r="E15" s="423">
        <f>IF(COUNTIF($H$14:$H$30,2),VLOOKUP(2,$H$14:$CU$30,4,FALSE),0)</f>
        <v>22</v>
      </c>
      <c r="F15" s="430">
        <f ca="1">IF(COUNTIF($H$14:$H$30,2),VLOOKUP(2,$H$14:$CU$30,92,FALSE),0)</f>
        <v>10875</v>
      </c>
      <c r="G15" s="431">
        <f ca="1">IF(COUNTIF($H$14:$H$30,2),VLOOKUP(2,$H$14:$CW$30,94,FALSE),0)</f>
        <v>1</v>
      </c>
      <c r="H15" s="810">
        <v>6</v>
      </c>
      <c r="I15" s="798" t="str">
        <f>IF(H15=0,0,LOOKUP(H15,ﾃﾞｰﾀ入力!$C$3:'ﾃﾞｰﾀ入力'!$C$40,ﾃﾞｰﾀ入力!$D$3:'ﾃﾞｰﾀ入力'!$D$40))</f>
        <v>S.M</v>
      </c>
      <c r="J15" s="813">
        <v>6.75</v>
      </c>
      <c r="K15" s="814">
        <v>15</v>
      </c>
      <c r="L15" s="632">
        <f t="shared" ref="L15:AQ15" si="9">IF(AND(L12&gt;=$J$15,L12&lt;$K$15),"*",0)</f>
        <v>0</v>
      </c>
      <c r="M15" s="626">
        <f t="shared" si="9"/>
        <v>0</v>
      </c>
      <c r="N15" s="627">
        <f t="shared" si="9"/>
        <v>0</v>
      </c>
      <c r="O15" s="628">
        <f t="shared" si="9"/>
        <v>0</v>
      </c>
      <c r="P15" s="537">
        <f t="shared" si="9"/>
        <v>0</v>
      </c>
      <c r="Q15" s="539">
        <f t="shared" si="9"/>
        <v>0</v>
      </c>
      <c r="R15" s="541">
        <f t="shared" si="9"/>
        <v>0</v>
      </c>
      <c r="S15" s="539" t="str">
        <f t="shared" si="9"/>
        <v>*</v>
      </c>
      <c r="T15" s="721" t="str">
        <f t="shared" si="9"/>
        <v>*</v>
      </c>
      <c r="U15" s="722" t="str">
        <f t="shared" si="9"/>
        <v>*</v>
      </c>
      <c r="V15" s="723" t="str">
        <f t="shared" si="9"/>
        <v>*</v>
      </c>
      <c r="W15" s="562" t="str">
        <f t="shared" si="9"/>
        <v>*</v>
      </c>
      <c r="X15" s="723" t="str">
        <f t="shared" si="9"/>
        <v>*</v>
      </c>
      <c r="Y15" s="723" t="str">
        <f t="shared" si="9"/>
        <v>*</v>
      </c>
      <c r="Z15" s="724" t="str">
        <f t="shared" si="9"/>
        <v>*</v>
      </c>
      <c r="AA15" s="723" t="str">
        <f t="shared" si="9"/>
        <v>*</v>
      </c>
      <c r="AB15" s="721" t="str">
        <f t="shared" si="9"/>
        <v>*</v>
      </c>
      <c r="AC15" s="975" t="str">
        <f t="shared" si="9"/>
        <v>*</v>
      </c>
      <c r="AD15" s="976" t="str">
        <f t="shared" si="9"/>
        <v>*</v>
      </c>
      <c r="AE15" s="987" t="str">
        <f t="shared" si="9"/>
        <v>*</v>
      </c>
      <c r="AF15" s="979" t="str">
        <f t="shared" si="9"/>
        <v>*</v>
      </c>
      <c r="AG15" s="979" t="str">
        <f t="shared" si="9"/>
        <v>*</v>
      </c>
      <c r="AH15" s="983" t="str">
        <f t="shared" si="9"/>
        <v>*</v>
      </c>
      <c r="AI15" s="723" t="str">
        <f t="shared" si="9"/>
        <v>*</v>
      </c>
      <c r="AJ15" s="721" t="str">
        <f t="shared" si="9"/>
        <v>*</v>
      </c>
      <c r="AK15" s="722" t="str">
        <f t="shared" si="9"/>
        <v>*</v>
      </c>
      <c r="AL15" s="723" t="str">
        <f t="shared" si="9"/>
        <v>*</v>
      </c>
      <c r="AM15" s="562" t="str">
        <f t="shared" si="9"/>
        <v>*</v>
      </c>
      <c r="AN15" s="723" t="str">
        <f t="shared" si="9"/>
        <v>*</v>
      </c>
      <c r="AO15" s="723" t="str">
        <f t="shared" si="9"/>
        <v>*</v>
      </c>
      <c r="AP15" s="724" t="str">
        <f t="shared" si="9"/>
        <v>*</v>
      </c>
      <c r="AQ15" s="723" t="str">
        <f t="shared" si="9"/>
        <v>*</v>
      </c>
      <c r="AR15" s="721" t="str">
        <f t="shared" ref="AR15:BW15" si="10">IF(AND(AR12&gt;=$J$15,AR12&lt;$K$15),"*",0)</f>
        <v>*</v>
      </c>
      <c r="AS15" s="722" t="str">
        <f t="shared" si="10"/>
        <v>*</v>
      </c>
      <c r="AT15" s="723" t="str">
        <f t="shared" si="10"/>
        <v>*</v>
      </c>
      <c r="AU15" s="562" t="str">
        <f t="shared" si="10"/>
        <v>*</v>
      </c>
      <c r="AV15" s="723" t="str">
        <f t="shared" si="10"/>
        <v>*</v>
      </c>
      <c r="AW15" s="723" t="str">
        <f t="shared" si="10"/>
        <v>*</v>
      </c>
      <c r="AX15" s="724" t="str">
        <f t="shared" si="10"/>
        <v>*</v>
      </c>
      <c r="AY15" s="723" t="str">
        <f t="shared" si="10"/>
        <v>*</v>
      </c>
      <c r="AZ15" s="721">
        <f t="shared" si="10"/>
        <v>0</v>
      </c>
      <c r="BA15" s="722">
        <f t="shared" si="10"/>
        <v>0</v>
      </c>
      <c r="BB15" s="723">
        <f t="shared" si="10"/>
        <v>0</v>
      </c>
      <c r="BC15" s="562">
        <f t="shared" si="10"/>
        <v>0</v>
      </c>
      <c r="BD15" s="723">
        <f t="shared" si="10"/>
        <v>0</v>
      </c>
      <c r="BE15" s="723">
        <f t="shared" si="10"/>
        <v>0</v>
      </c>
      <c r="BF15" s="724">
        <f t="shared" si="10"/>
        <v>0</v>
      </c>
      <c r="BG15" s="723">
        <f t="shared" si="10"/>
        <v>0</v>
      </c>
      <c r="BH15" s="721">
        <f t="shared" si="10"/>
        <v>0</v>
      </c>
      <c r="BI15" s="722">
        <f t="shared" si="10"/>
        <v>0</v>
      </c>
      <c r="BJ15" s="723">
        <f t="shared" si="10"/>
        <v>0</v>
      </c>
      <c r="BK15" s="562">
        <f t="shared" si="10"/>
        <v>0</v>
      </c>
      <c r="BL15" s="723">
        <f t="shared" si="10"/>
        <v>0</v>
      </c>
      <c r="BM15" s="723">
        <f t="shared" si="10"/>
        <v>0</v>
      </c>
      <c r="BN15" s="724">
        <f t="shared" si="10"/>
        <v>0</v>
      </c>
      <c r="BO15" s="723">
        <f t="shared" si="10"/>
        <v>0</v>
      </c>
      <c r="BP15" s="721">
        <f t="shared" si="10"/>
        <v>0</v>
      </c>
      <c r="BQ15" s="722">
        <f t="shared" si="10"/>
        <v>0</v>
      </c>
      <c r="BR15" s="723">
        <f t="shared" si="10"/>
        <v>0</v>
      </c>
      <c r="BS15" s="562">
        <f t="shared" si="10"/>
        <v>0</v>
      </c>
      <c r="BT15" s="723">
        <f t="shared" si="10"/>
        <v>0</v>
      </c>
      <c r="BU15" s="723">
        <f t="shared" si="10"/>
        <v>0</v>
      </c>
      <c r="BV15" s="724">
        <f t="shared" si="10"/>
        <v>0</v>
      </c>
      <c r="BW15" s="723">
        <f t="shared" si="10"/>
        <v>0</v>
      </c>
      <c r="BX15" s="721">
        <f t="shared" ref="BX15:CM15" si="11">IF(AND(BX12&gt;=$J$15,BX12&lt;$K$15),"*",0)</f>
        <v>0</v>
      </c>
      <c r="BY15" s="722">
        <f t="shared" si="11"/>
        <v>0</v>
      </c>
      <c r="BZ15" s="723">
        <f t="shared" si="11"/>
        <v>0</v>
      </c>
      <c r="CA15" s="562">
        <f t="shared" si="11"/>
        <v>0</v>
      </c>
      <c r="CB15" s="723">
        <f t="shared" si="11"/>
        <v>0</v>
      </c>
      <c r="CC15" s="723">
        <f t="shared" si="11"/>
        <v>0</v>
      </c>
      <c r="CD15" s="724">
        <f t="shared" si="11"/>
        <v>0</v>
      </c>
      <c r="CE15" s="723">
        <f t="shared" si="11"/>
        <v>0</v>
      </c>
      <c r="CF15" s="721">
        <f t="shared" si="11"/>
        <v>0</v>
      </c>
      <c r="CG15" s="722">
        <f t="shared" si="11"/>
        <v>0</v>
      </c>
      <c r="CH15" s="723">
        <f t="shared" si="11"/>
        <v>0</v>
      </c>
      <c r="CI15" s="562">
        <f t="shared" si="11"/>
        <v>0</v>
      </c>
      <c r="CJ15" s="723">
        <f t="shared" si="11"/>
        <v>0</v>
      </c>
      <c r="CK15" s="723">
        <f t="shared" si="11"/>
        <v>0</v>
      </c>
      <c r="CL15" s="724">
        <f t="shared" si="11"/>
        <v>0</v>
      </c>
      <c r="CM15" s="723">
        <f t="shared" si="11"/>
        <v>0</v>
      </c>
      <c r="CN15" s="1383">
        <f t="shared" si="4"/>
        <v>8.25</v>
      </c>
      <c r="CO15" s="1384"/>
      <c r="CP15" s="1123">
        <f>IF(CN15=0,0,LOOKUP(CN15,ﾃﾞｰﾀ入力!$AR$13:'ﾃﾞｰﾀ入力'!$AR$34,ﾃﾞｰﾀ入力!$AS$13:'ﾃﾞｰﾀ入力'!$AS$34))</f>
        <v>7.25</v>
      </c>
      <c r="CQ15" s="1123"/>
      <c r="CR15" s="294">
        <f t="shared" si="5"/>
        <v>0</v>
      </c>
      <c r="CS15" s="294">
        <f t="shared" si="6"/>
        <v>0</v>
      </c>
      <c r="CT15" s="294">
        <f t="shared" si="7"/>
        <v>0</v>
      </c>
      <c r="CU15" s="295">
        <f t="shared" ref="CU15:CU30" ca="1" si="12">CV15*CP15+(CV15*0.25*CR15)+(CV15*0.25*CS15)+(CV15*CT15*0.5)</f>
        <v>9019</v>
      </c>
      <c r="CV15" s="296">
        <f ca="1">IF(H15=0,0,LOOKUP(H15,ﾃﾞｰﾀ入力!$C$3:'ﾃﾞｰﾀ入力'!$C$52,ﾃﾞｰﾀ入力!$E$3:'ﾃﾞｰﾀ入力'!$E$51))</f>
        <v>1244</v>
      </c>
      <c r="CW15" s="297">
        <f ca="1">IF(H15=0,0,LOOKUP(H15,ﾃﾞｰﾀ入力!$C$3:'ﾃﾞｰﾀ入力'!$C$52,ﾃﾞｰﾀ入力!$F$3:'ﾃﾞｰﾀ入力'!$F$51))</f>
        <v>1050</v>
      </c>
      <c r="CY15" s="69"/>
      <c r="CZ15" s="69"/>
      <c r="DA15" s="69"/>
    </row>
    <row r="16" spans="1:105" ht="22.5" customHeight="1">
      <c r="A16" s="443">
        <f t="shared" si="8"/>
        <v>3</v>
      </c>
      <c r="B16" s="269" t="str">
        <f>ｼﾌﾄ原本!C7</f>
        <v>Y.I</v>
      </c>
      <c r="C16" s="780" t="str">
        <f>ｼﾌﾄ原本!AF7</f>
        <v>9-18</v>
      </c>
      <c r="D16" s="435">
        <f>IF(COUNTIF($H$14:$H$30,3),VLOOKUP(3,$H$14:$CU$30,3,FALSE),0)</f>
        <v>9</v>
      </c>
      <c r="E16" s="423">
        <f>IF(COUNTIF($H$14:$H$30,3),VLOOKUP(3,$H$14:$CU$30,4,FALSE),0)</f>
        <v>18</v>
      </c>
      <c r="F16" s="430">
        <f ca="1">IF(COUNTIF($H$14:$H$30,3),VLOOKUP(3,$H$14:$CU$30,92,FALSE),0)</f>
        <v>10040</v>
      </c>
      <c r="G16" s="431">
        <f ca="1">IF(COUNTIF($H$14:$H$30,3),VLOOKUP(3,$H$14:$CW$30,94,FALSE),0)</f>
        <v>272</v>
      </c>
      <c r="H16" s="810">
        <v>3</v>
      </c>
      <c r="I16" s="798" t="str">
        <f>IF(H16=0,0,LOOKUP(H16,ﾃﾞｰﾀ入力!$C$3:'ﾃﾞｰﾀ入力'!$C$40,ﾃﾞｰﾀ入力!$D$3:'ﾃﾞｰﾀ入力'!$D$40))</f>
        <v>Y.I</v>
      </c>
      <c r="J16" s="813">
        <v>9</v>
      </c>
      <c r="K16" s="814">
        <v>18</v>
      </c>
      <c r="L16" s="632">
        <f t="shared" ref="L16:AQ16" si="13">IF(AND(L12&gt;=$J$16,L12&lt;$K$16),"*",0)</f>
        <v>0</v>
      </c>
      <c r="M16" s="626">
        <f t="shared" si="13"/>
        <v>0</v>
      </c>
      <c r="N16" s="627">
        <f t="shared" si="13"/>
        <v>0</v>
      </c>
      <c r="O16" s="628">
        <f t="shared" si="13"/>
        <v>0</v>
      </c>
      <c r="P16" s="537">
        <f t="shared" si="13"/>
        <v>0</v>
      </c>
      <c r="Q16" s="539">
        <f t="shared" si="13"/>
        <v>0</v>
      </c>
      <c r="R16" s="541">
        <f t="shared" si="13"/>
        <v>0</v>
      </c>
      <c r="S16" s="539">
        <f t="shared" si="13"/>
        <v>0</v>
      </c>
      <c r="T16" s="721">
        <f t="shared" si="13"/>
        <v>0</v>
      </c>
      <c r="U16" s="722">
        <f t="shared" si="13"/>
        <v>0</v>
      </c>
      <c r="V16" s="723">
        <f t="shared" si="13"/>
        <v>0</v>
      </c>
      <c r="W16" s="562">
        <f t="shared" si="13"/>
        <v>0</v>
      </c>
      <c r="X16" s="723">
        <f t="shared" si="13"/>
        <v>0</v>
      </c>
      <c r="Y16" s="723">
        <f t="shared" si="13"/>
        <v>0</v>
      </c>
      <c r="Z16" s="724">
        <f t="shared" si="13"/>
        <v>0</v>
      </c>
      <c r="AA16" s="723">
        <f t="shared" si="13"/>
        <v>0</v>
      </c>
      <c r="AB16" s="721" t="str">
        <f t="shared" si="13"/>
        <v>*</v>
      </c>
      <c r="AC16" s="722" t="str">
        <f t="shared" si="13"/>
        <v>*</v>
      </c>
      <c r="AD16" s="723" t="str">
        <f t="shared" si="13"/>
        <v>*</v>
      </c>
      <c r="AE16" s="562" t="str">
        <f t="shared" si="13"/>
        <v>*</v>
      </c>
      <c r="AF16" s="723" t="str">
        <f t="shared" si="13"/>
        <v>*</v>
      </c>
      <c r="AG16" s="723" t="str">
        <f t="shared" si="13"/>
        <v>*</v>
      </c>
      <c r="AH16" s="724" t="str">
        <f t="shared" si="13"/>
        <v>*</v>
      </c>
      <c r="AI16" s="723" t="str">
        <f t="shared" si="13"/>
        <v>*</v>
      </c>
      <c r="AJ16" s="721" t="str">
        <f t="shared" si="13"/>
        <v>*</v>
      </c>
      <c r="AK16" s="722" t="str">
        <f t="shared" si="13"/>
        <v>*</v>
      </c>
      <c r="AL16" s="723" t="str">
        <f t="shared" si="13"/>
        <v>*</v>
      </c>
      <c r="AM16" s="562" t="str">
        <f t="shared" si="13"/>
        <v>*</v>
      </c>
      <c r="AN16" s="723" t="str">
        <f t="shared" si="13"/>
        <v>*</v>
      </c>
      <c r="AO16" s="723" t="str">
        <f t="shared" si="13"/>
        <v>*</v>
      </c>
      <c r="AP16" s="724" t="str">
        <f t="shared" si="13"/>
        <v>*</v>
      </c>
      <c r="AQ16" s="723" t="str">
        <f t="shared" si="13"/>
        <v>*</v>
      </c>
      <c r="AR16" s="721" t="str">
        <f t="shared" ref="AR16:BW16" si="14">IF(AND(AR12&gt;=$J$16,AR12&lt;$K$16),"*",0)</f>
        <v>*</v>
      </c>
      <c r="AS16" s="722" t="str">
        <f t="shared" si="14"/>
        <v>*</v>
      </c>
      <c r="AT16" s="723" t="str">
        <f t="shared" si="14"/>
        <v>*</v>
      </c>
      <c r="AU16" s="562" t="str">
        <f t="shared" si="14"/>
        <v>*</v>
      </c>
      <c r="AV16" s="979" t="str">
        <f t="shared" si="14"/>
        <v>*</v>
      </c>
      <c r="AW16" s="979" t="str">
        <f t="shared" si="14"/>
        <v>*</v>
      </c>
      <c r="AX16" s="983" t="str">
        <f t="shared" si="14"/>
        <v>*</v>
      </c>
      <c r="AY16" s="979" t="str">
        <f t="shared" si="14"/>
        <v>*</v>
      </c>
      <c r="AZ16" s="721" t="str">
        <f t="shared" si="14"/>
        <v>*</v>
      </c>
      <c r="BA16" s="722" t="str">
        <f t="shared" si="14"/>
        <v>*</v>
      </c>
      <c r="BB16" s="723" t="str">
        <f t="shared" si="14"/>
        <v>*</v>
      </c>
      <c r="BC16" s="562" t="str">
        <f t="shared" si="14"/>
        <v>*</v>
      </c>
      <c r="BD16" s="723" t="str">
        <f t="shared" si="14"/>
        <v>*</v>
      </c>
      <c r="BE16" s="723" t="str">
        <f t="shared" si="14"/>
        <v>*</v>
      </c>
      <c r="BF16" s="724" t="str">
        <f t="shared" si="14"/>
        <v>*</v>
      </c>
      <c r="BG16" s="723" t="str">
        <f t="shared" si="14"/>
        <v>*</v>
      </c>
      <c r="BH16" s="721" t="str">
        <f t="shared" si="14"/>
        <v>*</v>
      </c>
      <c r="BI16" s="722" t="str">
        <f t="shared" si="14"/>
        <v>*</v>
      </c>
      <c r="BJ16" s="723" t="str">
        <f t="shared" si="14"/>
        <v>*</v>
      </c>
      <c r="BK16" s="562" t="str">
        <f t="shared" si="14"/>
        <v>*</v>
      </c>
      <c r="BL16" s="723">
        <f t="shared" si="14"/>
        <v>0</v>
      </c>
      <c r="BM16" s="723">
        <f t="shared" si="14"/>
        <v>0</v>
      </c>
      <c r="BN16" s="724">
        <f t="shared" si="14"/>
        <v>0</v>
      </c>
      <c r="BO16" s="723">
        <f t="shared" si="14"/>
        <v>0</v>
      </c>
      <c r="BP16" s="721">
        <f t="shared" si="14"/>
        <v>0</v>
      </c>
      <c r="BQ16" s="722">
        <f t="shared" si="14"/>
        <v>0</v>
      </c>
      <c r="BR16" s="723">
        <f t="shared" si="14"/>
        <v>0</v>
      </c>
      <c r="BS16" s="562">
        <f t="shared" si="14"/>
        <v>0</v>
      </c>
      <c r="BT16" s="723">
        <f t="shared" si="14"/>
        <v>0</v>
      </c>
      <c r="BU16" s="723">
        <f t="shared" si="14"/>
        <v>0</v>
      </c>
      <c r="BV16" s="724">
        <f t="shared" si="14"/>
        <v>0</v>
      </c>
      <c r="BW16" s="723">
        <f t="shared" si="14"/>
        <v>0</v>
      </c>
      <c r="BX16" s="721">
        <f t="shared" ref="BX16:CM16" si="15">IF(AND(BX12&gt;=$J$16,BX12&lt;$K$16),"*",0)</f>
        <v>0</v>
      </c>
      <c r="BY16" s="722">
        <f t="shared" si="15"/>
        <v>0</v>
      </c>
      <c r="BZ16" s="723">
        <f t="shared" si="15"/>
        <v>0</v>
      </c>
      <c r="CA16" s="562">
        <f t="shared" si="15"/>
        <v>0</v>
      </c>
      <c r="CB16" s="723">
        <f t="shared" si="15"/>
        <v>0</v>
      </c>
      <c r="CC16" s="723">
        <f t="shared" si="15"/>
        <v>0</v>
      </c>
      <c r="CD16" s="724">
        <f t="shared" si="15"/>
        <v>0</v>
      </c>
      <c r="CE16" s="723">
        <f t="shared" si="15"/>
        <v>0</v>
      </c>
      <c r="CF16" s="721">
        <f t="shared" si="15"/>
        <v>0</v>
      </c>
      <c r="CG16" s="722">
        <f t="shared" si="15"/>
        <v>0</v>
      </c>
      <c r="CH16" s="723">
        <f t="shared" si="15"/>
        <v>0</v>
      </c>
      <c r="CI16" s="562">
        <f t="shared" si="15"/>
        <v>0</v>
      </c>
      <c r="CJ16" s="723">
        <f t="shared" si="15"/>
        <v>0</v>
      </c>
      <c r="CK16" s="723">
        <f t="shared" si="15"/>
        <v>0</v>
      </c>
      <c r="CL16" s="724">
        <f t="shared" si="15"/>
        <v>0</v>
      </c>
      <c r="CM16" s="723">
        <f t="shared" si="15"/>
        <v>0</v>
      </c>
      <c r="CN16" s="1383">
        <f t="shared" si="4"/>
        <v>9</v>
      </c>
      <c r="CO16" s="1384"/>
      <c r="CP16" s="1123">
        <f>IF(CN16=0,0,LOOKUP(CN16,ﾃﾞｰﾀ入力!$AR$13:'ﾃﾞｰﾀ入力'!$AR$34,ﾃﾞｰﾀ入力!$AS$13:'ﾃﾞｰﾀ入力'!$AS$34))</f>
        <v>8</v>
      </c>
      <c r="CQ16" s="1123"/>
      <c r="CR16" s="294">
        <f t="shared" si="5"/>
        <v>0</v>
      </c>
      <c r="CS16" s="294">
        <f t="shared" si="6"/>
        <v>0</v>
      </c>
      <c r="CT16" s="294">
        <f t="shared" si="7"/>
        <v>0</v>
      </c>
      <c r="CU16" s="295">
        <f t="shared" ca="1" si="12"/>
        <v>10040</v>
      </c>
      <c r="CV16" s="296">
        <f ca="1">IF(H16=0,0,LOOKUP(H16,ﾃﾞｰﾀ入力!$C$3:'ﾃﾞｰﾀ入力'!$C$52,ﾃﾞｰﾀ入力!$E$3:'ﾃﾞｰﾀ入力'!$E$51))</f>
        <v>1255</v>
      </c>
      <c r="CW16" s="297">
        <f ca="1">IF(H16=0,0,LOOKUP(H16,ﾃﾞｰﾀ入力!$C$3:'ﾃﾞｰﾀ入力'!$C$52,ﾃﾞｰﾀ入力!$F$3:'ﾃﾞｰﾀ入力'!$F$51))</f>
        <v>272</v>
      </c>
      <c r="CY16" s="69"/>
      <c r="CZ16" s="69"/>
      <c r="DA16" s="69"/>
    </row>
    <row r="17" spans="1:105" ht="22.5" customHeight="1">
      <c r="A17" s="443">
        <f t="shared" si="8"/>
        <v>4</v>
      </c>
      <c r="B17" s="269" t="str">
        <f>ｼﾌﾄ原本!C8</f>
        <v>I.Y</v>
      </c>
      <c r="C17" s="780" t="str">
        <f>ｼﾌﾄ原本!AF8</f>
        <v>X</v>
      </c>
      <c r="D17" s="435">
        <f>IF(COUNTIF($H$14:$H$30,4),VLOOKUP(4,$H$14:$CU$30,3,FALSE),0)</f>
        <v>12</v>
      </c>
      <c r="E17" s="423">
        <f>IF(COUNTIF($H$14:$H$30,4),VLOOKUP(4,$H$14:$CU$30,4,FALSE),0)</f>
        <v>18</v>
      </c>
      <c r="F17" s="430">
        <f ca="1">IF(COUNTIF($H$14:$H$30,4),VLOOKUP(4,$H$14:$CU$30,92,FALSE),0)</f>
        <v>7532.5</v>
      </c>
      <c r="G17" s="431">
        <f ca="1">IF(COUNTIF($H$14:$H$30,4),VLOOKUP(4,$H$14:$CW$30,94,FALSE),0)</f>
        <v>962</v>
      </c>
      <c r="H17" s="810">
        <v>4</v>
      </c>
      <c r="I17" s="798" t="str">
        <f>IF(H17=0,0,LOOKUP(H17,ﾃﾞｰﾀ入力!$C$3:'ﾃﾞｰﾀ入力'!$C$40,ﾃﾞｰﾀ入力!$D$3:'ﾃﾞｰﾀ入力'!$D$40))</f>
        <v>I.Y</v>
      </c>
      <c r="J17" s="813">
        <v>12</v>
      </c>
      <c r="K17" s="814">
        <v>18</v>
      </c>
      <c r="L17" s="632">
        <f t="shared" ref="L17:AQ17" si="16">IF(AND(L12&gt;=$J$17,L12&lt;$K$17),"*",0)</f>
        <v>0</v>
      </c>
      <c r="M17" s="626">
        <f t="shared" si="16"/>
        <v>0</v>
      </c>
      <c r="N17" s="627">
        <f t="shared" si="16"/>
        <v>0</v>
      </c>
      <c r="O17" s="628">
        <f t="shared" si="16"/>
        <v>0</v>
      </c>
      <c r="P17" s="537">
        <f t="shared" si="16"/>
        <v>0</v>
      </c>
      <c r="Q17" s="539">
        <f t="shared" si="16"/>
        <v>0</v>
      </c>
      <c r="R17" s="541">
        <f t="shared" si="16"/>
        <v>0</v>
      </c>
      <c r="S17" s="539">
        <f t="shared" si="16"/>
        <v>0</v>
      </c>
      <c r="T17" s="721">
        <f t="shared" si="16"/>
        <v>0</v>
      </c>
      <c r="U17" s="722">
        <f t="shared" si="16"/>
        <v>0</v>
      </c>
      <c r="V17" s="723">
        <f t="shared" si="16"/>
        <v>0</v>
      </c>
      <c r="W17" s="562">
        <f t="shared" si="16"/>
        <v>0</v>
      </c>
      <c r="X17" s="723">
        <f t="shared" si="16"/>
        <v>0</v>
      </c>
      <c r="Y17" s="723">
        <f t="shared" si="16"/>
        <v>0</v>
      </c>
      <c r="Z17" s="724">
        <f t="shared" si="16"/>
        <v>0</v>
      </c>
      <c r="AA17" s="723">
        <f t="shared" si="16"/>
        <v>0</v>
      </c>
      <c r="AB17" s="721">
        <f t="shared" si="16"/>
        <v>0</v>
      </c>
      <c r="AC17" s="722">
        <f t="shared" si="16"/>
        <v>0</v>
      </c>
      <c r="AD17" s="723">
        <f t="shared" si="16"/>
        <v>0</v>
      </c>
      <c r="AE17" s="562">
        <f t="shared" si="16"/>
        <v>0</v>
      </c>
      <c r="AF17" s="723">
        <f t="shared" si="16"/>
        <v>0</v>
      </c>
      <c r="AG17" s="723">
        <f t="shared" si="16"/>
        <v>0</v>
      </c>
      <c r="AH17" s="724">
        <f t="shared" si="16"/>
        <v>0</v>
      </c>
      <c r="AI17" s="723">
        <f t="shared" si="16"/>
        <v>0</v>
      </c>
      <c r="AJ17" s="721">
        <f t="shared" si="16"/>
        <v>0</v>
      </c>
      <c r="AK17" s="722">
        <f t="shared" si="16"/>
        <v>0</v>
      </c>
      <c r="AL17" s="723">
        <f t="shared" si="16"/>
        <v>0</v>
      </c>
      <c r="AM17" s="562">
        <f t="shared" si="16"/>
        <v>0</v>
      </c>
      <c r="AN17" s="723" t="str">
        <f t="shared" si="16"/>
        <v>*</v>
      </c>
      <c r="AO17" s="723" t="str">
        <f t="shared" si="16"/>
        <v>*</v>
      </c>
      <c r="AP17" s="724" t="str">
        <f t="shared" si="16"/>
        <v>*</v>
      </c>
      <c r="AQ17" s="723" t="str">
        <f t="shared" si="16"/>
        <v>*</v>
      </c>
      <c r="AR17" s="721" t="str">
        <f t="shared" ref="AR17:BW17" si="17">IF(AND(AR12&gt;=$J$17,AR12&lt;$K$17),"*",0)</f>
        <v>*</v>
      </c>
      <c r="AS17" s="722" t="str">
        <f t="shared" si="17"/>
        <v>*</v>
      </c>
      <c r="AT17" s="723" t="str">
        <f t="shared" si="17"/>
        <v>*</v>
      </c>
      <c r="AU17" s="562" t="str">
        <f t="shared" si="17"/>
        <v>*</v>
      </c>
      <c r="AV17" s="723" t="str">
        <f t="shared" si="17"/>
        <v>*</v>
      </c>
      <c r="AW17" s="723" t="str">
        <f t="shared" si="17"/>
        <v>*</v>
      </c>
      <c r="AX17" s="724" t="str">
        <f t="shared" si="17"/>
        <v>*</v>
      </c>
      <c r="AY17" s="723" t="str">
        <f t="shared" si="17"/>
        <v>*</v>
      </c>
      <c r="AZ17" s="980" t="str">
        <f t="shared" si="17"/>
        <v>*</v>
      </c>
      <c r="BA17" s="722" t="str">
        <f t="shared" si="17"/>
        <v>*</v>
      </c>
      <c r="BB17" s="723" t="str">
        <f t="shared" si="17"/>
        <v>*</v>
      </c>
      <c r="BC17" s="562" t="str">
        <f t="shared" si="17"/>
        <v>*</v>
      </c>
      <c r="BD17" s="723" t="str">
        <f t="shared" si="17"/>
        <v>*</v>
      </c>
      <c r="BE17" s="723" t="str">
        <f t="shared" si="17"/>
        <v>*</v>
      </c>
      <c r="BF17" s="724" t="str">
        <f t="shared" si="17"/>
        <v>*</v>
      </c>
      <c r="BG17" s="723" t="str">
        <f t="shared" si="17"/>
        <v>*</v>
      </c>
      <c r="BH17" s="721" t="str">
        <f t="shared" si="17"/>
        <v>*</v>
      </c>
      <c r="BI17" s="722" t="str">
        <f t="shared" si="17"/>
        <v>*</v>
      </c>
      <c r="BJ17" s="723" t="str">
        <f t="shared" si="17"/>
        <v>*</v>
      </c>
      <c r="BK17" s="562" t="str">
        <f t="shared" si="17"/>
        <v>*</v>
      </c>
      <c r="BL17" s="723">
        <f t="shared" si="17"/>
        <v>0</v>
      </c>
      <c r="BM17" s="723">
        <f t="shared" si="17"/>
        <v>0</v>
      </c>
      <c r="BN17" s="724">
        <f t="shared" si="17"/>
        <v>0</v>
      </c>
      <c r="BO17" s="723">
        <f t="shared" si="17"/>
        <v>0</v>
      </c>
      <c r="BP17" s="721">
        <f t="shared" si="17"/>
        <v>0</v>
      </c>
      <c r="BQ17" s="722">
        <f t="shared" si="17"/>
        <v>0</v>
      </c>
      <c r="BR17" s="723">
        <f t="shared" si="17"/>
        <v>0</v>
      </c>
      <c r="BS17" s="562">
        <f t="shared" si="17"/>
        <v>0</v>
      </c>
      <c r="BT17" s="723">
        <f t="shared" si="17"/>
        <v>0</v>
      </c>
      <c r="BU17" s="723">
        <f t="shared" si="17"/>
        <v>0</v>
      </c>
      <c r="BV17" s="724">
        <f t="shared" si="17"/>
        <v>0</v>
      </c>
      <c r="BW17" s="723">
        <f t="shared" si="17"/>
        <v>0</v>
      </c>
      <c r="BX17" s="721">
        <f t="shared" ref="BX17:CM17" si="18">IF(AND(BX12&gt;=$J$17,BX12&lt;$K$17),"*",0)</f>
        <v>0</v>
      </c>
      <c r="BY17" s="722">
        <f t="shared" si="18"/>
        <v>0</v>
      </c>
      <c r="BZ17" s="723">
        <f t="shared" si="18"/>
        <v>0</v>
      </c>
      <c r="CA17" s="562">
        <f t="shared" si="18"/>
        <v>0</v>
      </c>
      <c r="CB17" s="723">
        <f t="shared" si="18"/>
        <v>0</v>
      </c>
      <c r="CC17" s="723">
        <f t="shared" si="18"/>
        <v>0</v>
      </c>
      <c r="CD17" s="724">
        <f t="shared" si="18"/>
        <v>0</v>
      </c>
      <c r="CE17" s="723">
        <f t="shared" si="18"/>
        <v>0</v>
      </c>
      <c r="CF17" s="721">
        <f t="shared" si="18"/>
        <v>0</v>
      </c>
      <c r="CG17" s="722">
        <f t="shared" si="18"/>
        <v>0</v>
      </c>
      <c r="CH17" s="723">
        <f t="shared" si="18"/>
        <v>0</v>
      </c>
      <c r="CI17" s="562">
        <f t="shared" si="18"/>
        <v>0</v>
      </c>
      <c r="CJ17" s="723">
        <f t="shared" si="18"/>
        <v>0</v>
      </c>
      <c r="CK17" s="723">
        <f t="shared" si="18"/>
        <v>0</v>
      </c>
      <c r="CL17" s="724">
        <f t="shared" si="18"/>
        <v>0</v>
      </c>
      <c r="CM17" s="723">
        <f t="shared" si="18"/>
        <v>0</v>
      </c>
      <c r="CN17" s="1383">
        <f t="shared" si="4"/>
        <v>6</v>
      </c>
      <c r="CO17" s="1384"/>
      <c r="CP17" s="1123">
        <f>IF(CN17=0,0,LOOKUP(CN17,ﾃﾞｰﾀ入力!$AR$13:'ﾃﾞｰﾀ入力'!$AR$34,ﾃﾞｰﾀ入力!$AS$13:'ﾃﾞｰﾀ入力'!$AS$34))</f>
        <v>5.75</v>
      </c>
      <c r="CQ17" s="1123"/>
      <c r="CR17" s="294">
        <f t="shared" si="5"/>
        <v>0</v>
      </c>
      <c r="CS17" s="294">
        <f t="shared" si="6"/>
        <v>0</v>
      </c>
      <c r="CT17" s="294">
        <f t="shared" si="7"/>
        <v>0</v>
      </c>
      <c r="CU17" s="295">
        <f t="shared" ca="1" si="12"/>
        <v>7532.5</v>
      </c>
      <c r="CV17" s="296">
        <f ca="1">IF(H17=0,0,LOOKUP(H17,ﾃﾞｰﾀ入力!$C$3:'ﾃﾞｰﾀ入力'!$C$52,ﾃﾞｰﾀ入力!$E$3:'ﾃﾞｰﾀ入力'!$E$51))</f>
        <v>1310</v>
      </c>
      <c r="CW17" s="297">
        <f ca="1">IF(H17=0,0,LOOKUP(H17,ﾃﾞｰﾀ入力!$C$3:'ﾃﾞｰﾀ入力'!$C$52,ﾃﾞｰﾀ入力!$F$3:'ﾃﾞｰﾀ入力'!$F$51))</f>
        <v>962</v>
      </c>
      <c r="CY17" s="69"/>
      <c r="CZ17" s="69"/>
      <c r="DA17" s="69"/>
    </row>
    <row r="18" spans="1:105" ht="22.5" customHeight="1">
      <c r="A18" s="443">
        <f t="shared" si="8"/>
        <v>5</v>
      </c>
      <c r="B18" s="269" t="str">
        <f>ｼﾌﾄ原本!C9</f>
        <v>S.S</v>
      </c>
      <c r="C18" s="780" t="str">
        <f>ｼﾌﾄ原本!AF9</f>
        <v>X</v>
      </c>
      <c r="D18" s="435">
        <f>IF(COUNTIF($H$14:$H$30,5),VLOOKUP(5,$H$14:$CU$30,3,FALSE),0)</f>
        <v>0</v>
      </c>
      <c r="E18" s="423">
        <f>IF(COUNTIF($H$14:$H$30,5),VLOOKUP(5,$H$14:$CU$30,4,FALSE),0)</f>
        <v>0</v>
      </c>
      <c r="F18" s="430">
        <f>IF(COUNTIF($H$14:$H$30,5),VLOOKUP(5,$H$14:$CU$30,92,FALSE),0)</f>
        <v>0</v>
      </c>
      <c r="G18" s="431">
        <f>IF(COUNTIF($H$14:$H$30,5),VLOOKUP(5,$H$14:$CW$30,94,FALSE),0)</f>
        <v>0</v>
      </c>
      <c r="H18" s="810">
        <v>10</v>
      </c>
      <c r="I18" s="798" t="str">
        <f>IF(H18=0,0,LOOKUP(H18,ﾃﾞｰﾀ入力!$C$3:'ﾃﾞｰﾀ入力'!$C$40,ﾃﾞｰﾀ入力!$D$3:'ﾃﾞｰﾀ入力'!$D$40))</f>
        <v>C.E</v>
      </c>
      <c r="J18" s="813">
        <v>12</v>
      </c>
      <c r="K18" s="814">
        <v>17</v>
      </c>
      <c r="L18" s="632">
        <f t="shared" ref="L18:AQ18" si="19">IF(AND(L12&gt;=$J$18,L12&lt;$K$18),"*",0)</f>
        <v>0</v>
      </c>
      <c r="M18" s="626">
        <f t="shared" si="19"/>
        <v>0</v>
      </c>
      <c r="N18" s="627">
        <f t="shared" si="19"/>
        <v>0</v>
      </c>
      <c r="O18" s="628">
        <f t="shared" si="19"/>
        <v>0</v>
      </c>
      <c r="P18" s="537">
        <f t="shared" si="19"/>
        <v>0</v>
      </c>
      <c r="Q18" s="539">
        <f t="shared" si="19"/>
        <v>0</v>
      </c>
      <c r="R18" s="541">
        <f t="shared" si="19"/>
        <v>0</v>
      </c>
      <c r="S18" s="539">
        <f t="shared" si="19"/>
        <v>0</v>
      </c>
      <c r="T18" s="721">
        <f t="shared" si="19"/>
        <v>0</v>
      </c>
      <c r="U18" s="722">
        <f t="shared" si="19"/>
        <v>0</v>
      </c>
      <c r="V18" s="723">
        <f t="shared" si="19"/>
        <v>0</v>
      </c>
      <c r="W18" s="562">
        <f t="shared" si="19"/>
        <v>0</v>
      </c>
      <c r="X18" s="723">
        <f t="shared" si="19"/>
        <v>0</v>
      </c>
      <c r="Y18" s="723">
        <f t="shared" si="19"/>
        <v>0</v>
      </c>
      <c r="Z18" s="724">
        <f t="shared" si="19"/>
        <v>0</v>
      </c>
      <c r="AA18" s="723">
        <f t="shared" si="19"/>
        <v>0</v>
      </c>
      <c r="AB18" s="721">
        <f t="shared" si="19"/>
        <v>0</v>
      </c>
      <c r="AC18" s="722">
        <f t="shared" si="19"/>
        <v>0</v>
      </c>
      <c r="AD18" s="723">
        <f t="shared" si="19"/>
        <v>0</v>
      </c>
      <c r="AE18" s="562">
        <f t="shared" si="19"/>
        <v>0</v>
      </c>
      <c r="AF18" s="723">
        <f t="shared" si="19"/>
        <v>0</v>
      </c>
      <c r="AG18" s="723">
        <f t="shared" si="19"/>
        <v>0</v>
      </c>
      <c r="AH18" s="724">
        <f t="shared" si="19"/>
        <v>0</v>
      </c>
      <c r="AI18" s="723">
        <f t="shared" si="19"/>
        <v>0</v>
      </c>
      <c r="AJ18" s="721">
        <f t="shared" si="19"/>
        <v>0</v>
      </c>
      <c r="AK18" s="722">
        <f t="shared" si="19"/>
        <v>0</v>
      </c>
      <c r="AL18" s="723">
        <f t="shared" si="19"/>
        <v>0</v>
      </c>
      <c r="AM18" s="562">
        <f t="shared" si="19"/>
        <v>0</v>
      </c>
      <c r="AN18" s="723" t="str">
        <f t="shared" si="19"/>
        <v>*</v>
      </c>
      <c r="AO18" s="723" t="str">
        <f t="shared" si="19"/>
        <v>*</v>
      </c>
      <c r="AP18" s="724" t="str">
        <f t="shared" si="19"/>
        <v>*</v>
      </c>
      <c r="AQ18" s="723" t="str">
        <f t="shared" si="19"/>
        <v>*</v>
      </c>
      <c r="AR18" s="721" t="str">
        <f t="shared" ref="AR18:BW18" si="20">IF(AND(AR12&gt;=$J$18,AR12&lt;$K$18),"*",0)</f>
        <v>*</v>
      </c>
      <c r="AS18" s="722" t="str">
        <f t="shared" si="20"/>
        <v>*</v>
      </c>
      <c r="AT18" s="723" t="str">
        <f t="shared" si="20"/>
        <v>*</v>
      </c>
      <c r="AU18" s="562" t="str">
        <f t="shared" si="20"/>
        <v>*</v>
      </c>
      <c r="AV18" s="723" t="str">
        <f t="shared" si="20"/>
        <v>*</v>
      </c>
      <c r="AW18" s="723" t="str">
        <f t="shared" si="20"/>
        <v>*</v>
      </c>
      <c r="AX18" s="724" t="str">
        <f t="shared" si="20"/>
        <v>*</v>
      </c>
      <c r="AY18" s="999" t="str">
        <f t="shared" si="20"/>
        <v>*</v>
      </c>
      <c r="AZ18" s="721" t="str">
        <f t="shared" si="20"/>
        <v>*</v>
      </c>
      <c r="BA18" s="722" t="str">
        <f t="shared" si="20"/>
        <v>*</v>
      </c>
      <c r="BB18" s="723" t="str">
        <f t="shared" si="20"/>
        <v>*</v>
      </c>
      <c r="BC18" s="562" t="str">
        <f t="shared" si="20"/>
        <v>*</v>
      </c>
      <c r="BD18" s="723" t="str">
        <f t="shared" si="20"/>
        <v>*</v>
      </c>
      <c r="BE18" s="723" t="str">
        <f t="shared" si="20"/>
        <v>*</v>
      </c>
      <c r="BF18" s="724" t="str">
        <f t="shared" si="20"/>
        <v>*</v>
      </c>
      <c r="BG18" s="723" t="str">
        <f t="shared" si="20"/>
        <v>*</v>
      </c>
      <c r="BH18" s="721">
        <f t="shared" si="20"/>
        <v>0</v>
      </c>
      <c r="BI18" s="722">
        <f t="shared" si="20"/>
        <v>0</v>
      </c>
      <c r="BJ18" s="723">
        <f t="shared" si="20"/>
        <v>0</v>
      </c>
      <c r="BK18" s="562">
        <f t="shared" si="20"/>
        <v>0</v>
      </c>
      <c r="BL18" s="723">
        <f t="shared" si="20"/>
        <v>0</v>
      </c>
      <c r="BM18" s="723">
        <f t="shared" si="20"/>
        <v>0</v>
      </c>
      <c r="BN18" s="724">
        <f t="shared" si="20"/>
        <v>0</v>
      </c>
      <c r="BO18" s="723">
        <f t="shared" si="20"/>
        <v>0</v>
      </c>
      <c r="BP18" s="721">
        <f t="shared" si="20"/>
        <v>0</v>
      </c>
      <c r="BQ18" s="722">
        <f t="shared" si="20"/>
        <v>0</v>
      </c>
      <c r="BR18" s="723">
        <f t="shared" si="20"/>
        <v>0</v>
      </c>
      <c r="BS18" s="562">
        <f t="shared" si="20"/>
        <v>0</v>
      </c>
      <c r="BT18" s="723">
        <f t="shared" si="20"/>
        <v>0</v>
      </c>
      <c r="BU18" s="723">
        <f t="shared" si="20"/>
        <v>0</v>
      </c>
      <c r="BV18" s="724">
        <f t="shared" si="20"/>
        <v>0</v>
      </c>
      <c r="BW18" s="723">
        <f t="shared" si="20"/>
        <v>0</v>
      </c>
      <c r="BX18" s="721">
        <f t="shared" ref="BX18:CM18" si="21">IF(AND(BX12&gt;=$J$18,BX12&lt;$K$18),"*",0)</f>
        <v>0</v>
      </c>
      <c r="BY18" s="722">
        <f t="shared" si="21"/>
        <v>0</v>
      </c>
      <c r="BZ18" s="723">
        <f t="shared" si="21"/>
        <v>0</v>
      </c>
      <c r="CA18" s="562">
        <f t="shared" si="21"/>
        <v>0</v>
      </c>
      <c r="CB18" s="723">
        <f t="shared" si="21"/>
        <v>0</v>
      </c>
      <c r="CC18" s="723">
        <f t="shared" si="21"/>
        <v>0</v>
      </c>
      <c r="CD18" s="724">
        <f t="shared" si="21"/>
        <v>0</v>
      </c>
      <c r="CE18" s="723">
        <f t="shared" si="21"/>
        <v>0</v>
      </c>
      <c r="CF18" s="721">
        <f t="shared" si="21"/>
        <v>0</v>
      </c>
      <c r="CG18" s="722">
        <f t="shared" si="21"/>
        <v>0</v>
      </c>
      <c r="CH18" s="723">
        <f t="shared" si="21"/>
        <v>0</v>
      </c>
      <c r="CI18" s="562">
        <f t="shared" si="21"/>
        <v>0</v>
      </c>
      <c r="CJ18" s="723">
        <f t="shared" si="21"/>
        <v>0</v>
      </c>
      <c r="CK18" s="723">
        <f t="shared" si="21"/>
        <v>0</v>
      </c>
      <c r="CL18" s="724">
        <f t="shared" si="21"/>
        <v>0</v>
      </c>
      <c r="CM18" s="723">
        <f t="shared" si="21"/>
        <v>0</v>
      </c>
      <c r="CN18" s="1383">
        <f t="shared" si="4"/>
        <v>5</v>
      </c>
      <c r="CO18" s="1384"/>
      <c r="CP18" s="1123">
        <f>IF(CN18=0,0,LOOKUP(CN18,ﾃﾞｰﾀ入力!$AR$13:'ﾃﾞｰﾀ入力'!$AR$34,ﾃﾞｰﾀ入力!$AS$13:'ﾃﾞｰﾀ入力'!$AS$34))</f>
        <v>5</v>
      </c>
      <c r="CQ18" s="1123"/>
      <c r="CR18" s="294">
        <f t="shared" si="5"/>
        <v>0</v>
      </c>
      <c r="CS18" s="294">
        <f t="shared" si="6"/>
        <v>0</v>
      </c>
      <c r="CT18" s="294">
        <f t="shared" si="7"/>
        <v>0</v>
      </c>
      <c r="CU18" s="295">
        <f t="shared" ca="1" si="12"/>
        <v>6130</v>
      </c>
      <c r="CV18" s="296">
        <f ca="1">IF(H18=0,0,LOOKUP(H18,ﾃﾞｰﾀ入力!$C$3:'ﾃﾞｰﾀ入力'!$C$52,ﾃﾞｰﾀ入力!$E$3:'ﾃﾞｰﾀ入力'!$E$51))</f>
        <v>1226</v>
      </c>
      <c r="CW18" s="297">
        <f ca="1">IF(H18=0,0,LOOKUP(H18,ﾃﾞｰﾀ入力!$C$3:'ﾃﾞｰﾀ入力'!$C$52,ﾃﾞｰﾀ入力!$F$3:'ﾃﾞｰﾀ入力'!$F$51))</f>
        <v>712</v>
      </c>
      <c r="CY18" s="69"/>
      <c r="CZ18" s="69"/>
      <c r="DA18" s="69"/>
    </row>
    <row r="19" spans="1:105" ht="22.5" customHeight="1">
      <c r="A19" s="443">
        <f t="shared" si="8"/>
        <v>6</v>
      </c>
      <c r="B19" s="269" t="str">
        <f>ｼﾌﾄ原本!C10</f>
        <v>S.M</v>
      </c>
      <c r="C19" s="780" t="str">
        <f>ｼﾌﾄ原本!AF10</f>
        <v>O-16</v>
      </c>
      <c r="D19" s="435">
        <f>IF(COUNTIF($H$14:$H$30,6),VLOOKUP(6,$H$14:$CU$30,3,FALSE),0)</f>
        <v>6.75</v>
      </c>
      <c r="E19" s="429">
        <f>IF(COUNTIF($H$14:$H$30,6),VLOOKUP(6,$H$14:$CU$30,4,FALSE),0)</f>
        <v>15</v>
      </c>
      <c r="F19" s="430">
        <f ca="1">IF(COUNTIF($H$14:$H$30,6),VLOOKUP(6,$H$14:$CU$30,92,FALSE),0)</f>
        <v>9019</v>
      </c>
      <c r="G19" s="431">
        <f ca="1">IF(COUNTIF($H$14:$H$30,6),VLOOKUP(6,$H$14:$CW$30,94,FALSE),0)</f>
        <v>1050</v>
      </c>
      <c r="H19" s="810">
        <v>2</v>
      </c>
      <c r="I19" s="798" t="str">
        <f>IF(H19=0,0,LOOKUP(H19,ﾃﾞｰﾀ入力!$C$3:'ﾃﾞｰﾀ入力'!$C$40,ﾃﾞｰﾀ入力!$D$3:'ﾃﾞｰﾀ入力'!$D$40))</f>
        <v>S.S</v>
      </c>
      <c r="J19" s="813">
        <v>14</v>
      </c>
      <c r="K19" s="814">
        <v>22</v>
      </c>
      <c r="L19" s="632">
        <f t="shared" ref="L19:AQ19" si="22">IF(AND(L12&gt;=$J$19,L12&lt;$K$19),"*",0)</f>
        <v>0</v>
      </c>
      <c r="M19" s="626">
        <f t="shared" si="22"/>
        <v>0</v>
      </c>
      <c r="N19" s="627">
        <f t="shared" si="22"/>
        <v>0</v>
      </c>
      <c r="O19" s="628">
        <f t="shared" si="22"/>
        <v>0</v>
      </c>
      <c r="P19" s="537">
        <f t="shared" si="22"/>
        <v>0</v>
      </c>
      <c r="Q19" s="539">
        <f t="shared" si="22"/>
        <v>0</v>
      </c>
      <c r="R19" s="541">
        <f t="shared" si="22"/>
        <v>0</v>
      </c>
      <c r="S19" s="539">
        <f t="shared" si="22"/>
        <v>0</v>
      </c>
      <c r="T19" s="721">
        <f t="shared" si="22"/>
        <v>0</v>
      </c>
      <c r="U19" s="722">
        <f t="shared" si="22"/>
        <v>0</v>
      </c>
      <c r="V19" s="723">
        <f t="shared" si="22"/>
        <v>0</v>
      </c>
      <c r="W19" s="562">
        <f t="shared" si="22"/>
        <v>0</v>
      </c>
      <c r="X19" s="723">
        <f t="shared" si="22"/>
        <v>0</v>
      </c>
      <c r="Y19" s="723">
        <f t="shared" si="22"/>
        <v>0</v>
      </c>
      <c r="Z19" s="724">
        <f t="shared" si="22"/>
        <v>0</v>
      </c>
      <c r="AA19" s="723">
        <f t="shared" si="22"/>
        <v>0</v>
      </c>
      <c r="AB19" s="721">
        <f t="shared" si="22"/>
        <v>0</v>
      </c>
      <c r="AC19" s="722">
        <f t="shared" si="22"/>
        <v>0</v>
      </c>
      <c r="AD19" s="723">
        <f t="shared" si="22"/>
        <v>0</v>
      </c>
      <c r="AE19" s="562">
        <f t="shared" si="22"/>
        <v>0</v>
      </c>
      <c r="AF19" s="723">
        <f t="shared" si="22"/>
        <v>0</v>
      </c>
      <c r="AG19" s="723">
        <f t="shared" si="22"/>
        <v>0</v>
      </c>
      <c r="AH19" s="724">
        <f t="shared" si="22"/>
        <v>0</v>
      </c>
      <c r="AI19" s="723">
        <f t="shared" si="22"/>
        <v>0</v>
      </c>
      <c r="AJ19" s="721">
        <f t="shared" si="22"/>
        <v>0</v>
      </c>
      <c r="AK19" s="722">
        <f t="shared" si="22"/>
        <v>0</v>
      </c>
      <c r="AL19" s="723">
        <f t="shared" si="22"/>
        <v>0</v>
      </c>
      <c r="AM19" s="562">
        <f t="shared" si="22"/>
        <v>0</v>
      </c>
      <c r="AN19" s="723">
        <f t="shared" si="22"/>
        <v>0</v>
      </c>
      <c r="AO19" s="723">
        <f t="shared" si="22"/>
        <v>0</v>
      </c>
      <c r="AP19" s="724">
        <f t="shared" si="22"/>
        <v>0</v>
      </c>
      <c r="AQ19" s="723">
        <f t="shared" si="22"/>
        <v>0</v>
      </c>
      <c r="AR19" s="721">
        <f t="shared" ref="AR19:BW19" si="23">IF(AND(AR12&gt;=$J$19,AR12&lt;$K$19),"*",0)</f>
        <v>0</v>
      </c>
      <c r="AS19" s="722">
        <f t="shared" si="23"/>
        <v>0</v>
      </c>
      <c r="AT19" s="723">
        <f t="shared" si="23"/>
        <v>0</v>
      </c>
      <c r="AU19" s="562">
        <f t="shared" si="23"/>
        <v>0</v>
      </c>
      <c r="AV19" s="723" t="str">
        <f t="shared" si="23"/>
        <v>*</v>
      </c>
      <c r="AW19" s="723" t="str">
        <f t="shared" si="23"/>
        <v>*</v>
      </c>
      <c r="AX19" s="724" t="str">
        <f t="shared" si="23"/>
        <v>*</v>
      </c>
      <c r="AY19" s="723" t="str">
        <f t="shared" si="23"/>
        <v>*</v>
      </c>
      <c r="AZ19" s="721" t="str">
        <f t="shared" si="23"/>
        <v>*</v>
      </c>
      <c r="BA19" s="722" t="str">
        <f t="shared" si="23"/>
        <v>*</v>
      </c>
      <c r="BB19" s="723" t="str">
        <f t="shared" si="23"/>
        <v>*</v>
      </c>
      <c r="BC19" s="562" t="str">
        <f t="shared" si="23"/>
        <v>*</v>
      </c>
      <c r="BD19" s="1088" t="str">
        <f t="shared" si="23"/>
        <v>*</v>
      </c>
      <c r="BE19" s="979" t="str">
        <f t="shared" si="23"/>
        <v>*</v>
      </c>
      <c r="BF19" s="983" t="str">
        <f t="shared" si="23"/>
        <v>*</v>
      </c>
      <c r="BG19" s="979" t="str">
        <f t="shared" si="23"/>
        <v>*</v>
      </c>
      <c r="BH19" s="721" t="str">
        <f t="shared" si="23"/>
        <v>*</v>
      </c>
      <c r="BI19" s="722" t="str">
        <f t="shared" si="23"/>
        <v>*</v>
      </c>
      <c r="BJ19" s="723" t="str">
        <f t="shared" si="23"/>
        <v>*</v>
      </c>
      <c r="BK19" s="562" t="str">
        <f t="shared" si="23"/>
        <v>*</v>
      </c>
      <c r="BL19" s="723" t="str">
        <f t="shared" si="23"/>
        <v>*</v>
      </c>
      <c r="BM19" s="723" t="str">
        <f t="shared" si="23"/>
        <v>*</v>
      </c>
      <c r="BN19" s="724" t="str">
        <f t="shared" si="23"/>
        <v>*</v>
      </c>
      <c r="BO19" s="723" t="str">
        <f t="shared" si="23"/>
        <v>*</v>
      </c>
      <c r="BP19" s="721" t="str">
        <f t="shared" si="23"/>
        <v>*</v>
      </c>
      <c r="BQ19" s="722" t="str">
        <f t="shared" si="23"/>
        <v>*</v>
      </c>
      <c r="BR19" s="723" t="str">
        <f t="shared" si="23"/>
        <v>*</v>
      </c>
      <c r="BS19" s="562" t="str">
        <f t="shared" si="23"/>
        <v>*</v>
      </c>
      <c r="BT19" s="723" t="str">
        <f t="shared" si="23"/>
        <v>*</v>
      </c>
      <c r="BU19" s="723" t="str">
        <f t="shared" si="23"/>
        <v>*</v>
      </c>
      <c r="BV19" s="724" t="str">
        <f t="shared" si="23"/>
        <v>*</v>
      </c>
      <c r="BW19" s="723" t="str">
        <f t="shared" si="23"/>
        <v>*</v>
      </c>
      <c r="BX19" s="721" t="str">
        <f t="shared" ref="BX19:CM19" si="24">IF(AND(BX12&gt;=$J$19,BX12&lt;$K$19),"*",0)</f>
        <v>*</v>
      </c>
      <c r="BY19" s="722" t="str">
        <f t="shared" si="24"/>
        <v>*</v>
      </c>
      <c r="BZ19" s="723" t="str">
        <f t="shared" si="24"/>
        <v>*</v>
      </c>
      <c r="CA19" s="562" t="str">
        <f t="shared" si="24"/>
        <v>*</v>
      </c>
      <c r="CB19" s="723">
        <f t="shared" si="24"/>
        <v>0</v>
      </c>
      <c r="CC19" s="723">
        <f t="shared" si="24"/>
        <v>0</v>
      </c>
      <c r="CD19" s="724">
        <f t="shared" si="24"/>
        <v>0</v>
      </c>
      <c r="CE19" s="723">
        <f t="shared" si="24"/>
        <v>0</v>
      </c>
      <c r="CF19" s="721">
        <f t="shared" si="24"/>
        <v>0</v>
      </c>
      <c r="CG19" s="722">
        <f t="shared" si="24"/>
        <v>0</v>
      </c>
      <c r="CH19" s="723">
        <f t="shared" si="24"/>
        <v>0</v>
      </c>
      <c r="CI19" s="562">
        <f t="shared" si="24"/>
        <v>0</v>
      </c>
      <c r="CJ19" s="723">
        <f t="shared" si="24"/>
        <v>0</v>
      </c>
      <c r="CK19" s="723">
        <f t="shared" si="24"/>
        <v>0</v>
      </c>
      <c r="CL19" s="724">
        <f t="shared" si="24"/>
        <v>0</v>
      </c>
      <c r="CM19" s="723">
        <f t="shared" si="24"/>
        <v>0</v>
      </c>
      <c r="CN19" s="1383">
        <f t="shared" si="4"/>
        <v>8</v>
      </c>
      <c r="CO19" s="1384"/>
      <c r="CP19" s="1123">
        <f>IF(CN19=0,0,LOOKUP(CN19,ﾃﾞｰﾀ入力!$AR$13:'ﾃﾞｰﾀ入力'!$AR$34,ﾃﾞｰﾀ入力!$AS$13:'ﾃﾞｰﾀ入力'!$AS$34))</f>
        <v>7.25</v>
      </c>
      <c r="CQ19" s="1123"/>
      <c r="CR19" s="294">
        <f t="shared" si="5"/>
        <v>0</v>
      </c>
      <c r="CS19" s="294">
        <f t="shared" si="6"/>
        <v>0</v>
      </c>
      <c r="CT19" s="294">
        <f t="shared" si="7"/>
        <v>0</v>
      </c>
      <c r="CU19" s="295">
        <f t="shared" ca="1" si="12"/>
        <v>10875</v>
      </c>
      <c r="CV19" s="296">
        <f ca="1">IF(H19=0,0,LOOKUP(H19,ﾃﾞｰﾀ入力!$C$3:'ﾃﾞｰﾀ入力'!$C$52,ﾃﾞｰﾀ入力!$E$3:'ﾃﾞｰﾀ入力'!$E$51))</f>
        <v>1500</v>
      </c>
      <c r="CW19" s="297">
        <f ca="1">IF(H19=0,0,LOOKUP(H19,ﾃﾞｰﾀ入力!$C$3:'ﾃﾞｰﾀ入力'!$C$52,ﾃﾞｰﾀ入力!$F$3:'ﾃﾞｰﾀ入力'!$F$51))</f>
        <v>1</v>
      </c>
      <c r="CY19" s="69"/>
      <c r="CZ19" s="69"/>
      <c r="DA19" s="69"/>
    </row>
    <row r="20" spans="1:105" ht="22.5" customHeight="1">
      <c r="A20" s="443">
        <f t="shared" si="8"/>
        <v>7</v>
      </c>
      <c r="B20" s="269" t="str">
        <f>ｼﾌﾄ原本!C11</f>
        <v>N.D</v>
      </c>
      <c r="C20" s="780" t="str">
        <f>ｼﾌﾄ原本!AF11</f>
        <v>X</v>
      </c>
      <c r="D20" s="435">
        <f>IF(COUNTIF($H$14:$H$30,7),VLOOKUP(7,$H$14:$CU$30,3,FALSE),0)</f>
        <v>0</v>
      </c>
      <c r="E20" s="423">
        <f>IF(COUNTIF($H$14:$H$30,7),VLOOKUP(7,$H$14:$CU$30,4,FALSE),0)</f>
        <v>0</v>
      </c>
      <c r="F20" s="430">
        <f>IF(COUNTIF($H$14:$H$30,7),VLOOKUP(7,$H$14:$CU$30,92,FALSE),0)</f>
        <v>0</v>
      </c>
      <c r="G20" s="431">
        <f>IF(COUNTIF($H$14:$H$30,7),VLOOKUP(7,$H$14:$CW$30,94,FALSE),0)</f>
        <v>0</v>
      </c>
      <c r="H20" s="810">
        <v>1</v>
      </c>
      <c r="I20" s="798" t="str">
        <f>IF(H20=0,0,LOOKUP(H20,ﾃﾞｰﾀ入力!$C$3:'ﾃﾞｰﾀ入力'!$C$40,ﾃﾞｰﾀ入力!$D$3:'ﾃﾞｰﾀ入力'!$D$40))</f>
        <v>K.M</v>
      </c>
      <c r="J20" s="813">
        <v>16</v>
      </c>
      <c r="K20" s="814">
        <v>22.75</v>
      </c>
      <c r="L20" s="632">
        <f>IF(AND(L12&gt;=$J$20,L12&lt;$K$20),"*",0)</f>
        <v>0</v>
      </c>
      <c r="M20" s="626">
        <f>IF(AND(M12&gt;=$J$20,M12&lt;$K$20),"*",0)</f>
        <v>0</v>
      </c>
      <c r="N20" s="627">
        <f>IF(AND(N12&gt;=$J$20,N12&lt;$K$20),"*",0)</f>
        <v>0</v>
      </c>
      <c r="O20" s="628">
        <f t="shared" ref="O20:AQ20" si="25">IF(AND(O12&gt;=$J$20,O12&lt;$K$20),"*",0)</f>
        <v>0</v>
      </c>
      <c r="P20" s="537">
        <f t="shared" si="25"/>
        <v>0</v>
      </c>
      <c r="Q20" s="539">
        <f>IF(AND(Q12&gt;=$J$20,Q12&lt;$K$20),"*",0)</f>
        <v>0</v>
      </c>
      <c r="R20" s="541">
        <f t="shared" si="25"/>
        <v>0</v>
      </c>
      <c r="S20" s="539">
        <f t="shared" si="25"/>
        <v>0</v>
      </c>
      <c r="T20" s="721">
        <f t="shared" si="25"/>
        <v>0</v>
      </c>
      <c r="U20" s="722">
        <f t="shared" si="25"/>
        <v>0</v>
      </c>
      <c r="V20" s="723">
        <f t="shared" si="25"/>
        <v>0</v>
      </c>
      <c r="W20" s="562">
        <f t="shared" si="25"/>
        <v>0</v>
      </c>
      <c r="X20" s="723">
        <f t="shared" si="25"/>
        <v>0</v>
      </c>
      <c r="Y20" s="723">
        <f t="shared" si="25"/>
        <v>0</v>
      </c>
      <c r="Z20" s="724">
        <f t="shared" si="25"/>
        <v>0</v>
      </c>
      <c r="AA20" s="723">
        <f t="shared" si="25"/>
        <v>0</v>
      </c>
      <c r="AB20" s="721">
        <f t="shared" si="25"/>
        <v>0</v>
      </c>
      <c r="AC20" s="722">
        <f t="shared" si="25"/>
        <v>0</v>
      </c>
      <c r="AD20" s="723">
        <f t="shared" si="25"/>
        <v>0</v>
      </c>
      <c r="AE20" s="562">
        <f t="shared" si="25"/>
        <v>0</v>
      </c>
      <c r="AF20" s="723">
        <f t="shared" si="25"/>
        <v>0</v>
      </c>
      <c r="AG20" s="723">
        <f t="shared" si="25"/>
        <v>0</v>
      </c>
      <c r="AH20" s="724">
        <f t="shared" si="25"/>
        <v>0</v>
      </c>
      <c r="AI20" s="723">
        <f t="shared" si="25"/>
        <v>0</v>
      </c>
      <c r="AJ20" s="721">
        <f t="shared" si="25"/>
        <v>0</v>
      </c>
      <c r="AK20" s="722">
        <f t="shared" si="25"/>
        <v>0</v>
      </c>
      <c r="AL20" s="723">
        <f t="shared" si="25"/>
        <v>0</v>
      </c>
      <c r="AM20" s="562">
        <f t="shared" si="25"/>
        <v>0</v>
      </c>
      <c r="AN20" s="723">
        <f t="shared" si="25"/>
        <v>0</v>
      </c>
      <c r="AO20" s="723">
        <f t="shared" si="25"/>
        <v>0</v>
      </c>
      <c r="AP20" s="724">
        <f t="shared" si="25"/>
        <v>0</v>
      </c>
      <c r="AQ20" s="723">
        <f t="shared" si="25"/>
        <v>0</v>
      </c>
      <c r="AR20" s="721">
        <f t="shared" ref="AR20:BW20" si="26">IF(AND(AR12&gt;=$J$20,AR12&lt;$K$20),"*",0)</f>
        <v>0</v>
      </c>
      <c r="AS20" s="722">
        <f t="shared" si="26"/>
        <v>0</v>
      </c>
      <c r="AT20" s="723">
        <f t="shared" si="26"/>
        <v>0</v>
      </c>
      <c r="AU20" s="562">
        <f t="shared" si="26"/>
        <v>0</v>
      </c>
      <c r="AV20" s="723">
        <f t="shared" si="26"/>
        <v>0</v>
      </c>
      <c r="AW20" s="723">
        <f t="shared" si="26"/>
        <v>0</v>
      </c>
      <c r="AX20" s="724">
        <f t="shared" si="26"/>
        <v>0</v>
      </c>
      <c r="AY20" s="723">
        <f t="shared" si="26"/>
        <v>0</v>
      </c>
      <c r="AZ20" s="721">
        <f t="shared" si="26"/>
        <v>0</v>
      </c>
      <c r="BA20" s="722">
        <f t="shared" si="26"/>
        <v>0</v>
      </c>
      <c r="BB20" s="723">
        <f t="shared" si="26"/>
        <v>0</v>
      </c>
      <c r="BC20" s="562">
        <f t="shared" si="26"/>
        <v>0</v>
      </c>
      <c r="BD20" s="723" t="str">
        <f t="shared" si="26"/>
        <v>*</v>
      </c>
      <c r="BE20" s="723" t="str">
        <f t="shared" si="26"/>
        <v>*</v>
      </c>
      <c r="BF20" s="724" t="str">
        <f t="shared" si="26"/>
        <v>*</v>
      </c>
      <c r="BG20" s="723" t="str">
        <f t="shared" si="26"/>
        <v>*</v>
      </c>
      <c r="BH20" s="721" t="str">
        <f t="shared" si="26"/>
        <v>*</v>
      </c>
      <c r="BI20" s="981" t="str">
        <f t="shared" si="26"/>
        <v>*</v>
      </c>
      <c r="BJ20" s="979" t="str">
        <f t="shared" si="26"/>
        <v>*</v>
      </c>
      <c r="BK20" s="982" t="str">
        <f t="shared" si="26"/>
        <v>*</v>
      </c>
      <c r="BL20" s="723" t="str">
        <f t="shared" si="26"/>
        <v>*</v>
      </c>
      <c r="BM20" s="723" t="str">
        <f t="shared" si="26"/>
        <v>*</v>
      </c>
      <c r="BN20" s="724" t="str">
        <f t="shared" si="26"/>
        <v>*</v>
      </c>
      <c r="BO20" s="723" t="str">
        <f t="shared" si="26"/>
        <v>*</v>
      </c>
      <c r="BP20" s="721" t="str">
        <f t="shared" si="26"/>
        <v>*</v>
      </c>
      <c r="BQ20" s="722" t="str">
        <f t="shared" si="26"/>
        <v>*</v>
      </c>
      <c r="BR20" s="723" t="str">
        <f t="shared" si="26"/>
        <v>*</v>
      </c>
      <c r="BS20" s="562" t="str">
        <f t="shared" si="26"/>
        <v>*</v>
      </c>
      <c r="BT20" s="723" t="str">
        <f t="shared" si="26"/>
        <v>*</v>
      </c>
      <c r="BU20" s="723" t="str">
        <f t="shared" si="26"/>
        <v>*</v>
      </c>
      <c r="BV20" s="724" t="str">
        <f t="shared" si="26"/>
        <v>*</v>
      </c>
      <c r="BW20" s="723" t="str">
        <f t="shared" si="26"/>
        <v>*</v>
      </c>
      <c r="BX20" s="721" t="str">
        <f t="shared" ref="BX20:CM20" si="27">IF(AND(BX12&gt;=$J$20,BX12&lt;$K$20),"*",0)</f>
        <v>*</v>
      </c>
      <c r="BY20" s="722" t="str">
        <f t="shared" si="27"/>
        <v>*</v>
      </c>
      <c r="BZ20" s="723" t="str">
        <f t="shared" si="27"/>
        <v>*</v>
      </c>
      <c r="CA20" s="562" t="str">
        <f t="shared" si="27"/>
        <v>*</v>
      </c>
      <c r="CB20" s="723" t="str">
        <f t="shared" si="27"/>
        <v>*</v>
      </c>
      <c r="CC20" s="723" t="str">
        <f t="shared" si="27"/>
        <v>*</v>
      </c>
      <c r="CD20" s="724" t="str">
        <f t="shared" si="27"/>
        <v>*</v>
      </c>
      <c r="CE20" s="723">
        <f t="shared" si="27"/>
        <v>0</v>
      </c>
      <c r="CF20" s="721">
        <f t="shared" si="27"/>
        <v>0</v>
      </c>
      <c r="CG20" s="722">
        <f t="shared" si="27"/>
        <v>0</v>
      </c>
      <c r="CH20" s="723">
        <f t="shared" si="27"/>
        <v>0</v>
      </c>
      <c r="CI20" s="562">
        <f t="shared" si="27"/>
        <v>0</v>
      </c>
      <c r="CJ20" s="723">
        <f t="shared" si="27"/>
        <v>0</v>
      </c>
      <c r="CK20" s="723">
        <f t="shared" si="27"/>
        <v>0</v>
      </c>
      <c r="CL20" s="724">
        <f t="shared" si="27"/>
        <v>0</v>
      </c>
      <c r="CM20" s="723">
        <f t="shared" si="27"/>
        <v>0</v>
      </c>
      <c r="CN20" s="1383">
        <f t="shared" si="4"/>
        <v>6.75</v>
      </c>
      <c r="CO20" s="1384"/>
      <c r="CP20" s="1123">
        <f>IF(CN20=0,0,LOOKUP(CN20,ﾃﾞｰﾀ入力!$AR$13:'ﾃﾞｰﾀ入力'!$AR$34,ﾃﾞｰﾀ入力!$AS$13:'ﾃﾞｰﾀ入力'!$AS$34))</f>
        <v>5.75</v>
      </c>
      <c r="CQ20" s="1123"/>
      <c r="CR20" s="294">
        <f t="shared" si="5"/>
        <v>0</v>
      </c>
      <c r="CS20" s="294">
        <f t="shared" si="6"/>
        <v>0.75</v>
      </c>
      <c r="CT20" s="294">
        <f t="shared" si="7"/>
        <v>0</v>
      </c>
      <c r="CU20" s="295">
        <f t="shared" ca="1" si="12"/>
        <v>11875</v>
      </c>
      <c r="CV20" s="296">
        <f ca="1">IF(H20=0,0,LOOKUP(H20,ﾃﾞｰﾀ入力!$C$3:'ﾃﾞｰﾀ入力'!$C$52,ﾃﾞｰﾀ入力!$E$3:'ﾃﾞｰﾀ入力'!$E$51))</f>
        <v>2000</v>
      </c>
      <c r="CW20" s="297">
        <f ca="1">IF(H20=0,0,LOOKUP(H20,ﾃﾞｰﾀ入力!$C$3:'ﾃﾞｰﾀ入力'!$C$52,ﾃﾞｰﾀ入力!$F$3:'ﾃﾞｰﾀ入力'!$F$51))</f>
        <v>1</v>
      </c>
      <c r="CY20" s="69"/>
      <c r="CZ20" s="69"/>
      <c r="DA20" s="69"/>
    </row>
    <row r="21" spans="1:105" ht="22.5" customHeight="1">
      <c r="A21" s="443">
        <f t="shared" si="8"/>
        <v>8</v>
      </c>
      <c r="B21" s="269" t="str">
        <f>ｼﾌﾄ原本!C12</f>
        <v>M.K</v>
      </c>
      <c r="C21" s="782" t="str">
        <f>ｼﾌﾄ原本!AF12</f>
        <v>O-16</v>
      </c>
      <c r="D21" s="435">
        <f>IF(COUNTIF($H$14:$H$30,8),VLOOKUP(8,$H$14:$CU$30,3,FALSE),0)</f>
        <v>0</v>
      </c>
      <c r="E21" s="423">
        <f>IF(COUNTIF($H$14:$H$30,8),VLOOKUP(8,$H$14:$CU$30,4,FALSE),0)</f>
        <v>0</v>
      </c>
      <c r="F21" s="430">
        <f>IF(COUNTIF($H$14:$H$30,8),VLOOKUP(8,$H$14:$CU$30,92,FALSE),0)</f>
        <v>0</v>
      </c>
      <c r="G21" s="431">
        <f>IF(COUNTIF($H$14:$H$30,8),VLOOKUP(8,$H$14:$CW$30,94,FALSE),0)</f>
        <v>0</v>
      </c>
      <c r="H21" s="810">
        <v>19</v>
      </c>
      <c r="I21" s="798" t="str">
        <f>IF(H21=0,0,LOOKUP(H21,ﾃﾞｰﾀ入力!$C$3:'ﾃﾞｰﾀ入力'!$C$40,ﾃﾞｰﾀ入力!$D$3:'ﾃﾞｰﾀ入力'!$D$40))</f>
        <v>E.U</v>
      </c>
      <c r="J21" s="813">
        <v>18</v>
      </c>
      <c r="K21" s="814">
        <v>22.75</v>
      </c>
      <c r="L21" s="632">
        <f t="shared" ref="L21:AQ21" si="28">IF(AND(L12&gt;=$J$21,L12&lt;$K$21),"*",0)</f>
        <v>0</v>
      </c>
      <c r="M21" s="626">
        <f t="shared" si="28"/>
        <v>0</v>
      </c>
      <c r="N21" s="627">
        <f t="shared" si="28"/>
        <v>0</v>
      </c>
      <c r="O21" s="628">
        <f t="shared" si="28"/>
        <v>0</v>
      </c>
      <c r="P21" s="537">
        <f t="shared" si="28"/>
        <v>0</v>
      </c>
      <c r="Q21" s="539">
        <f t="shared" si="28"/>
        <v>0</v>
      </c>
      <c r="R21" s="541">
        <f t="shared" si="28"/>
        <v>0</v>
      </c>
      <c r="S21" s="539">
        <f t="shared" si="28"/>
        <v>0</v>
      </c>
      <c r="T21" s="721">
        <f t="shared" si="28"/>
        <v>0</v>
      </c>
      <c r="U21" s="722">
        <f t="shared" si="28"/>
        <v>0</v>
      </c>
      <c r="V21" s="723">
        <f t="shared" si="28"/>
        <v>0</v>
      </c>
      <c r="W21" s="562">
        <f t="shared" si="28"/>
        <v>0</v>
      </c>
      <c r="X21" s="723">
        <f t="shared" si="28"/>
        <v>0</v>
      </c>
      <c r="Y21" s="723">
        <f t="shared" si="28"/>
        <v>0</v>
      </c>
      <c r="Z21" s="724">
        <f t="shared" si="28"/>
        <v>0</v>
      </c>
      <c r="AA21" s="723">
        <f t="shared" si="28"/>
        <v>0</v>
      </c>
      <c r="AB21" s="721">
        <f t="shared" si="28"/>
        <v>0</v>
      </c>
      <c r="AC21" s="722">
        <f t="shared" si="28"/>
        <v>0</v>
      </c>
      <c r="AD21" s="723">
        <f t="shared" si="28"/>
        <v>0</v>
      </c>
      <c r="AE21" s="562">
        <f t="shared" si="28"/>
        <v>0</v>
      </c>
      <c r="AF21" s="723">
        <f t="shared" si="28"/>
        <v>0</v>
      </c>
      <c r="AG21" s="723">
        <f t="shared" si="28"/>
        <v>0</v>
      </c>
      <c r="AH21" s="724">
        <f t="shared" si="28"/>
        <v>0</v>
      </c>
      <c r="AI21" s="723">
        <f t="shared" si="28"/>
        <v>0</v>
      </c>
      <c r="AJ21" s="721">
        <f t="shared" si="28"/>
        <v>0</v>
      </c>
      <c r="AK21" s="722">
        <f t="shared" si="28"/>
        <v>0</v>
      </c>
      <c r="AL21" s="723">
        <f t="shared" si="28"/>
        <v>0</v>
      </c>
      <c r="AM21" s="562">
        <f t="shared" si="28"/>
        <v>0</v>
      </c>
      <c r="AN21" s="723">
        <f t="shared" si="28"/>
        <v>0</v>
      </c>
      <c r="AO21" s="723">
        <f t="shared" si="28"/>
        <v>0</v>
      </c>
      <c r="AP21" s="724">
        <f t="shared" si="28"/>
        <v>0</v>
      </c>
      <c r="AQ21" s="723">
        <f t="shared" si="28"/>
        <v>0</v>
      </c>
      <c r="AR21" s="721">
        <f t="shared" ref="AR21:BW21" si="29">IF(AND(AR12&gt;=$J$21,AR12&lt;$K$21),"*",0)</f>
        <v>0</v>
      </c>
      <c r="AS21" s="722">
        <f t="shared" si="29"/>
        <v>0</v>
      </c>
      <c r="AT21" s="723">
        <f t="shared" si="29"/>
        <v>0</v>
      </c>
      <c r="AU21" s="562">
        <f t="shared" si="29"/>
        <v>0</v>
      </c>
      <c r="AV21" s="723">
        <f t="shared" si="29"/>
        <v>0</v>
      </c>
      <c r="AW21" s="723">
        <f t="shared" si="29"/>
        <v>0</v>
      </c>
      <c r="AX21" s="724">
        <f t="shared" si="29"/>
        <v>0</v>
      </c>
      <c r="AY21" s="723">
        <f t="shared" si="29"/>
        <v>0</v>
      </c>
      <c r="AZ21" s="721">
        <f t="shared" si="29"/>
        <v>0</v>
      </c>
      <c r="BA21" s="722">
        <f t="shared" si="29"/>
        <v>0</v>
      </c>
      <c r="BB21" s="723">
        <f t="shared" si="29"/>
        <v>0</v>
      </c>
      <c r="BC21" s="562">
        <f t="shared" si="29"/>
        <v>0</v>
      </c>
      <c r="BD21" s="723">
        <f t="shared" si="29"/>
        <v>0</v>
      </c>
      <c r="BE21" s="723">
        <f t="shared" si="29"/>
        <v>0</v>
      </c>
      <c r="BF21" s="724">
        <f t="shared" si="29"/>
        <v>0</v>
      </c>
      <c r="BG21" s="723">
        <f t="shared" si="29"/>
        <v>0</v>
      </c>
      <c r="BH21" s="721">
        <f t="shared" si="29"/>
        <v>0</v>
      </c>
      <c r="BI21" s="722">
        <f t="shared" si="29"/>
        <v>0</v>
      </c>
      <c r="BJ21" s="723">
        <f t="shared" si="29"/>
        <v>0</v>
      </c>
      <c r="BK21" s="562">
        <f t="shared" si="29"/>
        <v>0</v>
      </c>
      <c r="BL21" s="723" t="str">
        <f t="shared" si="29"/>
        <v>*</v>
      </c>
      <c r="BM21" s="723" t="str">
        <f t="shared" si="29"/>
        <v>*</v>
      </c>
      <c r="BN21" s="724" t="str">
        <f t="shared" si="29"/>
        <v>*</v>
      </c>
      <c r="BO21" s="723" t="str">
        <f t="shared" si="29"/>
        <v>*</v>
      </c>
      <c r="BP21" s="721" t="str">
        <f t="shared" si="29"/>
        <v>*</v>
      </c>
      <c r="BQ21" s="722" t="str">
        <f t="shared" si="29"/>
        <v>*</v>
      </c>
      <c r="BR21" s="723" t="str">
        <f t="shared" si="29"/>
        <v>*</v>
      </c>
      <c r="BS21" s="562" t="str">
        <f t="shared" si="29"/>
        <v>*</v>
      </c>
      <c r="BT21" s="723" t="str">
        <f t="shared" si="29"/>
        <v>*</v>
      </c>
      <c r="BU21" s="723" t="str">
        <f t="shared" si="29"/>
        <v>*</v>
      </c>
      <c r="BV21" s="724" t="str">
        <f t="shared" si="29"/>
        <v>*</v>
      </c>
      <c r="BW21" s="723" t="str">
        <f t="shared" si="29"/>
        <v>*</v>
      </c>
      <c r="BX21" s="721" t="str">
        <f t="shared" ref="BX21:CM21" si="30">IF(AND(BX12&gt;=$J$21,BX12&lt;$K$21),"*",0)</f>
        <v>*</v>
      </c>
      <c r="BY21" s="722" t="str">
        <f t="shared" si="30"/>
        <v>*</v>
      </c>
      <c r="BZ21" s="723" t="str">
        <f t="shared" si="30"/>
        <v>*</v>
      </c>
      <c r="CA21" s="562" t="str">
        <f t="shared" si="30"/>
        <v>*</v>
      </c>
      <c r="CB21" s="723" t="str">
        <f t="shared" si="30"/>
        <v>*</v>
      </c>
      <c r="CC21" s="723" t="str">
        <f t="shared" si="30"/>
        <v>*</v>
      </c>
      <c r="CD21" s="724" t="str">
        <f t="shared" si="30"/>
        <v>*</v>
      </c>
      <c r="CE21" s="723">
        <f t="shared" si="30"/>
        <v>0</v>
      </c>
      <c r="CF21" s="721">
        <f t="shared" si="30"/>
        <v>0</v>
      </c>
      <c r="CG21" s="722">
        <f t="shared" si="30"/>
        <v>0</v>
      </c>
      <c r="CH21" s="723">
        <f t="shared" si="30"/>
        <v>0</v>
      </c>
      <c r="CI21" s="562">
        <f t="shared" si="30"/>
        <v>0</v>
      </c>
      <c r="CJ21" s="723">
        <f t="shared" si="30"/>
        <v>0</v>
      </c>
      <c r="CK21" s="723">
        <f t="shared" si="30"/>
        <v>0</v>
      </c>
      <c r="CL21" s="724">
        <f t="shared" si="30"/>
        <v>0</v>
      </c>
      <c r="CM21" s="723">
        <f t="shared" si="30"/>
        <v>0</v>
      </c>
      <c r="CN21" s="1383">
        <f t="shared" si="4"/>
        <v>4.75</v>
      </c>
      <c r="CO21" s="1384"/>
      <c r="CP21" s="1123">
        <f>IF(CN21=0,0,LOOKUP(CN21,ﾃﾞｰﾀ入力!$AR$13:'ﾃﾞｰﾀ入力'!$AR$34,ﾃﾞｰﾀ入力!$AS$13:'ﾃﾞｰﾀ入力'!$AS$34))</f>
        <v>4.5</v>
      </c>
      <c r="CQ21" s="1123"/>
      <c r="CR21" s="294">
        <f t="shared" si="5"/>
        <v>0</v>
      </c>
      <c r="CS21" s="294">
        <f t="shared" si="6"/>
        <v>0.75</v>
      </c>
      <c r="CT21" s="294">
        <f t="shared" si="7"/>
        <v>0</v>
      </c>
      <c r="CU21" s="295">
        <f t="shared" ca="1" si="12"/>
        <v>5746.875</v>
      </c>
      <c r="CV21" s="296">
        <f ca="1">IF(H21=0,0,LOOKUP(H21,ﾃﾞｰﾀ入力!$C$3:'ﾃﾞｰﾀ入力'!$C$52,ﾃﾞｰﾀ入力!$E$3:'ﾃﾞｰﾀ入力'!$E$51))</f>
        <v>1226</v>
      </c>
      <c r="CW21" s="297">
        <f ca="1">IF(H21=0,0,LOOKUP(H21,ﾃﾞｰﾀ入力!$C$3:'ﾃﾞｰﾀ入力'!$C$52,ﾃﾞｰﾀ入力!$F$3:'ﾃﾞｰﾀ入力'!$F$51))</f>
        <v>816</v>
      </c>
      <c r="CY21" s="69"/>
      <c r="CZ21" s="69"/>
      <c r="DA21" s="69"/>
    </row>
    <row r="22" spans="1:105" ht="22.5" customHeight="1">
      <c r="A22" s="443">
        <f t="shared" si="8"/>
        <v>9</v>
      </c>
      <c r="B22" s="269" t="str">
        <f>ｼﾌﾄ原本!C13</f>
        <v>H.S</v>
      </c>
      <c r="C22" s="780" t="str">
        <f>ｼﾌﾄ原本!AF13</f>
        <v>F</v>
      </c>
      <c r="D22" s="435">
        <f>IF(COUNTIF($H$14:$H$30,9),VLOOKUP(9,$H$14:$CU$30,3,FALSE),0)</f>
        <v>0</v>
      </c>
      <c r="E22" s="423">
        <f>IF(COUNTIF($H$14:$H$30,9),VLOOKUP(9,$H$14:$CU$30,4,FALSE),0)</f>
        <v>0</v>
      </c>
      <c r="F22" s="430">
        <f>IF(COUNTIF($H$14:$H$30,9),VLOOKUP(9,$H$14:$CU$30,92,FALSE),0)</f>
        <v>0</v>
      </c>
      <c r="G22" s="431">
        <f>IF(COUNTIF($H$14:$H$30,9),VLOOKUP(9,$H$14:$CW$30,94,FALSE),0)</f>
        <v>0</v>
      </c>
      <c r="H22" s="810"/>
      <c r="I22" s="798">
        <f>IF(H22=0,0,LOOKUP(H22,ﾃﾞｰﾀ入力!$C$3:'ﾃﾞｰﾀ入力'!$C$40,ﾃﾞｰﾀ入力!$D$3:'ﾃﾞｰﾀ入力'!$D$40))</f>
        <v>0</v>
      </c>
      <c r="J22" s="813"/>
      <c r="K22" s="814"/>
      <c r="L22" s="632">
        <f t="shared" ref="L22:AQ22" si="31">IF(AND(L12&gt;=$J$22,L12&lt;$K$22),"*",0)</f>
        <v>0</v>
      </c>
      <c r="M22" s="626">
        <f t="shared" si="31"/>
        <v>0</v>
      </c>
      <c r="N22" s="627">
        <f t="shared" si="31"/>
        <v>0</v>
      </c>
      <c r="O22" s="628">
        <f t="shared" si="31"/>
        <v>0</v>
      </c>
      <c r="P22" s="537">
        <f t="shared" si="31"/>
        <v>0</v>
      </c>
      <c r="Q22" s="539">
        <f t="shared" si="31"/>
        <v>0</v>
      </c>
      <c r="R22" s="541">
        <f t="shared" si="31"/>
        <v>0</v>
      </c>
      <c r="S22" s="539">
        <f t="shared" si="31"/>
        <v>0</v>
      </c>
      <c r="T22" s="721">
        <f t="shared" si="31"/>
        <v>0</v>
      </c>
      <c r="U22" s="722">
        <f t="shared" si="31"/>
        <v>0</v>
      </c>
      <c r="V22" s="723">
        <f t="shared" si="31"/>
        <v>0</v>
      </c>
      <c r="W22" s="562">
        <f t="shared" si="31"/>
        <v>0</v>
      </c>
      <c r="X22" s="723">
        <f t="shared" si="31"/>
        <v>0</v>
      </c>
      <c r="Y22" s="723">
        <f t="shared" si="31"/>
        <v>0</v>
      </c>
      <c r="Z22" s="724">
        <f t="shared" si="31"/>
        <v>0</v>
      </c>
      <c r="AA22" s="723">
        <f t="shared" si="31"/>
        <v>0</v>
      </c>
      <c r="AB22" s="721">
        <f t="shared" si="31"/>
        <v>0</v>
      </c>
      <c r="AC22" s="722">
        <f t="shared" si="31"/>
        <v>0</v>
      </c>
      <c r="AD22" s="723">
        <f t="shared" si="31"/>
        <v>0</v>
      </c>
      <c r="AE22" s="562">
        <f t="shared" si="31"/>
        <v>0</v>
      </c>
      <c r="AF22" s="723">
        <f t="shared" si="31"/>
        <v>0</v>
      </c>
      <c r="AG22" s="723">
        <f t="shared" si="31"/>
        <v>0</v>
      </c>
      <c r="AH22" s="724">
        <f t="shared" si="31"/>
        <v>0</v>
      </c>
      <c r="AI22" s="723">
        <f t="shared" si="31"/>
        <v>0</v>
      </c>
      <c r="AJ22" s="721">
        <f t="shared" si="31"/>
        <v>0</v>
      </c>
      <c r="AK22" s="722">
        <f t="shared" si="31"/>
        <v>0</v>
      </c>
      <c r="AL22" s="723">
        <f t="shared" si="31"/>
        <v>0</v>
      </c>
      <c r="AM22" s="562">
        <f t="shared" si="31"/>
        <v>0</v>
      </c>
      <c r="AN22" s="723">
        <f t="shared" si="31"/>
        <v>0</v>
      </c>
      <c r="AO22" s="723">
        <f t="shared" si="31"/>
        <v>0</v>
      </c>
      <c r="AP22" s="724">
        <f t="shared" si="31"/>
        <v>0</v>
      </c>
      <c r="AQ22" s="723">
        <f t="shared" si="31"/>
        <v>0</v>
      </c>
      <c r="AR22" s="721">
        <f t="shared" ref="AR22:BW22" si="32">IF(AND(AR12&gt;=$J$22,AR12&lt;$K$22),"*",0)</f>
        <v>0</v>
      </c>
      <c r="AS22" s="722">
        <f t="shared" si="32"/>
        <v>0</v>
      </c>
      <c r="AT22" s="723">
        <f t="shared" si="32"/>
        <v>0</v>
      </c>
      <c r="AU22" s="562">
        <f t="shared" si="32"/>
        <v>0</v>
      </c>
      <c r="AV22" s="723">
        <f t="shared" si="32"/>
        <v>0</v>
      </c>
      <c r="AW22" s="723">
        <f t="shared" si="32"/>
        <v>0</v>
      </c>
      <c r="AX22" s="724">
        <f t="shared" si="32"/>
        <v>0</v>
      </c>
      <c r="AY22" s="723">
        <f t="shared" si="32"/>
        <v>0</v>
      </c>
      <c r="AZ22" s="721">
        <f t="shared" si="32"/>
        <v>0</v>
      </c>
      <c r="BA22" s="722">
        <f t="shared" si="32"/>
        <v>0</v>
      </c>
      <c r="BB22" s="723">
        <f t="shared" si="32"/>
        <v>0</v>
      </c>
      <c r="BC22" s="562">
        <f t="shared" si="32"/>
        <v>0</v>
      </c>
      <c r="BD22" s="723">
        <f t="shared" si="32"/>
        <v>0</v>
      </c>
      <c r="BE22" s="723">
        <f t="shared" si="32"/>
        <v>0</v>
      </c>
      <c r="BF22" s="724">
        <f t="shared" si="32"/>
        <v>0</v>
      </c>
      <c r="BG22" s="723">
        <f t="shared" si="32"/>
        <v>0</v>
      </c>
      <c r="BH22" s="721">
        <f t="shared" si="32"/>
        <v>0</v>
      </c>
      <c r="BI22" s="722">
        <f t="shared" si="32"/>
        <v>0</v>
      </c>
      <c r="BJ22" s="723">
        <f t="shared" si="32"/>
        <v>0</v>
      </c>
      <c r="BK22" s="562">
        <f t="shared" si="32"/>
        <v>0</v>
      </c>
      <c r="BL22" s="723">
        <f t="shared" si="32"/>
        <v>0</v>
      </c>
      <c r="BM22" s="723">
        <f t="shared" si="32"/>
        <v>0</v>
      </c>
      <c r="BN22" s="724">
        <f t="shared" si="32"/>
        <v>0</v>
      </c>
      <c r="BO22" s="723">
        <f t="shared" si="32"/>
        <v>0</v>
      </c>
      <c r="BP22" s="721">
        <f t="shared" si="32"/>
        <v>0</v>
      </c>
      <c r="BQ22" s="722">
        <f t="shared" si="32"/>
        <v>0</v>
      </c>
      <c r="BR22" s="723">
        <f t="shared" si="32"/>
        <v>0</v>
      </c>
      <c r="BS22" s="562">
        <f t="shared" si="32"/>
        <v>0</v>
      </c>
      <c r="BT22" s="723">
        <f t="shared" si="32"/>
        <v>0</v>
      </c>
      <c r="BU22" s="723">
        <f t="shared" si="32"/>
        <v>0</v>
      </c>
      <c r="BV22" s="724">
        <f t="shared" si="32"/>
        <v>0</v>
      </c>
      <c r="BW22" s="723">
        <f t="shared" si="32"/>
        <v>0</v>
      </c>
      <c r="BX22" s="721">
        <f t="shared" ref="BX22:CM22" si="33">IF(AND(BX12&gt;=$J$22,BX12&lt;$K$22),"*",0)</f>
        <v>0</v>
      </c>
      <c r="BY22" s="722">
        <f t="shared" si="33"/>
        <v>0</v>
      </c>
      <c r="BZ22" s="723">
        <f t="shared" si="33"/>
        <v>0</v>
      </c>
      <c r="CA22" s="562">
        <f t="shared" si="33"/>
        <v>0</v>
      </c>
      <c r="CB22" s="723">
        <f t="shared" si="33"/>
        <v>0</v>
      </c>
      <c r="CC22" s="723">
        <f t="shared" si="33"/>
        <v>0</v>
      </c>
      <c r="CD22" s="724">
        <f t="shared" si="33"/>
        <v>0</v>
      </c>
      <c r="CE22" s="723">
        <f t="shared" si="33"/>
        <v>0</v>
      </c>
      <c r="CF22" s="721">
        <f t="shared" si="33"/>
        <v>0</v>
      </c>
      <c r="CG22" s="722">
        <f t="shared" si="33"/>
        <v>0</v>
      </c>
      <c r="CH22" s="723">
        <f t="shared" si="33"/>
        <v>0</v>
      </c>
      <c r="CI22" s="562">
        <f t="shared" si="33"/>
        <v>0</v>
      </c>
      <c r="CJ22" s="723">
        <f t="shared" si="33"/>
        <v>0</v>
      </c>
      <c r="CK22" s="723">
        <f t="shared" si="33"/>
        <v>0</v>
      </c>
      <c r="CL22" s="724">
        <f t="shared" si="33"/>
        <v>0</v>
      </c>
      <c r="CM22" s="723">
        <f t="shared" si="33"/>
        <v>0</v>
      </c>
      <c r="CN22" s="1383">
        <f t="shared" si="4"/>
        <v>0</v>
      </c>
      <c r="CO22" s="1384"/>
      <c r="CP22" s="1123">
        <f>IF(CN22=0,0,LOOKUP(CN22,ﾃﾞｰﾀ入力!$AR$13:'ﾃﾞｰﾀ入力'!$AR$34,ﾃﾞｰﾀ入力!$AS$13:'ﾃﾞｰﾀ入力'!$AS$34))</f>
        <v>0</v>
      </c>
      <c r="CQ22" s="1123"/>
      <c r="CR22" s="294">
        <f t="shared" si="5"/>
        <v>0</v>
      </c>
      <c r="CS22" s="294">
        <f t="shared" si="6"/>
        <v>0</v>
      </c>
      <c r="CT22" s="294">
        <f t="shared" si="7"/>
        <v>0</v>
      </c>
      <c r="CU22" s="295">
        <f t="shared" si="12"/>
        <v>0</v>
      </c>
      <c r="CV22" s="296">
        <f>IF(H22=0,0,LOOKUP(H22,ﾃﾞｰﾀ入力!$C$3:'ﾃﾞｰﾀ入力'!$C$52,ﾃﾞｰﾀ入力!$E$3:'ﾃﾞｰﾀ入力'!$E$51))</f>
        <v>0</v>
      </c>
      <c r="CW22" s="297">
        <f>IF(H22=0,0,LOOKUP(H22,ﾃﾞｰﾀ入力!$C$3:'ﾃﾞｰﾀ入力'!$C$52,ﾃﾞｰﾀ入力!$F$3:'ﾃﾞｰﾀ入力'!$F$51))</f>
        <v>0</v>
      </c>
      <c r="CY22" s="69"/>
      <c r="CZ22" s="69"/>
      <c r="DA22" s="69"/>
    </row>
    <row r="23" spans="1:105" ht="22.5" customHeight="1">
      <c r="A23" s="443">
        <f t="shared" si="8"/>
        <v>10</v>
      </c>
      <c r="B23" s="269" t="str">
        <f>ｼﾌﾄ原本!C14</f>
        <v>C.E</v>
      </c>
      <c r="C23" s="782" t="str">
        <f>ｼﾌﾄ原本!AF14</f>
        <v>O-17</v>
      </c>
      <c r="D23" s="435">
        <f>IF(COUNTIF($H$14:$H$30,10),VLOOKUP(10,$H$14:$CU$30,3,FALSE),0)</f>
        <v>12</v>
      </c>
      <c r="E23" s="423">
        <f>IF(COUNTIF($H$14:$H$30,10),VLOOKUP(10,$H$14:$CU$30,4,FALSE),0)</f>
        <v>17</v>
      </c>
      <c r="F23" s="430">
        <f ca="1">IF(COUNTIF($H$14:$H$30,10),VLOOKUP(10,$H$14:$CU$30,92,FALSE),0)</f>
        <v>6130</v>
      </c>
      <c r="G23" s="431">
        <f ca="1">IF(COUNTIF($H$14:$H$30,10),VLOOKUP(10,$H$14:$CW$30,94,FALSE),0)</f>
        <v>712</v>
      </c>
      <c r="H23" s="810"/>
      <c r="I23" s="798">
        <f>IF(H23=0,0,LOOKUP(H23,ﾃﾞｰﾀ入力!$C$3:'ﾃﾞｰﾀ入力'!$C$40,ﾃﾞｰﾀ入力!$D$3:'ﾃﾞｰﾀ入力'!$D$40))</f>
        <v>0</v>
      </c>
      <c r="J23" s="813"/>
      <c r="K23" s="814"/>
      <c r="L23" s="632">
        <f t="shared" ref="L23:AQ23" si="34">IF(AND(L12&gt;=$J$23,L12&lt;$K$23),"*",0)</f>
        <v>0</v>
      </c>
      <c r="M23" s="626">
        <f t="shared" si="34"/>
        <v>0</v>
      </c>
      <c r="N23" s="627">
        <f t="shared" si="34"/>
        <v>0</v>
      </c>
      <c r="O23" s="628">
        <f t="shared" si="34"/>
        <v>0</v>
      </c>
      <c r="P23" s="537">
        <f t="shared" si="34"/>
        <v>0</v>
      </c>
      <c r="Q23" s="539">
        <f t="shared" si="34"/>
        <v>0</v>
      </c>
      <c r="R23" s="541">
        <f t="shared" si="34"/>
        <v>0</v>
      </c>
      <c r="S23" s="539">
        <f t="shared" si="34"/>
        <v>0</v>
      </c>
      <c r="T23" s="537">
        <f t="shared" si="34"/>
        <v>0</v>
      </c>
      <c r="U23" s="722">
        <f t="shared" si="34"/>
        <v>0</v>
      </c>
      <c r="V23" s="723">
        <f t="shared" si="34"/>
        <v>0</v>
      </c>
      <c r="W23" s="562">
        <f t="shared" si="34"/>
        <v>0</v>
      </c>
      <c r="X23" s="723">
        <f t="shared" si="34"/>
        <v>0</v>
      </c>
      <c r="Y23" s="723">
        <f t="shared" si="34"/>
        <v>0</v>
      </c>
      <c r="Z23" s="724">
        <f t="shared" si="34"/>
        <v>0</v>
      </c>
      <c r="AA23" s="723">
        <f t="shared" si="34"/>
        <v>0</v>
      </c>
      <c r="AB23" s="721">
        <f t="shared" si="34"/>
        <v>0</v>
      </c>
      <c r="AC23" s="722">
        <f t="shared" si="34"/>
        <v>0</v>
      </c>
      <c r="AD23" s="723">
        <f t="shared" si="34"/>
        <v>0</v>
      </c>
      <c r="AE23" s="562">
        <f t="shared" si="34"/>
        <v>0</v>
      </c>
      <c r="AF23" s="723">
        <f t="shared" si="34"/>
        <v>0</v>
      </c>
      <c r="AG23" s="723">
        <f t="shared" si="34"/>
        <v>0</v>
      </c>
      <c r="AH23" s="724">
        <f t="shared" si="34"/>
        <v>0</v>
      </c>
      <c r="AI23" s="723">
        <f t="shared" si="34"/>
        <v>0</v>
      </c>
      <c r="AJ23" s="721">
        <f t="shared" si="34"/>
        <v>0</v>
      </c>
      <c r="AK23" s="722">
        <f t="shared" si="34"/>
        <v>0</v>
      </c>
      <c r="AL23" s="723">
        <f t="shared" si="34"/>
        <v>0</v>
      </c>
      <c r="AM23" s="562">
        <f t="shared" si="34"/>
        <v>0</v>
      </c>
      <c r="AN23" s="723">
        <f t="shared" si="34"/>
        <v>0</v>
      </c>
      <c r="AO23" s="723">
        <f t="shared" si="34"/>
        <v>0</v>
      </c>
      <c r="AP23" s="724">
        <f t="shared" si="34"/>
        <v>0</v>
      </c>
      <c r="AQ23" s="723">
        <f t="shared" si="34"/>
        <v>0</v>
      </c>
      <c r="AR23" s="721">
        <f t="shared" ref="AR23:BW23" si="35">IF(AND(AR12&gt;=$J$23,AR12&lt;$K$23),"*",0)</f>
        <v>0</v>
      </c>
      <c r="AS23" s="722">
        <f t="shared" si="35"/>
        <v>0</v>
      </c>
      <c r="AT23" s="723">
        <f t="shared" si="35"/>
        <v>0</v>
      </c>
      <c r="AU23" s="562">
        <f t="shared" si="35"/>
        <v>0</v>
      </c>
      <c r="AV23" s="723">
        <f t="shared" si="35"/>
        <v>0</v>
      </c>
      <c r="AW23" s="723">
        <f t="shared" si="35"/>
        <v>0</v>
      </c>
      <c r="AX23" s="724">
        <f t="shared" si="35"/>
        <v>0</v>
      </c>
      <c r="AY23" s="723">
        <f t="shared" si="35"/>
        <v>0</v>
      </c>
      <c r="AZ23" s="721">
        <f t="shared" si="35"/>
        <v>0</v>
      </c>
      <c r="BA23" s="722">
        <f t="shared" si="35"/>
        <v>0</v>
      </c>
      <c r="BB23" s="723">
        <f t="shared" si="35"/>
        <v>0</v>
      </c>
      <c r="BC23" s="562">
        <f t="shared" si="35"/>
        <v>0</v>
      </c>
      <c r="BD23" s="723">
        <f t="shared" si="35"/>
        <v>0</v>
      </c>
      <c r="BE23" s="723">
        <f t="shared" si="35"/>
        <v>0</v>
      </c>
      <c r="BF23" s="724">
        <f t="shared" si="35"/>
        <v>0</v>
      </c>
      <c r="BG23" s="723">
        <f t="shared" si="35"/>
        <v>0</v>
      </c>
      <c r="BH23" s="721">
        <f t="shared" si="35"/>
        <v>0</v>
      </c>
      <c r="BI23" s="722">
        <f t="shared" si="35"/>
        <v>0</v>
      </c>
      <c r="BJ23" s="723">
        <f t="shared" si="35"/>
        <v>0</v>
      </c>
      <c r="BK23" s="562">
        <f t="shared" si="35"/>
        <v>0</v>
      </c>
      <c r="BL23" s="723">
        <f t="shared" si="35"/>
        <v>0</v>
      </c>
      <c r="BM23" s="723">
        <f t="shared" si="35"/>
        <v>0</v>
      </c>
      <c r="BN23" s="724">
        <f t="shared" si="35"/>
        <v>0</v>
      </c>
      <c r="BO23" s="723">
        <f t="shared" si="35"/>
        <v>0</v>
      </c>
      <c r="BP23" s="721">
        <f t="shared" si="35"/>
        <v>0</v>
      </c>
      <c r="BQ23" s="722">
        <f t="shared" si="35"/>
        <v>0</v>
      </c>
      <c r="BR23" s="723">
        <f t="shared" si="35"/>
        <v>0</v>
      </c>
      <c r="BS23" s="562">
        <f t="shared" si="35"/>
        <v>0</v>
      </c>
      <c r="BT23" s="723">
        <f t="shared" si="35"/>
        <v>0</v>
      </c>
      <c r="BU23" s="723">
        <f t="shared" si="35"/>
        <v>0</v>
      </c>
      <c r="BV23" s="724">
        <f t="shared" si="35"/>
        <v>0</v>
      </c>
      <c r="BW23" s="723">
        <f t="shared" si="35"/>
        <v>0</v>
      </c>
      <c r="BX23" s="721">
        <f t="shared" ref="BX23:CM23" si="36">IF(AND(BX12&gt;=$J$23,BX12&lt;$K$23),"*",0)</f>
        <v>0</v>
      </c>
      <c r="BY23" s="722">
        <f t="shared" si="36"/>
        <v>0</v>
      </c>
      <c r="BZ23" s="723">
        <f t="shared" si="36"/>
        <v>0</v>
      </c>
      <c r="CA23" s="562">
        <f t="shared" si="36"/>
        <v>0</v>
      </c>
      <c r="CB23" s="723">
        <f t="shared" si="36"/>
        <v>0</v>
      </c>
      <c r="CC23" s="723">
        <f t="shared" si="36"/>
        <v>0</v>
      </c>
      <c r="CD23" s="724">
        <f t="shared" si="36"/>
        <v>0</v>
      </c>
      <c r="CE23" s="723">
        <f t="shared" si="36"/>
        <v>0</v>
      </c>
      <c r="CF23" s="721">
        <f t="shared" si="36"/>
        <v>0</v>
      </c>
      <c r="CG23" s="722">
        <f t="shared" si="36"/>
        <v>0</v>
      </c>
      <c r="CH23" s="723">
        <f t="shared" si="36"/>
        <v>0</v>
      </c>
      <c r="CI23" s="562">
        <f t="shared" si="36"/>
        <v>0</v>
      </c>
      <c r="CJ23" s="723">
        <f t="shared" si="36"/>
        <v>0</v>
      </c>
      <c r="CK23" s="723">
        <f t="shared" si="36"/>
        <v>0</v>
      </c>
      <c r="CL23" s="724">
        <f t="shared" si="36"/>
        <v>0</v>
      </c>
      <c r="CM23" s="723">
        <f t="shared" si="36"/>
        <v>0</v>
      </c>
      <c r="CN23" s="1383">
        <f t="shared" si="4"/>
        <v>0</v>
      </c>
      <c r="CO23" s="1384"/>
      <c r="CP23" s="1123">
        <f>IF(CN23=0,0,LOOKUP(CN23,ﾃﾞｰﾀ入力!$AR$13:'ﾃﾞｰﾀ入力'!$AR$34,ﾃﾞｰﾀ入力!$AS$13:'ﾃﾞｰﾀ入力'!$AS$34))</f>
        <v>0</v>
      </c>
      <c r="CQ23" s="1123"/>
      <c r="CR23" s="294">
        <f t="shared" si="5"/>
        <v>0</v>
      </c>
      <c r="CS23" s="294">
        <f t="shared" si="6"/>
        <v>0</v>
      </c>
      <c r="CT23" s="294">
        <f t="shared" si="7"/>
        <v>0</v>
      </c>
      <c r="CU23" s="295">
        <f t="shared" si="12"/>
        <v>0</v>
      </c>
      <c r="CV23" s="296">
        <f>IF(H23=0,0,LOOKUP(H23,ﾃﾞｰﾀ入力!$C$3:'ﾃﾞｰﾀ入力'!$C$52,ﾃﾞｰﾀ入力!$E$3:'ﾃﾞｰﾀ入力'!$E$51))</f>
        <v>0</v>
      </c>
      <c r="CW23" s="297">
        <f>IF(H23=0,0,LOOKUP(H23,ﾃﾞｰﾀ入力!$C$3:'ﾃﾞｰﾀ入力'!$C$52,ﾃﾞｰﾀ入力!$F$3:'ﾃﾞｰﾀ入力'!$F$51))</f>
        <v>0</v>
      </c>
      <c r="CY23" s="69"/>
      <c r="CZ23" s="69"/>
      <c r="DA23" s="69"/>
    </row>
    <row r="24" spans="1:105" ht="22.5" customHeight="1">
      <c r="A24" s="443">
        <f t="shared" si="8"/>
        <v>11</v>
      </c>
      <c r="B24" s="269" t="str">
        <f>ｼﾌﾄ原本!C15</f>
        <v>K.J</v>
      </c>
      <c r="C24" s="780" t="str">
        <f>ｼﾌﾄ原本!AF15</f>
        <v>X</v>
      </c>
      <c r="D24" s="435">
        <f>IF(COUNTIF($H$14:$H$30,11),VLOOKUP(11,$H$14:$CU$30,3,FALSE),0)</f>
        <v>0</v>
      </c>
      <c r="E24" s="423">
        <f>IF(COUNTIF($H$14:$H$30,11),VLOOKUP(11,$H$14:$CU$30,4,FALSE),0)</f>
        <v>0</v>
      </c>
      <c r="F24" s="430">
        <f>IF(COUNTIF($H$14:$H$30,11),VLOOKUP(11,$H$14:$CU$30,92,FALSE),0)</f>
        <v>0</v>
      </c>
      <c r="G24" s="431">
        <f>IF(COUNTIF($H$14:$H$30,11),VLOOKUP(11,$H$14:$CW$30,94,FALSE),0)</f>
        <v>0</v>
      </c>
      <c r="H24" s="810"/>
      <c r="I24" s="798">
        <f>IF(H24=0,0,LOOKUP(H24,ﾃﾞｰﾀ入力!$C$3:'ﾃﾞｰﾀ入力'!$C$40,ﾃﾞｰﾀ入力!$D$3:'ﾃﾞｰﾀ入力'!$D$40))</f>
        <v>0</v>
      </c>
      <c r="J24" s="813"/>
      <c r="K24" s="814"/>
      <c r="L24" s="632">
        <f t="shared" ref="L24:AQ24" si="37">IF(AND(L12&gt;=$J$24,L12&lt;$K$24),"*",0)</f>
        <v>0</v>
      </c>
      <c r="M24" s="626">
        <f t="shared" si="37"/>
        <v>0</v>
      </c>
      <c r="N24" s="627">
        <f t="shared" si="37"/>
        <v>0</v>
      </c>
      <c r="O24" s="628">
        <f t="shared" si="37"/>
        <v>0</v>
      </c>
      <c r="P24" s="537">
        <f t="shared" si="37"/>
        <v>0</v>
      </c>
      <c r="Q24" s="539">
        <f t="shared" si="37"/>
        <v>0</v>
      </c>
      <c r="R24" s="541">
        <f t="shared" si="37"/>
        <v>0</v>
      </c>
      <c r="S24" s="539">
        <f t="shared" si="37"/>
        <v>0</v>
      </c>
      <c r="T24" s="537">
        <f t="shared" si="37"/>
        <v>0</v>
      </c>
      <c r="U24" s="722">
        <f t="shared" si="37"/>
        <v>0</v>
      </c>
      <c r="V24" s="723">
        <f t="shared" si="37"/>
        <v>0</v>
      </c>
      <c r="W24" s="562">
        <f t="shared" si="37"/>
        <v>0</v>
      </c>
      <c r="X24" s="723">
        <f t="shared" si="37"/>
        <v>0</v>
      </c>
      <c r="Y24" s="723">
        <f t="shared" si="37"/>
        <v>0</v>
      </c>
      <c r="Z24" s="724">
        <f t="shared" si="37"/>
        <v>0</v>
      </c>
      <c r="AA24" s="723">
        <f t="shared" si="37"/>
        <v>0</v>
      </c>
      <c r="AB24" s="721">
        <f t="shared" si="37"/>
        <v>0</v>
      </c>
      <c r="AC24" s="722">
        <f t="shared" si="37"/>
        <v>0</v>
      </c>
      <c r="AD24" s="723">
        <f t="shared" si="37"/>
        <v>0</v>
      </c>
      <c r="AE24" s="562">
        <f t="shared" si="37"/>
        <v>0</v>
      </c>
      <c r="AF24" s="723">
        <f t="shared" si="37"/>
        <v>0</v>
      </c>
      <c r="AG24" s="723">
        <f t="shared" si="37"/>
        <v>0</v>
      </c>
      <c r="AH24" s="724">
        <f t="shared" si="37"/>
        <v>0</v>
      </c>
      <c r="AI24" s="723">
        <f t="shared" si="37"/>
        <v>0</v>
      </c>
      <c r="AJ24" s="721">
        <f t="shared" si="37"/>
        <v>0</v>
      </c>
      <c r="AK24" s="722">
        <f t="shared" si="37"/>
        <v>0</v>
      </c>
      <c r="AL24" s="723">
        <f t="shared" si="37"/>
        <v>0</v>
      </c>
      <c r="AM24" s="562">
        <f t="shared" si="37"/>
        <v>0</v>
      </c>
      <c r="AN24" s="723">
        <f t="shared" si="37"/>
        <v>0</v>
      </c>
      <c r="AO24" s="723">
        <f t="shared" si="37"/>
        <v>0</v>
      </c>
      <c r="AP24" s="724">
        <f t="shared" si="37"/>
        <v>0</v>
      </c>
      <c r="AQ24" s="723">
        <f t="shared" si="37"/>
        <v>0</v>
      </c>
      <c r="AR24" s="721">
        <f t="shared" ref="AR24:BW24" si="38">IF(AND(AR12&gt;=$J$24,AR12&lt;$K$24),"*",0)</f>
        <v>0</v>
      </c>
      <c r="AS24" s="722">
        <f t="shared" si="38"/>
        <v>0</v>
      </c>
      <c r="AT24" s="723">
        <f t="shared" si="38"/>
        <v>0</v>
      </c>
      <c r="AU24" s="562">
        <f t="shared" si="38"/>
        <v>0</v>
      </c>
      <c r="AV24" s="723">
        <f t="shared" si="38"/>
        <v>0</v>
      </c>
      <c r="AW24" s="723">
        <f t="shared" si="38"/>
        <v>0</v>
      </c>
      <c r="AX24" s="724">
        <f t="shared" si="38"/>
        <v>0</v>
      </c>
      <c r="AY24" s="723">
        <f t="shared" si="38"/>
        <v>0</v>
      </c>
      <c r="AZ24" s="721">
        <f t="shared" si="38"/>
        <v>0</v>
      </c>
      <c r="BA24" s="722">
        <f t="shared" si="38"/>
        <v>0</v>
      </c>
      <c r="BB24" s="723">
        <f t="shared" si="38"/>
        <v>0</v>
      </c>
      <c r="BC24" s="562">
        <f t="shared" si="38"/>
        <v>0</v>
      </c>
      <c r="BD24" s="723">
        <f t="shared" si="38"/>
        <v>0</v>
      </c>
      <c r="BE24" s="723">
        <f t="shared" si="38"/>
        <v>0</v>
      </c>
      <c r="BF24" s="724">
        <f t="shared" si="38"/>
        <v>0</v>
      </c>
      <c r="BG24" s="723">
        <f t="shared" si="38"/>
        <v>0</v>
      </c>
      <c r="BH24" s="721">
        <f t="shared" si="38"/>
        <v>0</v>
      </c>
      <c r="BI24" s="722">
        <f t="shared" si="38"/>
        <v>0</v>
      </c>
      <c r="BJ24" s="723">
        <f t="shared" si="38"/>
        <v>0</v>
      </c>
      <c r="BK24" s="562">
        <f t="shared" si="38"/>
        <v>0</v>
      </c>
      <c r="BL24" s="723">
        <f t="shared" si="38"/>
        <v>0</v>
      </c>
      <c r="BM24" s="723">
        <f t="shared" si="38"/>
        <v>0</v>
      </c>
      <c r="BN24" s="724">
        <f t="shared" si="38"/>
        <v>0</v>
      </c>
      <c r="BO24" s="723">
        <f t="shared" si="38"/>
        <v>0</v>
      </c>
      <c r="BP24" s="721">
        <f t="shared" si="38"/>
        <v>0</v>
      </c>
      <c r="BQ24" s="722">
        <f t="shared" si="38"/>
        <v>0</v>
      </c>
      <c r="BR24" s="723">
        <f t="shared" si="38"/>
        <v>0</v>
      </c>
      <c r="BS24" s="562">
        <f t="shared" si="38"/>
        <v>0</v>
      </c>
      <c r="BT24" s="723">
        <f t="shared" si="38"/>
        <v>0</v>
      </c>
      <c r="BU24" s="723">
        <f t="shared" si="38"/>
        <v>0</v>
      </c>
      <c r="BV24" s="724">
        <f t="shared" si="38"/>
        <v>0</v>
      </c>
      <c r="BW24" s="723">
        <f t="shared" si="38"/>
        <v>0</v>
      </c>
      <c r="BX24" s="721">
        <f t="shared" ref="BX24:CM24" si="39">IF(AND(BX12&gt;=$J$24,BX12&lt;$K$24),"*",0)</f>
        <v>0</v>
      </c>
      <c r="BY24" s="722">
        <f t="shared" si="39"/>
        <v>0</v>
      </c>
      <c r="BZ24" s="723">
        <f t="shared" si="39"/>
        <v>0</v>
      </c>
      <c r="CA24" s="562">
        <f t="shared" si="39"/>
        <v>0</v>
      </c>
      <c r="CB24" s="723">
        <f t="shared" si="39"/>
        <v>0</v>
      </c>
      <c r="CC24" s="723">
        <f t="shared" si="39"/>
        <v>0</v>
      </c>
      <c r="CD24" s="724">
        <f t="shared" si="39"/>
        <v>0</v>
      </c>
      <c r="CE24" s="723">
        <f t="shared" si="39"/>
        <v>0</v>
      </c>
      <c r="CF24" s="721">
        <f t="shared" si="39"/>
        <v>0</v>
      </c>
      <c r="CG24" s="722">
        <f t="shared" si="39"/>
        <v>0</v>
      </c>
      <c r="CH24" s="723">
        <f t="shared" si="39"/>
        <v>0</v>
      </c>
      <c r="CI24" s="562">
        <f t="shared" si="39"/>
        <v>0</v>
      </c>
      <c r="CJ24" s="723">
        <f t="shared" si="39"/>
        <v>0</v>
      </c>
      <c r="CK24" s="723">
        <f t="shared" si="39"/>
        <v>0</v>
      </c>
      <c r="CL24" s="724">
        <f t="shared" si="39"/>
        <v>0</v>
      </c>
      <c r="CM24" s="723">
        <f t="shared" si="39"/>
        <v>0</v>
      </c>
      <c r="CN24" s="1383">
        <f t="shared" si="4"/>
        <v>0</v>
      </c>
      <c r="CO24" s="1384"/>
      <c r="CP24" s="1123">
        <f>IF(CN24=0,0,LOOKUP(CN24,ﾃﾞｰﾀ入力!$AR$13:'ﾃﾞｰﾀ入力'!$AR$34,ﾃﾞｰﾀ入力!$AS$13:'ﾃﾞｰﾀ入力'!$AS$34))</f>
        <v>0</v>
      </c>
      <c r="CQ24" s="1123"/>
      <c r="CR24" s="294">
        <f t="shared" si="5"/>
        <v>0</v>
      </c>
      <c r="CS24" s="294">
        <f t="shared" si="6"/>
        <v>0</v>
      </c>
      <c r="CT24" s="294">
        <f t="shared" si="7"/>
        <v>0</v>
      </c>
      <c r="CU24" s="295">
        <f t="shared" si="12"/>
        <v>0</v>
      </c>
      <c r="CV24" s="296">
        <f>IF(H24=0,0,LOOKUP(H24,ﾃﾞｰﾀ入力!$C$3:'ﾃﾞｰﾀ入力'!$C$52,ﾃﾞｰﾀ入力!$E$3:'ﾃﾞｰﾀ入力'!$E$51))</f>
        <v>0</v>
      </c>
      <c r="CW24" s="297">
        <f>IF(H24=0,0,LOOKUP(H24,ﾃﾞｰﾀ入力!$C$3:'ﾃﾞｰﾀ入力'!$C$52,ﾃﾞｰﾀ入力!$F$3:'ﾃﾞｰﾀ入力'!$F$51))</f>
        <v>0</v>
      </c>
      <c r="CY24" s="69"/>
      <c r="CZ24" s="69"/>
      <c r="DA24" s="69"/>
    </row>
    <row r="25" spans="1:105" ht="22.5" customHeight="1">
      <c r="A25" s="443">
        <f t="shared" si="8"/>
        <v>12</v>
      </c>
      <c r="B25" s="269" t="str">
        <f>ｼﾌﾄ原本!C16</f>
        <v>Y.K</v>
      </c>
      <c r="C25" s="780" t="str">
        <f>ｼﾌﾄ原本!AF16</f>
        <v>O-12</v>
      </c>
      <c r="D25" s="435">
        <f>IF(COUNTIF($H$14:$H$30,12),VLOOKUP(12,$H$14:$CU$30,3,FALSE),0)</f>
        <v>6.75</v>
      </c>
      <c r="E25" s="423">
        <f>IF(COUNTIF($H$14:$H$30,12),VLOOKUP(12,$H$14:$CU$30,4,FALSE),0)</f>
        <v>12</v>
      </c>
      <c r="F25" s="430">
        <f ca="1">IF(COUNTIF($H$14:$H$30,12),VLOOKUP(12,$H$14:$CU$30,92,FALSE),0)</f>
        <v>6130</v>
      </c>
      <c r="G25" s="431">
        <f ca="1">IF(COUNTIF($H$14:$H$30,12),VLOOKUP(12,$H$14:$CW$30,94,FALSE),0)</f>
        <v>0</v>
      </c>
      <c r="H25" s="810"/>
      <c r="I25" s="798">
        <f>IF(H25=0,0,LOOKUP(H25,ﾃﾞｰﾀ入力!$C$3:'ﾃﾞｰﾀ入力'!$C$40,ﾃﾞｰﾀ入力!$D$3:'ﾃﾞｰﾀ入力'!$D$40))</f>
        <v>0</v>
      </c>
      <c r="J25" s="813"/>
      <c r="K25" s="814"/>
      <c r="L25" s="632">
        <f t="shared" ref="L25:AQ25" si="40">IF(AND(L12&gt;=$J$25,L12&lt;$K$25),"*",0)</f>
        <v>0</v>
      </c>
      <c r="M25" s="626">
        <f t="shared" si="40"/>
        <v>0</v>
      </c>
      <c r="N25" s="627">
        <f t="shared" si="40"/>
        <v>0</v>
      </c>
      <c r="O25" s="628">
        <f t="shared" si="40"/>
        <v>0</v>
      </c>
      <c r="P25" s="537">
        <f t="shared" si="40"/>
        <v>0</v>
      </c>
      <c r="Q25" s="539">
        <f t="shared" si="40"/>
        <v>0</v>
      </c>
      <c r="R25" s="541">
        <f t="shared" si="40"/>
        <v>0</v>
      </c>
      <c r="S25" s="539">
        <f t="shared" si="40"/>
        <v>0</v>
      </c>
      <c r="T25" s="537">
        <f t="shared" si="40"/>
        <v>0</v>
      </c>
      <c r="U25" s="722">
        <f t="shared" si="40"/>
        <v>0</v>
      </c>
      <c r="V25" s="723">
        <f t="shared" si="40"/>
        <v>0</v>
      </c>
      <c r="W25" s="562">
        <f t="shared" si="40"/>
        <v>0</v>
      </c>
      <c r="X25" s="723">
        <f t="shared" si="40"/>
        <v>0</v>
      </c>
      <c r="Y25" s="723">
        <f t="shared" si="40"/>
        <v>0</v>
      </c>
      <c r="Z25" s="724">
        <f t="shared" si="40"/>
        <v>0</v>
      </c>
      <c r="AA25" s="723">
        <f t="shared" si="40"/>
        <v>0</v>
      </c>
      <c r="AB25" s="721">
        <f t="shared" si="40"/>
        <v>0</v>
      </c>
      <c r="AC25" s="722">
        <f t="shared" si="40"/>
        <v>0</v>
      </c>
      <c r="AD25" s="723">
        <f t="shared" si="40"/>
        <v>0</v>
      </c>
      <c r="AE25" s="562">
        <f t="shared" si="40"/>
        <v>0</v>
      </c>
      <c r="AF25" s="723">
        <f t="shared" si="40"/>
        <v>0</v>
      </c>
      <c r="AG25" s="723">
        <f t="shared" si="40"/>
        <v>0</v>
      </c>
      <c r="AH25" s="724">
        <f t="shared" si="40"/>
        <v>0</v>
      </c>
      <c r="AI25" s="723">
        <f t="shared" si="40"/>
        <v>0</v>
      </c>
      <c r="AJ25" s="721">
        <f t="shared" si="40"/>
        <v>0</v>
      </c>
      <c r="AK25" s="722">
        <f t="shared" si="40"/>
        <v>0</v>
      </c>
      <c r="AL25" s="723">
        <f t="shared" si="40"/>
        <v>0</v>
      </c>
      <c r="AM25" s="562">
        <f t="shared" si="40"/>
        <v>0</v>
      </c>
      <c r="AN25" s="723">
        <f t="shared" si="40"/>
        <v>0</v>
      </c>
      <c r="AO25" s="723">
        <f t="shared" si="40"/>
        <v>0</v>
      </c>
      <c r="AP25" s="724">
        <f t="shared" si="40"/>
        <v>0</v>
      </c>
      <c r="AQ25" s="723">
        <f t="shared" si="40"/>
        <v>0</v>
      </c>
      <c r="AR25" s="721">
        <f t="shared" ref="AR25:BW25" si="41">IF(AND(AR12&gt;=$J$25,AR12&lt;$K$25),"*",0)</f>
        <v>0</v>
      </c>
      <c r="AS25" s="722">
        <f t="shared" si="41"/>
        <v>0</v>
      </c>
      <c r="AT25" s="723">
        <f t="shared" si="41"/>
        <v>0</v>
      </c>
      <c r="AU25" s="562">
        <f t="shared" si="41"/>
        <v>0</v>
      </c>
      <c r="AV25" s="723">
        <f t="shared" si="41"/>
        <v>0</v>
      </c>
      <c r="AW25" s="723">
        <f t="shared" si="41"/>
        <v>0</v>
      </c>
      <c r="AX25" s="724">
        <f t="shared" si="41"/>
        <v>0</v>
      </c>
      <c r="AY25" s="723">
        <f t="shared" si="41"/>
        <v>0</v>
      </c>
      <c r="AZ25" s="721">
        <f t="shared" si="41"/>
        <v>0</v>
      </c>
      <c r="BA25" s="722">
        <f t="shared" si="41"/>
        <v>0</v>
      </c>
      <c r="BB25" s="723">
        <f t="shared" si="41"/>
        <v>0</v>
      </c>
      <c r="BC25" s="562">
        <f t="shared" si="41"/>
        <v>0</v>
      </c>
      <c r="BD25" s="723">
        <f t="shared" si="41"/>
        <v>0</v>
      </c>
      <c r="BE25" s="723">
        <f t="shared" si="41"/>
        <v>0</v>
      </c>
      <c r="BF25" s="724">
        <f t="shared" si="41"/>
        <v>0</v>
      </c>
      <c r="BG25" s="723">
        <f t="shared" si="41"/>
        <v>0</v>
      </c>
      <c r="BH25" s="721">
        <f t="shared" si="41"/>
        <v>0</v>
      </c>
      <c r="BI25" s="722">
        <f t="shared" si="41"/>
        <v>0</v>
      </c>
      <c r="BJ25" s="723">
        <f t="shared" si="41"/>
        <v>0</v>
      </c>
      <c r="BK25" s="562">
        <f t="shared" si="41"/>
        <v>0</v>
      </c>
      <c r="BL25" s="723">
        <f t="shared" si="41"/>
        <v>0</v>
      </c>
      <c r="BM25" s="723">
        <f t="shared" si="41"/>
        <v>0</v>
      </c>
      <c r="BN25" s="724">
        <f t="shared" si="41"/>
        <v>0</v>
      </c>
      <c r="BO25" s="723">
        <f t="shared" si="41"/>
        <v>0</v>
      </c>
      <c r="BP25" s="721">
        <f t="shared" si="41"/>
        <v>0</v>
      </c>
      <c r="BQ25" s="722">
        <f t="shared" si="41"/>
        <v>0</v>
      </c>
      <c r="BR25" s="723">
        <f t="shared" si="41"/>
        <v>0</v>
      </c>
      <c r="BS25" s="562">
        <f t="shared" si="41"/>
        <v>0</v>
      </c>
      <c r="BT25" s="723">
        <f t="shared" si="41"/>
        <v>0</v>
      </c>
      <c r="BU25" s="723">
        <f t="shared" si="41"/>
        <v>0</v>
      </c>
      <c r="BV25" s="724">
        <f t="shared" si="41"/>
        <v>0</v>
      </c>
      <c r="BW25" s="723">
        <f t="shared" si="41"/>
        <v>0</v>
      </c>
      <c r="BX25" s="721">
        <f t="shared" ref="BX25:CM25" si="42">IF(AND(BX12&gt;=$J$25,BX12&lt;$K$25),"*",0)</f>
        <v>0</v>
      </c>
      <c r="BY25" s="722">
        <f t="shared" si="42"/>
        <v>0</v>
      </c>
      <c r="BZ25" s="723">
        <f t="shared" si="42"/>
        <v>0</v>
      </c>
      <c r="CA25" s="562">
        <f t="shared" si="42"/>
        <v>0</v>
      </c>
      <c r="CB25" s="723">
        <f t="shared" si="42"/>
        <v>0</v>
      </c>
      <c r="CC25" s="723">
        <f t="shared" si="42"/>
        <v>0</v>
      </c>
      <c r="CD25" s="724">
        <f t="shared" si="42"/>
        <v>0</v>
      </c>
      <c r="CE25" s="723">
        <f t="shared" si="42"/>
        <v>0</v>
      </c>
      <c r="CF25" s="721">
        <f t="shared" si="42"/>
        <v>0</v>
      </c>
      <c r="CG25" s="722">
        <f t="shared" si="42"/>
        <v>0</v>
      </c>
      <c r="CH25" s="723">
        <f t="shared" si="42"/>
        <v>0</v>
      </c>
      <c r="CI25" s="562">
        <f t="shared" si="42"/>
        <v>0</v>
      </c>
      <c r="CJ25" s="723">
        <f t="shared" si="42"/>
        <v>0</v>
      </c>
      <c r="CK25" s="723">
        <f t="shared" si="42"/>
        <v>0</v>
      </c>
      <c r="CL25" s="724">
        <f t="shared" si="42"/>
        <v>0</v>
      </c>
      <c r="CM25" s="723">
        <f t="shared" si="42"/>
        <v>0</v>
      </c>
      <c r="CN25" s="1383">
        <f t="shared" si="4"/>
        <v>0</v>
      </c>
      <c r="CO25" s="1384"/>
      <c r="CP25" s="1123">
        <f>IF(CN25=0,0,LOOKUP(CN25,ﾃﾞｰﾀ入力!$AR$13:'ﾃﾞｰﾀ入力'!$AR$34,ﾃﾞｰﾀ入力!$AS$13:'ﾃﾞｰﾀ入力'!$AS$34))</f>
        <v>0</v>
      </c>
      <c r="CQ25" s="1123"/>
      <c r="CR25" s="294">
        <f t="shared" si="5"/>
        <v>0</v>
      </c>
      <c r="CS25" s="294">
        <f t="shared" si="6"/>
        <v>0</v>
      </c>
      <c r="CT25" s="294">
        <f t="shared" si="7"/>
        <v>0</v>
      </c>
      <c r="CU25" s="295">
        <f t="shared" si="12"/>
        <v>0</v>
      </c>
      <c r="CV25" s="296">
        <f>IF(H25=0,0,LOOKUP(H25,ﾃﾞｰﾀ入力!$C$3:'ﾃﾞｰﾀ入力'!$C$52,ﾃﾞｰﾀ入力!$E$3:'ﾃﾞｰﾀ入力'!$E$51))</f>
        <v>0</v>
      </c>
      <c r="CW25" s="297">
        <f>IF(H25=0,0,LOOKUP(H25,ﾃﾞｰﾀ入力!$C$3:'ﾃﾞｰﾀ入力'!$C$52,ﾃﾞｰﾀ入力!$F$3:'ﾃﾞｰﾀ入力'!$F$51))</f>
        <v>0</v>
      </c>
      <c r="CY25" s="69"/>
      <c r="CZ25" s="69"/>
      <c r="DA25" s="69"/>
    </row>
    <row r="26" spans="1:105" ht="22.5" customHeight="1">
      <c r="A26" s="443">
        <f t="shared" si="8"/>
        <v>13</v>
      </c>
      <c r="B26" s="269" t="str">
        <f>ｼﾌﾄ原本!C17</f>
        <v>T.R</v>
      </c>
      <c r="C26" s="782" t="str">
        <f>ｼﾌﾄ原本!AF17</f>
        <v>X</v>
      </c>
      <c r="D26" s="435">
        <f>IF(COUNTIF($H$14:$H$30,13),VLOOKUP(13,$H$14:$CU$30,3,FALSE),0)</f>
        <v>0</v>
      </c>
      <c r="E26" s="423">
        <f>IF(COUNTIF($H$14:$H$30,13),VLOOKUP(13,$H$14:$CU$30,4,FALSE),0)</f>
        <v>0</v>
      </c>
      <c r="F26" s="430">
        <f>IF(COUNTIF($H$14:$H$30,13),VLOOKUP(13,$H$14:$CU$30,92,FALSE),0)</f>
        <v>0</v>
      </c>
      <c r="G26" s="431">
        <f>IF(COUNTIF($H$14:$H$30,13),VLOOKUP(13,$H$14:$CW$30,94,FALSE),0)</f>
        <v>0</v>
      </c>
      <c r="H26" s="810"/>
      <c r="I26" s="798">
        <f>IF(H26=0,0,LOOKUP(H26,ﾃﾞｰﾀ入力!$C$3:'ﾃﾞｰﾀ入力'!$C$40,ﾃﾞｰﾀ入力!$D$3:'ﾃﾞｰﾀ入力'!$D$40))</f>
        <v>0</v>
      </c>
      <c r="J26" s="813"/>
      <c r="K26" s="814"/>
      <c r="L26" s="632">
        <f t="shared" ref="L26:AQ26" si="43">IF(AND(L12&gt;=$J$26,L12&lt;$K$26),"*",0)</f>
        <v>0</v>
      </c>
      <c r="M26" s="626">
        <f t="shared" si="43"/>
        <v>0</v>
      </c>
      <c r="N26" s="627">
        <f t="shared" si="43"/>
        <v>0</v>
      </c>
      <c r="O26" s="628">
        <f t="shared" si="43"/>
        <v>0</v>
      </c>
      <c r="P26" s="537">
        <f t="shared" si="43"/>
        <v>0</v>
      </c>
      <c r="Q26" s="539">
        <f t="shared" si="43"/>
        <v>0</v>
      </c>
      <c r="R26" s="541">
        <f t="shared" si="43"/>
        <v>0</v>
      </c>
      <c r="S26" s="539">
        <f t="shared" si="43"/>
        <v>0</v>
      </c>
      <c r="T26" s="537">
        <f t="shared" si="43"/>
        <v>0</v>
      </c>
      <c r="U26" s="722">
        <f t="shared" si="43"/>
        <v>0</v>
      </c>
      <c r="V26" s="723">
        <f t="shared" si="43"/>
        <v>0</v>
      </c>
      <c r="W26" s="562">
        <f t="shared" si="43"/>
        <v>0</v>
      </c>
      <c r="X26" s="723">
        <f t="shared" si="43"/>
        <v>0</v>
      </c>
      <c r="Y26" s="723">
        <f t="shared" si="43"/>
        <v>0</v>
      </c>
      <c r="Z26" s="724">
        <f t="shared" si="43"/>
        <v>0</v>
      </c>
      <c r="AA26" s="723">
        <f t="shared" si="43"/>
        <v>0</v>
      </c>
      <c r="AB26" s="721">
        <f t="shared" si="43"/>
        <v>0</v>
      </c>
      <c r="AC26" s="722">
        <f t="shared" si="43"/>
        <v>0</v>
      </c>
      <c r="AD26" s="723">
        <f t="shared" si="43"/>
        <v>0</v>
      </c>
      <c r="AE26" s="562">
        <f t="shared" si="43"/>
        <v>0</v>
      </c>
      <c r="AF26" s="723">
        <f t="shared" si="43"/>
        <v>0</v>
      </c>
      <c r="AG26" s="723">
        <f t="shared" si="43"/>
        <v>0</v>
      </c>
      <c r="AH26" s="724">
        <f t="shared" si="43"/>
        <v>0</v>
      </c>
      <c r="AI26" s="723">
        <f t="shared" si="43"/>
        <v>0</v>
      </c>
      <c r="AJ26" s="721">
        <f t="shared" si="43"/>
        <v>0</v>
      </c>
      <c r="AK26" s="722">
        <f t="shared" si="43"/>
        <v>0</v>
      </c>
      <c r="AL26" s="723">
        <f t="shared" si="43"/>
        <v>0</v>
      </c>
      <c r="AM26" s="562">
        <f t="shared" si="43"/>
        <v>0</v>
      </c>
      <c r="AN26" s="723">
        <f t="shared" si="43"/>
        <v>0</v>
      </c>
      <c r="AO26" s="723">
        <f t="shared" si="43"/>
        <v>0</v>
      </c>
      <c r="AP26" s="724">
        <f t="shared" si="43"/>
        <v>0</v>
      </c>
      <c r="AQ26" s="723">
        <f t="shared" si="43"/>
        <v>0</v>
      </c>
      <c r="AR26" s="721">
        <f t="shared" ref="AR26:BW26" si="44">IF(AND(AR12&gt;=$J$26,AR12&lt;$K$26),"*",0)</f>
        <v>0</v>
      </c>
      <c r="AS26" s="722">
        <f t="shared" si="44"/>
        <v>0</v>
      </c>
      <c r="AT26" s="723">
        <f t="shared" si="44"/>
        <v>0</v>
      </c>
      <c r="AU26" s="562">
        <f t="shared" si="44"/>
        <v>0</v>
      </c>
      <c r="AV26" s="723">
        <f t="shared" si="44"/>
        <v>0</v>
      </c>
      <c r="AW26" s="723">
        <f t="shared" si="44"/>
        <v>0</v>
      </c>
      <c r="AX26" s="724">
        <f t="shared" si="44"/>
        <v>0</v>
      </c>
      <c r="AY26" s="723">
        <f t="shared" si="44"/>
        <v>0</v>
      </c>
      <c r="AZ26" s="721">
        <f t="shared" si="44"/>
        <v>0</v>
      </c>
      <c r="BA26" s="722">
        <f t="shared" si="44"/>
        <v>0</v>
      </c>
      <c r="BB26" s="723">
        <f t="shared" si="44"/>
        <v>0</v>
      </c>
      <c r="BC26" s="562">
        <f t="shared" si="44"/>
        <v>0</v>
      </c>
      <c r="BD26" s="723">
        <f t="shared" si="44"/>
        <v>0</v>
      </c>
      <c r="BE26" s="723">
        <f t="shared" si="44"/>
        <v>0</v>
      </c>
      <c r="BF26" s="724">
        <f t="shared" si="44"/>
        <v>0</v>
      </c>
      <c r="BG26" s="723">
        <f t="shared" si="44"/>
        <v>0</v>
      </c>
      <c r="BH26" s="721">
        <f t="shared" si="44"/>
        <v>0</v>
      </c>
      <c r="BI26" s="722">
        <f t="shared" si="44"/>
        <v>0</v>
      </c>
      <c r="BJ26" s="723">
        <f t="shared" si="44"/>
        <v>0</v>
      </c>
      <c r="BK26" s="562">
        <f t="shared" si="44"/>
        <v>0</v>
      </c>
      <c r="BL26" s="723">
        <f t="shared" si="44"/>
        <v>0</v>
      </c>
      <c r="BM26" s="723">
        <f t="shared" si="44"/>
        <v>0</v>
      </c>
      <c r="BN26" s="724">
        <f t="shared" si="44"/>
        <v>0</v>
      </c>
      <c r="BO26" s="723">
        <f t="shared" si="44"/>
        <v>0</v>
      </c>
      <c r="BP26" s="721">
        <f t="shared" si="44"/>
        <v>0</v>
      </c>
      <c r="BQ26" s="722">
        <f t="shared" si="44"/>
        <v>0</v>
      </c>
      <c r="BR26" s="723">
        <f t="shared" si="44"/>
        <v>0</v>
      </c>
      <c r="BS26" s="562">
        <f t="shared" si="44"/>
        <v>0</v>
      </c>
      <c r="BT26" s="723">
        <f t="shared" si="44"/>
        <v>0</v>
      </c>
      <c r="BU26" s="723">
        <f t="shared" si="44"/>
        <v>0</v>
      </c>
      <c r="BV26" s="724">
        <f t="shared" si="44"/>
        <v>0</v>
      </c>
      <c r="BW26" s="723">
        <f t="shared" si="44"/>
        <v>0</v>
      </c>
      <c r="BX26" s="721">
        <f t="shared" ref="BX26:CM26" si="45">IF(AND(BX12&gt;=$J$26,BX12&lt;$K$26),"*",0)</f>
        <v>0</v>
      </c>
      <c r="BY26" s="722">
        <f t="shared" si="45"/>
        <v>0</v>
      </c>
      <c r="BZ26" s="723">
        <f t="shared" si="45"/>
        <v>0</v>
      </c>
      <c r="CA26" s="562">
        <f t="shared" si="45"/>
        <v>0</v>
      </c>
      <c r="CB26" s="723">
        <f t="shared" si="45"/>
        <v>0</v>
      </c>
      <c r="CC26" s="723">
        <f t="shared" si="45"/>
        <v>0</v>
      </c>
      <c r="CD26" s="724">
        <f t="shared" si="45"/>
        <v>0</v>
      </c>
      <c r="CE26" s="723">
        <f t="shared" si="45"/>
        <v>0</v>
      </c>
      <c r="CF26" s="721">
        <f t="shared" si="45"/>
        <v>0</v>
      </c>
      <c r="CG26" s="722">
        <f t="shared" si="45"/>
        <v>0</v>
      </c>
      <c r="CH26" s="723">
        <f t="shared" si="45"/>
        <v>0</v>
      </c>
      <c r="CI26" s="562">
        <f t="shared" si="45"/>
        <v>0</v>
      </c>
      <c r="CJ26" s="723">
        <f t="shared" si="45"/>
        <v>0</v>
      </c>
      <c r="CK26" s="723">
        <f t="shared" si="45"/>
        <v>0</v>
      </c>
      <c r="CL26" s="724">
        <f t="shared" si="45"/>
        <v>0</v>
      </c>
      <c r="CM26" s="723">
        <f t="shared" si="45"/>
        <v>0</v>
      </c>
      <c r="CN26" s="1383">
        <f t="shared" si="4"/>
        <v>0</v>
      </c>
      <c r="CO26" s="1384"/>
      <c r="CP26" s="1123">
        <f>IF(CN26=0,0,LOOKUP(CN26,ﾃﾞｰﾀ入力!$AR$13:'ﾃﾞｰﾀ入力'!$AR$34,ﾃﾞｰﾀ入力!$AS$13:'ﾃﾞｰﾀ入力'!$AS$34))</f>
        <v>0</v>
      </c>
      <c r="CQ26" s="1123"/>
      <c r="CR26" s="294">
        <f t="shared" si="5"/>
        <v>0</v>
      </c>
      <c r="CS26" s="294">
        <f t="shared" si="6"/>
        <v>0</v>
      </c>
      <c r="CT26" s="294">
        <f t="shared" si="7"/>
        <v>0</v>
      </c>
      <c r="CU26" s="295">
        <f t="shared" si="12"/>
        <v>0</v>
      </c>
      <c r="CV26" s="296">
        <f>IF(H26=0,0,LOOKUP(H26,ﾃﾞｰﾀ入力!$C$3:'ﾃﾞｰﾀ入力'!$C$52,ﾃﾞｰﾀ入力!$E$3:'ﾃﾞｰﾀ入力'!$E$51))</f>
        <v>0</v>
      </c>
      <c r="CW26" s="297">
        <f>IF(H26=0,0,LOOKUP(H26,ﾃﾞｰﾀ入力!$C$3:'ﾃﾞｰﾀ入力'!$C$52,ﾃﾞｰﾀ入力!$F$3:'ﾃﾞｰﾀ入力'!$F$51))</f>
        <v>0</v>
      </c>
      <c r="CY26" s="69"/>
      <c r="CZ26" s="69"/>
      <c r="DA26" s="69"/>
    </row>
    <row r="27" spans="1:105" ht="22.5" customHeight="1">
      <c r="A27" s="443">
        <f t="shared" si="8"/>
        <v>14</v>
      </c>
      <c r="B27" s="269" t="str">
        <f>ｼﾌﾄ原本!C18</f>
        <v>I.N</v>
      </c>
      <c r="C27" s="780" t="str">
        <f>ｼﾌﾄ原本!AF18</f>
        <v>9-16.5</v>
      </c>
      <c r="D27" s="435">
        <f>IF(COUNTIF($H$14:$H$30,14),VLOOKUP(14,$H$14:$CU$30,3,FALSE),0)</f>
        <v>0</v>
      </c>
      <c r="E27" s="423">
        <f>IF(COUNTIF($H$14:$H$30,14),VLOOKUP(14,$H$14:$CU$30,4,FALSE),0)</f>
        <v>0</v>
      </c>
      <c r="F27" s="430">
        <f>IF(COUNTIF($H$14:$H$30,14),VLOOKUP(14,$H$14:$CU$30,92,FALSE),0)</f>
        <v>0</v>
      </c>
      <c r="G27" s="431">
        <f>IF(COUNTIF($H$14:$H$30,14),VLOOKUP(14,$H$14:$CW$30,94,FALSE),0)</f>
        <v>0</v>
      </c>
      <c r="H27" s="810"/>
      <c r="I27" s="798">
        <f>IF(H27=0,0,LOOKUP(H27,ﾃﾞｰﾀ入力!$C$3:'ﾃﾞｰﾀ入力'!$C$40,ﾃﾞｰﾀ入力!$D$3:'ﾃﾞｰﾀ入力'!$D$40))</f>
        <v>0</v>
      </c>
      <c r="J27" s="813"/>
      <c r="K27" s="814"/>
      <c r="L27" s="632">
        <f>IF(AND(L$12&gt;=$J$27,L$12&lt;$K$27),"*",0)</f>
        <v>0</v>
      </c>
      <c r="M27" s="626">
        <f>IF(AND(M$12&gt;=$J$27,M$12&lt;$K$27),"*",0)</f>
        <v>0</v>
      </c>
      <c r="N27" s="627">
        <f>IF(AND(N$12&gt;=$J$27,N$12&lt;$K$27),"*",0)</f>
        <v>0</v>
      </c>
      <c r="O27" s="628">
        <f>IF(AND(O$12&gt;=$J$27,O$12&lt;$K$27),"*",0)</f>
        <v>0</v>
      </c>
      <c r="P27" s="537">
        <f>IF(AND(P$12&gt;=$J$27,P$12&lt;$K$27),"*",0)</f>
        <v>0</v>
      </c>
      <c r="Q27" s="539">
        <f t="shared" ref="Q27:AV27" si="46">IF(AND(Q12&gt;=$J$27,Q12&lt;$K$27),"*",0)</f>
        <v>0</v>
      </c>
      <c r="R27" s="541">
        <f t="shared" si="46"/>
        <v>0</v>
      </c>
      <c r="S27" s="539">
        <f t="shared" si="46"/>
        <v>0</v>
      </c>
      <c r="T27" s="537">
        <f t="shared" si="46"/>
        <v>0</v>
      </c>
      <c r="U27" s="538">
        <f t="shared" si="46"/>
        <v>0</v>
      </c>
      <c r="V27" s="723">
        <f t="shared" si="46"/>
        <v>0</v>
      </c>
      <c r="W27" s="562">
        <f t="shared" si="46"/>
        <v>0</v>
      </c>
      <c r="X27" s="723">
        <f t="shared" si="46"/>
        <v>0</v>
      </c>
      <c r="Y27" s="723">
        <f t="shared" si="46"/>
        <v>0</v>
      </c>
      <c r="Z27" s="724">
        <f t="shared" si="46"/>
        <v>0</v>
      </c>
      <c r="AA27" s="723">
        <f t="shared" si="46"/>
        <v>0</v>
      </c>
      <c r="AB27" s="721">
        <f t="shared" si="46"/>
        <v>0</v>
      </c>
      <c r="AC27" s="722">
        <f t="shared" si="46"/>
        <v>0</v>
      </c>
      <c r="AD27" s="723">
        <f t="shared" si="46"/>
        <v>0</v>
      </c>
      <c r="AE27" s="562">
        <f t="shared" si="46"/>
        <v>0</v>
      </c>
      <c r="AF27" s="723">
        <f t="shared" si="46"/>
        <v>0</v>
      </c>
      <c r="AG27" s="723">
        <f t="shared" si="46"/>
        <v>0</v>
      </c>
      <c r="AH27" s="724">
        <f t="shared" si="46"/>
        <v>0</v>
      </c>
      <c r="AI27" s="723">
        <f t="shared" si="46"/>
        <v>0</v>
      </c>
      <c r="AJ27" s="721">
        <f t="shared" si="46"/>
        <v>0</v>
      </c>
      <c r="AK27" s="722">
        <f t="shared" si="46"/>
        <v>0</v>
      </c>
      <c r="AL27" s="723">
        <f t="shared" si="46"/>
        <v>0</v>
      </c>
      <c r="AM27" s="562">
        <f t="shared" si="46"/>
        <v>0</v>
      </c>
      <c r="AN27" s="723">
        <f t="shared" si="46"/>
        <v>0</v>
      </c>
      <c r="AO27" s="723">
        <f t="shared" si="46"/>
        <v>0</v>
      </c>
      <c r="AP27" s="724">
        <f t="shared" si="46"/>
        <v>0</v>
      </c>
      <c r="AQ27" s="723">
        <f t="shared" si="46"/>
        <v>0</v>
      </c>
      <c r="AR27" s="721">
        <f t="shared" si="46"/>
        <v>0</v>
      </c>
      <c r="AS27" s="722">
        <f t="shared" si="46"/>
        <v>0</v>
      </c>
      <c r="AT27" s="723">
        <f t="shared" si="46"/>
        <v>0</v>
      </c>
      <c r="AU27" s="562">
        <f t="shared" si="46"/>
        <v>0</v>
      </c>
      <c r="AV27" s="723">
        <f t="shared" si="46"/>
        <v>0</v>
      </c>
      <c r="AW27" s="723">
        <f t="shared" ref="AW27:CB27" si="47">IF(AND(AW12&gt;=$J$27,AW12&lt;$K$27),"*",0)</f>
        <v>0</v>
      </c>
      <c r="AX27" s="724">
        <f t="shared" si="47"/>
        <v>0</v>
      </c>
      <c r="AY27" s="723">
        <f t="shared" si="47"/>
        <v>0</v>
      </c>
      <c r="AZ27" s="721">
        <f t="shared" si="47"/>
        <v>0</v>
      </c>
      <c r="BA27" s="722">
        <f t="shared" si="47"/>
        <v>0</v>
      </c>
      <c r="BB27" s="723">
        <f t="shared" si="47"/>
        <v>0</v>
      </c>
      <c r="BC27" s="562">
        <f t="shared" si="47"/>
        <v>0</v>
      </c>
      <c r="BD27" s="723">
        <f t="shared" si="47"/>
        <v>0</v>
      </c>
      <c r="BE27" s="723">
        <f t="shared" si="47"/>
        <v>0</v>
      </c>
      <c r="BF27" s="724">
        <f t="shared" si="47"/>
        <v>0</v>
      </c>
      <c r="BG27" s="723">
        <f t="shared" si="47"/>
        <v>0</v>
      </c>
      <c r="BH27" s="721">
        <f t="shared" si="47"/>
        <v>0</v>
      </c>
      <c r="BI27" s="722">
        <f t="shared" si="47"/>
        <v>0</v>
      </c>
      <c r="BJ27" s="723">
        <f t="shared" si="47"/>
        <v>0</v>
      </c>
      <c r="BK27" s="562">
        <f t="shared" si="47"/>
        <v>0</v>
      </c>
      <c r="BL27" s="723">
        <f t="shared" si="47"/>
        <v>0</v>
      </c>
      <c r="BM27" s="723">
        <f t="shared" si="47"/>
        <v>0</v>
      </c>
      <c r="BN27" s="724">
        <f t="shared" si="47"/>
        <v>0</v>
      </c>
      <c r="BO27" s="723">
        <f t="shared" si="47"/>
        <v>0</v>
      </c>
      <c r="BP27" s="721">
        <f t="shared" si="47"/>
        <v>0</v>
      </c>
      <c r="BQ27" s="722">
        <f t="shared" si="47"/>
        <v>0</v>
      </c>
      <c r="BR27" s="723">
        <f t="shared" si="47"/>
        <v>0</v>
      </c>
      <c r="BS27" s="562">
        <f t="shared" si="47"/>
        <v>0</v>
      </c>
      <c r="BT27" s="723">
        <f t="shared" si="47"/>
        <v>0</v>
      </c>
      <c r="BU27" s="723">
        <f t="shared" si="47"/>
        <v>0</v>
      </c>
      <c r="BV27" s="724">
        <f t="shared" si="47"/>
        <v>0</v>
      </c>
      <c r="BW27" s="723">
        <f t="shared" si="47"/>
        <v>0</v>
      </c>
      <c r="BX27" s="721">
        <f t="shared" si="47"/>
        <v>0</v>
      </c>
      <c r="BY27" s="722">
        <f t="shared" si="47"/>
        <v>0</v>
      </c>
      <c r="BZ27" s="723">
        <f t="shared" si="47"/>
        <v>0</v>
      </c>
      <c r="CA27" s="562">
        <f t="shared" si="47"/>
        <v>0</v>
      </c>
      <c r="CB27" s="723">
        <f t="shared" si="47"/>
        <v>0</v>
      </c>
      <c r="CC27" s="723">
        <f t="shared" ref="CC27:CM27" si="48">IF(AND(CC12&gt;=$J$27,CC12&lt;$K$27),"*",0)</f>
        <v>0</v>
      </c>
      <c r="CD27" s="724">
        <f t="shared" si="48"/>
        <v>0</v>
      </c>
      <c r="CE27" s="539">
        <f t="shared" si="48"/>
        <v>0</v>
      </c>
      <c r="CF27" s="537">
        <f t="shared" si="48"/>
        <v>0</v>
      </c>
      <c r="CG27" s="538">
        <f t="shared" si="48"/>
        <v>0</v>
      </c>
      <c r="CH27" s="539">
        <f t="shared" si="48"/>
        <v>0</v>
      </c>
      <c r="CI27" s="540">
        <f t="shared" si="48"/>
        <v>0</v>
      </c>
      <c r="CJ27" s="539">
        <f t="shared" si="48"/>
        <v>0</v>
      </c>
      <c r="CK27" s="539">
        <f t="shared" si="48"/>
        <v>0</v>
      </c>
      <c r="CL27" s="541">
        <f t="shared" si="48"/>
        <v>0</v>
      </c>
      <c r="CM27" s="539">
        <f t="shared" si="48"/>
        <v>0</v>
      </c>
      <c r="CN27" s="1128">
        <f t="shared" si="4"/>
        <v>0</v>
      </c>
      <c r="CO27" s="1129"/>
      <c r="CP27" s="1123">
        <f>IF(CN27=0,0,LOOKUP(CN27,ﾃﾞｰﾀ入力!$AR$13:'ﾃﾞｰﾀ入力'!$AR$34,ﾃﾞｰﾀ入力!$AS$13:'ﾃﾞｰﾀ入力'!$AS$34))</f>
        <v>0</v>
      </c>
      <c r="CQ27" s="1123"/>
      <c r="CR27" s="294">
        <f t="shared" si="5"/>
        <v>0</v>
      </c>
      <c r="CS27" s="294">
        <f t="shared" si="6"/>
        <v>0</v>
      </c>
      <c r="CT27" s="294">
        <f t="shared" si="7"/>
        <v>0</v>
      </c>
      <c r="CU27" s="295">
        <f t="shared" si="12"/>
        <v>0</v>
      </c>
      <c r="CV27" s="296">
        <f>IF(H27=0,0,LOOKUP(H27,ﾃﾞｰﾀ入力!$C$3:'ﾃﾞｰﾀ入力'!$C$52,ﾃﾞｰﾀ入力!$E$3:'ﾃﾞｰﾀ入力'!$E$51))</f>
        <v>0</v>
      </c>
      <c r="CW27" s="297">
        <f>IF(H27=0,0,LOOKUP(H27,ﾃﾞｰﾀ入力!$C$3:'ﾃﾞｰﾀ入力'!$C$52,ﾃﾞｰﾀ入力!$F$3:'ﾃﾞｰﾀ入力'!$F$51))</f>
        <v>0</v>
      </c>
      <c r="CY27" s="69"/>
      <c r="CZ27" s="69"/>
      <c r="DA27" s="69"/>
    </row>
    <row r="28" spans="1:105" ht="22.5" customHeight="1">
      <c r="A28" s="443">
        <f t="shared" si="8"/>
        <v>15</v>
      </c>
      <c r="B28" s="269" t="str">
        <f>ｼﾌﾄ原本!C19</f>
        <v>W.M</v>
      </c>
      <c r="C28" s="780" t="str">
        <f>ｼﾌﾄ原本!AF19</f>
        <v>X</v>
      </c>
      <c r="D28" s="435">
        <f>IF(COUNTIF($H$14:$H$30,15),VLOOKUP(15,$H$14:$CU$30,3,FALSE),0)</f>
        <v>0</v>
      </c>
      <c r="E28" s="423">
        <f>IF(COUNTIF($H$14:$H$30,15),VLOOKUP(15,$H$14:$CU$30,4,FALSE),0)</f>
        <v>0</v>
      </c>
      <c r="F28" s="426">
        <f>IF(COUNTIF($H$14:$H$30,15),VLOOKUP(15,$H$14:$CU$30,92,FALSE),0)</f>
        <v>0</v>
      </c>
      <c r="G28" s="436">
        <f>IF(COUNTIF($H$14:$H$30,15),VLOOKUP(15,$H$14:$CW$30,94,FALSE),0)</f>
        <v>0</v>
      </c>
      <c r="H28" s="810"/>
      <c r="I28" s="798">
        <f>IF(H28=0,0,LOOKUP(H28,ﾃﾞｰﾀ入力!$C$3:'ﾃﾞｰﾀ入力'!$C$40,ﾃﾞｰﾀ入力!$D$3:'ﾃﾞｰﾀ入力'!$D$40))</f>
        <v>0</v>
      </c>
      <c r="J28" s="815"/>
      <c r="K28" s="816"/>
      <c r="L28" s="632">
        <f t="shared" ref="L28:AQ28" si="49">IF(AND(L$12&gt;=$J$28,L$12&lt;$K$28),"*",0)</f>
        <v>0</v>
      </c>
      <c r="M28" s="626">
        <f t="shared" si="49"/>
        <v>0</v>
      </c>
      <c r="N28" s="627">
        <f t="shared" si="49"/>
        <v>0</v>
      </c>
      <c r="O28" s="628">
        <f t="shared" si="49"/>
        <v>0</v>
      </c>
      <c r="P28" s="537">
        <f t="shared" si="49"/>
        <v>0</v>
      </c>
      <c r="Q28" s="539">
        <f t="shared" si="49"/>
        <v>0</v>
      </c>
      <c r="R28" s="541">
        <f t="shared" si="49"/>
        <v>0</v>
      </c>
      <c r="S28" s="539">
        <f t="shared" si="49"/>
        <v>0</v>
      </c>
      <c r="T28" s="537">
        <f t="shared" si="49"/>
        <v>0</v>
      </c>
      <c r="U28" s="538">
        <f t="shared" si="49"/>
        <v>0</v>
      </c>
      <c r="V28" s="723">
        <f t="shared" si="49"/>
        <v>0</v>
      </c>
      <c r="W28" s="562">
        <f t="shared" si="49"/>
        <v>0</v>
      </c>
      <c r="X28" s="723">
        <f t="shared" si="49"/>
        <v>0</v>
      </c>
      <c r="Y28" s="723">
        <f t="shared" si="49"/>
        <v>0</v>
      </c>
      <c r="Z28" s="724">
        <f t="shared" si="49"/>
        <v>0</v>
      </c>
      <c r="AA28" s="723">
        <f t="shared" si="49"/>
        <v>0</v>
      </c>
      <c r="AB28" s="721">
        <f t="shared" si="49"/>
        <v>0</v>
      </c>
      <c r="AC28" s="722">
        <f t="shared" si="49"/>
        <v>0</v>
      </c>
      <c r="AD28" s="723">
        <f t="shared" si="49"/>
        <v>0</v>
      </c>
      <c r="AE28" s="562">
        <f t="shared" si="49"/>
        <v>0</v>
      </c>
      <c r="AF28" s="723">
        <f t="shared" si="49"/>
        <v>0</v>
      </c>
      <c r="AG28" s="723">
        <f t="shared" si="49"/>
        <v>0</v>
      </c>
      <c r="AH28" s="724">
        <f t="shared" si="49"/>
        <v>0</v>
      </c>
      <c r="AI28" s="723">
        <f t="shared" si="49"/>
        <v>0</v>
      </c>
      <c r="AJ28" s="721">
        <f t="shared" si="49"/>
        <v>0</v>
      </c>
      <c r="AK28" s="722">
        <f t="shared" si="49"/>
        <v>0</v>
      </c>
      <c r="AL28" s="723">
        <f t="shared" si="49"/>
        <v>0</v>
      </c>
      <c r="AM28" s="562">
        <f t="shared" si="49"/>
        <v>0</v>
      </c>
      <c r="AN28" s="723">
        <f t="shared" si="49"/>
        <v>0</v>
      </c>
      <c r="AO28" s="723">
        <f t="shared" si="49"/>
        <v>0</v>
      </c>
      <c r="AP28" s="724">
        <f t="shared" si="49"/>
        <v>0</v>
      </c>
      <c r="AQ28" s="723">
        <f t="shared" si="49"/>
        <v>0</v>
      </c>
      <c r="AR28" s="721">
        <f t="shared" ref="AR28:BW28" si="50">IF(AND(AR$12&gt;=$J$28,AR$12&lt;$K$28),"*",0)</f>
        <v>0</v>
      </c>
      <c r="AS28" s="722">
        <f t="shared" si="50"/>
        <v>0</v>
      </c>
      <c r="AT28" s="723">
        <f t="shared" si="50"/>
        <v>0</v>
      </c>
      <c r="AU28" s="562">
        <f t="shared" si="50"/>
        <v>0</v>
      </c>
      <c r="AV28" s="723">
        <f t="shared" si="50"/>
        <v>0</v>
      </c>
      <c r="AW28" s="723">
        <f t="shared" si="50"/>
        <v>0</v>
      </c>
      <c r="AX28" s="724">
        <f t="shared" si="50"/>
        <v>0</v>
      </c>
      <c r="AY28" s="723">
        <f t="shared" si="50"/>
        <v>0</v>
      </c>
      <c r="AZ28" s="721">
        <f t="shared" si="50"/>
        <v>0</v>
      </c>
      <c r="BA28" s="722">
        <f t="shared" si="50"/>
        <v>0</v>
      </c>
      <c r="BB28" s="723">
        <f t="shared" si="50"/>
        <v>0</v>
      </c>
      <c r="BC28" s="562">
        <f t="shared" si="50"/>
        <v>0</v>
      </c>
      <c r="BD28" s="723">
        <f t="shared" si="50"/>
        <v>0</v>
      </c>
      <c r="BE28" s="723">
        <f t="shared" si="50"/>
        <v>0</v>
      </c>
      <c r="BF28" s="724">
        <f t="shared" si="50"/>
        <v>0</v>
      </c>
      <c r="BG28" s="723">
        <f t="shared" si="50"/>
        <v>0</v>
      </c>
      <c r="BH28" s="721">
        <f t="shared" si="50"/>
        <v>0</v>
      </c>
      <c r="BI28" s="722">
        <f t="shared" si="50"/>
        <v>0</v>
      </c>
      <c r="BJ28" s="723">
        <f t="shared" si="50"/>
        <v>0</v>
      </c>
      <c r="BK28" s="562">
        <f t="shared" si="50"/>
        <v>0</v>
      </c>
      <c r="BL28" s="723">
        <f t="shared" si="50"/>
        <v>0</v>
      </c>
      <c r="BM28" s="723">
        <f t="shared" si="50"/>
        <v>0</v>
      </c>
      <c r="BN28" s="724">
        <f t="shared" si="50"/>
        <v>0</v>
      </c>
      <c r="BO28" s="723">
        <f t="shared" si="50"/>
        <v>0</v>
      </c>
      <c r="BP28" s="721">
        <f t="shared" si="50"/>
        <v>0</v>
      </c>
      <c r="BQ28" s="722">
        <f t="shared" si="50"/>
        <v>0</v>
      </c>
      <c r="BR28" s="723">
        <f t="shared" si="50"/>
        <v>0</v>
      </c>
      <c r="BS28" s="562">
        <f t="shared" si="50"/>
        <v>0</v>
      </c>
      <c r="BT28" s="723">
        <f t="shared" si="50"/>
        <v>0</v>
      </c>
      <c r="BU28" s="723">
        <f t="shared" si="50"/>
        <v>0</v>
      </c>
      <c r="BV28" s="724">
        <f t="shared" si="50"/>
        <v>0</v>
      </c>
      <c r="BW28" s="723">
        <f t="shared" si="50"/>
        <v>0</v>
      </c>
      <c r="BX28" s="721">
        <f t="shared" ref="BX28:CM28" si="51">IF(AND(BX$12&gt;=$J$28,BX$12&lt;$K$28),"*",0)</f>
        <v>0</v>
      </c>
      <c r="BY28" s="722">
        <f t="shared" si="51"/>
        <v>0</v>
      </c>
      <c r="BZ28" s="723">
        <f t="shared" si="51"/>
        <v>0</v>
      </c>
      <c r="CA28" s="562">
        <f t="shared" si="51"/>
        <v>0</v>
      </c>
      <c r="CB28" s="723">
        <f t="shared" si="51"/>
        <v>0</v>
      </c>
      <c r="CC28" s="723">
        <f t="shared" si="51"/>
        <v>0</v>
      </c>
      <c r="CD28" s="724">
        <f t="shared" si="51"/>
        <v>0</v>
      </c>
      <c r="CE28" s="539">
        <f t="shared" si="51"/>
        <v>0</v>
      </c>
      <c r="CF28" s="537">
        <f t="shared" si="51"/>
        <v>0</v>
      </c>
      <c r="CG28" s="538">
        <f t="shared" si="51"/>
        <v>0</v>
      </c>
      <c r="CH28" s="539">
        <f t="shared" si="51"/>
        <v>0</v>
      </c>
      <c r="CI28" s="540">
        <f t="shared" si="51"/>
        <v>0</v>
      </c>
      <c r="CJ28" s="539">
        <f t="shared" si="51"/>
        <v>0</v>
      </c>
      <c r="CK28" s="539">
        <f t="shared" si="51"/>
        <v>0</v>
      </c>
      <c r="CL28" s="541">
        <f t="shared" si="51"/>
        <v>0</v>
      </c>
      <c r="CM28" s="539">
        <f t="shared" si="51"/>
        <v>0</v>
      </c>
      <c r="CN28" s="1128">
        <f t="shared" si="4"/>
        <v>0</v>
      </c>
      <c r="CO28" s="1129"/>
      <c r="CP28" s="1123">
        <f>IF(CN28=0,0,LOOKUP(CN28,ﾃﾞｰﾀ入力!$AR$13:'ﾃﾞｰﾀ入力'!$AR$34,ﾃﾞｰﾀ入力!$AS$13:'ﾃﾞｰﾀ入力'!$AS$34))</f>
        <v>0</v>
      </c>
      <c r="CQ28" s="1123"/>
      <c r="CR28" s="294">
        <f t="shared" si="5"/>
        <v>0</v>
      </c>
      <c r="CS28" s="294">
        <f t="shared" si="6"/>
        <v>0</v>
      </c>
      <c r="CT28" s="294">
        <f t="shared" si="7"/>
        <v>0</v>
      </c>
      <c r="CU28" s="295">
        <f t="shared" si="12"/>
        <v>0</v>
      </c>
      <c r="CV28" s="296">
        <f>IF(H28=0,0,LOOKUP(H28,ﾃﾞｰﾀ入力!$C$3:'ﾃﾞｰﾀ入力'!$C$52,ﾃﾞｰﾀ入力!$E$3:'ﾃﾞｰﾀ入力'!$E$51))</f>
        <v>0</v>
      </c>
      <c r="CW28" s="297">
        <f>IF(H28=0,0,LOOKUP(H28,ﾃﾞｰﾀ入力!$C$3:'ﾃﾞｰﾀ入力'!$C$52,ﾃﾞｰﾀ入力!$F$3:'ﾃﾞｰﾀ入力'!$F$51))</f>
        <v>0</v>
      </c>
      <c r="CY28" s="69"/>
      <c r="CZ28" s="69"/>
      <c r="DA28" s="69"/>
    </row>
    <row r="29" spans="1:105" ht="22.5" customHeight="1">
      <c r="A29" s="443">
        <f t="shared" si="8"/>
        <v>16</v>
      </c>
      <c r="B29" s="269" t="str">
        <f>ｼﾌﾄ原本!C20</f>
        <v>Y.Y</v>
      </c>
      <c r="C29" s="782" t="str">
        <f>ｼﾌﾄ原本!AF20</f>
        <v>X</v>
      </c>
      <c r="D29" s="435">
        <f>IF(COUNTIF($H$14:$H$30,16),VLOOKUP(16,$H$14:$CU$30,3,FALSE),0)</f>
        <v>0</v>
      </c>
      <c r="E29" s="423">
        <f>IF(COUNTIF($H$14:$H$30,16),VLOOKUP(16,$H$14:$CU$30,4,FALSE),0)</f>
        <v>0</v>
      </c>
      <c r="F29" s="426">
        <f>IF(COUNTIF($H$14:$H$30,16),VLOOKUP(16,$H$14:$CU$30,92,FALSE),0)</f>
        <v>0</v>
      </c>
      <c r="G29" s="436">
        <f>IF(COUNTIF($H$14:$H$30,16),VLOOKUP(16,$H$14:$CW$30,94,FALSE),0)</f>
        <v>0</v>
      </c>
      <c r="H29" s="810"/>
      <c r="I29" s="798">
        <f>IF(H29=0,0,LOOKUP(H29,ﾃﾞｰﾀ入力!$C$3:'ﾃﾞｰﾀ入力'!$C$40,ﾃﾞｰﾀ入力!$D$3:'ﾃﾞｰﾀ入力'!$D$40))</f>
        <v>0</v>
      </c>
      <c r="J29" s="815"/>
      <c r="K29" s="816"/>
      <c r="L29" s="632">
        <f t="shared" ref="L29:AQ29" si="52">IF(AND(L$12&gt;=$J$29,L$12&lt;$K$29),"*",0)</f>
        <v>0</v>
      </c>
      <c r="M29" s="626">
        <f t="shared" si="52"/>
        <v>0</v>
      </c>
      <c r="N29" s="627">
        <f t="shared" si="52"/>
        <v>0</v>
      </c>
      <c r="O29" s="628">
        <f t="shared" si="52"/>
        <v>0</v>
      </c>
      <c r="P29" s="537">
        <f t="shared" si="52"/>
        <v>0</v>
      </c>
      <c r="Q29" s="539">
        <f t="shared" si="52"/>
        <v>0</v>
      </c>
      <c r="R29" s="541">
        <f t="shared" si="52"/>
        <v>0</v>
      </c>
      <c r="S29" s="539">
        <f t="shared" si="52"/>
        <v>0</v>
      </c>
      <c r="T29" s="537">
        <f t="shared" si="52"/>
        <v>0</v>
      </c>
      <c r="U29" s="538">
        <f t="shared" si="52"/>
        <v>0</v>
      </c>
      <c r="V29" s="539">
        <f t="shared" si="52"/>
        <v>0</v>
      </c>
      <c r="W29" s="540">
        <f t="shared" si="52"/>
        <v>0</v>
      </c>
      <c r="X29" s="539">
        <f t="shared" si="52"/>
        <v>0</v>
      </c>
      <c r="Y29" s="539">
        <f t="shared" si="52"/>
        <v>0</v>
      </c>
      <c r="Z29" s="541">
        <f t="shared" si="52"/>
        <v>0</v>
      </c>
      <c r="AA29" s="539">
        <f t="shared" si="52"/>
        <v>0</v>
      </c>
      <c r="AB29" s="537">
        <f t="shared" si="52"/>
        <v>0</v>
      </c>
      <c r="AC29" s="538">
        <f t="shared" si="52"/>
        <v>0</v>
      </c>
      <c r="AD29" s="539">
        <f t="shared" si="52"/>
        <v>0</v>
      </c>
      <c r="AE29" s="540">
        <f t="shared" si="52"/>
        <v>0</v>
      </c>
      <c r="AF29" s="539">
        <f t="shared" si="52"/>
        <v>0</v>
      </c>
      <c r="AG29" s="539">
        <f t="shared" si="52"/>
        <v>0</v>
      </c>
      <c r="AH29" s="541">
        <f t="shared" si="52"/>
        <v>0</v>
      </c>
      <c r="AI29" s="539">
        <f t="shared" si="52"/>
        <v>0</v>
      </c>
      <c r="AJ29" s="537">
        <f t="shared" si="52"/>
        <v>0</v>
      </c>
      <c r="AK29" s="538">
        <f t="shared" si="52"/>
        <v>0</v>
      </c>
      <c r="AL29" s="539">
        <f t="shared" si="52"/>
        <v>0</v>
      </c>
      <c r="AM29" s="540">
        <f t="shared" si="52"/>
        <v>0</v>
      </c>
      <c r="AN29" s="539">
        <f t="shared" si="52"/>
        <v>0</v>
      </c>
      <c r="AO29" s="539">
        <f t="shared" si="52"/>
        <v>0</v>
      </c>
      <c r="AP29" s="541">
        <f t="shared" si="52"/>
        <v>0</v>
      </c>
      <c r="AQ29" s="539">
        <f t="shared" si="52"/>
        <v>0</v>
      </c>
      <c r="AR29" s="537">
        <f t="shared" ref="AR29:BW29" si="53">IF(AND(AR$12&gt;=$J$29,AR$12&lt;$K$29),"*",0)</f>
        <v>0</v>
      </c>
      <c r="AS29" s="538">
        <f t="shared" si="53"/>
        <v>0</v>
      </c>
      <c r="AT29" s="539">
        <f t="shared" si="53"/>
        <v>0</v>
      </c>
      <c r="AU29" s="540">
        <f t="shared" si="53"/>
        <v>0</v>
      </c>
      <c r="AV29" s="539">
        <f t="shared" si="53"/>
        <v>0</v>
      </c>
      <c r="AW29" s="539">
        <f t="shared" si="53"/>
        <v>0</v>
      </c>
      <c r="AX29" s="541">
        <f t="shared" si="53"/>
        <v>0</v>
      </c>
      <c r="AY29" s="539">
        <f t="shared" si="53"/>
        <v>0</v>
      </c>
      <c r="AZ29" s="537">
        <f t="shared" si="53"/>
        <v>0</v>
      </c>
      <c r="BA29" s="538">
        <f t="shared" si="53"/>
        <v>0</v>
      </c>
      <c r="BB29" s="539">
        <f t="shared" si="53"/>
        <v>0</v>
      </c>
      <c r="BC29" s="540">
        <f t="shared" si="53"/>
        <v>0</v>
      </c>
      <c r="BD29" s="539">
        <f t="shared" si="53"/>
        <v>0</v>
      </c>
      <c r="BE29" s="539">
        <f t="shared" si="53"/>
        <v>0</v>
      </c>
      <c r="BF29" s="541">
        <f t="shared" si="53"/>
        <v>0</v>
      </c>
      <c r="BG29" s="539">
        <f t="shared" si="53"/>
        <v>0</v>
      </c>
      <c r="BH29" s="537">
        <f t="shared" si="53"/>
        <v>0</v>
      </c>
      <c r="BI29" s="538">
        <f t="shared" si="53"/>
        <v>0</v>
      </c>
      <c r="BJ29" s="539">
        <f t="shared" si="53"/>
        <v>0</v>
      </c>
      <c r="BK29" s="540">
        <f t="shared" si="53"/>
        <v>0</v>
      </c>
      <c r="BL29" s="539">
        <f t="shared" si="53"/>
        <v>0</v>
      </c>
      <c r="BM29" s="539">
        <f t="shared" si="53"/>
        <v>0</v>
      </c>
      <c r="BN29" s="541">
        <f t="shared" si="53"/>
        <v>0</v>
      </c>
      <c r="BO29" s="539">
        <f t="shared" si="53"/>
        <v>0</v>
      </c>
      <c r="BP29" s="537">
        <f t="shared" si="53"/>
        <v>0</v>
      </c>
      <c r="BQ29" s="538">
        <f t="shared" si="53"/>
        <v>0</v>
      </c>
      <c r="BR29" s="539">
        <f t="shared" si="53"/>
        <v>0</v>
      </c>
      <c r="BS29" s="540">
        <f t="shared" si="53"/>
        <v>0</v>
      </c>
      <c r="BT29" s="539">
        <f t="shared" si="53"/>
        <v>0</v>
      </c>
      <c r="BU29" s="539">
        <f t="shared" si="53"/>
        <v>0</v>
      </c>
      <c r="BV29" s="541">
        <f t="shared" si="53"/>
        <v>0</v>
      </c>
      <c r="BW29" s="539">
        <f t="shared" si="53"/>
        <v>0</v>
      </c>
      <c r="BX29" s="537">
        <f t="shared" ref="BX29:CM29" si="54">IF(AND(BX$12&gt;=$J$29,BX$12&lt;$K$29),"*",0)</f>
        <v>0</v>
      </c>
      <c r="BY29" s="538">
        <f t="shared" si="54"/>
        <v>0</v>
      </c>
      <c r="BZ29" s="539">
        <f t="shared" si="54"/>
        <v>0</v>
      </c>
      <c r="CA29" s="540">
        <f t="shared" si="54"/>
        <v>0</v>
      </c>
      <c r="CB29" s="539">
        <f t="shared" si="54"/>
        <v>0</v>
      </c>
      <c r="CC29" s="539">
        <f t="shared" si="54"/>
        <v>0</v>
      </c>
      <c r="CD29" s="541">
        <f t="shared" si="54"/>
        <v>0</v>
      </c>
      <c r="CE29" s="539">
        <f t="shared" si="54"/>
        <v>0</v>
      </c>
      <c r="CF29" s="537">
        <f t="shared" si="54"/>
        <v>0</v>
      </c>
      <c r="CG29" s="538">
        <f t="shared" si="54"/>
        <v>0</v>
      </c>
      <c r="CH29" s="539">
        <f t="shared" si="54"/>
        <v>0</v>
      </c>
      <c r="CI29" s="540">
        <f t="shared" si="54"/>
        <v>0</v>
      </c>
      <c r="CJ29" s="539">
        <f t="shared" si="54"/>
        <v>0</v>
      </c>
      <c r="CK29" s="539">
        <f t="shared" si="54"/>
        <v>0</v>
      </c>
      <c r="CL29" s="541">
        <f t="shared" si="54"/>
        <v>0</v>
      </c>
      <c r="CM29" s="539">
        <f t="shared" si="54"/>
        <v>0</v>
      </c>
      <c r="CN29" s="1128">
        <f t="shared" si="4"/>
        <v>0</v>
      </c>
      <c r="CO29" s="1129"/>
      <c r="CP29" s="1123">
        <f>IF(CN29=0,0,LOOKUP(CN29,ﾃﾞｰﾀ入力!$AR$13:'ﾃﾞｰﾀ入力'!$AR$34,ﾃﾞｰﾀ入力!$AS$13:'ﾃﾞｰﾀ入力'!$AS$34))</f>
        <v>0</v>
      </c>
      <c r="CQ29" s="1123"/>
      <c r="CR29" s="294">
        <f t="shared" si="5"/>
        <v>0</v>
      </c>
      <c r="CS29" s="294">
        <f t="shared" si="6"/>
        <v>0</v>
      </c>
      <c r="CT29" s="294">
        <f t="shared" si="7"/>
        <v>0</v>
      </c>
      <c r="CU29" s="295">
        <f t="shared" si="12"/>
        <v>0</v>
      </c>
      <c r="CV29" s="296">
        <f>IF(H29=0,0,LOOKUP(H29,ﾃﾞｰﾀ入力!$C$3:'ﾃﾞｰﾀ入力'!$C$52,ﾃﾞｰﾀ入力!$E$3:'ﾃﾞｰﾀ入力'!$E$51))</f>
        <v>0</v>
      </c>
      <c r="CW29" s="297">
        <f>IF(H29=0,0,LOOKUP(H29,ﾃﾞｰﾀ入力!$C$3:'ﾃﾞｰﾀ入力'!$C$52,ﾃﾞｰﾀ入力!$F$3:'ﾃﾞｰﾀ入力'!$F$51))</f>
        <v>0</v>
      </c>
      <c r="CY29" s="69"/>
      <c r="CZ29" s="69"/>
      <c r="DA29" s="69"/>
    </row>
    <row r="30" spans="1:105" ht="22.5" customHeight="1" thickBot="1">
      <c r="A30" s="443">
        <f t="shared" si="8"/>
        <v>17</v>
      </c>
      <c r="B30" s="269" t="str">
        <f>ｼﾌﾄ原本!C21</f>
        <v>S.U</v>
      </c>
      <c r="C30" s="780" t="str">
        <f>ｼﾌﾄ原本!AF21</f>
        <v>X</v>
      </c>
      <c r="D30" s="435">
        <f>IF(COUNTIF($H$14:$H$30,17),VLOOKUP(17,$H$14:$CU$30,3,FALSE),0)</f>
        <v>0</v>
      </c>
      <c r="E30" s="423">
        <f>IF(COUNTIF($H$14:$H$30,17),VLOOKUP(17,$H$14:$CU$30,4,FALSE),0)</f>
        <v>0</v>
      </c>
      <c r="F30" s="426">
        <f>IF(COUNTIF($H$14:$H$30,17),VLOOKUP(17,$H$14:$CU$30,92,FALSE),0)</f>
        <v>0</v>
      </c>
      <c r="G30" s="436">
        <f>IF(COUNTIF($H$14:$H$30,17),VLOOKUP(17,$H$14:$CW$30,94,FALSE),0)</f>
        <v>0</v>
      </c>
      <c r="H30" s="810"/>
      <c r="I30" s="803">
        <f>IF(H30=0,0,LOOKUP(H30,ﾃﾞｰﾀ入力!$C$3:'ﾃﾞｰﾀ入力'!$C$40,ﾃﾞｰﾀ入力!$D$3:'ﾃﾞｰﾀ入力'!$D$40))</f>
        <v>0</v>
      </c>
      <c r="J30" s="817"/>
      <c r="K30" s="818"/>
      <c r="L30" s="657">
        <f t="shared" ref="L30:AQ30" si="55">IF(AND(L12&gt;=$J$30,L12&lt;$K$30),"*",0)</f>
        <v>0</v>
      </c>
      <c r="M30" s="658">
        <f t="shared" si="55"/>
        <v>0</v>
      </c>
      <c r="N30" s="659">
        <f t="shared" si="55"/>
        <v>0</v>
      </c>
      <c r="O30" s="660">
        <f t="shared" si="55"/>
        <v>0</v>
      </c>
      <c r="P30" s="552">
        <f t="shared" si="55"/>
        <v>0</v>
      </c>
      <c r="Q30" s="651">
        <f t="shared" si="55"/>
        <v>0</v>
      </c>
      <c r="R30" s="652">
        <f t="shared" si="55"/>
        <v>0</v>
      </c>
      <c r="S30" s="651">
        <f t="shared" si="55"/>
        <v>0</v>
      </c>
      <c r="T30" s="653">
        <f t="shared" si="55"/>
        <v>0</v>
      </c>
      <c r="U30" s="654">
        <f t="shared" si="55"/>
        <v>0</v>
      </c>
      <c r="V30" s="651">
        <f t="shared" si="55"/>
        <v>0</v>
      </c>
      <c r="W30" s="650">
        <f t="shared" si="55"/>
        <v>0</v>
      </c>
      <c r="X30" s="651">
        <f t="shared" si="55"/>
        <v>0</v>
      </c>
      <c r="Y30" s="651">
        <f t="shared" si="55"/>
        <v>0</v>
      </c>
      <c r="Z30" s="652">
        <f t="shared" si="55"/>
        <v>0</v>
      </c>
      <c r="AA30" s="651">
        <f t="shared" si="55"/>
        <v>0</v>
      </c>
      <c r="AB30" s="653">
        <f t="shared" si="55"/>
        <v>0</v>
      </c>
      <c r="AC30" s="654">
        <f t="shared" si="55"/>
        <v>0</v>
      </c>
      <c r="AD30" s="651">
        <f t="shared" si="55"/>
        <v>0</v>
      </c>
      <c r="AE30" s="650">
        <f t="shared" si="55"/>
        <v>0</v>
      </c>
      <c r="AF30" s="651">
        <f t="shared" si="55"/>
        <v>0</v>
      </c>
      <c r="AG30" s="651">
        <f t="shared" si="55"/>
        <v>0</v>
      </c>
      <c r="AH30" s="652">
        <f t="shared" si="55"/>
        <v>0</v>
      </c>
      <c r="AI30" s="651">
        <f t="shared" si="55"/>
        <v>0</v>
      </c>
      <c r="AJ30" s="653">
        <f t="shared" si="55"/>
        <v>0</v>
      </c>
      <c r="AK30" s="654">
        <f t="shared" si="55"/>
        <v>0</v>
      </c>
      <c r="AL30" s="651">
        <f t="shared" si="55"/>
        <v>0</v>
      </c>
      <c r="AM30" s="650">
        <f t="shared" si="55"/>
        <v>0</v>
      </c>
      <c r="AN30" s="651">
        <f t="shared" si="55"/>
        <v>0</v>
      </c>
      <c r="AO30" s="651">
        <f t="shared" si="55"/>
        <v>0</v>
      </c>
      <c r="AP30" s="652">
        <f t="shared" si="55"/>
        <v>0</v>
      </c>
      <c r="AQ30" s="651">
        <f t="shared" si="55"/>
        <v>0</v>
      </c>
      <c r="AR30" s="653">
        <f t="shared" ref="AR30:BW30" si="56">IF(AND(AR12&gt;=$J$30,AR12&lt;$K$30),"*",0)</f>
        <v>0</v>
      </c>
      <c r="AS30" s="654">
        <f t="shared" si="56"/>
        <v>0</v>
      </c>
      <c r="AT30" s="651">
        <f t="shared" si="56"/>
        <v>0</v>
      </c>
      <c r="AU30" s="650">
        <f t="shared" si="56"/>
        <v>0</v>
      </c>
      <c r="AV30" s="651">
        <f t="shared" si="56"/>
        <v>0</v>
      </c>
      <c r="AW30" s="651">
        <f t="shared" si="56"/>
        <v>0</v>
      </c>
      <c r="AX30" s="652">
        <f t="shared" si="56"/>
        <v>0</v>
      </c>
      <c r="AY30" s="651">
        <f t="shared" si="56"/>
        <v>0</v>
      </c>
      <c r="AZ30" s="653">
        <f t="shared" si="56"/>
        <v>0</v>
      </c>
      <c r="BA30" s="654">
        <f t="shared" si="56"/>
        <v>0</v>
      </c>
      <c r="BB30" s="651">
        <f t="shared" si="56"/>
        <v>0</v>
      </c>
      <c r="BC30" s="650">
        <f t="shared" si="56"/>
        <v>0</v>
      </c>
      <c r="BD30" s="651">
        <f t="shared" si="56"/>
        <v>0</v>
      </c>
      <c r="BE30" s="651">
        <f t="shared" si="56"/>
        <v>0</v>
      </c>
      <c r="BF30" s="652">
        <f t="shared" si="56"/>
        <v>0</v>
      </c>
      <c r="BG30" s="651">
        <f t="shared" si="56"/>
        <v>0</v>
      </c>
      <c r="BH30" s="653">
        <f t="shared" si="56"/>
        <v>0</v>
      </c>
      <c r="BI30" s="654">
        <f t="shared" si="56"/>
        <v>0</v>
      </c>
      <c r="BJ30" s="651">
        <f t="shared" si="56"/>
        <v>0</v>
      </c>
      <c r="BK30" s="650">
        <f t="shared" si="56"/>
        <v>0</v>
      </c>
      <c r="BL30" s="651">
        <f t="shared" si="56"/>
        <v>0</v>
      </c>
      <c r="BM30" s="651">
        <f t="shared" si="56"/>
        <v>0</v>
      </c>
      <c r="BN30" s="652">
        <f t="shared" si="56"/>
        <v>0</v>
      </c>
      <c r="BO30" s="651">
        <f t="shared" si="56"/>
        <v>0</v>
      </c>
      <c r="BP30" s="653">
        <f t="shared" si="56"/>
        <v>0</v>
      </c>
      <c r="BQ30" s="654">
        <f t="shared" si="56"/>
        <v>0</v>
      </c>
      <c r="BR30" s="651">
        <f t="shared" si="56"/>
        <v>0</v>
      </c>
      <c r="BS30" s="650">
        <f t="shared" si="56"/>
        <v>0</v>
      </c>
      <c r="BT30" s="651">
        <f t="shared" si="56"/>
        <v>0</v>
      </c>
      <c r="BU30" s="651">
        <f t="shared" si="56"/>
        <v>0</v>
      </c>
      <c r="BV30" s="652">
        <f t="shared" si="56"/>
        <v>0</v>
      </c>
      <c r="BW30" s="651">
        <f t="shared" si="56"/>
        <v>0</v>
      </c>
      <c r="BX30" s="653">
        <f t="shared" ref="BX30:CM30" si="57">IF(AND(BX12&gt;=$J$30,BX12&lt;$K$30),"*",0)</f>
        <v>0</v>
      </c>
      <c r="BY30" s="654">
        <f t="shared" si="57"/>
        <v>0</v>
      </c>
      <c r="BZ30" s="651">
        <f t="shared" si="57"/>
        <v>0</v>
      </c>
      <c r="CA30" s="650">
        <f t="shared" si="57"/>
        <v>0</v>
      </c>
      <c r="CB30" s="651">
        <f t="shared" si="57"/>
        <v>0</v>
      </c>
      <c r="CC30" s="651">
        <f t="shared" si="57"/>
        <v>0</v>
      </c>
      <c r="CD30" s="652">
        <f t="shared" si="57"/>
        <v>0</v>
      </c>
      <c r="CE30" s="651">
        <f t="shared" si="57"/>
        <v>0</v>
      </c>
      <c r="CF30" s="653">
        <f t="shared" si="57"/>
        <v>0</v>
      </c>
      <c r="CG30" s="654">
        <f t="shared" si="57"/>
        <v>0</v>
      </c>
      <c r="CH30" s="651">
        <f t="shared" si="57"/>
        <v>0</v>
      </c>
      <c r="CI30" s="650">
        <f t="shared" si="57"/>
        <v>0</v>
      </c>
      <c r="CJ30" s="651">
        <f t="shared" si="57"/>
        <v>0</v>
      </c>
      <c r="CK30" s="651">
        <f t="shared" si="57"/>
        <v>0</v>
      </c>
      <c r="CL30" s="652">
        <f t="shared" si="57"/>
        <v>0</v>
      </c>
      <c r="CM30" s="651">
        <f t="shared" si="57"/>
        <v>0</v>
      </c>
      <c r="CN30" s="1393">
        <f t="shared" si="4"/>
        <v>0</v>
      </c>
      <c r="CO30" s="1394"/>
      <c r="CP30" s="1392">
        <f>IF(CN30=0,0,LOOKUP(CN30,ﾃﾞｰﾀ入力!$AR$13:'ﾃﾞｰﾀ入力'!$AR$34,ﾃﾞｰﾀ入力!$AS$13:'ﾃﾞｰﾀ入力'!$AS$34))</f>
        <v>0</v>
      </c>
      <c r="CQ30" s="1392"/>
      <c r="CR30" s="307">
        <f t="shared" si="5"/>
        <v>0</v>
      </c>
      <c r="CS30" s="307">
        <f t="shared" si="6"/>
        <v>0</v>
      </c>
      <c r="CT30" s="307">
        <f t="shared" si="7"/>
        <v>0</v>
      </c>
      <c r="CU30" s="308">
        <f t="shared" si="12"/>
        <v>0</v>
      </c>
      <c r="CV30" s="309">
        <f>IF(H30=0,0,LOOKUP(H30,ﾃﾞｰﾀ入力!$C$3:'ﾃﾞｰﾀ入力'!$C$52,ﾃﾞｰﾀ入力!$E$3:'ﾃﾞｰﾀ入力'!$E$51))</f>
        <v>0</v>
      </c>
      <c r="CW30" s="310">
        <f>IF(H30=0,0,LOOKUP(H30,ﾃﾞｰﾀ入力!$C$3:'ﾃﾞｰﾀ入力'!$C$52,ﾃﾞｰﾀ入力!$F$3:'ﾃﾞｰﾀ入力'!$F$51))</f>
        <v>0</v>
      </c>
      <c r="CY30" s="69"/>
      <c r="CZ30" s="69"/>
      <c r="DA30" s="69"/>
    </row>
    <row r="31" spans="1:105" ht="22.5" customHeight="1" thickBot="1">
      <c r="A31" s="443">
        <f t="shared" si="8"/>
        <v>18</v>
      </c>
      <c r="B31" s="269" t="str">
        <f>ｼﾌﾄ原本!C22</f>
        <v>A.A</v>
      </c>
      <c r="C31" s="780" t="str">
        <f>ｼﾌﾄ原本!AF22</f>
        <v>X</v>
      </c>
      <c r="D31" s="435">
        <f>IF(COUNTIF($H$14:$H$30,18),VLOOKUP(18,$H$14:$CU$30,3,FALSE),0)</f>
        <v>0</v>
      </c>
      <c r="E31" s="429">
        <f>IF(COUNTIF($H$14:$H$30,18),VLOOKUP(18,$H$14:$CU$30,4,FALSE),0)</f>
        <v>0</v>
      </c>
      <c r="F31" s="430">
        <f>IF(COUNTIF($H$14:$H$30,18),VLOOKUP(18,$H$14:$CU$30,92,FALSE),0)</f>
        <v>0</v>
      </c>
      <c r="G31" s="431">
        <f>IF(COUNTIF($H$14:$H$30,18),VLOOKUP(18,$H$14:$CW$30,94,FALSE),0)</f>
        <v>0</v>
      </c>
      <c r="I31" s="311">
        <f>COUNT(H14:H30)</f>
        <v>8</v>
      </c>
      <c r="J31" s="382" t="s">
        <v>187</v>
      </c>
      <c r="K31" s="383"/>
      <c r="L31" s="1391">
        <f>(68-COUNT(L$14:O$30))/4</f>
        <v>0</v>
      </c>
      <c r="M31" s="1391"/>
      <c r="N31" s="1391"/>
      <c r="O31" s="1391"/>
      <c r="P31" s="1391">
        <f>(68-COUNT(P$14:S$30))/4</f>
        <v>0.5</v>
      </c>
      <c r="Q31" s="1391"/>
      <c r="R31" s="1391"/>
      <c r="S31" s="1391"/>
      <c r="T31" s="1391">
        <f>(68-COUNT(T$14:W$30))/4</f>
        <v>2</v>
      </c>
      <c r="U31" s="1391"/>
      <c r="V31" s="1391"/>
      <c r="W31" s="1391"/>
      <c r="X31" s="1391">
        <f>(68-COUNT(X$14:AA$30))/4</f>
        <v>2</v>
      </c>
      <c r="Y31" s="1391"/>
      <c r="Z31" s="1391"/>
      <c r="AA31" s="1391"/>
      <c r="AB31" s="1391">
        <f>(68-COUNT(AB$14:AE$30))/4</f>
        <v>3</v>
      </c>
      <c r="AC31" s="1391"/>
      <c r="AD31" s="1391"/>
      <c r="AE31" s="1391"/>
      <c r="AF31" s="1391">
        <f>(68-COUNT(AF$14:AI$30))/4</f>
        <v>3</v>
      </c>
      <c r="AG31" s="1391"/>
      <c r="AH31" s="1391"/>
      <c r="AI31" s="1391"/>
      <c r="AJ31" s="1391">
        <f>(68-COUNT(AJ$14:AM$30))/4</f>
        <v>3</v>
      </c>
      <c r="AK31" s="1391"/>
      <c r="AL31" s="1391"/>
      <c r="AM31" s="1391"/>
      <c r="AN31" s="1391">
        <f>(68-COUNT(AN$14:AQ$30))/4</f>
        <v>4</v>
      </c>
      <c r="AO31" s="1391"/>
      <c r="AP31" s="1391"/>
      <c r="AQ31" s="1391"/>
      <c r="AR31" s="1391">
        <f>(68-COUNT(AR$14:AU$30))/4</f>
        <v>4</v>
      </c>
      <c r="AS31" s="1391"/>
      <c r="AT31" s="1391"/>
      <c r="AU31" s="1391"/>
      <c r="AV31" s="1391">
        <f>(68-COUNT(AV$14:AY$30))/4</f>
        <v>5</v>
      </c>
      <c r="AW31" s="1391"/>
      <c r="AX31" s="1391"/>
      <c r="AY31" s="1391"/>
      <c r="AZ31" s="1391">
        <f>(68-COUNT(AZ$14:BC$30))/4</f>
        <v>4</v>
      </c>
      <c r="BA31" s="1391"/>
      <c r="BB31" s="1391"/>
      <c r="BC31" s="1391"/>
      <c r="BD31" s="1391">
        <f>(68-COUNT(BD$14:BG$30))/4</f>
        <v>5</v>
      </c>
      <c r="BE31" s="1391"/>
      <c r="BF31" s="1391"/>
      <c r="BG31" s="1391"/>
      <c r="BH31" s="1391">
        <f>(68-COUNT(BH$14:BK$30))/4</f>
        <v>4</v>
      </c>
      <c r="BI31" s="1391"/>
      <c r="BJ31" s="1391"/>
      <c r="BK31" s="1391"/>
      <c r="BL31" s="1391">
        <f>(68-COUNT(BL$14:BO$30))/4</f>
        <v>3</v>
      </c>
      <c r="BM31" s="1391"/>
      <c r="BN31" s="1391"/>
      <c r="BO31" s="1391"/>
      <c r="BP31" s="1391">
        <f>(68-COUNT(BP$14:BS$30))/4</f>
        <v>3</v>
      </c>
      <c r="BQ31" s="1391"/>
      <c r="BR31" s="1391"/>
      <c r="BS31" s="1391"/>
      <c r="BT31" s="1391">
        <f>(68-COUNT(BT$14:BW$30))/4</f>
        <v>3</v>
      </c>
      <c r="BU31" s="1391"/>
      <c r="BV31" s="1391"/>
      <c r="BW31" s="1391"/>
      <c r="BX31" s="1391">
        <f>(68-COUNT(BX$14:CA$30))/4</f>
        <v>3</v>
      </c>
      <c r="BY31" s="1391"/>
      <c r="BZ31" s="1391"/>
      <c r="CA31" s="1391"/>
      <c r="CB31" s="1391">
        <f>(68-COUNT(CB$14:CE$30))/4</f>
        <v>1.5</v>
      </c>
      <c r="CC31" s="1391"/>
      <c r="CD31" s="1391"/>
      <c r="CE31" s="1391"/>
      <c r="CF31" s="1391">
        <f>(68-COUNT(CF$14:CI$30))/4</f>
        <v>0</v>
      </c>
      <c r="CG31" s="1391"/>
      <c r="CH31" s="1391"/>
      <c r="CI31" s="1391"/>
      <c r="CJ31" s="1391">
        <f>(68-COUNT(CJ$14:CM$30))/4</f>
        <v>0</v>
      </c>
      <c r="CK31" s="1391"/>
      <c r="CL31" s="1391"/>
      <c r="CM31" s="1395"/>
      <c r="CN31" s="1159">
        <f>SUM(CN14:CN30)</f>
        <v>53</v>
      </c>
      <c r="CO31" s="1160"/>
      <c r="CP31" s="1141">
        <f>SUM(CP14:CP30)</f>
        <v>48.5</v>
      </c>
      <c r="CQ31" s="1141"/>
      <c r="CR31" s="312">
        <f>SUM(CR14:CR30)</f>
        <v>0</v>
      </c>
      <c r="CS31" s="312">
        <f>SUM(CS14:CS30)</f>
        <v>1.5</v>
      </c>
      <c r="CT31" s="312">
        <f>SUM(CT14:CT30)</f>
        <v>0</v>
      </c>
      <c r="CU31" s="313">
        <f ca="1">SUM(CU14:CU30)</f>
        <v>67348.375</v>
      </c>
      <c r="CV31" s="314"/>
      <c r="CW31" s="315">
        <f ca="1">SUM(CW14:CW30)</f>
        <v>3814</v>
      </c>
      <c r="CY31" s="69"/>
      <c r="CZ31" s="69"/>
      <c r="DA31" s="69"/>
    </row>
    <row r="32" spans="1:105" ht="22.5" customHeight="1" thickBot="1">
      <c r="A32" s="443">
        <f t="shared" si="8"/>
        <v>19</v>
      </c>
      <c r="B32" s="269" t="str">
        <f>ｼﾌﾄ原本!C23</f>
        <v>E.U</v>
      </c>
      <c r="C32" s="782" t="str">
        <f>ｼﾌﾄ原本!AF23</f>
        <v>15-L</v>
      </c>
      <c r="D32" s="435">
        <f>IF(COUNTIF($H$14:$H$30,19),VLOOKUP(19,$H$14:$CU$30,3,FALSE),0)</f>
        <v>18</v>
      </c>
      <c r="E32" s="429">
        <f>IF(COUNTIF($H$14:$H$30,19),VLOOKUP(19,$H$14:$CU$30,4,FALSE),0)</f>
        <v>22.75</v>
      </c>
      <c r="F32" s="430">
        <f ca="1">IF(COUNTIF($H$14:$H$30,19),VLOOKUP(19,$H$14:$CU$30,92,FALSE),0)</f>
        <v>5746.875</v>
      </c>
      <c r="G32" s="431">
        <f ca="1">IF(COUNTIF($H$14:$H$30,19),VLOOKUP(19,$H$14:$CW$30,94,FALSE),0)</f>
        <v>816</v>
      </c>
      <c r="I32" s="316"/>
      <c r="J32" s="1474" t="s">
        <v>188</v>
      </c>
      <c r="K32" s="1475"/>
      <c r="L32" s="1300" t="str">
        <f>IF(ISERROR(L3*1000/(L31-L8-L10)),"",(L3*1000/(L31-L8-L10)))</f>
        <v/>
      </c>
      <c r="M32" s="1300"/>
      <c r="N32" s="1300"/>
      <c r="O32" s="1300"/>
      <c r="P32" s="1300">
        <f>IF(ISERROR(P3*1000/(P31-P8-P10)),"",(P3*1000/(P31-P8-P10)))</f>
        <v>0</v>
      </c>
      <c r="Q32" s="1300"/>
      <c r="R32" s="1300"/>
      <c r="S32" s="1300"/>
      <c r="T32" s="1300">
        <f>IF(ISERROR(T3*1000/(T31-T8-T10)),"",(T3*1000/(T31-T8-T10)))</f>
        <v>0</v>
      </c>
      <c r="U32" s="1300"/>
      <c r="V32" s="1300"/>
      <c r="W32" s="1300"/>
      <c r="X32" s="1300">
        <f>IF(ISERROR(X3*1000/(X31-X8-X10)),"",X3*1000/(X31-X8-X10))</f>
        <v>3500</v>
      </c>
      <c r="Y32" s="1300"/>
      <c r="Z32" s="1300"/>
      <c r="AA32" s="1300"/>
      <c r="AB32" s="1300">
        <f>IF(ISERROR(AB3*1000/(AB31-AB8-AB10)),"",AB3*1000/(AB31-AB8-AB10))</f>
        <v>4333.333333333333</v>
      </c>
      <c r="AC32" s="1300"/>
      <c r="AD32" s="1300"/>
      <c r="AE32" s="1300"/>
      <c r="AF32" s="1300">
        <f>IF(ISERROR(AF3*1000/(AF31-AF8-AF10)),"",AF3*1000/(AF31-AF8-AF10))</f>
        <v>4333.333333333333</v>
      </c>
      <c r="AG32" s="1300"/>
      <c r="AH32" s="1300"/>
      <c r="AI32" s="1300"/>
      <c r="AJ32" s="1300">
        <f>IF(ISERROR(AJ3*1000/(AJ31-AJ8-AJ10)),"",AJ3*1000/(AJ31-AJ8-AJ10))</f>
        <v>6000</v>
      </c>
      <c r="AK32" s="1300"/>
      <c r="AL32" s="1300"/>
      <c r="AM32" s="1300"/>
      <c r="AN32" s="1300">
        <f>IF(ISERROR(AN3*1000/(AN31-AN8-AN10)),"",AN3*1000/(AN31-AN8-AN10))</f>
        <v>7000</v>
      </c>
      <c r="AO32" s="1300"/>
      <c r="AP32" s="1300"/>
      <c r="AQ32" s="1300"/>
      <c r="AR32" s="1300">
        <f>IF(ISERROR(AR3*1000/(AR31-AR8-AR10)),"",AR3*1000/(AR31-AR8-AR10))</f>
        <v>7750</v>
      </c>
      <c r="AS32" s="1300"/>
      <c r="AT32" s="1300"/>
      <c r="AU32" s="1300"/>
      <c r="AV32" s="1300">
        <f>IF(ISERROR(AV3*1000/(AV31-AV8-AV10)),"",AV3*1000/(AV31-AV8-AV10))</f>
        <v>6000</v>
      </c>
      <c r="AW32" s="1300"/>
      <c r="AX32" s="1300"/>
      <c r="AY32" s="1300"/>
      <c r="AZ32" s="1300">
        <f>IF(ISERROR(AZ3*1000/(AZ31-AZ8-AZ10)),"",AZ3*1000/(AZ31-AZ8-AZ10))</f>
        <v>8000</v>
      </c>
      <c r="BA32" s="1300"/>
      <c r="BB32" s="1300"/>
      <c r="BC32" s="1300"/>
      <c r="BD32" s="1300">
        <f>IF(ISERROR(BD3*1000/(BD31-BD8-BD10)),"",BD3*1000/(BD31-BD8-BD10))</f>
        <v>6000</v>
      </c>
      <c r="BE32" s="1300"/>
      <c r="BF32" s="1300"/>
      <c r="BG32" s="1300"/>
      <c r="BH32" s="1300">
        <f>IF(ISERROR(BH3*1000/(BH31-BH8-BH10)),"",BH3*1000/(BH31-BH8-BH10))</f>
        <v>5250</v>
      </c>
      <c r="BI32" s="1300"/>
      <c r="BJ32" s="1300"/>
      <c r="BK32" s="1300"/>
      <c r="BL32" s="1300">
        <f>IF(ISERROR(BL3*1000/(BL31-BL8-BL10)),"",BL3*1000/(BL31-BL8-BL10))</f>
        <v>5000</v>
      </c>
      <c r="BM32" s="1300"/>
      <c r="BN32" s="1300"/>
      <c r="BO32" s="1300"/>
      <c r="BP32" s="1300">
        <f>IF(ISERROR(BP3*1000/(BP31-BP8-BP10)),"",BP3*1000/(BP31-BP8-BP10))</f>
        <v>5333.333333333333</v>
      </c>
      <c r="BQ32" s="1300"/>
      <c r="BR32" s="1300"/>
      <c r="BS32" s="1300"/>
      <c r="BT32" s="1300">
        <f>IF(ISERROR(BT3*1000/(BT31-BT8-BT10)),"",BT3*1000/(BT31-BT8-BT10))</f>
        <v>4000</v>
      </c>
      <c r="BU32" s="1300"/>
      <c r="BV32" s="1300"/>
      <c r="BW32" s="1300"/>
      <c r="BX32" s="1300">
        <f>IF(ISERROR(BX3*1000/(BX31-BX8-BX10)),"",BX3*1000/(BX31-BX8-BX10))</f>
        <v>1333.3333333333333</v>
      </c>
      <c r="BY32" s="1300"/>
      <c r="BZ32" s="1300"/>
      <c r="CA32" s="1300"/>
      <c r="CB32" s="1300">
        <f>IF(ISERROR(CB3*1000/(CB31-CB8-CB10)),"",CB3*1000/(CB31-CB8-CB10))</f>
        <v>0</v>
      </c>
      <c r="CC32" s="1300"/>
      <c r="CD32" s="1300"/>
      <c r="CE32" s="1300"/>
      <c r="CF32" s="1300" t="str">
        <f>IF(ISERROR(CF3*1000/(CF31-CF8-CF10)),"",(CF3*1000/(CF31-CF8-CF10)))</f>
        <v/>
      </c>
      <c r="CG32" s="1300"/>
      <c r="CH32" s="1300"/>
      <c r="CI32" s="1300"/>
      <c r="CJ32" s="1300" t="str">
        <f>IF(ISERROR(CJ3*1000/(CJ31-CJ8-CJ10)),"",(CJ3*1000/(CJ31-CJ8-CJ10)))</f>
        <v/>
      </c>
      <c r="CK32" s="1300"/>
      <c r="CL32" s="1300"/>
      <c r="CM32" s="1347"/>
      <c r="CN32" s="238"/>
      <c r="CO32" s="238"/>
      <c r="CP32" s="64"/>
      <c r="CT32" s="64"/>
      <c r="CU32" s="64"/>
      <c r="CV32" s="64"/>
    </row>
    <row r="33" spans="1:126" ht="22.5" customHeight="1" thickBot="1">
      <c r="A33" s="443">
        <f t="shared" si="8"/>
        <v>20</v>
      </c>
      <c r="B33" s="269" t="str">
        <f>ｼﾌﾄ原本!C24</f>
        <v>S.S</v>
      </c>
      <c r="C33" s="780" t="str">
        <f>ｼﾌﾄ原本!AF24</f>
        <v>X</v>
      </c>
      <c r="D33" s="435">
        <f>IF(COUNTIF($H$14:$H$30,20),VLOOKUP(20,$H$14:$CU$30,3,FALSE),0)</f>
        <v>0</v>
      </c>
      <c r="E33" s="429">
        <f>IF(COUNTIF($H$14:$H$30,20),VLOOKUP(20,$H$14:$CU$30,4,FALSE),0)</f>
        <v>0</v>
      </c>
      <c r="F33" s="430">
        <f>IF(COUNTIF($H$14:$H$30,20),VLOOKUP(20,$H$14:$CU$30,92,FALSE),0)</f>
        <v>0</v>
      </c>
      <c r="G33" s="431">
        <f>IF(COUNTIF($H$14:$H$30,20),VLOOKUP(20,$H$14:$CW$30,94,FALSE),0)</f>
        <v>0</v>
      </c>
      <c r="I33" s="225"/>
      <c r="J33" s="226"/>
      <c r="K33" s="318"/>
      <c r="L33" s="384"/>
      <c r="M33" s="172"/>
      <c r="N33" s="64"/>
      <c r="O33" s="64"/>
      <c r="P33" s="64"/>
      <c r="Q33" s="69"/>
      <c r="R33" s="69"/>
      <c r="S33" s="69"/>
      <c r="AB33" s="1360">
        <v>1</v>
      </c>
      <c r="AC33" s="1360"/>
      <c r="AD33" s="1360"/>
      <c r="AE33" s="1360"/>
      <c r="AF33" s="1361" t="s">
        <v>60</v>
      </c>
      <c r="AG33" s="1361"/>
      <c r="AH33" s="1361"/>
      <c r="AI33" s="1361"/>
      <c r="CP33" s="64"/>
      <c r="CT33" s="64"/>
      <c r="CU33" s="64"/>
      <c r="CV33" s="64"/>
    </row>
    <row r="34" spans="1:126" ht="22.5" customHeight="1" thickBot="1">
      <c r="A34" s="443">
        <f t="shared" si="8"/>
        <v>21</v>
      </c>
      <c r="B34" s="269" t="str">
        <f>ｼﾌﾄ原本!C25</f>
        <v>S.K</v>
      </c>
      <c r="C34" s="780" t="str">
        <f>ｼﾌﾄ原本!AF25</f>
        <v>X</v>
      </c>
      <c r="D34" s="435">
        <f>IF(COUNTIF($H$14:$H$30,21),VLOOKUP(21,$H$14:$CU$30,3,FALSE),0)</f>
        <v>0</v>
      </c>
      <c r="E34" s="429">
        <f>IF(COUNTIF($H$14:$H$30,21),VLOOKUP(21,$H$14:$CU$30,4,FALSE),0)</f>
        <v>0</v>
      </c>
      <c r="F34" s="430">
        <f>IF(COUNTIF($H$14:$H$30,21),VLOOKUP(21,$H$14:$CU$30,92,FALSE),0)</f>
        <v>0</v>
      </c>
      <c r="G34" s="431">
        <f>IF(COUNTIF($H$14:$H$30,21),VLOOKUP(21,$H$14:$CW$30,94,FALSE),0)</f>
        <v>0</v>
      </c>
      <c r="I34" s="317"/>
      <c r="J34" s="1195" t="s">
        <v>189</v>
      </c>
      <c r="K34" s="1196"/>
      <c r="L34" s="1197" t="s">
        <v>190</v>
      </c>
      <c r="M34" s="1197"/>
      <c r="N34" s="1197"/>
      <c r="O34" s="1197"/>
      <c r="P34" s="1197"/>
      <c r="Q34" s="1197"/>
      <c r="R34" s="1197"/>
      <c r="S34" s="1197"/>
      <c r="T34" s="1197"/>
      <c r="U34" s="1197"/>
      <c r="V34" s="1197"/>
      <c r="W34" s="1197"/>
      <c r="Z34" s="1193" t="s">
        <v>59</v>
      </c>
      <c r="AA34" s="1153"/>
      <c r="AB34" s="1153"/>
      <c r="AC34" s="1153"/>
      <c r="AD34" s="1153"/>
      <c r="AE34" s="1153"/>
      <c r="AF34" s="1153"/>
      <c r="AG34" s="1153"/>
      <c r="AH34" s="1153"/>
      <c r="AI34" s="1153"/>
      <c r="AJ34" s="1153"/>
      <c r="AK34" s="1153"/>
      <c r="AL34" s="1153"/>
      <c r="AM34" s="1153"/>
      <c r="AN34" s="1153"/>
      <c r="AO34" s="1153"/>
      <c r="AP34" s="1153"/>
      <c r="AQ34" s="1153"/>
      <c r="AR34" s="1153"/>
      <c r="AS34" s="1153"/>
      <c r="AT34" s="1153"/>
      <c r="AU34" s="1153"/>
      <c r="AV34" s="1153"/>
      <c r="AW34" s="1153"/>
      <c r="AX34" s="1153"/>
      <c r="AY34" s="1153"/>
      <c r="AZ34" s="1153"/>
      <c r="BA34" s="1153"/>
      <c r="BB34" s="1153"/>
      <c r="BC34" s="1153"/>
      <c r="BD34" s="1153"/>
      <c r="BE34" s="1153"/>
      <c r="BF34" s="1153"/>
      <c r="BG34" s="1154"/>
      <c r="BH34" s="1152" t="s">
        <v>1</v>
      </c>
      <c r="BI34" s="1153"/>
      <c r="BJ34" s="1153"/>
      <c r="BK34" s="1153"/>
      <c r="BL34" s="1153"/>
      <c r="BM34" s="1153"/>
      <c r="BN34" s="1153"/>
      <c r="BO34" s="1153"/>
      <c r="BP34" s="1153"/>
      <c r="BQ34" s="1153"/>
      <c r="BR34" s="1153"/>
      <c r="BS34" s="1153"/>
      <c r="BT34" s="1153"/>
      <c r="BU34" s="1154"/>
      <c r="BV34" s="1152" t="s">
        <v>11</v>
      </c>
      <c r="BW34" s="1153"/>
      <c r="BX34" s="1153"/>
      <c r="BY34" s="1153"/>
      <c r="BZ34" s="1153"/>
      <c r="CA34" s="1153"/>
      <c r="CB34" s="1153"/>
      <c r="CC34" s="1153"/>
      <c r="CD34" s="1153"/>
      <c r="CE34" s="1153"/>
      <c r="CF34" s="1153"/>
      <c r="CG34" s="1153"/>
      <c r="CH34" s="1153"/>
      <c r="CI34" s="1154"/>
      <c r="CP34" s="64"/>
      <c r="CT34" s="64"/>
      <c r="CU34" s="64"/>
      <c r="CV34" s="64"/>
    </row>
    <row r="35" spans="1:126" ht="22.5" customHeight="1">
      <c r="A35" s="443">
        <f t="shared" si="8"/>
        <v>22</v>
      </c>
      <c r="B35" s="269">
        <f>ｼﾌﾄ原本!C26</f>
        <v>0</v>
      </c>
      <c r="C35" s="780">
        <f>ｼﾌﾄ原本!AF26</f>
        <v>0</v>
      </c>
      <c r="D35" s="435">
        <f>IF(COUNTIF($H$14:$H$30,22),VLOOKUP(22,$H$14:$CU$30,3,FALSE),0)</f>
        <v>0</v>
      </c>
      <c r="E35" s="429">
        <f>IF(COUNTIF($H$14:$H$30,22),VLOOKUP(22,$H$14:$CU$30,4,FALSE),0)</f>
        <v>0</v>
      </c>
      <c r="F35" s="430">
        <f>IF(COUNTIF($H$14:$H$30,22),VLOOKUP(22,$H$14:$CU$30,92,FALSE),0)</f>
        <v>0</v>
      </c>
      <c r="G35" s="431">
        <f>IF(COUNTIF($H$14:$H$30,22),VLOOKUP(22,$H$14:$CW$30,94,FALSE),0)</f>
        <v>0</v>
      </c>
      <c r="I35" s="385" t="s">
        <v>89</v>
      </c>
      <c r="J35" s="1315">
        <f>CN3*1000</f>
        <v>270000</v>
      </c>
      <c r="K35" s="1315"/>
      <c r="L35" s="1315"/>
      <c r="M35" s="1315"/>
      <c r="N35" s="1315"/>
      <c r="O35" s="1315"/>
      <c r="P35" s="1315"/>
      <c r="Q35" s="1315"/>
      <c r="R35" s="1315"/>
      <c r="S35" s="1315"/>
      <c r="T35" s="1315"/>
      <c r="U35" s="1315"/>
      <c r="V35" s="1315"/>
      <c r="W35" s="1315"/>
      <c r="Z35" s="1356">
        <f>CHOOSE($AB$33,'セールスアクション '!B5,'セールスアクション '!B13,'セールスアクション '!B21,'セールスアクション '!B29,'セールスアクション '!B37)</f>
        <v>0</v>
      </c>
      <c r="AA35" s="1355"/>
      <c r="AB35" s="1355"/>
      <c r="AC35" s="1355"/>
      <c r="AD35" s="1355"/>
      <c r="AE35" s="1355"/>
      <c r="AF35" s="1355"/>
      <c r="AG35" s="1355"/>
      <c r="AH35" s="1355"/>
      <c r="AI35" s="1355"/>
      <c r="AJ35" s="1355"/>
      <c r="AK35" s="1355"/>
      <c r="AL35" s="1355"/>
      <c r="AM35" s="1355"/>
      <c r="AN35" s="1355"/>
      <c r="AO35" s="1355"/>
      <c r="AP35" s="1355"/>
      <c r="AQ35" s="1355"/>
      <c r="AR35" s="1355"/>
      <c r="AS35" s="1355"/>
      <c r="AT35" s="1355"/>
      <c r="AU35" s="1355"/>
      <c r="AV35" s="1355"/>
      <c r="AW35" s="1355"/>
      <c r="AX35" s="1355"/>
      <c r="AY35" s="1355"/>
      <c r="AZ35" s="1355">
        <f>CHOOSE($AB$33,'セールスアクション '!I5,'セールスアクション '!I13,'セールスアクション '!I21,'セールスアクション '!I29,'セールスアクション '!I37)</f>
        <v>0</v>
      </c>
      <c r="BA35" s="1355"/>
      <c r="BB35" s="1355"/>
      <c r="BC35" s="1355"/>
      <c r="BD35" s="1355"/>
      <c r="BE35" s="1355"/>
      <c r="BF35" s="1322"/>
      <c r="BG35" s="1322"/>
      <c r="BH35" s="1365">
        <f>CHOOSE($CA$1,PMC.D!D6,PMC.D!D15,PMC.D!D24,PMC.D!D33,PMC.D!D42,PMC.D!D51)</f>
        <v>0</v>
      </c>
      <c r="BI35" s="1366"/>
      <c r="BJ35" s="1366"/>
      <c r="BK35" s="1366"/>
      <c r="BL35" s="1366"/>
      <c r="BM35" s="1366"/>
      <c r="BN35" s="1366"/>
      <c r="BO35" s="1366"/>
      <c r="BP35" s="1366"/>
      <c r="BQ35" s="1366"/>
      <c r="BR35" s="1366"/>
      <c r="BS35" s="1367"/>
      <c r="BT35" s="1322"/>
      <c r="BU35" s="1322"/>
      <c r="BV35" s="1362">
        <f>CHOOSE($CA$1,PMC.D!J6,PMC.D!J15,PMC.D!J24,PMC.D!J33,PMC.D!J42,PMC.D!J51)</f>
        <v>0</v>
      </c>
      <c r="BW35" s="1363"/>
      <c r="BX35" s="1363"/>
      <c r="BY35" s="1363"/>
      <c r="BZ35" s="1363"/>
      <c r="CA35" s="1363"/>
      <c r="CB35" s="1363"/>
      <c r="CC35" s="1363"/>
      <c r="CD35" s="1363"/>
      <c r="CE35" s="1363"/>
      <c r="CF35" s="1363"/>
      <c r="CG35" s="1364"/>
      <c r="CH35" s="1322"/>
      <c r="CI35" s="1370"/>
      <c r="CP35" s="64"/>
      <c r="CT35" s="64"/>
      <c r="CU35" s="64"/>
      <c r="CV35" s="64"/>
    </row>
    <row r="36" spans="1:126" ht="22.5" customHeight="1">
      <c r="A36" s="443">
        <f t="shared" si="8"/>
        <v>23</v>
      </c>
      <c r="B36" s="269">
        <f>ｼﾌﾄ原本!C27</f>
        <v>0</v>
      </c>
      <c r="C36" s="780">
        <f>ｼﾌﾄ原本!AF27</f>
        <v>0</v>
      </c>
      <c r="D36" s="435">
        <f>IF(COUNTIF($H$14:$H$30,23),VLOOKUP(23,$H$14:$CU$30,3,FALSE),0)</f>
        <v>0</v>
      </c>
      <c r="E36" s="429">
        <f>IF(COUNTIF($H$14:$H$30,23),VLOOKUP(23,$H$14:$CU$30,4,FALSE),0)</f>
        <v>0</v>
      </c>
      <c r="F36" s="430">
        <f>IF(COUNTIF($H$14:$H$30,23),VLOOKUP(23,$H$14:$CU$30,92,FALSE),0)</f>
        <v>0</v>
      </c>
      <c r="G36" s="431">
        <f>IF(COUNTIF($H$14:$H$30,23),VLOOKUP(23,$H$14:$CW$30,94,FALSE),0)</f>
        <v>0</v>
      </c>
      <c r="I36" s="385" t="s">
        <v>191</v>
      </c>
      <c r="J36" s="1155">
        <f>CHOOSE(CA1,ﾃﾞｰﾀ入力!W4,ﾃﾞｰﾀ入力!W5,ﾃﾞｰﾀ入力!W6,ﾃﾞｰﾀ入力!W7,ﾃﾞｰﾀ入力!W8,ﾃﾞｰﾀ入力!W9)</f>
        <v>361</v>
      </c>
      <c r="K36" s="1155"/>
      <c r="L36" s="1155"/>
      <c r="M36" s="1155"/>
      <c r="N36" s="1155"/>
      <c r="O36" s="1155"/>
      <c r="P36" s="1155"/>
      <c r="Q36" s="1155"/>
      <c r="R36" s="1155"/>
      <c r="S36" s="1155"/>
      <c r="T36" s="1155"/>
      <c r="U36" s="1155"/>
      <c r="V36" s="1155"/>
      <c r="W36" s="1155"/>
      <c r="Z36" s="1318">
        <f>CHOOSE($AB$33,'セールスアクション '!B6,'セールスアクション '!B14,'セールスアクション '!B22,'セールスアクション '!B30,'セールスアクション '!B38)</f>
        <v>0</v>
      </c>
      <c r="AA36" s="1319"/>
      <c r="AB36" s="1319"/>
      <c r="AC36" s="1319"/>
      <c r="AD36" s="1319"/>
      <c r="AE36" s="1319"/>
      <c r="AF36" s="1319"/>
      <c r="AG36" s="1319"/>
      <c r="AH36" s="1319"/>
      <c r="AI36" s="1319"/>
      <c r="AJ36" s="1319"/>
      <c r="AK36" s="1319"/>
      <c r="AL36" s="1319"/>
      <c r="AM36" s="1319"/>
      <c r="AN36" s="1319"/>
      <c r="AO36" s="1319"/>
      <c r="AP36" s="1319"/>
      <c r="AQ36" s="1319"/>
      <c r="AR36" s="1319"/>
      <c r="AS36" s="1319"/>
      <c r="AT36" s="1319"/>
      <c r="AU36" s="1319"/>
      <c r="AV36" s="1319"/>
      <c r="AW36" s="1319"/>
      <c r="AX36" s="1319"/>
      <c r="AY36" s="1319"/>
      <c r="AZ36" s="1319">
        <f>CHOOSE($AB$33,'セールスアクション '!I6,'セールスアクション '!I14,'セールスアクション '!I22,'セールスアクション '!I30,'セールスアクション '!I38)</f>
        <v>0</v>
      </c>
      <c r="BA36" s="1319"/>
      <c r="BB36" s="1319"/>
      <c r="BC36" s="1319"/>
      <c r="BD36" s="1319"/>
      <c r="BE36" s="1319"/>
      <c r="BF36" s="1127"/>
      <c r="BG36" s="1127"/>
      <c r="BH36" s="1348">
        <f>CHOOSE($CA$1,PMC.D!D7,PMC.D!D16,PMC.D!D25,PMC.D!D34,PMC.D!D43,PMC.D!D52)</f>
        <v>0</v>
      </c>
      <c r="BI36" s="1349"/>
      <c r="BJ36" s="1349"/>
      <c r="BK36" s="1349"/>
      <c r="BL36" s="1349"/>
      <c r="BM36" s="1349"/>
      <c r="BN36" s="1349"/>
      <c r="BO36" s="1349"/>
      <c r="BP36" s="1349"/>
      <c r="BQ36" s="1349"/>
      <c r="BR36" s="1349"/>
      <c r="BS36" s="1350"/>
      <c r="BT36" s="1127"/>
      <c r="BU36" s="1127"/>
      <c r="BV36" s="1348">
        <f>CHOOSE($CA$1,PMC.D!J7,PMC.D!J16,PMC.D!J25,PMC.D!J34,PMC.D!J43,PMC.D!J52)</f>
        <v>0</v>
      </c>
      <c r="BW36" s="1349"/>
      <c r="BX36" s="1349"/>
      <c r="BY36" s="1349"/>
      <c r="BZ36" s="1349"/>
      <c r="CA36" s="1349"/>
      <c r="CB36" s="1349"/>
      <c r="CC36" s="1349"/>
      <c r="CD36" s="1349"/>
      <c r="CE36" s="1349"/>
      <c r="CF36" s="1349"/>
      <c r="CG36" s="1350"/>
      <c r="CH36" s="1127"/>
      <c r="CI36" s="1371"/>
      <c r="CP36" s="64"/>
      <c r="CT36" s="64"/>
      <c r="CU36" s="64"/>
      <c r="CV36" s="64"/>
    </row>
    <row r="37" spans="1:126" ht="22.5" customHeight="1">
      <c r="A37" s="443">
        <f t="shared" si="8"/>
        <v>24</v>
      </c>
      <c r="B37" s="269">
        <f>ｼﾌﾄ原本!C28</f>
        <v>0</v>
      </c>
      <c r="C37" s="782">
        <f>ｼﾌﾄ原本!AF28</f>
        <v>0</v>
      </c>
      <c r="D37" s="435">
        <f>IF(COUNTIF($H$14:$H$30,24),VLOOKUP(24,$H$14:$CU$30,3,FALSE),0)</f>
        <v>0</v>
      </c>
      <c r="E37" s="429">
        <f>IF(COUNTIF($H$14:$H$30,24),VLOOKUP(24,$H$14:$CU$30,4,FALSE),0)</f>
        <v>0</v>
      </c>
      <c r="F37" s="430">
        <f>IF(COUNTIF($H$14:$H$30,24),VLOOKUP(24,$H$14:$CU$30,92,FALSE),0)</f>
        <v>0</v>
      </c>
      <c r="G37" s="431">
        <f>IF(COUNTIF($H$14:$H$30,24),VLOOKUP(24,$H$14:$CW$30,94,FALSE),0)</f>
        <v>0</v>
      </c>
      <c r="I37" s="385" t="s">
        <v>192</v>
      </c>
      <c r="J37" s="1315">
        <f ca="1">J35/J40</f>
        <v>5567.0103092783502</v>
      </c>
      <c r="K37" s="1315"/>
      <c r="L37" s="1169">
        <f>J35/L40</f>
        <v>6923.0769230769229</v>
      </c>
      <c r="M37" s="1169"/>
      <c r="N37" s="1169"/>
      <c r="O37" s="1169"/>
      <c r="P37" s="1169"/>
      <c r="Q37" s="1169"/>
      <c r="R37" s="1169"/>
      <c r="S37" s="1169"/>
      <c r="T37" s="1169"/>
      <c r="U37" s="1169"/>
      <c r="V37" s="1169"/>
      <c r="W37" s="1169"/>
      <c r="Z37" s="1318">
        <f>CHOOSE($AB$33,'セールスアクション '!B7,'セールスアクション '!B15,'セールスアクション '!B23,'セールスアクション '!B31,'セールスアクション '!B39)</f>
        <v>0</v>
      </c>
      <c r="AA37" s="1319"/>
      <c r="AB37" s="1319"/>
      <c r="AC37" s="1319"/>
      <c r="AD37" s="1319"/>
      <c r="AE37" s="1319"/>
      <c r="AF37" s="1319"/>
      <c r="AG37" s="1319"/>
      <c r="AH37" s="1319"/>
      <c r="AI37" s="1319"/>
      <c r="AJ37" s="1319"/>
      <c r="AK37" s="1319"/>
      <c r="AL37" s="1319"/>
      <c r="AM37" s="1319"/>
      <c r="AN37" s="1319"/>
      <c r="AO37" s="1319"/>
      <c r="AP37" s="1319"/>
      <c r="AQ37" s="1319"/>
      <c r="AR37" s="1319"/>
      <c r="AS37" s="1319"/>
      <c r="AT37" s="1319"/>
      <c r="AU37" s="1319"/>
      <c r="AV37" s="1319"/>
      <c r="AW37" s="1319"/>
      <c r="AX37" s="1319"/>
      <c r="AY37" s="1319"/>
      <c r="AZ37" s="1319">
        <f>CHOOSE($AB$33,'セールスアクション '!I7,'セールスアクション '!I15,'セールスアクション '!I23,'セールスアクション '!I31,'セールスアクション '!I39)</f>
        <v>0</v>
      </c>
      <c r="BA37" s="1319"/>
      <c r="BB37" s="1319"/>
      <c r="BC37" s="1319"/>
      <c r="BD37" s="1319"/>
      <c r="BE37" s="1319"/>
      <c r="BF37" s="1127"/>
      <c r="BG37" s="1127"/>
      <c r="BH37" s="1348">
        <f>CHOOSE($CA$1,PMC.D!D8,PMC.D!D17,PMC.D!D26,PMC.D!D35,PMC.D!D44,PMC.D!D53)</f>
        <v>0</v>
      </c>
      <c r="BI37" s="1349"/>
      <c r="BJ37" s="1349"/>
      <c r="BK37" s="1349"/>
      <c r="BL37" s="1349"/>
      <c r="BM37" s="1349"/>
      <c r="BN37" s="1349"/>
      <c r="BO37" s="1349"/>
      <c r="BP37" s="1349"/>
      <c r="BQ37" s="1349"/>
      <c r="BR37" s="1349"/>
      <c r="BS37" s="1350"/>
      <c r="BT37" s="1127"/>
      <c r="BU37" s="1127"/>
      <c r="BV37" s="1348">
        <f>CHOOSE($CA$1,PMC.D!J8,PMC.D!J17,PMC.D!J26,PMC.D!J35,PMC.D!J44,PMC.D!J53)</f>
        <v>0</v>
      </c>
      <c r="BW37" s="1349"/>
      <c r="BX37" s="1349"/>
      <c r="BY37" s="1349"/>
      <c r="BZ37" s="1349"/>
      <c r="CA37" s="1349"/>
      <c r="CB37" s="1349"/>
      <c r="CC37" s="1349"/>
      <c r="CD37" s="1349"/>
      <c r="CE37" s="1349"/>
      <c r="CF37" s="1349"/>
      <c r="CG37" s="1350"/>
      <c r="CH37" s="1127"/>
      <c r="CI37" s="1371"/>
      <c r="CP37" s="64"/>
      <c r="CT37" s="64"/>
      <c r="CU37" s="64"/>
      <c r="CV37" s="64"/>
    </row>
    <row r="38" spans="1:126" ht="22.5" customHeight="1">
      <c r="A38" s="443">
        <f t="shared" si="8"/>
        <v>25</v>
      </c>
      <c r="B38" s="269">
        <f>ｼﾌﾄ原本!C29</f>
        <v>0</v>
      </c>
      <c r="C38" s="782">
        <f>ｼﾌﾄ原本!AF29</f>
        <v>0</v>
      </c>
      <c r="D38" s="435">
        <f>IF(COUNTIF($H$14:$H$30,25),VLOOKUP(25,$H$14:$CU$30,3,FALSE),0)</f>
        <v>0</v>
      </c>
      <c r="E38" s="429">
        <f>IF(COUNTIF($H$14:$H$30,25),VLOOKUP(25,$H$14:$CU$30,4,FALSE),0)</f>
        <v>0</v>
      </c>
      <c r="F38" s="430">
        <f>IF(COUNTIF($H$14:$H$30,25),VLOOKUP(25,$H$14:$CU$30,92,FALSE),0)</f>
        <v>0</v>
      </c>
      <c r="G38" s="431">
        <f>IF(COUNTIF($H$14:$H$30,25),VLOOKUP(25,$H$14:$CW$30,94,FALSE),0)</f>
        <v>0</v>
      </c>
      <c r="I38" s="385" t="s">
        <v>193</v>
      </c>
      <c r="J38" s="1480">
        <f ca="1">J36/J40</f>
        <v>7.4432989690721651</v>
      </c>
      <c r="K38" s="1480"/>
      <c r="L38" s="1194">
        <f>J36/L40</f>
        <v>9.2564102564102573</v>
      </c>
      <c r="M38" s="1194"/>
      <c r="N38" s="1194"/>
      <c r="O38" s="1194"/>
      <c r="P38" s="1194"/>
      <c r="Q38" s="1194"/>
      <c r="R38" s="1194"/>
      <c r="S38" s="1194"/>
      <c r="T38" s="1194"/>
      <c r="U38" s="1194"/>
      <c r="V38" s="1194"/>
      <c r="W38" s="1194"/>
      <c r="Z38" s="1318">
        <f>CHOOSE($AB$33,'セールスアクション '!B8,'セールスアクション '!B16,'セールスアクション '!B24,'セールスアクション '!B32,'セールスアクション '!B40)</f>
        <v>0</v>
      </c>
      <c r="AA38" s="1319"/>
      <c r="AB38" s="1319"/>
      <c r="AC38" s="1319"/>
      <c r="AD38" s="1319"/>
      <c r="AE38" s="1319"/>
      <c r="AF38" s="1319"/>
      <c r="AG38" s="1319"/>
      <c r="AH38" s="1319"/>
      <c r="AI38" s="1319"/>
      <c r="AJ38" s="1319"/>
      <c r="AK38" s="1319"/>
      <c r="AL38" s="1319"/>
      <c r="AM38" s="1319"/>
      <c r="AN38" s="1319"/>
      <c r="AO38" s="1319"/>
      <c r="AP38" s="1319"/>
      <c r="AQ38" s="1319"/>
      <c r="AR38" s="1319"/>
      <c r="AS38" s="1319"/>
      <c r="AT38" s="1319"/>
      <c r="AU38" s="1319"/>
      <c r="AV38" s="1319"/>
      <c r="AW38" s="1319"/>
      <c r="AX38" s="1319"/>
      <c r="AY38" s="1319"/>
      <c r="AZ38" s="1319">
        <f>CHOOSE($AB$33,'セールスアクション '!I8,'セールスアクション '!I16,'セールスアクション '!I24,'セールスアクション '!I32,'セールスアクション '!I40)</f>
        <v>0</v>
      </c>
      <c r="BA38" s="1319"/>
      <c r="BB38" s="1319"/>
      <c r="BC38" s="1319"/>
      <c r="BD38" s="1319"/>
      <c r="BE38" s="1319"/>
      <c r="BF38" s="1127"/>
      <c r="BG38" s="1127"/>
      <c r="BH38" s="1348">
        <f>CHOOSE($CA$1,PMC.D!D9,PMC.D!D18,PMC.D!D27,PMC.D!D36,PMC.D!D45,PMC.D!D54)</f>
        <v>0</v>
      </c>
      <c r="BI38" s="1349"/>
      <c r="BJ38" s="1349"/>
      <c r="BK38" s="1349"/>
      <c r="BL38" s="1349"/>
      <c r="BM38" s="1349"/>
      <c r="BN38" s="1349"/>
      <c r="BO38" s="1349"/>
      <c r="BP38" s="1349"/>
      <c r="BQ38" s="1349"/>
      <c r="BR38" s="1349"/>
      <c r="BS38" s="1350"/>
      <c r="BT38" s="1127"/>
      <c r="BU38" s="1127"/>
      <c r="BV38" s="1348">
        <f>CHOOSE($CA$1,PMC.D!J9,PMC.D!J18,PMC.D!J27,PMC.D!J36,PMC.D!J45,PMC.D!J54)</f>
        <v>0</v>
      </c>
      <c r="BW38" s="1349"/>
      <c r="BX38" s="1349"/>
      <c r="BY38" s="1349"/>
      <c r="BZ38" s="1349"/>
      <c r="CA38" s="1349"/>
      <c r="CB38" s="1349"/>
      <c r="CC38" s="1349"/>
      <c r="CD38" s="1349"/>
      <c r="CE38" s="1349"/>
      <c r="CF38" s="1349"/>
      <c r="CG38" s="1350"/>
      <c r="CH38" s="1127"/>
      <c r="CI38" s="1371"/>
      <c r="CP38" s="64"/>
      <c r="CT38" s="64"/>
      <c r="CU38" s="64"/>
      <c r="CV38" s="64"/>
    </row>
    <row r="39" spans="1:126" ht="22.5" customHeight="1" thickBot="1">
      <c r="A39" s="443">
        <f t="shared" si="8"/>
        <v>26</v>
      </c>
      <c r="B39" s="269">
        <f>ｼﾌﾄ原本!C30</f>
        <v>0</v>
      </c>
      <c r="C39" s="780">
        <f>ｼﾌﾄ原本!AF30</f>
        <v>0</v>
      </c>
      <c r="D39" s="435">
        <f>IF(COUNTIF($H$14:$H$30,26),VLOOKUP(26,$H$14:$CU$30,3,FALSE),0)</f>
        <v>0</v>
      </c>
      <c r="E39" s="429">
        <f>IF(COUNTIF($H$14:$H$30,26),VLOOKUP(26,$H$14:$CU$30,4,FALSE),0)</f>
        <v>0</v>
      </c>
      <c r="F39" s="430">
        <f>IF(COUNTIF($H$14:$H$30,26),VLOOKUP(26,$H$14:$CU$30,92,FALSE),0)</f>
        <v>0</v>
      </c>
      <c r="G39" s="431">
        <f>IF(COUNTIF($H$14:$H$30,26),VLOOKUP(26,$H$14:$CW$30,94,FALSE),0)</f>
        <v>0</v>
      </c>
      <c r="I39" s="385" t="s">
        <v>194</v>
      </c>
      <c r="J39" s="424">
        <f ca="1">SUMIF(CV14:CV30,"&gt;1500",CP14:CQ30)</f>
        <v>5.75</v>
      </c>
      <c r="K39" s="425">
        <f ca="1">SUMIF(CV14:CV30,"&lt;2000",CP14:CQ30)</f>
        <v>42.75</v>
      </c>
      <c r="L39" s="1302">
        <f ca="1">SUMIF(CV14:CV30,"&gt;1500",CP14:CQ30)</f>
        <v>5.75</v>
      </c>
      <c r="M39" s="1302"/>
      <c r="N39" s="1302"/>
      <c r="O39" s="1302"/>
      <c r="P39" s="1302"/>
      <c r="Q39" s="1302"/>
      <c r="R39" s="1302">
        <f ca="1">L40-L39</f>
        <v>33.25</v>
      </c>
      <c r="S39" s="1302"/>
      <c r="T39" s="1302"/>
      <c r="U39" s="1302"/>
      <c r="V39" s="1302"/>
      <c r="W39" s="1302"/>
      <c r="X39" s="65"/>
      <c r="Y39" s="65"/>
      <c r="Z39" s="1320">
        <f>CHOOSE($AB$33,'セールスアクション '!B9,'セールスアクション '!B17,'セールスアクション '!B25,'セールスアクション '!B33,'セールスアクション '!B41)</f>
        <v>0</v>
      </c>
      <c r="AA39" s="1321"/>
      <c r="AB39" s="1321"/>
      <c r="AC39" s="1321"/>
      <c r="AD39" s="1321"/>
      <c r="AE39" s="1321"/>
      <c r="AF39" s="1321"/>
      <c r="AG39" s="1321"/>
      <c r="AH39" s="1321"/>
      <c r="AI39" s="1321"/>
      <c r="AJ39" s="1321"/>
      <c r="AK39" s="1321"/>
      <c r="AL39" s="1321"/>
      <c r="AM39" s="1321"/>
      <c r="AN39" s="1321"/>
      <c r="AO39" s="1321"/>
      <c r="AP39" s="1321"/>
      <c r="AQ39" s="1321"/>
      <c r="AR39" s="1321"/>
      <c r="AS39" s="1321"/>
      <c r="AT39" s="1321"/>
      <c r="AU39" s="1321"/>
      <c r="AV39" s="1321"/>
      <c r="AW39" s="1321"/>
      <c r="AX39" s="1321"/>
      <c r="AY39" s="1321"/>
      <c r="AZ39" s="1321">
        <f>CHOOSE($AB$33,'セールスアクション '!I9,'セールスアクション '!I17,'セールスアクション '!I25,'セールスアクション '!I33,'セールスアクション '!I41)</f>
        <v>0</v>
      </c>
      <c r="BA39" s="1321"/>
      <c r="BB39" s="1321"/>
      <c r="BC39" s="1321"/>
      <c r="BD39" s="1321"/>
      <c r="BE39" s="1321"/>
      <c r="BF39" s="1368"/>
      <c r="BG39" s="1368"/>
      <c r="BH39" s="1357">
        <f>CHOOSE($CA$1,PMC.D!D10,PMC.D!D19,PMC.D!D28,PMC.D!D37,PMC.D!D46,PMC.D!D55)</f>
        <v>0</v>
      </c>
      <c r="BI39" s="1358"/>
      <c r="BJ39" s="1358"/>
      <c r="BK39" s="1358"/>
      <c r="BL39" s="1358"/>
      <c r="BM39" s="1358"/>
      <c r="BN39" s="1358"/>
      <c r="BO39" s="1358"/>
      <c r="BP39" s="1358"/>
      <c r="BQ39" s="1358"/>
      <c r="BR39" s="1358"/>
      <c r="BS39" s="1359"/>
      <c r="BT39" s="1368"/>
      <c r="BU39" s="1368"/>
      <c r="BV39" s="1357">
        <f>CHOOSE($CA$1,PMC.D!J10,PMC.D!J19,PMC.D!J28,PMC.D!J37,PMC.D!J46,PMC.D!J55)</f>
        <v>0</v>
      </c>
      <c r="BW39" s="1358"/>
      <c r="BX39" s="1358"/>
      <c r="BY39" s="1358"/>
      <c r="BZ39" s="1358"/>
      <c r="CA39" s="1358"/>
      <c r="CB39" s="1358"/>
      <c r="CC39" s="1358"/>
      <c r="CD39" s="1358"/>
      <c r="CE39" s="1358"/>
      <c r="CF39" s="1358"/>
      <c r="CG39" s="1359"/>
      <c r="CH39" s="1368"/>
      <c r="CI39" s="1369"/>
      <c r="CP39" s="64"/>
      <c r="CT39" s="64"/>
      <c r="CU39" s="64"/>
      <c r="CV39" s="64"/>
    </row>
    <row r="40" spans="1:126" ht="22.5" customHeight="1">
      <c r="A40" s="443">
        <f t="shared" si="8"/>
        <v>27</v>
      </c>
      <c r="B40" s="269">
        <f>ｼﾌﾄ原本!C31</f>
        <v>0</v>
      </c>
      <c r="C40" s="782">
        <f>ｼﾌﾄ原本!AF31</f>
        <v>0</v>
      </c>
      <c r="D40" s="435">
        <f>IF(COUNTIF($H$14:$H$30,27),VLOOKUP(27,$H$14:$CU$30,3,FALSE),0)</f>
        <v>0</v>
      </c>
      <c r="E40" s="429">
        <f>IF(COUNTIF($H$14:$H$30,27),VLOOKUP(27,$H$14:$CU$30,4,FALSE),0)</f>
        <v>0</v>
      </c>
      <c r="F40" s="430">
        <f>IF(COUNTIF($H$14:$H$30,27),VLOOKUP(27,$H$14:$CU$30,92,FALSE),0)</f>
        <v>0</v>
      </c>
      <c r="G40" s="431">
        <f>IF(COUNTIF($H$14:$H$30,27),VLOOKUP(27,$H$14:$CW$30,94,FALSE),0)</f>
        <v>0</v>
      </c>
      <c r="I40" s="385" t="s">
        <v>195</v>
      </c>
      <c r="J40" s="1479">
        <f ca="1">J39+K39</f>
        <v>48.5</v>
      </c>
      <c r="K40" s="1479"/>
      <c r="L40" s="1302">
        <f>CN11-CN8</f>
        <v>39</v>
      </c>
      <c r="M40" s="1302"/>
      <c r="N40" s="1302"/>
      <c r="O40" s="1302"/>
      <c r="P40" s="1302"/>
      <c r="Q40" s="1302"/>
      <c r="R40" s="1302"/>
      <c r="S40" s="1302"/>
      <c r="T40" s="1302"/>
      <c r="U40" s="1302"/>
      <c r="V40" s="1302"/>
      <c r="W40" s="1302"/>
      <c r="X40" s="386"/>
      <c r="Y40" s="387"/>
      <c r="Z40" s="1387"/>
      <c r="AA40" s="1373"/>
      <c r="AB40" s="1373"/>
      <c r="AC40" s="1373"/>
      <c r="AD40" s="1373"/>
      <c r="AE40" s="1373"/>
      <c r="AF40" s="1373"/>
      <c r="AG40" s="1373"/>
      <c r="AH40" s="1373"/>
      <c r="AI40" s="1373"/>
      <c r="AJ40" s="1373"/>
      <c r="AK40" s="1373"/>
      <c r="AL40" s="1373"/>
      <c r="AM40" s="1373"/>
      <c r="AN40" s="1373"/>
      <c r="AO40" s="1373"/>
      <c r="AP40" s="1373"/>
      <c r="AQ40" s="1373"/>
      <c r="AR40" s="1373"/>
      <c r="AS40" s="1373"/>
      <c r="AT40" s="1373"/>
      <c r="AU40" s="1373"/>
      <c r="AV40" s="1373"/>
      <c r="AW40" s="1373"/>
      <c r="AX40" s="1373"/>
      <c r="AY40" s="1373"/>
      <c r="AZ40" s="1373"/>
      <c r="BA40" s="1373"/>
      <c r="BB40" s="1373"/>
      <c r="BC40" s="1373"/>
      <c r="BD40" s="1373"/>
      <c r="BE40" s="1373"/>
      <c r="BF40" s="1373"/>
      <c r="BG40" s="1373"/>
      <c r="BH40" s="1373"/>
      <c r="BI40" s="1373"/>
      <c r="BJ40" s="1373"/>
      <c r="BK40" s="1373"/>
      <c r="BL40" s="1373"/>
      <c r="BM40" s="1373"/>
      <c r="BN40" s="1373"/>
      <c r="BO40" s="1373"/>
      <c r="BP40" s="1373"/>
      <c r="BQ40" s="1373"/>
      <c r="BR40" s="1373"/>
      <c r="BS40" s="1373"/>
      <c r="BT40" s="1373"/>
      <c r="BU40" s="1373"/>
      <c r="BV40" s="1373"/>
      <c r="BW40" s="1373"/>
      <c r="BX40" s="1373"/>
      <c r="BY40" s="1373"/>
      <c r="BZ40" s="1373"/>
      <c r="CA40" s="1373"/>
      <c r="CB40" s="1373"/>
      <c r="CC40" s="1373"/>
      <c r="CD40" s="1373"/>
      <c r="CE40" s="1373"/>
      <c r="CF40" s="1373"/>
      <c r="CG40" s="1373"/>
      <c r="CH40" s="1373"/>
      <c r="CI40" s="1374"/>
      <c r="CP40" s="64"/>
      <c r="CT40" s="64"/>
      <c r="CU40" s="64"/>
      <c r="CV40" s="64"/>
    </row>
    <row r="41" spans="1:126" ht="22.5" customHeight="1">
      <c r="A41" s="443">
        <f t="shared" si="8"/>
        <v>28</v>
      </c>
      <c r="B41" s="269" t="str">
        <f>ｼﾌﾄ原本!C32</f>
        <v>A.M（本部）</v>
      </c>
      <c r="C41" s="780">
        <f>ｼﾌﾄ原本!AF32</f>
        <v>0</v>
      </c>
      <c r="D41" s="435">
        <f>IF(COUNTIF($H$14:$H$30,28),VLOOKUP(28,$H$14:$CU$30,3,FALSE),0)</f>
        <v>0</v>
      </c>
      <c r="E41" s="429">
        <f>IF(COUNTIF($H$14:$H$30,28),VLOOKUP(28,$H$14:$CU$30,4,FALSE),0)</f>
        <v>0</v>
      </c>
      <c r="F41" s="430">
        <f>IF(COUNTIF($H$14:$H$30,28),VLOOKUP(28,$H$14:$CU$30,92,FALSE),0)</f>
        <v>0</v>
      </c>
      <c r="G41" s="431">
        <f>IF(COUNTIF($H$14:$H$30,28),VLOOKUP(28,$H$14:$CW$30,94,FALSE),0)</f>
        <v>0</v>
      </c>
      <c r="I41" s="388" t="s">
        <v>197</v>
      </c>
      <c r="J41" s="1478">
        <f ca="1">SUMIF(CV14:CV30,"&lt;2000",CU14:CU30)</f>
        <v>55473.375</v>
      </c>
      <c r="K41" s="1478"/>
      <c r="L41" s="1169">
        <f ca="1">R39*ﾃﾞｰﾀ入力!A8</f>
        <v>41895</v>
      </c>
      <c r="M41" s="1169"/>
      <c r="N41" s="1169"/>
      <c r="O41" s="1169"/>
      <c r="P41" s="1169"/>
      <c r="Q41" s="1169"/>
      <c r="R41" s="1169"/>
      <c r="S41" s="1169"/>
      <c r="T41" s="1169"/>
      <c r="U41" s="1169"/>
      <c r="V41" s="1169"/>
      <c r="W41" s="1169"/>
      <c r="X41" s="389"/>
      <c r="Y41" s="390"/>
      <c r="Z41" s="1375"/>
      <c r="AA41" s="1376"/>
      <c r="AB41" s="1376"/>
      <c r="AC41" s="1376"/>
      <c r="AD41" s="1376"/>
      <c r="AE41" s="1376"/>
      <c r="AF41" s="1376"/>
      <c r="AG41" s="1376"/>
      <c r="AH41" s="1376"/>
      <c r="AI41" s="1376"/>
      <c r="AJ41" s="1376"/>
      <c r="AK41" s="1376"/>
      <c r="AL41" s="1376"/>
      <c r="AM41" s="1376"/>
      <c r="AN41" s="1376"/>
      <c r="AO41" s="1376"/>
      <c r="AP41" s="1376"/>
      <c r="AQ41" s="1376"/>
      <c r="AR41" s="1376"/>
      <c r="AS41" s="1376"/>
      <c r="AT41" s="1376"/>
      <c r="AU41" s="1376"/>
      <c r="AV41" s="1376"/>
      <c r="AW41" s="1376"/>
      <c r="AX41" s="1376"/>
      <c r="AY41" s="1376"/>
      <c r="AZ41" s="1376"/>
      <c r="BA41" s="1376"/>
      <c r="BB41" s="1376"/>
      <c r="BC41" s="1376"/>
      <c r="BD41" s="1376"/>
      <c r="BE41" s="1376"/>
      <c r="BF41" s="1376"/>
      <c r="BG41" s="1376"/>
      <c r="BH41" s="1376"/>
      <c r="BI41" s="1376"/>
      <c r="BJ41" s="1376"/>
      <c r="BK41" s="1376"/>
      <c r="BL41" s="1376"/>
      <c r="BM41" s="1376"/>
      <c r="BN41" s="1376"/>
      <c r="BO41" s="1376"/>
      <c r="BP41" s="1376"/>
      <c r="BQ41" s="1376"/>
      <c r="BR41" s="1376"/>
      <c r="BS41" s="1376"/>
      <c r="BT41" s="1376"/>
      <c r="BU41" s="1376"/>
      <c r="BV41" s="1376"/>
      <c r="BW41" s="1376"/>
      <c r="BX41" s="1376"/>
      <c r="BY41" s="1376"/>
      <c r="BZ41" s="1376"/>
      <c r="CA41" s="1376"/>
      <c r="CB41" s="1376"/>
      <c r="CC41" s="1376"/>
      <c r="CD41" s="1376"/>
      <c r="CE41" s="1376"/>
      <c r="CF41" s="1376"/>
      <c r="CG41" s="1376"/>
      <c r="CH41" s="1376"/>
      <c r="CI41" s="1377"/>
      <c r="CP41" s="64"/>
      <c r="CT41" s="64"/>
      <c r="CU41" s="64"/>
      <c r="CV41" s="64"/>
    </row>
    <row r="42" spans="1:126" ht="22.5" customHeight="1">
      <c r="A42" s="443">
        <f t="shared" si="8"/>
        <v>29</v>
      </c>
      <c r="B42" s="269" t="str">
        <f>ｼﾌﾄ原本!C33</f>
        <v>S.I（本部</v>
      </c>
      <c r="C42" s="780">
        <f>ｼﾌﾄ原本!AF33</f>
        <v>0</v>
      </c>
      <c r="D42" s="435">
        <f>IF(COUNTIF($H$14:$H$30,29),VLOOKUP(29,$H$14:$CU$30,3,FALSE),0)</f>
        <v>0</v>
      </c>
      <c r="E42" s="429">
        <f>IF(COUNTIF($H$14:$H$30,29),VLOOKUP(29,$H$14:$CU$30,4,FALSE),0)</f>
        <v>0</v>
      </c>
      <c r="F42" s="430">
        <f>IF(COUNTIF($H$14:$H$30,29),VLOOKUP(29,$H$14:$CU$30,92,FALSE),0)</f>
        <v>0</v>
      </c>
      <c r="G42" s="431">
        <f>IF(COUNTIF($H$14:$H$30,29),VLOOKUP(29,$H$14:$CW$30,94,FALSE),0)</f>
        <v>0</v>
      </c>
      <c r="I42" s="385" t="s">
        <v>201</v>
      </c>
      <c r="J42" s="1187">
        <f ca="1">(J41)/J35</f>
        <v>0.20545694444444446</v>
      </c>
      <c r="K42" s="1187"/>
      <c r="L42" s="1187">
        <f ca="1">L41/J35</f>
        <v>0.15516666666666667</v>
      </c>
      <c r="M42" s="1187"/>
      <c r="N42" s="1187"/>
      <c r="O42" s="1187"/>
      <c r="P42" s="1187"/>
      <c r="Q42" s="1187"/>
      <c r="R42" s="1187"/>
      <c r="S42" s="1187"/>
      <c r="T42" s="1187"/>
      <c r="U42" s="1187"/>
      <c r="V42" s="1187"/>
      <c r="W42" s="1187"/>
      <c r="X42" s="392"/>
      <c r="Y42" s="393"/>
      <c r="Z42" s="1375"/>
      <c r="AA42" s="1376"/>
      <c r="AB42" s="1376"/>
      <c r="AC42" s="1376"/>
      <c r="AD42" s="1376"/>
      <c r="AE42" s="1376"/>
      <c r="AF42" s="1376"/>
      <c r="AG42" s="1376"/>
      <c r="AH42" s="1376"/>
      <c r="AI42" s="1376"/>
      <c r="AJ42" s="1376"/>
      <c r="AK42" s="1376"/>
      <c r="AL42" s="1376"/>
      <c r="AM42" s="1376"/>
      <c r="AN42" s="1376"/>
      <c r="AO42" s="1376"/>
      <c r="AP42" s="1376"/>
      <c r="AQ42" s="1376"/>
      <c r="AR42" s="1376"/>
      <c r="AS42" s="1376"/>
      <c r="AT42" s="1376"/>
      <c r="AU42" s="1376"/>
      <c r="AV42" s="1376"/>
      <c r="AW42" s="1376"/>
      <c r="AX42" s="1376"/>
      <c r="AY42" s="1376"/>
      <c r="AZ42" s="1376"/>
      <c r="BA42" s="1376"/>
      <c r="BB42" s="1376"/>
      <c r="BC42" s="1376"/>
      <c r="BD42" s="1376"/>
      <c r="BE42" s="1376"/>
      <c r="BF42" s="1376"/>
      <c r="BG42" s="1376"/>
      <c r="BH42" s="1376"/>
      <c r="BI42" s="1376"/>
      <c r="BJ42" s="1376"/>
      <c r="BK42" s="1376"/>
      <c r="BL42" s="1376"/>
      <c r="BM42" s="1376"/>
      <c r="BN42" s="1376"/>
      <c r="BO42" s="1376"/>
      <c r="BP42" s="1376"/>
      <c r="BQ42" s="1376"/>
      <c r="BR42" s="1376"/>
      <c r="BS42" s="1376"/>
      <c r="BT42" s="1376"/>
      <c r="BU42" s="1376"/>
      <c r="BV42" s="1376"/>
      <c r="BW42" s="1376"/>
      <c r="BX42" s="1376"/>
      <c r="BY42" s="1376"/>
      <c r="BZ42" s="1376"/>
      <c r="CA42" s="1376"/>
      <c r="CB42" s="1376"/>
      <c r="CC42" s="1376"/>
      <c r="CD42" s="1376"/>
      <c r="CE42" s="1376"/>
      <c r="CF42" s="1376"/>
      <c r="CG42" s="1376"/>
      <c r="CH42" s="1376"/>
      <c r="CI42" s="1377"/>
      <c r="CP42" s="64"/>
      <c r="CT42" s="64"/>
      <c r="CU42" s="64"/>
      <c r="CV42" s="64"/>
    </row>
    <row r="43" spans="1:126" ht="22.5" customHeight="1">
      <c r="A43" s="443">
        <f t="shared" si="8"/>
        <v>30</v>
      </c>
      <c r="B43" s="269" t="str">
        <f>ｼﾌﾄ原本!C34</f>
        <v>不足①</v>
      </c>
      <c r="C43" s="780">
        <f>ｼﾌﾄ原本!AF34</f>
        <v>0</v>
      </c>
      <c r="D43" s="435">
        <f>IF(COUNTIF($H$14:$H$30,30),VLOOKUP(30,$H$14:$CU$30,3,FALSE),0)</f>
        <v>0</v>
      </c>
      <c r="E43" s="429">
        <f>IF(COUNTIF($H$14:$H$30,30),VLOOKUP(30,$H$14:$CU$30,4,FALSE),0)</f>
        <v>0</v>
      </c>
      <c r="F43" s="430">
        <f>IF(COUNTIF($H$14:$H$30,30),VLOOKUP(30,$H$14:$CU$30,92,FALSE),0)</f>
        <v>0</v>
      </c>
      <c r="G43" s="431">
        <f>IF(COUNTIF($H$14:$H$30,30),VLOOKUP(30,$H$14:$CW$30,94,FALSE),0)</f>
        <v>0</v>
      </c>
      <c r="I43" s="395"/>
      <c r="J43" s="396"/>
      <c r="K43" s="396"/>
      <c r="L43" s="396"/>
      <c r="M43" s="396"/>
      <c r="N43" s="396"/>
      <c r="O43" s="396"/>
      <c r="P43" s="396"/>
      <c r="Q43" s="396"/>
      <c r="R43" s="396"/>
      <c r="S43" s="396"/>
      <c r="T43" s="396"/>
      <c r="U43" s="396"/>
      <c r="V43" s="396"/>
      <c r="W43" s="396"/>
      <c r="Z43" s="1375"/>
      <c r="AA43" s="1376"/>
      <c r="AB43" s="1376"/>
      <c r="AC43" s="1376"/>
      <c r="AD43" s="1376"/>
      <c r="AE43" s="1376"/>
      <c r="AF43" s="1376"/>
      <c r="AG43" s="1376"/>
      <c r="AH43" s="1376"/>
      <c r="AI43" s="1376"/>
      <c r="AJ43" s="1376"/>
      <c r="AK43" s="1376"/>
      <c r="AL43" s="1376"/>
      <c r="AM43" s="1376"/>
      <c r="AN43" s="1376"/>
      <c r="AO43" s="1376"/>
      <c r="AP43" s="1376"/>
      <c r="AQ43" s="1376"/>
      <c r="AR43" s="1376"/>
      <c r="AS43" s="1376"/>
      <c r="AT43" s="1376"/>
      <c r="AU43" s="1376"/>
      <c r="AV43" s="1376"/>
      <c r="AW43" s="1376"/>
      <c r="AX43" s="1376"/>
      <c r="AY43" s="1376"/>
      <c r="AZ43" s="1376"/>
      <c r="BA43" s="1376"/>
      <c r="BB43" s="1376"/>
      <c r="BC43" s="1376"/>
      <c r="BD43" s="1376"/>
      <c r="BE43" s="1376"/>
      <c r="BF43" s="1376"/>
      <c r="BG43" s="1376"/>
      <c r="BH43" s="1376"/>
      <c r="BI43" s="1376"/>
      <c r="BJ43" s="1376"/>
      <c r="BK43" s="1376"/>
      <c r="BL43" s="1376"/>
      <c r="BM43" s="1376"/>
      <c r="BN43" s="1376"/>
      <c r="BO43" s="1376"/>
      <c r="BP43" s="1376"/>
      <c r="BQ43" s="1376"/>
      <c r="BR43" s="1376"/>
      <c r="BS43" s="1376"/>
      <c r="BT43" s="1376"/>
      <c r="BU43" s="1376"/>
      <c r="BV43" s="1376"/>
      <c r="BW43" s="1376"/>
      <c r="BX43" s="1376"/>
      <c r="BY43" s="1376"/>
      <c r="BZ43" s="1376"/>
      <c r="CA43" s="1376"/>
      <c r="CB43" s="1376"/>
      <c r="CC43" s="1376"/>
      <c r="CD43" s="1376"/>
      <c r="CE43" s="1376"/>
      <c r="CF43" s="1376"/>
      <c r="CG43" s="1376"/>
      <c r="CH43" s="1376"/>
      <c r="CI43" s="1377"/>
      <c r="CP43" s="64"/>
      <c r="CT43" s="64"/>
      <c r="CU43" s="64"/>
      <c r="CV43" s="64"/>
    </row>
    <row r="44" spans="1:126" ht="22.5" customHeight="1">
      <c r="A44" s="443">
        <f t="shared" si="8"/>
        <v>31</v>
      </c>
      <c r="B44" s="269">
        <f>ｼﾌﾄ原本!C35</f>
        <v>0</v>
      </c>
      <c r="C44" s="785">
        <f>ｼﾌﾄ原本!E35</f>
        <v>0</v>
      </c>
      <c r="D44" s="435">
        <f>IF(COUNTIF($H$14:$H$30,31),VLOOKUP(31,$H$14:$CU$30,3,FALSE),0)</f>
        <v>0</v>
      </c>
      <c r="E44" s="429">
        <f>IF(COUNTIF($H$14:$H$30,31),VLOOKUP(31,$H$14:$CU$30,4,FALSE),0)</f>
        <v>0</v>
      </c>
      <c r="F44" s="430">
        <f>IF(COUNTIF($H$14:$H$30,31),VLOOKUP(31,$H$14:$CU$30,92,FALSE),0)</f>
        <v>0</v>
      </c>
      <c r="G44" s="431">
        <f>IF(COUNTIF($H$14:$H$30,31),VLOOKUP(31,$H$14:$CW$30,94,FALSE),0)</f>
        <v>0</v>
      </c>
      <c r="I44" s="395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Z44" s="1375"/>
      <c r="AA44" s="1376"/>
      <c r="AB44" s="1376"/>
      <c r="AC44" s="1376"/>
      <c r="AD44" s="1376"/>
      <c r="AE44" s="1376"/>
      <c r="AF44" s="1376"/>
      <c r="AG44" s="1376"/>
      <c r="AH44" s="1376"/>
      <c r="AI44" s="1376"/>
      <c r="AJ44" s="1376"/>
      <c r="AK44" s="1376"/>
      <c r="AL44" s="1376"/>
      <c r="AM44" s="1376"/>
      <c r="AN44" s="1376"/>
      <c r="AO44" s="1376"/>
      <c r="AP44" s="1376"/>
      <c r="AQ44" s="1376"/>
      <c r="AR44" s="1376"/>
      <c r="AS44" s="1376"/>
      <c r="AT44" s="1376"/>
      <c r="AU44" s="1376"/>
      <c r="AV44" s="1376"/>
      <c r="AW44" s="1376"/>
      <c r="AX44" s="1376"/>
      <c r="AY44" s="1376"/>
      <c r="AZ44" s="1376"/>
      <c r="BA44" s="1376"/>
      <c r="BB44" s="1376"/>
      <c r="BC44" s="1376"/>
      <c r="BD44" s="1376"/>
      <c r="BE44" s="1376"/>
      <c r="BF44" s="1376"/>
      <c r="BG44" s="1376"/>
      <c r="BH44" s="1376"/>
      <c r="BI44" s="1376"/>
      <c r="BJ44" s="1376"/>
      <c r="BK44" s="1376"/>
      <c r="BL44" s="1376"/>
      <c r="BM44" s="1376"/>
      <c r="BN44" s="1376"/>
      <c r="BO44" s="1376"/>
      <c r="BP44" s="1376"/>
      <c r="BQ44" s="1376"/>
      <c r="BR44" s="1376"/>
      <c r="BS44" s="1376"/>
      <c r="BT44" s="1376"/>
      <c r="BU44" s="1376"/>
      <c r="BV44" s="1376"/>
      <c r="BW44" s="1376"/>
      <c r="BX44" s="1376"/>
      <c r="BY44" s="1376"/>
      <c r="BZ44" s="1376"/>
      <c r="CA44" s="1376"/>
      <c r="CB44" s="1376"/>
      <c r="CC44" s="1376"/>
      <c r="CD44" s="1376"/>
      <c r="CE44" s="1376"/>
      <c r="CF44" s="1376"/>
      <c r="CG44" s="1376"/>
      <c r="CH44" s="1376"/>
      <c r="CI44" s="1377"/>
    </row>
    <row r="45" spans="1:126" ht="22.5" customHeight="1" thickBot="1">
      <c r="A45" s="443">
        <f t="shared" si="8"/>
        <v>32</v>
      </c>
      <c r="B45" s="269">
        <f>ｼﾌﾄ原本!C36</f>
        <v>0</v>
      </c>
      <c r="C45" s="785">
        <f>ｼﾌﾄ原本!E36</f>
        <v>0</v>
      </c>
      <c r="D45" s="435">
        <f>IF(COUNTIF($H$14:$H$30,32),VLOOKUP(32,$H$14:$CU$30,3,FALSE),0)</f>
        <v>0</v>
      </c>
      <c r="E45" s="429">
        <f>IF(COUNTIF($H$14:$H$30,32),VLOOKUP(32,$H$14:$CU$30,4,FALSE),0)</f>
        <v>0</v>
      </c>
      <c r="F45" s="430">
        <f>IF(COUNTIF($H$14:$H$30,32),VLOOKUP(32,$H$14:$CU$30,92,FALSE),0)</f>
        <v>0</v>
      </c>
      <c r="G45" s="431">
        <f>IF(COUNTIF($H$14:$H$30,32),VLOOKUP(32,$H$14:$CW$30,94,FALSE),0)</f>
        <v>0</v>
      </c>
      <c r="I45" s="395"/>
      <c r="J45" s="396"/>
      <c r="K45" s="396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6"/>
      <c r="Z45" s="1378"/>
      <c r="AA45" s="1379"/>
      <c r="AB45" s="1379"/>
      <c r="AC45" s="1379"/>
      <c r="AD45" s="1379"/>
      <c r="AE45" s="1379"/>
      <c r="AF45" s="1379"/>
      <c r="AG45" s="1379"/>
      <c r="AH45" s="1379"/>
      <c r="AI45" s="1379"/>
      <c r="AJ45" s="1379"/>
      <c r="AK45" s="1379"/>
      <c r="AL45" s="1379"/>
      <c r="AM45" s="1379"/>
      <c r="AN45" s="1379"/>
      <c r="AO45" s="1379"/>
      <c r="AP45" s="1379"/>
      <c r="AQ45" s="1379"/>
      <c r="AR45" s="1379"/>
      <c r="AS45" s="1379"/>
      <c r="AT45" s="1379"/>
      <c r="AU45" s="1379"/>
      <c r="AV45" s="1379"/>
      <c r="AW45" s="1379"/>
      <c r="AX45" s="1379"/>
      <c r="AY45" s="1379"/>
      <c r="AZ45" s="1379"/>
      <c r="BA45" s="1379"/>
      <c r="BB45" s="1379"/>
      <c r="BC45" s="1379"/>
      <c r="BD45" s="1379"/>
      <c r="BE45" s="1379"/>
      <c r="BF45" s="1379"/>
      <c r="BG45" s="1379"/>
      <c r="BH45" s="1379"/>
      <c r="BI45" s="1379"/>
      <c r="BJ45" s="1379"/>
      <c r="BK45" s="1379"/>
      <c r="BL45" s="1379"/>
      <c r="BM45" s="1379"/>
      <c r="BN45" s="1379"/>
      <c r="BO45" s="1379"/>
      <c r="BP45" s="1379"/>
      <c r="BQ45" s="1379"/>
      <c r="BR45" s="1379"/>
      <c r="BS45" s="1379"/>
      <c r="BT45" s="1379"/>
      <c r="BU45" s="1379"/>
      <c r="BV45" s="1379"/>
      <c r="BW45" s="1379"/>
      <c r="BX45" s="1379"/>
      <c r="BY45" s="1379"/>
      <c r="BZ45" s="1379"/>
      <c r="CA45" s="1379"/>
      <c r="CB45" s="1379"/>
      <c r="CC45" s="1379"/>
      <c r="CD45" s="1379"/>
      <c r="CE45" s="1379"/>
      <c r="CF45" s="1379"/>
      <c r="CG45" s="1379"/>
      <c r="CH45" s="1379"/>
      <c r="CI45" s="1380"/>
    </row>
    <row r="46" spans="1:126" ht="22.5" customHeight="1" thickBot="1">
      <c r="A46" s="444">
        <f t="shared" si="8"/>
        <v>33</v>
      </c>
      <c r="B46" s="445">
        <f>ｼﾌﾄ原本!C37</f>
        <v>0</v>
      </c>
      <c r="C46" s="786">
        <f>ｼﾌﾄ原本!E37</f>
        <v>0</v>
      </c>
      <c r="D46" s="437">
        <f>IF(COUNTIF($H$14:$H$30,33),VLOOKUP(33,$H$14:$CU$30,3,FALSE),0)</f>
        <v>0</v>
      </c>
      <c r="E46" s="438">
        <f>IF(COUNTIF($H$14:$H$30,33),VLOOKUP(33,$H$14:$CU$30,4,FALSE),0)</f>
        <v>0</v>
      </c>
      <c r="F46" s="439">
        <f>IF(COUNTIF($H$14:$H$30,33),VLOOKUP(33,$H$14:$CU$30,92,FALSE),0)</f>
        <v>0</v>
      </c>
      <c r="G46" s="440">
        <f>IF(COUNTIF($H$14:$H$30,33),VLOOKUP(33,$H$14:$CW$30,94,FALSE),0)</f>
        <v>0</v>
      </c>
      <c r="I46" s="395"/>
      <c r="J46" s="396"/>
      <c r="K46" s="396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6"/>
    </row>
    <row r="47" spans="1:126" ht="20.25" customHeight="1">
      <c r="I47" s="385" t="s">
        <v>199</v>
      </c>
      <c r="J47" s="1382">
        <f ca="1">J41/K39</f>
        <v>1297.6228070175439</v>
      </c>
      <c r="K47" s="1382"/>
      <c r="L47" s="1382">
        <f>ﾃﾞｰﾀ入力!A8</f>
        <v>1260</v>
      </c>
      <c r="M47" s="1382"/>
      <c r="N47" s="1382"/>
      <c r="O47" s="1382"/>
      <c r="P47" s="1382"/>
      <c r="Q47" s="1382"/>
      <c r="R47" s="1382"/>
      <c r="S47" s="1382"/>
      <c r="T47" s="1382"/>
      <c r="U47" s="1382"/>
      <c r="V47" s="1382"/>
      <c r="W47" s="1382"/>
      <c r="DP47" s="221"/>
      <c r="DT47" s="69"/>
      <c r="DU47" s="69"/>
      <c r="DV47" s="69"/>
    </row>
    <row r="48" spans="1:126" ht="20.25" customHeight="1">
      <c r="I48" s="385" t="s">
        <v>82</v>
      </c>
      <c r="J48" s="1169">
        <f ca="1">CW31</f>
        <v>3814</v>
      </c>
      <c r="K48" s="1169"/>
      <c r="L48" s="1381"/>
      <c r="M48" s="1381"/>
      <c r="N48" s="1381"/>
      <c r="O48" s="1381"/>
      <c r="P48" s="1381"/>
      <c r="Q48" s="1381"/>
      <c r="R48" s="1381"/>
      <c r="S48" s="1381"/>
      <c r="T48" s="1381"/>
      <c r="U48" s="1381"/>
      <c r="V48" s="1381"/>
      <c r="W48" s="1381"/>
    </row>
    <row r="49" spans="11:19" ht="20.25" customHeight="1">
      <c r="K49" s="64"/>
      <c r="L49" s="398"/>
      <c r="M49" s="398"/>
      <c r="N49" s="64"/>
      <c r="O49" s="64"/>
      <c r="P49" s="64"/>
      <c r="Q49" s="64"/>
      <c r="R49" s="64"/>
      <c r="S49" s="64"/>
    </row>
    <row r="50" spans="11:19" ht="20.25" customHeight="1">
      <c r="K50" s="64"/>
      <c r="L50" s="66"/>
      <c r="M50" s="66"/>
      <c r="N50" s="64"/>
      <c r="O50" s="64"/>
      <c r="P50" s="64"/>
      <c r="Q50" s="64"/>
      <c r="R50" s="64"/>
      <c r="S50" s="64"/>
    </row>
    <row r="51" spans="11:19" ht="20.25" customHeight="1">
      <c r="L51" s="64"/>
      <c r="M51" s="64"/>
    </row>
    <row r="52" spans="11:19" ht="20.25" customHeight="1">
      <c r="L52" s="64"/>
      <c r="M52" s="64"/>
    </row>
  </sheetData>
  <sheetProtection formatCells="0"/>
  <mergeCells count="349">
    <mergeCell ref="CH36:CI36"/>
    <mergeCell ref="CH37:CI37"/>
    <mergeCell ref="CH38:CI38"/>
    <mergeCell ref="CH39:CI39"/>
    <mergeCell ref="Z36:AY36"/>
    <mergeCell ref="X32:AA32"/>
    <mergeCell ref="BV39:CG39"/>
    <mergeCell ref="BV35:CG35"/>
    <mergeCell ref="BV36:CG36"/>
    <mergeCell ref="BV38:CG38"/>
    <mergeCell ref="BT39:BU39"/>
    <mergeCell ref="BF38:BG38"/>
    <mergeCell ref="BT36:BU36"/>
    <mergeCell ref="BT37:BU37"/>
    <mergeCell ref="BT38:BU38"/>
    <mergeCell ref="AZ37:BE37"/>
    <mergeCell ref="Z38:AY38"/>
    <mergeCell ref="Z39:AY39"/>
    <mergeCell ref="BH35:BS35"/>
    <mergeCell ref="BH37:BS37"/>
    <mergeCell ref="BH38:BS38"/>
    <mergeCell ref="BH39:BS39"/>
    <mergeCell ref="BF39:BG39"/>
    <mergeCell ref="BV34:CI34"/>
    <mergeCell ref="CH35:CI35"/>
    <mergeCell ref="CJ31:CM31"/>
    <mergeCell ref="CF32:CI32"/>
    <mergeCell ref="BT35:BU35"/>
    <mergeCell ref="CJ32:CM32"/>
    <mergeCell ref="AZ35:BE35"/>
    <mergeCell ref="AZ31:BC31"/>
    <mergeCell ref="BD31:BG31"/>
    <mergeCell ref="AB33:AE33"/>
    <mergeCell ref="AF33:AI33"/>
    <mergeCell ref="AF31:AI31"/>
    <mergeCell ref="CF31:CI31"/>
    <mergeCell ref="BP31:BS31"/>
    <mergeCell ref="AJ32:AM32"/>
    <mergeCell ref="BH32:BK32"/>
    <mergeCell ref="K1:U1"/>
    <mergeCell ref="V1:Y1"/>
    <mergeCell ref="AZ6:BC6"/>
    <mergeCell ref="BD6:BG6"/>
    <mergeCell ref="AZ7:BC7"/>
    <mergeCell ref="BD7:BG7"/>
    <mergeCell ref="AN5:AQ5"/>
    <mergeCell ref="AR5:AU5"/>
    <mergeCell ref="AR1:AU1"/>
    <mergeCell ref="BD5:BG5"/>
    <mergeCell ref="AZ5:BC5"/>
    <mergeCell ref="AZ1:BC1"/>
    <mergeCell ref="AZ3:BC3"/>
    <mergeCell ref="AV5:AY5"/>
    <mergeCell ref="AC1:AI1"/>
    <mergeCell ref="AJ1:AM1"/>
    <mergeCell ref="L3:O3"/>
    <mergeCell ref="AF6:AI6"/>
    <mergeCell ref="AR7:AU7"/>
    <mergeCell ref="AJ3:AM3"/>
    <mergeCell ref="AN3:AQ3"/>
    <mergeCell ref="AB3:AE3"/>
    <mergeCell ref="BD1:BK1"/>
    <mergeCell ref="AN1:AQ1"/>
    <mergeCell ref="CN2:CO2"/>
    <mergeCell ref="CN4:CO4"/>
    <mergeCell ref="CN6:CO6"/>
    <mergeCell ref="CN7:CO7"/>
    <mergeCell ref="CN3:CO3"/>
    <mergeCell ref="CN5:CO5"/>
    <mergeCell ref="CF8:CI8"/>
    <mergeCell ref="X4:AA4"/>
    <mergeCell ref="X5:AA5"/>
    <mergeCell ref="AB5:AE5"/>
    <mergeCell ref="AB8:AE8"/>
    <mergeCell ref="AF8:AI8"/>
    <mergeCell ref="CJ4:CM4"/>
    <mergeCell ref="CJ7:CM7"/>
    <mergeCell ref="CF7:CI7"/>
    <mergeCell ref="BT6:BW6"/>
    <mergeCell ref="CB8:CE8"/>
    <mergeCell ref="BX7:CA7"/>
    <mergeCell ref="BT8:BW8"/>
    <mergeCell ref="BH8:BK8"/>
    <mergeCell ref="BL7:BO7"/>
    <mergeCell ref="BP7:BS7"/>
    <mergeCell ref="BT4:BW4"/>
    <mergeCell ref="BL5:BO5"/>
    <mergeCell ref="AF5:AI5"/>
    <mergeCell ref="CJ3:CM3"/>
    <mergeCell ref="CF5:CI5"/>
    <mergeCell ref="BT7:BW7"/>
    <mergeCell ref="BH5:BK5"/>
    <mergeCell ref="AV7:AY7"/>
    <mergeCell ref="BP4:BS4"/>
    <mergeCell ref="AR4:AU4"/>
    <mergeCell ref="AZ4:BC4"/>
    <mergeCell ref="BP6:BS6"/>
    <mergeCell ref="BH7:BK7"/>
    <mergeCell ref="BP5:BS5"/>
    <mergeCell ref="BH6:BK6"/>
    <mergeCell ref="BD3:BG3"/>
    <mergeCell ref="CB3:CE3"/>
    <mergeCell ref="BD4:BG4"/>
    <mergeCell ref="AF4:AI4"/>
    <mergeCell ref="AJ4:AM4"/>
    <mergeCell ref="AR3:AU3"/>
    <mergeCell ref="AF3:AI3"/>
    <mergeCell ref="AN4:AQ4"/>
    <mergeCell ref="CP13:CQ13"/>
    <mergeCell ref="CP14:CQ14"/>
    <mergeCell ref="CN13:CO13"/>
    <mergeCell ref="CN11:CO11"/>
    <mergeCell ref="CN10:CO10"/>
    <mergeCell ref="CN15:CO15"/>
    <mergeCell ref="AB4:AE4"/>
    <mergeCell ref="CF6:CI6"/>
    <mergeCell ref="CJ6:CM6"/>
    <mergeCell ref="BX4:CA4"/>
    <mergeCell ref="CB7:CE7"/>
    <mergeCell ref="CJ5:CM5"/>
    <mergeCell ref="CB5:CE5"/>
    <mergeCell ref="CB6:CE6"/>
    <mergeCell ref="AN6:AQ6"/>
    <mergeCell ref="AR6:AU6"/>
    <mergeCell ref="BD8:BG8"/>
    <mergeCell ref="AR8:AU8"/>
    <mergeCell ref="BH10:BK10"/>
    <mergeCell ref="CF10:CI10"/>
    <mergeCell ref="BP10:BS10"/>
    <mergeCell ref="BX10:CA10"/>
    <mergeCell ref="CB10:CE10"/>
    <mergeCell ref="BH9:BK9"/>
    <mergeCell ref="CP15:CQ15"/>
    <mergeCell ref="CP28:CQ28"/>
    <mergeCell ref="CP19:CQ19"/>
    <mergeCell ref="CN22:CO22"/>
    <mergeCell ref="CP23:CQ23"/>
    <mergeCell ref="CN20:CO20"/>
    <mergeCell ref="CP26:CQ26"/>
    <mergeCell ref="CP29:CQ29"/>
    <mergeCell ref="CP31:CQ31"/>
    <mergeCell ref="CN29:CO29"/>
    <mergeCell ref="CP30:CQ30"/>
    <mergeCell ref="CN31:CO31"/>
    <mergeCell ref="CN25:CO25"/>
    <mergeCell ref="CP24:CQ24"/>
    <mergeCell ref="CN19:CO19"/>
    <mergeCell ref="CN28:CO28"/>
    <mergeCell ref="CP27:CQ27"/>
    <mergeCell ref="CN30:CO30"/>
    <mergeCell ref="CN26:CO26"/>
    <mergeCell ref="CN27:CO27"/>
    <mergeCell ref="CP20:CQ20"/>
    <mergeCell ref="CN21:CO21"/>
    <mergeCell ref="CP21:CQ21"/>
    <mergeCell ref="CP22:CQ22"/>
    <mergeCell ref="CP25:CQ25"/>
    <mergeCell ref="CP16:CQ16"/>
    <mergeCell ref="CN17:CO17"/>
    <mergeCell ref="CP17:CQ17"/>
    <mergeCell ref="CN18:CO18"/>
    <mergeCell ref="CP18:CQ18"/>
    <mergeCell ref="CN16:CO16"/>
    <mergeCell ref="CN24:CO24"/>
    <mergeCell ref="CN23:CO23"/>
    <mergeCell ref="BL8:BO8"/>
    <mergeCell ref="BP8:BS8"/>
    <mergeCell ref="CJ8:CM8"/>
    <mergeCell ref="CJ9:CM9"/>
    <mergeCell ref="CF9:CI9"/>
    <mergeCell ref="BT5:BW5"/>
    <mergeCell ref="BX8:CA8"/>
    <mergeCell ref="BL6:BO6"/>
    <mergeCell ref="BX6:CA6"/>
    <mergeCell ref="BX5:CA5"/>
    <mergeCell ref="CF11:CI11"/>
    <mergeCell ref="CB11:CE11"/>
    <mergeCell ref="CJ11:CM11"/>
    <mergeCell ref="CN9:CO9"/>
    <mergeCell ref="CN14:CO14"/>
    <mergeCell ref="CN8:CO8"/>
    <mergeCell ref="BP9:BS9"/>
    <mergeCell ref="BX9:CA9"/>
    <mergeCell ref="BT9:BW9"/>
    <mergeCell ref="CJ10:CM10"/>
    <mergeCell ref="CA1:CE1"/>
    <mergeCell ref="BT1:BZ1"/>
    <mergeCell ref="CF3:CI3"/>
    <mergeCell ref="CB4:CE4"/>
    <mergeCell ref="CF4:CI4"/>
    <mergeCell ref="BH4:BK4"/>
    <mergeCell ref="BH3:BK3"/>
    <mergeCell ref="AV3:AY3"/>
    <mergeCell ref="BL4:BO4"/>
    <mergeCell ref="AV4:AY4"/>
    <mergeCell ref="BT3:BW3"/>
    <mergeCell ref="BX3:CA3"/>
    <mergeCell ref="BL3:BO3"/>
    <mergeCell ref="BP3:BS3"/>
    <mergeCell ref="X3:AA3"/>
    <mergeCell ref="AZ8:BC8"/>
    <mergeCell ref="AN8:AQ8"/>
    <mergeCell ref="AR9:AU9"/>
    <mergeCell ref="AN7:AQ7"/>
    <mergeCell ref="I8:J8"/>
    <mergeCell ref="L7:O7"/>
    <mergeCell ref="L8:O8"/>
    <mergeCell ref="I9:J9"/>
    <mergeCell ref="P9:S9"/>
    <mergeCell ref="AJ9:AM9"/>
    <mergeCell ref="AV8:AY8"/>
    <mergeCell ref="AV9:AY9"/>
    <mergeCell ref="I7:J7"/>
    <mergeCell ref="P7:S7"/>
    <mergeCell ref="X8:AA8"/>
    <mergeCell ref="X7:AA7"/>
    <mergeCell ref="AB7:AE7"/>
    <mergeCell ref="AN9:AQ9"/>
    <mergeCell ref="AF7:AI7"/>
    <mergeCell ref="AJ7:AM7"/>
    <mergeCell ref="L4:O4"/>
    <mergeCell ref="AJ6:AM6"/>
    <mergeCell ref="AJ5:AM5"/>
    <mergeCell ref="I3:J4"/>
    <mergeCell ref="L47:W47"/>
    <mergeCell ref="J47:K47"/>
    <mergeCell ref="J42:K42"/>
    <mergeCell ref="T5:W5"/>
    <mergeCell ref="I5:J6"/>
    <mergeCell ref="T7:W7"/>
    <mergeCell ref="P8:S8"/>
    <mergeCell ref="P5:S5"/>
    <mergeCell ref="L5:O5"/>
    <mergeCell ref="L6:O6"/>
    <mergeCell ref="T6:W6"/>
    <mergeCell ref="T9:W9"/>
    <mergeCell ref="T8:W8"/>
    <mergeCell ref="P31:S31"/>
    <mergeCell ref="T31:W31"/>
    <mergeCell ref="P3:S3"/>
    <mergeCell ref="T3:W3"/>
    <mergeCell ref="P4:S4"/>
    <mergeCell ref="T4:W4"/>
    <mergeCell ref="J48:K48"/>
    <mergeCell ref="L48:W48"/>
    <mergeCell ref="L42:W42"/>
    <mergeCell ref="I11:J11"/>
    <mergeCell ref="J41:K41"/>
    <mergeCell ref="J34:K34"/>
    <mergeCell ref="L34:W34"/>
    <mergeCell ref="I10:J10"/>
    <mergeCell ref="L31:O31"/>
    <mergeCell ref="L10:O10"/>
    <mergeCell ref="L11:O11"/>
    <mergeCell ref="P11:S11"/>
    <mergeCell ref="T11:W11"/>
    <mergeCell ref="R39:W39"/>
    <mergeCell ref="J40:K40"/>
    <mergeCell ref="L40:W40"/>
    <mergeCell ref="J38:K38"/>
    <mergeCell ref="J37:K37"/>
    <mergeCell ref="J35:W35"/>
    <mergeCell ref="L37:W37"/>
    <mergeCell ref="AZ39:BE39"/>
    <mergeCell ref="Z35:AY35"/>
    <mergeCell ref="BF36:BG36"/>
    <mergeCell ref="AZ36:BE36"/>
    <mergeCell ref="AJ31:AM31"/>
    <mergeCell ref="P6:S6"/>
    <mergeCell ref="P10:S10"/>
    <mergeCell ref="T10:W10"/>
    <mergeCell ref="X10:AA10"/>
    <mergeCell ref="X11:AA11"/>
    <mergeCell ref="AV6:AY6"/>
    <mergeCell ref="X9:AA9"/>
    <mergeCell ref="X31:AA31"/>
    <mergeCell ref="AB31:AE31"/>
    <mergeCell ref="AV31:AY31"/>
    <mergeCell ref="X6:AA6"/>
    <mergeCell ref="AB6:AE6"/>
    <mergeCell ref="AJ8:AM8"/>
    <mergeCell ref="Z37:AY37"/>
    <mergeCell ref="AN31:AQ31"/>
    <mergeCell ref="AR31:AU31"/>
    <mergeCell ref="BD9:BG9"/>
    <mergeCell ref="BD10:BG10"/>
    <mergeCell ref="BD11:BG11"/>
    <mergeCell ref="BV37:CG37"/>
    <mergeCell ref="AZ38:BE38"/>
    <mergeCell ref="BF37:BG37"/>
    <mergeCell ref="AR11:AU11"/>
    <mergeCell ref="AN11:AQ11"/>
    <mergeCell ref="BH11:BK11"/>
    <mergeCell ref="BT32:BW32"/>
    <mergeCell ref="BH31:BK31"/>
    <mergeCell ref="L41:W41"/>
    <mergeCell ref="BX31:CA31"/>
    <mergeCell ref="BT11:BW11"/>
    <mergeCell ref="BH36:BS36"/>
    <mergeCell ref="AR32:AU32"/>
    <mergeCell ref="AV32:AY32"/>
    <mergeCell ref="AZ32:BC32"/>
    <mergeCell ref="AB32:AE32"/>
    <mergeCell ref="L38:W38"/>
    <mergeCell ref="L32:O32"/>
    <mergeCell ref="AF32:AI32"/>
    <mergeCell ref="AN32:AQ32"/>
    <mergeCell ref="AB11:AE11"/>
    <mergeCell ref="AF11:AI11"/>
    <mergeCell ref="J36:W36"/>
    <mergeCell ref="BL31:BO31"/>
    <mergeCell ref="AB9:AE9"/>
    <mergeCell ref="AR10:AU10"/>
    <mergeCell ref="AJ10:AM10"/>
    <mergeCell ref="AN10:AQ10"/>
    <mergeCell ref="AJ11:AM11"/>
    <mergeCell ref="BF35:BG35"/>
    <mergeCell ref="BH34:BU34"/>
    <mergeCell ref="AZ11:BC11"/>
    <mergeCell ref="AV10:AY10"/>
    <mergeCell ref="AV11:AY11"/>
    <mergeCell ref="BT10:BW10"/>
    <mergeCell ref="BL9:BO9"/>
    <mergeCell ref="Z34:BG34"/>
    <mergeCell ref="BL10:BO10"/>
    <mergeCell ref="Z40:CI45"/>
    <mergeCell ref="J32:K32"/>
    <mergeCell ref="P32:S32"/>
    <mergeCell ref="T32:W32"/>
    <mergeCell ref="L9:O9"/>
    <mergeCell ref="AF9:AI9"/>
    <mergeCell ref="BX11:CA11"/>
    <mergeCell ref="BD32:BG32"/>
    <mergeCell ref="BL32:BO32"/>
    <mergeCell ref="BP32:BS32"/>
    <mergeCell ref="AZ9:BC9"/>
    <mergeCell ref="J12:K12"/>
    <mergeCell ref="J13:K13"/>
    <mergeCell ref="BL11:BO11"/>
    <mergeCell ref="BP11:BS11"/>
    <mergeCell ref="AZ10:BC10"/>
    <mergeCell ref="AB10:AE10"/>
    <mergeCell ref="AF10:AI10"/>
    <mergeCell ref="L39:Q39"/>
    <mergeCell ref="CB9:CE9"/>
    <mergeCell ref="BX32:CA32"/>
    <mergeCell ref="CB32:CE32"/>
    <mergeCell ref="BT31:BW31"/>
    <mergeCell ref="CB31:CE31"/>
  </mergeCells>
  <phoneticPr fontId="41"/>
  <conditionalFormatting sqref="L31:O31">
    <cfRule type="cellIs" dxfId="186" priority="2" stopIfTrue="1" operator="greaterThan">
      <formula>$L$11</formula>
    </cfRule>
  </conditionalFormatting>
  <conditionalFormatting sqref="L32:CM32">
    <cfRule type="cellIs" dxfId="185" priority="21" stopIfTrue="1" operator="lessThan">
      <formula>0</formula>
    </cfRule>
  </conditionalFormatting>
  <conditionalFormatting sqref="P31:S31">
    <cfRule type="cellIs" dxfId="184" priority="3" stopIfTrue="1" operator="greaterThan">
      <formula>$P$11</formula>
    </cfRule>
  </conditionalFormatting>
  <conditionalFormatting sqref="T31:W31">
    <cfRule type="cellIs" dxfId="183" priority="4" stopIfTrue="1" operator="greaterThan">
      <formula>$T$11</formula>
    </cfRule>
  </conditionalFormatting>
  <conditionalFormatting sqref="X31:AA31">
    <cfRule type="cellIs" dxfId="182" priority="5" stopIfTrue="1" operator="greaterThan">
      <formula>$X$11</formula>
    </cfRule>
  </conditionalFormatting>
  <conditionalFormatting sqref="AB31:AE31">
    <cfRule type="cellIs" dxfId="181" priority="6" stopIfTrue="1" operator="greaterThan">
      <formula>$AB$11</formula>
    </cfRule>
  </conditionalFormatting>
  <conditionalFormatting sqref="AF31:AI31">
    <cfRule type="cellIs" dxfId="180" priority="7" stopIfTrue="1" operator="greaterThan">
      <formula>$AF$11</formula>
    </cfRule>
  </conditionalFormatting>
  <conditionalFormatting sqref="AJ31:AM31">
    <cfRule type="cellIs" dxfId="179" priority="8" stopIfTrue="1" operator="greaterThan">
      <formula>$AJ$11</formula>
    </cfRule>
  </conditionalFormatting>
  <conditionalFormatting sqref="AN31:AQ31">
    <cfRule type="cellIs" dxfId="178" priority="9" stopIfTrue="1" operator="greaterThan">
      <formula>$AN$11</formula>
    </cfRule>
  </conditionalFormatting>
  <conditionalFormatting sqref="AR31:AU31">
    <cfRule type="cellIs" dxfId="177" priority="10" stopIfTrue="1" operator="greaterThan">
      <formula>$AR$11</formula>
    </cfRule>
  </conditionalFormatting>
  <conditionalFormatting sqref="AV31:AY31">
    <cfRule type="cellIs" dxfId="176" priority="11" stopIfTrue="1" operator="greaterThan">
      <formula>$AV$11</formula>
    </cfRule>
  </conditionalFormatting>
  <conditionalFormatting sqref="AZ1:BC1">
    <cfRule type="expression" dxfId="175" priority="1" stopIfTrue="1">
      <formula>"WEEKDAY($AX$1)=1"</formula>
    </cfRule>
  </conditionalFormatting>
  <conditionalFormatting sqref="AZ31:BC31">
    <cfRule type="cellIs" dxfId="174" priority="12" stopIfTrue="1" operator="greaterThan">
      <formula>$AZ$11</formula>
    </cfRule>
  </conditionalFormatting>
  <conditionalFormatting sqref="BD31:BG31">
    <cfRule type="cellIs" dxfId="173" priority="13" stopIfTrue="1" operator="greaterThan">
      <formula>$BD$11</formula>
    </cfRule>
  </conditionalFormatting>
  <conditionalFormatting sqref="BH31:BK31">
    <cfRule type="cellIs" dxfId="172" priority="14" stopIfTrue="1" operator="greaterThan">
      <formula>$BH$11</formula>
    </cfRule>
  </conditionalFormatting>
  <conditionalFormatting sqref="BL31:BO31">
    <cfRule type="cellIs" dxfId="171" priority="15" stopIfTrue="1" operator="greaterThan">
      <formula>$BL$11</formula>
    </cfRule>
  </conditionalFormatting>
  <conditionalFormatting sqref="BP31:BS31">
    <cfRule type="cellIs" dxfId="170" priority="22" stopIfTrue="1" operator="greaterThan">
      <formula>$BP$11</formula>
    </cfRule>
  </conditionalFormatting>
  <conditionalFormatting sqref="BT31:BW31">
    <cfRule type="cellIs" dxfId="169" priority="16" stopIfTrue="1" operator="greaterThan">
      <formula>$BT$11</formula>
    </cfRule>
  </conditionalFormatting>
  <conditionalFormatting sqref="BX31:CA31">
    <cfRule type="cellIs" dxfId="168" priority="20" stopIfTrue="1" operator="greaterThan">
      <formula>$BX$11</formula>
    </cfRule>
  </conditionalFormatting>
  <conditionalFormatting sqref="CB31:CE31">
    <cfRule type="cellIs" dxfId="167" priority="17" stopIfTrue="1" operator="greaterThan">
      <formula>$CB$11</formula>
    </cfRule>
  </conditionalFormatting>
  <conditionalFormatting sqref="CF31:CI31">
    <cfRule type="cellIs" dxfId="166" priority="18" stopIfTrue="1" operator="greaterThan">
      <formula>$CF$11</formula>
    </cfRule>
  </conditionalFormatting>
  <conditionalFormatting sqref="CJ31:CM31">
    <cfRule type="cellIs" dxfId="165" priority="19" stopIfTrue="1" operator="greaterThan">
      <formula>$CJ$11</formula>
    </cfRule>
  </conditionalFormatting>
  <printOptions horizontalCentered="1"/>
  <pageMargins left="0.19652777777777777" right="0.19652777777777777" top="0.19652777777777777" bottom="0.19652777777777777" header="0.51180555555555562" footer="0.51180555555555562"/>
  <pageSetup paperSize="9" scale="62" orientation="landscape" useFirstPageNumber="1" errors="NA" horizontalDpi="360" verticalDpi="360" r:id="rId1"/>
  <headerFooter alignWithMargins="0"/>
  <ignoredErrors>
    <ignoredError sqref="L14:CM17 L21:CM30 L20:Q20 R20:CM20 L19:CM19 L18:AX18 AZ18:CM18" unlockedFormula="1"/>
    <ignoredError sqref="F29:F46" formula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V52"/>
  <sheetViews>
    <sheetView showGridLines="0" showZeros="0" topLeftCell="A4" zoomScale="66" zoomScaleNormal="66" zoomScaleSheetLayoutView="50" workbookViewId="0">
      <selection activeCell="AS23" sqref="AS23"/>
    </sheetView>
  </sheetViews>
  <sheetFormatPr baseColWidth="10" defaultColWidth="3.83203125" defaultRowHeight="20.25" customHeight="1"/>
  <cols>
    <col min="1" max="1" width="3.5" style="64" customWidth="1"/>
    <col min="2" max="2" width="10.6640625" style="65" customWidth="1"/>
    <col min="3" max="3" width="6.6640625" style="65" customWidth="1"/>
    <col min="4" max="7" width="6.6640625" style="65" hidden="1" customWidth="1"/>
    <col min="8" max="8" width="6.6640625" style="836" customWidth="1"/>
    <col min="9" max="9" width="15" style="64" bestFit="1" customWidth="1"/>
    <col min="10" max="10" width="10.6640625" style="836" customWidth="1"/>
    <col min="11" max="11" width="11.33203125" style="846" customWidth="1"/>
    <col min="12" max="19" width="1.83203125" style="65" customWidth="1"/>
    <col min="20" max="78" width="1.83203125" style="64" customWidth="1"/>
    <col min="79" max="79" width="2.33203125" style="64" customWidth="1"/>
    <col min="80" max="91" width="1.83203125" style="64" customWidth="1"/>
    <col min="92" max="93" width="4.83203125" style="64" customWidth="1"/>
    <col min="94" max="94" width="4.83203125" style="221" customWidth="1"/>
    <col min="95" max="95" width="4.83203125" style="64" customWidth="1"/>
    <col min="96" max="97" width="8.6640625" style="64" customWidth="1"/>
    <col min="98" max="98" width="8.6640625" style="69" customWidth="1"/>
    <col min="99" max="99" width="12.33203125" style="69" customWidth="1"/>
    <col min="100" max="100" width="7.6640625" style="69" hidden="1" customWidth="1"/>
    <col min="101" max="101" width="6.6640625" style="64" customWidth="1"/>
    <col min="102" max="102" width="5.5" style="64" customWidth="1"/>
    <col min="103" max="16384" width="3.83203125" style="64"/>
  </cols>
  <sheetData>
    <row r="1" spans="1:105" ht="36" customHeight="1">
      <c r="K1" s="1248" t="str">
        <f>ﾃﾞｰﾀ入力!B4</f>
        <v>新宿三丁目</v>
      </c>
      <c r="L1" s="1248"/>
      <c r="M1" s="1248"/>
      <c r="N1" s="1248"/>
      <c r="O1" s="1248"/>
      <c r="P1" s="1248"/>
      <c r="Q1" s="1248"/>
      <c r="R1" s="1248"/>
      <c r="S1" s="1248"/>
      <c r="T1" s="1248"/>
      <c r="U1" s="1248"/>
      <c r="V1" s="1343" t="s">
        <v>139</v>
      </c>
      <c r="W1" s="1343"/>
      <c r="X1" s="1343"/>
      <c r="Y1" s="1343"/>
      <c r="Z1" s="222"/>
      <c r="AC1" s="1340">
        <f>ﾃﾞｰﾀ入力!B5</f>
        <v>4</v>
      </c>
      <c r="AD1" s="1340"/>
      <c r="AE1" s="1340"/>
      <c r="AF1" s="1340"/>
      <c r="AG1" s="1340"/>
      <c r="AH1" s="1340"/>
      <c r="AI1" s="1340"/>
      <c r="AJ1" s="1340" t="s">
        <v>8</v>
      </c>
      <c r="AK1" s="1340"/>
      <c r="AL1" s="1340"/>
      <c r="AM1" s="1340"/>
      <c r="AN1" s="1340">
        <v>29</v>
      </c>
      <c r="AO1" s="1340"/>
      <c r="AP1" s="1340"/>
      <c r="AQ1" s="1340"/>
      <c r="AR1" s="1340" t="s">
        <v>120</v>
      </c>
      <c r="AS1" s="1340"/>
      <c r="AT1" s="1340"/>
      <c r="AU1" s="1340"/>
      <c r="AV1" s="605"/>
      <c r="AW1" s="605"/>
      <c r="AX1" s="605"/>
      <c r="AY1" s="605"/>
      <c r="AZ1" s="1342">
        <f>DATE(ﾃﾞｰﾀ入力!B3,ﾃﾞｰﾀ入力!B5,AN1)</f>
        <v>46141</v>
      </c>
      <c r="BA1" s="1342"/>
      <c r="BB1" s="1342"/>
      <c r="BC1" s="1342"/>
      <c r="BD1" s="1341" t="s">
        <v>148</v>
      </c>
      <c r="BE1" s="1341"/>
      <c r="BF1" s="1341"/>
      <c r="BG1" s="1341"/>
      <c r="BH1" s="1341"/>
      <c r="BI1" s="1341"/>
      <c r="BJ1" s="1341"/>
      <c r="BK1" s="1341"/>
      <c r="BL1" s="223"/>
      <c r="BM1" s="223"/>
      <c r="BN1" s="223"/>
      <c r="BO1" s="223"/>
      <c r="BP1" s="223"/>
      <c r="BQ1" s="223"/>
      <c r="BR1" s="223"/>
      <c r="BS1" s="223"/>
      <c r="BT1" s="1294" t="s">
        <v>200</v>
      </c>
      <c r="BU1" s="1294"/>
      <c r="BV1" s="1294"/>
      <c r="BW1" s="1294"/>
      <c r="BX1" s="1294"/>
      <c r="BY1" s="1294"/>
      <c r="BZ1" s="1294"/>
      <c r="CA1" s="1293">
        <v>5</v>
      </c>
      <c r="CB1" s="1293"/>
      <c r="CC1" s="1293"/>
      <c r="CD1" s="1293"/>
      <c r="CE1" s="1293"/>
      <c r="CH1" s="69"/>
      <c r="CI1" s="69"/>
      <c r="CJ1" s="69"/>
      <c r="CP1" s="64"/>
      <c r="CT1" s="64"/>
      <c r="CU1" s="64"/>
      <c r="CV1" s="64"/>
    </row>
    <row r="2" spans="1:105" ht="20.25" customHeight="1">
      <c r="B2" s="224"/>
      <c r="I2" s="225"/>
      <c r="J2" s="837"/>
      <c r="K2" s="838"/>
      <c r="L2" s="351">
        <v>0.20833333333333334</v>
      </c>
      <c r="M2" s="352"/>
      <c r="N2" s="352"/>
      <c r="O2" s="353"/>
      <c r="P2" s="354">
        <v>0.25</v>
      </c>
      <c r="Q2" s="355"/>
      <c r="R2" s="355"/>
      <c r="S2" s="355"/>
      <c r="T2" s="355" t="s">
        <v>149</v>
      </c>
      <c r="U2" s="355"/>
      <c r="V2" s="356"/>
      <c r="W2" s="356"/>
      <c r="X2" s="355" t="s">
        <v>150</v>
      </c>
      <c r="Y2" s="355"/>
      <c r="Z2" s="355"/>
      <c r="AA2" s="355"/>
      <c r="AB2" s="355" t="s">
        <v>151</v>
      </c>
      <c r="AC2" s="355"/>
      <c r="AD2" s="355"/>
      <c r="AE2" s="355"/>
      <c r="AF2" s="355" t="s">
        <v>152</v>
      </c>
      <c r="AG2" s="355"/>
      <c r="AH2" s="355"/>
      <c r="AI2" s="355"/>
      <c r="AJ2" s="355" t="s">
        <v>153</v>
      </c>
      <c r="AK2" s="355"/>
      <c r="AL2" s="355"/>
      <c r="AM2" s="355"/>
      <c r="AN2" s="355" t="s">
        <v>154</v>
      </c>
      <c r="AO2" s="355"/>
      <c r="AP2" s="355"/>
      <c r="AQ2" s="355"/>
      <c r="AR2" s="355" t="s">
        <v>155</v>
      </c>
      <c r="AS2" s="355"/>
      <c r="AT2" s="355"/>
      <c r="AU2" s="355"/>
      <c r="AV2" s="355" t="s">
        <v>156</v>
      </c>
      <c r="AW2" s="355"/>
      <c r="AX2" s="355"/>
      <c r="AY2" s="355"/>
      <c r="AZ2" s="355" t="s">
        <v>157</v>
      </c>
      <c r="BA2" s="355"/>
      <c r="BB2" s="355"/>
      <c r="BC2" s="355"/>
      <c r="BD2" s="355" t="s">
        <v>158</v>
      </c>
      <c r="BE2" s="355"/>
      <c r="BF2" s="355"/>
      <c r="BG2" s="355"/>
      <c r="BH2" s="355" t="s">
        <v>159</v>
      </c>
      <c r="BI2" s="355"/>
      <c r="BJ2" s="355"/>
      <c r="BK2" s="355"/>
      <c r="BL2" s="355" t="s">
        <v>160</v>
      </c>
      <c r="BM2" s="355"/>
      <c r="BN2" s="355"/>
      <c r="BO2" s="355"/>
      <c r="BP2" s="355" t="s">
        <v>161</v>
      </c>
      <c r="BQ2" s="355"/>
      <c r="BR2" s="355"/>
      <c r="BS2" s="355"/>
      <c r="BT2" s="355" t="s">
        <v>162</v>
      </c>
      <c r="BU2" s="355"/>
      <c r="BV2" s="355"/>
      <c r="BW2" s="355"/>
      <c r="BX2" s="355" t="s">
        <v>163</v>
      </c>
      <c r="BY2" s="355"/>
      <c r="BZ2" s="355"/>
      <c r="CA2" s="355"/>
      <c r="CB2" s="355" t="s">
        <v>164</v>
      </c>
      <c r="CC2" s="355"/>
      <c r="CD2" s="355"/>
      <c r="CE2" s="355"/>
      <c r="CF2" s="355" t="s">
        <v>165</v>
      </c>
      <c r="CG2" s="355"/>
      <c r="CH2" s="355"/>
      <c r="CI2" s="355"/>
      <c r="CJ2" s="355" t="s">
        <v>166</v>
      </c>
      <c r="CK2" s="355"/>
      <c r="CL2" s="355"/>
      <c r="CM2" s="355"/>
      <c r="CN2" s="1214"/>
      <c r="CO2" s="1214"/>
      <c r="CP2" s="64"/>
      <c r="CT2" s="221"/>
      <c r="CU2" s="64"/>
      <c r="CV2" s="64"/>
      <c r="CX2" s="69"/>
      <c r="CY2" s="69"/>
      <c r="CZ2" s="69"/>
    </row>
    <row r="3" spans="1:105" ht="20.25" customHeight="1">
      <c r="I3" s="1511" t="s">
        <v>167</v>
      </c>
      <c r="J3" s="1511"/>
      <c r="K3" s="839" t="s">
        <v>168</v>
      </c>
      <c r="L3" s="1210">
        <f>CHOOSE(CA1,ﾃﾞｰﾀ入力!X4,ﾃﾞｰﾀ入力!X5,ﾃﾞｰﾀ入力!X6,ﾃﾞｰﾀ入力!X7,ﾃﾞｰﾀ入力!X8,ﾃﾞｰﾀ入力!X9)</f>
        <v>0</v>
      </c>
      <c r="M3" s="1210"/>
      <c r="N3" s="1210"/>
      <c r="O3" s="1210"/>
      <c r="P3" s="1217">
        <f>CHOOSE($CA$1,ﾃﾞｰﾀ入力!Y$4,ﾃﾞｰﾀ入力!Y$5,ﾃﾞｰﾀ入力!Y$6,ﾃﾞｰﾀ入力!Y$7,ﾃﾞｰﾀ入力!Y$8,ﾃﾞｰﾀ入力!Y$9)</f>
        <v>0</v>
      </c>
      <c r="Q3" s="1217"/>
      <c r="R3" s="1217"/>
      <c r="S3" s="1217"/>
      <c r="T3" s="1217">
        <f>CHOOSE($CA$1,ﾃﾞｰﾀ入力!Z$4,ﾃﾞｰﾀ入力!Z$5,ﾃﾞｰﾀ入力!Z$6,ﾃﾞｰﾀ入力!Z$7,ﾃﾞｰﾀ入力!Z$8,ﾃﾞｰﾀ入力!Z$9)</f>
        <v>0</v>
      </c>
      <c r="U3" s="1217"/>
      <c r="V3" s="1217"/>
      <c r="W3" s="1217"/>
      <c r="X3" s="1217">
        <f>CHOOSE($CA$1,ﾃﾞｰﾀ入力!AA$4,ﾃﾞｰﾀ入力!AA$5,ﾃﾞｰﾀ入力!AA$6,ﾃﾞｰﾀ入力!AA$7,ﾃﾞｰﾀ入力!AA$8,ﾃﾞｰﾀ入力!AA$9)</f>
        <v>0</v>
      </c>
      <c r="Y3" s="1217"/>
      <c r="Z3" s="1217"/>
      <c r="AA3" s="1217"/>
      <c r="AB3" s="1217">
        <f>CHOOSE($CA$1,ﾃﾞｰﾀ入力!AB$4,ﾃﾞｰﾀ入力!AB$5,ﾃﾞｰﾀ入力!AB$6,ﾃﾞｰﾀ入力!AB$7,ﾃﾞｰﾀ入力!AB$8,ﾃﾞｰﾀ入力!AB$9)</f>
        <v>16</v>
      </c>
      <c r="AC3" s="1217"/>
      <c r="AD3" s="1217"/>
      <c r="AE3" s="1217"/>
      <c r="AF3" s="1217">
        <f>CHOOSE($CA$1,ﾃﾞｰﾀ入力!AC$4,ﾃﾞｰﾀ入力!AC$5,ﾃﾞｰﾀ入力!AC$6,ﾃﾞｰﾀ入力!AC$7,ﾃﾞｰﾀ入力!AC$8,ﾃﾞｰﾀ入力!AC$9)</f>
        <v>21</v>
      </c>
      <c r="AG3" s="1217"/>
      <c r="AH3" s="1217"/>
      <c r="AI3" s="1217"/>
      <c r="AJ3" s="1217">
        <f>CHOOSE($CA$1,ﾃﾞｰﾀ入力!AD$4,ﾃﾞｰﾀ入力!AD$5,ﾃﾞｰﾀ入力!AD$6,ﾃﾞｰﾀ入力!AD$7,ﾃﾞｰﾀ入力!AD$8,ﾃﾞｰﾀ入力!AD$9)</f>
        <v>25</v>
      </c>
      <c r="AK3" s="1217"/>
      <c r="AL3" s="1217"/>
      <c r="AM3" s="1217"/>
      <c r="AN3" s="1217">
        <f>CHOOSE($CA$1,ﾃﾞｰﾀ入力!AE$4,ﾃﾞｰﾀ入力!AE$5,ﾃﾞｰﾀ入力!AE$6,ﾃﾞｰﾀ入力!AE$7,ﾃﾞｰﾀ入力!AE$8,ﾃﾞｰﾀ入力!AE$9)</f>
        <v>36</v>
      </c>
      <c r="AO3" s="1217"/>
      <c r="AP3" s="1217"/>
      <c r="AQ3" s="1217"/>
      <c r="AR3" s="1217">
        <f>CHOOSE($CA$1,ﾃﾞｰﾀ入力!AF$4,ﾃﾞｰﾀ入力!AF$5,ﾃﾞｰﾀ入力!AF$6,ﾃﾞｰﾀ入力!AF$7,ﾃﾞｰﾀ入力!AF$8,ﾃﾞｰﾀ入力!AF$9)</f>
        <v>43</v>
      </c>
      <c r="AS3" s="1217"/>
      <c r="AT3" s="1217"/>
      <c r="AU3" s="1217"/>
      <c r="AV3" s="1217">
        <f>CHOOSE($CA$1,ﾃﾞｰﾀ入力!AG$4,ﾃﾞｰﾀ入力!AG$5,ﾃﾞｰﾀ入力!AG$6,ﾃﾞｰﾀ入力!AG$7,ﾃﾞｰﾀ入力!AG$8,ﾃﾞｰﾀ入力!AG$9)</f>
        <v>54</v>
      </c>
      <c r="AW3" s="1217"/>
      <c r="AX3" s="1217"/>
      <c r="AY3" s="1217"/>
      <c r="AZ3" s="1217">
        <f>CHOOSE($CA$1,ﾃﾞｰﾀ入力!AH$4,ﾃﾞｰﾀ入力!AH$5,ﾃﾞｰﾀ入力!AH$6,ﾃﾞｰﾀ入力!AH$7,ﾃﾞｰﾀ入力!AH$8,ﾃﾞｰﾀ入力!AH$9)</f>
        <v>52</v>
      </c>
      <c r="BA3" s="1217"/>
      <c r="BB3" s="1217"/>
      <c r="BC3" s="1217"/>
      <c r="BD3" s="1217">
        <f>CHOOSE($CA$1,ﾃﾞｰﾀ入力!AI$4,ﾃﾞｰﾀ入力!AI$5,ﾃﾞｰﾀ入力!AI$6,ﾃﾞｰﾀ入力!AI$7,ﾃﾞｰﾀ入力!AI$8,ﾃﾞｰﾀ入力!AI$9)</f>
        <v>52</v>
      </c>
      <c r="BE3" s="1217"/>
      <c r="BF3" s="1217"/>
      <c r="BG3" s="1217"/>
      <c r="BH3" s="1217">
        <f>CHOOSE($CA$1,ﾃﾞｰﾀ入力!AJ$4,ﾃﾞｰﾀ入力!AJ$5,ﾃﾞｰﾀ入力!AJ$6,ﾃﾞｰﾀ入力!AJ$7,ﾃﾞｰﾀ入力!AJ$8,ﾃﾞｰﾀ入力!AJ$9)</f>
        <v>32</v>
      </c>
      <c r="BI3" s="1217"/>
      <c r="BJ3" s="1217"/>
      <c r="BK3" s="1217"/>
      <c r="BL3" s="1217">
        <f>CHOOSE($CA$1,ﾃﾞｰﾀ入力!AK$4,ﾃﾞｰﾀ入力!AK$5,ﾃﾞｰﾀ入力!AK$6,ﾃﾞｰﾀ入力!AK$7,ﾃﾞｰﾀ入力!AK$8,ﾃﾞｰﾀ入力!AK$9)</f>
        <v>26</v>
      </c>
      <c r="BM3" s="1217"/>
      <c r="BN3" s="1217"/>
      <c r="BO3" s="1217"/>
      <c r="BP3" s="1217">
        <f>CHOOSE($CA$1,ﾃﾞｰﾀ入力!AL$4,ﾃﾞｰﾀ入力!AL$5,ﾃﾞｰﾀ入力!AL$6,ﾃﾞｰﾀ入力!AL$7,ﾃﾞｰﾀ入力!AL$8,ﾃﾞｰﾀ入力!AL$9)</f>
        <v>21</v>
      </c>
      <c r="BQ3" s="1217"/>
      <c r="BR3" s="1217"/>
      <c r="BS3" s="1217"/>
      <c r="BT3" s="1217">
        <f>CHOOSE($CA$1,ﾃﾞｰﾀ入力!AM$4,ﾃﾞｰﾀ入力!AM$5,ﾃﾞｰﾀ入力!AM$6,ﾃﾞｰﾀ入力!AM$7,ﾃﾞｰﾀ入力!AM$8,ﾃﾞｰﾀ入力!AM$9)</f>
        <v>15</v>
      </c>
      <c r="BU3" s="1217"/>
      <c r="BV3" s="1217"/>
      <c r="BW3" s="1217"/>
      <c r="BX3" s="1217">
        <f>CHOOSE($CA$1,ﾃﾞｰﾀ入力!AN4,ﾃﾞｰﾀ入力!AN$5,ﾃﾞｰﾀ入力!AN$6,ﾃﾞｰﾀ入力!AN$7,ﾃﾞｰﾀ入力!AN$8,ﾃﾞｰﾀ入力!AN$9)</f>
        <v>7.0000000000000009</v>
      </c>
      <c r="BY3" s="1217"/>
      <c r="BZ3" s="1217"/>
      <c r="CA3" s="1217"/>
      <c r="CB3" s="1217">
        <f>CHOOSE($CA$1,ﾃﾞｰﾀ入力!AO$4,ﾃﾞｰﾀ入力!AO$5,ﾃﾞｰﾀ入力!AO$6,ﾃﾞｰﾀ入力!AO$7,ﾃﾞｰﾀ入力!AO$8,ﾃﾞｰﾀ入力!AO$9)</f>
        <v>0</v>
      </c>
      <c r="CC3" s="1217"/>
      <c r="CD3" s="1217"/>
      <c r="CE3" s="1217"/>
      <c r="CF3" s="1217">
        <f>CHOOSE($CA$1,ﾃﾞｰﾀ入力!AP$4,ﾃﾞｰﾀ入力!AP$5,ﾃﾞｰﾀ入力!AP$6,ﾃﾞｰﾀ入力!AP$7,ﾃﾞｰﾀ入力!AP$8,ﾃﾞｰﾀ入力!AP$9)</f>
        <v>0</v>
      </c>
      <c r="CG3" s="1217"/>
      <c r="CH3" s="1217"/>
      <c r="CI3" s="1217"/>
      <c r="CJ3" s="1217">
        <f>CHOOSE($CA$1,ﾃﾞｰﾀ入力!AQ$4,ﾃﾞｰﾀ入力!AQ$5,ﾃﾞｰﾀ入力!AQ$6,ﾃﾞｰﾀ入力!AQ$7,ﾃﾞｰﾀ入力!AQ$8,ﾃﾞｰﾀ入力!AQ$9)</f>
        <v>0</v>
      </c>
      <c r="CK3" s="1217"/>
      <c r="CL3" s="1217"/>
      <c r="CM3" s="1295"/>
      <c r="CN3" s="1215">
        <f>CHOOSE(CA1,ﾃﾞｰﾀ入力!V4,ﾃﾞｰﾀ入力!V5,ﾃﾞｰﾀ入力!V6,ﾃﾞｰﾀ入力!V7,ﾃﾞｰﾀ入力!V8,ﾃﾞｰﾀ入力!V9)</f>
        <v>400</v>
      </c>
      <c r="CO3" s="1216"/>
      <c r="CP3" s="64"/>
      <c r="CT3" s="221"/>
      <c r="CU3" s="64"/>
      <c r="CV3" s="64"/>
      <c r="CX3" s="69"/>
      <c r="CY3" s="69"/>
      <c r="CZ3" s="69"/>
    </row>
    <row r="4" spans="1:105" ht="20.25" customHeight="1">
      <c r="I4" s="1511"/>
      <c r="J4" s="1511"/>
      <c r="K4" s="840" t="s">
        <v>169</v>
      </c>
      <c r="L4" s="1344">
        <f>L3</f>
        <v>0</v>
      </c>
      <c r="M4" s="1345"/>
      <c r="N4" s="1345"/>
      <c r="O4" s="1346"/>
      <c r="P4" s="1333">
        <f>L4+P3</f>
        <v>0</v>
      </c>
      <c r="Q4" s="1333"/>
      <c r="R4" s="1333"/>
      <c r="S4" s="1333"/>
      <c r="T4" s="1126">
        <f>P4+T3</f>
        <v>0</v>
      </c>
      <c r="U4" s="1127"/>
      <c r="V4" s="1127"/>
      <c r="W4" s="1127"/>
      <c r="X4" s="1333">
        <f>T4+X3</f>
        <v>0</v>
      </c>
      <c r="Y4" s="1333"/>
      <c r="Z4" s="1333"/>
      <c r="AA4" s="1333"/>
      <c r="AB4" s="1333">
        <f>X4+AB3</f>
        <v>16</v>
      </c>
      <c r="AC4" s="1333"/>
      <c r="AD4" s="1333"/>
      <c r="AE4" s="1333"/>
      <c r="AF4" s="1333">
        <f>AB4+AF3</f>
        <v>37</v>
      </c>
      <c r="AG4" s="1333"/>
      <c r="AH4" s="1333"/>
      <c r="AI4" s="1333"/>
      <c r="AJ4" s="1333">
        <f>AF4+AJ3</f>
        <v>62</v>
      </c>
      <c r="AK4" s="1333"/>
      <c r="AL4" s="1333"/>
      <c r="AM4" s="1333"/>
      <c r="AN4" s="1333">
        <f>AJ4+AN3</f>
        <v>98</v>
      </c>
      <c r="AO4" s="1333"/>
      <c r="AP4" s="1333"/>
      <c r="AQ4" s="1333"/>
      <c r="AR4" s="1333">
        <f>AN4+AR3</f>
        <v>141</v>
      </c>
      <c r="AS4" s="1333"/>
      <c r="AT4" s="1333"/>
      <c r="AU4" s="1333"/>
      <c r="AV4" s="1333">
        <f>AR4+AV3</f>
        <v>195</v>
      </c>
      <c r="AW4" s="1333"/>
      <c r="AX4" s="1333"/>
      <c r="AY4" s="1333"/>
      <c r="AZ4" s="1333">
        <f>AV4+AZ3</f>
        <v>247</v>
      </c>
      <c r="BA4" s="1333"/>
      <c r="BB4" s="1333"/>
      <c r="BC4" s="1333"/>
      <c r="BD4" s="1333">
        <f>AZ4+BD3</f>
        <v>299</v>
      </c>
      <c r="BE4" s="1333"/>
      <c r="BF4" s="1333"/>
      <c r="BG4" s="1333"/>
      <c r="BH4" s="1333">
        <f>BD4+BH3</f>
        <v>331</v>
      </c>
      <c r="BI4" s="1333"/>
      <c r="BJ4" s="1333"/>
      <c r="BK4" s="1333"/>
      <c r="BL4" s="1333">
        <f>BH4+BL3</f>
        <v>357</v>
      </c>
      <c r="BM4" s="1333"/>
      <c r="BN4" s="1333"/>
      <c r="BO4" s="1333"/>
      <c r="BP4" s="1333">
        <f>BL4+BP3</f>
        <v>378</v>
      </c>
      <c r="BQ4" s="1333"/>
      <c r="BR4" s="1333"/>
      <c r="BS4" s="1333"/>
      <c r="BT4" s="1333">
        <f>BP4+BT3</f>
        <v>393</v>
      </c>
      <c r="BU4" s="1333"/>
      <c r="BV4" s="1333"/>
      <c r="BW4" s="1333"/>
      <c r="BX4" s="1333">
        <f>BT4+BX3</f>
        <v>400</v>
      </c>
      <c r="BY4" s="1333"/>
      <c r="BZ4" s="1333"/>
      <c r="CA4" s="1333"/>
      <c r="CB4" s="1333">
        <f>BX4+CB3</f>
        <v>400</v>
      </c>
      <c r="CC4" s="1333"/>
      <c r="CD4" s="1333"/>
      <c r="CE4" s="1333"/>
      <c r="CF4" s="1333">
        <f>CB4+CF3</f>
        <v>400</v>
      </c>
      <c r="CG4" s="1333"/>
      <c r="CH4" s="1333"/>
      <c r="CI4" s="1333"/>
      <c r="CJ4" s="1333">
        <f>CF4+CJ3</f>
        <v>400</v>
      </c>
      <c r="CK4" s="1333"/>
      <c r="CL4" s="1333"/>
      <c r="CM4" s="1353"/>
      <c r="CN4" s="1210">
        <f t="shared" ref="CN4:CN11" si="0">SUM(P4:CM4)</f>
        <v>4154</v>
      </c>
      <c r="CO4" s="1211"/>
      <c r="CP4" s="64"/>
      <c r="CT4" s="221"/>
      <c r="CU4" s="64"/>
      <c r="CV4" s="64"/>
      <c r="CX4" s="69"/>
      <c r="CY4" s="69"/>
      <c r="CZ4" s="69"/>
    </row>
    <row r="5" spans="1:105" ht="20.25" customHeight="1">
      <c r="I5" s="1511" t="s">
        <v>170</v>
      </c>
      <c r="J5" s="1511"/>
      <c r="K5" s="841" t="s">
        <v>171</v>
      </c>
      <c r="L5" s="1239"/>
      <c r="M5" s="1240"/>
      <c r="N5" s="1240"/>
      <c r="O5" s="1241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126"/>
      <c r="AK5" s="1126"/>
      <c r="AL5" s="1126"/>
      <c r="AM5" s="1126"/>
      <c r="AN5" s="1126"/>
      <c r="AO5" s="1126"/>
      <c r="AP5" s="1126"/>
      <c r="AQ5" s="1126"/>
      <c r="AR5" s="1126"/>
      <c r="AS5" s="1126"/>
      <c r="AT5" s="1126"/>
      <c r="AU5" s="1126"/>
      <c r="AV5" s="1126"/>
      <c r="AW5" s="1126"/>
      <c r="AX5" s="1126"/>
      <c r="AY5" s="1126"/>
      <c r="AZ5" s="1126"/>
      <c r="BA5" s="1126"/>
      <c r="BB5" s="1126"/>
      <c r="BC5" s="1126"/>
      <c r="BD5" s="1126"/>
      <c r="BE5" s="1126"/>
      <c r="BF5" s="1126"/>
      <c r="BG5" s="1126"/>
      <c r="BH5" s="1126"/>
      <c r="BI5" s="1126"/>
      <c r="BJ5" s="1126"/>
      <c r="BK5" s="1126"/>
      <c r="BL5" s="1126"/>
      <c r="BM5" s="1126"/>
      <c r="BN5" s="1126"/>
      <c r="BO5" s="1126"/>
      <c r="BP5" s="1126"/>
      <c r="BQ5" s="1126"/>
      <c r="BR5" s="1126"/>
      <c r="BS5" s="1126"/>
      <c r="BT5" s="1126"/>
      <c r="BU5" s="1126"/>
      <c r="BV5" s="1126"/>
      <c r="BW5" s="1126"/>
      <c r="BX5" s="1126"/>
      <c r="BY5" s="1126"/>
      <c r="BZ5" s="1126"/>
      <c r="CA5" s="1126"/>
      <c r="CB5" s="1126"/>
      <c r="CC5" s="1126"/>
      <c r="CD5" s="1126"/>
      <c r="CE5" s="1126"/>
      <c r="CF5" s="1297"/>
      <c r="CG5" s="1297"/>
      <c r="CH5" s="1297"/>
      <c r="CI5" s="1297"/>
      <c r="CJ5" s="1297"/>
      <c r="CK5" s="1297"/>
      <c r="CL5" s="1297"/>
      <c r="CM5" s="1354"/>
      <c r="CN5" s="1210">
        <f t="shared" si="0"/>
        <v>0</v>
      </c>
      <c r="CO5" s="1211"/>
      <c r="CP5" s="64"/>
      <c r="CT5" s="221"/>
      <c r="CU5" s="64"/>
      <c r="CV5" s="64"/>
      <c r="CX5" s="69"/>
      <c r="CY5" s="69"/>
      <c r="CZ5" s="69"/>
    </row>
    <row r="6" spans="1:105" ht="20.25" customHeight="1">
      <c r="I6" s="1514"/>
      <c r="J6" s="1514"/>
      <c r="K6" s="842" t="s">
        <v>246</v>
      </c>
      <c r="L6" s="1242"/>
      <c r="M6" s="1243"/>
      <c r="N6" s="1243"/>
      <c r="O6" s="1244"/>
      <c r="P6" s="1131"/>
      <c r="Q6" s="1131"/>
      <c r="R6" s="1131"/>
      <c r="S6" s="1131"/>
      <c r="T6" s="1131"/>
      <c r="U6" s="1131"/>
      <c r="V6" s="1131"/>
      <c r="W6" s="1131"/>
      <c r="X6" s="1131"/>
      <c r="Y6" s="1131"/>
      <c r="Z6" s="1131"/>
      <c r="AA6" s="1131"/>
      <c r="AB6" s="1131"/>
      <c r="AC6" s="1131"/>
      <c r="AD6" s="1131"/>
      <c r="AE6" s="1131"/>
      <c r="AF6" s="1131"/>
      <c r="AG6" s="1131"/>
      <c r="AH6" s="1131"/>
      <c r="AI6" s="1131"/>
      <c r="AJ6" s="1131"/>
      <c r="AK6" s="1131"/>
      <c r="AL6" s="1131"/>
      <c r="AM6" s="1131"/>
      <c r="AN6" s="1131"/>
      <c r="AO6" s="1131"/>
      <c r="AP6" s="1131"/>
      <c r="AQ6" s="1131"/>
      <c r="AR6" s="1131"/>
      <c r="AS6" s="1131"/>
      <c r="AT6" s="1131"/>
      <c r="AU6" s="1131"/>
      <c r="AV6" s="1131"/>
      <c r="AW6" s="1131"/>
      <c r="AX6" s="1131"/>
      <c r="AY6" s="1131"/>
      <c r="AZ6" s="1131"/>
      <c r="BA6" s="1131"/>
      <c r="BB6" s="1131"/>
      <c r="BC6" s="1131"/>
      <c r="BD6" s="1131"/>
      <c r="BE6" s="1131"/>
      <c r="BF6" s="1131"/>
      <c r="BG6" s="1131"/>
      <c r="BH6" s="1131"/>
      <c r="BI6" s="1131"/>
      <c r="BJ6" s="1131"/>
      <c r="BK6" s="1131"/>
      <c r="BL6" s="1131"/>
      <c r="BM6" s="1131"/>
      <c r="BN6" s="1131"/>
      <c r="BO6" s="1131"/>
      <c r="BP6" s="1131"/>
      <c r="BQ6" s="1131"/>
      <c r="BR6" s="1131"/>
      <c r="BS6" s="1131"/>
      <c r="BT6" s="1131"/>
      <c r="BU6" s="1131"/>
      <c r="BV6" s="1131"/>
      <c r="BW6" s="1131"/>
      <c r="BX6" s="1131"/>
      <c r="BY6" s="1131"/>
      <c r="BZ6" s="1131"/>
      <c r="CA6" s="1131"/>
      <c r="CB6" s="1131"/>
      <c r="CC6" s="1131"/>
      <c r="CD6" s="1131"/>
      <c r="CE6" s="1131"/>
      <c r="CF6" s="1298"/>
      <c r="CG6" s="1298"/>
      <c r="CH6" s="1298"/>
      <c r="CI6" s="1298"/>
      <c r="CJ6" s="1298"/>
      <c r="CK6" s="1298"/>
      <c r="CL6" s="1298"/>
      <c r="CM6" s="1299"/>
      <c r="CN6" s="1256">
        <f t="shared" si="0"/>
        <v>0</v>
      </c>
      <c r="CO6" s="1257"/>
      <c r="CP6" s="64"/>
      <c r="CT6" s="221"/>
      <c r="CU6" s="64"/>
      <c r="CV6" s="64"/>
      <c r="CX6" s="69"/>
      <c r="CY6" s="69"/>
      <c r="CZ6" s="69"/>
    </row>
    <row r="7" spans="1:105" ht="20.25" customHeight="1">
      <c r="I7" s="1517" t="s">
        <v>172</v>
      </c>
      <c r="J7" s="1517"/>
      <c r="K7" s="843" t="s">
        <v>168</v>
      </c>
      <c r="L7" s="1250">
        <f>IF(L3=0,0,LOOKUP(L3,ﾃﾞｰﾀ入力!$AU$12:$AU$32,ﾃﾞｰﾀ入力!$AV$12:$AV$32))</f>
        <v>0</v>
      </c>
      <c r="M7" s="1251"/>
      <c r="N7" s="1251"/>
      <c r="O7" s="1252"/>
      <c r="P7" s="1130">
        <f>IF(P3=0,0,LOOKUP(P3,ﾃﾞｰﾀ入力!$AU$12:$AU$32,ﾃﾞｰﾀ入力!$AV$12:$AV$32))</f>
        <v>0</v>
      </c>
      <c r="Q7" s="1130"/>
      <c r="R7" s="1130"/>
      <c r="S7" s="1130"/>
      <c r="T7" s="1130">
        <f>IF(T3=0,0,LOOKUP(T3,ﾃﾞｰﾀ入力!$AU$12:$AU$32,ﾃﾞｰﾀ入力!$AV$12:$AV$32))</f>
        <v>0</v>
      </c>
      <c r="U7" s="1130"/>
      <c r="V7" s="1130"/>
      <c r="W7" s="1130"/>
      <c r="X7" s="1130">
        <f>IF(X3=0,0,LOOKUP(X3,ﾃﾞｰﾀ入力!$AU$12:$AU$32,ﾃﾞｰﾀ入力!$AV$12:$AV$32))</f>
        <v>0</v>
      </c>
      <c r="Y7" s="1130"/>
      <c r="Z7" s="1130"/>
      <c r="AA7" s="1130"/>
      <c r="AB7" s="1130">
        <f>IF(AB3=0,0,LOOKUP(AB3,ﾃﾞｰﾀ入力!$AU$12:$AU$32,ﾃﾞｰﾀ入力!$AV$12:$AV$32))</f>
        <v>2</v>
      </c>
      <c r="AC7" s="1130"/>
      <c r="AD7" s="1130"/>
      <c r="AE7" s="1130"/>
      <c r="AF7" s="1130">
        <f>IF(AF3=0,0,LOOKUP(AF3,ﾃﾞｰﾀ入力!$AU$12:$AU$32,ﾃﾞｰﾀ入力!$AV$12:$AV$32))</f>
        <v>3</v>
      </c>
      <c r="AG7" s="1130"/>
      <c r="AH7" s="1130"/>
      <c r="AI7" s="1130"/>
      <c r="AJ7" s="1130">
        <f>IF(AJ3=0,0,LOOKUP(AJ3,ﾃﾞｰﾀ入力!$AU$12:$AU$32,ﾃﾞｰﾀ入力!$AV$12:$AV$32))</f>
        <v>4</v>
      </c>
      <c r="AK7" s="1130"/>
      <c r="AL7" s="1130"/>
      <c r="AM7" s="1130"/>
      <c r="AN7" s="1130">
        <f>IF(AN3=0,0,LOOKUP(AN3,ﾃﾞｰﾀ入力!$AU$12:$AU$32,ﾃﾞｰﾀ入力!$AV$12:$AV$32))</f>
        <v>5</v>
      </c>
      <c r="AO7" s="1130"/>
      <c r="AP7" s="1130"/>
      <c r="AQ7" s="1130"/>
      <c r="AR7" s="1130">
        <f>IF(AR3=0,0,LOOKUP(AR3,ﾃﾞｰﾀ入力!$AU$12:$AU$32,ﾃﾞｰﾀ入力!$AV$12:$AV$32))</f>
        <v>6</v>
      </c>
      <c r="AS7" s="1130"/>
      <c r="AT7" s="1130"/>
      <c r="AU7" s="1130"/>
      <c r="AV7" s="1130">
        <f>IF(AV3=0,0,LOOKUP(AV3,ﾃﾞｰﾀ入力!$AU$12:$AU$32,ﾃﾞｰﾀ入力!$AV$12:$AV$32))</f>
        <v>8</v>
      </c>
      <c r="AW7" s="1130"/>
      <c r="AX7" s="1130"/>
      <c r="AY7" s="1130"/>
      <c r="AZ7" s="1130">
        <f>IF(AZ3=0,0,LOOKUP(AZ3,ﾃﾞｰﾀ入力!$AU$12:$AU$32,ﾃﾞｰﾀ入力!$AV$12:$AV$32))</f>
        <v>8</v>
      </c>
      <c r="BA7" s="1130"/>
      <c r="BB7" s="1130"/>
      <c r="BC7" s="1130"/>
      <c r="BD7" s="1130">
        <f>IF(BD3=0,0,LOOKUP(BD3,ﾃﾞｰﾀ入力!$AU$12:$AU$32,ﾃﾞｰﾀ入力!$AV$12:$AV$32))</f>
        <v>8</v>
      </c>
      <c r="BE7" s="1130"/>
      <c r="BF7" s="1130"/>
      <c r="BG7" s="1130"/>
      <c r="BH7" s="1130">
        <f>IF(BH3=0,0,LOOKUP(BH3,ﾃﾞｰﾀ入力!$AU$12:$AU$32,ﾃﾞｰﾀ入力!$AV$12:$AV$32))</f>
        <v>4</v>
      </c>
      <c r="BI7" s="1130"/>
      <c r="BJ7" s="1130"/>
      <c r="BK7" s="1130"/>
      <c r="BL7" s="1130">
        <f>IF(BL3=0,0,LOOKUP(BL3,ﾃﾞｰﾀ入力!$AU$12:$AU$32,ﾃﾞｰﾀ入力!$AV$12:$AV$32))</f>
        <v>4</v>
      </c>
      <c r="BM7" s="1130"/>
      <c r="BN7" s="1130"/>
      <c r="BO7" s="1130"/>
      <c r="BP7" s="1130">
        <f>IF(BP3=0,0,LOOKUP(BP3,ﾃﾞｰﾀ入力!$AU$12:$AU$32,ﾃﾞｰﾀ入力!$AV$12:$AV$32))</f>
        <v>3</v>
      </c>
      <c r="BQ7" s="1130"/>
      <c r="BR7" s="1130"/>
      <c r="BS7" s="1130"/>
      <c r="BT7" s="1130">
        <f>IF(BT3=0,0,LOOKUP(BT3,ﾃﾞｰﾀ入力!$AU$12:$AU$32,ﾃﾞｰﾀ入力!$AV$12:$AV$32))</f>
        <v>2</v>
      </c>
      <c r="BU7" s="1130"/>
      <c r="BV7" s="1130"/>
      <c r="BW7" s="1130"/>
      <c r="BX7" s="1130">
        <f>IF(BX3=0,0,LOOKUP(BX3,ﾃﾞｰﾀ入力!$AU$12:$AU$32,ﾃﾞｰﾀ入力!$AV$12:$AV$32))</f>
        <v>2</v>
      </c>
      <c r="BY7" s="1130"/>
      <c r="BZ7" s="1130"/>
      <c r="CA7" s="1130"/>
      <c r="CB7" s="1130">
        <f>IF(CB3=0,0,LOOKUP(CB3,ﾃﾞｰﾀ入力!$AU$12:$AU$32,ﾃﾞｰﾀ入力!$AV$12:$AV$32))</f>
        <v>0</v>
      </c>
      <c r="CC7" s="1130"/>
      <c r="CD7" s="1130"/>
      <c r="CE7" s="1130"/>
      <c r="CF7" s="1201">
        <f>IF(CF3=0,0,LOOKUP(CF3,ﾃﾞｰﾀ入力!$AU$12:$AU$32,ﾃﾞｰﾀ入力!$AV$12:$AV$32))</f>
        <v>0</v>
      </c>
      <c r="CG7" s="1201"/>
      <c r="CH7" s="1201"/>
      <c r="CI7" s="1201"/>
      <c r="CJ7" s="1201">
        <f>IF(CJ3=0,0,LOOKUP(CJ3,ﾃﾞｰﾀ入力!$AU$12:$AU$32,ﾃﾞｰﾀ入力!$AV$12:$AV$32))</f>
        <v>0</v>
      </c>
      <c r="CK7" s="1201"/>
      <c r="CL7" s="1201"/>
      <c r="CM7" s="1202"/>
      <c r="CN7" s="1134">
        <f t="shared" si="0"/>
        <v>59</v>
      </c>
      <c r="CO7" s="1135"/>
      <c r="CP7" s="64"/>
      <c r="CT7" s="221"/>
      <c r="CU7" s="64"/>
      <c r="CV7" s="64"/>
      <c r="CX7" s="69"/>
      <c r="CY7" s="69"/>
      <c r="CZ7" s="69"/>
    </row>
    <row r="8" spans="1:105" ht="20.25" customHeight="1">
      <c r="I8" s="1511" t="s">
        <v>173</v>
      </c>
      <c r="J8" s="1511"/>
      <c r="K8" s="839" t="s">
        <v>168</v>
      </c>
      <c r="L8" s="1233">
        <f>CHOOSE($CA$1,ﾃﾞｰﾀ入力!W13,ﾃﾞｰﾀ入力!W16,ﾃﾞｰﾀ入力!W19,ﾃﾞｰﾀ入力!W22,ﾃﾞｰﾀ入力!W25,ﾃﾞｰﾀ入力!W28)</f>
        <v>0</v>
      </c>
      <c r="M8" s="1234"/>
      <c r="N8" s="1234"/>
      <c r="O8" s="1235"/>
      <c r="P8" s="1156">
        <f>CHOOSE($CA$1,ﾃﾞｰﾀ入力!$X13,ﾃﾞｰﾀ入力!$X16,ﾃﾞｰﾀ入力!$X19,ﾃﾞｰﾀ入力!$X22,ﾃﾞｰﾀ入力!$X25,ﾃﾞｰﾀ入力!$X28)</f>
        <v>0</v>
      </c>
      <c r="Q8" s="1156"/>
      <c r="R8" s="1156"/>
      <c r="S8" s="1156"/>
      <c r="T8" s="1156">
        <f>CHOOSE($CA$1,ﾃﾞｰﾀ入力!$Y13,ﾃﾞｰﾀ入力!$Y16,ﾃﾞｰﾀ入力!$Y19,ﾃﾞｰﾀ入力!$Y22,ﾃﾞｰﾀ入力!$Y25,ﾃﾞｰﾀ入力!$Y28)</f>
        <v>0</v>
      </c>
      <c r="U8" s="1156"/>
      <c r="V8" s="1156"/>
      <c r="W8" s="1156"/>
      <c r="X8" s="1156">
        <f>CHOOSE($CA$1,ﾃﾞｰﾀ入力!$Z13,ﾃﾞｰﾀ入力!$Z16,ﾃﾞｰﾀ入力!$Z19,ﾃﾞｰﾀ入力!$Z22,ﾃﾞｰﾀ入力!$Z25,ﾃﾞｰﾀ入力!$Z28)</f>
        <v>0</v>
      </c>
      <c r="Y8" s="1156"/>
      <c r="Z8" s="1156"/>
      <c r="AA8" s="1156"/>
      <c r="AB8" s="1156">
        <f>CHOOSE($CA$1,ﾃﾞｰﾀ入力!$AA13,ﾃﾞｰﾀ入力!$AA16,ﾃﾞｰﾀ入力!$AA19,ﾃﾞｰﾀ入力!$AA22,ﾃﾞｰﾀ入力!$AA25,ﾃﾞｰﾀ入力!$AA28)</f>
        <v>0</v>
      </c>
      <c r="AC8" s="1156"/>
      <c r="AD8" s="1156"/>
      <c r="AE8" s="1156"/>
      <c r="AF8" s="1156">
        <f>CHOOSE($CA$1,ﾃﾞｰﾀ入力!$AB13,ﾃﾞｰﾀ入力!$AB16,ﾃﾞｰﾀ入力!$AB19,ﾃﾞｰﾀ入力!$AB22,ﾃﾞｰﾀ入力!$AB25,ﾃﾞｰﾀ入力!$AB28)</f>
        <v>0</v>
      </c>
      <c r="AG8" s="1156"/>
      <c r="AH8" s="1156"/>
      <c r="AI8" s="1156"/>
      <c r="AJ8" s="1156">
        <f>CHOOSE($CA$1,ﾃﾞｰﾀ入力!$AC13,ﾃﾞｰﾀ入力!$AC16,ﾃﾞｰﾀ入力!$AC19,ﾃﾞｰﾀ入力!$AC22,ﾃﾞｰﾀ入力!$AC25,ﾃﾞｰﾀ入力!$AC28)</f>
        <v>0</v>
      </c>
      <c r="AK8" s="1156"/>
      <c r="AL8" s="1156"/>
      <c r="AM8" s="1156"/>
      <c r="AN8" s="1156">
        <f>CHOOSE($CA$1,ﾃﾞｰﾀ入力!$AD13,ﾃﾞｰﾀ入力!$AD16,ﾃﾞｰﾀ入力!$AD19,ﾃﾞｰﾀ入力!$AD22,ﾃﾞｰﾀ入力!$AD25,ﾃﾞｰﾀ入力!$AD28)</f>
        <v>0</v>
      </c>
      <c r="AO8" s="1156"/>
      <c r="AP8" s="1156"/>
      <c r="AQ8" s="1156"/>
      <c r="AR8" s="1156">
        <f>CHOOSE($CA$1,ﾃﾞｰﾀ入力!$AE13,ﾃﾞｰﾀ入力!$AE16,ﾃﾞｰﾀ入力!$AE19,ﾃﾞｰﾀ入力!$AE22,ﾃﾞｰﾀ入力!$AE25,ﾃﾞｰﾀ入力!$AE28)</f>
        <v>0</v>
      </c>
      <c r="AS8" s="1156"/>
      <c r="AT8" s="1156"/>
      <c r="AU8" s="1156"/>
      <c r="AV8" s="1156">
        <f>CHOOSE($CA$1,ﾃﾞｰﾀ入力!$AF13,ﾃﾞｰﾀ入力!$AF16,ﾃﾞｰﾀ入力!$AF19,ﾃﾞｰﾀ入力!$AF22,ﾃﾞｰﾀ入力!$AF25,ﾃﾞｰﾀ入力!$AF28)</f>
        <v>0</v>
      </c>
      <c r="AW8" s="1156"/>
      <c r="AX8" s="1156"/>
      <c r="AY8" s="1156"/>
      <c r="AZ8" s="1156">
        <f>CHOOSE($CA$1,ﾃﾞｰﾀ入力!$AG13,ﾃﾞｰﾀ入力!$AG16,ﾃﾞｰﾀ入力!$AG19,ﾃﾞｰﾀ入力!$AG22,ﾃﾞｰﾀ入力!$AG25,ﾃﾞｰﾀ入力!$AG28)</f>
        <v>0</v>
      </c>
      <c r="BA8" s="1156"/>
      <c r="BB8" s="1156"/>
      <c r="BC8" s="1156"/>
      <c r="BD8" s="1156">
        <f>CHOOSE($CA$1,ﾃﾞｰﾀ入力!$AH13,ﾃﾞｰﾀ入力!$AH16,ﾃﾞｰﾀ入力!$AH19,ﾃﾞｰﾀ入力!$AH22,ﾃﾞｰﾀ入力!$AH25,ﾃﾞｰﾀ入力!$AH28)</f>
        <v>0</v>
      </c>
      <c r="BE8" s="1156"/>
      <c r="BF8" s="1156"/>
      <c r="BG8" s="1156"/>
      <c r="BH8" s="1156">
        <f>CHOOSE($CA$1,ﾃﾞｰﾀ入力!$AI13,ﾃﾞｰﾀ入力!$AI16,ﾃﾞｰﾀ入力!$AI19,ﾃﾞｰﾀ入力!$AI22,ﾃﾞｰﾀ入力!$AI25,ﾃﾞｰﾀ入力!$AI28)</f>
        <v>0</v>
      </c>
      <c r="BI8" s="1156"/>
      <c r="BJ8" s="1156"/>
      <c r="BK8" s="1156"/>
      <c r="BL8" s="1156">
        <f>CHOOSE($CA$1,ﾃﾞｰﾀ入力!$AJ13,ﾃﾞｰﾀ入力!$AJ16,ﾃﾞｰﾀ入力!$AJ19,ﾃﾞｰﾀ入力!$AJ22,ﾃﾞｰﾀ入力!$AJ25,ﾃﾞｰﾀ入力!$AJ28)</f>
        <v>0</v>
      </c>
      <c r="BM8" s="1156"/>
      <c r="BN8" s="1156"/>
      <c r="BO8" s="1156"/>
      <c r="BP8" s="1156">
        <f>CHOOSE($CA$1,ﾃﾞｰﾀ入力!$AK13,ﾃﾞｰﾀ入力!$AK16,ﾃﾞｰﾀ入力!$AK19,ﾃﾞｰﾀ入力!$AK22,ﾃﾞｰﾀ入力!$AK25,ﾃﾞｰﾀ入力!$AK28)</f>
        <v>0</v>
      </c>
      <c r="BQ8" s="1156"/>
      <c r="BR8" s="1156"/>
      <c r="BS8" s="1156"/>
      <c r="BT8" s="1156">
        <f>CHOOSE($CA$1,ﾃﾞｰﾀ入力!$AL13,ﾃﾞｰﾀ入力!$AL16,ﾃﾞｰﾀ入力!$AL19,ﾃﾞｰﾀ入力!$AL22,ﾃﾞｰﾀ入力!$AL25,ﾃﾞｰﾀ入力!$AL28)</f>
        <v>0</v>
      </c>
      <c r="BU8" s="1156"/>
      <c r="BV8" s="1156"/>
      <c r="BW8" s="1156"/>
      <c r="BX8" s="1156">
        <f>CHOOSE($CA$1,ﾃﾞｰﾀ入力!$AM13,ﾃﾞｰﾀ入力!$AM16,ﾃﾞｰﾀ入力!$AM19,ﾃﾞｰﾀ入力!$AM22,ﾃﾞｰﾀ入力!$AM25,ﾃﾞｰﾀ入力!$AM28)</f>
        <v>0</v>
      </c>
      <c r="BY8" s="1156"/>
      <c r="BZ8" s="1156"/>
      <c r="CA8" s="1156"/>
      <c r="CB8" s="1156">
        <f>CHOOSE($CA$1,ﾃﾞｰﾀ入力!$AN13,ﾃﾞｰﾀ入力!$AN16,ﾃﾞｰﾀ入力!$AN19,ﾃﾞｰﾀ入力!$AN22,ﾃﾞｰﾀ入力!$AN25,ﾃﾞｰﾀ入力!$AN28)</f>
        <v>0</v>
      </c>
      <c r="CC8" s="1156"/>
      <c r="CD8" s="1156"/>
      <c r="CE8" s="1156"/>
      <c r="CF8" s="1156">
        <f>CHOOSE($CA$1,ﾃﾞｰﾀ入力!$AO13,ﾃﾞｰﾀ入力!$AO16,ﾃﾞｰﾀ入力!$AO19,ﾃﾞｰﾀ入力!$AO22,ﾃﾞｰﾀ入力!$AO25,ﾃﾞｰﾀ入力!$AO28)</f>
        <v>0</v>
      </c>
      <c r="CG8" s="1156"/>
      <c r="CH8" s="1156"/>
      <c r="CI8" s="1156"/>
      <c r="CJ8" s="1156">
        <f>CHOOSE($CA$1,ﾃﾞｰﾀ入力!$AP13,ﾃﾞｰﾀ入力!$AP16,ﾃﾞｰﾀ入力!$AP19,ﾃﾞｰﾀ入力!$AP22,ﾃﾞｰﾀ入力!$AP25,ﾃﾞｰﾀ入力!$AP28)</f>
        <v>0</v>
      </c>
      <c r="CK8" s="1156"/>
      <c r="CL8" s="1156"/>
      <c r="CM8" s="1203"/>
      <c r="CN8" s="1136">
        <f t="shared" si="0"/>
        <v>0</v>
      </c>
      <c r="CO8" s="1137"/>
      <c r="CP8" s="64"/>
      <c r="CT8" s="221"/>
      <c r="CU8" s="64"/>
      <c r="CV8" s="64"/>
      <c r="CX8" s="69"/>
      <c r="CY8" s="69"/>
      <c r="CZ8" s="69"/>
    </row>
    <row r="9" spans="1:105" ht="20.25" customHeight="1">
      <c r="I9" s="1515" t="s">
        <v>174</v>
      </c>
      <c r="J9" s="1516"/>
      <c r="K9" s="839" t="s">
        <v>168</v>
      </c>
      <c r="L9" s="1233">
        <f>CHOOSE($CA$1,ﾃﾞｰﾀ入力!W14,ﾃﾞｰﾀ入力!W17,ﾃﾞｰﾀ入力!W20,ﾃﾞｰﾀ入力!W23,ﾃﾞｰﾀ入力!W26,ﾃﾞｰﾀ入力!W29)</f>
        <v>0</v>
      </c>
      <c r="M9" s="1234"/>
      <c r="N9" s="1234"/>
      <c r="O9" s="1235"/>
      <c r="P9" s="1138">
        <f>CHOOSE($CA$1,ﾃﾞｰﾀ入力!$X14,ﾃﾞｰﾀ入力!$X17,ﾃﾞｰﾀ入力!$X20,ﾃﾞｰﾀ入力!$X23,ﾃﾞｰﾀ入力!$X26,ﾃﾞｰﾀ入力!$X29)</f>
        <v>0</v>
      </c>
      <c r="Q9" s="1164"/>
      <c r="R9" s="1164"/>
      <c r="S9" s="1165"/>
      <c r="T9" s="1138">
        <f>CHOOSE($CA$1,ﾃﾞｰﾀ入力!$Y14,ﾃﾞｰﾀ入力!$Y17,ﾃﾞｰﾀ入力!$Y20,ﾃﾞｰﾀ入力!$Y23,ﾃﾞｰﾀ入力!$Y26,ﾃﾞｰﾀ入力!$Y29)</f>
        <v>0</v>
      </c>
      <c r="U9" s="1164"/>
      <c r="V9" s="1164"/>
      <c r="W9" s="1165"/>
      <c r="X9" s="1138">
        <f>CHOOSE($CA$1,ﾃﾞｰﾀ入力!$Z14,ﾃﾞｰﾀ入力!$Z17,ﾃﾞｰﾀ入力!$Z20,ﾃﾞｰﾀ入力!$Z23,ﾃﾞｰﾀ入力!$Z26,ﾃﾞｰﾀ入力!$Z29)</f>
        <v>0</v>
      </c>
      <c r="Y9" s="1164"/>
      <c r="Z9" s="1164"/>
      <c r="AA9" s="1165"/>
      <c r="AB9" s="1138">
        <f>CHOOSE($CA$1,ﾃﾞｰﾀ入力!$AA14,ﾃﾞｰﾀ入力!$AA17,ﾃﾞｰﾀ入力!$AA20,ﾃﾞｰﾀ入力!$AA23,ﾃﾞｰﾀ入力!$AA26,ﾃﾞｰﾀ入力!$AA29)</f>
        <v>0</v>
      </c>
      <c r="AC9" s="1164"/>
      <c r="AD9" s="1164"/>
      <c r="AE9" s="1165"/>
      <c r="AF9" s="1138">
        <f>CHOOSE($CA$1,ﾃﾞｰﾀ入力!$AB14,ﾃﾞｰﾀ入力!$AB17,ﾃﾞｰﾀ入力!$AB20,ﾃﾞｰﾀ入力!$AB23,ﾃﾞｰﾀ入力!$AB26,ﾃﾞｰﾀ入力!$AB29)</f>
        <v>0</v>
      </c>
      <c r="AG9" s="1164"/>
      <c r="AH9" s="1164"/>
      <c r="AI9" s="1165"/>
      <c r="AJ9" s="1138">
        <f>CHOOSE($CA$1,ﾃﾞｰﾀ入力!$AC14,ﾃﾞｰﾀ入力!$AC17,ﾃﾞｰﾀ入力!$AC20,ﾃﾞｰﾀ入力!$AC23,ﾃﾞｰﾀ入力!$AC26,ﾃﾞｰﾀ入力!$AC29)</f>
        <v>0</v>
      </c>
      <c r="AK9" s="1164"/>
      <c r="AL9" s="1164"/>
      <c r="AM9" s="1165"/>
      <c r="AN9" s="1138">
        <f>CHOOSE($CA$1,ﾃﾞｰﾀ入力!$AD14,ﾃﾞｰﾀ入力!$AD17,ﾃﾞｰﾀ入力!$AD20,ﾃﾞｰﾀ入力!$AD23,ﾃﾞｰﾀ入力!$AD26,ﾃﾞｰﾀ入力!$AD29)</f>
        <v>0</v>
      </c>
      <c r="AO9" s="1164"/>
      <c r="AP9" s="1164"/>
      <c r="AQ9" s="1165"/>
      <c r="AR9" s="1138">
        <f>CHOOSE($CA$1,ﾃﾞｰﾀ入力!$AE14,ﾃﾞｰﾀ入力!$AE17,ﾃﾞｰﾀ入力!$AE20,ﾃﾞｰﾀ入力!$AE23,ﾃﾞｰﾀ入力!$AE26,ﾃﾞｰﾀ入力!$AE29)</f>
        <v>0</v>
      </c>
      <c r="AS9" s="1164"/>
      <c r="AT9" s="1164"/>
      <c r="AU9" s="1165"/>
      <c r="AV9" s="1138">
        <f>CHOOSE($CA$1,ﾃﾞｰﾀ入力!$AF14,ﾃﾞｰﾀ入力!$AF17,ﾃﾞｰﾀ入力!$AF20,ﾃﾞｰﾀ入力!$AF23,ﾃﾞｰﾀ入力!$AF26,ﾃﾞｰﾀ入力!$AF29)</f>
        <v>0</v>
      </c>
      <c r="AW9" s="1164"/>
      <c r="AX9" s="1164"/>
      <c r="AY9" s="1165"/>
      <c r="AZ9" s="1138">
        <f>CHOOSE($CA$1,ﾃﾞｰﾀ入力!$AG14,ﾃﾞｰﾀ入力!$AG17,ﾃﾞｰﾀ入力!$AG20,ﾃﾞｰﾀ入力!$AG23,ﾃﾞｰﾀ入力!$AG26,ﾃﾞｰﾀ入力!$AG29)</f>
        <v>0</v>
      </c>
      <c r="BA9" s="1164"/>
      <c r="BB9" s="1164"/>
      <c r="BC9" s="1165"/>
      <c r="BD9" s="1138">
        <f>CHOOSE($CA$1,ﾃﾞｰﾀ入力!$AH14,ﾃﾞｰﾀ入力!$AH17,ﾃﾞｰﾀ入力!$AH20,ﾃﾞｰﾀ入力!$AH23,ﾃﾞｰﾀ入力!$AH26,ﾃﾞｰﾀ入力!$AH29)</f>
        <v>0</v>
      </c>
      <c r="BE9" s="1164"/>
      <c r="BF9" s="1164"/>
      <c r="BG9" s="1165"/>
      <c r="BH9" s="1138">
        <f>CHOOSE($CA$1,ﾃﾞｰﾀ入力!$AI14,ﾃﾞｰﾀ入力!$AI17,ﾃﾞｰﾀ入力!$AI20,ﾃﾞｰﾀ入力!$AI23,ﾃﾞｰﾀ入力!$AI26,ﾃﾞｰﾀ入力!$AI29)</f>
        <v>0</v>
      </c>
      <c r="BI9" s="1164"/>
      <c r="BJ9" s="1164"/>
      <c r="BK9" s="1165"/>
      <c r="BL9" s="1138">
        <f>CHOOSE($CA$1,ﾃﾞｰﾀ入力!$AJ14,ﾃﾞｰﾀ入力!$AJ17,ﾃﾞｰﾀ入力!$AJ20,ﾃﾞｰﾀ入力!$AJ23,ﾃﾞｰﾀ入力!$AJ26,ﾃﾞｰﾀ入力!$AJ29)</f>
        <v>0</v>
      </c>
      <c r="BM9" s="1164"/>
      <c r="BN9" s="1164"/>
      <c r="BO9" s="1165"/>
      <c r="BP9" s="1138">
        <f>CHOOSE($CA$1,ﾃﾞｰﾀ入力!$AK14,ﾃﾞｰﾀ入力!$AK17,ﾃﾞｰﾀ入力!$AK20,ﾃﾞｰﾀ入力!$AK23,ﾃﾞｰﾀ入力!$AK26,ﾃﾞｰﾀ入力!$AK29)</f>
        <v>0</v>
      </c>
      <c r="BQ9" s="1164"/>
      <c r="BR9" s="1164"/>
      <c r="BS9" s="1165"/>
      <c r="BT9" s="1138">
        <f>CHOOSE($CA$1,ﾃﾞｰﾀ入力!$AL14,ﾃﾞｰﾀ入力!$AL17,ﾃﾞｰﾀ入力!$AL20,ﾃﾞｰﾀ入力!$AL23,ﾃﾞｰﾀ入力!$AL26,ﾃﾞｰﾀ入力!$AL29)</f>
        <v>0</v>
      </c>
      <c r="BU9" s="1164"/>
      <c r="BV9" s="1164"/>
      <c r="BW9" s="1165"/>
      <c r="BX9" s="1138">
        <f>CHOOSE($CA$1,ﾃﾞｰﾀ入力!$AM14,ﾃﾞｰﾀ入力!$AM17,ﾃﾞｰﾀ入力!$AM20,ﾃﾞｰﾀ入力!$AM23,ﾃﾞｰﾀ入力!$AM26,ﾃﾞｰﾀ入力!$AM29)</f>
        <v>0</v>
      </c>
      <c r="BY9" s="1164"/>
      <c r="BZ9" s="1164"/>
      <c r="CA9" s="1165"/>
      <c r="CB9" s="1138">
        <f>CHOOSE($CA$1,ﾃﾞｰﾀ入力!$AN14,ﾃﾞｰﾀ入力!$AN17,ﾃﾞｰﾀ入力!$AN20,ﾃﾞｰﾀ入力!$AN23,ﾃﾞｰﾀ入力!$AN26,ﾃﾞｰﾀ入力!$AN29)</f>
        <v>0</v>
      </c>
      <c r="CC9" s="1164"/>
      <c r="CD9" s="1164"/>
      <c r="CE9" s="1165"/>
      <c r="CF9" s="1138">
        <f>CHOOSE($CA$1,ﾃﾞｰﾀ入力!$AO14,ﾃﾞｰﾀ入力!$AO17,ﾃﾞｰﾀ入力!$AO20,ﾃﾞｰﾀ入力!$AO23,ﾃﾞｰﾀ入力!$AO26,ﾃﾞｰﾀ入力!$AO29)</f>
        <v>0</v>
      </c>
      <c r="CG9" s="1164"/>
      <c r="CH9" s="1164"/>
      <c r="CI9" s="1165"/>
      <c r="CJ9" s="1138">
        <f>CHOOSE($CA$1,ﾃﾞｰﾀ入力!$AP14,ﾃﾞｰﾀ入力!$AP17,ﾃﾞｰﾀ入力!$AP20,ﾃﾞｰﾀ入力!$AP23,ﾃﾞｰﾀ入力!$AP26,ﾃﾞｰﾀ入力!$AP29)</f>
        <v>0</v>
      </c>
      <c r="CK9" s="1164"/>
      <c r="CL9" s="1164"/>
      <c r="CM9" s="1164"/>
      <c r="CN9" s="1136">
        <f t="shared" si="0"/>
        <v>0</v>
      </c>
      <c r="CO9" s="1137"/>
      <c r="CP9" s="64"/>
      <c r="CT9" s="221"/>
      <c r="CU9" s="64"/>
      <c r="CV9" s="64"/>
      <c r="CX9" s="69"/>
      <c r="CY9" s="69"/>
      <c r="CZ9" s="69"/>
    </row>
    <row r="10" spans="1:105" ht="20.25" customHeight="1">
      <c r="I10" s="1506" t="s">
        <v>175</v>
      </c>
      <c r="J10" s="1507"/>
      <c r="K10" s="844" t="s">
        <v>168</v>
      </c>
      <c r="L10" s="1325">
        <f>CHOOSE($CA$1,ﾃﾞｰﾀ入力!W15,ﾃﾞｰﾀ入力!W18,ﾃﾞｰﾀ入力!W21,ﾃﾞｰﾀ入力!W24,ﾃﾞｰﾀ入力!W27,ﾃﾞｰﾀ入力!W30)</f>
        <v>0</v>
      </c>
      <c r="M10" s="1326"/>
      <c r="N10" s="1326"/>
      <c r="O10" s="1327"/>
      <c r="P10" s="1163">
        <f>CHOOSE($CA$1,ﾃﾞｰﾀ入力!$X15,ﾃﾞｰﾀ入力!$X18,ﾃﾞｰﾀ入力!$X21,ﾃﾞｰﾀ入力!$X24,ﾃﾞｰﾀ入力!$X27,ﾃﾞｰﾀ入力!$X30)</f>
        <v>0</v>
      </c>
      <c r="Q10" s="1163"/>
      <c r="R10" s="1163"/>
      <c r="S10" s="1163"/>
      <c r="T10" s="1163">
        <f>CHOOSE($CA$1,ﾃﾞｰﾀ入力!$Y15,ﾃﾞｰﾀ入力!$Y18,ﾃﾞｰﾀ入力!$Y21,ﾃﾞｰﾀ入力!$Y24,ﾃﾞｰﾀ入力!$Y27,ﾃﾞｰﾀ入力!$Y30)</f>
        <v>0</v>
      </c>
      <c r="U10" s="1163"/>
      <c r="V10" s="1163"/>
      <c r="W10" s="1163"/>
      <c r="X10" s="1163">
        <f>CHOOSE($CA$1,ﾃﾞｰﾀ入力!$Z15,ﾃﾞｰﾀ入力!$Z18,ﾃﾞｰﾀ入力!$Z21,ﾃﾞｰﾀ入力!$Z24,ﾃﾞｰﾀ入力!$Z27,ﾃﾞｰﾀ入力!$Z30)</f>
        <v>0</v>
      </c>
      <c r="Y10" s="1163"/>
      <c r="Z10" s="1163"/>
      <c r="AA10" s="1163"/>
      <c r="AB10" s="1163">
        <f>CHOOSE($CA$1,ﾃﾞｰﾀ入力!$AA15,ﾃﾞｰﾀ入力!$AA18,ﾃﾞｰﾀ入力!$AA21,ﾃﾞｰﾀ入力!$AA24,ﾃﾞｰﾀ入力!$AA27,ﾃﾞｰﾀ入力!$AA30)</f>
        <v>0</v>
      </c>
      <c r="AC10" s="1163"/>
      <c r="AD10" s="1163"/>
      <c r="AE10" s="1163"/>
      <c r="AF10" s="1163">
        <f>CHOOSE($CA$1,ﾃﾞｰﾀ入力!$AB15,ﾃﾞｰﾀ入力!$AB18,ﾃﾞｰﾀ入力!$AB21,ﾃﾞｰﾀ入力!$AB24,ﾃﾞｰﾀ入力!$AB27,ﾃﾞｰﾀ入力!$AB30)</f>
        <v>0</v>
      </c>
      <c r="AG10" s="1163"/>
      <c r="AH10" s="1163"/>
      <c r="AI10" s="1163"/>
      <c r="AJ10" s="1163">
        <f>CHOOSE($CA$1,ﾃﾞｰﾀ入力!$AC15,ﾃﾞｰﾀ入力!$AC18,ﾃﾞｰﾀ入力!$AC21,ﾃﾞｰﾀ入力!$AC24,ﾃﾞｰﾀ入力!$AC27,ﾃﾞｰﾀ入力!$AC30)</f>
        <v>0</v>
      </c>
      <c r="AK10" s="1163"/>
      <c r="AL10" s="1163"/>
      <c r="AM10" s="1163"/>
      <c r="AN10" s="1163">
        <f>CHOOSE($CA$1,ﾃﾞｰﾀ入力!$AD15,ﾃﾞｰﾀ入力!$AD18,ﾃﾞｰﾀ入力!$AD21,ﾃﾞｰﾀ入力!$AD24,ﾃﾞｰﾀ入力!$AD27,ﾃﾞｰﾀ入力!$AD30)</f>
        <v>0</v>
      </c>
      <c r="AO10" s="1163"/>
      <c r="AP10" s="1163"/>
      <c r="AQ10" s="1163"/>
      <c r="AR10" s="1163">
        <f>CHOOSE($CA$1,ﾃﾞｰﾀ入力!$AE15,ﾃﾞｰﾀ入力!$AE18,ﾃﾞｰﾀ入力!$AE21,ﾃﾞｰﾀ入力!$AE24,ﾃﾞｰﾀ入力!$AE27,ﾃﾞｰﾀ入力!$AE30)</f>
        <v>0</v>
      </c>
      <c r="AS10" s="1163"/>
      <c r="AT10" s="1163"/>
      <c r="AU10" s="1163"/>
      <c r="AV10" s="1163">
        <f>CHOOSE($CA$1,ﾃﾞｰﾀ入力!$AF15,ﾃﾞｰﾀ入力!$AF18,ﾃﾞｰﾀ入力!$AF21,ﾃﾞｰﾀ入力!$AF24,ﾃﾞｰﾀ入力!$AF27,ﾃﾞｰﾀ入力!$AF30)</f>
        <v>0</v>
      </c>
      <c r="AW10" s="1163"/>
      <c r="AX10" s="1163"/>
      <c r="AY10" s="1163"/>
      <c r="AZ10" s="1163">
        <f>CHOOSE($CA$1,ﾃﾞｰﾀ入力!$AG15,ﾃﾞｰﾀ入力!$AG18,ﾃﾞｰﾀ入力!$AG21,ﾃﾞｰﾀ入力!$AG24,ﾃﾞｰﾀ入力!$AG27,ﾃﾞｰﾀ入力!$AG30)</f>
        <v>0</v>
      </c>
      <c r="BA10" s="1163"/>
      <c r="BB10" s="1163"/>
      <c r="BC10" s="1163"/>
      <c r="BD10" s="1163">
        <f>CHOOSE($CA$1,ﾃﾞｰﾀ入力!$AH15,ﾃﾞｰﾀ入力!$AH18,ﾃﾞｰﾀ入力!$AH21,ﾃﾞｰﾀ入力!$AH24,ﾃﾞｰﾀ入力!$AH27,ﾃﾞｰﾀ入力!$AH30)</f>
        <v>0</v>
      </c>
      <c r="BE10" s="1163"/>
      <c r="BF10" s="1163"/>
      <c r="BG10" s="1163"/>
      <c r="BH10" s="1163">
        <f>CHOOSE($CA$1,ﾃﾞｰﾀ入力!$AI15,ﾃﾞｰﾀ入力!$AI18,ﾃﾞｰﾀ入力!$AI21,ﾃﾞｰﾀ入力!$AI24,ﾃﾞｰﾀ入力!$AI27,ﾃﾞｰﾀ入力!$AI30)</f>
        <v>0</v>
      </c>
      <c r="BI10" s="1163"/>
      <c r="BJ10" s="1163"/>
      <c r="BK10" s="1163"/>
      <c r="BL10" s="1163">
        <f>CHOOSE($CA$1,ﾃﾞｰﾀ入力!$AJ15,ﾃﾞｰﾀ入力!$AJ18,ﾃﾞｰﾀ入力!$AJ21,ﾃﾞｰﾀ入力!$AJ24,ﾃﾞｰﾀ入力!$AJ27,ﾃﾞｰﾀ入力!$AJ30)</f>
        <v>0</v>
      </c>
      <c r="BM10" s="1163"/>
      <c r="BN10" s="1163"/>
      <c r="BO10" s="1163"/>
      <c r="BP10" s="1163">
        <f>CHOOSE($CA$1,ﾃﾞｰﾀ入力!$AK15,ﾃﾞｰﾀ入力!$AK18,ﾃﾞｰﾀ入力!$AK21,ﾃﾞｰﾀ入力!$AK24,ﾃﾞｰﾀ入力!$AK27,ﾃﾞｰﾀ入力!$AK30)</f>
        <v>0</v>
      </c>
      <c r="BQ10" s="1163"/>
      <c r="BR10" s="1163"/>
      <c r="BS10" s="1163"/>
      <c r="BT10" s="1163">
        <f>CHOOSE($CA$1,ﾃﾞｰﾀ入力!$AL15,ﾃﾞｰﾀ入力!$AL18,ﾃﾞｰﾀ入力!$AL21,ﾃﾞｰﾀ入力!$AL24,ﾃﾞｰﾀ入力!$AL27,ﾃﾞｰﾀ入力!$AL30)</f>
        <v>0</v>
      </c>
      <c r="BU10" s="1163"/>
      <c r="BV10" s="1163"/>
      <c r="BW10" s="1163"/>
      <c r="BX10" s="1163">
        <f>CHOOSE($CA$1,ﾃﾞｰﾀ入力!$AM15,ﾃﾞｰﾀ入力!$AM18,ﾃﾞｰﾀ入力!$AM21,ﾃﾞｰﾀ入力!$AM24,ﾃﾞｰﾀ入力!$AM27,ﾃﾞｰﾀ入力!$AM30)</f>
        <v>0</v>
      </c>
      <c r="BY10" s="1163"/>
      <c r="BZ10" s="1163"/>
      <c r="CA10" s="1163"/>
      <c r="CB10" s="1163">
        <f>CHOOSE($CA$1,ﾃﾞｰﾀ入力!$AN15,ﾃﾞｰﾀ入力!$AN18,ﾃﾞｰﾀ入力!$AN21,ﾃﾞｰﾀ入力!$AN24,ﾃﾞｰﾀ入力!$AN27,ﾃﾞｰﾀ入力!$AN30)</f>
        <v>0</v>
      </c>
      <c r="CC10" s="1163"/>
      <c r="CD10" s="1163"/>
      <c r="CE10" s="1163"/>
      <c r="CF10" s="1334">
        <f>CHOOSE($CA$1,ﾃﾞｰﾀ入力!$AO15,ﾃﾞｰﾀ入力!$AO18,ﾃﾞｰﾀ入力!$AO21,ﾃﾞｰﾀ入力!$AO24,ﾃﾞｰﾀ入力!$AO27,ﾃﾞｰﾀ入力!$AO30)</f>
        <v>0</v>
      </c>
      <c r="CG10" s="1334"/>
      <c r="CH10" s="1334"/>
      <c r="CI10" s="1334"/>
      <c r="CJ10" s="1334">
        <f>CHOOSE($CA$1,ﾃﾞｰﾀ入力!$AP15,ﾃﾞｰﾀ入力!$AP18,ﾃﾞｰﾀ入力!$AP21,ﾃﾞｰﾀ入力!$AP24,ﾃﾞｰﾀ入力!$AP27,ﾃﾞｰﾀ入力!$AP30)</f>
        <v>0</v>
      </c>
      <c r="CK10" s="1334"/>
      <c r="CL10" s="1334"/>
      <c r="CM10" s="1335"/>
      <c r="CN10" s="1223">
        <f t="shared" si="0"/>
        <v>0</v>
      </c>
      <c r="CO10" s="1224"/>
      <c r="CP10" s="64"/>
      <c r="CT10" s="221"/>
      <c r="CU10" s="64"/>
      <c r="CV10" s="64"/>
      <c r="CX10" s="69"/>
      <c r="CY10" s="69"/>
      <c r="CZ10" s="69"/>
    </row>
    <row r="11" spans="1:105" ht="15.75" customHeight="1">
      <c r="I11" s="1502" t="s">
        <v>176</v>
      </c>
      <c r="J11" s="1502"/>
      <c r="K11" s="845" t="s">
        <v>168</v>
      </c>
      <c r="L11" s="1250">
        <f>SUM(L7:O10)</f>
        <v>0</v>
      </c>
      <c r="M11" s="1251"/>
      <c r="N11" s="1251"/>
      <c r="O11" s="1252"/>
      <c r="P11" s="1292">
        <f>SUM(P7:S10)</f>
        <v>0</v>
      </c>
      <c r="Q11" s="1292"/>
      <c r="R11" s="1292"/>
      <c r="S11" s="1292"/>
      <c r="T11" s="1292">
        <f>SUM(T7:W10)</f>
        <v>0</v>
      </c>
      <c r="U11" s="1292"/>
      <c r="V11" s="1292"/>
      <c r="W11" s="1292"/>
      <c r="X11" s="1292">
        <f>SUM(X7:AA10)</f>
        <v>0</v>
      </c>
      <c r="Y11" s="1292"/>
      <c r="Z11" s="1292"/>
      <c r="AA11" s="1292"/>
      <c r="AB11" s="1292">
        <f>SUM(AB7:AE10)</f>
        <v>2</v>
      </c>
      <c r="AC11" s="1292"/>
      <c r="AD11" s="1292"/>
      <c r="AE11" s="1292"/>
      <c r="AF11" s="1292">
        <f>SUM(AF7:AI10)</f>
        <v>3</v>
      </c>
      <c r="AG11" s="1292"/>
      <c r="AH11" s="1292"/>
      <c r="AI11" s="1292"/>
      <c r="AJ11" s="1292">
        <f>SUM(AJ7:AM10)</f>
        <v>4</v>
      </c>
      <c r="AK11" s="1292"/>
      <c r="AL11" s="1292"/>
      <c r="AM11" s="1292"/>
      <c r="AN11" s="1292">
        <f>SUM(AN7:AQ10)</f>
        <v>5</v>
      </c>
      <c r="AO11" s="1292"/>
      <c r="AP11" s="1292"/>
      <c r="AQ11" s="1292"/>
      <c r="AR11" s="1292">
        <f>SUM(AR7:AU10)</f>
        <v>6</v>
      </c>
      <c r="AS11" s="1292"/>
      <c r="AT11" s="1292"/>
      <c r="AU11" s="1292"/>
      <c r="AV11" s="1292">
        <f>SUM(AV7:AY10)</f>
        <v>8</v>
      </c>
      <c r="AW11" s="1292"/>
      <c r="AX11" s="1292"/>
      <c r="AY11" s="1292"/>
      <c r="AZ11" s="1292">
        <f>SUM(AZ7:BC10)</f>
        <v>8</v>
      </c>
      <c r="BA11" s="1292"/>
      <c r="BB11" s="1292"/>
      <c r="BC11" s="1292"/>
      <c r="BD11" s="1292">
        <f>SUM(BD7:BG10)</f>
        <v>8</v>
      </c>
      <c r="BE11" s="1292"/>
      <c r="BF11" s="1292"/>
      <c r="BG11" s="1292"/>
      <c r="BH11" s="1292">
        <f>SUM(BH7:BK10)</f>
        <v>4</v>
      </c>
      <c r="BI11" s="1292"/>
      <c r="BJ11" s="1292"/>
      <c r="BK11" s="1292"/>
      <c r="BL11" s="1292">
        <f>SUM(BL7:BO10)</f>
        <v>4</v>
      </c>
      <c r="BM11" s="1292"/>
      <c r="BN11" s="1292"/>
      <c r="BO11" s="1292"/>
      <c r="BP11" s="1292">
        <f>SUM(BP7:BS10)</f>
        <v>3</v>
      </c>
      <c r="BQ11" s="1292"/>
      <c r="BR11" s="1292"/>
      <c r="BS11" s="1292"/>
      <c r="BT11" s="1292">
        <f>SUM(BT7:BW10)</f>
        <v>2</v>
      </c>
      <c r="BU11" s="1292"/>
      <c r="BV11" s="1292"/>
      <c r="BW11" s="1292"/>
      <c r="BX11" s="1292">
        <f>SUM(BX7:CA10)</f>
        <v>2</v>
      </c>
      <c r="BY11" s="1292"/>
      <c r="BZ11" s="1292"/>
      <c r="CA11" s="1292"/>
      <c r="CB11" s="1292">
        <f>SUM(CB7:CE10)</f>
        <v>0</v>
      </c>
      <c r="CC11" s="1292"/>
      <c r="CD11" s="1292"/>
      <c r="CE11" s="1292"/>
      <c r="CF11" s="1292">
        <f>SUM(CF7:CI10)</f>
        <v>0</v>
      </c>
      <c r="CG11" s="1292"/>
      <c r="CH11" s="1292"/>
      <c r="CI11" s="1292"/>
      <c r="CJ11" s="1336">
        <f>SUM(CJ7:CM10)</f>
        <v>0</v>
      </c>
      <c r="CK11" s="1336"/>
      <c r="CL11" s="1336"/>
      <c r="CM11" s="1337"/>
      <c r="CN11" s="1259">
        <f t="shared" si="0"/>
        <v>59</v>
      </c>
      <c r="CO11" s="1260"/>
      <c r="CP11" s="64"/>
      <c r="CT11" s="221"/>
      <c r="CU11" s="64"/>
      <c r="CV11" s="64"/>
      <c r="CX11" s="69"/>
      <c r="CY11" s="69"/>
      <c r="CZ11" s="69"/>
    </row>
    <row r="12" spans="1:105" ht="17.25" customHeight="1">
      <c r="C12" s="64"/>
      <c r="D12" s="64"/>
      <c r="E12" s="64"/>
      <c r="F12" s="64"/>
      <c r="G12" s="64"/>
      <c r="I12" s="248"/>
      <c r="J12" s="1498"/>
      <c r="K12" s="1498"/>
      <c r="L12" s="365">
        <v>5</v>
      </c>
      <c r="M12" s="365">
        <v>5.25</v>
      </c>
      <c r="N12" s="365">
        <v>5.5</v>
      </c>
      <c r="O12" s="365">
        <v>5.75</v>
      </c>
      <c r="P12" s="249">
        <v>6</v>
      </c>
      <c r="Q12" s="249">
        <v>6.25</v>
      </c>
      <c r="R12" s="249">
        <v>6.5</v>
      </c>
      <c r="S12" s="250">
        <v>6.75</v>
      </c>
      <c r="T12" s="250">
        <v>7</v>
      </c>
      <c r="U12" s="250">
        <v>7.25</v>
      </c>
      <c r="V12" s="250">
        <v>7.5</v>
      </c>
      <c r="W12" s="250">
        <v>7.75</v>
      </c>
      <c r="X12" s="250">
        <v>8</v>
      </c>
      <c r="Y12" s="250">
        <v>8.25</v>
      </c>
      <c r="Z12" s="250">
        <v>8.5</v>
      </c>
      <c r="AA12" s="250">
        <v>8.75</v>
      </c>
      <c r="AB12" s="251">
        <v>9</v>
      </c>
      <c r="AC12" s="251">
        <v>9.25</v>
      </c>
      <c r="AD12" s="251">
        <v>9.5</v>
      </c>
      <c r="AE12" s="251">
        <v>9.75</v>
      </c>
      <c r="AF12" s="251">
        <v>10</v>
      </c>
      <c r="AG12" s="251">
        <v>10.25</v>
      </c>
      <c r="AH12" s="251">
        <v>10.5</v>
      </c>
      <c r="AI12" s="251">
        <v>10.75</v>
      </c>
      <c r="AJ12" s="251">
        <v>11</v>
      </c>
      <c r="AK12" s="251">
        <v>11.25</v>
      </c>
      <c r="AL12" s="251">
        <v>11.5</v>
      </c>
      <c r="AM12" s="251">
        <v>11.75</v>
      </c>
      <c r="AN12" s="250">
        <v>12</v>
      </c>
      <c r="AO12" s="250">
        <v>12.25</v>
      </c>
      <c r="AP12" s="250">
        <v>12.5</v>
      </c>
      <c r="AQ12" s="250">
        <v>12.75</v>
      </c>
      <c r="AR12" s="251">
        <v>13</v>
      </c>
      <c r="AS12" s="251">
        <v>13.25</v>
      </c>
      <c r="AT12" s="251">
        <v>13.5</v>
      </c>
      <c r="AU12" s="251">
        <v>13.75</v>
      </c>
      <c r="AV12" s="251">
        <v>14</v>
      </c>
      <c r="AW12" s="251">
        <v>14.25</v>
      </c>
      <c r="AX12" s="251">
        <v>14.5</v>
      </c>
      <c r="AY12" s="251">
        <v>14.75</v>
      </c>
      <c r="AZ12" s="251">
        <v>15</v>
      </c>
      <c r="BA12" s="251">
        <v>15.25</v>
      </c>
      <c r="BB12" s="251">
        <v>15.5</v>
      </c>
      <c r="BC12" s="251">
        <v>15.75</v>
      </c>
      <c r="BD12" s="251">
        <v>16</v>
      </c>
      <c r="BE12" s="251">
        <v>16.25</v>
      </c>
      <c r="BF12" s="251">
        <v>16.5</v>
      </c>
      <c r="BG12" s="251">
        <v>16.75</v>
      </c>
      <c r="BH12" s="251">
        <v>17</v>
      </c>
      <c r="BI12" s="251">
        <v>17.25</v>
      </c>
      <c r="BJ12" s="251">
        <v>17.5</v>
      </c>
      <c r="BK12" s="251">
        <v>17.75</v>
      </c>
      <c r="BL12" s="251">
        <v>18</v>
      </c>
      <c r="BM12" s="251">
        <v>18.25</v>
      </c>
      <c r="BN12" s="251">
        <v>18.5</v>
      </c>
      <c r="BO12" s="251">
        <v>18.75</v>
      </c>
      <c r="BP12" s="251">
        <v>19</v>
      </c>
      <c r="BQ12" s="251">
        <v>19.25</v>
      </c>
      <c r="BR12" s="251">
        <v>19.5</v>
      </c>
      <c r="BS12" s="251">
        <v>19.75</v>
      </c>
      <c r="BT12" s="251">
        <v>20</v>
      </c>
      <c r="BU12" s="251">
        <v>20.25</v>
      </c>
      <c r="BV12" s="251">
        <v>20.5</v>
      </c>
      <c r="BW12" s="251">
        <v>20.75</v>
      </c>
      <c r="BX12" s="251">
        <v>21</v>
      </c>
      <c r="BY12" s="251">
        <v>21.25</v>
      </c>
      <c r="BZ12" s="251">
        <v>21.5</v>
      </c>
      <c r="CA12" s="251">
        <v>21.75</v>
      </c>
      <c r="CB12" s="251">
        <v>22</v>
      </c>
      <c r="CC12" s="251">
        <v>22.25</v>
      </c>
      <c r="CD12" s="251">
        <v>22.5</v>
      </c>
      <c r="CE12" s="251">
        <v>22.75</v>
      </c>
      <c r="CF12" s="251">
        <v>23</v>
      </c>
      <c r="CG12" s="251">
        <v>23.25</v>
      </c>
      <c r="CH12" s="251">
        <v>23.5</v>
      </c>
      <c r="CI12" s="251">
        <v>23.75</v>
      </c>
      <c r="CJ12" s="251">
        <v>24</v>
      </c>
      <c r="CK12" s="251">
        <v>24.25</v>
      </c>
      <c r="CL12" s="251">
        <v>24.5</v>
      </c>
      <c r="CM12" s="251">
        <v>24.75</v>
      </c>
      <c r="CN12" s="251"/>
      <c r="CO12" s="251"/>
      <c r="CP12" s="251"/>
      <c r="CR12" s="65"/>
      <c r="CS12" s="65"/>
      <c r="CT12" s="66"/>
      <c r="CU12" s="65"/>
      <c r="CV12" s="65"/>
      <c r="CX12" s="69"/>
      <c r="CY12" s="69"/>
      <c r="CZ12" s="69"/>
    </row>
    <row r="13" spans="1:105" ht="22.5" customHeight="1" thickBot="1">
      <c r="C13" s="65" t="s">
        <v>177</v>
      </c>
      <c r="D13" s="253" t="s">
        <v>203</v>
      </c>
      <c r="E13" s="253" t="s">
        <v>204</v>
      </c>
      <c r="F13" s="253" t="s">
        <v>178</v>
      </c>
      <c r="G13" s="253" t="s">
        <v>179</v>
      </c>
      <c r="H13" s="846" t="s">
        <v>79</v>
      </c>
      <c r="I13" s="872" t="s">
        <v>61</v>
      </c>
      <c r="J13" s="1499" t="s">
        <v>180</v>
      </c>
      <c r="K13" s="1500"/>
      <c r="L13" s="366">
        <v>0.20833333333333334</v>
      </c>
      <c r="M13" s="256"/>
      <c r="N13" s="256"/>
      <c r="O13" s="261"/>
      <c r="P13" s="257">
        <v>0.25</v>
      </c>
      <c r="Q13" s="258"/>
      <c r="R13" s="258"/>
      <c r="S13" s="259"/>
      <c r="T13" s="260" t="s">
        <v>149</v>
      </c>
      <c r="U13" s="258"/>
      <c r="V13" s="261"/>
      <c r="W13" s="256"/>
      <c r="X13" s="260" t="s">
        <v>150</v>
      </c>
      <c r="Y13" s="258"/>
      <c r="Z13" s="259"/>
      <c r="AA13" s="258"/>
      <c r="AB13" s="260" t="s">
        <v>151</v>
      </c>
      <c r="AC13" s="258"/>
      <c r="AD13" s="259"/>
      <c r="AE13" s="258"/>
      <c r="AF13" s="260" t="s">
        <v>152</v>
      </c>
      <c r="AG13" s="258"/>
      <c r="AH13" s="259"/>
      <c r="AI13" s="258"/>
      <c r="AJ13" s="260" t="s">
        <v>153</v>
      </c>
      <c r="AK13" s="258"/>
      <c r="AL13" s="259"/>
      <c r="AM13" s="258"/>
      <c r="AN13" s="260" t="s">
        <v>154</v>
      </c>
      <c r="AO13" s="258"/>
      <c r="AP13" s="259"/>
      <c r="AQ13" s="258"/>
      <c r="AR13" s="260" t="s">
        <v>155</v>
      </c>
      <c r="AS13" s="258"/>
      <c r="AT13" s="259"/>
      <c r="AU13" s="258"/>
      <c r="AV13" s="260" t="s">
        <v>156</v>
      </c>
      <c r="AW13" s="258"/>
      <c r="AX13" s="259"/>
      <c r="AY13" s="258"/>
      <c r="AZ13" s="260" t="s">
        <v>157</v>
      </c>
      <c r="BA13" s="258"/>
      <c r="BB13" s="259"/>
      <c r="BC13" s="258"/>
      <c r="BD13" s="260" t="s">
        <v>158</v>
      </c>
      <c r="BE13" s="258"/>
      <c r="BF13" s="259"/>
      <c r="BG13" s="258"/>
      <c r="BH13" s="260" t="s">
        <v>159</v>
      </c>
      <c r="BI13" s="258"/>
      <c r="BJ13" s="259"/>
      <c r="BK13" s="258"/>
      <c r="BL13" s="260" t="s">
        <v>160</v>
      </c>
      <c r="BM13" s="258"/>
      <c r="BN13" s="259"/>
      <c r="BO13" s="258"/>
      <c r="BP13" s="260" t="s">
        <v>161</v>
      </c>
      <c r="BQ13" s="258"/>
      <c r="BR13" s="259"/>
      <c r="BS13" s="258"/>
      <c r="BT13" s="260" t="s">
        <v>162</v>
      </c>
      <c r="BU13" s="258"/>
      <c r="BV13" s="259"/>
      <c r="BW13" s="258"/>
      <c r="BX13" s="260" t="s">
        <v>163</v>
      </c>
      <c r="BY13" s="258"/>
      <c r="BZ13" s="259"/>
      <c r="CA13" s="258"/>
      <c r="CB13" s="260" t="s">
        <v>164</v>
      </c>
      <c r="CC13" s="258"/>
      <c r="CD13" s="259"/>
      <c r="CE13" s="258"/>
      <c r="CF13" s="260" t="s">
        <v>165</v>
      </c>
      <c r="CG13" s="258"/>
      <c r="CH13" s="259"/>
      <c r="CI13" s="259"/>
      <c r="CJ13" s="258" t="s">
        <v>166</v>
      </c>
      <c r="CK13" s="258"/>
      <c r="CL13" s="258"/>
      <c r="CM13" s="262"/>
      <c r="CN13" s="1332" t="s">
        <v>181</v>
      </c>
      <c r="CO13" s="1331"/>
      <c r="CP13" s="1331" t="s">
        <v>182</v>
      </c>
      <c r="CQ13" s="1331"/>
      <c r="CR13" s="367" t="s">
        <v>183</v>
      </c>
      <c r="CS13" s="367" t="s">
        <v>184</v>
      </c>
      <c r="CT13" s="368" t="s">
        <v>185</v>
      </c>
      <c r="CU13" s="369" t="s">
        <v>186</v>
      </c>
      <c r="CV13" s="370" t="s">
        <v>81</v>
      </c>
      <c r="CW13" s="371" t="s">
        <v>82</v>
      </c>
      <c r="CY13" s="69"/>
      <c r="CZ13" s="267"/>
      <c r="DA13" s="268"/>
    </row>
    <row r="14" spans="1:105" ht="22.5" customHeight="1" thickTop="1">
      <c r="A14" s="441">
        <v>1</v>
      </c>
      <c r="B14" s="442" t="str">
        <f>ｼﾌﾄ原本!C5</f>
        <v>K.M</v>
      </c>
      <c r="C14" s="781" t="str">
        <f>ｼﾌﾄ原本!AG5</f>
        <v>F</v>
      </c>
      <c r="D14" s="433">
        <f>IF(COUNTIF($H$14:$H$30,1),VLOOKUP(1,$H$14:$CU$30,3,FALSE),0)</f>
        <v>0</v>
      </c>
      <c r="E14" s="427">
        <f>IF(COUNTIF($H$14:$H$30,1),VLOOKUP(1,$H$14:$CU$30,4,FALSE),0)</f>
        <v>0</v>
      </c>
      <c r="F14" s="428">
        <f>IF(COUNTIF($H$14:$H$30,1),VLOOKUP(1,$H$14:$CU$30,92,FALSE),0)</f>
        <v>0</v>
      </c>
      <c r="G14" s="434">
        <f>IF(COUNTIF($H$14:$H$30,1),VLOOKUP(1,$H$14:$CW$30,94,FALSE),0)</f>
        <v>0</v>
      </c>
      <c r="H14" s="787">
        <v>4</v>
      </c>
      <c r="I14" s="873" t="str">
        <f>IF(H14=0,0,LOOKUP(H14,ﾃﾞｰﾀ入力!$C$3:'ﾃﾞｰﾀ入力'!$C$40,ﾃﾞｰﾀ入力!$D$3:'ﾃﾞｰﾀ入力'!$D$40))</f>
        <v>I.Y</v>
      </c>
      <c r="J14" s="788">
        <v>8</v>
      </c>
      <c r="K14" s="789">
        <v>18</v>
      </c>
      <c r="L14" s="633">
        <f t="shared" ref="L14:AQ14" si="1">IF(AND(L12&gt;=$J$14,L12&lt;$K$14),"*",0)</f>
        <v>0</v>
      </c>
      <c r="M14" s="618">
        <f t="shared" si="1"/>
        <v>0</v>
      </c>
      <c r="N14" s="619">
        <f t="shared" si="1"/>
        <v>0</v>
      </c>
      <c r="O14" s="933">
        <f t="shared" si="1"/>
        <v>0</v>
      </c>
      <c r="P14" s="825">
        <f t="shared" si="1"/>
        <v>0</v>
      </c>
      <c r="Q14" s="823">
        <f t="shared" si="1"/>
        <v>0</v>
      </c>
      <c r="R14" s="824">
        <f t="shared" si="1"/>
        <v>0</v>
      </c>
      <c r="S14" s="823">
        <f t="shared" si="1"/>
        <v>0</v>
      </c>
      <c r="T14" s="825">
        <f t="shared" si="1"/>
        <v>0</v>
      </c>
      <c r="U14" s="826">
        <f t="shared" si="1"/>
        <v>0</v>
      </c>
      <c r="V14" s="823">
        <f t="shared" si="1"/>
        <v>0</v>
      </c>
      <c r="W14" s="583">
        <f t="shared" si="1"/>
        <v>0</v>
      </c>
      <c r="X14" s="823" t="str">
        <f t="shared" si="1"/>
        <v>*</v>
      </c>
      <c r="Y14" s="823" t="str">
        <f t="shared" si="1"/>
        <v>*</v>
      </c>
      <c r="Z14" s="824" t="str">
        <f t="shared" si="1"/>
        <v>*</v>
      </c>
      <c r="AA14" s="823" t="str">
        <f t="shared" si="1"/>
        <v>*</v>
      </c>
      <c r="AB14" s="825" t="str">
        <f t="shared" si="1"/>
        <v>*</v>
      </c>
      <c r="AC14" s="826" t="str">
        <f t="shared" si="1"/>
        <v>*</v>
      </c>
      <c r="AD14" s="823" t="str">
        <f t="shared" si="1"/>
        <v>*</v>
      </c>
      <c r="AE14" s="583" t="str">
        <f t="shared" si="1"/>
        <v>*</v>
      </c>
      <c r="AF14" s="823" t="str">
        <f t="shared" si="1"/>
        <v>*</v>
      </c>
      <c r="AG14" s="823" t="str">
        <f t="shared" si="1"/>
        <v>*</v>
      </c>
      <c r="AH14" s="978" t="str">
        <f t="shared" si="1"/>
        <v>*</v>
      </c>
      <c r="AI14" s="977" t="str">
        <f t="shared" si="1"/>
        <v>*</v>
      </c>
      <c r="AJ14" s="984" t="str">
        <f t="shared" si="1"/>
        <v>*</v>
      </c>
      <c r="AK14" s="826" t="str">
        <f t="shared" si="1"/>
        <v>*</v>
      </c>
      <c r="AL14" s="823" t="str">
        <f t="shared" si="1"/>
        <v>*</v>
      </c>
      <c r="AM14" s="583" t="str">
        <f t="shared" si="1"/>
        <v>*</v>
      </c>
      <c r="AN14" s="823" t="str">
        <f t="shared" si="1"/>
        <v>*</v>
      </c>
      <c r="AO14" s="823" t="str">
        <f t="shared" si="1"/>
        <v>*</v>
      </c>
      <c r="AP14" s="824" t="str">
        <f t="shared" si="1"/>
        <v>*</v>
      </c>
      <c r="AQ14" s="823" t="str">
        <f t="shared" si="1"/>
        <v>*</v>
      </c>
      <c r="AR14" s="825" t="str">
        <f t="shared" ref="AR14:BW14" si="2">IF(AND(AR12&gt;=$J$14,AR12&lt;$K$14),"*",0)</f>
        <v>*</v>
      </c>
      <c r="AS14" s="826" t="str">
        <f t="shared" si="2"/>
        <v>*</v>
      </c>
      <c r="AT14" s="823" t="str">
        <f t="shared" si="2"/>
        <v>*</v>
      </c>
      <c r="AU14" s="583" t="str">
        <f t="shared" si="2"/>
        <v>*</v>
      </c>
      <c r="AV14" s="823" t="str">
        <f t="shared" si="2"/>
        <v>*</v>
      </c>
      <c r="AW14" s="823" t="str">
        <f t="shared" si="2"/>
        <v>*</v>
      </c>
      <c r="AX14" s="824" t="str">
        <f t="shared" si="2"/>
        <v>*</v>
      </c>
      <c r="AY14" s="823" t="str">
        <f t="shared" si="2"/>
        <v>*</v>
      </c>
      <c r="AZ14" s="825" t="str">
        <f t="shared" si="2"/>
        <v>*</v>
      </c>
      <c r="BA14" s="826" t="str">
        <f t="shared" si="2"/>
        <v>*</v>
      </c>
      <c r="BB14" s="823" t="str">
        <f t="shared" si="2"/>
        <v>*</v>
      </c>
      <c r="BC14" s="986" t="str">
        <f t="shared" si="2"/>
        <v>*</v>
      </c>
      <c r="BD14" s="823" t="str">
        <f t="shared" si="2"/>
        <v>*</v>
      </c>
      <c r="BE14" s="823" t="str">
        <f t="shared" si="2"/>
        <v>*</v>
      </c>
      <c r="BF14" s="824" t="str">
        <f t="shared" si="2"/>
        <v>*</v>
      </c>
      <c r="BG14" s="823" t="str">
        <f t="shared" si="2"/>
        <v>*</v>
      </c>
      <c r="BH14" s="825" t="str">
        <f t="shared" si="2"/>
        <v>*</v>
      </c>
      <c r="BI14" s="826" t="str">
        <f t="shared" si="2"/>
        <v>*</v>
      </c>
      <c r="BJ14" s="823" t="str">
        <f t="shared" si="2"/>
        <v>*</v>
      </c>
      <c r="BK14" s="583" t="str">
        <f t="shared" si="2"/>
        <v>*</v>
      </c>
      <c r="BL14" s="823">
        <f t="shared" si="2"/>
        <v>0</v>
      </c>
      <c r="BM14" s="823">
        <f t="shared" si="2"/>
        <v>0</v>
      </c>
      <c r="BN14" s="824">
        <f t="shared" si="2"/>
        <v>0</v>
      </c>
      <c r="BO14" s="823">
        <f t="shared" si="2"/>
        <v>0</v>
      </c>
      <c r="BP14" s="825">
        <f t="shared" si="2"/>
        <v>0</v>
      </c>
      <c r="BQ14" s="826">
        <f t="shared" si="2"/>
        <v>0</v>
      </c>
      <c r="BR14" s="823">
        <f t="shared" si="2"/>
        <v>0</v>
      </c>
      <c r="BS14" s="583">
        <f t="shared" si="2"/>
        <v>0</v>
      </c>
      <c r="BT14" s="823">
        <f t="shared" si="2"/>
        <v>0</v>
      </c>
      <c r="BU14" s="823">
        <f t="shared" si="2"/>
        <v>0</v>
      </c>
      <c r="BV14" s="824">
        <f t="shared" si="2"/>
        <v>0</v>
      </c>
      <c r="BW14" s="823">
        <f t="shared" si="2"/>
        <v>0</v>
      </c>
      <c r="BX14" s="825">
        <f t="shared" ref="BX14:CM14" si="3">IF(AND(BX12&gt;=$J$14,BX12&lt;$K$14),"*",0)</f>
        <v>0</v>
      </c>
      <c r="BY14" s="826">
        <f t="shared" si="3"/>
        <v>0</v>
      </c>
      <c r="BZ14" s="823">
        <f t="shared" si="3"/>
        <v>0</v>
      </c>
      <c r="CA14" s="583">
        <f t="shared" si="3"/>
        <v>0</v>
      </c>
      <c r="CB14" s="823">
        <f t="shared" si="3"/>
        <v>0</v>
      </c>
      <c r="CC14" s="823">
        <f t="shared" si="3"/>
        <v>0</v>
      </c>
      <c r="CD14" s="824">
        <f t="shared" si="3"/>
        <v>0</v>
      </c>
      <c r="CE14" s="823">
        <f t="shared" si="3"/>
        <v>0</v>
      </c>
      <c r="CF14" s="825">
        <f t="shared" si="3"/>
        <v>0</v>
      </c>
      <c r="CG14" s="826">
        <f t="shared" si="3"/>
        <v>0</v>
      </c>
      <c r="CH14" s="823">
        <f t="shared" si="3"/>
        <v>0</v>
      </c>
      <c r="CI14" s="625">
        <f t="shared" si="3"/>
        <v>0</v>
      </c>
      <c r="CJ14" s="622">
        <f t="shared" si="3"/>
        <v>0</v>
      </c>
      <c r="CK14" s="622">
        <f t="shared" si="3"/>
        <v>0</v>
      </c>
      <c r="CL14" s="623">
        <f t="shared" si="3"/>
        <v>0</v>
      </c>
      <c r="CM14" s="622">
        <f t="shared" si="3"/>
        <v>0</v>
      </c>
      <c r="CN14" s="1328">
        <f t="shared" ref="CN14:CN30" si="4">(80-COUNT(L14:CM14))/4</f>
        <v>10</v>
      </c>
      <c r="CO14" s="1329"/>
      <c r="CP14" s="1330">
        <f>IF(CN14=0,0,LOOKUP(CN14,ﾃﾞｰﾀ入力!$AR$13:'ﾃﾞｰﾀ入力'!$AR$34,ﾃﾞｰﾀ入力!$AS$13:'ﾃﾞｰﾀ入力'!$AS$34))</f>
        <v>9</v>
      </c>
      <c r="CQ14" s="1330"/>
      <c r="CR14" s="373">
        <f t="shared" ref="CR14:CR30" si="5">IF(CP14&gt;8,CP14-8,0)</f>
        <v>1</v>
      </c>
      <c r="CS14" s="373">
        <f t="shared" ref="CS14:CS30" si="6">IF(CB14="*",(12-COUNT(CB14:CM14))/4,0)</f>
        <v>0</v>
      </c>
      <c r="CT14" s="373">
        <f t="shared" ref="CT14:CT30" si="7">IF(CR14&gt;CS14,CS14,CR14)</f>
        <v>0</v>
      </c>
      <c r="CU14" s="374">
        <f ca="1">CV14*CP14+(CV14*0.25*CR14)+(CV14*0.25*CS14)+(CV14*CT14*0.5)</f>
        <v>12117.5</v>
      </c>
      <c r="CV14" s="375">
        <f ca="1">IF(H14=0,0,LOOKUP(H14,ﾃﾞｰﾀ入力!$C$3:'ﾃﾞｰﾀ入力'!$C$52,ﾃﾞｰﾀ入力!$E$3:'ﾃﾞｰﾀ入力'!$E$51))</f>
        <v>1310</v>
      </c>
      <c r="CW14" s="376">
        <f ca="1">IF(H14=0,0,LOOKUP(H14,ﾃﾞｰﾀ入力!$C$3:'ﾃﾞｰﾀ入力'!$C$52,ﾃﾞｰﾀ入力!$F$3:'ﾃﾞｰﾀ入力'!$F$51))</f>
        <v>962</v>
      </c>
      <c r="CY14" s="69"/>
      <c r="CZ14" s="69"/>
      <c r="DA14" s="69"/>
    </row>
    <row r="15" spans="1:105" ht="22.5" customHeight="1">
      <c r="A15" s="443">
        <f t="shared" ref="A15:A46" si="8">A14+1</f>
        <v>2</v>
      </c>
      <c r="B15" s="269" t="str">
        <f>ｼﾌﾄ原本!C6</f>
        <v>S.S</v>
      </c>
      <c r="C15" s="780" t="str">
        <f>ｼﾌﾄ原本!AG6</f>
        <v>F</v>
      </c>
      <c r="D15" s="435">
        <f>IF(COUNTIF($H$14:$H$30,2),VLOOKUP(2,$H$14:$CU$30,3,FALSE),0)</f>
        <v>10</v>
      </c>
      <c r="E15" s="423">
        <f>IF(COUNTIF($H$14:$H$30,2),VLOOKUP(2,$H$14:$CU$30,4,FALSE),0)</f>
        <v>18</v>
      </c>
      <c r="F15" s="430">
        <f ca="1">IF(COUNTIF($H$14:$H$30,2),VLOOKUP(2,$H$14:$CU$30,92,FALSE),0)</f>
        <v>10875</v>
      </c>
      <c r="G15" s="431">
        <f ca="1">IF(COUNTIF($H$14:$H$30,2),VLOOKUP(2,$H$14:$CW$30,94,FALSE),0)</f>
        <v>1</v>
      </c>
      <c r="H15" s="787">
        <v>6</v>
      </c>
      <c r="I15" s="874" t="str">
        <f>IF(H15=0,0,LOOKUP(H15,ﾃﾞｰﾀ入力!$C$3:'ﾃﾞｰﾀ入力'!$C$40,ﾃﾞｰﾀ入力!$D$3:'ﾃﾞｰﾀ入力'!$D$40))</f>
        <v>S.M</v>
      </c>
      <c r="J15" s="790">
        <v>7.75</v>
      </c>
      <c r="K15" s="791">
        <v>17</v>
      </c>
      <c r="L15" s="632">
        <f t="shared" ref="L15:AQ15" si="9">IF(AND(L12&gt;=$J$15,L12&lt;$K$15),"*",0)</f>
        <v>0</v>
      </c>
      <c r="M15" s="626">
        <f t="shared" si="9"/>
        <v>0</v>
      </c>
      <c r="N15" s="627">
        <f t="shared" si="9"/>
        <v>0</v>
      </c>
      <c r="O15" s="853">
        <f t="shared" si="9"/>
        <v>0</v>
      </c>
      <c r="P15" s="721">
        <f t="shared" si="9"/>
        <v>0</v>
      </c>
      <c r="Q15" s="723">
        <f t="shared" si="9"/>
        <v>0</v>
      </c>
      <c r="R15" s="724">
        <f t="shared" si="9"/>
        <v>0</v>
      </c>
      <c r="S15" s="723">
        <f t="shared" si="9"/>
        <v>0</v>
      </c>
      <c r="T15" s="721">
        <f t="shared" si="9"/>
        <v>0</v>
      </c>
      <c r="U15" s="722">
        <f t="shared" si="9"/>
        <v>0</v>
      </c>
      <c r="V15" s="723">
        <f t="shared" si="9"/>
        <v>0</v>
      </c>
      <c r="W15" s="562" t="str">
        <f t="shared" si="9"/>
        <v>*</v>
      </c>
      <c r="X15" s="723" t="str">
        <f t="shared" si="9"/>
        <v>*</v>
      </c>
      <c r="Y15" s="723" t="str">
        <f t="shared" si="9"/>
        <v>*</v>
      </c>
      <c r="Z15" s="724" t="str">
        <f t="shared" si="9"/>
        <v>*</v>
      </c>
      <c r="AA15" s="723" t="str">
        <f t="shared" si="9"/>
        <v>*</v>
      </c>
      <c r="AB15" s="721" t="str">
        <f t="shared" si="9"/>
        <v>*</v>
      </c>
      <c r="AC15" s="722" t="str">
        <f t="shared" si="9"/>
        <v>*</v>
      </c>
      <c r="AD15" s="723" t="str">
        <f t="shared" si="9"/>
        <v>*</v>
      </c>
      <c r="AE15" s="987" t="str">
        <f t="shared" si="9"/>
        <v>*</v>
      </c>
      <c r="AF15" s="976" t="str">
        <f t="shared" si="9"/>
        <v>*</v>
      </c>
      <c r="AG15" s="976" t="str">
        <f t="shared" si="9"/>
        <v>*</v>
      </c>
      <c r="AH15" s="724" t="str">
        <f t="shared" si="9"/>
        <v>*</v>
      </c>
      <c r="AI15" s="723" t="str">
        <f t="shared" si="9"/>
        <v>*</v>
      </c>
      <c r="AJ15" s="721" t="str">
        <f t="shared" si="9"/>
        <v>*</v>
      </c>
      <c r="AK15" s="722" t="str">
        <f t="shared" si="9"/>
        <v>*</v>
      </c>
      <c r="AL15" s="723" t="str">
        <f t="shared" si="9"/>
        <v>*</v>
      </c>
      <c r="AM15" s="562" t="str">
        <f t="shared" si="9"/>
        <v>*</v>
      </c>
      <c r="AN15" s="979" t="str">
        <f t="shared" si="9"/>
        <v>*</v>
      </c>
      <c r="AO15" s="979" t="str">
        <f t="shared" si="9"/>
        <v>*</v>
      </c>
      <c r="AP15" s="983" t="str">
        <f t="shared" si="9"/>
        <v>*</v>
      </c>
      <c r="AQ15" s="979" t="str">
        <f t="shared" si="9"/>
        <v>*</v>
      </c>
      <c r="AR15" s="721" t="str">
        <f t="shared" ref="AR15:BW15" si="10">IF(AND(AR12&gt;=$J$15,AR12&lt;$K$15),"*",0)</f>
        <v>*</v>
      </c>
      <c r="AS15" s="722" t="str">
        <f t="shared" si="10"/>
        <v>*</v>
      </c>
      <c r="AT15" s="723" t="str">
        <f t="shared" si="10"/>
        <v>*</v>
      </c>
      <c r="AU15" s="562" t="str">
        <f t="shared" si="10"/>
        <v>*</v>
      </c>
      <c r="AV15" s="723" t="str">
        <f t="shared" si="10"/>
        <v>*</v>
      </c>
      <c r="AW15" s="723" t="str">
        <f t="shared" si="10"/>
        <v>*</v>
      </c>
      <c r="AX15" s="724" t="str">
        <f t="shared" si="10"/>
        <v>*</v>
      </c>
      <c r="AY15" s="723" t="str">
        <f t="shared" si="10"/>
        <v>*</v>
      </c>
      <c r="AZ15" s="721" t="str">
        <f t="shared" si="10"/>
        <v>*</v>
      </c>
      <c r="BA15" s="722" t="str">
        <f t="shared" si="10"/>
        <v>*</v>
      </c>
      <c r="BB15" s="723" t="str">
        <f t="shared" si="10"/>
        <v>*</v>
      </c>
      <c r="BC15" s="562" t="str">
        <f t="shared" si="10"/>
        <v>*</v>
      </c>
      <c r="BD15" s="723" t="str">
        <f t="shared" si="10"/>
        <v>*</v>
      </c>
      <c r="BE15" s="723" t="str">
        <f t="shared" si="10"/>
        <v>*</v>
      </c>
      <c r="BF15" s="724" t="str">
        <f t="shared" si="10"/>
        <v>*</v>
      </c>
      <c r="BG15" s="723" t="str">
        <f t="shared" si="10"/>
        <v>*</v>
      </c>
      <c r="BH15" s="721">
        <f t="shared" si="10"/>
        <v>0</v>
      </c>
      <c r="BI15" s="722">
        <f t="shared" si="10"/>
        <v>0</v>
      </c>
      <c r="BJ15" s="723">
        <f t="shared" si="10"/>
        <v>0</v>
      </c>
      <c r="BK15" s="562">
        <f t="shared" si="10"/>
        <v>0</v>
      </c>
      <c r="BL15" s="723">
        <f t="shared" si="10"/>
        <v>0</v>
      </c>
      <c r="BM15" s="723">
        <f t="shared" si="10"/>
        <v>0</v>
      </c>
      <c r="BN15" s="724">
        <f t="shared" si="10"/>
        <v>0</v>
      </c>
      <c r="BO15" s="723">
        <f t="shared" si="10"/>
        <v>0</v>
      </c>
      <c r="BP15" s="721">
        <f t="shared" si="10"/>
        <v>0</v>
      </c>
      <c r="BQ15" s="722">
        <f t="shared" si="10"/>
        <v>0</v>
      </c>
      <c r="BR15" s="723">
        <f t="shared" si="10"/>
        <v>0</v>
      </c>
      <c r="BS15" s="562">
        <f t="shared" si="10"/>
        <v>0</v>
      </c>
      <c r="BT15" s="723">
        <f t="shared" si="10"/>
        <v>0</v>
      </c>
      <c r="BU15" s="723">
        <f t="shared" si="10"/>
        <v>0</v>
      </c>
      <c r="BV15" s="724">
        <f t="shared" si="10"/>
        <v>0</v>
      </c>
      <c r="BW15" s="723">
        <f t="shared" si="10"/>
        <v>0</v>
      </c>
      <c r="BX15" s="721">
        <f t="shared" ref="BX15:CM15" si="11">IF(AND(BX12&gt;=$J$15,BX12&lt;$K$15),"*",0)</f>
        <v>0</v>
      </c>
      <c r="BY15" s="722">
        <f t="shared" si="11"/>
        <v>0</v>
      </c>
      <c r="BZ15" s="723">
        <f t="shared" si="11"/>
        <v>0</v>
      </c>
      <c r="CA15" s="562">
        <f t="shared" si="11"/>
        <v>0</v>
      </c>
      <c r="CB15" s="723">
        <f t="shared" si="11"/>
        <v>0</v>
      </c>
      <c r="CC15" s="723">
        <f t="shared" si="11"/>
        <v>0</v>
      </c>
      <c r="CD15" s="724">
        <f t="shared" si="11"/>
        <v>0</v>
      </c>
      <c r="CE15" s="723">
        <f t="shared" si="11"/>
        <v>0</v>
      </c>
      <c r="CF15" s="721">
        <f t="shared" si="11"/>
        <v>0</v>
      </c>
      <c r="CG15" s="722">
        <f t="shared" si="11"/>
        <v>0</v>
      </c>
      <c r="CH15" s="723">
        <f t="shared" si="11"/>
        <v>0</v>
      </c>
      <c r="CI15" s="540">
        <f t="shared" si="11"/>
        <v>0</v>
      </c>
      <c r="CJ15" s="539">
        <f t="shared" si="11"/>
        <v>0</v>
      </c>
      <c r="CK15" s="539">
        <f t="shared" si="11"/>
        <v>0</v>
      </c>
      <c r="CL15" s="541">
        <f t="shared" si="11"/>
        <v>0</v>
      </c>
      <c r="CM15" s="539">
        <f t="shared" si="11"/>
        <v>0</v>
      </c>
      <c r="CN15" s="1128">
        <f t="shared" si="4"/>
        <v>9.25</v>
      </c>
      <c r="CO15" s="1129"/>
      <c r="CP15" s="1123">
        <f>IF(CN15=0,0,LOOKUP(CN15,ﾃﾞｰﾀ入力!$AR$13:'ﾃﾞｰﾀ入力'!$AR$34,ﾃﾞｰﾀ入力!$AS$13:'ﾃﾞｰﾀ入力'!$AS$34))</f>
        <v>8</v>
      </c>
      <c r="CQ15" s="1123"/>
      <c r="CR15" s="294">
        <f t="shared" si="5"/>
        <v>0</v>
      </c>
      <c r="CS15" s="294">
        <f t="shared" si="6"/>
        <v>0</v>
      </c>
      <c r="CT15" s="294">
        <f t="shared" si="7"/>
        <v>0</v>
      </c>
      <c r="CU15" s="295">
        <f t="shared" ref="CU15:CU30" ca="1" si="12">CV15*CP15+(CV15*0.25*CR15)+(CV15*0.25*CS15)+(CV15*CT15*0.5)</f>
        <v>9952</v>
      </c>
      <c r="CV15" s="296">
        <f ca="1">IF(H15=0,0,LOOKUP(H15,ﾃﾞｰﾀ入力!$C$3:'ﾃﾞｰﾀ入力'!$C$52,ﾃﾞｰﾀ入力!$E$3:'ﾃﾞｰﾀ入力'!$E$51))</f>
        <v>1244</v>
      </c>
      <c r="CW15" s="297">
        <f ca="1">IF(H15=0,0,LOOKUP(H15,ﾃﾞｰﾀ入力!$C$3:'ﾃﾞｰﾀ入力'!$C$52,ﾃﾞｰﾀ入力!$F$3:'ﾃﾞｰﾀ入力'!$F$51))</f>
        <v>1050</v>
      </c>
      <c r="CY15" s="69"/>
      <c r="CZ15" s="69"/>
      <c r="DA15" s="69"/>
    </row>
    <row r="16" spans="1:105" ht="22.5" customHeight="1">
      <c r="A16" s="443">
        <f t="shared" si="8"/>
        <v>3</v>
      </c>
      <c r="B16" s="269" t="str">
        <f>ｼﾌﾄ原本!C7</f>
        <v>Y.I</v>
      </c>
      <c r="C16" s="780" t="str">
        <f>ｼﾌﾄ原本!AG7</f>
        <v>X</v>
      </c>
      <c r="D16" s="435">
        <f>IF(COUNTIF($H$14:$H$30,3),VLOOKUP(3,$H$14:$CU$30,3,FALSE),0)</f>
        <v>0</v>
      </c>
      <c r="E16" s="423">
        <f>IF(COUNTIF($H$14:$H$30,3),VLOOKUP(3,$H$14:$CU$30,4,FALSE),0)</f>
        <v>0</v>
      </c>
      <c r="F16" s="430">
        <f>IF(COUNTIF($H$14:$H$30,3),VLOOKUP(3,$H$14:$CU$30,92,FALSE),0)</f>
        <v>0</v>
      </c>
      <c r="G16" s="431">
        <f>IF(COUNTIF($H$14:$H$30,3),VLOOKUP(3,$H$14:$CW$30,94,FALSE),0)</f>
        <v>0</v>
      </c>
      <c r="H16" s="787">
        <v>21</v>
      </c>
      <c r="I16" s="874" t="str">
        <f>IF(H16=0,0,LOOKUP(H16,ﾃﾞｰﾀ入力!$C$3:'ﾃﾞｰﾀ入力'!$C$40,ﾃﾞｰﾀ入力!$D$3:'ﾃﾞｰﾀ入力'!$D$40))</f>
        <v>S.K</v>
      </c>
      <c r="J16" s="790">
        <v>8</v>
      </c>
      <c r="K16" s="791">
        <v>16</v>
      </c>
      <c r="L16" s="632">
        <f t="shared" ref="L16:AQ16" si="13">IF(AND(L12&gt;=$J$16,L12&lt;$K$16),"*",0)</f>
        <v>0</v>
      </c>
      <c r="M16" s="626">
        <f t="shared" si="13"/>
        <v>0</v>
      </c>
      <c r="N16" s="627">
        <f t="shared" si="13"/>
        <v>0</v>
      </c>
      <c r="O16" s="853">
        <f t="shared" si="13"/>
        <v>0</v>
      </c>
      <c r="P16" s="721">
        <f t="shared" si="13"/>
        <v>0</v>
      </c>
      <c r="Q16" s="723">
        <f t="shared" si="13"/>
        <v>0</v>
      </c>
      <c r="R16" s="724">
        <f t="shared" si="13"/>
        <v>0</v>
      </c>
      <c r="S16" s="723">
        <f t="shared" si="13"/>
        <v>0</v>
      </c>
      <c r="T16" s="721">
        <f t="shared" si="13"/>
        <v>0</v>
      </c>
      <c r="U16" s="722">
        <f t="shared" si="13"/>
        <v>0</v>
      </c>
      <c r="V16" s="723">
        <f t="shared" si="13"/>
        <v>0</v>
      </c>
      <c r="W16" s="562">
        <f t="shared" si="13"/>
        <v>0</v>
      </c>
      <c r="X16" s="723" t="str">
        <f t="shared" si="13"/>
        <v>*</v>
      </c>
      <c r="Y16" s="723" t="str">
        <f t="shared" si="13"/>
        <v>*</v>
      </c>
      <c r="Z16" s="724" t="str">
        <f t="shared" si="13"/>
        <v>*</v>
      </c>
      <c r="AA16" s="723" t="str">
        <f t="shared" si="13"/>
        <v>*</v>
      </c>
      <c r="AB16" s="721" t="str">
        <f t="shared" si="13"/>
        <v>*</v>
      </c>
      <c r="AC16" s="722" t="str">
        <f t="shared" si="13"/>
        <v>*</v>
      </c>
      <c r="AD16" s="723" t="str">
        <f t="shared" si="13"/>
        <v>*</v>
      </c>
      <c r="AE16" s="562" t="str">
        <f t="shared" si="13"/>
        <v>*</v>
      </c>
      <c r="AF16" s="723" t="str">
        <f t="shared" si="13"/>
        <v>*</v>
      </c>
      <c r="AG16" s="723" t="str">
        <f t="shared" si="13"/>
        <v>*</v>
      </c>
      <c r="AH16" s="724" t="str">
        <f t="shared" si="13"/>
        <v>*</v>
      </c>
      <c r="AI16" s="723" t="str">
        <f t="shared" si="13"/>
        <v>*</v>
      </c>
      <c r="AJ16" s="721" t="str">
        <f t="shared" si="13"/>
        <v>*</v>
      </c>
      <c r="AK16" s="981" t="str">
        <f t="shared" si="13"/>
        <v>*</v>
      </c>
      <c r="AL16" s="979" t="str">
        <f t="shared" si="13"/>
        <v>*</v>
      </c>
      <c r="AM16" s="982" t="str">
        <f t="shared" si="13"/>
        <v>*</v>
      </c>
      <c r="AN16" s="723" t="str">
        <f t="shared" si="13"/>
        <v>*</v>
      </c>
      <c r="AO16" s="723" t="str">
        <f t="shared" si="13"/>
        <v>*</v>
      </c>
      <c r="AP16" s="724" t="str">
        <f t="shared" si="13"/>
        <v>*</v>
      </c>
      <c r="AQ16" s="723" t="str">
        <f t="shared" si="13"/>
        <v>*</v>
      </c>
      <c r="AR16" s="721" t="str">
        <f t="shared" ref="AR16:BW16" si="14">IF(AND(AR12&gt;=$J$16,AR12&lt;$K$16),"*",0)</f>
        <v>*</v>
      </c>
      <c r="AS16" s="722" t="str">
        <f t="shared" si="14"/>
        <v>*</v>
      </c>
      <c r="AT16" s="723" t="str">
        <f t="shared" si="14"/>
        <v>*</v>
      </c>
      <c r="AU16" s="562" t="str">
        <f t="shared" si="14"/>
        <v>*</v>
      </c>
      <c r="AV16" s="723" t="str">
        <f t="shared" si="14"/>
        <v>*</v>
      </c>
      <c r="AW16" s="723" t="str">
        <f t="shared" si="14"/>
        <v>*</v>
      </c>
      <c r="AX16" s="724" t="str">
        <f t="shared" si="14"/>
        <v>*</v>
      </c>
      <c r="AY16" s="723" t="str">
        <f t="shared" si="14"/>
        <v>*</v>
      </c>
      <c r="AZ16" s="721" t="str">
        <f t="shared" si="14"/>
        <v>*</v>
      </c>
      <c r="BA16" s="722" t="str">
        <f t="shared" si="14"/>
        <v>*</v>
      </c>
      <c r="BB16" s="723" t="str">
        <f t="shared" si="14"/>
        <v>*</v>
      </c>
      <c r="BC16" s="562" t="str">
        <f t="shared" si="14"/>
        <v>*</v>
      </c>
      <c r="BD16" s="723">
        <f t="shared" si="14"/>
        <v>0</v>
      </c>
      <c r="BE16" s="723">
        <f t="shared" si="14"/>
        <v>0</v>
      </c>
      <c r="BF16" s="724">
        <f t="shared" si="14"/>
        <v>0</v>
      </c>
      <c r="BG16" s="723">
        <f t="shared" si="14"/>
        <v>0</v>
      </c>
      <c r="BH16" s="721">
        <f t="shared" si="14"/>
        <v>0</v>
      </c>
      <c r="BI16" s="722">
        <f t="shared" si="14"/>
        <v>0</v>
      </c>
      <c r="BJ16" s="723">
        <f t="shared" si="14"/>
        <v>0</v>
      </c>
      <c r="BK16" s="562">
        <f t="shared" si="14"/>
        <v>0</v>
      </c>
      <c r="BL16" s="723">
        <f t="shared" si="14"/>
        <v>0</v>
      </c>
      <c r="BM16" s="723">
        <f t="shared" si="14"/>
        <v>0</v>
      </c>
      <c r="BN16" s="724">
        <f t="shared" si="14"/>
        <v>0</v>
      </c>
      <c r="BO16" s="723">
        <f t="shared" si="14"/>
        <v>0</v>
      </c>
      <c r="BP16" s="721">
        <f t="shared" si="14"/>
        <v>0</v>
      </c>
      <c r="BQ16" s="722">
        <f t="shared" si="14"/>
        <v>0</v>
      </c>
      <c r="BR16" s="723">
        <f t="shared" si="14"/>
        <v>0</v>
      </c>
      <c r="BS16" s="562">
        <f t="shared" si="14"/>
        <v>0</v>
      </c>
      <c r="BT16" s="723">
        <f t="shared" si="14"/>
        <v>0</v>
      </c>
      <c r="BU16" s="723">
        <f t="shared" si="14"/>
        <v>0</v>
      </c>
      <c r="BV16" s="724">
        <f t="shared" si="14"/>
        <v>0</v>
      </c>
      <c r="BW16" s="723">
        <f t="shared" si="14"/>
        <v>0</v>
      </c>
      <c r="BX16" s="721">
        <f t="shared" ref="BX16:CM16" si="15">IF(AND(BX12&gt;=$J$16,BX12&lt;$K$16),"*",0)</f>
        <v>0</v>
      </c>
      <c r="BY16" s="722">
        <f t="shared" si="15"/>
        <v>0</v>
      </c>
      <c r="BZ16" s="723">
        <f t="shared" si="15"/>
        <v>0</v>
      </c>
      <c r="CA16" s="562">
        <f t="shared" si="15"/>
        <v>0</v>
      </c>
      <c r="CB16" s="723">
        <f t="shared" si="15"/>
        <v>0</v>
      </c>
      <c r="CC16" s="723">
        <f t="shared" si="15"/>
        <v>0</v>
      </c>
      <c r="CD16" s="724">
        <f t="shared" si="15"/>
        <v>0</v>
      </c>
      <c r="CE16" s="723">
        <f t="shared" si="15"/>
        <v>0</v>
      </c>
      <c r="CF16" s="721">
        <f t="shared" si="15"/>
        <v>0</v>
      </c>
      <c r="CG16" s="722">
        <f t="shared" si="15"/>
        <v>0</v>
      </c>
      <c r="CH16" s="723">
        <f t="shared" si="15"/>
        <v>0</v>
      </c>
      <c r="CI16" s="540">
        <f t="shared" si="15"/>
        <v>0</v>
      </c>
      <c r="CJ16" s="539">
        <f t="shared" si="15"/>
        <v>0</v>
      </c>
      <c r="CK16" s="539">
        <f t="shared" si="15"/>
        <v>0</v>
      </c>
      <c r="CL16" s="541">
        <f t="shared" si="15"/>
        <v>0</v>
      </c>
      <c r="CM16" s="539">
        <f t="shared" si="15"/>
        <v>0</v>
      </c>
      <c r="CN16" s="1128">
        <f t="shared" si="4"/>
        <v>8</v>
      </c>
      <c r="CO16" s="1129"/>
      <c r="CP16" s="1123">
        <f>IF(CN16=0,0,LOOKUP(CN16,ﾃﾞｰﾀ入力!$AR$13:'ﾃﾞｰﾀ入力'!$AR$34,ﾃﾞｰﾀ入力!$AS$13:'ﾃﾞｰﾀ入力'!$AS$34))</f>
        <v>7.25</v>
      </c>
      <c r="CQ16" s="1123"/>
      <c r="CR16" s="294">
        <f t="shared" si="5"/>
        <v>0</v>
      </c>
      <c r="CS16" s="294">
        <f t="shared" si="6"/>
        <v>0</v>
      </c>
      <c r="CT16" s="294">
        <f t="shared" si="7"/>
        <v>0</v>
      </c>
      <c r="CU16" s="295">
        <f t="shared" ca="1" si="12"/>
        <v>8888.5</v>
      </c>
      <c r="CV16" s="296">
        <f ca="1">IF(H16=0,0,LOOKUP(H16,ﾃﾞｰﾀ入力!$C$3:'ﾃﾞｰﾀ入力'!$C$52,ﾃﾞｰﾀ入力!$E$3:'ﾃﾞｰﾀ入力'!$E$51))</f>
        <v>1226</v>
      </c>
      <c r="CW16" s="297">
        <f ca="1">IF(H16=0,0,LOOKUP(H16,ﾃﾞｰﾀ入力!$C$3:'ﾃﾞｰﾀ入力'!$C$52,ﾃﾞｰﾀ入力!$F$3:'ﾃﾞｰﾀ入力'!$F$51))</f>
        <v>682</v>
      </c>
      <c r="CY16" s="69"/>
      <c r="CZ16" s="69"/>
      <c r="DA16" s="69"/>
    </row>
    <row r="17" spans="1:105" ht="22.5" customHeight="1">
      <c r="A17" s="443">
        <f t="shared" si="8"/>
        <v>4</v>
      </c>
      <c r="B17" s="269" t="str">
        <f>ｼﾌﾄ原本!C8</f>
        <v>I.Y</v>
      </c>
      <c r="C17" s="780" t="str">
        <f>ｼﾌﾄ原本!AG8</f>
        <v>X</v>
      </c>
      <c r="D17" s="435">
        <f>IF(COUNTIF($H$14:$H$30,4),VLOOKUP(4,$H$14:$CU$30,3,FALSE),0)</f>
        <v>8</v>
      </c>
      <c r="E17" s="423">
        <f>IF(COUNTIF($H$14:$H$30,4),VLOOKUP(4,$H$14:$CU$30,4,FALSE),0)</f>
        <v>18</v>
      </c>
      <c r="F17" s="430">
        <f ca="1">IF(COUNTIF($H$14:$H$30,4),VLOOKUP(4,$H$14:$CU$30,92,FALSE),0)</f>
        <v>12117.5</v>
      </c>
      <c r="G17" s="431">
        <f ca="1">IF(COUNTIF($H$14:$H$30,4),VLOOKUP(4,$H$14:$CW$30,94,FALSE),0)</f>
        <v>962</v>
      </c>
      <c r="H17" s="787">
        <v>13</v>
      </c>
      <c r="I17" s="874" t="str">
        <f>IF(H17=0,0,LOOKUP(H17,ﾃﾞｰﾀ入力!$C$3:'ﾃﾞｰﾀ入力'!$C$40,ﾃﾞｰﾀ入力!$D$3:'ﾃﾞｰﾀ入力'!$D$40))</f>
        <v>T.R</v>
      </c>
      <c r="J17" s="790">
        <v>9</v>
      </c>
      <c r="K17" s="791">
        <v>13</v>
      </c>
      <c r="L17" s="632">
        <f t="shared" ref="L17:AQ17" si="16">IF(AND(L12&gt;=$J$17,L12&lt;$K$17),"*",0)</f>
        <v>0</v>
      </c>
      <c r="M17" s="626">
        <f t="shared" si="16"/>
        <v>0</v>
      </c>
      <c r="N17" s="627">
        <f t="shared" si="16"/>
        <v>0</v>
      </c>
      <c r="O17" s="853">
        <f t="shared" si="16"/>
        <v>0</v>
      </c>
      <c r="P17" s="721">
        <f t="shared" si="16"/>
        <v>0</v>
      </c>
      <c r="Q17" s="723">
        <f t="shared" si="16"/>
        <v>0</v>
      </c>
      <c r="R17" s="724">
        <f t="shared" si="16"/>
        <v>0</v>
      </c>
      <c r="S17" s="723">
        <f t="shared" si="16"/>
        <v>0</v>
      </c>
      <c r="T17" s="721">
        <f t="shared" si="16"/>
        <v>0</v>
      </c>
      <c r="U17" s="722">
        <f t="shared" si="16"/>
        <v>0</v>
      </c>
      <c r="V17" s="723">
        <f t="shared" si="16"/>
        <v>0</v>
      </c>
      <c r="W17" s="562">
        <f t="shared" si="16"/>
        <v>0</v>
      </c>
      <c r="X17" s="723">
        <f t="shared" si="16"/>
        <v>0</v>
      </c>
      <c r="Y17" s="723">
        <f t="shared" si="16"/>
        <v>0</v>
      </c>
      <c r="Z17" s="724">
        <f t="shared" si="16"/>
        <v>0</v>
      </c>
      <c r="AA17" s="723">
        <f t="shared" si="16"/>
        <v>0</v>
      </c>
      <c r="AB17" s="721" t="str">
        <f t="shared" si="16"/>
        <v>*</v>
      </c>
      <c r="AC17" s="722" t="str">
        <f t="shared" si="16"/>
        <v>*</v>
      </c>
      <c r="AD17" s="723" t="str">
        <f t="shared" si="16"/>
        <v>*</v>
      </c>
      <c r="AE17" s="562" t="str">
        <f t="shared" si="16"/>
        <v>*</v>
      </c>
      <c r="AF17" s="723" t="str">
        <f t="shared" si="16"/>
        <v>*</v>
      </c>
      <c r="AG17" s="723" t="str">
        <f t="shared" si="16"/>
        <v>*</v>
      </c>
      <c r="AH17" s="724" t="str">
        <f t="shared" si="16"/>
        <v>*</v>
      </c>
      <c r="AI17" s="723" t="str">
        <f t="shared" si="16"/>
        <v>*</v>
      </c>
      <c r="AJ17" s="721" t="str">
        <f t="shared" si="16"/>
        <v>*</v>
      </c>
      <c r="AK17" s="722" t="str">
        <f t="shared" si="16"/>
        <v>*</v>
      </c>
      <c r="AL17" s="723" t="str">
        <f t="shared" si="16"/>
        <v>*</v>
      </c>
      <c r="AM17" s="562" t="str">
        <f t="shared" si="16"/>
        <v>*</v>
      </c>
      <c r="AN17" s="723" t="str">
        <f t="shared" si="16"/>
        <v>*</v>
      </c>
      <c r="AO17" s="723" t="str">
        <f t="shared" si="16"/>
        <v>*</v>
      </c>
      <c r="AP17" s="724" t="str">
        <f t="shared" si="16"/>
        <v>*</v>
      </c>
      <c r="AQ17" s="723" t="str">
        <f t="shared" si="16"/>
        <v>*</v>
      </c>
      <c r="AR17" s="721">
        <f t="shared" ref="AR17:BW17" si="17">IF(AND(AR12&gt;=$J$17,AR12&lt;$K$17),"*",0)</f>
        <v>0</v>
      </c>
      <c r="AS17" s="722">
        <f t="shared" si="17"/>
        <v>0</v>
      </c>
      <c r="AT17" s="723">
        <f t="shared" si="17"/>
        <v>0</v>
      </c>
      <c r="AU17" s="562">
        <f t="shared" si="17"/>
        <v>0</v>
      </c>
      <c r="AV17" s="723">
        <f t="shared" si="17"/>
        <v>0</v>
      </c>
      <c r="AW17" s="723">
        <f t="shared" si="17"/>
        <v>0</v>
      </c>
      <c r="AX17" s="724">
        <f t="shared" si="17"/>
        <v>0</v>
      </c>
      <c r="AY17" s="723">
        <f t="shared" si="17"/>
        <v>0</v>
      </c>
      <c r="AZ17" s="721">
        <f t="shared" si="17"/>
        <v>0</v>
      </c>
      <c r="BA17" s="722">
        <f t="shared" si="17"/>
        <v>0</v>
      </c>
      <c r="BB17" s="723">
        <f t="shared" si="17"/>
        <v>0</v>
      </c>
      <c r="BC17" s="562">
        <f t="shared" si="17"/>
        <v>0</v>
      </c>
      <c r="BD17" s="723">
        <f t="shared" si="17"/>
        <v>0</v>
      </c>
      <c r="BE17" s="723">
        <f t="shared" si="17"/>
        <v>0</v>
      </c>
      <c r="BF17" s="724">
        <f t="shared" si="17"/>
        <v>0</v>
      </c>
      <c r="BG17" s="723">
        <f t="shared" si="17"/>
        <v>0</v>
      </c>
      <c r="BH17" s="721">
        <f t="shared" si="17"/>
        <v>0</v>
      </c>
      <c r="BI17" s="722">
        <f t="shared" si="17"/>
        <v>0</v>
      </c>
      <c r="BJ17" s="723">
        <f t="shared" si="17"/>
        <v>0</v>
      </c>
      <c r="BK17" s="562">
        <f t="shared" si="17"/>
        <v>0</v>
      </c>
      <c r="BL17" s="723">
        <f t="shared" si="17"/>
        <v>0</v>
      </c>
      <c r="BM17" s="723">
        <f t="shared" si="17"/>
        <v>0</v>
      </c>
      <c r="BN17" s="724">
        <f t="shared" si="17"/>
        <v>0</v>
      </c>
      <c r="BO17" s="723">
        <f t="shared" si="17"/>
        <v>0</v>
      </c>
      <c r="BP17" s="721">
        <f t="shared" si="17"/>
        <v>0</v>
      </c>
      <c r="BQ17" s="722">
        <f t="shared" si="17"/>
        <v>0</v>
      </c>
      <c r="BR17" s="723">
        <f t="shared" si="17"/>
        <v>0</v>
      </c>
      <c r="BS17" s="562">
        <f t="shared" si="17"/>
        <v>0</v>
      </c>
      <c r="BT17" s="723">
        <f t="shared" si="17"/>
        <v>0</v>
      </c>
      <c r="BU17" s="723">
        <f t="shared" si="17"/>
        <v>0</v>
      </c>
      <c r="BV17" s="724">
        <f t="shared" si="17"/>
        <v>0</v>
      </c>
      <c r="BW17" s="723">
        <f t="shared" si="17"/>
        <v>0</v>
      </c>
      <c r="BX17" s="721">
        <f t="shared" ref="BX17:CM17" si="18">IF(AND(BX12&gt;=$J$17,BX12&lt;$K$17),"*",0)</f>
        <v>0</v>
      </c>
      <c r="BY17" s="722">
        <f t="shared" si="18"/>
        <v>0</v>
      </c>
      <c r="BZ17" s="723">
        <f t="shared" si="18"/>
        <v>0</v>
      </c>
      <c r="CA17" s="562">
        <f t="shared" si="18"/>
        <v>0</v>
      </c>
      <c r="CB17" s="723">
        <f t="shared" si="18"/>
        <v>0</v>
      </c>
      <c r="CC17" s="723">
        <f t="shared" si="18"/>
        <v>0</v>
      </c>
      <c r="CD17" s="724">
        <f t="shared" si="18"/>
        <v>0</v>
      </c>
      <c r="CE17" s="723">
        <f t="shared" si="18"/>
        <v>0</v>
      </c>
      <c r="CF17" s="721">
        <f t="shared" si="18"/>
        <v>0</v>
      </c>
      <c r="CG17" s="722">
        <f t="shared" si="18"/>
        <v>0</v>
      </c>
      <c r="CH17" s="723">
        <f t="shared" si="18"/>
        <v>0</v>
      </c>
      <c r="CI17" s="540">
        <f t="shared" si="18"/>
        <v>0</v>
      </c>
      <c r="CJ17" s="539">
        <f t="shared" si="18"/>
        <v>0</v>
      </c>
      <c r="CK17" s="539">
        <f t="shared" si="18"/>
        <v>0</v>
      </c>
      <c r="CL17" s="541">
        <f t="shared" si="18"/>
        <v>0</v>
      </c>
      <c r="CM17" s="539">
        <f t="shared" si="18"/>
        <v>0</v>
      </c>
      <c r="CN17" s="1128">
        <f t="shared" si="4"/>
        <v>4</v>
      </c>
      <c r="CO17" s="1129"/>
      <c r="CP17" s="1123">
        <f>IF(CN17=0,0,LOOKUP(CN17,ﾃﾞｰﾀ入力!$AR$13:'ﾃﾞｰﾀ入力'!$AR$34,ﾃﾞｰﾀ入力!$AS$13:'ﾃﾞｰﾀ入力'!$AS$34))</f>
        <v>4</v>
      </c>
      <c r="CQ17" s="1123"/>
      <c r="CR17" s="294">
        <f t="shared" si="5"/>
        <v>0</v>
      </c>
      <c r="CS17" s="294">
        <f t="shared" si="6"/>
        <v>0</v>
      </c>
      <c r="CT17" s="294">
        <f t="shared" si="7"/>
        <v>0</v>
      </c>
      <c r="CU17" s="295">
        <f t="shared" ca="1" si="12"/>
        <v>4904</v>
      </c>
      <c r="CV17" s="296">
        <f ca="1">IF(H17=0,0,LOOKUP(H17,ﾃﾞｰﾀ入力!$C$3:'ﾃﾞｰﾀ入力'!$C$52,ﾃﾞｰﾀ入力!$E$3:'ﾃﾞｰﾀ入力'!$E$51))</f>
        <v>1226</v>
      </c>
      <c r="CW17" s="297">
        <f ca="1">IF(H17=0,0,LOOKUP(H17,ﾃﾞｰﾀ入力!$C$3:'ﾃﾞｰﾀ入力'!$C$52,ﾃﾞｰﾀ入力!$F$3:'ﾃﾞｰﾀ入力'!$F$51))</f>
        <v>900</v>
      </c>
      <c r="CY17" s="69"/>
      <c r="CZ17" s="69"/>
      <c r="DA17" s="69"/>
    </row>
    <row r="18" spans="1:105" ht="22.5" customHeight="1">
      <c r="A18" s="443">
        <f t="shared" si="8"/>
        <v>5</v>
      </c>
      <c r="B18" s="269" t="str">
        <f>ｼﾌﾄ原本!C9</f>
        <v>S.S</v>
      </c>
      <c r="C18" s="780" t="str">
        <f>ｼﾌﾄ原本!AG9</f>
        <v>X</v>
      </c>
      <c r="D18" s="435">
        <f>IF(COUNTIF($H$14:$H$30,5),VLOOKUP(5,$H$14:$CU$30,3,FALSE),0)</f>
        <v>0</v>
      </c>
      <c r="E18" s="423">
        <f>IF(COUNTIF($H$14:$H$30,5),VLOOKUP(5,$H$14:$CU$30,4,FALSE),0)</f>
        <v>0</v>
      </c>
      <c r="F18" s="430">
        <f>IF(COUNTIF($H$14:$H$30,5),VLOOKUP(5,$H$14:$CU$30,92,FALSE),0)</f>
        <v>0</v>
      </c>
      <c r="G18" s="431">
        <f>IF(COUNTIF($H$14:$H$30,5),VLOOKUP(5,$H$14:$CW$30,94,FALSE),0)</f>
        <v>0</v>
      </c>
      <c r="H18" s="787">
        <v>2</v>
      </c>
      <c r="I18" s="874" t="str">
        <f>IF(H18=0,0,LOOKUP(H18,ﾃﾞｰﾀ入力!$C$3:'ﾃﾞｰﾀ入力'!$C$40,ﾃﾞｰﾀ入力!$D$3:'ﾃﾞｰﾀ入力'!$D$40))</f>
        <v>S.S</v>
      </c>
      <c r="J18" s="790">
        <v>10</v>
      </c>
      <c r="K18" s="791">
        <v>18</v>
      </c>
      <c r="L18" s="632">
        <f t="shared" ref="L18:AQ18" si="19">IF(AND(L12&gt;=$J$18,L12&lt;$K$18),"*",0)</f>
        <v>0</v>
      </c>
      <c r="M18" s="626">
        <f t="shared" si="19"/>
        <v>0</v>
      </c>
      <c r="N18" s="627">
        <f t="shared" si="19"/>
        <v>0</v>
      </c>
      <c r="O18" s="853">
        <f t="shared" si="19"/>
        <v>0</v>
      </c>
      <c r="P18" s="721">
        <f t="shared" si="19"/>
        <v>0</v>
      </c>
      <c r="Q18" s="723">
        <f t="shared" si="19"/>
        <v>0</v>
      </c>
      <c r="R18" s="724">
        <f t="shared" si="19"/>
        <v>0</v>
      </c>
      <c r="S18" s="723">
        <f t="shared" si="19"/>
        <v>0</v>
      </c>
      <c r="T18" s="721">
        <f t="shared" si="19"/>
        <v>0</v>
      </c>
      <c r="U18" s="722">
        <f t="shared" si="19"/>
        <v>0</v>
      </c>
      <c r="V18" s="723">
        <f t="shared" si="19"/>
        <v>0</v>
      </c>
      <c r="W18" s="562">
        <f t="shared" si="19"/>
        <v>0</v>
      </c>
      <c r="X18" s="723">
        <f t="shared" si="19"/>
        <v>0</v>
      </c>
      <c r="Y18" s="723">
        <f t="shared" si="19"/>
        <v>0</v>
      </c>
      <c r="Z18" s="724">
        <f t="shared" si="19"/>
        <v>0</v>
      </c>
      <c r="AA18" s="723">
        <f t="shared" si="19"/>
        <v>0</v>
      </c>
      <c r="AB18" s="721">
        <f t="shared" si="19"/>
        <v>0</v>
      </c>
      <c r="AC18" s="722">
        <f t="shared" si="19"/>
        <v>0</v>
      </c>
      <c r="AD18" s="723">
        <f t="shared" si="19"/>
        <v>0</v>
      </c>
      <c r="AE18" s="562">
        <f t="shared" si="19"/>
        <v>0</v>
      </c>
      <c r="AF18" s="723" t="str">
        <f t="shared" si="19"/>
        <v>*</v>
      </c>
      <c r="AG18" s="723" t="str">
        <f t="shared" si="19"/>
        <v>*</v>
      </c>
      <c r="AH18" s="724" t="str">
        <f t="shared" si="19"/>
        <v>*</v>
      </c>
      <c r="AI18" s="723" t="str">
        <f t="shared" si="19"/>
        <v>*</v>
      </c>
      <c r="AJ18" s="721" t="str">
        <f t="shared" si="19"/>
        <v>*</v>
      </c>
      <c r="AK18" s="722" t="str">
        <f t="shared" si="19"/>
        <v>*</v>
      </c>
      <c r="AL18" s="723" t="str">
        <f t="shared" si="19"/>
        <v>*</v>
      </c>
      <c r="AM18" s="562" t="str">
        <f t="shared" si="19"/>
        <v>*</v>
      </c>
      <c r="AN18" s="723" t="str">
        <f t="shared" si="19"/>
        <v>*</v>
      </c>
      <c r="AO18" s="723" t="str">
        <f t="shared" si="19"/>
        <v>*</v>
      </c>
      <c r="AP18" s="724" t="str">
        <f t="shared" si="19"/>
        <v>*</v>
      </c>
      <c r="AQ18" s="723" t="str">
        <f t="shared" si="19"/>
        <v>*</v>
      </c>
      <c r="AR18" s="721" t="str">
        <f t="shared" ref="AR18:BW18" si="20">IF(AND(AR12&gt;=$J$18,AR12&lt;$K$18),"*",0)</f>
        <v>*</v>
      </c>
      <c r="AS18" s="722" t="str">
        <f t="shared" si="20"/>
        <v>*</v>
      </c>
      <c r="AT18" s="723" t="str">
        <f t="shared" si="20"/>
        <v>*</v>
      </c>
      <c r="AU18" s="562" t="str">
        <f t="shared" si="20"/>
        <v>*</v>
      </c>
      <c r="AV18" s="723" t="str">
        <f t="shared" si="20"/>
        <v>*</v>
      </c>
      <c r="AW18" s="723" t="str">
        <f t="shared" si="20"/>
        <v>*</v>
      </c>
      <c r="AX18" s="724" t="str">
        <f t="shared" si="20"/>
        <v>*</v>
      </c>
      <c r="AY18" s="723" t="str">
        <f t="shared" si="20"/>
        <v>*</v>
      </c>
      <c r="AZ18" s="980" t="str">
        <f t="shared" si="20"/>
        <v>*</v>
      </c>
      <c r="BA18" s="981" t="str">
        <f t="shared" si="20"/>
        <v>*</v>
      </c>
      <c r="BB18" s="979" t="str">
        <f t="shared" si="20"/>
        <v>*</v>
      </c>
      <c r="BC18" s="562" t="str">
        <f t="shared" si="20"/>
        <v>*</v>
      </c>
      <c r="BD18" s="723" t="str">
        <f t="shared" si="20"/>
        <v>*</v>
      </c>
      <c r="BE18" s="723" t="str">
        <f t="shared" si="20"/>
        <v>*</v>
      </c>
      <c r="BF18" s="724" t="str">
        <f t="shared" si="20"/>
        <v>*</v>
      </c>
      <c r="BG18" s="723" t="str">
        <f t="shared" si="20"/>
        <v>*</v>
      </c>
      <c r="BH18" s="721" t="str">
        <f t="shared" si="20"/>
        <v>*</v>
      </c>
      <c r="BI18" s="722" t="str">
        <f t="shared" si="20"/>
        <v>*</v>
      </c>
      <c r="BJ18" s="723" t="str">
        <f t="shared" si="20"/>
        <v>*</v>
      </c>
      <c r="BK18" s="562" t="str">
        <f t="shared" si="20"/>
        <v>*</v>
      </c>
      <c r="BL18" s="723">
        <f t="shared" si="20"/>
        <v>0</v>
      </c>
      <c r="BM18" s="723">
        <f t="shared" si="20"/>
        <v>0</v>
      </c>
      <c r="BN18" s="724">
        <f t="shared" si="20"/>
        <v>0</v>
      </c>
      <c r="BO18" s="723">
        <f t="shared" si="20"/>
        <v>0</v>
      </c>
      <c r="BP18" s="721">
        <f t="shared" si="20"/>
        <v>0</v>
      </c>
      <c r="BQ18" s="722">
        <f t="shared" si="20"/>
        <v>0</v>
      </c>
      <c r="BR18" s="723">
        <f t="shared" si="20"/>
        <v>0</v>
      </c>
      <c r="BS18" s="562">
        <f t="shared" si="20"/>
        <v>0</v>
      </c>
      <c r="BT18" s="723">
        <f t="shared" si="20"/>
        <v>0</v>
      </c>
      <c r="BU18" s="723">
        <f t="shared" si="20"/>
        <v>0</v>
      </c>
      <c r="BV18" s="724">
        <f t="shared" si="20"/>
        <v>0</v>
      </c>
      <c r="BW18" s="723">
        <f t="shared" si="20"/>
        <v>0</v>
      </c>
      <c r="BX18" s="721">
        <f t="shared" ref="BX18:CM18" si="21">IF(AND(BX12&gt;=$J$18,BX12&lt;$K$18),"*",0)</f>
        <v>0</v>
      </c>
      <c r="BY18" s="722">
        <f t="shared" si="21"/>
        <v>0</v>
      </c>
      <c r="BZ18" s="723">
        <f t="shared" si="21"/>
        <v>0</v>
      </c>
      <c r="CA18" s="562">
        <f t="shared" si="21"/>
        <v>0</v>
      </c>
      <c r="CB18" s="723">
        <f t="shared" si="21"/>
        <v>0</v>
      </c>
      <c r="CC18" s="723">
        <f t="shared" si="21"/>
        <v>0</v>
      </c>
      <c r="CD18" s="724">
        <f t="shared" si="21"/>
        <v>0</v>
      </c>
      <c r="CE18" s="723">
        <f t="shared" si="21"/>
        <v>0</v>
      </c>
      <c r="CF18" s="721">
        <f t="shared" si="21"/>
        <v>0</v>
      </c>
      <c r="CG18" s="722">
        <f t="shared" si="21"/>
        <v>0</v>
      </c>
      <c r="CH18" s="723">
        <f t="shared" si="21"/>
        <v>0</v>
      </c>
      <c r="CI18" s="540">
        <f t="shared" si="21"/>
        <v>0</v>
      </c>
      <c r="CJ18" s="539">
        <f t="shared" si="21"/>
        <v>0</v>
      </c>
      <c r="CK18" s="539">
        <f t="shared" si="21"/>
        <v>0</v>
      </c>
      <c r="CL18" s="541">
        <f t="shared" si="21"/>
        <v>0</v>
      </c>
      <c r="CM18" s="539">
        <f t="shared" si="21"/>
        <v>0</v>
      </c>
      <c r="CN18" s="1128">
        <f t="shared" si="4"/>
        <v>8</v>
      </c>
      <c r="CO18" s="1129"/>
      <c r="CP18" s="1123">
        <f>IF(CN18=0,0,LOOKUP(CN18,ﾃﾞｰﾀ入力!$AR$13:'ﾃﾞｰﾀ入力'!$AR$34,ﾃﾞｰﾀ入力!$AS$13:'ﾃﾞｰﾀ入力'!$AS$34))</f>
        <v>7.25</v>
      </c>
      <c r="CQ18" s="1123"/>
      <c r="CR18" s="294">
        <f t="shared" si="5"/>
        <v>0</v>
      </c>
      <c r="CS18" s="294">
        <f t="shared" si="6"/>
        <v>0</v>
      </c>
      <c r="CT18" s="294">
        <f t="shared" si="7"/>
        <v>0</v>
      </c>
      <c r="CU18" s="295">
        <f t="shared" ca="1" si="12"/>
        <v>10875</v>
      </c>
      <c r="CV18" s="296">
        <f ca="1">IF(H18=0,0,LOOKUP(H18,ﾃﾞｰﾀ入力!$C$3:'ﾃﾞｰﾀ入力'!$C$52,ﾃﾞｰﾀ入力!$E$3:'ﾃﾞｰﾀ入力'!$E$51))</f>
        <v>1500</v>
      </c>
      <c r="CW18" s="297">
        <f ca="1">IF(H18=0,0,LOOKUP(H18,ﾃﾞｰﾀ入力!$C$3:'ﾃﾞｰﾀ入力'!$C$52,ﾃﾞｰﾀ入力!$F$3:'ﾃﾞｰﾀ入力'!$F$51))</f>
        <v>1</v>
      </c>
      <c r="CY18" s="69"/>
      <c r="CZ18" s="69"/>
      <c r="DA18" s="69"/>
    </row>
    <row r="19" spans="1:105" ht="22.5" customHeight="1">
      <c r="A19" s="443">
        <f t="shared" si="8"/>
        <v>6</v>
      </c>
      <c r="B19" s="269" t="str">
        <f>ｼﾌﾄ原本!C10</f>
        <v>S.M</v>
      </c>
      <c r="C19" s="780" t="str">
        <f>ｼﾌﾄ原本!AG10</f>
        <v>O-18</v>
      </c>
      <c r="D19" s="435">
        <f>IF(COUNTIF($H$14:$H$30,6),VLOOKUP(6,$H$14:$CU$30,3,FALSE),0)</f>
        <v>7.75</v>
      </c>
      <c r="E19" s="429">
        <f>IF(COUNTIF($H$14:$H$30,6),VLOOKUP(6,$H$14:$CU$30,4,FALSE),0)</f>
        <v>17</v>
      </c>
      <c r="F19" s="430">
        <f ca="1">IF(COUNTIF($H$14:$H$30,6),VLOOKUP(6,$H$14:$CU$30,92,FALSE),0)</f>
        <v>9952</v>
      </c>
      <c r="G19" s="431">
        <f ca="1">IF(COUNTIF($H$14:$H$30,6),VLOOKUP(6,$H$14:$CW$30,94,FALSE),0)</f>
        <v>1050</v>
      </c>
      <c r="H19" s="787">
        <v>9</v>
      </c>
      <c r="I19" s="874" t="str">
        <f>IF(H19=0,0,LOOKUP(H19,ﾃﾞｰﾀ入力!$C$3:'ﾃﾞｰﾀ入力'!$C$40,ﾃﾞｰﾀ入力!$D$3:'ﾃﾞｰﾀ入力'!$D$40))</f>
        <v>H.S</v>
      </c>
      <c r="J19" s="790">
        <v>13</v>
      </c>
      <c r="K19" s="791">
        <v>22.75</v>
      </c>
      <c r="L19" s="632">
        <f t="shared" ref="L19:AQ19" si="22">IF(AND(L12&gt;=$J$19,L12&lt;$K$19),"*",0)</f>
        <v>0</v>
      </c>
      <c r="M19" s="626">
        <f t="shared" si="22"/>
        <v>0</v>
      </c>
      <c r="N19" s="627">
        <f t="shared" si="22"/>
        <v>0</v>
      </c>
      <c r="O19" s="853">
        <f t="shared" si="22"/>
        <v>0</v>
      </c>
      <c r="P19" s="721">
        <f t="shared" si="22"/>
        <v>0</v>
      </c>
      <c r="Q19" s="723">
        <f t="shared" si="22"/>
        <v>0</v>
      </c>
      <c r="R19" s="724">
        <f t="shared" si="22"/>
        <v>0</v>
      </c>
      <c r="S19" s="723">
        <f t="shared" si="22"/>
        <v>0</v>
      </c>
      <c r="T19" s="721">
        <f t="shared" si="22"/>
        <v>0</v>
      </c>
      <c r="U19" s="722">
        <f t="shared" si="22"/>
        <v>0</v>
      </c>
      <c r="V19" s="723">
        <f t="shared" si="22"/>
        <v>0</v>
      </c>
      <c r="W19" s="562">
        <f t="shared" si="22"/>
        <v>0</v>
      </c>
      <c r="X19" s="723">
        <f t="shared" si="22"/>
        <v>0</v>
      </c>
      <c r="Y19" s="723">
        <f t="shared" si="22"/>
        <v>0</v>
      </c>
      <c r="Z19" s="724">
        <f t="shared" si="22"/>
        <v>0</v>
      </c>
      <c r="AA19" s="723">
        <f t="shared" si="22"/>
        <v>0</v>
      </c>
      <c r="AB19" s="721">
        <f t="shared" si="22"/>
        <v>0</v>
      </c>
      <c r="AC19" s="722">
        <f t="shared" si="22"/>
        <v>0</v>
      </c>
      <c r="AD19" s="723">
        <f t="shared" si="22"/>
        <v>0</v>
      </c>
      <c r="AE19" s="562">
        <f t="shared" si="22"/>
        <v>0</v>
      </c>
      <c r="AF19" s="723">
        <f t="shared" si="22"/>
        <v>0</v>
      </c>
      <c r="AG19" s="723">
        <f t="shared" si="22"/>
        <v>0</v>
      </c>
      <c r="AH19" s="724">
        <f t="shared" si="22"/>
        <v>0</v>
      </c>
      <c r="AI19" s="723">
        <f t="shared" si="22"/>
        <v>0</v>
      </c>
      <c r="AJ19" s="721">
        <f t="shared" si="22"/>
        <v>0</v>
      </c>
      <c r="AK19" s="722">
        <f t="shared" si="22"/>
        <v>0</v>
      </c>
      <c r="AL19" s="723">
        <f t="shared" si="22"/>
        <v>0</v>
      </c>
      <c r="AM19" s="562">
        <f t="shared" si="22"/>
        <v>0</v>
      </c>
      <c r="AN19" s="723">
        <f t="shared" si="22"/>
        <v>0</v>
      </c>
      <c r="AO19" s="723">
        <f t="shared" si="22"/>
        <v>0</v>
      </c>
      <c r="AP19" s="724">
        <f t="shared" si="22"/>
        <v>0</v>
      </c>
      <c r="AQ19" s="723">
        <f t="shared" si="22"/>
        <v>0</v>
      </c>
      <c r="AR19" s="721" t="str">
        <f t="shared" ref="AR19:BW19" si="23">IF(AND(AR12&gt;=$J$19,AR12&lt;$K$19),"*",0)</f>
        <v>*</v>
      </c>
      <c r="AS19" s="722" t="str">
        <f t="shared" si="23"/>
        <v>*</v>
      </c>
      <c r="AT19" s="723" t="str">
        <f t="shared" si="23"/>
        <v>*</v>
      </c>
      <c r="AU19" s="562" t="str">
        <f t="shared" si="23"/>
        <v>*</v>
      </c>
      <c r="AV19" s="723" t="str">
        <f t="shared" si="23"/>
        <v>*</v>
      </c>
      <c r="AW19" s="723" t="str">
        <f t="shared" si="23"/>
        <v>*</v>
      </c>
      <c r="AX19" s="724" t="str">
        <f t="shared" si="23"/>
        <v>*</v>
      </c>
      <c r="AY19" s="723" t="str">
        <f t="shared" si="23"/>
        <v>*</v>
      </c>
      <c r="AZ19" s="721" t="str">
        <f t="shared" si="23"/>
        <v>*</v>
      </c>
      <c r="BA19" s="722" t="str">
        <f t="shared" si="23"/>
        <v>*</v>
      </c>
      <c r="BB19" s="723" t="str">
        <f t="shared" si="23"/>
        <v>*</v>
      </c>
      <c r="BC19" s="562" t="str">
        <f t="shared" si="23"/>
        <v>*</v>
      </c>
      <c r="BD19" s="979" t="str">
        <f t="shared" si="23"/>
        <v>*</v>
      </c>
      <c r="BE19" s="979" t="str">
        <f t="shared" si="23"/>
        <v>*</v>
      </c>
      <c r="BF19" s="983" t="str">
        <f t="shared" si="23"/>
        <v>*</v>
      </c>
      <c r="BG19" s="979" t="str">
        <f t="shared" si="23"/>
        <v>*</v>
      </c>
      <c r="BH19" s="721" t="str">
        <f t="shared" si="23"/>
        <v>*</v>
      </c>
      <c r="BI19" s="722" t="str">
        <f t="shared" si="23"/>
        <v>*</v>
      </c>
      <c r="BJ19" s="723" t="str">
        <f t="shared" si="23"/>
        <v>*</v>
      </c>
      <c r="BK19" s="562" t="str">
        <f t="shared" si="23"/>
        <v>*</v>
      </c>
      <c r="BL19" s="723" t="str">
        <f t="shared" si="23"/>
        <v>*</v>
      </c>
      <c r="BM19" s="723" t="str">
        <f t="shared" si="23"/>
        <v>*</v>
      </c>
      <c r="BN19" s="724" t="str">
        <f t="shared" si="23"/>
        <v>*</v>
      </c>
      <c r="BO19" s="723" t="str">
        <f t="shared" si="23"/>
        <v>*</v>
      </c>
      <c r="BP19" s="721" t="str">
        <f t="shared" si="23"/>
        <v>*</v>
      </c>
      <c r="BQ19" s="722" t="str">
        <f t="shared" si="23"/>
        <v>*</v>
      </c>
      <c r="BR19" s="723" t="str">
        <f t="shared" si="23"/>
        <v>*</v>
      </c>
      <c r="BS19" s="562" t="str">
        <f t="shared" si="23"/>
        <v>*</v>
      </c>
      <c r="BT19" s="723" t="str">
        <f t="shared" si="23"/>
        <v>*</v>
      </c>
      <c r="BU19" s="723" t="str">
        <f t="shared" si="23"/>
        <v>*</v>
      </c>
      <c r="BV19" s="724" t="str">
        <f t="shared" si="23"/>
        <v>*</v>
      </c>
      <c r="BW19" s="723" t="str">
        <f t="shared" si="23"/>
        <v>*</v>
      </c>
      <c r="BX19" s="721" t="str">
        <f t="shared" ref="BX19:CM19" si="24">IF(AND(BX12&gt;=$J$19,BX12&lt;$K$19),"*",0)</f>
        <v>*</v>
      </c>
      <c r="BY19" s="722" t="str">
        <f t="shared" si="24"/>
        <v>*</v>
      </c>
      <c r="BZ19" s="723" t="str">
        <f t="shared" si="24"/>
        <v>*</v>
      </c>
      <c r="CA19" s="562" t="str">
        <f t="shared" si="24"/>
        <v>*</v>
      </c>
      <c r="CB19" s="723" t="str">
        <f t="shared" si="24"/>
        <v>*</v>
      </c>
      <c r="CC19" s="723" t="str">
        <f t="shared" si="24"/>
        <v>*</v>
      </c>
      <c r="CD19" s="724" t="str">
        <f t="shared" si="24"/>
        <v>*</v>
      </c>
      <c r="CE19" s="723">
        <f t="shared" si="24"/>
        <v>0</v>
      </c>
      <c r="CF19" s="721">
        <f t="shared" si="24"/>
        <v>0</v>
      </c>
      <c r="CG19" s="722">
        <f t="shared" si="24"/>
        <v>0</v>
      </c>
      <c r="CH19" s="723">
        <f t="shared" si="24"/>
        <v>0</v>
      </c>
      <c r="CI19" s="540">
        <f t="shared" si="24"/>
        <v>0</v>
      </c>
      <c r="CJ19" s="539">
        <f t="shared" si="24"/>
        <v>0</v>
      </c>
      <c r="CK19" s="539">
        <f t="shared" si="24"/>
        <v>0</v>
      </c>
      <c r="CL19" s="541">
        <f t="shared" si="24"/>
        <v>0</v>
      </c>
      <c r="CM19" s="539">
        <f t="shared" si="24"/>
        <v>0</v>
      </c>
      <c r="CN19" s="1128">
        <f t="shared" si="4"/>
        <v>9.75</v>
      </c>
      <c r="CO19" s="1129"/>
      <c r="CP19" s="1123">
        <f>IF(CN19=0,0,LOOKUP(CN19,ﾃﾞｰﾀ入力!$AR$13:'ﾃﾞｰﾀ入力'!$AR$34,ﾃﾞｰﾀ入力!$AS$13:'ﾃﾞｰﾀ入力'!$AS$34))</f>
        <v>8.5</v>
      </c>
      <c r="CQ19" s="1123"/>
      <c r="CR19" s="294">
        <f t="shared" si="5"/>
        <v>0.5</v>
      </c>
      <c r="CS19" s="294">
        <f t="shared" si="6"/>
        <v>0.75</v>
      </c>
      <c r="CT19" s="294">
        <f t="shared" si="7"/>
        <v>0.5</v>
      </c>
      <c r="CU19" s="295">
        <f t="shared" ca="1" si="12"/>
        <v>11310</v>
      </c>
      <c r="CV19" s="296">
        <f ca="1">IF(H19=0,0,LOOKUP(H19,ﾃﾞｰﾀ入力!$C$3:'ﾃﾞｰﾀ入力'!$C$52,ﾃﾞｰﾀ入力!$E$3:'ﾃﾞｰﾀ入力'!$E$51))</f>
        <v>1248</v>
      </c>
      <c r="CW19" s="297">
        <f ca="1">IF(H19=0,0,LOOKUP(H19,ﾃﾞｰﾀ入力!$C$3:'ﾃﾞｰﾀ入力'!$C$52,ﾃﾞｰﾀ入力!$F$3:'ﾃﾞｰﾀ入力'!$F$51))</f>
        <v>648</v>
      </c>
      <c r="CY19" s="69"/>
      <c r="CZ19" s="69"/>
      <c r="DA19" s="69"/>
    </row>
    <row r="20" spans="1:105" ht="22.5" customHeight="1">
      <c r="A20" s="443">
        <f t="shared" si="8"/>
        <v>7</v>
      </c>
      <c r="B20" s="269" t="str">
        <f>ｼﾌﾄ原本!C11</f>
        <v>N.D</v>
      </c>
      <c r="C20" s="780" t="str">
        <f>ｼﾌﾄ原本!AG11</f>
        <v>X</v>
      </c>
      <c r="D20" s="435">
        <f>IF(COUNTIF($H$14:$H$30,7),VLOOKUP(7,$H$14:$CU$30,3,FALSE),0)</f>
        <v>0</v>
      </c>
      <c r="E20" s="423">
        <f>IF(COUNTIF($H$14:$H$30,7),VLOOKUP(7,$H$14:$CU$30,4,FALSE),0)</f>
        <v>0</v>
      </c>
      <c r="F20" s="430">
        <f>IF(COUNTIF($H$14:$H$30,7),VLOOKUP(7,$H$14:$CU$30,92,FALSE),0)</f>
        <v>0</v>
      </c>
      <c r="G20" s="431">
        <f>IF(COUNTIF($H$14:$H$30,7),VLOOKUP(7,$H$14:$CW$30,94,FALSE),0)</f>
        <v>0</v>
      </c>
      <c r="H20" s="787">
        <v>17</v>
      </c>
      <c r="I20" s="874" t="str">
        <f>IF(H20=0,0,LOOKUP(H20,ﾃﾞｰﾀ入力!$C$3:'ﾃﾞｰﾀ入力'!$C$40,ﾃﾞｰﾀ入力!$D$3:'ﾃﾞｰﾀ入力'!$D$40))</f>
        <v>S.U</v>
      </c>
      <c r="J20" s="790">
        <v>15</v>
      </c>
      <c r="K20" s="791">
        <v>20</v>
      </c>
      <c r="L20" s="632">
        <f t="shared" ref="L20:AQ20" si="25">IF(AND(L12&gt;=$J$20,L12&lt;$K$20),"*",0)</f>
        <v>0</v>
      </c>
      <c r="M20" s="626">
        <f t="shared" si="25"/>
        <v>0</v>
      </c>
      <c r="N20" s="627">
        <f t="shared" si="25"/>
        <v>0</v>
      </c>
      <c r="O20" s="853">
        <f t="shared" si="25"/>
        <v>0</v>
      </c>
      <c r="P20" s="721">
        <f t="shared" si="25"/>
        <v>0</v>
      </c>
      <c r="Q20" s="723">
        <f t="shared" si="25"/>
        <v>0</v>
      </c>
      <c r="R20" s="724">
        <f t="shared" si="25"/>
        <v>0</v>
      </c>
      <c r="S20" s="723">
        <f t="shared" si="25"/>
        <v>0</v>
      </c>
      <c r="T20" s="721">
        <f t="shared" si="25"/>
        <v>0</v>
      </c>
      <c r="U20" s="722">
        <f t="shared" si="25"/>
        <v>0</v>
      </c>
      <c r="V20" s="723">
        <f t="shared" si="25"/>
        <v>0</v>
      </c>
      <c r="W20" s="562">
        <f t="shared" si="25"/>
        <v>0</v>
      </c>
      <c r="X20" s="723">
        <f t="shared" si="25"/>
        <v>0</v>
      </c>
      <c r="Y20" s="723">
        <f t="shared" si="25"/>
        <v>0</v>
      </c>
      <c r="Z20" s="724">
        <f t="shared" si="25"/>
        <v>0</v>
      </c>
      <c r="AA20" s="723">
        <f t="shared" si="25"/>
        <v>0</v>
      </c>
      <c r="AB20" s="721">
        <f t="shared" si="25"/>
        <v>0</v>
      </c>
      <c r="AC20" s="722">
        <f t="shared" si="25"/>
        <v>0</v>
      </c>
      <c r="AD20" s="723">
        <f t="shared" si="25"/>
        <v>0</v>
      </c>
      <c r="AE20" s="562">
        <f t="shared" si="25"/>
        <v>0</v>
      </c>
      <c r="AF20" s="723">
        <f t="shared" si="25"/>
        <v>0</v>
      </c>
      <c r="AG20" s="723">
        <f t="shared" si="25"/>
        <v>0</v>
      </c>
      <c r="AH20" s="724">
        <f t="shared" si="25"/>
        <v>0</v>
      </c>
      <c r="AI20" s="723">
        <f t="shared" si="25"/>
        <v>0</v>
      </c>
      <c r="AJ20" s="721">
        <f t="shared" si="25"/>
        <v>0</v>
      </c>
      <c r="AK20" s="722">
        <f t="shared" si="25"/>
        <v>0</v>
      </c>
      <c r="AL20" s="723">
        <f t="shared" si="25"/>
        <v>0</v>
      </c>
      <c r="AM20" s="562">
        <f t="shared" si="25"/>
        <v>0</v>
      </c>
      <c r="AN20" s="723">
        <f t="shared" si="25"/>
        <v>0</v>
      </c>
      <c r="AO20" s="723">
        <f t="shared" si="25"/>
        <v>0</v>
      </c>
      <c r="AP20" s="724">
        <f t="shared" si="25"/>
        <v>0</v>
      </c>
      <c r="AQ20" s="723">
        <f t="shared" si="25"/>
        <v>0</v>
      </c>
      <c r="AR20" s="721">
        <f t="shared" ref="AR20:BW20" si="26">IF(AND(AR12&gt;=$J$20,AR12&lt;$K$20),"*",0)</f>
        <v>0</v>
      </c>
      <c r="AS20" s="722">
        <f t="shared" si="26"/>
        <v>0</v>
      </c>
      <c r="AT20" s="723">
        <f t="shared" si="26"/>
        <v>0</v>
      </c>
      <c r="AU20" s="562">
        <f t="shared" si="26"/>
        <v>0</v>
      </c>
      <c r="AV20" s="723">
        <f t="shared" si="26"/>
        <v>0</v>
      </c>
      <c r="AW20" s="723">
        <f t="shared" si="26"/>
        <v>0</v>
      </c>
      <c r="AX20" s="724">
        <f t="shared" si="26"/>
        <v>0</v>
      </c>
      <c r="AY20" s="723">
        <f t="shared" si="26"/>
        <v>0</v>
      </c>
      <c r="AZ20" s="721" t="str">
        <f t="shared" si="26"/>
        <v>*</v>
      </c>
      <c r="BA20" s="722" t="str">
        <f t="shared" si="26"/>
        <v>*</v>
      </c>
      <c r="BB20" s="723" t="str">
        <f t="shared" si="26"/>
        <v>*</v>
      </c>
      <c r="BC20" s="562" t="str">
        <f t="shared" si="26"/>
        <v>*</v>
      </c>
      <c r="BD20" s="723" t="str">
        <f t="shared" si="26"/>
        <v>*</v>
      </c>
      <c r="BE20" s="723" t="str">
        <f t="shared" si="26"/>
        <v>*</v>
      </c>
      <c r="BF20" s="724" t="str">
        <f t="shared" si="26"/>
        <v>*</v>
      </c>
      <c r="BG20" s="723" t="str">
        <f t="shared" si="26"/>
        <v>*</v>
      </c>
      <c r="BH20" s="980" t="str">
        <f t="shared" si="26"/>
        <v>*</v>
      </c>
      <c r="BI20" s="981" t="str">
        <f t="shared" si="26"/>
        <v>*</v>
      </c>
      <c r="BJ20" s="979" t="str">
        <f t="shared" si="26"/>
        <v>*</v>
      </c>
      <c r="BK20" s="562" t="str">
        <f t="shared" si="26"/>
        <v>*</v>
      </c>
      <c r="BL20" s="723" t="str">
        <f t="shared" si="26"/>
        <v>*</v>
      </c>
      <c r="BM20" s="723" t="str">
        <f t="shared" si="26"/>
        <v>*</v>
      </c>
      <c r="BN20" s="724" t="str">
        <f t="shared" si="26"/>
        <v>*</v>
      </c>
      <c r="BO20" s="723" t="str">
        <f t="shared" si="26"/>
        <v>*</v>
      </c>
      <c r="BP20" s="721" t="str">
        <f t="shared" si="26"/>
        <v>*</v>
      </c>
      <c r="BQ20" s="722" t="str">
        <f t="shared" si="26"/>
        <v>*</v>
      </c>
      <c r="BR20" s="723" t="str">
        <f t="shared" si="26"/>
        <v>*</v>
      </c>
      <c r="BS20" s="562" t="str">
        <f t="shared" si="26"/>
        <v>*</v>
      </c>
      <c r="BT20" s="723">
        <f t="shared" si="26"/>
        <v>0</v>
      </c>
      <c r="BU20" s="723">
        <f t="shared" si="26"/>
        <v>0</v>
      </c>
      <c r="BV20" s="724">
        <f t="shared" si="26"/>
        <v>0</v>
      </c>
      <c r="BW20" s="723">
        <f t="shared" si="26"/>
        <v>0</v>
      </c>
      <c r="BX20" s="721">
        <f t="shared" ref="BX20:CM20" si="27">IF(AND(BX12&gt;=$J$20,BX12&lt;$K$20),"*",0)</f>
        <v>0</v>
      </c>
      <c r="BY20" s="722">
        <f t="shared" si="27"/>
        <v>0</v>
      </c>
      <c r="BZ20" s="723">
        <f t="shared" si="27"/>
        <v>0</v>
      </c>
      <c r="CA20" s="562">
        <f t="shared" si="27"/>
        <v>0</v>
      </c>
      <c r="CB20" s="723">
        <f t="shared" si="27"/>
        <v>0</v>
      </c>
      <c r="CC20" s="723">
        <f t="shared" si="27"/>
        <v>0</v>
      </c>
      <c r="CD20" s="724">
        <f t="shared" si="27"/>
        <v>0</v>
      </c>
      <c r="CE20" s="723">
        <f t="shared" si="27"/>
        <v>0</v>
      </c>
      <c r="CF20" s="721">
        <f t="shared" si="27"/>
        <v>0</v>
      </c>
      <c r="CG20" s="722">
        <f t="shared" si="27"/>
        <v>0</v>
      </c>
      <c r="CH20" s="723">
        <f t="shared" si="27"/>
        <v>0</v>
      </c>
      <c r="CI20" s="540">
        <f t="shared" si="27"/>
        <v>0</v>
      </c>
      <c r="CJ20" s="539">
        <f t="shared" si="27"/>
        <v>0</v>
      </c>
      <c r="CK20" s="539">
        <f t="shared" si="27"/>
        <v>0</v>
      </c>
      <c r="CL20" s="541">
        <f t="shared" si="27"/>
        <v>0</v>
      </c>
      <c r="CM20" s="539">
        <f t="shared" si="27"/>
        <v>0</v>
      </c>
      <c r="CN20" s="1128">
        <f t="shared" si="4"/>
        <v>5</v>
      </c>
      <c r="CO20" s="1129"/>
      <c r="CP20" s="1123">
        <f>IF(CN20=0,0,LOOKUP(CN20,ﾃﾞｰﾀ入力!$AR$13:'ﾃﾞｰﾀ入力'!$AR$34,ﾃﾞｰﾀ入力!$AS$13:'ﾃﾞｰﾀ入力'!$AS$34))</f>
        <v>5</v>
      </c>
      <c r="CQ20" s="1123"/>
      <c r="CR20" s="294">
        <f t="shared" si="5"/>
        <v>0</v>
      </c>
      <c r="CS20" s="294">
        <f t="shared" si="6"/>
        <v>0</v>
      </c>
      <c r="CT20" s="294">
        <f t="shared" si="7"/>
        <v>0</v>
      </c>
      <c r="CU20" s="295">
        <f t="shared" ca="1" si="12"/>
        <v>6130</v>
      </c>
      <c r="CV20" s="296">
        <f ca="1">IF(H20=0,0,LOOKUP(H20,ﾃﾞｰﾀ入力!$C$3:'ﾃﾞｰﾀ入力'!$C$52,ﾃﾞｰﾀ入力!$E$3:'ﾃﾞｰﾀ入力'!$E$51))</f>
        <v>1226</v>
      </c>
      <c r="CW20" s="297">
        <f ca="1">IF(H20=0,0,LOOKUP(H20,ﾃﾞｰﾀ入力!$C$3:'ﾃﾞｰﾀ入力'!$C$52,ﾃﾞｰﾀ入力!$F$3:'ﾃﾞｰﾀ入力'!$F$51))</f>
        <v>418</v>
      </c>
      <c r="CY20" s="69"/>
      <c r="CZ20" s="69"/>
      <c r="DA20" s="69"/>
    </row>
    <row r="21" spans="1:105" ht="22.5" customHeight="1">
      <c r="A21" s="443">
        <f t="shared" si="8"/>
        <v>8</v>
      </c>
      <c r="B21" s="269" t="str">
        <f>ｼﾌﾄ原本!C12</f>
        <v>M.K</v>
      </c>
      <c r="C21" s="780" t="str">
        <f>ｼﾌﾄ原本!AG12</f>
        <v>O-16</v>
      </c>
      <c r="D21" s="435">
        <f>IF(COUNTIF($H$14:$H$30,8),VLOOKUP(8,$H$14:$CU$30,3,FALSE),0)</f>
        <v>0</v>
      </c>
      <c r="E21" s="423">
        <f>IF(COUNTIF($H$14:$H$30,8),VLOOKUP(8,$H$14:$CU$30,4,FALSE),0)</f>
        <v>0</v>
      </c>
      <c r="F21" s="430">
        <f>IF(COUNTIF($H$14:$H$30,8),VLOOKUP(8,$H$14:$CU$30,92,FALSE),0)</f>
        <v>0</v>
      </c>
      <c r="G21" s="431">
        <f>IF(COUNTIF($H$14:$H$30,8),VLOOKUP(8,$H$14:$CW$30,94,FALSE),0)</f>
        <v>0</v>
      </c>
      <c r="H21" s="787">
        <v>19</v>
      </c>
      <c r="I21" s="874" t="str">
        <f>IF(H21=0,0,LOOKUP(H21,ﾃﾞｰﾀ入力!$C$3:'ﾃﾞｰﾀ入力'!$C$40,ﾃﾞｰﾀ入力!$D$3:'ﾃﾞｰﾀ入力'!$D$40))</f>
        <v>E.U</v>
      </c>
      <c r="J21" s="790">
        <v>16</v>
      </c>
      <c r="K21" s="791">
        <v>22</v>
      </c>
      <c r="L21" s="632">
        <f t="shared" ref="L21:AQ21" si="28">IF(AND(L12&gt;=$J$21,L12&lt;$K$21),"*",0)</f>
        <v>0</v>
      </c>
      <c r="M21" s="626">
        <f t="shared" si="28"/>
        <v>0</v>
      </c>
      <c r="N21" s="627">
        <f t="shared" si="28"/>
        <v>0</v>
      </c>
      <c r="O21" s="853">
        <f t="shared" si="28"/>
        <v>0</v>
      </c>
      <c r="P21" s="721">
        <f t="shared" si="28"/>
        <v>0</v>
      </c>
      <c r="Q21" s="723">
        <f t="shared" si="28"/>
        <v>0</v>
      </c>
      <c r="R21" s="724">
        <f t="shared" si="28"/>
        <v>0</v>
      </c>
      <c r="S21" s="723">
        <f t="shared" si="28"/>
        <v>0</v>
      </c>
      <c r="T21" s="721">
        <f t="shared" si="28"/>
        <v>0</v>
      </c>
      <c r="U21" s="722">
        <f t="shared" si="28"/>
        <v>0</v>
      </c>
      <c r="V21" s="723">
        <f t="shared" si="28"/>
        <v>0</v>
      </c>
      <c r="W21" s="562">
        <f t="shared" si="28"/>
        <v>0</v>
      </c>
      <c r="X21" s="723">
        <f t="shared" si="28"/>
        <v>0</v>
      </c>
      <c r="Y21" s="723">
        <f t="shared" si="28"/>
        <v>0</v>
      </c>
      <c r="Z21" s="724">
        <f t="shared" si="28"/>
        <v>0</v>
      </c>
      <c r="AA21" s="723">
        <f t="shared" si="28"/>
        <v>0</v>
      </c>
      <c r="AB21" s="721">
        <f t="shared" si="28"/>
        <v>0</v>
      </c>
      <c r="AC21" s="722">
        <f t="shared" si="28"/>
        <v>0</v>
      </c>
      <c r="AD21" s="723">
        <f t="shared" si="28"/>
        <v>0</v>
      </c>
      <c r="AE21" s="562">
        <f t="shared" si="28"/>
        <v>0</v>
      </c>
      <c r="AF21" s="723">
        <f t="shared" si="28"/>
        <v>0</v>
      </c>
      <c r="AG21" s="723">
        <f t="shared" si="28"/>
        <v>0</v>
      </c>
      <c r="AH21" s="724">
        <f t="shared" si="28"/>
        <v>0</v>
      </c>
      <c r="AI21" s="723">
        <f t="shared" si="28"/>
        <v>0</v>
      </c>
      <c r="AJ21" s="721">
        <f t="shared" si="28"/>
        <v>0</v>
      </c>
      <c r="AK21" s="722">
        <f t="shared" si="28"/>
        <v>0</v>
      </c>
      <c r="AL21" s="723">
        <f t="shared" si="28"/>
        <v>0</v>
      </c>
      <c r="AM21" s="562">
        <f t="shared" si="28"/>
        <v>0</v>
      </c>
      <c r="AN21" s="723">
        <f t="shared" si="28"/>
        <v>0</v>
      </c>
      <c r="AO21" s="723">
        <f t="shared" si="28"/>
        <v>0</v>
      </c>
      <c r="AP21" s="724">
        <f t="shared" si="28"/>
        <v>0</v>
      </c>
      <c r="AQ21" s="723">
        <f t="shared" si="28"/>
        <v>0</v>
      </c>
      <c r="AR21" s="721">
        <f t="shared" ref="AR21:BW21" si="29">IF(AND(AR12&gt;=$J$21,AR12&lt;$K$21),"*",0)</f>
        <v>0</v>
      </c>
      <c r="AS21" s="722">
        <f t="shared" si="29"/>
        <v>0</v>
      </c>
      <c r="AT21" s="723">
        <f t="shared" si="29"/>
        <v>0</v>
      </c>
      <c r="AU21" s="562">
        <f t="shared" si="29"/>
        <v>0</v>
      </c>
      <c r="AV21" s="723">
        <f t="shared" si="29"/>
        <v>0</v>
      </c>
      <c r="AW21" s="723">
        <f t="shared" si="29"/>
        <v>0</v>
      </c>
      <c r="AX21" s="724">
        <f t="shared" si="29"/>
        <v>0</v>
      </c>
      <c r="AY21" s="723">
        <f t="shared" si="29"/>
        <v>0</v>
      </c>
      <c r="AZ21" s="721">
        <f t="shared" si="29"/>
        <v>0</v>
      </c>
      <c r="BA21" s="722">
        <f t="shared" si="29"/>
        <v>0</v>
      </c>
      <c r="BB21" s="723">
        <f t="shared" si="29"/>
        <v>0</v>
      </c>
      <c r="BC21" s="562">
        <f t="shared" si="29"/>
        <v>0</v>
      </c>
      <c r="BD21" s="723" t="str">
        <f t="shared" si="29"/>
        <v>*</v>
      </c>
      <c r="BE21" s="723" t="str">
        <f t="shared" si="29"/>
        <v>*</v>
      </c>
      <c r="BF21" s="724" t="str">
        <f t="shared" si="29"/>
        <v>*</v>
      </c>
      <c r="BG21" s="723" t="str">
        <f t="shared" si="29"/>
        <v>*</v>
      </c>
      <c r="BH21" s="721" t="str">
        <f t="shared" si="29"/>
        <v>*</v>
      </c>
      <c r="BI21" s="722" t="str">
        <f t="shared" si="29"/>
        <v>*</v>
      </c>
      <c r="BJ21" s="723" t="str">
        <f t="shared" si="29"/>
        <v>*</v>
      </c>
      <c r="BK21" s="562" t="str">
        <f t="shared" si="29"/>
        <v>*</v>
      </c>
      <c r="BL21" s="723" t="str">
        <f t="shared" si="29"/>
        <v>*</v>
      </c>
      <c r="BM21" s="723" t="str">
        <f t="shared" si="29"/>
        <v>*</v>
      </c>
      <c r="BN21" s="724" t="str">
        <f t="shared" si="29"/>
        <v>*</v>
      </c>
      <c r="BO21" s="723" t="str">
        <f t="shared" si="29"/>
        <v>*</v>
      </c>
      <c r="BP21" s="980" t="str">
        <f t="shared" si="29"/>
        <v>*</v>
      </c>
      <c r="BQ21" s="722" t="str">
        <f t="shared" si="29"/>
        <v>*</v>
      </c>
      <c r="BR21" s="723" t="str">
        <f t="shared" si="29"/>
        <v>*</v>
      </c>
      <c r="BS21" s="562" t="str">
        <f t="shared" si="29"/>
        <v>*</v>
      </c>
      <c r="BT21" s="723" t="str">
        <f t="shared" si="29"/>
        <v>*</v>
      </c>
      <c r="BU21" s="723" t="str">
        <f t="shared" si="29"/>
        <v>*</v>
      </c>
      <c r="BV21" s="724" t="str">
        <f t="shared" si="29"/>
        <v>*</v>
      </c>
      <c r="BW21" s="723" t="str">
        <f t="shared" si="29"/>
        <v>*</v>
      </c>
      <c r="BX21" s="721" t="str">
        <f t="shared" ref="BX21:CM21" si="30">IF(AND(BX12&gt;=$J$21,BX12&lt;$K$21),"*",0)</f>
        <v>*</v>
      </c>
      <c r="BY21" s="722" t="str">
        <f t="shared" si="30"/>
        <v>*</v>
      </c>
      <c r="BZ21" s="723" t="str">
        <f t="shared" si="30"/>
        <v>*</v>
      </c>
      <c r="CA21" s="562" t="str">
        <f t="shared" si="30"/>
        <v>*</v>
      </c>
      <c r="CB21" s="723">
        <f t="shared" si="30"/>
        <v>0</v>
      </c>
      <c r="CC21" s="723">
        <f t="shared" si="30"/>
        <v>0</v>
      </c>
      <c r="CD21" s="724">
        <f t="shared" si="30"/>
        <v>0</v>
      </c>
      <c r="CE21" s="723">
        <f t="shared" si="30"/>
        <v>0</v>
      </c>
      <c r="CF21" s="721">
        <f t="shared" si="30"/>
        <v>0</v>
      </c>
      <c r="CG21" s="722">
        <f t="shared" si="30"/>
        <v>0</v>
      </c>
      <c r="CH21" s="723">
        <f t="shared" si="30"/>
        <v>0</v>
      </c>
      <c r="CI21" s="540">
        <f t="shared" si="30"/>
        <v>0</v>
      </c>
      <c r="CJ21" s="539">
        <f t="shared" si="30"/>
        <v>0</v>
      </c>
      <c r="CK21" s="539">
        <f t="shared" si="30"/>
        <v>0</v>
      </c>
      <c r="CL21" s="541">
        <f t="shared" si="30"/>
        <v>0</v>
      </c>
      <c r="CM21" s="539">
        <f t="shared" si="30"/>
        <v>0</v>
      </c>
      <c r="CN21" s="1128">
        <f t="shared" si="4"/>
        <v>6</v>
      </c>
      <c r="CO21" s="1129"/>
      <c r="CP21" s="1123">
        <f>IF(CN21=0,0,LOOKUP(CN21,ﾃﾞｰﾀ入力!$AR$13:'ﾃﾞｰﾀ入力'!$AR$34,ﾃﾞｰﾀ入力!$AS$13:'ﾃﾞｰﾀ入力'!$AS$34))</f>
        <v>5.75</v>
      </c>
      <c r="CQ21" s="1123"/>
      <c r="CR21" s="294">
        <f t="shared" si="5"/>
        <v>0</v>
      </c>
      <c r="CS21" s="294">
        <f t="shared" si="6"/>
        <v>0</v>
      </c>
      <c r="CT21" s="294">
        <f t="shared" si="7"/>
        <v>0</v>
      </c>
      <c r="CU21" s="295">
        <f t="shared" ca="1" si="12"/>
        <v>7049.5</v>
      </c>
      <c r="CV21" s="296">
        <f ca="1">IF(H21=0,0,LOOKUP(H21,ﾃﾞｰﾀ入力!$C$3:'ﾃﾞｰﾀ入力'!$C$52,ﾃﾞｰﾀ入力!$E$3:'ﾃﾞｰﾀ入力'!$E$51))</f>
        <v>1226</v>
      </c>
      <c r="CW21" s="297">
        <f ca="1">IF(H21=0,0,LOOKUP(H21,ﾃﾞｰﾀ入力!$C$3:'ﾃﾞｰﾀ入力'!$C$52,ﾃﾞｰﾀ入力!$F$3:'ﾃﾞｰﾀ入力'!$F$51))</f>
        <v>816</v>
      </c>
      <c r="CY21" s="69"/>
      <c r="CZ21" s="69"/>
      <c r="DA21" s="69"/>
    </row>
    <row r="22" spans="1:105" ht="22.5" customHeight="1">
      <c r="A22" s="443">
        <f t="shared" si="8"/>
        <v>9</v>
      </c>
      <c r="B22" s="269" t="str">
        <f>ｼﾌﾄ原本!C13</f>
        <v>H.S</v>
      </c>
      <c r="C22" s="780" t="str">
        <f>ｼﾌﾄ原本!AG13</f>
        <v>X</v>
      </c>
      <c r="D22" s="435">
        <f>IF(COUNTIF($H$14:$H$30,9),VLOOKUP(9,$H$14:$CU$30,3,FALSE),0)</f>
        <v>13</v>
      </c>
      <c r="E22" s="423">
        <f>IF(COUNTIF($H$14:$H$30,9),VLOOKUP(9,$H$14:$CU$30,4,FALSE),0)</f>
        <v>22.75</v>
      </c>
      <c r="F22" s="430">
        <f ca="1">IF(COUNTIF($H$14:$H$30,9),VLOOKUP(9,$H$14:$CU$30,92,FALSE),0)</f>
        <v>11310</v>
      </c>
      <c r="G22" s="431">
        <f ca="1">IF(COUNTIF($H$14:$H$30,9),VLOOKUP(9,$H$14:$CW$30,94,FALSE),0)</f>
        <v>648</v>
      </c>
      <c r="H22" s="787">
        <v>20</v>
      </c>
      <c r="I22" s="874" t="str">
        <f>IF(H22=0,0,LOOKUP(H22,ﾃﾞｰﾀ入力!$C$3:'ﾃﾞｰﾀ入力'!$C$40,ﾃﾞｰﾀ入力!$D$3:'ﾃﾞｰﾀ入力'!$D$40))</f>
        <v>S.S</v>
      </c>
      <c r="J22" s="790">
        <v>17</v>
      </c>
      <c r="K22" s="791">
        <v>22.75</v>
      </c>
      <c r="L22" s="632">
        <f t="shared" ref="L22:AQ22" si="31">IF(AND(L12&gt;=$J$22,L12&lt;$K$22),"*",0)</f>
        <v>0</v>
      </c>
      <c r="M22" s="626">
        <f t="shared" si="31"/>
        <v>0</v>
      </c>
      <c r="N22" s="627">
        <f t="shared" si="31"/>
        <v>0</v>
      </c>
      <c r="O22" s="853">
        <f t="shared" si="31"/>
        <v>0</v>
      </c>
      <c r="P22" s="721">
        <f t="shared" si="31"/>
        <v>0</v>
      </c>
      <c r="Q22" s="723">
        <f t="shared" si="31"/>
        <v>0</v>
      </c>
      <c r="R22" s="724">
        <f t="shared" si="31"/>
        <v>0</v>
      </c>
      <c r="S22" s="723">
        <f t="shared" si="31"/>
        <v>0</v>
      </c>
      <c r="T22" s="721">
        <f t="shared" si="31"/>
        <v>0</v>
      </c>
      <c r="U22" s="722">
        <f t="shared" si="31"/>
        <v>0</v>
      </c>
      <c r="V22" s="723">
        <f t="shared" si="31"/>
        <v>0</v>
      </c>
      <c r="W22" s="562">
        <f t="shared" si="31"/>
        <v>0</v>
      </c>
      <c r="X22" s="723">
        <f t="shared" si="31"/>
        <v>0</v>
      </c>
      <c r="Y22" s="723">
        <f t="shared" si="31"/>
        <v>0</v>
      </c>
      <c r="Z22" s="724">
        <f t="shared" si="31"/>
        <v>0</v>
      </c>
      <c r="AA22" s="723">
        <f t="shared" si="31"/>
        <v>0</v>
      </c>
      <c r="AB22" s="721">
        <f t="shared" si="31"/>
        <v>0</v>
      </c>
      <c r="AC22" s="722">
        <f t="shared" si="31"/>
        <v>0</v>
      </c>
      <c r="AD22" s="723">
        <f t="shared" si="31"/>
        <v>0</v>
      </c>
      <c r="AE22" s="562">
        <f t="shared" si="31"/>
        <v>0</v>
      </c>
      <c r="AF22" s="723">
        <f t="shared" si="31"/>
        <v>0</v>
      </c>
      <c r="AG22" s="723">
        <f t="shared" si="31"/>
        <v>0</v>
      </c>
      <c r="AH22" s="724">
        <f t="shared" si="31"/>
        <v>0</v>
      </c>
      <c r="AI22" s="723">
        <f t="shared" si="31"/>
        <v>0</v>
      </c>
      <c r="AJ22" s="721">
        <f t="shared" si="31"/>
        <v>0</v>
      </c>
      <c r="AK22" s="722">
        <f t="shared" si="31"/>
        <v>0</v>
      </c>
      <c r="AL22" s="723">
        <f t="shared" si="31"/>
        <v>0</v>
      </c>
      <c r="AM22" s="562">
        <f t="shared" si="31"/>
        <v>0</v>
      </c>
      <c r="AN22" s="723">
        <f t="shared" si="31"/>
        <v>0</v>
      </c>
      <c r="AO22" s="723">
        <f t="shared" si="31"/>
        <v>0</v>
      </c>
      <c r="AP22" s="724">
        <f t="shared" si="31"/>
        <v>0</v>
      </c>
      <c r="AQ22" s="723">
        <f t="shared" si="31"/>
        <v>0</v>
      </c>
      <c r="AR22" s="721">
        <f t="shared" ref="AR22:BW22" si="32">IF(AND(AR12&gt;=$J$22,AR12&lt;$K$22),"*",0)</f>
        <v>0</v>
      </c>
      <c r="AS22" s="722">
        <f t="shared" si="32"/>
        <v>0</v>
      </c>
      <c r="AT22" s="723">
        <f t="shared" si="32"/>
        <v>0</v>
      </c>
      <c r="AU22" s="562">
        <f t="shared" si="32"/>
        <v>0</v>
      </c>
      <c r="AV22" s="723">
        <f t="shared" si="32"/>
        <v>0</v>
      </c>
      <c r="AW22" s="723">
        <f t="shared" si="32"/>
        <v>0</v>
      </c>
      <c r="AX22" s="724">
        <f t="shared" si="32"/>
        <v>0</v>
      </c>
      <c r="AY22" s="723">
        <f t="shared" si="32"/>
        <v>0</v>
      </c>
      <c r="AZ22" s="721">
        <f t="shared" si="32"/>
        <v>0</v>
      </c>
      <c r="BA22" s="722">
        <f t="shared" si="32"/>
        <v>0</v>
      </c>
      <c r="BB22" s="723">
        <f t="shared" si="32"/>
        <v>0</v>
      </c>
      <c r="BC22" s="562">
        <f t="shared" si="32"/>
        <v>0</v>
      </c>
      <c r="BD22" s="723">
        <f t="shared" si="32"/>
        <v>0</v>
      </c>
      <c r="BE22" s="723">
        <f t="shared" si="32"/>
        <v>0</v>
      </c>
      <c r="BF22" s="724">
        <f t="shared" si="32"/>
        <v>0</v>
      </c>
      <c r="BG22" s="723">
        <f t="shared" si="32"/>
        <v>0</v>
      </c>
      <c r="BH22" s="721" t="str">
        <f t="shared" si="32"/>
        <v>*</v>
      </c>
      <c r="BI22" s="722" t="str">
        <f t="shared" si="32"/>
        <v>*</v>
      </c>
      <c r="BJ22" s="723" t="str">
        <f t="shared" si="32"/>
        <v>*</v>
      </c>
      <c r="BK22" s="562" t="str">
        <f t="shared" si="32"/>
        <v>*</v>
      </c>
      <c r="BL22" s="723" t="str">
        <f t="shared" si="32"/>
        <v>*</v>
      </c>
      <c r="BM22" s="723" t="str">
        <f t="shared" si="32"/>
        <v>*</v>
      </c>
      <c r="BN22" s="724" t="str">
        <f t="shared" si="32"/>
        <v>*</v>
      </c>
      <c r="BO22" s="723" t="str">
        <f t="shared" si="32"/>
        <v>*</v>
      </c>
      <c r="BP22" s="721" t="str">
        <f t="shared" si="32"/>
        <v>*</v>
      </c>
      <c r="BQ22" s="981" t="str">
        <f t="shared" si="32"/>
        <v>*</v>
      </c>
      <c r="BR22" s="723" t="str">
        <f t="shared" si="32"/>
        <v>*</v>
      </c>
      <c r="BS22" s="562" t="str">
        <f t="shared" si="32"/>
        <v>*</v>
      </c>
      <c r="BT22" s="723" t="str">
        <f t="shared" si="32"/>
        <v>*</v>
      </c>
      <c r="BU22" s="723" t="str">
        <f t="shared" si="32"/>
        <v>*</v>
      </c>
      <c r="BV22" s="724" t="str">
        <f t="shared" si="32"/>
        <v>*</v>
      </c>
      <c r="BW22" s="723" t="str">
        <f t="shared" si="32"/>
        <v>*</v>
      </c>
      <c r="BX22" s="721" t="str">
        <f t="shared" ref="BX22:CM22" si="33">IF(AND(BX12&gt;=$J$22,BX12&lt;$K$22),"*",0)</f>
        <v>*</v>
      </c>
      <c r="BY22" s="722" t="str">
        <f t="shared" si="33"/>
        <v>*</v>
      </c>
      <c r="BZ22" s="723" t="str">
        <f t="shared" si="33"/>
        <v>*</v>
      </c>
      <c r="CA22" s="562" t="str">
        <f t="shared" si="33"/>
        <v>*</v>
      </c>
      <c r="CB22" s="723" t="str">
        <f t="shared" si="33"/>
        <v>*</v>
      </c>
      <c r="CC22" s="723" t="str">
        <f t="shared" si="33"/>
        <v>*</v>
      </c>
      <c r="CD22" s="724" t="str">
        <f t="shared" si="33"/>
        <v>*</v>
      </c>
      <c r="CE22" s="723">
        <f t="shared" si="33"/>
        <v>0</v>
      </c>
      <c r="CF22" s="721">
        <f t="shared" si="33"/>
        <v>0</v>
      </c>
      <c r="CG22" s="722">
        <f t="shared" si="33"/>
        <v>0</v>
      </c>
      <c r="CH22" s="723">
        <f t="shared" si="33"/>
        <v>0</v>
      </c>
      <c r="CI22" s="540">
        <f t="shared" si="33"/>
        <v>0</v>
      </c>
      <c r="CJ22" s="539">
        <f t="shared" si="33"/>
        <v>0</v>
      </c>
      <c r="CK22" s="539">
        <f t="shared" si="33"/>
        <v>0</v>
      </c>
      <c r="CL22" s="541">
        <f t="shared" si="33"/>
        <v>0</v>
      </c>
      <c r="CM22" s="539">
        <f t="shared" si="33"/>
        <v>0</v>
      </c>
      <c r="CN22" s="1128">
        <f t="shared" si="4"/>
        <v>5.75</v>
      </c>
      <c r="CO22" s="1129"/>
      <c r="CP22" s="1123">
        <f>IF(CN22=0,0,LOOKUP(CN22,ﾃﾞｰﾀ入力!$AR$13:'ﾃﾞｰﾀ入力'!$AR$34,ﾃﾞｰﾀ入力!$AS$13:'ﾃﾞｰﾀ入力'!$AS$34))</f>
        <v>5.25</v>
      </c>
      <c r="CQ22" s="1123"/>
      <c r="CR22" s="294">
        <f t="shared" si="5"/>
        <v>0</v>
      </c>
      <c r="CS22" s="294">
        <f t="shared" si="6"/>
        <v>0.75</v>
      </c>
      <c r="CT22" s="294">
        <f t="shared" si="7"/>
        <v>0</v>
      </c>
      <c r="CU22" s="295">
        <f t="shared" ca="1" si="12"/>
        <v>6666.375</v>
      </c>
      <c r="CV22" s="296">
        <f ca="1">IF(H22=0,0,LOOKUP(H22,ﾃﾞｰﾀ入力!$C$3:'ﾃﾞｰﾀ入力'!$C$52,ﾃﾞｰﾀ入力!$E$3:'ﾃﾞｰﾀ入力'!$E$51))</f>
        <v>1226</v>
      </c>
      <c r="CW22" s="297">
        <f ca="1">IF(H22=0,0,LOOKUP(H22,ﾃﾞｰﾀ入力!$C$3:'ﾃﾞｰﾀ入力'!$C$52,ﾃﾞｰﾀ入力!$F$3:'ﾃﾞｰﾀ入力'!$F$51))</f>
        <v>320</v>
      </c>
      <c r="CY22" s="69"/>
      <c r="CZ22" s="69"/>
      <c r="DA22" s="69"/>
    </row>
    <row r="23" spans="1:105" ht="22.5" customHeight="1">
      <c r="A23" s="443">
        <f t="shared" si="8"/>
        <v>10</v>
      </c>
      <c r="B23" s="269" t="str">
        <f>ｼﾌﾄ原本!C14</f>
        <v>C.E</v>
      </c>
      <c r="C23" s="780" t="str">
        <f>ｼﾌﾄ原本!AG14</f>
        <v>X</v>
      </c>
      <c r="D23" s="435">
        <f>IF(COUNTIF($H$14:$H$30,10),VLOOKUP(10,$H$14:$CU$30,3,FALSE),0)</f>
        <v>0</v>
      </c>
      <c r="E23" s="423">
        <f>IF(COUNTIF($H$14:$H$30,10),VLOOKUP(10,$H$14:$CU$30,4,FALSE),0)</f>
        <v>0</v>
      </c>
      <c r="F23" s="430">
        <f>IF(COUNTIF($H$14:$H$30,10),VLOOKUP(10,$H$14:$CU$30,92,FALSE),0)</f>
        <v>0</v>
      </c>
      <c r="G23" s="431">
        <f>IF(COUNTIF($H$14:$H$30,10),VLOOKUP(10,$H$14:$CW$30,94,FALSE),0)</f>
        <v>0</v>
      </c>
      <c r="H23" s="787"/>
      <c r="I23" s="874">
        <f>IF(H23=0,0,LOOKUP(H23,ﾃﾞｰﾀ入力!$C$3:'ﾃﾞｰﾀ入力'!$C$40,ﾃﾞｰﾀ入力!$D$3:'ﾃﾞｰﾀ入力'!$D$40))</f>
        <v>0</v>
      </c>
      <c r="J23" s="790"/>
      <c r="K23" s="791"/>
      <c r="L23" s="632">
        <f t="shared" ref="L23:AQ23" si="34">IF(AND(L12&gt;=$J$23,L12&lt;$K$23),"*",0)</f>
        <v>0</v>
      </c>
      <c r="M23" s="626">
        <f t="shared" si="34"/>
        <v>0</v>
      </c>
      <c r="N23" s="627">
        <f t="shared" si="34"/>
        <v>0</v>
      </c>
      <c r="O23" s="853">
        <f t="shared" si="34"/>
        <v>0</v>
      </c>
      <c r="P23" s="721">
        <f t="shared" si="34"/>
        <v>0</v>
      </c>
      <c r="Q23" s="723">
        <f t="shared" si="34"/>
        <v>0</v>
      </c>
      <c r="R23" s="724">
        <f t="shared" si="34"/>
        <v>0</v>
      </c>
      <c r="S23" s="723">
        <f t="shared" si="34"/>
        <v>0</v>
      </c>
      <c r="T23" s="721">
        <f t="shared" si="34"/>
        <v>0</v>
      </c>
      <c r="U23" s="722">
        <f t="shared" si="34"/>
        <v>0</v>
      </c>
      <c r="V23" s="723">
        <f t="shared" si="34"/>
        <v>0</v>
      </c>
      <c r="W23" s="562">
        <f t="shared" si="34"/>
        <v>0</v>
      </c>
      <c r="X23" s="723">
        <f t="shared" si="34"/>
        <v>0</v>
      </c>
      <c r="Y23" s="723">
        <f t="shared" si="34"/>
        <v>0</v>
      </c>
      <c r="Z23" s="724">
        <f t="shared" si="34"/>
        <v>0</v>
      </c>
      <c r="AA23" s="723">
        <f t="shared" si="34"/>
        <v>0</v>
      </c>
      <c r="AB23" s="721">
        <f t="shared" si="34"/>
        <v>0</v>
      </c>
      <c r="AC23" s="722">
        <f t="shared" si="34"/>
        <v>0</v>
      </c>
      <c r="AD23" s="723">
        <f t="shared" si="34"/>
        <v>0</v>
      </c>
      <c r="AE23" s="562">
        <f t="shared" si="34"/>
        <v>0</v>
      </c>
      <c r="AF23" s="723">
        <f t="shared" si="34"/>
        <v>0</v>
      </c>
      <c r="AG23" s="723">
        <f t="shared" si="34"/>
        <v>0</v>
      </c>
      <c r="AH23" s="724">
        <f t="shared" si="34"/>
        <v>0</v>
      </c>
      <c r="AI23" s="723">
        <f t="shared" si="34"/>
        <v>0</v>
      </c>
      <c r="AJ23" s="721">
        <f t="shared" si="34"/>
        <v>0</v>
      </c>
      <c r="AK23" s="722">
        <f t="shared" si="34"/>
        <v>0</v>
      </c>
      <c r="AL23" s="723">
        <f t="shared" si="34"/>
        <v>0</v>
      </c>
      <c r="AM23" s="562">
        <f t="shared" si="34"/>
        <v>0</v>
      </c>
      <c r="AN23" s="723">
        <f t="shared" si="34"/>
        <v>0</v>
      </c>
      <c r="AO23" s="723">
        <f t="shared" si="34"/>
        <v>0</v>
      </c>
      <c r="AP23" s="724">
        <f t="shared" si="34"/>
        <v>0</v>
      </c>
      <c r="AQ23" s="723">
        <f t="shared" si="34"/>
        <v>0</v>
      </c>
      <c r="AR23" s="721">
        <f t="shared" ref="AR23:BW23" si="35">IF(AND(AR12&gt;=$J$23,AR12&lt;$K$23),"*",0)</f>
        <v>0</v>
      </c>
      <c r="AS23" s="722">
        <f t="shared" si="35"/>
        <v>0</v>
      </c>
      <c r="AT23" s="723">
        <f t="shared" si="35"/>
        <v>0</v>
      </c>
      <c r="AU23" s="562">
        <f t="shared" si="35"/>
        <v>0</v>
      </c>
      <c r="AV23" s="723">
        <f t="shared" si="35"/>
        <v>0</v>
      </c>
      <c r="AW23" s="723">
        <f t="shared" si="35"/>
        <v>0</v>
      </c>
      <c r="AX23" s="724">
        <f t="shared" si="35"/>
        <v>0</v>
      </c>
      <c r="AY23" s="723">
        <f t="shared" si="35"/>
        <v>0</v>
      </c>
      <c r="AZ23" s="721">
        <f t="shared" si="35"/>
        <v>0</v>
      </c>
      <c r="BA23" s="722">
        <f t="shared" si="35"/>
        <v>0</v>
      </c>
      <c r="BB23" s="723">
        <f t="shared" si="35"/>
        <v>0</v>
      </c>
      <c r="BC23" s="562">
        <f t="shared" si="35"/>
        <v>0</v>
      </c>
      <c r="BD23" s="723">
        <f t="shared" si="35"/>
        <v>0</v>
      </c>
      <c r="BE23" s="723">
        <f t="shared" si="35"/>
        <v>0</v>
      </c>
      <c r="BF23" s="724">
        <f t="shared" si="35"/>
        <v>0</v>
      </c>
      <c r="BG23" s="723">
        <f t="shared" si="35"/>
        <v>0</v>
      </c>
      <c r="BH23" s="721">
        <f t="shared" si="35"/>
        <v>0</v>
      </c>
      <c r="BI23" s="722">
        <f t="shared" si="35"/>
        <v>0</v>
      </c>
      <c r="BJ23" s="723">
        <f t="shared" si="35"/>
        <v>0</v>
      </c>
      <c r="BK23" s="562">
        <f t="shared" si="35"/>
        <v>0</v>
      </c>
      <c r="BL23" s="723">
        <f t="shared" si="35"/>
        <v>0</v>
      </c>
      <c r="BM23" s="723">
        <f t="shared" si="35"/>
        <v>0</v>
      </c>
      <c r="BN23" s="724">
        <f t="shared" si="35"/>
        <v>0</v>
      </c>
      <c r="BO23" s="723">
        <f t="shared" si="35"/>
        <v>0</v>
      </c>
      <c r="BP23" s="721">
        <f t="shared" si="35"/>
        <v>0</v>
      </c>
      <c r="BQ23" s="722">
        <f t="shared" si="35"/>
        <v>0</v>
      </c>
      <c r="BR23" s="723">
        <f t="shared" si="35"/>
        <v>0</v>
      </c>
      <c r="BS23" s="562">
        <f t="shared" si="35"/>
        <v>0</v>
      </c>
      <c r="BT23" s="723">
        <f t="shared" si="35"/>
        <v>0</v>
      </c>
      <c r="BU23" s="723">
        <f t="shared" si="35"/>
        <v>0</v>
      </c>
      <c r="BV23" s="724">
        <f t="shared" si="35"/>
        <v>0</v>
      </c>
      <c r="BW23" s="723">
        <f t="shared" si="35"/>
        <v>0</v>
      </c>
      <c r="BX23" s="721">
        <f t="shared" ref="BX23:CM23" si="36">IF(AND(BX12&gt;=$J$23,BX12&lt;$K$23),"*",0)</f>
        <v>0</v>
      </c>
      <c r="BY23" s="722">
        <f t="shared" si="36"/>
        <v>0</v>
      </c>
      <c r="BZ23" s="723">
        <f t="shared" si="36"/>
        <v>0</v>
      </c>
      <c r="CA23" s="562">
        <f t="shared" si="36"/>
        <v>0</v>
      </c>
      <c r="CB23" s="723">
        <f t="shared" si="36"/>
        <v>0</v>
      </c>
      <c r="CC23" s="723">
        <f t="shared" si="36"/>
        <v>0</v>
      </c>
      <c r="CD23" s="724">
        <f t="shared" si="36"/>
        <v>0</v>
      </c>
      <c r="CE23" s="723">
        <f t="shared" si="36"/>
        <v>0</v>
      </c>
      <c r="CF23" s="721">
        <f t="shared" si="36"/>
        <v>0</v>
      </c>
      <c r="CG23" s="722">
        <f t="shared" si="36"/>
        <v>0</v>
      </c>
      <c r="CH23" s="723">
        <f t="shared" si="36"/>
        <v>0</v>
      </c>
      <c r="CI23" s="540">
        <f t="shared" si="36"/>
        <v>0</v>
      </c>
      <c r="CJ23" s="539">
        <f t="shared" si="36"/>
        <v>0</v>
      </c>
      <c r="CK23" s="539">
        <f t="shared" si="36"/>
        <v>0</v>
      </c>
      <c r="CL23" s="541">
        <f t="shared" si="36"/>
        <v>0</v>
      </c>
      <c r="CM23" s="539">
        <f t="shared" si="36"/>
        <v>0</v>
      </c>
      <c r="CN23" s="1128">
        <f t="shared" si="4"/>
        <v>0</v>
      </c>
      <c r="CO23" s="1129"/>
      <c r="CP23" s="1123">
        <f>IF(CN23=0,0,LOOKUP(CN23,ﾃﾞｰﾀ入力!$AR$13:'ﾃﾞｰﾀ入力'!$AR$34,ﾃﾞｰﾀ入力!$AS$13:'ﾃﾞｰﾀ入力'!$AS$34))</f>
        <v>0</v>
      </c>
      <c r="CQ23" s="1123"/>
      <c r="CR23" s="294">
        <f t="shared" si="5"/>
        <v>0</v>
      </c>
      <c r="CS23" s="294">
        <f t="shared" si="6"/>
        <v>0</v>
      </c>
      <c r="CT23" s="294">
        <f t="shared" si="7"/>
        <v>0</v>
      </c>
      <c r="CU23" s="295">
        <f t="shared" si="12"/>
        <v>0</v>
      </c>
      <c r="CV23" s="296">
        <f>IF(H23=0,0,LOOKUP(H23,ﾃﾞｰﾀ入力!$C$3:'ﾃﾞｰﾀ入力'!$C$52,ﾃﾞｰﾀ入力!$E$3:'ﾃﾞｰﾀ入力'!$E$51))</f>
        <v>0</v>
      </c>
      <c r="CW23" s="297">
        <f>IF(H23=0,0,LOOKUP(H23,ﾃﾞｰﾀ入力!$C$3:'ﾃﾞｰﾀ入力'!$C$52,ﾃﾞｰﾀ入力!$F$3:'ﾃﾞｰﾀ入力'!$F$51))</f>
        <v>0</v>
      </c>
      <c r="CY23" s="69"/>
      <c r="CZ23" s="69"/>
      <c r="DA23" s="69"/>
    </row>
    <row r="24" spans="1:105" ht="22.5" customHeight="1">
      <c r="A24" s="443">
        <f t="shared" si="8"/>
        <v>11</v>
      </c>
      <c r="B24" s="269" t="str">
        <f>ｼﾌﾄ原本!C15</f>
        <v>K.J</v>
      </c>
      <c r="C24" s="780" t="str">
        <f>ｼﾌﾄ原本!AG15</f>
        <v>X</v>
      </c>
      <c r="D24" s="435">
        <f>IF(COUNTIF($H$14:$H$30,11),VLOOKUP(11,$H$14:$CU$30,3,FALSE),0)</f>
        <v>0</v>
      </c>
      <c r="E24" s="423">
        <f>IF(COUNTIF($H$14:$H$30,11),VLOOKUP(11,$H$14:$CU$30,4,FALSE),0)</f>
        <v>0</v>
      </c>
      <c r="F24" s="430">
        <f>IF(COUNTIF($H$14:$H$30,11),VLOOKUP(11,$H$14:$CU$30,92,FALSE),0)</f>
        <v>0</v>
      </c>
      <c r="G24" s="431">
        <f>IF(COUNTIF($H$14:$H$30,11),VLOOKUP(11,$H$14:$CW$30,94,FALSE),0)</f>
        <v>0</v>
      </c>
      <c r="H24" s="787"/>
      <c r="I24" s="874">
        <f>IF(H24=0,0,LOOKUP(H24,ﾃﾞｰﾀ入力!$C$3:'ﾃﾞｰﾀ入力'!$C$40,ﾃﾞｰﾀ入力!$D$3:'ﾃﾞｰﾀ入力'!$D$40))</f>
        <v>0</v>
      </c>
      <c r="J24" s="790"/>
      <c r="K24" s="791"/>
      <c r="L24" s="632">
        <f t="shared" ref="L24:AQ24" si="37">IF(AND(L12&gt;=$J$24,L12&lt;$K$24),"*",0)</f>
        <v>0</v>
      </c>
      <c r="M24" s="626">
        <f t="shared" si="37"/>
        <v>0</v>
      </c>
      <c r="N24" s="627">
        <f t="shared" si="37"/>
        <v>0</v>
      </c>
      <c r="O24" s="853">
        <f t="shared" si="37"/>
        <v>0</v>
      </c>
      <c r="P24" s="721">
        <f t="shared" si="37"/>
        <v>0</v>
      </c>
      <c r="Q24" s="723">
        <f t="shared" si="37"/>
        <v>0</v>
      </c>
      <c r="R24" s="724">
        <f t="shared" si="37"/>
        <v>0</v>
      </c>
      <c r="S24" s="723">
        <f t="shared" si="37"/>
        <v>0</v>
      </c>
      <c r="T24" s="721">
        <f t="shared" si="37"/>
        <v>0</v>
      </c>
      <c r="U24" s="722">
        <f t="shared" si="37"/>
        <v>0</v>
      </c>
      <c r="V24" s="723">
        <f t="shared" si="37"/>
        <v>0</v>
      </c>
      <c r="W24" s="562">
        <f t="shared" si="37"/>
        <v>0</v>
      </c>
      <c r="X24" s="723">
        <f t="shared" si="37"/>
        <v>0</v>
      </c>
      <c r="Y24" s="723">
        <f t="shared" si="37"/>
        <v>0</v>
      </c>
      <c r="Z24" s="724">
        <f t="shared" si="37"/>
        <v>0</v>
      </c>
      <c r="AA24" s="723">
        <f t="shared" si="37"/>
        <v>0</v>
      </c>
      <c r="AB24" s="721">
        <f t="shared" si="37"/>
        <v>0</v>
      </c>
      <c r="AC24" s="722">
        <f t="shared" si="37"/>
        <v>0</v>
      </c>
      <c r="AD24" s="723">
        <f t="shared" si="37"/>
        <v>0</v>
      </c>
      <c r="AE24" s="562">
        <f t="shared" si="37"/>
        <v>0</v>
      </c>
      <c r="AF24" s="723">
        <f t="shared" si="37"/>
        <v>0</v>
      </c>
      <c r="AG24" s="723">
        <f t="shared" si="37"/>
        <v>0</v>
      </c>
      <c r="AH24" s="724">
        <f t="shared" si="37"/>
        <v>0</v>
      </c>
      <c r="AI24" s="723">
        <f t="shared" si="37"/>
        <v>0</v>
      </c>
      <c r="AJ24" s="721">
        <f t="shared" si="37"/>
        <v>0</v>
      </c>
      <c r="AK24" s="722">
        <f t="shared" si="37"/>
        <v>0</v>
      </c>
      <c r="AL24" s="723">
        <f t="shared" si="37"/>
        <v>0</v>
      </c>
      <c r="AM24" s="562">
        <f t="shared" si="37"/>
        <v>0</v>
      </c>
      <c r="AN24" s="723">
        <f t="shared" si="37"/>
        <v>0</v>
      </c>
      <c r="AO24" s="723">
        <f t="shared" si="37"/>
        <v>0</v>
      </c>
      <c r="AP24" s="724">
        <f t="shared" si="37"/>
        <v>0</v>
      </c>
      <c r="AQ24" s="723">
        <f t="shared" si="37"/>
        <v>0</v>
      </c>
      <c r="AR24" s="721">
        <f t="shared" ref="AR24:BW24" si="38">IF(AND(AR12&gt;=$J$24,AR12&lt;$K$24),"*",0)</f>
        <v>0</v>
      </c>
      <c r="AS24" s="722">
        <f t="shared" si="38"/>
        <v>0</v>
      </c>
      <c r="AT24" s="723">
        <f t="shared" si="38"/>
        <v>0</v>
      </c>
      <c r="AU24" s="562">
        <f t="shared" si="38"/>
        <v>0</v>
      </c>
      <c r="AV24" s="723">
        <f t="shared" si="38"/>
        <v>0</v>
      </c>
      <c r="AW24" s="723">
        <f t="shared" si="38"/>
        <v>0</v>
      </c>
      <c r="AX24" s="724">
        <f t="shared" si="38"/>
        <v>0</v>
      </c>
      <c r="AY24" s="723">
        <f t="shared" si="38"/>
        <v>0</v>
      </c>
      <c r="AZ24" s="721">
        <f t="shared" si="38"/>
        <v>0</v>
      </c>
      <c r="BA24" s="722">
        <f t="shared" si="38"/>
        <v>0</v>
      </c>
      <c r="BB24" s="723">
        <f t="shared" si="38"/>
        <v>0</v>
      </c>
      <c r="BC24" s="562">
        <f t="shared" si="38"/>
        <v>0</v>
      </c>
      <c r="BD24" s="723">
        <f t="shared" si="38"/>
        <v>0</v>
      </c>
      <c r="BE24" s="723">
        <f t="shared" si="38"/>
        <v>0</v>
      </c>
      <c r="BF24" s="724">
        <f t="shared" si="38"/>
        <v>0</v>
      </c>
      <c r="BG24" s="723">
        <f t="shared" si="38"/>
        <v>0</v>
      </c>
      <c r="BH24" s="721">
        <f t="shared" si="38"/>
        <v>0</v>
      </c>
      <c r="BI24" s="722">
        <f t="shared" si="38"/>
        <v>0</v>
      </c>
      <c r="BJ24" s="723">
        <f t="shared" si="38"/>
        <v>0</v>
      </c>
      <c r="BK24" s="562">
        <f t="shared" si="38"/>
        <v>0</v>
      </c>
      <c r="BL24" s="723">
        <f t="shared" si="38"/>
        <v>0</v>
      </c>
      <c r="BM24" s="723">
        <f t="shared" si="38"/>
        <v>0</v>
      </c>
      <c r="BN24" s="724">
        <f t="shared" si="38"/>
        <v>0</v>
      </c>
      <c r="BO24" s="723">
        <f t="shared" si="38"/>
        <v>0</v>
      </c>
      <c r="BP24" s="721">
        <f t="shared" si="38"/>
        <v>0</v>
      </c>
      <c r="BQ24" s="722">
        <f t="shared" si="38"/>
        <v>0</v>
      </c>
      <c r="BR24" s="723">
        <f t="shared" si="38"/>
        <v>0</v>
      </c>
      <c r="BS24" s="562">
        <f t="shared" si="38"/>
        <v>0</v>
      </c>
      <c r="BT24" s="723">
        <f t="shared" si="38"/>
        <v>0</v>
      </c>
      <c r="BU24" s="723">
        <f t="shared" si="38"/>
        <v>0</v>
      </c>
      <c r="BV24" s="724">
        <f t="shared" si="38"/>
        <v>0</v>
      </c>
      <c r="BW24" s="723">
        <f t="shared" si="38"/>
        <v>0</v>
      </c>
      <c r="BX24" s="721">
        <f t="shared" ref="BX24:CM24" si="39">IF(AND(BX12&gt;=$J$24,BX12&lt;$K$24),"*",0)</f>
        <v>0</v>
      </c>
      <c r="BY24" s="722">
        <f t="shared" si="39"/>
        <v>0</v>
      </c>
      <c r="BZ24" s="723">
        <f t="shared" si="39"/>
        <v>0</v>
      </c>
      <c r="CA24" s="562">
        <f t="shared" si="39"/>
        <v>0</v>
      </c>
      <c r="CB24" s="723">
        <f t="shared" si="39"/>
        <v>0</v>
      </c>
      <c r="CC24" s="723">
        <f t="shared" si="39"/>
        <v>0</v>
      </c>
      <c r="CD24" s="724">
        <f t="shared" si="39"/>
        <v>0</v>
      </c>
      <c r="CE24" s="723">
        <f t="shared" si="39"/>
        <v>0</v>
      </c>
      <c r="CF24" s="721">
        <f t="shared" si="39"/>
        <v>0</v>
      </c>
      <c r="CG24" s="722">
        <f t="shared" si="39"/>
        <v>0</v>
      </c>
      <c r="CH24" s="723">
        <f t="shared" si="39"/>
        <v>0</v>
      </c>
      <c r="CI24" s="540">
        <f t="shared" si="39"/>
        <v>0</v>
      </c>
      <c r="CJ24" s="539">
        <f t="shared" si="39"/>
        <v>0</v>
      </c>
      <c r="CK24" s="539">
        <f t="shared" si="39"/>
        <v>0</v>
      </c>
      <c r="CL24" s="541">
        <f t="shared" si="39"/>
        <v>0</v>
      </c>
      <c r="CM24" s="539">
        <f t="shared" si="39"/>
        <v>0</v>
      </c>
      <c r="CN24" s="1128">
        <f t="shared" si="4"/>
        <v>0</v>
      </c>
      <c r="CO24" s="1129"/>
      <c r="CP24" s="1123">
        <f>IF(CN24=0,0,LOOKUP(CN24,ﾃﾞｰﾀ入力!$AR$13:'ﾃﾞｰﾀ入力'!$AR$34,ﾃﾞｰﾀ入力!$AS$13:'ﾃﾞｰﾀ入力'!$AS$34))</f>
        <v>0</v>
      </c>
      <c r="CQ24" s="1123"/>
      <c r="CR24" s="294">
        <f t="shared" si="5"/>
        <v>0</v>
      </c>
      <c r="CS24" s="294">
        <f t="shared" si="6"/>
        <v>0</v>
      </c>
      <c r="CT24" s="294">
        <f t="shared" si="7"/>
        <v>0</v>
      </c>
      <c r="CU24" s="295">
        <f t="shared" si="12"/>
        <v>0</v>
      </c>
      <c r="CV24" s="296">
        <f>IF(H24=0,0,LOOKUP(H24,ﾃﾞｰﾀ入力!$C$3:'ﾃﾞｰﾀ入力'!$C$52,ﾃﾞｰﾀ入力!$E$3:'ﾃﾞｰﾀ入力'!$E$51))</f>
        <v>0</v>
      </c>
      <c r="CW24" s="297">
        <f>IF(H24=0,0,LOOKUP(H24,ﾃﾞｰﾀ入力!$C$3:'ﾃﾞｰﾀ入力'!$C$52,ﾃﾞｰﾀ入力!$F$3:'ﾃﾞｰﾀ入力'!$F$51))</f>
        <v>0</v>
      </c>
      <c r="CY24" s="69"/>
      <c r="CZ24" s="69"/>
      <c r="DA24" s="69"/>
    </row>
    <row r="25" spans="1:105" ht="22.5" customHeight="1">
      <c r="A25" s="443">
        <f t="shared" si="8"/>
        <v>12</v>
      </c>
      <c r="B25" s="269" t="str">
        <f>ｼﾌﾄ原本!C16</f>
        <v>Y.K</v>
      </c>
      <c r="C25" s="780" t="str">
        <f>ｼﾌﾄ原本!AG16</f>
        <v>X</v>
      </c>
      <c r="D25" s="435">
        <f>IF(COUNTIF($H$14:$H$30,12),VLOOKUP(12,$H$14:$CU$30,3,FALSE),0)</f>
        <v>0</v>
      </c>
      <c r="E25" s="423">
        <f>IF(COUNTIF($H$14:$H$30,12),VLOOKUP(12,$H$14:$CU$30,4,FALSE),0)</f>
        <v>0</v>
      </c>
      <c r="F25" s="430">
        <f>IF(COUNTIF($H$14:$H$30,12),VLOOKUP(12,$H$14:$CU$30,92,FALSE),0)</f>
        <v>0</v>
      </c>
      <c r="G25" s="431">
        <f>IF(COUNTIF($H$14:$H$30,12),VLOOKUP(12,$H$14:$CW$30,94,FALSE),0)</f>
        <v>0</v>
      </c>
      <c r="H25" s="787"/>
      <c r="I25" s="874">
        <f>IF(H25=0,0,LOOKUP(H25,ﾃﾞｰﾀ入力!$C$3:'ﾃﾞｰﾀ入力'!$C$40,ﾃﾞｰﾀ入力!$D$3:'ﾃﾞｰﾀ入力'!$D$40))</f>
        <v>0</v>
      </c>
      <c r="J25" s="790"/>
      <c r="K25" s="791"/>
      <c r="L25" s="632">
        <f t="shared" ref="L25:AQ25" si="40">IF(AND(L12&gt;=$J$25,L12&lt;$K$25),"*",0)</f>
        <v>0</v>
      </c>
      <c r="M25" s="626">
        <f t="shared" si="40"/>
        <v>0</v>
      </c>
      <c r="N25" s="627">
        <f t="shared" si="40"/>
        <v>0</v>
      </c>
      <c r="O25" s="628">
        <f t="shared" si="40"/>
        <v>0</v>
      </c>
      <c r="P25" s="537">
        <f t="shared" si="40"/>
        <v>0</v>
      </c>
      <c r="Q25" s="539">
        <f t="shared" si="40"/>
        <v>0</v>
      </c>
      <c r="R25" s="541">
        <f t="shared" si="40"/>
        <v>0</v>
      </c>
      <c r="S25" s="539">
        <f t="shared" si="40"/>
        <v>0</v>
      </c>
      <c r="T25" s="537">
        <f t="shared" si="40"/>
        <v>0</v>
      </c>
      <c r="U25" s="538">
        <f t="shared" si="40"/>
        <v>0</v>
      </c>
      <c r="V25" s="723">
        <f t="shared" si="40"/>
        <v>0</v>
      </c>
      <c r="W25" s="562">
        <f t="shared" si="40"/>
        <v>0</v>
      </c>
      <c r="X25" s="723">
        <f t="shared" si="40"/>
        <v>0</v>
      </c>
      <c r="Y25" s="723">
        <f t="shared" si="40"/>
        <v>0</v>
      </c>
      <c r="Z25" s="724">
        <f t="shared" si="40"/>
        <v>0</v>
      </c>
      <c r="AA25" s="723">
        <f t="shared" si="40"/>
        <v>0</v>
      </c>
      <c r="AB25" s="721">
        <f t="shared" si="40"/>
        <v>0</v>
      </c>
      <c r="AC25" s="722">
        <f t="shared" si="40"/>
        <v>0</v>
      </c>
      <c r="AD25" s="723">
        <f t="shared" si="40"/>
        <v>0</v>
      </c>
      <c r="AE25" s="562">
        <f t="shared" si="40"/>
        <v>0</v>
      </c>
      <c r="AF25" s="723">
        <f t="shared" si="40"/>
        <v>0</v>
      </c>
      <c r="AG25" s="723">
        <f t="shared" si="40"/>
        <v>0</v>
      </c>
      <c r="AH25" s="724">
        <f t="shared" si="40"/>
        <v>0</v>
      </c>
      <c r="AI25" s="723">
        <f t="shared" si="40"/>
        <v>0</v>
      </c>
      <c r="AJ25" s="721">
        <f t="shared" si="40"/>
        <v>0</v>
      </c>
      <c r="AK25" s="722">
        <f t="shared" si="40"/>
        <v>0</v>
      </c>
      <c r="AL25" s="723">
        <f t="shared" si="40"/>
        <v>0</v>
      </c>
      <c r="AM25" s="562">
        <f t="shared" si="40"/>
        <v>0</v>
      </c>
      <c r="AN25" s="723">
        <f t="shared" si="40"/>
        <v>0</v>
      </c>
      <c r="AO25" s="723">
        <f t="shared" si="40"/>
        <v>0</v>
      </c>
      <c r="AP25" s="724">
        <f t="shared" si="40"/>
        <v>0</v>
      </c>
      <c r="AQ25" s="723">
        <f t="shared" si="40"/>
        <v>0</v>
      </c>
      <c r="AR25" s="721">
        <f t="shared" ref="AR25:BW25" si="41">IF(AND(AR12&gt;=$J$25,AR12&lt;$K$25),"*",0)</f>
        <v>0</v>
      </c>
      <c r="AS25" s="722">
        <f t="shared" si="41"/>
        <v>0</v>
      </c>
      <c r="AT25" s="723">
        <f t="shared" si="41"/>
        <v>0</v>
      </c>
      <c r="AU25" s="562">
        <f t="shared" si="41"/>
        <v>0</v>
      </c>
      <c r="AV25" s="723">
        <f t="shared" si="41"/>
        <v>0</v>
      </c>
      <c r="AW25" s="723">
        <f t="shared" si="41"/>
        <v>0</v>
      </c>
      <c r="AX25" s="724">
        <f t="shared" si="41"/>
        <v>0</v>
      </c>
      <c r="AY25" s="723">
        <f t="shared" si="41"/>
        <v>0</v>
      </c>
      <c r="AZ25" s="721">
        <f t="shared" si="41"/>
        <v>0</v>
      </c>
      <c r="BA25" s="722">
        <f t="shared" si="41"/>
        <v>0</v>
      </c>
      <c r="BB25" s="723">
        <f t="shared" si="41"/>
        <v>0</v>
      </c>
      <c r="BC25" s="562">
        <f t="shared" si="41"/>
        <v>0</v>
      </c>
      <c r="BD25" s="723">
        <f t="shared" si="41"/>
        <v>0</v>
      </c>
      <c r="BE25" s="723">
        <f t="shared" si="41"/>
        <v>0</v>
      </c>
      <c r="BF25" s="724">
        <f t="shared" si="41"/>
        <v>0</v>
      </c>
      <c r="BG25" s="723">
        <f t="shared" si="41"/>
        <v>0</v>
      </c>
      <c r="BH25" s="721">
        <f t="shared" si="41"/>
        <v>0</v>
      </c>
      <c r="BI25" s="722">
        <f t="shared" si="41"/>
        <v>0</v>
      </c>
      <c r="BJ25" s="723">
        <f t="shared" si="41"/>
        <v>0</v>
      </c>
      <c r="BK25" s="562">
        <f t="shared" si="41"/>
        <v>0</v>
      </c>
      <c r="BL25" s="723">
        <f t="shared" si="41"/>
        <v>0</v>
      </c>
      <c r="BM25" s="723">
        <f t="shared" si="41"/>
        <v>0</v>
      </c>
      <c r="BN25" s="724">
        <f t="shared" si="41"/>
        <v>0</v>
      </c>
      <c r="BO25" s="723">
        <f t="shared" si="41"/>
        <v>0</v>
      </c>
      <c r="BP25" s="721">
        <f t="shared" si="41"/>
        <v>0</v>
      </c>
      <c r="BQ25" s="722">
        <f t="shared" si="41"/>
        <v>0</v>
      </c>
      <c r="BR25" s="723">
        <f t="shared" si="41"/>
        <v>0</v>
      </c>
      <c r="BS25" s="562">
        <f t="shared" si="41"/>
        <v>0</v>
      </c>
      <c r="BT25" s="723">
        <f t="shared" si="41"/>
        <v>0</v>
      </c>
      <c r="BU25" s="723">
        <f t="shared" si="41"/>
        <v>0</v>
      </c>
      <c r="BV25" s="724">
        <f t="shared" si="41"/>
        <v>0</v>
      </c>
      <c r="BW25" s="723">
        <f t="shared" si="41"/>
        <v>0</v>
      </c>
      <c r="BX25" s="721">
        <f t="shared" ref="BX25:CM25" si="42">IF(AND(BX12&gt;=$J$25,BX12&lt;$K$25),"*",0)</f>
        <v>0</v>
      </c>
      <c r="BY25" s="722">
        <f t="shared" si="42"/>
        <v>0</v>
      </c>
      <c r="BZ25" s="723">
        <f t="shared" si="42"/>
        <v>0</v>
      </c>
      <c r="CA25" s="562">
        <f t="shared" si="42"/>
        <v>0</v>
      </c>
      <c r="CB25" s="723">
        <f t="shared" si="42"/>
        <v>0</v>
      </c>
      <c r="CC25" s="723">
        <f t="shared" si="42"/>
        <v>0</v>
      </c>
      <c r="CD25" s="541">
        <f t="shared" si="42"/>
        <v>0</v>
      </c>
      <c r="CE25" s="539">
        <f t="shared" si="42"/>
        <v>0</v>
      </c>
      <c r="CF25" s="537">
        <f t="shared" si="42"/>
        <v>0</v>
      </c>
      <c r="CG25" s="538">
        <f t="shared" si="42"/>
        <v>0</v>
      </c>
      <c r="CH25" s="539">
        <f t="shared" si="42"/>
        <v>0</v>
      </c>
      <c r="CI25" s="540">
        <f t="shared" si="42"/>
        <v>0</v>
      </c>
      <c r="CJ25" s="539">
        <f t="shared" si="42"/>
        <v>0</v>
      </c>
      <c r="CK25" s="539">
        <f t="shared" si="42"/>
        <v>0</v>
      </c>
      <c r="CL25" s="541">
        <f t="shared" si="42"/>
        <v>0</v>
      </c>
      <c r="CM25" s="539">
        <f t="shared" si="42"/>
        <v>0</v>
      </c>
      <c r="CN25" s="1128">
        <f t="shared" si="4"/>
        <v>0</v>
      </c>
      <c r="CO25" s="1129"/>
      <c r="CP25" s="1123">
        <f>IF(CN25=0,0,LOOKUP(CN25,ﾃﾞｰﾀ入力!$AR$13:'ﾃﾞｰﾀ入力'!$AR$34,ﾃﾞｰﾀ入力!$AS$13:'ﾃﾞｰﾀ入力'!$AS$34))</f>
        <v>0</v>
      </c>
      <c r="CQ25" s="1123"/>
      <c r="CR25" s="294">
        <f t="shared" si="5"/>
        <v>0</v>
      </c>
      <c r="CS25" s="294">
        <f t="shared" si="6"/>
        <v>0</v>
      </c>
      <c r="CT25" s="294">
        <f t="shared" si="7"/>
        <v>0</v>
      </c>
      <c r="CU25" s="295">
        <f t="shared" si="12"/>
        <v>0</v>
      </c>
      <c r="CV25" s="296">
        <f>IF(H25=0,0,LOOKUP(H25,ﾃﾞｰﾀ入力!$C$3:'ﾃﾞｰﾀ入力'!$C$52,ﾃﾞｰﾀ入力!$E$3:'ﾃﾞｰﾀ入力'!$E$51))</f>
        <v>0</v>
      </c>
      <c r="CW25" s="297">
        <f>IF(H25=0,0,LOOKUP(H25,ﾃﾞｰﾀ入力!$C$3:'ﾃﾞｰﾀ入力'!$C$52,ﾃﾞｰﾀ入力!$F$3:'ﾃﾞｰﾀ入力'!$F$51))</f>
        <v>0</v>
      </c>
      <c r="CY25" s="69"/>
      <c r="CZ25" s="69"/>
      <c r="DA25" s="69"/>
    </row>
    <row r="26" spans="1:105" ht="22.5" customHeight="1">
      <c r="A26" s="443">
        <f t="shared" si="8"/>
        <v>13</v>
      </c>
      <c r="B26" s="269" t="str">
        <f>ｼﾌﾄ原本!C17</f>
        <v>T.R</v>
      </c>
      <c r="C26" s="780" t="str">
        <f>ｼﾌﾄ原本!AG17</f>
        <v>9-13</v>
      </c>
      <c r="D26" s="435">
        <f>IF(COUNTIF($H$14:$H$30,13),VLOOKUP(13,$H$14:$CU$30,3,FALSE),0)</f>
        <v>9</v>
      </c>
      <c r="E26" s="423">
        <f>IF(COUNTIF($H$14:$H$30,13),VLOOKUP(13,$H$14:$CU$30,4,FALSE),0)</f>
        <v>13</v>
      </c>
      <c r="F26" s="430">
        <f ca="1">IF(COUNTIF($H$14:$H$30,13),VLOOKUP(13,$H$14:$CU$30,92,FALSE),0)</f>
        <v>4904</v>
      </c>
      <c r="G26" s="431">
        <f ca="1">IF(COUNTIF($H$14:$H$30,13),VLOOKUP(13,$H$14:$CW$30,94,FALSE),0)</f>
        <v>900</v>
      </c>
      <c r="H26" s="787"/>
      <c r="I26" s="874">
        <f>IF(H26=0,0,LOOKUP(H26,ﾃﾞｰﾀ入力!$C$3:'ﾃﾞｰﾀ入力'!$C$40,ﾃﾞｰﾀ入力!$D$3:'ﾃﾞｰﾀ入力'!$D$40))</f>
        <v>0</v>
      </c>
      <c r="J26" s="790"/>
      <c r="K26" s="791"/>
      <c r="L26" s="632">
        <f t="shared" ref="L26:AQ26" si="43">IF(AND(L12&gt;=$J$26,L12&lt;$K$26),"*",0)</f>
        <v>0</v>
      </c>
      <c r="M26" s="626">
        <f t="shared" si="43"/>
        <v>0</v>
      </c>
      <c r="N26" s="627">
        <f t="shared" si="43"/>
        <v>0</v>
      </c>
      <c r="O26" s="628">
        <f t="shared" si="43"/>
        <v>0</v>
      </c>
      <c r="P26" s="537">
        <f t="shared" si="43"/>
        <v>0</v>
      </c>
      <c r="Q26" s="539">
        <f t="shared" si="43"/>
        <v>0</v>
      </c>
      <c r="R26" s="541">
        <f t="shared" si="43"/>
        <v>0</v>
      </c>
      <c r="S26" s="539">
        <f t="shared" si="43"/>
        <v>0</v>
      </c>
      <c r="T26" s="537">
        <f t="shared" si="43"/>
        <v>0</v>
      </c>
      <c r="U26" s="538">
        <f t="shared" si="43"/>
        <v>0</v>
      </c>
      <c r="V26" s="723">
        <f t="shared" si="43"/>
        <v>0</v>
      </c>
      <c r="W26" s="562">
        <f t="shared" si="43"/>
        <v>0</v>
      </c>
      <c r="X26" s="723">
        <f t="shared" si="43"/>
        <v>0</v>
      </c>
      <c r="Y26" s="723">
        <f t="shared" si="43"/>
        <v>0</v>
      </c>
      <c r="Z26" s="724">
        <f t="shared" si="43"/>
        <v>0</v>
      </c>
      <c r="AA26" s="723">
        <f t="shared" si="43"/>
        <v>0</v>
      </c>
      <c r="AB26" s="721">
        <f t="shared" si="43"/>
        <v>0</v>
      </c>
      <c r="AC26" s="722">
        <f t="shared" si="43"/>
        <v>0</v>
      </c>
      <c r="AD26" s="723">
        <f t="shared" si="43"/>
        <v>0</v>
      </c>
      <c r="AE26" s="562">
        <f t="shared" si="43"/>
        <v>0</v>
      </c>
      <c r="AF26" s="723">
        <f t="shared" si="43"/>
        <v>0</v>
      </c>
      <c r="AG26" s="723">
        <f t="shared" si="43"/>
        <v>0</v>
      </c>
      <c r="AH26" s="724">
        <f t="shared" si="43"/>
        <v>0</v>
      </c>
      <c r="AI26" s="723">
        <f t="shared" si="43"/>
        <v>0</v>
      </c>
      <c r="AJ26" s="721">
        <f t="shared" si="43"/>
        <v>0</v>
      </c>
      <c r="AK26" s="722">
        <f t="shared" si="43"/>
        <v>0</v>
      </c>
      <c r="AL26" s="723">
        <f t="shared" si="43"/>
        <v>0</v>
      </c>
      <c r="AM26" s="562">
        <f t="shared" si="43"/>
        <v>0</v>
      </c>
      <c r="AN26" s="723">
        <f t="shared" si="43"/>
        <v>0</v>
      </c>
      <c r="AO26" s="723">
        <f t="shared" si="43"/>
        <v>0</v>
      </c>
      <c r="AP26" s="724">
        <f t="shared" si="43"/>
        <v>0</v>
      </c>
      <c r="AQ26" s="723">
        <f t="shared" si="43"/>
        <v>0</v>
      </c>
      <c r="AR26" s="721">
        <f t="shared" ref="AR26:BW26" si="44">IF(AND(AR12&gt;=$J$26,AR12&lt;$K$26),"*",0)</f>
        <v>0</v>
      </c>
      <c r="AS26" s="722">
        <f t="shared" si="44"/>
        <v>0</v>
      </c>
      <c r="AT26" s="723">
        <f t="shared" si="44"/>
        <v>0</v>
      </c>
      <c r="AU26" s="562">
        <f t="shared" si="44"/>
        <v>0</v>
      </c>
      <c r="AV26" s="723">
        <f t="shared" si="44"/>
        <v>0</v>
      </c>
      <c r="AW26" s="723">
        <f t="shared" si="44"/>
        <v>0</v>
      </c>
      <c r="AX26" s="724">
        <f t="shared" si="44"/>
        <v>0</v>
      </c>
      <c r="AY26" s="723">
        <f t="shared" si="44"/>
        <v>0</v>
      </c>
      <c r="AZ26" s="721">
        <f t="shared" si="44"/>
        <v>0</v>
      </c>
      <c r="BA26" s="722">
        <f t="shared" si="44"/>
        <v>0</v>
      </c>
      <c r="BB26" s="723">
        <f t="shared" si="44"/>
        <v>0</v>
      </c>
      <c r="BC26" s="562">
        <f t="shared" si="44"/>
        <v>0</v>
      </c>
      <c r="BD26" s="723">
        <f t="shared" si="44"/>
        <v>0</v>
      </c>
      <c r="BE26" s="723">
        <f t="shared" si="44"/>
        <v>0</v>
      </c>
      <c r="BF26" s="724">
        <f t="shared" si="44"/>
        <v>0</v>
      </c>
      <c r="BG26" s="723">
        <f t="shared" si="44"/>
        <v>0</v>
      </c>
      <c r="BH26" s="721">
        <f t="shared" si="44"/>
        <v>0</v>
      </c>
      <c r="BI26" s="722">
        <f t="shared" si="44"/>
        <v>0</v>
      </c>
      <c r="BJ26" s="723">
        <f t="shared" si="44"/>
        <v>0</v>
      </c>
      <c r="BK26" s="562">
        <f t="shared" si="44"/>
        <v>0</v>
      </c>
      <c r="BL26" s="723">
        <f t="shared" si="44"/>
        <v>0</v>
      </c>
      <c r="BM26" s="723">
        <f t="shared" si="44"/>
        <v>0</v>
      </c>
      <c r="BN26" s="724">
        <f t="shared" si="44"/>
        <v>0</v>
      </c>
      <c r="BO26" s="723">
        <f t="shared" si="44"/>
        <v>0</v>
      </c>
      <c r="BP26" s="721">
        <f t="shared" si="44"/>
        <v>0</v>
      </c>
      <c r="BQ26" s="722">
        <f t="shared" si="44"/>
        <v>0</v>
      </c>
      <c r="BR26" s="723">
        <f t="shared" si="44"/>
        <v>0</v>
      </c>
      <c r="BS26" s="562">
        <f t="shared" si="44"/>
        <v>0</v>
      </c>
      <c r="BT26" s="723">
        <f t="shared" si="44"/>
        <v>0</v>
      </c>
      <c r="BU26" s="723">
        <f t="shared" si="44"/>
        <v>0</v>
      </c>
      <c r="BV26" s="724">
        <f t="shared" si="44"/>
        <v>0</v>
      </c>
      <c r="BW26" s="723">
        <f t="shared" si="44"/>
        <v>0</v>
      </c>
      <c r="BX26" s="721">
        <f t="shared" ref="BX26:CM26" si="45">IF(AND(BX12&gt;=$J$26,BX12&lt;$K$26),"*",0)</f>
        <v>0</v>
      </c>
      <c r="BY26" s="722">
        <f t="shared" si="45"/>
        <v>0</v>
      </c>
      <c r="BZ26" s="539">
        <f t="shared" si="45"/>
        <v>0</v>
      </c>
      <c r="CA26" s="540">
        <f t="shared" si="45"/>
        <v>0</v>
      </c>
      <c r="CB26" s="539">
        <f t="shared" si="45"/>
        <v>0</v>
      </c>
      <c r="CC26" s="539">
        <f t="shared" si="45"/>
        <v>0</v>
      </c>
      <c r="CD26" s="541">
        <f t="shared" si="45"/>
        <v>0</v>
      </c>
      <c r="CE26" s="539">
        <f t="shared" si="45"/>
        <v>0</v>
      </c>
      <c r="CF26" s="537">
        <f t="shared" si="45"/>
        <v>0</v>
      </c>
      <c r="CG26" s="538">
        <f t="shared" si="45"/>
        <v>0</v>
      </c>
      <c r="CH26" s="539">
        <f t="shared" si="45"/>
        <v>0</v>
      </c>
      <c r="CI26" s="540">
        <f t="shared" si="45"/>
        <v>0</v>
      </c>
      <c r="CJ26" s="539">
        <f t="shared" si="45"/>
        <v>0</v>
      </c>
      <c r="CK26" s="539">
        <f t="shared" si="45"/>
        <v>0</v>
      </c>
      <c r="CL26" s="541">
        <f t="shared" si="45"/>
        <v>0</v>
      </c>
      <c r="CM26" s="539">
        <f t="shared" si="45"/>
        <v>0</v>
      </c>
      <c r="CN26" s="1128">
        <f t="shared" si="4"/>
        <v>0</v>
      </c>
      <c r="CO26" s="1129"/>
      <c r="CP26" s="1123">
        <f>IF(CN26=0,0,LOOKUP(CN26,ﾃﾞｰﾀ入力!$AR$13:'ﾃﾞｰﾀ入力'!$AR$34,ﾃﾞｰﾀ入力!$AS$13:'ﾃﾞｰﾀ入力'!$AS$34))</f>
        <v>0</v>
      </c>
      <c r="CQ26" s="1123"/>
      <c r="CR26" s="294">
        <f t="shared" si="5"/>
        <v>0</v>
      </c>
      <c r="CS26" s="294">
        <f t="shared" si="6"/>
        <v>0</v>
      </c>
      <c r="CT26" s="294">
        <f t="shared" si="7"/>
        <v>0</v>
      </c>
      <c r="CU26" s="295">
        <f t="shared" si="12"/>
        <v>0</v>
      </c>
      <c r="CV26" s="296">
        <f>IF(H26=0,0,LOOKUP(H26,ﾃﾞｰﾀ入力!$C$3:'ﾃﾞｰﾀ入力'!$C$52,ﾃﾞｰﾀ入力!$E$3:'ﾃﾞｰﾀ入力'!$E$51))</f>
        <v>0</v>
      </c>
      <c r="CW26" s="297">
        <f>IF(H26=0,0,LOOKUP(H26,ﾃﾞｰﾀ入力!$C$3:'ﾃﾞｰﾀ入力'!$C$52,ﾃﾞｰﾀ入力!$F$3:'ﾃﾞｰﾀ入力'!$F$51))</f>
        <v>0</v>
      </c>
      <c r="CY26" s="69"/>
      <c r="CZ26" s="69"/>
      <c r="DA26" s="69"/>
    </row>
    <row r="27" spans="1:105" ht="22.5" customHeight="1">
      <c r="A27" s="443">
        <f t="shared" si="8"/>
        <v>14</v>
      </c>
      <c r="B27" s="269" t="str">
        <f>ｼﾌﾄ原本!C18</f>
        <v>I.N</v>
      </c>
      <c r="C27" s="780" t="str">
        <f>ｼﾌﾄ原本!AG18</f>
        <v>X</v>
      </c>
      <c r="D27" s="435">
        <f>IF(COUNTIF($H$14:$H$30,14),VLOOKUP(14,$H$14:$CU$30,3,FALSE),0)</f>
        <v>0</v>
      </c>
      <c r="E27" s="423">
        <f>IF(COUNTIF($H$14:$H$30,14),VLOOKUP(14,$H$14:$CU$30,4,FALSE),0)</f>
        <v>0</v>
      </c>
      <c r="F27" s="430">
        <f>IF(COUNTIF($H$14:$H$30,14),VLOOKUP(14,$H$14:$CU$30,92,FALSE),0)</f>
        <v>0</v>
      </c>
      <c r="G27" s="431">
        <f>IF(COUNTIF($H$14:$H$30,14),VLOOKUP(14,$H$14:$CW$30,94,FALSE),0)</f>
        <v>0</v>
      </c>
      <c r="H27" s="787"/>
      <c r="I27" s="874">
        <f>IF(H27=0,0,LOOKUP(H27,ﾃﾞｰﾀ入力!$C$3:'ﾃﾞｰﾀ入力'!$C$40,ﾃﾞｰﾀ入力!$D$3:'ﾃﾞｰﾀ入力'!$D$40))</f>
        <v>0</v>
      </c>
      <c r="J27" s="790"/>
      <c r="K27" s="791"/>
      <c r="L27" s="632">
        <f>IF(AND(L$12&gt;=$J$27,L$12&lt;$K$27),"*",0)</f>
        <v>0</v>
      </c>
      <c r="M27" s="626">
        <f>IF(AND(M$12&gt;=$J$27,M$12&lt;$K$27),"*",0)</f>
        <v>0</v>
      </c>
      <c r="N27" s="627">
        <f>IF(AND(N$12&gt;=$J$27,N$12&lt;$K$27),"*",0)</f>
        <v>0</v>
      </c>
      <c r="O27" s="628">
        <f>IF(AND(O$12&gt;=$J$27,O$12&lt;$K$27),"*",0)</f>
        <v>0</v>
      </c>
      <c r="P27" s="537">
        <f>IF(AND(P$12&gt;=$J$27,P$12&lt;$K$27),"*",0)</f>
        <v>0</v>
      </c>
      <c r="Q27" s="539">
        <f t="shared" ref="Q27:AV27" si="46">IF(AND(Q12&gt;=$J$27,Q12&lt;$K$27),"*",0)</f>
        <v>0</v>
      </c>
      <c r="R27" s="541">
        <f t="shared" si="46"/>
        <v>0</v>
      </c>
      <c r="S27" s="539">
        <f t="shared" si="46"/>
        <v>0</v>
      </c>
      <c r="T27" s="537">
        <f t="shared" si="46"/>
        <v>0</v>
      </c>
      <c r="U27" s="538">
        <f t="shared" si="46"/>
        <v>0</v>
      </c>
      <c r="V27" s="539">
        <f t="shared" si="46"/>
        <v>0</v>
      </c>
      <c r="W27" s="540">
        <f t="shared" si="46"/>
        <v>0</v>
      </c>
      <c r="X27" s="539">
        <f t="shared" si="46"/>
        <v>0</v>
      </c>
      <c r="Y27" s="539">
        <f t="shared" si="46"/>
        <v>0</v>
      </c>
      <c r="Z27" s="541">
        <f t="shared" si="46"/>
        <v>0</v>
      </c>
      <c r="AA27" s="539">
        <f t="shared" si="46"/>
        <v>0</v>
      </c>
      <c r="AB27" s="537">
        <f t="shared" si="46"/>
        <v>0</v>
      </c>
      <c r="AC27" s="538">
        <f t="shared" si="46"/>
        <v>0</v>
      </c>
      <c r="AD27" s="539">
        <f t="shared" si="46"/>
        <v>0</v>
      </c>
      <c r="AE27" s="540">
        <f t="shared" si="46"/>
        <v>0</v>
      </c>
      <c r="AF27" s="539">
        <f t="shared" si="46"/>
        <v>0</v>
      </c>
      <c r="AG27" s="539">
        <f t="shared" si="46"/>
        <v>0</v>
      </c>
      <c r="AH27" s="541">
        <f t="shared" si="46"/>
        <v>0</v>
      </c>
      <c r="AI27" s="539">
        <f t="shared" si="46"/>
        <v>0</v>
      </c>
      <c r="AJ27" s="537">
        <f t="shared" si="46"/>
        <v>0</v>
      </c>
      <c r="AK27" s="538">
        <f t="shared" si="46"/>
        <v>0</v>
      </c>
      <c r="AL27" s="539">
        <f t="shared" si="46"/>
        <v>0</v>
      </c>
      <c r="AM27" s="540">
        <f t="shared" si="46"/>
        <v>0</v>
      </c>
      <c r="AN27" s="539">
        <f t="shared" si="46"/>
        <v>0</v>
      </c>
      <c r="AO27" s="539">
        <f t="shared" si="46"/>
        <v>0</v>
      </c>
      <c r="AP27" s="541">
        <f t="shared" si="46"/>
        <v>0</v>
      </c>
      <c r="AQ27" s="539">
        <f t="shared" si="46"/>
        <v>0</v>
      </c>
      <c r="AR27" s="537">
        <f t="shared" si="46"/>
        <v>0</v>
      </c>
      <c r="AS27" s="538">
        <f t="shared" si="46"/>
        <v>0</v>
      </c>
      <c r="AT27" s="539">
        <f t="shared" si="46"/>
        <v>0</v>
      </c>
      <c r="AU27" s="540">
        <f t="shared" si="46"/>
        <v>0</v>
      </c>
      <c r="AV27" s="539">
        <f t="shared" si="46"/>
        <v>0</v>
      </c>
      <c r="AW27" s="539">
        <f t="shared" ref="AW27:CB27" si="47">IF(AND(AW12&gt;=$J$27,AW12&lt;$K$27),"*",0)</f>
        <v>0</v>
      </c>
      <c r="AX27" s="541">
        <f t="shared" si="47"/>
        <v>0</v>
      </c>
      <c r="AY27" s="539">
        <f t="shared" si="47"/>
        <v>0</v>
      </c>
      <c r="AZ27" s="537">
        <f t="shared" si="47"/>
        <v>0</v>
      </c>
      <c r="BA27" s="538">
        <f t="shared" si="47"/>
        <v>0</v>
      </c>
      <c r="BB27" s="539">
        <f t="shared" si="47"/>
        <v>0</v>
      </c>
      <c r="BC27" s="540">
        <f t="shared" si="47"/>
        <v>0</v>
      </c>
      <c r="BD27" s="539">
        <f t="shared" si="47"/>
        <v>0</v>
      </c>
      <c r="BE27" s="539">
        <f t="shared" si="47"/>
        <v>0</v>
      </c>
      <c r="BF27" s="541">
        <f t="shared" si="47"/>
        <v>0</v>
      </c>
      <c r="BG27" s="539">
        <f t="shared" si="47"/>
        <v>0</v>
      </c>
      <c r="BH27" s="537">
        <f t="shared" si="47"/>
        <v>0</v>
      </c>
      <c r="BI27" s="538">
        <f t="shared" si="47"/>
        <v>0</v>
      </c>
      <c r="BJ27" s="539">
        <f t="shared" si="47"/>
        <v>0</v>
      </c>
      <c r="BK27" s="540">
        <f t="shared" si="47"/>
        <v>0</v>
      </c>
      <c r="BL27" s="539">
        <f t="shared" si="47"/>
        <v>0</v>
      </c>
      <c r="BM27" s="539">
        <f t="shared" si="47"/>
        <v>0</v>
      </c>
      <c r="BN27" s="541">
        <f t="shared" si="47"/>
        <v>0</v>
      </c>
      <c r="BO27" s="539">
        <f t="shared" si="47"/>
        <v>0</v>
      </c>
      <c r="BP27" s="537">
        <f t="shared" si="47"/>
        <v>0</v>
      </c>
      <c r="BQ27" s="538">
        <f t="shared" si="47"/>
        <v>0</v>
      </c>
      <c r="BR27" s="539">
        <f t="shared" si="47"/>
        <v>0</v>
      </c>
      <c r="BS27" s="540">
        <f t="shared" si="47"/>
        <v>0</v>
      </c>
      <c r="BT27" s="539">
        <f t="shared" si="47"/>
        <v>0</v>
      </c>
      <c r="BU27" s="539">
        <f t="shared" si="47"/>
        <v>0</v>
      </c>
      <c r="BV27" s="541">
        <f t="shared" si="47"/>
        <v>0</v>
      </c>
      <c r="BW27" s="539">
        <f t="shared" si="47"/>
        <v>0</v>
      </c>
      <c r="BX27" s="537">
        <f t="shared" si="47"/>
        <v>0</v>
      </c>
      <c r="BY27" s="538">
        <f t="shared" si="47"/>
        <v>0</v>
      </c>
      <c r="BZ27" s="539">
        <f t="shared" si="47"/>
        <v>0</v>
      </c>
      <c r="CA27" s="540">
        <f t="shared" si="47"/>
        <v>0</v>
      </c>
      <c r="CB27" s="539">
        <f t="shared" si="47"/>
        <v>0</v>
      </c>
      <c r="CC27" s="539">
        <f t="shared" ref="CC27:CM27" si="48">IF(AND(CC12&gt;=$J$27,CC12&lt;$K$27),"*",0)</f>
        <v>0</v>
      </c>
      <c r="CD27" s="541">
        <f t="shared" si="48"/>
        <v>0</v>
      </c>
      <c r="CE27" s="539">
        <f t="shared" si="48"/>
        <v>0</v>
      </c>
      <c r="CF27" s="537">
        <f t="shared" si="48"/>
        <v>0</v>
      </c>
      <c r="CG27" s="538">
        <f t="shared" si="48"/>
        <v>0</v>
      </c>
      <c r="CH27" s="539">
        <f t="shared" si="48"/>
        <v>0</v>
      </c>
      <c r="CI27" s="540">
        <f t="shared" si="48"/>
        <v>0</v>
      </c>
      <c r="CJ27" s="539">
        <f t="shared" si="48"/>
        <v>0</v>
      </c>
      <c r="CK27" s="539">
        <f t="shared" si="48"/>
        <v>0</v>
      </c>
      <c r="CL27" s="541">
        <f t="shared" si="48"/>
        <v>0</v>
      </c>
      <c r="CM27" s="539">
        <f t="shared" si="48"/>
        <v>0</v>
      </c>
      <c r="CN27" s="1128">
        <f t="shared" si="4"/>
        <v>0</v>
      </c>
      <c r="CO27" s="1129"/>
      <c r="CP27" s="1123">
        <f>IF(CN27=0,0,LOOKUP(CN27,ﾃﾞｰﾀ入力!$AR$13:'ﾃﾞｰﾀ入力'!$AR$34,ﾃﾞｰﾀ入力!$AS$13:'ﾃﾞｰﾀ入力'!$AS$34))</f>
        <v>0</v>
      </c>
      <c r="CQ27" s="1123"/>
      <c r="CR27" s="294">
        <f t="shared" si="5"/>
        <v>0</v>
      </c>
      <c r="CS27" s="294">
        <f t="shared" si="6"/>
        <v>0</v>
      </c>
      <c r="CT27" s="294">
        <f t="shared" si="7"/>
        <v>0</v>
      </c>
      <c r="CU27" s="295">
        <f t="shared" si="12"/>
        <v>0</v>
      </c>
      <c r="CV27" s="296">
        <f>IF(H27=0,0,LOOKUP(H27,ﾃﾞｰﾀ入力!$C$3:'ﾃﾞｰﾀ入力'!$C$52,ﾃﾞｰﾀ入力!$E$3:'ﾃﾞｰﾀ入力'!$E$51))</f>
        <v>0</v>
      </c>
      <c r="CW27" s="297">
        <f>IF(H27=0,0,LOOKUP(H27,ﾃﾞｰﾀ入力!$C$3:'ﾃﾞｰﾀ入力'!$C$52,ﾃﾞｰﾀ入力!$F$3:'ﾃﾞｰﾀ入力'!$F$51))</f>
        <v>0</v>
      </c>
      <c r="CY27" s="69"/>
      <c r="CZ27" s="69"/>
      <c r="DA27" s="69"/>
    </row>
    <row r="28" spans="1:105" ht="22.5" customHeight="1">
      <c r="A28" s="443">
        <f t="shared" si="8"/>
        <v>15</v>
      </c>
      <c r="B28" s="269" t="str">
        <f>ｼﾌﾄ原本!C19</f>
        <v>W.M</v>
      </c>
      <c r="C28" s="780" t="str">
        <f>ｼﾌﾄ原本!AG19</f>
        <v>X</v>
      </c>
      <c r="D28" s="435">
        <f>IF(COUNTIF($H$14:$H$30,15),VLOOKUP(15,$H$14:$CU$30,3,FALSE),0)</f>
        <v>0</v>
      </c>
      <c r="E28" s="423">
        <f>IF(COUNTIF($H$14:$H$30,15),VLOOKUP(15,$H$14:$CU$30,4,FALSE),0)</f>
        <v>0</v>
      </c>
      <c r="F28" s="426">
        <f>IF(COUNTIF($H$14:$H$30,15),VLOOKUP(15,$H$14:$CU$30,92,FALSE),0)</f>
        <v>0</v>
      </c>
      <c r="G28" s="436">
        <f>IF(COUNTIF($H$14:$H$30,15),VLOOKUP(15,$H$14:$CW$30,94,FALSE),0)</f>
        <v>0</v>
      </c>
      <c r="H28" s="787"/>
      <c r="I28" s="874">
        <f>IF(H28=0,0,LOOKUP(H28,ﾃﾞｰﾀ入力!$C$3:'ﾃﾞｰﾀ入力'!$C$40,ﾃﾞｰﾀ入力!$D$3:'ﾃﾞｰﾀ入力'!$D$40))</f>
        <v>0</v>
      </c>
      <c r="J28" s="794"/>
      <c r="K28" s="795"/>
      <c r="L28" s="632">
        <f t="shared" ref="L28:AQ28" si="49">IF(AND(L$12&gt;=$J$28,L$12&lt;$K$28),"*",0)</f>
        <v>0</v>
      </c>
      <c r="M28" s="626">
        <f t="shared" si="49"/>
        <v>0</v>
      </c>
      <c r="N28" s="627">
        <f t="shared" si="49"/>
        <v>0</v>
      </c>
      <c r="O28" s="628">
        <f t="shared" si="49"/>
        <v>0</v>
      </c>
      <c r="P28" s="537">
        <f t="shared" si="49"/>
        <v>0</v>
      </c>
      <c r="Q28" s="539">
        <f t="shared" si="49"/>
        <v>0</v>
      </c>
      <c r="R28" s="541">
        <f t="shared" si="49"/>
        <v>0</v>
      </c>
      <c r="S28" s="539">
        <f t="shared" si="49"/>
        <v>0</v>
      </c>
      <c r="T28" s="537">
        <f t="shared" si="49"/>
        <v>0</v>
      </c>
      <c r="U28" s="538">
        <f t="shared" si="49"/>
        <v>0</v>
      </c>
      <c r="V28" s="539">
        <f t="shared" si="49"/>
        <v>0</v>
      </c>
      <c r="W28" s="540">
        <f t="shared" si="49"/>
        <v>0</v>
      </c>
      <c r="X28" s="539">
        <f t="shared" si="49"/>
        <v>0</v>
      </c>
      <c r="Y28" s="539">
        <f t="shared" si="49"/>
        <v>0</v>
      </c>
      <c r="Z28" s="541">
        <f t="shared" si="49"/>
        <v>0</v>
      </c>
      <c r="AA28" s="539">
        <f t="shared" si="49"/>
        <v>0</v>
      </c>
      <c r="AB28" s="537">
        <f t="shared" si="49"/>
        <v>0</v>
      </c>
      <c r="AC28" s="538">
        <f t="shared" si="49"/>
        <v>0</v>
      </c>
      <c r="AD28" s="539">
        <f t="shared" si="49"/>
        <v>0</v>
      </c>
      <c r="AE28" s="540">
        <f t="shared" si="49"/>
        <v>0</v>
      </c>
      <c r="AF28" s="539">
        <f t="shared" si="49"/>
        <v>0</v>
      </c>
      <c r="AG28" s="539">
        <f t="shared" si="49"/>
        <v>0</v>
      </c>
      <c r="AH28" s="541">
        <f t="shared" si="49"/>
        <v>0</v>
      </c>
      <c r="AI28" s="539">
        <f t="shared" si="49"/>
        <v>0</v>
      </c>
      <c r="AJ28" s="537">
        <f t="shared" si="49"/>
        <v>0</v>
      </c>
      <c r="AK28" s="538">
        <f t="shared" si="49"/>
        <v>0</v>
      </c>
      <c r="AL28" s="539">
        <f t="shared" si="49"/>
        <v>0</v>
      </c>
      <c r="AM28" s="540">
        <f t="shared" si="49"/>
        <v>0</v>
      </c>
      <c r="AN28" s="539">
        <f t="shared" si="49"/>
        <v>0</v>
      </c>
      <c r="AO28" s="539">
        <f t="shared" si="49"/>
        <v>0</v>
      </c>
      <c r="AP28" s="541">
        <f t="shared" si="49"/>
        <v>0</v>
      </c>
      <c r="AQ28" s="539">
        <f t="shared" si="49"/>
        <v>0</v>
      </c>
      <c r="AR28" s="537">
        <f t="shared" ref="AR28:BW28" si="50">IF(AND(AR$12&gt;=$J$28,AR$12&lt;$K$28),"*",0)</f>
        <v>0</v>
      </c>
      <c r="AS28" s="538">
        <f t="shared" si="50"/>
        <v>0</v>
      </c>
      <c r="AT28" s="539">
        <f t="shared" si="50"/>
        <v>0</v>
      </c>
      <c r="AU28" s="540">
        <f t="shared" si="50"/>
        <v>0</v>
      </c>
      <c r="AV28" s="539">
        <f t="shared" si="50"/>
        <v>0</v>
      </c>
      <c r="AW28" s="539">
        <f t="shared" si="50"/>
        <v>0</v>
      </c>
      <c r="AX28" s="541">
        <f t="shared" si="50"/>
        <v>0</v>
      </c>
      <c r="AY28" s="539">
        <f t="shared" si="50"/>
        <v>0</v>
      </c>
      <c r="AZ28" s="537">
        <f t="shared" si="50"/>
        <v>0</v>
      </c>
      <c r="BA28" s="538">
        <f t="shared" si="50"/>
        <v>0</v>
      </c>
      <c r="BB28" s="539">
        <f t="shared" si="50"/>
        <v>0</v>
      </c>
      <c r="BC28" s="540">
        <f t="shared" si="50"/>
        <v>0</v>
      </c>
      <c r="BD28" s="539">
        <f t="shared" si="50"/>
        <v>0</v>
      </c>
      <c r="BE28" s="539">
        <f t="shared" si="50"/>
        <v>0</v>
      </c>
      <c r="BF28" s="541">
        <f t="shared" si="50"/>
        <v>0</v>
      </c>
      <c r="BG28" s="539">
        <f t="shared" si="50"/>
        <v>0</v>
      </c>
      <c r="BH28" s="537">
        <f t="shared" si="50"/>
        <v>0</v>
      </c>
      <c r="BI28" s="538">
        <f t="shared" si="50"/>
        <v>0</v>
      </c>
      <c r="BJ28" s="539">
        <f t="shared" si="50"/>
        <v>0</v>
      </c>
      <c r="BK28" s="540">
        <f t="shared" si="50"/>
        <v>0</v>
      </c>
      <c r="BL28" s="539">
        <f t="shared" si="50"/>
        <v>0</v>
      </c>
      <c r="BM28" s="539">
        <f t="shared" si="50"/>
        <v>0</v>
      </c>
      <c r="BN28" s="541">
        <f t="shared" si="50"/>
        <v>0</v>
      </c>
      <c r="BO28" s="539">
        <f t="shared" si="50"/>
        <v>0</v>
      </c>
      <c r="BP28" s="537">
        <f t="shared" si="50"/>
        <v>0</v>
      </c>
      <c r="BQ28" s="538">
        <f t="shared" si="50"/>
        <v>0</v>
      </c>
      <c r="BR28" s="539">
        <f t="shared" si="50"/>
        <v>0</v>
      </c>
      <c r="BS28" s="540">
        <f t="shared" si="50"/>
        <v>0</v>
      </c>
      <c r="BT28" s="539">
        <f t="shared" si="50"/>
        <v>0</v>
      </c>
      <c r="BU28" s="539">
        <f t="shared" si="50"/>
        <v>0</v>
      </c>
      <c r="BV28" s="541">
        <f t="shared" si="50"/>
        <v>0</v>
      </c>
      <c r="BW28" s="539">
        <f t="shared" si="50"/>
        <v>0</v>
      </c>
      <c r="BX28" s="537">
        <f t="shared" ref="BX28:CM28" si="51">IF(AND(BX$12&gt;=$J$28,BX$12&lt;$K$28),"*",0)</f>
        <v>0</v>
      </c>
      <c r="BY28" s="538">
        <f t="shared" si="51"/>
        <v>0</v>
      </c>
      <c r="BZ28" s="539">
        <f t="shared" si="51"/>
        <v>0</v>
      </c>
      <c r="CA28" s="540">
        <f t="shared" si="51"/>
        <v>0</v>
      </c>
      <c r="CB28" s="539">
        <f t="shared" si="51"/>
        <v>0</v>
      </c>
      <c r="CC28" s="539">
        <f t="shared" si="51"/>
        <v>0</v>
      </c>
      <c r="CD28" s="541">
        <f t="shared" si="51"/>
        <v>0</v>
      </c>
      <c r="CE28" s="539">
        <f t="shared" si="51"/>
        <v>0</v>
      </c>
      <c r="CF28" s="537">
        <f t="shared" si="51"/>
        <v>0</v>
      </c>
      <c r="CG28" s="538">
        <f t="shared" si="51"/>
        <v>0</v>
      </c>
      <c r="CH28" s="539">
        <f t="shared" si="51"/>
        <v>0</v>
      </c>
      <c r="CI28" s="540">
        <f t="shared" si="51"/>
        <v>0</v>
      </c>
      <c r="CJ28" s="539">
        <f t="shared" si="51"/>
        <v>0</v>
      </c>
      <c r="CK28" s="539">
        <f t="shared" si="51"/>
        <v>0</v>
      </c>
      <c r="CL28" s="541">
        <f t="shared" si="51"/>
        <v>0</v>
      </c>
      <c r="CM28" s="539">
        <f t="shared" si="51"/>
        <v>0</v>
      </c>
      <c r="CN28" s="1128">
        <f t="shared" si="4"/>
        <v>0</v>
      </c>
      <c r="CO28" s="1129"/>
      <c r="CP28" s="1123">
        <f>IF(CN28=0,0,LOOKUP(CN28,ﾃﾞｰﾀ入力!$AR$13:'ﾃﾞｰﾀ入力'!$AR$34,ﾃﾞｰﾀ入力!$AS$13:'ﾃﾞｰﾀ入力'!$AS$34))</f>
        <v>0</v>
      </c>
      <c r="CQ28" s="1123"/>
      <c r="CR28" s="294">
        <f t="shared" si="5"/>
        <v>0</v>
      </c>
      <c r="CS28" s="294">
        <f t="shared" si="6"/>
        <v>0</v>
      </c>
      <c r="CT28" s="294">
        <f t="shared" si="7"/>
        <v>0</v>
      </c>
      <c r="CU28" s="295">
        <f t="shared" si="12"/>
        <v>0</v>
      </c>
      <c r="CV28" s="296">
        <f>IF(H28=0,0,LOOKUP(H28,ﾃﾞｰﾀ入力!$C$3:'ﾃﾞｰﾀ入力'!$C$52,ﾃﾞｰﾀ入力!$E$3:'ﾃﾞｰﾀ入力'!$E$51))</f>
        <v>0</v>
      </c>
      <c r="CW28" s="297">
        <f>IF(H28=0,0,LOOKUP(H28,ﾃﾞｰﾀ入力!$C$3:'ﾃﾞｰﾀ入力'!$C$52,ﾃﾞｰﾀ入力!$F$3:'ﾃﾞｰﾀ入力'!$F$51))</f>
        <v>0</v>
      </c>
      <c r="CY28" s="69"/>
      <c r="CZ28" s="69"/>
      <c r="DA28" s="69"/>
    </row>
    <row r="29" spans="1:105" ht="22.5" customHeight="1">
      <c r="A29" s="443">
        <f t="shared" si="8"/>
        <v>16</v>
      </c>
      <c r="B29" s="269" t="str">
        <f>ｼﾌﾄ原本!C20</f>
        <v>Y.Y</v>
      </c>
      <c r="C29" s="780" t="str">
        <f>ｼﾌﾄ原本!AG20</f>
        <v>X</v>
      </c>
      <c r="D29" s="435">
        <f>IF(COUNTIF($H$14:$H$30,16),VLOOKUP(16,$H$14:$CU$30,3,FALSE),0)</f>
        <v>0</v>
      </c>
      <c r="E29" s="423">
        <f>IF(COUNTIF($H$14:$H$30,16),VLOOKUP(16,$H$14:$CU$30,4,FALSE),0)</f>
        <v>0</v>
      </c>
      <c r="F29" s="426">
        <f>IF(COUNTIF($H$14:$H$30,16),VLOOKUP(16,$H$14:$CU$30,92,FALSE),0)</f>
        <v>0</v>
      </c>
      <c r="G29" s="436">
        <f>IF(COUNTIF($H$14:$H$30,16),VLOOKUP(16,$H$14:$CW$30,94,FALSE),0)</f>
        <v>0</v>
      </c>
      <c r="H29" s="787"/>
      <c r="I29" s="874">
        <f>IF(H29=0,0,LOOKUP(H29,ﾃﾞｰﾀ入力!$C$3:'ﾃﾞｰﾀ入力'!$C$40,ﾃﾞｰﾀ入力!$D$3:'ﾃﾞｰﾀ入力'!$D$40))</f>
        <v>0</v>
      </c>
      <c r="J29" s="794"/>
      <c r="K29" s="795"/>
      <c r="L29" s="632">
        <f t="shared" ref="L29:AQ29" si="52">IF(AND(L$12&gt;=$J$29,L$12&lt;$K$29),"*",0)</f>
        <v>0</v>
      </c>
      <c r="M29" s="626">
        <f t="shared" si="52"/>
        <v>0</v>
      </c>
      <c r="N29" s="627">
        <f t="shared" si="52"/>
        <v>0</v>
      </c>
      <c r="O29" s="628">
        <f t="shared" si="52"/>
        <v>0</v>
      </c>
      <c r="P29" s="537">
        <f t="shared" si="52"/>
        <v>0</v>
      </c>
      <c r="Q29" s="539">
        <f t="shared" si="52"/>
        <v>0</v>
      </c>
      <c r="R29" s="541">
        <f t="shared" si="52"/>
        <v>0</v>
      </c>
      <c r="S29" s="539">
        <f t="shared" si="52"/>
        <v>0</v>
      </c>
      <c r="T29" s="537">
        <f t="shared" si="52"/>
        <v>0</v>
      </c>
      <c r="U29" s="538">
        <f t="shared" si="52"/>
        <v>0</v>
      </c>
      <c r="V29" s="539">
        <f t="shared" si="52"/>
        <v>0</v>
      </c>
      <c r="W29" s="540">
        <f t="shared" si="52"/>
        <v>0</v>
      </c>
      <c r="X29" s="539">
        <f t="shared" si="52"/>
        <v>0</v>
      </c>
      <c r="Y29" s="539">
        <f t="shared" si="52"/>
        <v>0</v>
      </c>
      <c r="Z29" s="541">
        <f t="shared" si="52"/>
        <v>0</v>
      </c>
      <c r="AA29" s="539">
        <f t="shared" si="52"/>
        <v>0</v>
      </c>
      <c r="AB29" s="537">
        <f t="shared" si="52"/>
        <v>0</v>
      </c>
      <c r="AC29" s="538">
        <f t="shared" si="52"/>
        <v>0</v>
      </c>
      <c r="AD29" s="539">
        <f t="shared" si="52"/>
        <v>0</v>
      </c>
      <c r="AE29" s="540">
        <f t="shared" si="52"/>
        <v>0</v>
      </c>
      <c r="AF29" s="539">
        <f t="shared" si="52"/>
        <v>0</v>
      </c>
      <c r="AG29" s="539">
        <f t="shared" si="52"/>
        <v>0</v>
      </c>
      <c r="AH29" s="541">
        <f t="shared" si="52"/>
        <v>0</v>
      </c>
      <c r="AI29" s="539">
        <f t="shared" si="52"/>
        <v>0</v>
      </c>
      <c r="AJ29" s="537">
        <f t="shared" si="52"/>
        <v>0</v>
      </c>
      <c r="AK29" s="538">
        <f t="shared" si="52"/>
        <v>0</v>
      </c>
      <c r="AL29" s="539">
        <f t="shared" si="52"/>
        <v>0</v>
      </c>
      <c r="AM29" s="540">
        <f t="shared" si="52"/>
        <v>0</v>
      </c>
      <c r="AN29" s="539">
        <f t="shared" si="52"/>
        <v>0</v>
      </c>
      <c r="AO29" s="539">
        <f t="shared" si="52"/>
        <v>0</v>
      </c>
      <c r="AP29" s="541">
        <f t="shared" si="52"/>
        <v>0</v>
      </c>
      <c r="AQ29" s="539">
        <f t="shared" si="52"/>
        <v>0</v>
      </c>
      <c r="AR29" s="537">
        <f t="shared" ref="AR29:BW29" si="53">IF(AND(AR$12&gt;=$J$29,AR$12&lt;$K$29),"*",0)</f>
        <v>0</v>
      </c>
      <c r="AS29" s="538">
        <f t="shared" si="53"/>
        <v>0</v>
      </c>
      <c r="AT29" s="539">
        <f t="shared" si="53"/>
        <v>0</v>
      </c>
      <c r="AU29" s="540">
        <f t="shared" si="53"/>
        <v>0</v>
      </c>
      <c r="AV29" s="539">
        <f t="shared" si="53"/>
        <v>0</v>
      </c>
      <c r="AW29" s="539">
        <f t="shared" si="53"/>
        <v>0</v>
      </c>
      <c r="AX29" s="541">
        <f t="shared" si="53"/>
        <v>0</v>
      </c>
      <c r="AY29" s="539">
        <f t="shared" si="53"/>
        <v>0</v>
      </c>
      <c r="AZ29" s="537">
        <f t="shared" si="53"/>
        <v>0</v>
      </c>
      <c r="BA29" s="538">
        <f t="shared" si="53"/>
        <v>0</v>
      </c>
      <c r="BB29" s="539">
        <f t="shared" si="53"/>
        <v>0</v>
      </c>
      <c r="BC29" s="540">
        <f t="shared" si="53"/>
        <v>0</v>
      </c>
      <c r="BD29" s="539">
        <f t="shared" si="53"/>
        <v>0</v>
      </c>
      <c r="BE29" s="539">
        <f t="shared" si="53"/>
        <v>0</v>
      </c>
      <c r="BF29" s="541">
        <f t="shared" si="53"/>
        <v>0</v>
      </c>
      <c r="BG29" s="539">
        <f t="shared" si="53"/>
        <v>0</v>
      </c>
      <c r="BH29" s="537">
        <f t="shared" si="53"/>
        <v>0</v>
      </c>
      <c r="BI29" s="538">
        <f t="shared" si="53"/>
        <v>0</v>
      </c>
      <c r="BJ29" s="539">
        <f t="shared" si="53"/>
        <v>0</v>
      </c>
      <c r="BK29" s="540">
        <f t="shared" si="53"/>
        <v>0</v>
      </c>
      <c r="BL29" s="539">
        <f t="shared" si="53"/>
        <v>0</v>
      </c>
      <c r="BM29" s="539">
        <f t="shared" si="53"/>
        <v>0</v>
      </c>
      <c r="BN29" s="541">
        <f t="shared" si="53"/>
        <v>0</v>
      </c>
      <c r="BO29" s="539">
        <f t="shared" si="53"/>
        <v>0</v>
      </c>
      <c r="BP29" s="537">
        <f t="shared" si="53"/>
        <v>0</v>
      </c>
      <c r="BQ29" s="538">
        <f t="shared" si="53"/>
        <v>0</v>
      </c>
      <c r="BR29" s="539">
        <f t="shared" si="53"/>
        <v>0</v>
      </c>
      <c r="BS29" s="540">
        <f t="shared" si="53"/>
        <v>0</v>
      </c>
      <c r="BT29" s="539">
        <f t="shared" si="53"/>
        <v>0</v>
      </c>
      <c r="BU29" s="539">
        <f t="shared" si="53"/>
        <v>0</v>
      </c>
      <c r="BV29" s="541">
        <f t="shared" si="53"/>
        <v>0</v>
      </c>
      <c r="BW29" s="539">
        <f t="shared" si="53"/>
        <v>0</v>
      </c>
      <c r="BX29" s="537">
        <f t="shared" ref="BX29:CM29" si="54">IF(AND(BX$12&gt;=$J$29,BX$12&lt;$K$29),"*",0)</f>
        <v>0</v>
      </c>
      <c r="BY29" s="538">
        <f t="shared" si="54"/>
        <v>0</v>
      </c>
      <c r="BZ29" s="539">
        <f t="shared" si="54"/>
        <v>0</v>
      </c>
      <c r="CA29" s="540">
        <f t="shared" si="54"/>
        <v>0</v>
      </c>
      <c r="CB29" s="539">
        <f t="shared" si="54"/>
        <v>0</v>
      </c>
      <c r="CC29" s="539">
        <f t="shared" si="54"/>
        <v>0</v>
      </c>
      <c r="CD29" s="541">
        <f t="shared" si="54"/>
        <v>0</v>
      </c>
      <c r="CE29" s="539">
        <f t="shared" si="54"/>
        <v>0</v>
      </c>
      <c r="CF29" s="537">
        <f t="shared" si="54"/>
        <v>0</v>
      </c>
      <c r="CG29" s="538">
        <f t="shared" si="54"/>
        <v>0</v>
      </c>
      <c r="CH29" s="539">
        <f t="shared" si="54"/>
        <v>0</v>
      </c>
      <c r="CI29" s="540">
        <f t="shared" si="54"/>
        <v>0</v>
      </c>
      <c r="CJ29" s="539">
        <f t="shared" si="54"/>
        <v>0</v>
      </c>
      <c r="CK29" s="539">
        <f t="shared" si="54"/>
        <v>0</v>
      </c>
      <c r="CL29" s="541">
        <f t="shared" si="54"/>
        <v>0</v>
      </c>
      <c r="CM29" s="539">
        <f t="shared" si="54"/>
        <v>0</v>
      </c>
      <c r="CN29" s="1128">
        <f t="shared" si="4"/>
        <v>0</v>
      </c>
      <c r="CO29" s="1129"/>
      <c r="CP29" s="1123">
        <f>IF(CN29=0,0,LOOKUP(CN29,ﾃﾞｰﾀ入力!$AR$13:'ﾃﾞｰﾀ入力'!$AR$34,ﾃﾞｰﾀ入力!$AS$13:'ﾃﾞｰﾀ入力'!$AS$34))</f>
        <v>0</v>
      </c>
      <c r="CQ29" s="1123"/>
      <c r="CR29" s="294">
        <f t="shared" si="5"/>
        <v>0</v>
      </c>
      <c r="CS29" s="294">
        <f t="shared" si="6"/>
        <v>0</v>
      </c>
      <c r="CT29" s="294">
        <f t="shared" si="7"/>
        <v>0</v>
      </c>
      <c r="CU29" s="295">
        <f t="shared" si="12"/>
        <v>0</v>
      </c>
      <c r="CV29" s="296">
        <f>IF(H29=0,0,LOOKUP(H29,ﾃﾞｰﾀ入力!$C$3:'ﾃﾞｰﾀ入力'!$C$52,ﾃﾞｰﾀ入力!$E$3:'ﾃﾞｰﾀ入力'!$E$51))</f>
        <v>0</v>
      </c>
      <c r="CW29" s="297">
        <f>IF(H29=0,0,LOOKUP(H29,ﾃﾞｰﾀ入力!$C$3:'ﾃﾞｰﾀ入力'!$C$52,ﾃﾞｰﾀ入力!$F$3:'ﾃﾞｰﾀ入力'!$F$51))</f>
        <v>0</v>
      </c>
      <c r="CY29" s="69"/>
      <c r="CZ29" s="69"/>
      <c r="DA29" s="69"/>
    </row>
    <row r="30" spans="1:105" ht="22.5" customHeight="1" thickBot="1">
      <c r="A30" s="443">
        <f t="shared" si="8"/>
        <v>17</v>
      </c>
      <c r="B30" s="269" t="str">
        <f>ｼﾌﾄ原本!C21</f>
        <v>S.U</v>
      </c>
      <c r="C30" s="780" t="str">
        <f>ｼﾌﾄ原本!AG21</f>
        <v>14-L</v>
      </c>
      <c r="D30" s="435">
        <f>IF(COUNTIF($H$14:$H$30,17),VLOOKUP(17,$H$14:$CU$30,3,FALSE),0)</f>
        <v>15</v>
      </c>
      <c r="E30" s="423">
        <f>IF(COUNTIF($H$14:$H$30,17),VLOOKUP(17,$H$14:$CU$30,4,FALSE),0)</f>
        <v>20</v>
      </c>
      <c r="F30" s="426">
        <f ca="1">IF(COUNTIF($H$14:$H$30,17),VLOOKUP(17,$H$14:$CU$30,92,FALSE),0)</f>
        <v>6130</v>
      </c>
      <c r="G30" s="436">
        <f ca="1">IF(COUNTIF($H$14:$H$30,17),VLOOKUP(17,$H$14:$CW$30,94,FALSE),0)</f>
        <v>418</v>
      </c>
      <c r="H30" s="787"/>
      <c r="I30" s="875">
        <f>IF(H30=0,0,LOOKUP(H30,ﾃﾞｰﾀ入力!$C$3:'ﾃﾞｰﾀ入力'!$C$40,ﾃﾞｰﾀ入力!$D$3:'ﾃﾞｰﾀ入力'!$D$40))</f>
        <v>0</v>
      </c>
      <c r="J30" s="796"/>
      <c r="K30" s="797"/>
      <c r="L30" s="657">
        <f t="shared" ref="L30:AQ30" si="55">IF(AND(L12&gt;=$J$30,L12&lt;$K$30),"*",0)</f>
        <v>0</v>
      </c>
      <c r="M30" s="658">
        <f t="shared" si="55"/>
        <v>0</v>
      </c>
      <c r="N30" s="659">
        <f t="shared" si="55"/>
        <v>0</v>
      </c>
      <c r="O30" s="660">
        <f t="shared" si="55"/>
        <v>0</v>
      </c>
      <c r="P30" s="552">
        <f t="shared" si="55"/>
        <v>0</v>
      </c>
      <c r="Q30" s="651">
        <f t="shared" si="55"/>
        <v>0</v>
      </c>
      <c r="R30" s="652">
        <f t="shared" si="55"/>
        <v>0</v>
      </c>
      <c r="S30" s="651">
        <f t="shared" si="55"/>
        <v>0</v>
      </c>
      <c r="T30" s="653">
        <f t="shared" si="55"/>
        <v>0</v>
      </c>
      <c r="U30" s="654">
        <f t="shared" si="55"/>
        <v>0</v>
      </c>
      <c r="V30" s="651">
        <f t="shared" si="55"/>
        <v>0</v>
      </c>
      <c r="W30" s="650">
        <f t="shared" si="55"/>
        <v>0</v>
      </c>
      <c r="X30" s="651">
        <f t="shared" si="55"/>
        <v>0</v>
      </c>
      <c r="Y30" s="651">
        <f t="shared" si="55"/>
        <v>0</v>
      </c>
      <c r="Z30" s="652">
        <f t="shared" si="55"/>
        <v>0</v>
      </c>
      <c r="AA30" s="651">
        <f t="shared" si="55"/>
        <v>0</v>
      </c>
      <c r="AB30" s="653">
        <f t="shared" si="55"/>
        <v>0</v>
      </c>
      <c r="AC30" s="654">
        <f t="shared" si="55"/>
        <v>0</v>
      </c>
      <c r="AD30" s="651">
        <f t="shared" si="55"/>
        <v>0</v>
      </c>
      <c r="AE30" s="650">
        <f t="shared" si="55"/>
        <v>0</v>
      </c>
      <c r="AF30" s="651">
        <f t="shared" si="55"/>
        <v>0</v>
      </c>
      <c r="AG30" s="651">
        <f t="shared" si="55"/>
        <v>0</v>
      </c>
      <c r="AH30" s="652">
        <f t="shared" si="55"/>
        <v>0</v>
      </c>
      <c r="AI30" s="651">
        <f t="shared" si="55"/>
        <v>0</v>
      </c>
      <c r="AJ30" s="653">
        <f t="shared" si="55"/>
        <v>0</v>
      </c>
      <c r="AK30" s="654">
        <f t="shared" si="55"/>
        <v>0</v>
      </c>
      <c r="AL30" s="651">
        <f t="shared" si="55"/>
        <v>0</v>
      </c>
      <c r="AM30" s="650">
        <f t="shared" si="55"/>
        <v>0</v>
      </c>
      <c r="AN30" s="651">
        <f t="shared" si="55"/>
        <v>0</v>
      </c>
      <c r="AO30" s="651">
        <f t="shared" si="55"/>
        <v>0</v>
      </c>
      <c r="AP30" s="652">
        <f t="shared" si="55"/>
        <v>0</v>
      </c>
      <c r="AQ30" s="651">
        <f t="shared" si="55"/>
        <v>0</v>
      </c>
      <c r="AR30" s="653">
        <f t="shared" ref="AR30:BW30" si="56">IF(AND(AR12&gt;=$J$30,AR12&lt;$K$30),"*",0)</f>
        <v>0</v>
      </c>
      <c r="AS30" s="654">
        <f t="shared" si="56"/>
        <v>0</v>
      </c>
      <c r="AT30" s="651">
        <f t="shared" si="56"/>
        <v>0</v>
      </c>
      <c r="AU30" s="650">
        <f t="shared" si="56"/>
        <v>0</v>
      </c>
      <c r="AV30" s="651">
        <f t="shared" si="56"/>
        <v>0</v>
      </c>
      <c r="AW30" s="651">
        <f t="shared" si="56"/>
        <v>0</v>
      </c>
      <c r="AX30" s="652">
        <f t="shared" si="56"/>
        <v>0</v>
      </c>
      <c r="AY30" s="651">
        <f t="shared" si="56"/>
        <v>0</v>
      </c>
      <c r="AZ30" s="653">
        <f t="shared" si="56"/>
        <v>0</v>
      </c>
      <c r="BA30" s="654">
        <f t="shared" si="56"/>
        <v>0</v>
      </c>
      <c r="BB30" s="651">
        <f t="shared" si="56"/>
        <v>0</v>
      </c>
      <c r="BC30" s="650">
        <f t="shared" si="56"/>
        <v>0</v>
      </c>
      <c r="BD30" s="651">
        <f t="shared" si="56"/>
        <v>0</v>
      </c>
      <c r="BE30" s="651">
        <f t="shared" si="56"/>
        <v>0</v>
      </c>
      <c r="BF30" s="652">
        <f t="shared" si="56"/>
        <v>0</v>
      </c>
      <c r="BG30" s="651">
        <f t="shared" si="56"/>
        <v>0</v>
      </c>
      <c r="BH30" s="653">
        <f t="shared" si="56"/>
        <v>0</v>
      </c>
      <c r="BI30" s="654">
        <f t="shared" si="56"/>
        <v>0</v>
      </c>
      <c r="BJ30" s="651">
        <f t="shared" si="56"/>
        <v>0</v>
      </c>
      <c r="BK30" s="650">
        <f t="shared" si="56"/>
        <v>0</v>
      </c>
      <c r="BL30" s="651">
        <f t="shared" si="56"/>
        <v>0</v>
      </c>
      <c r="BM30" s="651">
        <f t="shared" si="56"/>
        <v>0</v>
      </c>
      <c r="BN30" s="652">
        <f t="shared" si="56"/>
        <v>0</v>
      </c>
      <c r="BO30" s="651">
        <f t="shared" si="56"/>
        <v>0</v>
      </c>
      <c r="BP30" s="653">
        <f t="shared" si="56"/>
        <v>0</v>
      </c>
      <c r="BQ30" s="654">
        <f t="shared" si="56"/>
        <v>0</v>
      </c>
      <c r="BR30" s="651">
        <f t="shared" si="56"/>
        <v>0</v>
      </c>
      <c r="BS30" s="650">
        <f t="shared" si="56"/>
        <v>0</v>
      </c>
      <c r="BT30" s="651">
        <f t="shared" si="56"/>
        <v>0</v>
      </c>
      <c r="BU30" s="651">
        <f t="shared" si="56"/>
        <v>0</v>
      </c>
      <c r="BV30" s="652">
        <f t="shared" si="56"/>
        <v>0</v>
      </c>
      <c r="BW30" s="651">
        <f t="shared" si="56"/>
        <v>0</v>
      </c>
      <c r="BX30" s="653">
        <f t="shared" ref="BX30:CM30" si="57">IF(AND(BX12&gt;=$J$30,BX12&lt;$K$30),"*",0)</f>
        <v>0</v>
      </c>
      <c r="BY30" s="654">
        <f t="shared" si="57"/>
        <v>0</v>
      </c>
      <c r="BZ30" s="651">
        <f t="shared" si="57"/>
        <v>0</v>
      </c>
      <c r="CA30" s="650">
        <f t="shared" si="57"/>
        <v>0</v>
      </c>
      <c r="CB30" s="651">
        <f t="shared" si="57"/>
        <v>0</v>
      </c>
      <c r="CC30" s="651">
        <f t="shared" si="57"/>
        <v>0</v>
      </c>
      <c r="CD30" s="652">
        <f t="shared" si="57"/>
        <v>0</v>
      </c>
      <c r="CE30" s="651">
        <f t="shared" si="57"/>
        <v>0</v>
      </c>
      <c r="CF30" s="653">
        <f t="shared" si="57"/>
        <v>0</v>
      </c>
      <c r="CG30" s="654">
        <f t="shared" si="57"/>
        <v>0</v>
      </c>
      <c r="CH30" s="651">
        <f t="shared" si="57"/>
        <v>0</v>
      </c>
      <c r="CI30" s="650">
        <f t="shared" si="57"/>
        <v>0</v>
      </c>
      <c r="CJ30" s="651">
        <f t="shared" si="57"/>
        <v>0</v>
      </c>
      <c r="CK30" s="651">
        <f t="shared" si="57"/>
        <v>0</v>
      </c>
      <c r="CL30" s="652">
        <f t="shared" si="57"/>
        <v>0</v>
      </c>
      <c r="CM30" s="651">
        <f t="shared" si="57"/>
        <v>0</v>
      </c>
      <c r="CN30" s="1393">
        <f t="shared" si="4"/>
        <v>0</v>
      </c>
      <c r="CO30" s="1394"/>
      <c r="CP30" s="1392">
        <f>IF(CN30=0,0,LOOKUP(CN30,ﾃﾞｰﾀ入力!$AR$13:'ﾃﾞｰﾀ入力'!$AR$34,ﾃﾞｰﾀ入力!$AS$13:'ﾃﾞｰﾀ入力'!$AS$34))</f>
        <v>0</v>
      </c>
      <c r="CQ30" s="1392"/>
      <c r="CR30" s="307">
        <f t="shared" si="5"/>
        <v>0</v>
      </c>
      <c r="CS30" s="307">
        <f t="shared" si="6"/>
        <v>0</v>
      </c>
      <c r="CT30" s="307">
        <f t="shared" si="7"/>
        <v>0</v>
      </c>
      <c r="CU30" s="308">
        <f t="shared" si="12"/>
        <v>0</v>
      </c>
      <c r="CV30" s="309">
        <f>IF(H30=0,0,LOOKUP(H30,ﾃﾞｰﾀ入力!$C$3:'ﾃﾞｰﾀ入力'!$C$52,ﾃﾞｰﾀ入力!$E$3:'ﾃﾞｰﾀ入力'!$E$51))</f>
        <v>0</v>
      </c>
      <c r="CW30" s="310">
        <f>IF(H30=0,0,LOOKUP(H30,ﾃﾞｰﾀ入力!$C$3:'ﾃﾞｰﾀ入力'!$C$52,ﾃﾞｰﾀ入力!$F$3:'ﾃﾞｰﾀ入力'!$F$51))</f>
        <v>0</v>
      </c>
      <c r="CY30" s="69"/>
      <c r="CZ30" s="69"/>
      <c r="DA30" s="69"/>
    </row>
    <row r="31" spans="1:105" ht="22.5" customHeight="1" thickBot="1">
      <c r="A31" s="443">
        <f t="shared" si="8"/>
        <v>18</v>
      </c>
      <c r="B31" s="269" t="str">
        <f>ｼﾌﾄ原本!C22</f>
        <v>A.A</v>
      </c>
      <c r="C31" s="780" t="str">
        <f>ｼﾌﾄ原本!AG22</f>
        <v>X</v>
      </c>
      <c r="D31" s="435">
        <f>IF(COUNTIF($H$14:$H$30,18),VLOOKUP(18,$H$14:$CU$30,3,FALSE),0)</f>
        <v>0</v>
      </c>
      <c r="E31" s="429">
        <f>IF(COUNTIF($H$14:$H$30,18),VLOOKUP(18,$H$14:$CU$30,4,FALSE),0)</f>
        <v>0</v>
      </c>
      <c r="F31" s="430">
        <f>IF(COUNTIF($H$14:$H$30,18),VLOOKUP(18,$H$14:$CU$30,92,FALSE),0)</f>
        <v>0</v>
      </c>
      <c r="G31" s="431">
        <f>IF(COUNTIF($H$14:$H$30,18),VLOOKUP(18,$H$14:$CW$30,94,FALSE),0)</f>
        <v>0</v>
      </c>
      <c r="I31" s="311">
        <f>COUNT(H14:H30)</f>
        <v>9</v>
      </c>
      <c r="J31" s="847" t="s">
        <v>187</v>
      </c>
      <c r="K31" s="848"/>
      <c r="L31" s="1391">
        <f>(68-COUNT(L$14:O$30))/4</f>
        <v>0</v>
      </c>
      <c r="M31" s="1391"/>
      <c r="N31" s="1391"/>
      <c r="O31" s="1391"/>
      <c r="P31" s="1391">
        <f>(68-COUNT(P$14:S$30))/4</f>
        <v>0</v>
      </c>
      <c r="Q31" s="1391"/>
      <c r="R31" s="1391"/>
      <c r="S31" s="1391"/>
      <c r="T31" s="1391">
        <f>(68-COUNT(T$14:W$30))/4</f>
        <v>0.25</v>
      </c>
      <c r="U31" s="1391"/>
      <c r="V31" s="1391"/>
      <c r="W31" s="1391"/>
      <c r="X31" s="1391">
        <f>(68-COUNT(X$14:AA$30))/4</f>
        <v>3</v>
      </c>
      <c r="Y31" s="1391"/>
      <c r="Z31" s="1391"/>
      <c r="AA31" s="1391"/>
      <c r="AB31" s="1391">
        <f>(68-COUNT(AB$14:AE$30))/4</f>
        <v>4</v>
      </c>
      <c r="AC31" s="1391"/>
      <c r="AD31" s="1391"/>
      <c r="AE31" s="1391"/>
      <c r="AF31" s="1391">
        <f>(68-COUNT(AF$14:AI$30))/4</f>
        <v>5</v>
      </c>
      <c r="AG31" s="1391"/>
      <c r="AH31" s="1391"/>
      <c r="AI31" s="1391"/>
      <c r="AJ31" s="1391">
        <f>(68-COUNT(AJ$14:AM$30))/4</f>
        <v>5</v>
      </c>
      <c r="AK31" s="1391"/>
      <c r="AL31" s="1391"/>
      <c r="AM31" s="1391"/>
      <c r="AN31" s="1391">
        <f>(68-COUNT(AN$14:AQ$30))/4</f>
        <v>5</v>
      </c>
      <c r="AO31" s="1391"/>
      <c r="AP31" s="1391"/>
      <c r="AQ31" s="1391"/>
      <c r="AR31" s="1391">
        <f>(68-COUNT(AR$14:AU$30))/4</f>
        <v>5</v>
      </c>
      <c r="AS31" s="1391"/>
      <c r="AT31" s="1391"/>
      <c r="AU31" s="1391"/>
      <c r="AV31" s="1391">
        <f>(68-COUNT(AV$14:AY$30))/4</f>
        <v>5</v>
      </c>
      <c r="AW31" s="1391"/>
      <c r="AX31" s="1391"/>
      <c r="AY31" s="1391"/>
      <c r="AZ31" s="1391">
        <f>(68-COUNT(AZ$14:BC$30))/4</f>
        <v>6</v>
      </c>
      <c r="BA31" s="1391"/>
      <c r="BB31" s="1391"/>
      <c r="BC31" s="1391"/>
      <c r="BD31" s="1391">
        <f>(68-COUNT(BD$14:BG$30))/4</f>
        <v>6</v>
      </c>
      <c r="BE31" s="1391"/>
      <c r="BF31" s="1391"/>
      <c r="BG31" s="1391"/>
      <c r="BH31" s="1391">
        <f>(68-COUNT(BH$14:BK$30))/4</f>
        <v>6</v>
      </c>
      <c r="BI31" s="1391"/>
      <c r="BJ31" s="1391"/>
      <c r="BK31" s="1391"/>
      <c r="BL31" s="1391">
        <f>(68-COUNT(BL$14:BO$30))/4</f>
        <v>4</v>
      </c>
      <c r="BM31" s="1391"/>
      <c r="BN31" s="1391"/>
      <c r="BO31" s="1391"/>
      <c r="BP31" s="1391">
        <f>(68-COUNT(BP$14:BS$30))/4</f>
        <v>4</v>
      </c>
      <c r="BQ31" s="1391"/>
      <c r="BR31" s="1391"/>
      <c r="BS31" s="1391"/>
      <c r="BT31" s="1391">
        <f>(68-COUNT(BT$14:BW$30))/4</f>
        <v>3</v>
      </c>
      <c r="BU31" s="1391"/>
      <c r="BV31" s="1391"/>
      <c r="BW31" s="1391"/>
      <c r="BX31" s="1391">
        <f>(68-COUNT(BX$14:CA$30))/4</f>
        <v>3</v>
      </c>
      <c r="BY31" s="1391"/>
      <c r="BZ31" s="1391"/>
      <c r="CA31" s="1391"/>
      <c r="CB31" s="1391">
        <f>(68-COUNT(CB$14:CE$30))/4</f>
        <v>1.5</v>
      </c>
      <c r="CC31" s="1391"/>
      <c r="CD31" s="1391"/>
      <c r="CE31" s="1391"/>
      <c r="CF31" s="1391">
        <f>(68-COUNT(CF$14:CI$30))/4</f>
        <v>0</v>
      </c>
      <c r="CG31" s="1391"/>
      <c r="CH31" s="1391"/>
      <c r="CI31" s="1391"/>
      <c r="CJ31" s="1391">
        <f>(68-COUNT(CJ$14:CM$30))/4</f>
        <v>0</v>
      </c>
      <c r="CK31" s="1391"/>
      <c r="CL31" s="1391"/>
      <c r="CM31" s="1395"/>
      <c r="CN31" s="1159">
        <f>SUM(CN14:CN30)</f>
        <v>65.75</v>
      </c>
      <c r="CO31" s="1160"/>
      <c r="CP31" s="1141">
        <f>SUM(CP14:CP30)</f>
        <v>60</v>
      </c>
      <c r="CQ31" s="1141"/>
      <c r="CR31" s="312">
        <f>SUM(CR14:CR30)</f>
        <v>1.5</v>
      </c>
      <c r="CS31" s="312">
        <f>SUM(CS14:CS30)</f>
        <v>1.5</v>
      </c>
      <c r="CT31" s="312">
        <f>SUM(CT14:CT30)</f>
        <v>0.5</v>
      </c>
      <c r="CU31" s="313">
        <f ca="1">SUM(CU14:CU30)</f>
        <v>77892.875</v>
      </c>
      <c r="CV31" s="314"/>
      <c r="CW31" s="315">
        <f ca="1">SUM(CW14:CW30)</f>
        <v>5797</v>
      </c>
      <c r="CY31" s="69"/>
      <c r="CZ31" s="69"/>
      <c r="DA31" s="69"/>
    </row>
    <row r="32" spans="1:105" ht="22.5" customHeight="1" thickBot="1">
      <c r="A32" s="443">
        <f t="shared" si="8"/>
        <v>19</v>
      </c>
      <c r="B32" s="269" t="str">
        <f>ｼﾌﾄ原本!C23</f>
        <v>E.U</v>
      </c>
      <c r="C32" s="780" t="str">
        <f>ｼﾌﾄ原本!AG23</f>
        <v>F</v>
      </c>
      <c r="D32" s="435">
        <f>IF(COUNTIF($H$14:$H$30,19),VLOOKUP(19,$H$14:$CU$30,3,FALSE),0)</f>
        <v>16</v>
      </c>
      <c r="E32" s="429">
        <f>IF(COUNTIF($H$14:$H$30,19),VLOOKUP(19,$H$14:$CU$30,4,FALSE),0)</f>
        <v>22</v>
      </c>
      <c r="F32" s="430">
        <f ca="1">IF(COUNTIF($H$14:$H$30,19),VLOOKUP(19,$H$14:$CU$30,92,FALSE),0)</f>
        <v>7049.5</v>
      </c>
      <c r="G32" s="431">
        <f ca="1">IF(COUNTIF($H$14:$H$30,19),VLOOKUP(19,$H$14:$CW$30,94,FALSE),0)</f>
        <v>816</v>
      </c>
      <c r="I32" s="316"/>
      <c r="J32" s="1496" t="s">
        <v>188</v>
      </c>
      <c r="K32" s="1497"/>
      <c r="L32" s="1300" t="str">
        <f>IF(ISERROR(L3*1000/(L31-L8-L10)),"",(L3*1000/(L31-L8-L10)))</f>
        <v/>
      </c>
      <c r="M32" s="1300"/>
      <c r="N32" s="1300"/>
      <c r="O32" s="1300"/>
      <c r="P32" s="1300" t="str">
        <f>IF(ISERROR(P3*1000/(P31-P8-P10)),"",(P3*1000/(P31-P8-P10)))</f>
        <v/>
      </c>
      <c r="Q32" s="1300"/>
      <c r="R32" s="1300"/>
      <c r="S32" s="1300"/>
      <c r="T32" s="1300">
        <f>IF(ISERROR(T3*1000/(T31-T8-T10)),"",(T3*1000/(T31-T8-T10)))</f>
        <v>0</v>
      </c>
      <c r="U32" s="1300"/>
      <c r="V32" s="1300"/>
      <c r="W32" s="1300"/>
      <c r="X32" s="1300">
        <f>IF(ISERROR(X3*1000/(X31-X8-X10)),"",X3*1000/(X31-X8-X10))</f>
        <v>0</v>
      </c>
      <c r="Y32" s="1300"/>
      <c r="Z32" s="1300"/>
      <c r="AA32" s="1300"/>
      <c r="AB32" s="1300">
        <f>IF(ISERROR(AB3*1000/(AB31-AB8-AB10)),"",AB3*1000/(AB31-AB8-AB10))</f>
        <v>4000</v>
      </c>
      <c r="AC32" s="1300"/>
      <c r="AD32" s="1300"/>
      <c r="AE32" s="1300"/>
      <c r="AF32" s="1300">
        <f>IF(ISERROR(AF3*1000/(AF31-AF8-AF10)),"",AF3*1000/(AF31-AF8-AF10))</f>
        <v>4200</v>
      </c>
      <c r="AG32" s="1300"/>
      <c r="AH32" s="1300"/>
      <c r="AI32" s="1300"/>
      <c r="AJ32" s="1300">
        <f>IF(ISERROR(AJ3*1000/(AJ31-AJ8-AJ10)),"",AJ3*1000/(AJ31-AJ8-AJ10))</f>
        <v>5000</v>
      </c>
      <c r="AK32" s="1300"/>
      <c r="AL32" s="1300"/>
      <c r="AM32" s="1300"/>
      <c r="AN32" s="1300">
        <f>IF(ISERROR(AN3*1000/(AN31-AN8-AN10)),"",AN3*1000/(AN31-AN8-AN10))</f>
        <v>7200</v>
      </c>
      <c r="AO32" s="1300"/>
      <c r="AP32" s="1300"/>
      <c r="AQ32" s="1300"/>
      <c r="AR32" s="1300">
        <f>IF(ISERROR(AR3*1000/(AR31-AR8-AR10)),"",AR3*1000/(AR31-AR8-AR10))</f>
        <v>8600</v>
      </c>
      <c r="AS32" s="1300"/>
      <c r="AT32" s="1300"/>
      <c r="AU32" s="1300"/>
      <c r="AV32" s="1300">
        <f>IF(ISERROR(AV3*1000/(AV31-AV8-AV10)),"",AV3*1000/(AV31-AV8-AV10))</f>
        <v>10800</v>
      </c>
      <c r="AW32" s="1300"/>
      <c r="AX32" s="1300"/>
      <c r="AY32" s="1300"/>
      <c r="AZ32" s="1300">
        <f>IF(ISERROR(AZ3*1000/(AZ31-AZ8-AZ10)),"",AZ3*1000/(AZ31-AZ8-AZ10))</f>
        <v>8666.6666666666661</v>
      </c>
      <c r="BA32" s="1300"/>
      <c r="BB32" s="1300"/>
      <c r="BC32" s="1300"/>
      <c r="BD32" s="1300">
        <f>IF(ISERROR(BD3*1000/(BD31-BD8-BD10)),"",BD3*1000/(BD31-BD8-BD10))</f>
        <v>8666.6666666666661</v>
      </c>
      <c r="BE32" s="1300"/>
      <c r="BF32" s="1300"/>
      <c r="BG32" s="1300"/>
      <c r="BH32" s="1300">
        <f>IF(ISERROR(BH3*1000/(BH31-BH8-BH10)),"",BH3*1000/(BH31-BH8-BH10))</f>
        <v>5333.333333333333</v>
      </c>
      <c r="BI32" s="1300"/>
      <c r="BJ32" s="1300"/>
      <c r="BK32" s="1300"/>
      <c r="BL32" s="1300">
        <f>IF(ISERROR(BL3*1000/(BL31-BL8-BL10)),"",BL3*1000/(BL31-BL8-BL10))</f>
        <v>6500</v>
      </c>
      <c r="BM32" s="1300"/>
      <c r="BN32" s="1300"/>
      <c r="BO32" s="1300"/>
      <c r="BP32" s="1300">
        <f>IF(ISERROR(BP3*1000/(BP31-BP8-BP10)),"",BP3*1000/(BP31-BP8-BP10))</f>
        <v>5250</v>
      </c>
      <c r="BQ32" s="1300"/>
      <c r="BR32" s="1300"/>
      <c r="BS32" s="1300"/>
      <c r="BT32" s="1300">
        <f>IF(ISERROR(BT3*1000/(BT31-BT8-BT10)),"",BT3*1000/(BT31-BT8-BT10))</f>
        <v>5000</v>
      </c>
      <c r="BU32" s="1300"/>
      <c r="BV32" s="1300"/>
      <c r="BW32" s="1300"/>
      <c r="BX32" s="1300">
        <f>IF(ISERROR(BX3*1000/(BX31-BX8-BX10)),"",BX3*1000/(BX31-BX8-BX10))</f>
        <v>2333.3333333333335</v>
      </c>
      <c r="BY32" s="1300"/>
      <c r="BZ32" s="1300"/>
      <c r="CA32" s="1300"/>
      <c r="CB32" s="1300">
        <f>IF(ISERROR(CB3*1000/(CB31-CB8-CB10)),"",CB3*1000/(CB31-CB8-CB10))</f>
        <v>0</v>
      </c>
      <c r="CC32" s="1300"/>
      <c r="CD32" s="1300"/>
      <c r="CE32" s="1300"/>
      <c r="CF32" s="1300" t="str">
        <f>IF(ISERROR(CF3*1000/(CF31-CF8-CF10)),"",(CF3*1000/(CF31-CF8-CF10)))</f>
        <v/>
      </c>
      <c r="CG32" s="1300"/>
      <c r="CH32" s="1300"/>
      <c r="CI32" s="1300"/>
      <c r="CJ32" s="1300" t="str">
        <f>IF(ISERROR(CJ3*1000/(CJ31-CJ8-CJ10)),"",(CJ3*1000/(CJ31-CJ8-CJ10)))</f>
        <v/>
      </c>
      <c r="CK32" s="1300"/>
      <c r="CL32" s="1300"/>
      <c r="CM32" s="1347"/>
      <c r="CN32" s="238"/>
      <c r="CO32" s="238"/>
      <c r="CP32" s="64"/>
      <c r="CT32" s="64"/>
      <c r="CU32" s="64"/>
      <c r="CV32" s="64"/>
    </row>
    <row r="33" spans="1:126" ht="22.5" customHeight="1" thickBot="1">
      <c r="A33" s="443">
        <f t="shared" si="8"/>
        <v>20</v>
      </c>
      <c r="B33" s="269" t="str">
        <f>ｼﾌﾄ原本!C24</f>
        <v>S.S</v>
      </c>
      <c r="C33" s="780" t="str">
        <f>ｼﾌﾄ原本!AG24</f>
        <v>17-L</v>
      </c>
      <c r="D33" s="435">
        <f>IF(COUNTIF($H$14:$H$30,20),VLOOKUP(20,$H$14:$CU$30,3,FALSE),0)</f>
        <v>17</v>
      </c>
      <c r="E33" s="429">
        <f>IF(COUNTIF($H$14:$H$30,20),VLOOKUP(20,$H$14:$CU$30,4,FALSE),0)</f>
        <v>22.75</v>
      </c>
      <c r="F33" s="430">
        <f ca="1">IF(COUNTIF($H$14:$H$30,20),VLOOKUP(20,$H$14:$CU$30,92,FALSE),0)</f>
        <v>6666.375</v>
      </c>
      <c r="G33" s="431">
        <f ca="1">IF(COUNTIF($H$14:$H$30,20),VLOOKUP(20,$H$14:$CW$30,94,FALSE),0)</f>
        <v>320</v>
      </c>
      <c r="I33" s="225"/>
      <c r="J33" s="837"/>
      <c r="K33" s="838"/>
      <c r="L33" s="384"/>
      <c r="M33" s="172"/>
      <c r="N33" s="64"/>
      <c r="O33" s="64"/>
      <c r="P33" s="64"/>
      <c r="Q33" s="69"/>
      <c r="R33" s="69"/>
      <c r="S33" s="69"/>
      <c r="AB33" s="1360">
        <v>1</v>
      </c>
      <c r="AC33" s="1360"/>
      <c r="AD33" s="1360"/>
      <c r="AE33" s="1360"/>
      <c r="AF33" s="1361" t="s">
        <v>60</v>
      </c>
      <c r="AG33" s="1361"/>
      <c r="AH33" s="1361"/>
      <c r="AI33" s="1361"/>
      <c r="CP33" s="64"/>
      <c r="CT33" s="64"/>
      <c r="CU33" s="64"/>
      <c r="CV33" s="64"/>
    </row>
    <row r="34" spans="1:126" ht="22.5" customHeight="1" thickBot="1">
      <c r="A34" s="443">
        <f t="shared" si="8"/>
        <v>21</v>
      </c>
      <c r="B34" s="269" t="str">
        <f>ｼﾌﾄ原本!C25</f>
        <v>S.K</v>
      </c>
      <c r="C34" s="780" t="str">
        <f>ｼﾌﾄ原本!AG25</f>
        <v>F</v>
      </c>
      <c r="D34" s="435">
        <f>IF(COUNTIF($H$14:$H$30,21),VLOOKUP(21,$H$14:$CU$30,3,FALSE),0)</f>
        <v>8</v>
      </c>
      <c r="E34" s="429">
        <f>IF(COUNTIF($H$14:$H$30,21),VLOOKUP(21,$H$14:$CU$30,4,FALSE),0)</f>
        <v>16</v>
      </c>
      <c r="F34" s="430">
        <f ca="1">IF(COUNTIF($H$14:$H$30,21),VLOOKUP(21,$H$14:$CU$30,92,FALSE),0)</f>
        <v>8888.5</v>
      </c>
      <c r="G34" s="431">
        <f ca="1">IF(COUNTIF($H$14:$H$30,21),VLOOKUP(21,$H$14:$CW$30,94,FALSE),0)</f>
        <v>682</v>
      </c>
      <c r="I34" s="317"/>
      <c r="J34" s="1504" t="s">
        <v>189</v>
      </c>
      <c r="K34" s="1505"/>
      <c r="L34" s="1197" t="s">
        <v>190</v>
      </c>
      <c r="M34" s="1197"/>
      <c r="N34" s="1197"/>
      <c r="O34" s="1197"/>
      <c r="P34" s="1197"/>
      <c r="Q34" s="1197"/>
      <c r="R34" s="1197"/>
      <c r="S34" s="1197"/>
      <c r="T34" s="1197"/>
      <c r="U34" s="1197"/>
      <c r="V34" s="1197"/>
      <c r="W34" s="1197"/>
      <c r="Z34" s="1193" t="s">
        <v>59</v>
      </c>
      <c r="AA34" s="1153"/>
      <c r="AB34" s="1153"/>
      <c r="AC34" s="1153"/>
      <c r="AD34" s="1153"/>
      <c r="AE34" s="1153"/>
      <c r="AF34" s="1153"/>
      <c r="AG34" s="1153"/>
      <c r="AH34" s="1153"/>
      <c r="AI34" s="1153"/>
      <c r="AJ34" s="1153"/>
      <c r="AK34" s="1153"/>
      <c r="AL34" s="1153"/>
      <c r="AM34" s="1153"/>
      <c r="AN34" s="1153"/>
      <c r="AO34" s="1153"/>
      <c r="AP34" s="1153"/>
      <c r="AQ34" s="1153"/>
      <c r="AR34" s="1153"/>
      <c r="AS34" s="1153"/>
      <c r="AT34" s="1153"/>
      <c r="AU34" s="1153"/>
      <c r="AV34" s="1153"/>
      <c r="AW34" s="1153"/>
      <c r="AX34" s="1153"/>
      <c r="AY34" s="1153"/>
      <c r="AZ34" s="1153"/>
      <c r="BA34" s="1153"/>
      <c r="BB34" s="1153"/>
      <c r="BC34" s="1153"/>
      <c r="BD34" s="1153"/>
      <c r="BE34" s="1153"/>
      <c r="BF34" s="1153"/>
      <c r="BG34" s="1154"/>
      <c r="BH34" s="1152" t="s">
        <v>1</v>
      </c>
      <c r="BI34" s="1153"/>
      <c r="BJ34" s="1153"/>
      <c r="BK34" s="1153"/>
      <c r="BL34" s="1153"/>
      <c r="BM34" s="1153"/>
      <c r="BN34" s="1153"/>
      <c r="BO34" s="1153"/>
      <c r="BP34" s="1153"/>
      <c r="BQ34" s="1153"/>
      <c r="BR34" s="1153"/>
      <c r="BS34" s="1153"/>
      <c r="BT34" s="1153"/>
      <c r="BU34" s="1154"/>
      <c r="BV34" s="1152" t="s">
        <v>11</v>
      </c>
      <c r="BW34" s="1153"/>
      <c r="BX34" s="1153"/>
      <c r="BY34" s="1153"/>
      <c r="BZ34" s="1153"/>
      <c r="CA34" s="1153"/>
      <c r="CB34" s="1153"/>
      <c r="CC34" s="1153"/>
      <c r="CD34" s="1153"/>
      <c r="CE34" s="1153"/>
      <c r="CF34" s="1153"/>
      <c r="CG34" s="1153"/>
      <c r="CH34" s="1153"/>
      <c r="CI34" s="1154"/>
      <c r="CP34" s="64"/>
      <c r="CT34" s="64"/>
      <c r="CU34" s="64"/>
      <c r="CV34" s="64"/>
    </row>
    <row r="35" spans="1:126" ht="22.5" customHeight="1">
      <c r="A35" s="443">
        <f t="shared" si="8"/>
        <v>22</v>
      </c>
      <c r="B35" s="269">
        <f>ｼﾌﾄ原本!C26</f>
        <v>0</v>
      </c>
      <c r="C35" s="780">
        <f>ｼﾌﾄ原本!AG26</f>
        <v>0</v>
      </c>
      <c r="D35" s="435">
        <f>IF(COUNTIF($H$14:$H$30,22),VLOOKUP(22,$H$14:$CU$30,3,FALSE),0)</f>
        <v>0</v>
      </c>
      <c r="E35" s="429">
        <f>IF(COUNTIF($H$14:$H$30,22),VLOOKUP(22,$H$14:$CU$30,4,FALSE),0)</f>
        <v>0</v>
      </c>
      <c r="F35" s="430">
        <f>IF(COUNTIF($H$14:$H$30,22),VLOOKUP(22,$H$14:$CU$30,92,FALSE),0)</f>
        <v>0</v>
      </c>
      <c r="G35" s="431">
        <f>IF(COUNTIF($H$14:$H$30,22),VLOOKUP(22,$H$14:$CW$30,94,FALSE),0)</f>
        <v>0</v>
      </c>
      <c r="I35" s="385" t="s">
        <v>89</v>
      </c>
      <c r="J35" s="1315">
        <f>CN3*1000</f>
        <v>400000</v>
      </c>
      <c r="K35" s="1315"/>
      <c r="L35" s="1315"/>
      <c r="M35" s="1315"/>
      <c r="N35" s="1315"/>
      <c r="O35" s="1315"/>
      <c r="P35" s="1315"/>
      <c r="Q35" s="1315"/>
      <c r="R35" s="1315"/>
      <c r="S35" s="1315"/>
      <c r="T35" s="1315"/>
      <c r="U35" s="1315"/>
      <c r="V35" s="1315"/>
      <c r="W35" s="1315"/>
      <c r="Z35" s="1356">
        <f>CHOOSE($AB$33,'セールスアクション '!B5,'セールスアクション '!B13,'セールスアクション '!B21,'セールスアクション '!B29,'セールスアクション '!B37)</f>
        <v>0</v>
      </c>
      <c r="AA35" s="1355"/>
      <c r="AB35" s="1355"/>
      <c r="AC35" s="1355"/>
      <c r="AD35" s="1355"/>
      <c r="AE35" s="1355"/>
      <c r="AF35" s="1355"/>
      <c r="AG35" s="1355"/>
      <c r="AH35" s="1355"/>
      <c r="AI35" s="1355"/>
      <c r="AJ35" s="1355"/>
      <c r="AK35" s="1355"/>
      <c r="AL35" s="1355"/>
      <c r="AM35" s="1355"/>
      <c r="AN35" s="1355"/>
      <c r="AO35" s="1355"/>
      <c r="AP35" s="1355"/>
      <c r="AQ35" s="1355"/>
      <c r="AR35" s="1355"/>
      <c r="AS35" s="1355"/>
      <c r="AT35" s="1355"/>
      <c r="AU35" s="1355"/>
      <c r="AV35" s="1355"/>
      <c r="AW35" s="1355"/>
      <c r="AX35" s="1355"/>
      <c r="AY35" s="1355"/>
      <c r="AZ35" s="1355">
        <f>CHOOSE($AB$33,'セールスアクション '!I5,'セールスアクション '!I13,'セールスアクション '!I21,'セールスアクション '!I29,'セールスアクション '!I37)</f>
        <v>0</v>
      </c>
      <c r="BA35" s="1355"/>
      <c r="BB35" s="1355"/>
      <c r="BC35" s="1355"/>
      <c r="BD35" s="1355"/>
      <c r="BE35" s="1355"/>
      <c r="BF35" s="1322"/>
      <c r="BG35" s="1322"/>
      <c r="BH35" s="1365">
        <f>CHOOSE($CA$1,PMC.D!D6,PMC.D!D15,PMC.D!D24,PMC.D!D33,PMC.D!D42,PMC.D!D51)</f>
        <v>0</v>
      </c>
      <c r="BI35" s="1366"/>
      <c r="BJ35" s="1366"/>
      <c r="BK35" s="1366"/>
      <c r="BL35" s="1366"/>
      <c r="BM35" s="1366"/>
      <c r="BN35" s="1366"/>
      <c r="BO35" s="1366"/>
      <c r="BP35" s="1366"/>
      <c r="BQ35" s="1366"/>
      <c r="BR35" s="1366"/>
      <c r="BS35" s="1367"/>
      <c r="BT35" s="1322"/>
      <c r="BU35" s="1322"/>
      <c r="BV35" s="1362">
        <f>CHOOSE($CA$1,PMC.D!J6,PMC.D!J15,PMC.D!J24,PMC.D!J33,PMC.D!J42,PMC.D!J51)</f>
        <v>0</v>
      </c>
      <c r="BW35" s="1363"/>
      <c r="BX35" s="1363"/>
      <c r="BY35" s="1363"/>
      <c r="BZ35" s="1363"/>
      <c r="CA35" s="1363"/>
      <c r="CB35" s="1363"/>
      <c r="CC35" s="1363"/>
      <c r="CD35" s="1363"/>
      <c r="CE35" s="1363"/>
      <c r="CF35" s="1363"/>
      <c r="CG35" s="1364"/>
      <c r="CH35" s="1322"/>
      <c r="CI35" s="1370"/>
      <c r="CP35" s="64"/>
      <c r="CT35" s="64"/>
      <c r="CU35" s="64"/>
      <c r="CV35" s="64"/>
    </row>
    <row r="36" spans="1:126" ht="22.5" customHeight="1">
      <c r="A36" s="443">
        <f t="shared" si="8"/>
        <v>23</v>
      </c>
      <c r="B36" s="269">
        <f>ｼﾌﾄ原本!C27</f>
        <v>0</v>
      </c>
      <c r="C36" s="780">
        <f>ｼﾌﾄ原本!AG27</f>
        <v>0</v>
      </c>
      <c r="D36" s="435">
        <f>IF(COUNTIF($H$14:$H$30,23),VLOOKUP(23,$H$14:$CU$30,3,FALSE),0)</f>
        <v>0</v>
      </c>
      <c r="E36" s="429">
        <f>IF(COUNTIF($H$14:$H$30,23),VLOOKUP(23,$H$14:$CU$30,4,FALSE),0)</f>
        <v>0</v>
      </c>
      <c r="F36" s="430">
        <f>IF(COUNTIF($H$14:$H$30,23),VLOOKUP(23,$H$14:$CU$30,92,FALSE),0)</f>
        <v>0</v>
      </c>
      <c r="G36" s="431">
        <f>IF(COUNTIF($H$14:$H$30,23),VLOOKUP(23,$H$14:$CW$30,94,FALSE),0)</f>
        <v>0</v>
      </c>
      <c r="I36" s="385" t="s">
        <v>191</v>
      </c>
      <c r="J36" s="1155">
        <f>CHOOSE(CA1,ﾃﾞｰﾀ入力!W4,ﾃﾞｰﾀ入力!W5,ﾃﾞｰﾀ入力!W6,ﾃﾞｰﾀ入力!W7,ﾃﾞｰﾀ入力!W8,ﾃﾞｰﾀ入力!W9)</f>
        <v>513</v>
      </c>
      <c r="K36" s="1155"/>
      <c r="L36" s="1155"/>
      <c r="M36" s="1155"/>
      <c r="N36" s="1155"/>
      <c r="O36" s="1155"/>
      <c r="P36" s="1155"/>
      <c r="Q36" s="1155"/>
      <c r="R36" s="1155"/>
      <c r="S36" s="1155"/>
      <c r="T36" s="1155"/>
      <c r="U36" s="1155"/>
      <c r="V36" s="1155"/>
      <c r="W36" s="1155"/>
      <c r="Z36" s="1318">
        <f>CHOOSE($AB$33,'セールスアクション '!B6,'セールスアクション '!B14,'セールスアクション '!B22,'セールスアクション '!B30,'セールスアクション '!B38)</f>
        <v>0</v>
      </c>
      <c r="AA36" s="1319"/>
      <c r="AB36" s="1319"/>
      <c r="AC36" s="1319"/>
      <c r="AD36" s="1319"/>
      <c r="AE36" s="1319"/>
      <c r="AF36" s="1319"/>
      <c r="AG36" s="1319"/>
      <c r="AH36" s="1319"/>
      <c r="AI36" s="1319"/>
      <c r="AJ36" s="1319"/>
      <c r="AK36" s="1319"/>
      <c r="AL36" s="1319"/>
      <c r="AM36" s="1319"/>
      <c r="AN36" s="1319"/>
      <c r="AO36" s="1319"/>
      <c r="AP36" s="1319"/>
      <c r="AQ36" s="1319"/>
      <c r="AR36" s="1319"/>
      <c r="AS36" s="1319"/>
      <c r="AT36" s="1319"/>
      <c r="AU36" s="1319"/>
      <c r="AV36" s="1319"/>
      <c r="AW36" s="1319"/>
      <c r="AX36" s="1319"/>
      <c r="AY36" s="1319"/>
      <c r="AZ36" s="1319">
        <f>CHOOSE($AB$33,'セールスアクション '!I6,'セールスアクション '!I14,'セールスアクション '!I22,'セールスアクション '!I30,'セールスアクション '!I38)</f>
        <v>0</v>
      </c>
      <c r="BA36" s="1319"/>
      <c r="BB36" s="1319"/>
      <c r="BC36" s="1319"/>
      <c r="BD36" s="1319"/>
      <c r="BE36" s="1319"/>
      <c r="BF36" s="1127"/>
      <c r="BG36" s="1127"/>
      <c r="BH36" s="1348">
        <f>CHOOSE($CA$1,PMC.D!D7,PMC.D!D16,PMC.D!D25,PMC.D!D34,PMC.D!D43,PMC.D!D52)</f>
        <v>0</v>
      </c>
      <c r="BI36" s="1349"/>
      <c r="BJ36" s="1349"/>
      <c r="BK36" s="1349"/>
      <c r="BL36" s="1349"/>
      <c r="BM36" s="1349"/>
      <c r="BN36" s="1349"/>
      <c r="BO36" s="1349"/>
      <c r="BP36" s="1349"/>
      <c r="BQ36" s="1349"/>
      <c r="BR36" s="1349"/>
      <c r="BS36" s="1350"/>
      <c r="BT36" s="1127"/>
      <c r="BU36" s="1127"/>
      <c r="BV36" s="1348">
        <f>CHOOSE($CA$1,PMC.D!J7,PMC.D!J16,PMC.D!J25,PMC.D!J34,PMC.D!J43,PMC.D!J52)</f>
        <v>0</v>
      </c>
      <c r="BW36" s="1349"/>
      <c r="BX36" s="1349"/>
      <c r="BY36" s="1349"/>
      <c r="BZ36" s="1349"/>
      <c r="CA36" s="1349"/>
      <c r="CB36" s="1349"/>
      <c r="CC36" s="1349"/>
      <c r="CD36" s="1349"/>
      <c r="CE36" s="1349"/>
      <c r="CF36" s="1349"/>
      <c r="CG36" s="1350"/>
      <c r="CH36" s="1127"/>
      <c r="CI36" s="1371"/>
      <c r="CP36" s="64"/>
      <c r="CT36" s="64"/>
      <c r="CU36" s="64"/>
      <c r="CV36" s="64"/>
    </row>
    <row r="37" spans="1:126" ht="22.5" customHeight="1">
      <c r="A37" s="443">
        <f t="shared" si="8"/>
        <v>24</v>
      </c>
      <c r="B37" s="269">
        <f>ｼﾌﾄ原本!C28</f>
        <v>0</v>
      </c>
      <c r="C37" s="780">
        <f>ｼﾌﾄ原本!AG28</f>
        <v>0</v>
      </c>
      <c r="D37" s="435">
        <f>IF(COUNTIF($H$14:$H$30,24),VLOOKUP(24,$H$14:$CU$30,3,FALSE),0)</f>
        <v>0</v>
      </c>
      <c r="E37" s="429">
        <f>IF(COUNTIF($H$14:$H$30,24),VLOOKUP(24,$H$14:$CU$30,4,FALSE),0)</f>
        <v>0</v>
      </c>
      <c r="F37" s="430">
        <f>IF(COUNTIF($H$14:$H$30,24),VLOOKUP(24,$H$14:$CU$30,92,FALSE),0)</f>
        <v>0</v>
      </c>
      <c r="G37" s="431">
        <f>IF(COUNTIF($H$14:$H$30,24),VLOOKUP(24,$H$14:$CW$30,94,FALSE),0)</f>
        <v>0</v>
      </c>
      <c r="I37" s="385" t="s">
        <v>192</v>
      </c>
      <c r="J37" s="1510">
        <f ca="1">J35/J40</f>
        <v>6666.666666666667</v>
      </c>
      <c r="K37" s="1510"/>
      <c r="L37" s="1169">
        <f>J35/L40</f>
        <v>6779.6610169491523</v>
      </c>
      <c r="M37" s="1169"/>
      <c r="N37" s="1169"/>
      <c r="O37" s="1169"/>
      <c r="P37" s="1169"/>
      <c r="Q37" s="1169"/>
      <c r="R37" s="1169"/>
      <c r="S37" s="1169"/>
      <c r="T37" s="1169"/>
      <c r="U37" s="1169"/>
      <c r="V37" s="1169"/>
      <c r="W37" s="1169"/>
      <c r="Z37" s="1318">
        <f>CHOOSE($AB$33,'セールスアクション '!B7,'セールスアクション '!B15,'セールスアクション '!B23,'セールスアクション '!B31,'セールスアクション '!B39)</f>
        <v>0</v>
      </c>
      <c r="AA37" s="1319"/>
      <c r="AB37" s="1319"/>
      <c r="AC37" s="1319"/>
      <c r="AD37" s="1319"/>
      <c r="AE37" s="1319"/>
      <c r="AF37" s="1319"/>
      <c r="AG37" s="1319"/>
      <c r="AH37" s="1319"/>
      <c r="AI37" s="1319"/>
      <c r="AJ37" s="1319"/>
      <c r="AK37" s="1319"/>
      <c r="AL37" s="1319"/>
      <c r="AM37" s="1319"/>
      <c r="AN37" s="1319"/>
      <c r="AO37" s="1319"/>
      <c r="AP37" s="1319"/>
      <c r="AQ37" s="1319"/>
      <c r="AR37" s="1319"/>
      <c r="AS37" s="1319"/>
      <c r="AT37" s="1319"/>
      <c r="AU37" s="1319"/>
      <c r="AV37" s="1319"/>
      <c r="AW37" s="1319"/>
      <c r="AX37" s="1319"/>
      <c r="AY37" s="1319"/>
      <c r="AZ37" s="1319">
        <f>CHOOSE($AB$33,'セールスアクション '!I7,'セールスアクション '!I15,'セールスアクション '!I23,'セールスアクション '!I31,'セールスアクション '!I39)</f>
        <v>0</v>
      </c>
      <c r="BA37" s="1319"/>
      <c r="BB37" s="1319"/>
      <c r="BC37" s="1319"/>
      <c r="BD37" s="1319"/>
      <c r="BE37" s="1319"/>
      <c r="BF37" s="1127"/>
      <c r="BG37" s="1127"/>
      <c r="BH37" s="1348">
        <f>CHOOSE($CA$1,PMC.D!D8,PMC.D!D17,PMC.D!D26,PMC.D!D35,PMC.D!D44,PMC.D!D53)</f>
        <v>0</v>
      </c>
      <c r="BI37" s="1349"/>
      <c r="BJ37" s="1349"/>
      <c r="BK37" s="1349"/>
      <c r="BL37" s="1349"/>
      <c r="BM37" s="1349"/>
      <c r="BN37" s="1349"/>
      <c r="BO37" s="1349"/>
      <c r="BP37" s="1349"/>
      <c r="BQ37" s="1349"/>
      <c r="BR37" s="1349"/>
      <c r="BS37" s="1350"/>
      <c r="BT37" s="1127"/>
      <c r="BU37" s="1127"/>
      <c r="BV37" s="1348">
        <f>CHOOSE($CA$1,PMC.D!J8,PMC.D!J17,PMC.D!J26,PMC.D!J35,PMC.D!J44,PMC.D!J53)</f>
        <v>0</v>
      </c>
      <c r="BW37" s="1349"/>
      <c r="BX37" s="1349"/>
      <c r="BY37" s="1349"/>
      <c r="BZ37" s="1349"/>
      <c r="CA37" s="1349"/>
      <c r="CB37" s="1349"/>
      <c r="CC37" s="1349"/>
      <c r="CD37" s="1349"/>
      <c r="CE37" s="1349"/>
      <c r="CF37" s="1349"/>
      <c r="CG37" s="1350"/>
      <c r="CH37" s="1127"/>
      <c r="CI37" s="1371"/>
      <c r="CP37" s="64"/>
      <c r="CT37" s="64"/>
      <c r="CU37" s="64"/>
      <c r="CV37" s="64"/>
    </row>
    <row r="38" spans="1:126" ht="22.5" customHeight="1">
      <c r="A38" s="443">
        <f t="shared" si="8"/>
        <v>25</v>
      </c>
      <c r="B38" s="269">
        <f>ｼﾌﾄ原本!C29</f>
        <v>0</v>
      </c>
      <c r="C38" s="780">
        <f>ｼﾌﾄ原本!AG29</f>
        <v>0</v>
      </c>
      <c r="D38" s="435">
        <f>IF(COUNTIF($H$14:$H$30,25),VLOOKUP(25,$H$14:$CU$30,3,FALSE),0)</f>
        <v>0</v>
      </c>
      <c r="E38" s="429">
        <f>IF(COUNTIF($H$14:$H$30,25),VLOOKUP(25,$H$14:$CU$30,4,FALSE),0)</f>
        <v>0</v>
      </c>
      <c r="F38" s="430">
        <f>IF(COUNTIF($H$14:$H$30,25),VLOOKUP(25,$H$14:$CU$30,92,FALSE),0)</f>
        <v>0</v>
      </c>
      <c r="G38" s="431">
        <f>IF(COUNTIF($H$14:$H$30,25),VLOOKUP(25,$H$14:$CW$30,94,FALSE),0)</f>
        <v>0</v>
      </c>
      <c r="I38" s="385" t="s">
        <v>193</v>
      </c>
      <c r="J38" s="1509">
        <f ca="1">J36/J40</f>
        <v>8.5500000000000007</v>
      </c>
      <c r="K38" s="1509"/>
      <c r="L38" s="1194">
        <f>J36/L40</f>
        <v>8.6949152542372889</v>
      </c>
      <c r="M38" s="1194"/>
      <c r="N38" s="1194"/>
      <c r="O38" s="1194"/>
      <c r="P38" s="1194"/>
      <c r="Q38" s="1194"/>
      <c r="R38" s="1194"/>
      <c r="S38" s="1194"/>
      <c r="T38" s="1194"/>
      <c r="U38" s="1194"/>
      <c r="V38" s="1194"/>
      <c r="W38" s="1194"/>
      <c r="Z38" s="1318">
        <f>CHOOSE($AB$33,'セールスアクション '!B8,'セールスアクション '!B16,'セールスアクション '!B24,'セールスアクション '!B32,'セールスアクション '!B40)</f>
        <v>0</v>
      </c>
      <c r="AA38" s="1319"/>
      <c r="AB38" s="1319"/>
      <c r="AC38" s="1319"/>
      <c r="AD38" s="1319"/>
      <c r="AE38" s="1319"/>
      <c r="AF38" s="1319"/>
      <c r="AG38" s="1319"/>
      <c r="AH38" s="1319"/>
      <c r="AI38" s="1319"/>
      <c r="AJ38" s="1319"/>
      <c r="AK38" s="1319"/>
      <c r="AL38" s="1319"/>
      <c r="AM38" s="1319"/>
      <c r="AN38" s="1319"/>
      <c r="AO38" s="1319"/>
      <c r="AP38" s="1319"/>
      <c r="AQ38" s="1319"/>
      <c r="AR38" s="1319"/>
      <c r="AS38" s="1319"/>
      <c r="AT38" s="1319"/>
      <c r="AU38" s="1319"/>
      <c r="AV38" s="1319"/>
      <c r="AW38" s="1319"/>
      <c r="AX38" s="1319"/>
      <c r="AY38" s="1319"/>
      <c r="AZ38" s="1319">
        <f>CHOOSE($AB$33,'セールスアクション '!I8,'セールスアクション '!I16,'セールスアクション '!I24,'セールスアクション '!I32,'セールスアクション '!I40)</f>
        <v>0</v>
      </c>
      <c r="BA38" s="1319"/>
      <c r="BB38" s="1319"/>
      <c r="BC38" s="1319"/>
      <c r="BD38" s="1319"/>
      <c r="BE38" s="1319"/>
      <c r="BF38" s="1127"/>
      <c r="BG38" s="1127"/>
      <c r="BH38" s="1348">
        <f>CHOOSE($CA$1,PMC.D!D9,PMC.D!D18,PMC.D!D27,PMC.D!D36,PMC.D!D45,PMC.D!D54)</f>
        <v>0</v>
      </c>
      <c r="BI38" s="1349"/>
      <c r="BJ38" s="1349"/>
      <c r="BK38" s="1349"/>
      <c r="BL38" s="1349"/>
      <c r="BM38" s="1349"/>
      <c r="BN38" s="1349"/>
      <c r="BO38" s="1349"/>
      <c r="BP38" s="1349"/>
      <c r="BQ38" s="1349"/>
      <c r="BR38" s="1349"/>
      <c r="BS38" s="1350"/>
      <c r="BT38" s="1127"/>
      <c r="BU38" s="1127"/>
      <c r="BV38" s="1348">
        <f>CHOOSE($CA$1,PMC.D!J9,PMC.D!J18,PMC.D!J27,PMC.D!J36,PMC.D!J45,PMC.D!J54)</f>
        <v>0</v>
      </c>
      <c r="BW38" s="1349"/>
      <c r="BX38" s="1349"/>
      <c r="BY38" s="1349"/>
      <c r="BZ38" s="1349"/>
      <c r="CA38" s="1349"/>
      <c r="CB38" s="1349"/>
      <c r="CC38" s="1349"/>
      <c r="CD38" s="1349"/>
      <c r="CE38" s="1349"/>
      <c r="CF38" s="1349"/>
      <c r="CG38" s="1350"/>
      <c r="CH38" s="1127"/>
      <c r="CI38" s="1371"/>
      <c r="CP38" s="64"/>
      <c r="CT38" s="64"/>
      <c r="CU38" s="64"/>
      <c r="CV38" s="64"/>
    </row>
    <row r="39" spans="1:126" ht="22.5" customHeight="1" thickBot="1">
      <c r="A39" s="443">
        <f t="shared" si="8"/>
        <v>26</v>
      </c>
      <c r="B39" s="269">
        <f>ｼﾌﾄ原本!C30</f>
        <v>0</v>
      </c>
      <c r="C39" s="780">
        <f>ｼﾌﾄ原本!AG30</f>
        <v>0</v>
      </c>
      <c r="D39" s="435">
        <f>IF(COUNTIF($H$14:$H$30,26),VLOOKUP(26,$H$14:$CU$30,3,FALSE),0)</f>
        <v>0</v>
      </c>
      <c r="E39" s="429">
        <f>IF(COUNTIF($H$14:$H$30,26),VLOOKUP(26,$H$14:$CU$30,4,FALSE),0)</f>
        <v>0</v>
      </c>
      <c r="F39" s="430">
        <f>IF(COUNTIF($H$14:$H$30,26),VLOOKUP(26,$H$14:$CU$30,92,FALSE),0)</f>
        <v>0</v>
      </c>
      <c r="G39" s="431">
        <f>IF(COUNTIF($H$14:$H$30,26),VLOOKUP(26,$H$14:$CW$30,94,FALSE),0)</f>
        <v>0</v>
      </c>
      <c r="I39" s="385" t="s">
        <v>194</v>
      </c>
      <c r="J39" s="849">
        <f ca="1">SUMIF(CV14:CV30,"&gt;1500",CP14:CQ30)</f>
        <v>0</v>
      </c>
      <c r="K39" s="850">
        <f ca="1">SUMIF(CV14:CV30,"&lt;2000",CP14:CQ30)</f>
        <v>60</v>
      </c>
      <c r="L39" s="1302">
        <f ca="1">SUMIF(CV14:CV30,"&gt;1500",CP14:CQ30)</f>
        <v>0</v>
      </c>
      <c r="M39" s="1302"/>
      <c r="N39" s="1302"/>
      <c r="O39" s="1302"/>
      <c r="P39" s="1302"/>
      <c r="Q39" s="1302"/>
      <c r="R39" s="1302">
        <f ca="1">L40-L39</f>
        <v>59</v>
      </c>
      <c r="S39" s="1302"/>
      <c r="T39" s="1302"/>
      <c r="U39" s="1302"/>
      <c r="V39" s="1302"/>
      <c r="W39" s="1302"/>
      <c r="X39" s="65"/>
      <c r="Y39" s="65"/>
      <c r="Z39" s="1320">
        <f>CHOOSE($AB$33,'セールスアクション '!B9,'セールスアクション '!B17,'セールスアクション '!B25,'セールスアクション '!B33,'セールスアクション '!B41)</f>
        <v>0</v>
      </c>
      <c r="AA39" s="1321"/>
      <c r="AB39" s="1321"/>
      <c r="AC39" s="1321"/>
      <c r="AD39" s="1321"/>
      <c r="AE39" s="1321"/>
      <c r="AF39" s="1321"/>
      <c r="AG39" s="1321"/>
      <c r="AH39" s="1321"/>
      <c r="AI39" s="1321"/>
      <c r="AJ39" s="1321"/>
      <c r="AK39" s="1321"/>
      <c r="AL39" s="1321"/>
      <c r="AM39" s="1321"/>
      <c r="AN39" s="1321"/>
      <c r="AO39" s="1321"/>
      <c r="AP39" s="1321"/>
      <c r="AQ39" s="1321"/>
      <c r="AR39" s="1321"/>
      <c r="AS39" s="1321"/>
      <c r="AT39" s="1321"/>
      <c r="AU39" s="1321"/>
      <c r="AV39" s="1321"/>
      <c r="AW39" s="1321"/>
      <c r="AX39" s="1321"/>
      <c r="AY39" s="1321"/>
      <c r="AZ39" s="1321">
        <f>CHOOSE($AB$33,'セールスアクション '!I9,'セールスアクション '!I17,'セールスアクション '!I25,'セールスアクション '!I33,'セールスアクション '!I41)</f>
        <v>0</v>
      </c>
      <c r="BA39" s="1321"/>
      <c r="BB39" s="1321"/>
      <c r="BC39" s="1321"/>
      <c r="BD39" s="1321"/>
      <c r="BE39" s="1321"/>
      <c r="BF39" s="1368"/>
      <c r="BG39" s="1368"/>
      <c r="BH39" s="1357">
        <f>CHOOSE($CA$1,PMC.D!D10,PMC.D!D19,PMC.D!D28,PMC.D!D37,PMC.D!D46,PMC.D!D55)</f>
        <v>0</v>
      </c>
      <c r="BI39" s="1358"/>
      <c r="BJ39" s="1358"/>
      <c r="BK39" s="1358"/>
      <c r="BL39" s="1358"/>
      <c r="BM39" s="1358"/>
      <c r="BN39" s="1358"/>
      <c r="BO39" s="1358"/>
      <c r="BP39" s="1358"/>
      <c r="BQ39" s="1358"/>
      <c r="BR39" s="1358"/>
      <c r="BS39" s="1359"/>
      <c r="BT39" s="1368"/>
      <c r="BU39" s="1368"/>
      <c r="BV39" s="1357">
        <f>CHOOSE($CA$1,PMC.D!J10,PMC.D!J19,PMC.D!J28,PMC.D!J37,PMC.D!J46,PMC.D!J55)</f>
        <v>0</v>
      </c>
      <c r="BW39" s="1358"/>
      <c r="BX39" s="1358"/>
      <c r="BY39" s="1358"/>
      <c r="BZ39" s="1358"/>
      <c r="CA39" s="1358"/>
      <c r="CB39" s="1358"/>
      <c r="CC39" s="1358"/>
      <c r="CD39" s="1358"/>
      <c r="CE39" s="1358"/>
      <c r="CF39" s="1358"/>
      <c r="CG39" s="1359"/>
      <c r="CH39" s="1368"/>
      <c r="CI39" s="1369"/>
      <c r="CP39" s="64"/>
      <c r="CT39" s="64"/>
      <c r="CU39" s="64"/>
      <c r="CV39" s="64"/>
    </row>
    <row r="40" spans="1:126" ht="22.5" customHeight="1">
      <c r="A40" s="443">
        <f t="shared" si="8"/>
        <v>27</v>
      </c>
      <c r="B40" s="269">
        <f>ｼﾌﾄ原本!C31</f>
        <v>0</v>
      </c>
      <c r="C40" s="780">
        <f>ｼﾌﾄ原本!AG31</f>
        <v>0</v>
      </c>
      <c r="D40" s="435">
        <f>IF(COUNTIF($H$14:$H$30,27),VLOOKUP(27,$H$14:$CU$30,3,FALSE),0)</f>
        <v>0</v>
      </c>
      <c r="E40" s="429">
        <f>IF(COUNTIF($H$14:$H$30,27),VLOOKUP(27,$H$14:$CU$30,4,FALSE),0)</f>
        <v>0</v>
      </c>
      <c r="F40" s="430">
        <f>IF(COUNTIF($H$14:$H$30,27),VLOOKUP(27,$H$14:$CU$30,92,FALSE),0)</f>
        <v>0</v>
      </c>
      <c r="G40" s="431">
        <f>IF(COUNTIF($H$14:$H$30,27),VLOOKUP(27,$H$14:$CW$30,94,FALSE),0)</f>
        <v>0</v>
      </c>
      <c r="I40" s="385" t="s">
        <v>195</v>
      </c>
      <c r="J40" s="1508">
        <f ca="1">J39+K39</f>
        <v>60</v>
      </c>
      <c r="K40" s="1508"/>
      <c r="L40" s="1302">
        <f>CN11-CN8</f>
        <v>59</v>
      </c>
      <c r="M40" s="1302"/>
      <c r="N40" s="1302"/>
      <c r="O40" s="1302"/>
      <c r="P40" s="1302"/>
      <c r="Q40" s="1302"/>
      <c r="R40" s="1302"/>
      <c r="S40" s="1302"/>
      <c r="T40" s="1302"/>
      <c r="U40" s="1302"/>
      <c r="V40" s="1302"/>
      <c r="W40" s="1302"/>
      <c r="X40" s="386"/>
      <c r="Y40" s="387"/>
      <c r="Z40" s="1495"/>
      <c r="AA40" s="1485"/>
      <c r="AB40" s="1485"/>
      <c r="AC40" s="1485"/>
      <c r="AD40" s="1485"/>
      <c r="AE40" s="1485"/>
      <c r="AF40" s="1485"/>
      <c r="AG40" s="1485"/>
      <c r="AH40" s="1485"/>
      <c r="AI40" s="1485"/>
      <c r="AJ40" s="1485"/>
      <c r="AK40" s="1485"/>
      <c r="AL40" s="1485"/>
      <c r="AM40" s="1485"/>
      <c r="AN40" s="1485"/>
      <c r="AO40" s="1485"/>
      <c r="AP40" s="1485"/>
      <c r="AQ40" s="1485"/>
      <c r="AR40" s="1485"/>
      <c r="AS40" s="1485"/>
      <c r="AT40" s="1485"/>
      <c r="AU40" s="1485"/>
      <c r="AV40" s="1485"/>
      <c r="AW40" s="1485"/>
      <c r="AX40" s="1485"/>
      <c r="AY40" s="1485"/>
      <c r="AZ40" s="1485"/>
      <c r="BA40" s="1485"/>
      <c r="BB40" s="1485"/>
      <c r="BC40" s="1485"/>
      <c r="BD40" s="1485"/>
      <c r="BE40" s="1485"/>
      <c r="BF40" s="1485"/>
      <c r="BG40" s="1485"/>
      <c r="BH40" s="1485"/>
      <c r="BI40" s="1485"/>
      <c r="BJ40" s="1485"/>
      <c r="BK40" s="1485"/>
      <c r="BL40" s="1485"/>
      <c r="BM40" s="1485"/>
      <c r="BN40" s="1485"/>
      <c r="BO40" s="1485"/>
      <c r="BP40" s="1485"/>
      <c r="BQ40" s="1485"/>
      <c r="BR40" s="1485"/>
      <c r="BS40" s="1485"/>
      <c r="BT40" s="1485"/>
      <c r="BU40" s="1485"/>
      <c r="BV40" s="1485"/>
      <c r="BW40" s="1485"/>
      <c r="BX40" s="1485"/>
      <c r="BY40" s="1485"/>
      <c r="BZ40" s="1485"/>
      <c r="CA40" s="1485"/>
      <c r="CB40" s="1485"/>
      <c r="CC40" s="1485"/>
      <c r="CD40" s="1485"/>
      <c r="CE40" s="1485"/>
      <c r="CF40" s="1485"/>
      <c r="CG40" s="1485"/>
      <c r="CH40" s="1485"/>
      <c r="CI40" s="1486"/>
      <c r="CP40" s="64"/>
      <c r="CT40" s="64"/>
      <c r="CU40" s="64"/>
      <c r="CV40" s="64"/>
    </row>
    <row r="41" spans="1:126" ht="22.5" customHeight="1">
      <c r="A41" s="443">
        <f t="shared" si="8"/>
        <v>28</v>
      </c>
      <c r="B41" s="269" t="str">
        <f>ｼﾌﾄ原本!C32</f>
        <v>A.M（本部）</v>
      </c>
      <c r="C41" s="780">
        <f>ｼﾌﾄ原本!AG32</f>
        <v>0</v>
      </c>
      <c r="D41" s="435">
        <f>IF(COUNTIF($H$14:$H$30,28),VLOOKUP(28,$H$14:$CU$30,3,FALSE),0)</f>
        <v>0</v>
      </c>
      <c r="E41" s="429">
        <f>IF(COUNTIF($H$14:$H$30,28),VLOOKUP(28,$H$14:$CU$30,4,FALSE),0)</f>
        <v>0</v>
      </c>
      <c r="F41" s="430">
        <f>IF(COUNTIF($H$14:$H$30,28),VLOOKUP(28,$H$14:$CU$30,92,FALSE),0)</f>
        <v>0</v>
      </c>
      <c r="G41" s="431">
        <f>IF(COUNTIF($H$14:$H$30,28),VLOOKUP(28,$H$14:$CW$30,94,FALSE),0)</f>
        <v>0</v>
      </c>
      <c r="I41" s="385" t="s">
        <v>197</v>
      </c>
      <c r="J41" s="1503">
        <f ca="1">SUMIF(CV14:CV30,"&lt;2000",CU14:CU30)</f>
        <v>77892.875</v>
      </c>
      <c r="K41" s="1503"/>
      <c r="L41" s="1169">
        <f ca="1">R39*ﾃﾞｰﾀ入力!A8</f>
        <v>74340</v>
      </c>
      <c r="M41" s="1169"/>
      <c r="N41" s="1169"/>
      <c r="O41" s="1169"/>
      <c r="P41" s="1169"/>
      <c r="Q41" s="1169"/>
      <c r="R41" s="1169"/>
      <c r="S41" s="1169"/>
      <c r="T41" s="1169"/>
      <c r="U41" s="1169"/>
      <c r="V41" s="1169"/>
      <c r="W41" s="1169"/>
      <c r="X41" s="389"/>
      <c r="Y41" s="390"/>
      <c r="Z41" s="1487"/>
      <c r="AA41" s="1488"/>
      <c r="AB41" s="1488"/>
      <c r="AC41" s="1488"/>
      <c r="AD41" s="1488"/>
      <c r="AE41" s="1488"/>
      <c r="AF41" s="1488"/>
      <c r="AG41" s="1488"/>
      <c r="AH41" s="1488"/>
      <c r="AI41" s="1488"/>
      <c r="AJ41" s="1488"/>
      <c r="AK41" s="1488"/>
      <c r="AL41" s="1488"/>
      <c r="AM41" s="1488"/>
      <c r="AN41" s="1488"/>
      <c r="AO41" s="1488"/>
      <c r="AP41" s="1488"/>
      <c r="AQ41" s="1488"/>
      <c r="AR41" s="1488"/>
      <c r="AS41" s="1488"/>
      <c r="AT41" s="1488"/>
      <c r="AU41" s="1488"/>
      <c r="AV41" s="1488"/>
      <c r="AW41" s="1488"/>
      <c r="AX41" s="1488"/>
      <c r="AY41" s="1488"/>
      <c r="AZ41" s="1488"/>
      <c r="BA41" s="1488"/>
      <c r="BB41" s="1488"/>
      <c r="BC41" s="1488"/>
      <c r="BD41" s="1488"/>
      <c r="BE41" s="1488"/>
      <c r="BF41" s="1488"/>
      <c r="BG41" s="1488"/>
      <c r="BH41" s="1488"/>
      <c r="BI41" s="1488"/>
      <c r="BJ41" s="1488"/>
      <c r="BK41" s="1488"/>
      <c r="BL41" s="1488"/>
      <c r="BM41" s="1488"/>
      <c r="BN41" s="1488"/>
      <c r="BO41" s="1488"/>
      <c r="BP41" s="1488"/>
      <c r="BQ41" s="1488"/>
      <c r="BR41" s="1488"/>
      <c r="BS41" s="1488"/>
      <c r="BT41" s="1488"/>
      <c r="BU41" s="1488"/>
      <c r="BV41" s="1488"/>
      <c r="BW41" s="1488"/>
      <c r="BX41" s="1488"/>
      <c r="BY41" s="1488"/>
      <c r="BZ41" s="1488"/>
      <c r="CA41" s="1488"/>
      <c r="CB41" s="1488"/>
      <c r="CC41" s="1488"/>
      <c r="CD41" s="1488"/>
      <c r="CE41" s="1488"/>
      <c r="CF41" s="1488"/>
      <c r="CG41" s="1488"/>
      <c r="CH41" s="1488"/>
      <c r="CI41" s="1489"/>
      <c r="CP41" s="64"/>
      <c r="CT41" s="64"/>
      <c r="CU41" s="64"/>
      <c r="CV41" s="64"/>
    </row>
    <row r="42" spans="1:126" ht="22.5" customHeight="1">
      <c r="A42" s="443">
        <f t="shared" si="8"/>
        <v>29</v>
      </c>
      <c r="B42" s="269" t="str">
        <f>ｼﾌﾄ原本!C33</f>
        <v>S.I（本部</v>
      </c>
      <c r="C42" s="780">
        <f>ｼﾌﾄ原本!AG33</f>
        <v>0</v>
      </c>
      <c r="D42" s="435">
        <f>IF(COUNTIF($H$14:$H$30,29),VLOOKUP(29,$H$14:$CU$30,3,FALSE),0)</f>
        <v>0</v>
      </c>
      <c r="E42" s="429">
        <f>IF(COUNTIF($H$14:$H$30,29),VLOOKUP(29,$H$14:$CU$30,4,FALSE),0)</f>
        <v>0</v>
      </c>
      <c r="F42" s="430">
        <f>IF(COUNTIF($H$14:$H$30,29),VLOOKUP(29,$H$14:$CU$30,92,FALSE),0)</f>
        <v>0</v>
      </c>
      <c r="G42" s="431">
        <f>IF(COUNTIF($H$14:$H$30,29),VLOOKUP(29,$H$14:$CW$30,94,FALSE),0)</f>
        <v>0</v>
      </c>
      <c r="I42" s="385" t="s">
        <v>201</v>
      </c>
      <c r="J42" s="1513">
        <f ca="1">(J41)/J35</f>
        <v>0.19473218749999999</v>
      </c>
      <c r="K42" s="1513"/>
      <c r="L42" s="1187">
        <f ca="1">L41/J35</f>
        <v>0.18584999999999999</v>
      </c>
      <c r="M42" s="1187"/>
      <c r="N42" s="1187"/>
      <c r="O42" s="1187"/>
      <c r="P42" s="1187"/>
      <c r="Q42" s="1187"/>
      <c r="R42" s="1187"/>
      <c r="S42" s="1187"/>
      <c r="T42" s="1187"/>
      <c r="U42" s="1187"/>
      <c r="V42" s="1187"/>
      <c r="W42" s="1187"/>
      <c r="X42" s="392"/>
      <c r="Y42" s="393"/>
      <c r="Z42" s="1487"/>
      <c r="AA42" s="1488"/>
      <c r="AB42" s="1488"/>
      <c r="AC42" s="1488"/>
      <c r="AD42" s="1488"/>
      <c r="AE42" s="1488"/>
      <c r="AF42" s="1488"/>
      <c r="AG42" s="1488"/>
      <c r="AH42" s="1488"/>
      <c r="AI42" s="1488"/>
      <c r="AJ42" s="1488"/>
      <c r="AK42" s="1488"/>
      <c r="AL42" s="1488"/>
      <c r="AM42" s="1488"/>
      <c r="AN42" s="1488"/>
      <c r="AO42" s="1488"/>
      <c r="AP42" s="1488"/>
      <c r="AQ42" s="1488"/>
      <c r="AR42" s="1488"/>
      <c r="AS42" s="1488"/>
      <c r="AT42" s="1488"/>
      <c r="AU42" s="1488"/>
      <c r="AV42" s="1488"/>
      <c r="AW42" s="1488"/>
      <c r="AX42" s="1488"/>
      <c r="AY42" s="1488"/>
      <c r="AZ42" s="1488"/>
      <c r="BA42" s="1488"/>
      <c r="BB42" s="1488"/>
      <c r="BC42" s="1488"/>
      <c r="BD42" s="1488"/>
      <c r="BE42" s="1488"/>
      <c r="BF42" s="1488"/>
      <c r="BG42" s="1488"/>
      <c r="BH42" s="1488"/>
      <c r="BI42" s="1488"/>
      <c r="BJ42" s="1488"/>
      <c r="BK42" s="1488"/>
      <c r="BL42" s="1488"/>
      <c r="BM42" s="1488"/>
      <c r="BN42" s="1488"/>
      <c r="BO42" s="1488"/>
      <c r="BP42" s="1488"/>
      <c r="BQ42" s="1488"/>
      <c r="BR42" s="1488"/>
      <c r="BS42" s="1488"/>
      <c r="BT42" s="1488"/>
      <c r="BU42" s="1488"/>
      <c r="BV42" s="1488"/>
      <c r="BW42" s="1488"/>
      <c r="BX42" s="1488"/>
      <c r="BY42" s="1488"/>
      <c r="BZ42" s="1488"/>
      <c r="CA42" s="1488"/>
      <c r="CB42" s="1488"/>
      <c r="CC42" s="1488"/>
      <c r="CD42" s="1488"/>
      <c r="CE42" s="1488"/>
      <c r="CF42" s="1488"/>
      <c r="CG42" s="1488"/>
      <c r="CH42" s="1488"/>
      <c r="CI42" s="1489"/>
      <c r="CP42" s="64"/>
      <c r="CT42" s="64"/>
      <c r="CU42" s="64"/>
      <c r="CV42" s="64"/>
    </row>
    <row r="43" spans="1:126" ht="22.5" customHeight="1">
      <c r="A43" s="443">
        <f t="shared" si="8"/>
        <v>30</v>
      </c>
      <c r="B43" s="269" t="str">
        <f>ｼﾌﾄ原本!C34</f>
        <v>不足①</v>
      </c>
      <c r="C43" s="780">
        <f>ｼﾌﾄ原本!AG34</f>
        <v>0</v>
      </c>
      <c r="D43" s="435">
        <f>IF(COUNTIF($H$14:$H$30,30),VLOOKUP(30,$H$14:$CU$30,3,FALSE),0)</f>
        <v>0</v>
      </c>
      <c r="E43" s="429">
        <f>IF(COUNTIF($H$14:$H$30,30),VLOOKUP(30,$H$14:$CU$30,4,FALSE),0)</f>
        <v>0</v>
      </c>
      <c r="F43" s="430">
        <f>IF(COUNTIF($H$14:$H$30,30),VLOOKUP(30,$H$14:$CU$30,92,FALSE),0)</f>
        <v>0</v>
      </c>
      <c r="G43" s="431">
        <f>IF(COUNTIF($H$14:$H$30,30),VLOOKUP(30,$H$14:$CW$30,94,FALSE),0)</f>
        <v>0</v>
      </c>
      <c r="I43" s="395"/>
      <c r="J43" s="851"/>
      <c r="K43" s="851"/>
      <c r="L43" s="396"/>
      <c r="M43" s="396"/>
      <c r="N43" s="396"/>
      <c r="O43" s="396"/>
      <c r="P43" s="396"/>
      <c r="Q43" s="396"/>
      <c r="R43" s="396"/>
      <c r="S43" s="396"/>
      <c r="T43" s="396"/>
      <c r="U43" s="396"/>
      <c r="V43" s="396"/>
      <c r="W43" s="396"/>
      <c r="Z43" s="1487"/>
      <c r="AA43" s="1488"/>
      <c r="AB43" s="1488"/>
      <c r="AC43" s="1488"/>
      <c r="AD43" s="1488"/>
      <c r="AE43" s="1488"/>
      <c r="AF43" s="1488"/>
      <c r="AG43" s="1488"/>
      <c r="AH43" s="1488"/>
      <c r="AI43" s="1488"/>
      <c r="AJ43" s="1488"/>
      <c r="AK43" s="1488"/>
      <c r="AL43" s="1488"/>
      <c r="AM43" s="1488"/>
      <c r="AN43" s="1488"/>
      <c r="AO43" s="1488"/>
      <c r="AP43" s="1488"/>
      <c r="AQ43" s="1488"/>
      <c r="AR43" s="1488"/>
      <c r="AS43" s="1488"/>
      <c r="AT43" s="1488"/>
      <c r="AU43" s="1488"/>
      <c r="AV43" s="1488"/>
      <c r="AW43" s="1488"/>
      <c r="AX43" s="1488"/>
      <c r="AY43" s="1488"/>
      <c r="AZ43" s="1488"/>
      <c r="BA43" s="1488"/>
      <c r="BB43" s="1488"/>
      <c r="BC43" s="1488"/>
      <c r="BD43" s="1488"/>
      <c r="BE43" s="1488"/>
      <c r="BF43" s="1488"/>
      <c r="BG43" s="1488"/>
      <c r="BH43" s="1488"/>
      <c r="BI43" s="1488"/>
      <c r="BJ43" s="1488"/>
      <c r="BK43" s="1488"/>
      <c r="BL43" s="1488"/>
      <c r="BM43" s="1488"/>
      <c r="BN43" s="1488"/>
      <c r="BO43" s="1488"/>
      <c r="BP43" s="1488"/>
      <c r="BQ43" s="1488"/>
      <c r="BR43" s="1488"/>
      <c r="BS43" s="1488"/>
      <c r="BT43" s="1488"/>
      <c r="BU43" s="1488"/>
      <c r="BV43" s="1488"/>
      <c r="BW43" s="1488"/>
      <c r="BX43" s="1488"/>
      <c r="BY43" s="1488"/>
      <c r="BZ43" s="1488"/>
      <c r="CA43" s="1488"/>
      <c r="CB43" s="1488"/>
      <c r="CC43" s="1488"/>
      <c r="CD43" s="1488"/>
      <c r="CE43" s="1488"/>
      <c r="CF43" s="1488"/>
      <c r="CG43" s="1488"/>
      <c r="CH43" s="1488"/>
      <c r="CI43" s="1489"/>
      <c r="CP43" s="64"/>
      <c r="CT43" s="64"/>
      <c r="CU43" s="64"/>
      <c r="CV43" s="64"/>
    </row>
    <row r="44" spans="1:126" ht="22.5" customHeight="1">
      <c r="A44" s="443">
        <f t="shared" si="8"/>
        <v>31</v>
      </c>
      <c r="B44" s="269">
        <f>ｼﾌﾄ原本!C35</f>
        <v>0</v>
      </c>
      <c r="C44" s="785">
        <f>ｼﾌﾄ原本!E35</f>
        <v>0</v>
      </c>
      <c r="D44" s="435">
        <f>IF(COUNTIF($H$14:$H$30,31),VLOOKUP(31,$H$14:$CU$30,3,FALSE),0)</f>
        <v>0</v>
      </c>
      <c r="E44" s="429">
        <f>IF(COUNTIF($H$14:$H$30,31),VLOOKUP(31,$H$14:$CU$30,4,FALSE),0)</f>
        <v>0</v>
      </c>
      <c r="F44" s="430">
        <f>IF(COUNTIF($H$14:$H$30,31),VLOOKUP(31,$H$14:$CU$30,92,FALSE),0)</f>
        <v>0</v>
      </c>
      <c r="G44" s="431">
        <f>IF(COUNTIF($H$14:$H$30,31),VLOOKUP(31,$H$14:$CW$30,94,FALSE),0)</f>
        <v>0</v>
      </c>
      <c r="I44" s="395"/>
      <c r="J44" s="851"/>
      <c r="K44" s="851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Z44" s="1487"/>
      <c r="AA44" s="1488"/>
      <c r="AB44" s="1488"/>
      <c r="AC44" s="1488"/>
      <c r="AD44" s="1488"/>
      <c r="AE44" s="1488"/>
      <c r="AF44" s="1488"/>
      <c r="AG44" s="1488"/>
      <c r="AH44" s="1488"/>
      <c r="AI44" s="1488"/>
      <c r="AJ44" s="1488"/>
      <c r="AK44" s="1488"/>
      <c r="AL44" s="1488"/>
      <c r="AM44" s="1488"/>
      <c r="AN44" s="1488"/>
      <c r="AO44" s="1488"/>
      <c r="AP44" s="1488"/>
      <c r="AQ44" s="1488"/>
      <c r="AR44" s="1488"/>
      <c r="AS44" s="1488"/>
      <c r="AT44" s="1488"/>
      <c r="AU44" s="1488"/>
      <c r="AV44" s="1488"/>
      <c r="AW44" s="1488"/>
      <c r="AX44" s="1488"/>
      <c r="AY44" s="1488"/>
      <c r="AZ44" s="1488"/>
      <c r="BA44" s="1488"/>
      <c r="BB44" s="1488"/>
      <c r="BC44" s="1488"/>
      <c r="BD44" s="1488"/>
      <c r="BE44" s="1488"/>
      <c r="BF44" s="1488"/>
      <c r="BG44" s="1488"/>
      <c r="BH44" s="1488"/>
      <c r="BI44" s="1488"/>
      <c r="BJ44" s="1488"/>
      <c r="BK44" s="1488"/>
      <c r="BL44" s="1488"/>
      <c r="BM44" s="1488"/>
      <c r="BN44" s="1488"/>
      <c r="BO44" s="1488"/>
      <c r="BP44" s="1488"/>
      <c r="BQ44" s="1488"/>
      <c r="BR44" s="1488"/>
      <c r="BS44" s="1488"/>
      <c r="BT44" s="1488"/>
      <c r="BU44" s="1488"/>
      <c r="BV44" s="1488"/>
      <c r="BW44" s="1488"/>
      <c r="BX44" s="1488"/>
      <c r="BY44" s="1488"/>
      <c r="BZ44" s="1488"/>
      <c r="CA44" s="1488"/>
      <c r="CB44" s="1488"/>
      <c r="CC44" s="1488"/>
      <c r="CD44" s="1488"/>
      <c r="CE44" s="1488"/>
      <c r="CF44" s="1488"/>
      <c r="CG44" s="1488"/>
      <c r="CH44" s="1488"/>
      <c r="CI44" s="1489"/>
    </row>
    <row r="45" spans="1:126" ht="22.5" customHeight="1" thickBot="1">
      <c r="A45" s="443">
        <f t="shared" si="8"/>
        <v>32</v>
      </c>
      <c r="B45" s="269">
        <f>ｼﾌﾄ原本!C36</f>
        <v>0</v>
      </c>
      <c r="C45" s="785">
        <f>ｼﾌﾄ原本!E36</f>
        <v>0</v>
      </c>
      <c r="D45" s="435">
        <f>IF(COUNTIF($H$14:$H$30,32),VLOOKUP(32,$H$14:$CU$30,3,FALSE),0)</f>
        <v>0</v>
      </c>
      <c r="E45" s="429">
        <f>IF(COUNTIF($H$14:$H$30,32),VLOOKUP(32,$H$14:$CU$30,4,FALSE),0)</f>
        <v>0</v>
      </c>
      <c r="F45" s="430">
        <f>IF(COUNTIF($H$14:$H$30,32),VLOOKUP(32,$H$14:$CU$30,92,FALSE),0)</f>
        <v>0</v>
      </c>
      <c r="G45" s="431">
        <f>IF(COUNTIF($H$14:$H$30,32),VLOOKUP(32,$H$14:$CW$30,94,FALSE),0)</f>
        <v>0</v>
      </c>
      <c r="I45" s="395"/>
      <c r="J45" s="851"/>
      <c r="K45" s="851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6"/>
      <c r="Z45" s="1490"/>
      <c r="AA45" s="1491"/>
      <c r="AB45" s="1491"/>
      <c r="AC45" s="1491"/>
      <c r="AD45" s="1491"/>
      <c r="AE45" s="1491"/>
      <c r="AF45" s="1491"/>
      <c r="AG45" s="1491"/>
      <c r="AH45" s="1491"/>
      <c r="AI45" s="1491"/>
      <c r="AJ45" s="1491"/>
      <c r="AK45" s="1491"/>
      <c r="AL45" s="1491"/>
      <c r="AM45" s="1491"/>
      <c r="AN45" s="1491"/>
      <c r="AO45" s="1491"/>
      <c r="AP45" s="1491"/>
      <c r="AQ45" s="1491"/>
      <c r="AR45" s="1491"/>
      <c r="AS45" s="1491"/>
      <c r="AT45" s="1491"/>
      <c r="AU45" s="1491"/>
      <c r="AV45" s="1491"/>
      <c r="AW45" s="1491"/>
      <c r="AX45" s="1491"/>
      <c r="AY45" s="1491"/>
      <c r="AZ45" s="1491"/>
      <c r="BA45" s="1491"/>
      <c r="BB45" s="1491"/>
      <c r="BC45" s="1491"/>
      <c r="BD45" s="1491"/>
      <c r="BE45" s="1491"/>
      <c r="BF45" s="1491"/>
      <c r="BG45" s="1491"/>
      <c r="BH45" s="1491"/>
      <c r="BI45" s="1491"/>
      <c r="BJ45" s="1491"/>
      <c r="BK45" s="1491"/>
      <c r="BL45" s="1491"/>
      <c r="BM45" s="1491"/>
      <c r="BN45" s="1491"/>
      <c r="BO45" s="1491"/>
      <c r="BP45" s="1491"/>
      <c r="BQ45" s="1491"/>
      <c r="BR45" s="1491"/>
      <c r="BS45" s="1491"/>
      <c r="BT45" s="1491"/>
      <c r="BU45" s="1491"/>
      <c r="BV45" s="1491"/>
      <c r="BW45" s="1491"/>
      <c r="BX45" s="1491"/>
      <c r="BY45" s="1491"/>
      <c r="BZ45" s="1491"/>
      <c r="CA45" s="1491"/>
      <c r="CB45" s="1491"/>
      <c r="CC45" s="1491"/>
      <c r="CD45" s="1491"/>
      <c r="CE45" s="1491"/>
      <c r="CF45" s="1491"/>
      <c r="CG45" s="1491"/>
      <c r="CH45" s="1491"/>
      <c r="CI45" s="1492"/>
    </row>
    <row r="46" spans="1:126" ht="22.5" customHeight="1" thickBot="1">
      <c r="A46" s="444">
        <f t="shared" si="8"/>
        <v>33</v>
      </c>
      <c r="B46" s="445">
        <f>ｼﾌﾄ原本!C37</f>
        <v>0</v>
      </c>
      <c r="C46" s="786">
        <f>ｼﾌﾄ原本!E37</f>
        <v>0</v>
      </c>
      <c r="D46" s="437">
        <f>IF(COUNTIF($H$14:$H$30,33),VLOOKUP(33,$H$14:$CU$30,3,FALSE),0)</f>
        <v>0</v>
      </c>
      <c r="E46" s="438">
        <f>IF(COUNTIF($H$14:$H$30,33),VLOOKUP(33,$H$14:$CU$30,4,FALSE),0)</f>
        <v>0</v>
      </c>
      <c r="F46" s="439">
        <f>IF(COUNTIF($H$14:$H$30,33),VLOOKUP(33,$H$14:$CU$30,92,FALSE),0)</f>
        <v>0</v>
      </c>
      <c r="G46" s="440">
        <f>IF(COUNTIF($H$14:$H$30,33),VLOOKUP(33,$H$14:$CW$30,94,FALSE),0)</f>
        <v>0</v>
      </c>
      <c r="I46" s="395"/>
      <c r="J46" s="851"/>
      <c r="K46" s="851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6"/>
    </row>
    <row r="47" spans="1:126" ht="20.25" customHeight="1">
      <c r="I47" s="385" t="s">
        <v>199</v>
      </c>
      <c r="J47" s="1512">
        <f ca="1">J41/K39</f>
        <v>1298.2145833333334</v>
      </c>
      <c r="K47" s="1512"/>
      <c r="L47" s="1382">
        <f>ﾃﾞｰﾀ入力!A8</f>
        <v>1260</v>
      </c>
      <c r="M47" s="1382"/>
      <c r="N47" s="1382"/>
      <c r="O47" s="1382"/>
      <c r="P47" s="1382"/>
      <c r="Q47" s="1382"/>
      <c r="R47" s="1382"/>
      <c r="S47" s="1382"/>
      <c r="T47" s="1382"/>
      <c r="U47" s="1382"/>
      <c r="V47" s="1382"/>
      <c r="W47" s="1382"/>
      <c r="DP47" s="221"/>
      <c r="DT47" s="69"/>
      <c r="DU47" s="69"/>
      <c r="DV47" s="69"/>
    </row>
    <row r="48" spans="1:126" ht="20.25" customHeight="1">
      <c r="I48" s="385" t="s">
        <v>82</v>
      </c>
      <c r="J48" s="1501">
        <f ca="1">CW31</f>
        <v>5797</v>
      </c>
      <c r="K48" s="1501"/>
      <c r="L48" s="1381"/>
      <c r="M48" s="1381"/>
      <c r="N48" s="1381"/>
      <c r="O48" s="1381"/>
      <c r="P48" s="1381"/>
      <c r="Q48" s="1381"/>
      <c r="R48" s="1381"/>
      <c r="S48" s="1381"/>
      <c r="T48" s="1381"/>
      <c r="U48" s="1381"/>
      <c r="V48" s="1381"/>
      <c r="W48" s="1381"/>
    </row>
    <row r="49" spans="11:19" ht="20.25" customHeight="1">
      <c r="K49" s="836"/>
      <c r="L49" s="398"/>
      <c r="M49" s="398"/>
      <c r="N49" s="64"/>
      <c r="O49" s="64"/>
      <c r="P49" s="64"/>
      <c r="Q49" s="64"/>
      <c r="R49" s="64"/>
      <c r="S49" s="64"/>
    </row>
    <row r="50" spans="11:19" ht="20.25" customHeight="1">
      <c r="K50" s="836"/>
      <c r="L50" s="66"/>
      <c r="M50" s="66"/>
      <c r="N50" s="64"/>
      <c r="O50" s="64"/>
      <c r="P50" s="64"/>
      <c r="Q50" s="64"/>
      <c r="R50" s="64"/>
      <c r="S50" s="64"/>
    </row>
    <row r="51" spans="11:19" ht="20.25" customHeight="1">
      <c r="L51" s="64"/>
      <c r="M51" s="64"/>
    </row>
    <row r="52" spans="11:19" ht="20.25" customHeight="1">
      <c r="L52" s="64"/>
      <c r="M52" s="64"/>
    </row>
  </sheetData>
  <sheetProtection formatCells="0"/>
  <mergeCells count="349">
    <mergeCell ref="CH36:CI36"/>
    <mergeCell ref="CH37:CI37"/>
    <mergeCell ref="CH38:CI38"/>
    <mergeCell ref="CH39:CI39"/>
    <mergeCell ref="Z36:AY36"/>
    <mergeCell ref="X32:AA32"/>
    <mergeCell ref="BV39:CG39"/>
    <mergeCell ref="BV35:CG35"/>
    <mergeCell ref="BV36:CG36"/>
    <mergeCell ref="BV38:CG38"/>
    <mergeCell ref="BT39:BU39"/>
    <mergeCell ref="BF38:BG38"/>
    <mergeCell ref="BT36:BU36"/>
    <mergeCell ref="BT37:BU37"/>
    <mergeCell ref="BT38:BU38"/>
    <mergeCell ref="AZ37:BE37"/>
    <mergeCell ref="Z38:AY38"/>
    <mergeCell ref="Z39:AY39"/>
    <mergeCell ref="BH35:BS35"/>
    <mergeCell ref="BH37:BS37"/>
    <mergeCell ref="BH38:BS38"/>
    <mergeCell ref="BH39:BS39"/>
    <mergeCell ref="BF39:BG39"/>
    <mergeCell ref="BV34:CI34"/>
    <mergeCell ref="CH35:CI35"/>
    <mergeCell ref="CJ31:CM31"/>
    <mergeCell ref="CF32:CI32"/>
    <mergeCell ref="BT35:BU35"/>
    <mergeCell ref="CJ32:CM32"/>
    <mergeCell ref="AZ35:BE35"/>
    <mergeCell ref="AZ31:BC31"/>
    <mergeCell ref="BD31:BG31"/>
    <mergeCell ref="AB33:AE33"/>
    <mergeCell ref="AF33:AI33"/>
    <mergeCell ref="AF31:AI31"/>
    <mergeCell ref="CF31:CI31"/>
    <mergeCell ref="BP31:BS31"/>
    <mergeCell ref="AJ32:AM32"/>
    <mergeCell ref="BH32:BK32"/>
    <mergeCell ref="K1:U1"/>
    <mergeCell ref="V1:Y1"/>
    <mergeCell ref="AZ6:BC6"/>
    <mergeCell ref="BD6:BG6"/>
    <mergeCell ref="AZ7:BC7"/>
    <mergeCell ref="BD7:BG7"/>
    <mergeCell ref="AN5:AQ5"/>
    <mergeCell ref="AR5:AU5"/>
    <mergeCell ref="AR1:AU1"/>
    <mergeCell ref="BD5:BG5"/>
    <mergeCell ref="AZ5:BC5"/>
    <mergeCell ref="AZ1:BC1"/>
    <mergeCell ref="AZ3:BC3"/>
    <mergeCell ref="AV5:AY5"/>
    <mergeCell ref="AC1:AI1"/>
    <mergeCell ref="AJ1:AM1"/>
    <mergeCell ref="L3:O3"/>
    <mergeCell ref="AF6:AI6"/>
    <mergeCell ref="AR7:AU7"/>
    <mergeCell ref="AJ3:AM3"/>
    <mergeCell ref="AN3:AQ3"/>
    <mergeCell ref="AB3:AE3"/>
    <mergeCell ref="BD1:BK1"/>
    <mergeCell ref="AN1:AQ1"/>
    <mergeCell ref="CN2:CO2"/>
    <mergeCell ref="CN4:CO4"/>
    <mergeCell ref="CN6:CO6"/>
    <mergeCell ref="CN7:CO7"/>
    <mergeCell ref="CN3:CO3"/>
    <mergeCell ref="CN5:CO5"/>
    <mergeCell ref="CF8:CI8"/>
    <mergeCell ref="X4:AA4"/>
    <mergeCell ref="X5:AA5"/>
    <mergeCell ref="AB5:AE5"/>
    <mergeCell ref="AB8:AE8"/>
    <mergeCell ref="AF8:AI8"/>
    <mergeCell ref="CJ4:CM4"/>
    <mergeCell ref="CJ7:CM7"/>
    <mergeCell ref="CF7:CI7"/>
    <mergeCell ref="BT6:BW6"/>
    <mergeCell ref="CB8:CE8"/>
    <mergeCell ref="BX7:CA7"/>
    <mergeCell ref="BT8:BW8"/>
    <mergeCell ref="BH8:BK8"/>
    <mergeCell ref="BL7:BO7"/>
    <mergeCell ref="BP7:BS7"/>
    <mergeCell ref="BT4:BW4"/>
    <mergeCell ref="BL5:BO5"/>
    <mergeCell ref="AF5:AI5"/>
    <mergeCell ref="CJ3:CM3"/>
    <mergeCell ref="CF5:CI5"/>
    <mergeCell ref="BT7:BW7"/>
    <mergeCell ref="BH5:BK5"/>
    <mergeCell ref="AV7:AY7"/>
    <mergeCell ref="BP4:BS4"/>
    <mergeCell ref="AR4:AU4"/>
    <mergeCell ref="AZ4:BC4"/>
    <mergeCell ref="BP6:BS6"/>
    <mergeCell ref="BH7:BK7"/>
    <mergeCell ref="BP5:BS5"/>
    <mergeCell ref="BH6:BK6"/>
    <mergeCell ref="BD3:BG3"/>
    <mergeCell ref="CB3:CE3"/>
    <mergeCell ref="BD4:BG4"/>
    <mergeCell ref="AF4:AI4"/>
    <mergeCell ref="AJ4:AM4"/>
    <mergeCell ref="AR3:AU3"/>
    <mergeCell ref="AF3:AI3"/>
    <mergeCell ref="AN4:AQ4"/>
    <mergeCell ref="CP13:CQ13"/>
    <mergeCell ref="CP14:CQ14"/>
    <mergeCell ref="CN13:CO13"/>
    <mergeCell ref="CN11:CO11"/>
    <mergeCell ref="CN10:CO10"/>
    <mergeCell ref="CN15:CO15"/>
    <mergeCell ref="AB4:AE4"/>
    <mergeCell ref="CF6:CI6"/>
    <mergeCell ref="CJ6:CM6"/>
    <mergeCell ref="BX4:CA4"/>
    <mergeCell ref="CB7:CE7"/>
    <mergeCell ref="CJ5:CM5"/>
    <mergeCell ref="CB5:CE5"/>
    <mergeCell ref="CB6:CE6"/>
    <mergeCell ref="AN6:AQ6"/>
    <mergeCell ref="AR6:AU6"/>
    <mergeCell ref="BD8:BG8"/>
    <mergeCell ref="AR8:AU8"/>
    <mergeCell ref="BH10:BK10"/>
    <mergeCell ref="CF10:CI10"/>
    <mergeCell ref="BP10:BS10"/>
    <mergeCell ref="BX10:CA10"/>
    <mergeCell ref="CB10:CE10"/>
    <mergeCell ref="BH9:BK9"/>
    <mergeCell ref="CP15:CQ15"/>
    <mergeCell ref="CP28:CQ28"/>
    <mergeCell ref="CP19:CQ19"/>
    <mergeCell ref="CN22:CO22"/>
    <mergeCell ref="CP23:CQ23"/>
    <mergeCell ref="CN20:CO20"/>
    <mergeCell ref="CP26:CQ26"/>
    <mergeCell ref="CP29:CQ29"/>
    <mergeCell ref="CP31:CQ31"/>
    <mergeCell ref="CN29:CO29"/>
    <mergeCell ref="CP30:CQ30"/>
    <mergeCell ref="CN31:CO31"/>
    <mergeCell ref="CN25:CO25"/>
    <mergeCell ref="CP24:CQ24"/>
    <mergeCell ref="CN19:CO19"/>
    <mergeCell ref="CN28:CO28"/>
    <mergeCell ref="CP27:CQ27"/>
    <mergeCell ref="CN30:CO30"/>
    <mergeCell ref="CN26:CO26"/>
    <mergeCell ref="CN27:CO27"/>
    <mergeCell ref="CP20:CQ20"/>
    <mergeCell ref="CN21:CO21"/>
    <mergeCell ref="CP21:CQ21"/>
    <mergeCell ref="CP22:CQ22"/>
    <mergeCell ref="CP25:CQ25"/>
    <mergeCell ref="CP16:CQ16"/>
    <mergeCell ref="CN17:CO17"/>
    <mergeCell ref="CP17:CQ17"/>
    <mergeCell ref="CN18:CO18"/>
    <mergeCell ref="CP18:CQ18"/>
    <mergeCell ref="CN16:CO16"/>
    <mergeCell ref="CN24:CO24"/>
    <mergeCell ref="CN23:CO23"/>
    <mergeCell ref="BL8:BO8"/>
    <mergeCell ref="BP8:BS8"/>
    <mergeCell ref="CJ8:CM8"/>
    <mergeCell ref="CJ9:CM9"/>
    <mergeCell ref="CF9:CI9"/>
    <mergeCell ref="BT5:BW5"/>
    <mergeCell ref="BX8:CA8"/>
    <mergeCell ref="BL6:BO6"/>
    <mergeCell ref="BX6:CA6"/>
    <mergeCell ref="BX5:CA5"/>
    <mergeCell ref="CF11:CI11"/>
    <mergeCell ref="CB11:CE11"/>
    <mergeCell ref="CJ11:CM11"/>
    <mergeCell ref="CN9:CO9"/>
    <mergeCell ref="CN14:CO14"/>
    <mergeCell ref="CN8:CO8"/>
    <mergeCell ref="BP9:BS9"/>
    <mergeCell ref="BX9:CA9"/>
    <mergeCell ref="BT9:BW9"/>
    <mergeCell ref="CJ10:CM10"/>
    <mergeCell ref="CA1:CE1"/>
    <mergeCell ref="BT1:BZ1"/>
    <mergeCell ref="CF3:CI3"/>
    <mergeCell ref="CB4:CE4"/>
    <mergeCell ref="CF4:CI4"/>
    <mergeCell ref="BH4:BK4"/>
    <mergeCell ref="BH3:BK3"/>
    <mergeCell ref="AV3:AY3"/>
    <mergeCell ref="BL4:BO4"/>
    <mergeCell ref="AV4:AY4"/>
    <mergeCell ref="BT3:BW3"/>
    <mergeCell ref="BX3:CA3"/>
    <mergeCell ref="BL3:BO3"/>
    <mergeCell ref="BP3:BS3"/>
    <mergeCell ref="X3:AA3"/>
    <mergeCell ref="AZ8:BC8"/>
    <mergeCell ref="AN8:AQ8"/>
    <mergeCell ref="AR9:AU9"/>
    <mergeCell ref="AN7:AQ7"/>
    <mergeCell ref="I8:J8"/>
    <mergeCell ref="L7:O7"/>
    <mergeCell ref="L8:O8"/>
    <mergeCell ref="I9:J9"/>
    <mergeCell ref="P9:S9"/>
    <mergeCell ref="AJ9:AM9"/>
    <mergeCell ref="AV8:AY8"/>
    <mergeCell ref="AV9:AY9"/>
    <mergeCell ref="I7:J7"/>
    <mergeCell ref="P7:S7"/>
    <mergeCell ref="X8:AA8"/>
    <mergeCell ref="X7:AA7"/>
    <mergeCell ref="AB7:AE7"/>
    <mergeCell ref="AN9:AQ9"/>
    <mergeCell ref="AF7:AI7"/>
    <mergeCell ref="AJ7:AM7"/>
    <mergeCell ref="L4:O4"/>
    <mergeCell ref="AJ6:AM6"/>
    <mergeCell ref="AJ5:AM5"/>
    <mergeCell ref="I3:J4"/>
    <mergeCell ref="L47:W47"/>
    <mergeCell ref="J47:K47"/>
    <mergeCell ref="J42:K42"/>
    <mergeCell ref="T5:W5"/>
    <mergeCell ref="I5:J6"/>
    <mergeCell ref="T7:W7"/>
    <mergeCell ref="P8:S8"/>
    <mergeCell ref="P5:S5"/>
    <mergeCell ref="L5:O5"/>
    <mergeCell ref="L6:O6"/>
    <mergeCell ref="T6:W6"/>
    <mergeCell ref="T9:W9"/>
    <mergeCell ref="T8:W8"/>
    <mergeCell ref="P31:S31"/>
    <mergeCell ref="T31:W31"/>
    <mergeCell ref="P3:S3"/>
    <mergeCell ref="T3:W3"/>
    <mergeCell ref="P4:S4"/>
    <mergeCell ref="T4:W4"/>
    <mergeCell ref="J48:K48"/>
    <mergeCell ref="L48:W48"/>
    <mergeCell ref="L42:W42"/>
    <mergeCell ref="I11:J11"/>
    <mergeCell ref="J41:K41"/>
    <mergeCell ref="J34:K34"/>
    <mergeCell ref="L34:W34"/>
    <mergeCell ref="I10:J10"/>
    <mergeCell ref="L31:O31"/>
    <mergeCell ref="L10:O10"/>
    <mergeCell ref="L11:O11"/>
    <mergeCell ref="P11:S11"/>
    <mergeCell ref="T11:W11"/>
    <mergeCell ref="R39:W39"/>
    <mergeCell ref="J40:K40"/>
    <mergeCell ref="L40:W40"/>
    <mergeCell ref="J38:K38"/>
    <mergeCell ref="J37:K37"/>
    <mergeCell ref="J35:W35"/>
    <mergeCell ref="L37:W37"/>
    <mergeCell ref="AZ39:BE39"/>
    <mergeCell ref="Z35:AY35"/>
    <mergeCell ref="BF36:BG36"/>
    <mergeCell ref="AZ36:BE36"/>
    <mergeCell ref="AJ31:AM31"/>
    <mergeCell ref="P6:S6"/>
    <mergeCell ref="P10:S10"/>
    <mergeCell ref="T10:W10"/>
    <mergeCell ref="X10:AA10"/>
    <mergeCell ref="X11:AA11"/>
    <mergeCell ref="AV6:AY6"/>
    <mergeCell ref="X9:AA9"/>
    <mergeCell ref="X31:AA31"/>
    <mergeCell ref="AB31:AE31"/>
    <mergeCell ref="AV31:AY31"/>
    <mergeCell ref="X6:AA6"/>
    <mergeCell ref="AB6:AE6"/>
    <mergeCell ref="AJ8:AM8"/>
    <mergeCell ref="Z37:AY37"/>
    <mergeCell ref="AN31:AQ31"/>
    <mergeCell ref="AR31:AU31"/>
    <mergeCell ref="BD9:BG9"/>
    <mergeCell ref="BD10:BG10"/>
    <mergeCell ref="BD11:BG11"/>
    <mergeCell ref="BV37:CG37"/>
    <mergeCell ref="AZ38:BE38"/>
    <mergeCell ref="BF37:BG37"/>
    <mergeCell ref="AR11:AU11"/>
    <mergeCell ref="AN11:AQ11"/>
    <mergeCell ref="BH11:BK11"/>
    <mergeCell ref="BT32:BW32"/>
    <mergeCell ref="BH31:BK31"/>
    <mergeCell ref="L41:W41"/>
    <mergeCell ref="BX31:CA31"/>
    <mergeCell ref="BT11:BW11"/>
    <mergeCell ref="BH36:BS36"/>
    <mergeCell ref="AR32:AU32"/>
    <mergeCell ref="AV32:AY32"/>
    <mergeCell ref="AZ32:BC32"/>
    <mergeCell ref="AB32:AE32"/>
    <mergeCell ref="L38:W38"/>
    <mergeCell ref="L32:O32"/>
    <mergeCell ref="AF32:AI32"/>
    <mergeCell ref="AN32:AQ32"/>
    <mergeCell ref="AB11:AE11"/>
    <mergeCell ref="AF11:AI11"/>
    <mergeCell ref="J36:W36"/>
    <mergeCell ref="BL31:BO31"/>
    <mergeCell ref="AB9:AE9"/>
    <mergeCell ref="AR10:AU10"/>
    <mergeCell ref="AJ10:AM10"/>
    <mergeCell ref="AN10:AQ10"/>
    <mergeCell ref="AJ11:AM11"/>
    <mergeCell ref="BF35:BG35"/>
    <mergeCell ref="BH34:BU34"/>
    <mergeCell ref="AZ11:BC11"/>
    <mergeCell ref="AV10:AY10"/>
    <mergeCell ref="AV11:AY11"/>
    <mergeCell ref="BT10:BW10"/>
    <mergeCell ref="BL9:BO9"/>
    <mergeCell ref="Z34:BG34"/>
    <mergeCell ref="BL10:BO10"/>
    <mergeCell ref="Z40:CI45"/>
    <mergeCell ref="J32:K32"/>
    <mergeCell ref="P32:S32"/>
    <mergeCell ref="T32:W32"/>
    <mergeCell ref="L9:O9"/>
    <mergeCell ref="AF9:AI9"/>
    <mergeCell ref="BX11:CA11"/>
    <mergeCell ref="BD32:BG32"/>
    <mergeCell ref="BL32:BO32"/>
    <mergeCell ref="BP32:BS32"/>
    <mergeCell ref="AZ9:BC9"/>
    <mergeCell ref="J12:K12"/>
    <mergeCell ref="J13:K13"/>
    <mergeCell ref="BL11:BO11"/>
    <mergeCell ref="BP11:BS11"/>
    <mergeCell ref="AZ10:BC10"/>
    <mergeCell ref="AB10:AE10"/>
    <mergeCell ref="AF10:AI10"/>
    <mergeCell ref="L39:Q39"/>
    <mergeCell ref="CB9:CE9"/>
    <mergeCell ref="BX32:CA32"/>
    <mergeCell ref="CB32:CE32"/>
    <mergeCell ref="BT31:BW31"/>
    <mergeCell ref="CB31:CE31"/>
  </mergeCells>
  <phoneticPr fontId="41"/>
  <conditionalFormatting sqref="L31:O31">
    <cfRule type="cellIs" dxfId="164" priority="2" stopIfTrue="1" operator="greaterThan">
      <formula>$L$11</formula>
    </cfRule>
  </conditionalFormatting>
  <conditionalFormatting sqref="L32:CM32">
    <cfRule type="cellIs" dxfId="163" priority="21" stopIfTrue="1" operator="lessThan">
      <formula>0</formula>
    </cfRule>
  </conditionalFormatting>
  <conditionalFormatting sqref="P31:S31">
    <cfRule type="cellIs" dxfId="162" priority="3" stopIfTrue="1" operator="greaterThan">
      <formula>$P$11</formula>
    </cfRule>
  </conditionalFormatting>
  <conditionalFormatting sqref="T31:W31">
    <cfRule type="cellIs" dxfId="161" priority="4" stopIfTrue="1" operator="greaterThan">
      <formula>$T$11</formula>
    </cfRule>
  </conditionalFormatting>
  <conditionalFormatting sqref="X31:AA31">
    <cfRule type="cellIs" dxfId="160" priority="5" stopIfTrue="1" operator="greaterThan">
      <formula>$X$11</formula>
    </cfRule>
  </conditionalFormatting>
  <conditionalFormatting sqref="AB31:AE31">
    <cfRule type="cellIs" dxfId="159" priority="6" stopIfTrue="1" operator="greaterThan">
      <formula>$AB$11</formula>
    </cfRule>
  </conditionalFormatting>
  <conditionalFormatting sqref="AF31:AI31">
    <cfRule type="cellIs" dxfId="158" priority="7" stopIfTrue="1" operator="greaterThan">
      <formula>$AF$11</formula>
    </cfRule>
  </conditionalFormatting>
  <conditionalFormatting sqref="AJ31:AM31">
    <cfRule type="cellIs" dxfId="157" priority="8" stopIfTrue="1" operator="greaterThan">
      <formula>$AJ$11</formula>
    </cfRule>
  </conditionalFormatting>
  <conditionalFormatting sqref="AN31:AQ31">
    <cfRule type="cellIs" dxfId="156" priority="9" stopIfTrue="1" operator="greaterThan">
      <formula>$AN$11</formula>
    </cfRule>
  </conditionalFormatting>
  <conditionalFormatting sqref="AR31:AU31">
    <cfRule type="cellIs" dxfId="155" priority="10" stopIfTrue="1" operator="greaterThan">
      <formula>$AR$11</formula>
    </cfRule>
  </conditionalFormatting>
  <conditionalFormatting sqref="AV31:AY31">
    <cfRule type="cellIs" dxfId="154" priority="11" stopIfTrue="1" operator="greaterThan">
      <formula>$AV$11</formula>
    </cfRule>
  </conditionalFormatting>
  <conditionalFormatting sqref="AZ1:BC1">
    <cfRule type="expression" dxfId="153" priority="1" stopIfTrue="1">
      <formula>"WEEKDAY($AX$1)=1"</formula>
    </cfRule>
  </conditionalFormatting>
  <conditionalFormatting sqref="AZ31:BC31">
    <cfRule type="cellIs" dxfId="152" priority="12" stopIfTrue="1" operator="greaterThan">
      <formula>$AZ$11</formula>
    </cfRule>
  </conditionalFormatting>
  <conditionalFormatting sqref="BD31:BG31">
    <cfRule type="cellIs" dxfId="151" priority="13" stopIfTrue="1" operator="greaterThan">
      <formula>$BD$11</formula>
    </cfRule>
  </conditionalFormatting>
  <conditionalFormatting sqref="BH31:BK31">
    <cfRule type="cellIs" dxfId="150" priority="14" stopIfTrue="1" operator="greaterThan">
      <formula>$BH$11</formula>
    </cfRule>
  </conditionalFormatting>
  <conditionalFormatting sqref="BL31:BO31">
    <cfRule type="cellIs" dxfId="149" priority="15" stopIfTrue="1" operator="greaterThan">
      <formula>$BL$11</formula>
    </cfRule>
  </conditionalFormatting>
  <conditionalFormatting sqref="BP31:BS31">
    <cfRule type="cellIs" dxfId="148" priority="22" stopIfTrue="1" operator="greaterThan">
      <formula>$BP$11</formula>
    </cfRule>
  </conditionalFormatting>
  <conditionalFormatting sqref="BT31:BW31">
    <cfRule type="cellIs" dxfId="147" priority="16" stopIfTrue="1" operator="greaterThan">
      <formula>$BT$11</formula>
    </cfRule>
  </conditionalFormatting>
  <conditionalFormatting sqref="BX31:CA31">
    <cfRule type="cellIs" dxfId="146" priority="20" stopIfTrue="1" operator="greaterThan">
      <formula>$BX$11</formula>
    </cfRule>
  </conditionalFormatting>
  <conditionalFormatting sqref="CB31:CE31">
    <cfRule type="cellIs" dxfId="145" priority="17" stopIfTrue="1" operator="greaterThan">
      <formula>$CB$11</formula>
    </cfRule>
  </conditionalFormatting>
  <conditionalFormatting sqref="CF31:CI31">
    <cfRule type="cellIs" dxfId="144" priority="18" stopIfTrue="1" operator="greaterThan">
      <formula>$CF$11</formula>
    </cfRule>
  </conditionalFormatting>
  <conditionalFormatting sqref="CJ31:CM31">
    <cfRule type="cellIs" dxfId="143" priority="19" stopIfTrue="1" operator="greaterThan">
      <formula>$CJ$11</formula>
    </cfRule>
  </conditionalFormatting>
  <printOptions horizontalCentered="1"/>
  <pageMargins left="0.19652777777777777" right="0.19652777777777777" top="0.19652777777777777" bottom="0.19652777777777777" header="0.51180555555555562" footer="0.51180555555555562"/>
  <pageSetup paperSize="9" scale="62" orientation="landscape" useFirstPageNumber="1" errors="NA" horizontalDpi="360" verticalDpi="360" r:id="rId1"/>
  <headerFooter alignWithMargins="0"/>
  <ignoredErrors>
    <ignoredError sqref="L14:CM30" unlockedFormula="1"/>
    <ignoredError sqref="F28:F46" formula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V52"/>
  <sheetViews>
    <sheetView showGridLines="0" showZeros="0" zoomScale="66" zoomScaleNormal="66" zoomScaleSheetLayoutView="50" workbookViewId="0">
      <selection activeCell="BU25" sqref="BU25"/>
    </sheetView>
  </sheetViews>
  <sheetFormatPr baseColWidth="10" defaultColWidth="3.83203125" defaultRowHeight="20.25" customHeight="1"/>
  <cols>
    <col min="1" max="1" width="3.5" style="64" customWidth="1"/>
    <col min="2" max="2" width="10.6640625" style="65" customWidth="1"/>
    <col min="3" max="3" width="6.6640625" style="65" customWidth="1"/>
    <col min="4" max="7" width="6.6640625" style="65" hidden="1" customWidth="1"/>
    <col min="8" max="8" width="6.6640625" style="836" customWidth="1"/>
    <col min="9" max="9" width="15" style="209" bestFit="1" customWidth="1"/>
    <col min="10" max="10" width="10.6640625" style="836" customWidth="1"/>
    <col min="11" max="11" width="11.33203125" style="846" customWidth="1"/>
    <col min="12" max="19" width="1.83203125" style="65" customWidth="1"/>
    <col min="20" max="78" width="1.83203125" style="64" customWidth="1"/>
    <col min="79" max="79" width="2.33203125" style="64" customWidth="1"/>
    <col min="80" max="91" width="1.83203125" style="64" customWidth="1"/>
    <col min="92" max="93" width="4.83203125" style="64" customWidth="1"/>
    <col min="94" max="94" width="4.83203125" style="221" customWidth="1"/>
    <col min="95" max="95" width="4.83203125" style="64" customWidth="1"/>
    <col min="96" max="97" width="8.6640625" style="64" customWidth="1"/>
    <col min="98" max="98" width="8.6640625" style="69" customWidth="1"/>
    <col min="99" max="99" width="12.33203125" style="69" customWidth="1"/>
    <col min="100" max="100" width="7.6640625" style="69" hidden="1" customWidth="1"/>
    <col min="101" max="101" width="6.6640625" style="64" customWidth="1"/>
    <col min="102" max="102" width="5.5" style="64" customWidth="1"/>
    <col min="103" max="16384" width="3.83203125" style="64"/>
  </cols>
  <sheetData>
    <row r="1" spans="1:105" ht="36" customHeight="1">
      <c r="K1" s="1248" t="str">
        <f>ﾃﾞｰﾀ入力!B4</f>
        <v>新宿三丁目</v>
      </c>
      <c r="L1" s="1248"/>
      <c r="M1" s="1248"/>
      <c r="N1" s="1248"/>
      <c r="O1" s="1248"/>
      <c r="P1" s="1248"/>
      <c r="Q1" s="1248"/>
      <c r="R1" s="1248"/>
      <c r="S1" s="1248"/>
      <c r="T1" s="1248"/>
      <c r="U1" s="1248"/>
      <c r="V1" s="1343" t="s">
        <v>139</v>
      </c>
      <c r="W1" s="1343"/>
      <c r="X1" s="1343"/>
      <c r="Y1" s="1343"/>
      <c r="Z1" s="222"/>
      <c r="AC1" s="1340">
        <f>ﾃﾞｰﾀ入力!B5</f>
        <v>4</v>
      </c>
      <c r="AD1" s="1340"/>
      <c r="AE1" s="1340"/>
      <c r="AF1" s="1340"/>
      <c r="AG1" s="1340"/>
      <c r="AH1" s="1340"/>
      <c r="AI1" s="1340"/>
      <c r="AJ1" s="1340" t="s">
        <v>8</v>
      </c>
      <c r="AK1" s="1340"/>
      <c r="AL1" s="1340"/>
      <c r="AM1" s="1340"/>
      <c r="AN1" s="1340">
        <v>30</v>
      </c>
      <c r="AO1" s="1340"/>
      <c r="AP1" s="1340"/>
      <c r="AQ1" s="1340"/>
      <c r="AR1" s="1340" t="s">
        <v>120</v>
      </c>
      <c r="AS1" s="1340"/>
      <c r="AT1" s="1340"/>
      <c r="AU1" s="1340"/>
      <c r="AV1" s="605"/>
      <c r="AW1" s="605"/>
      <c r="AX1" s="605"/>
      <c r="AY1" s="605"/>
      <c r="AZ1" s="1342">
        <f>DATE(ﾃﾞｰﾀ入力!B3,ﾃﾞｰﾀ入力!B5,AN1)</f>
        <v>46142</v>
      </c>
      <c r="BA1" s="1342"/>
      <c r="BB1" s="1342"/>
      <c r="BC1" s="1342"/>
      <c r="BD1" s="1341" t="s">
        <v>148</v>
      </c>
      <c r="BE1" s="1341"/>
      <c r="BF1" s="1341"/>
      <c r="BG1" s="1341"/>
      <c r="BH1" s="1341"/>
      <c r="BI1" s="1341"/>
      <c r="BJ1" s="1341"/>
      <c r="BK1" s="1341"/>
      <c r="BL1" s="223"/>
      <c r="BM1" s="223"/>
      <c r="BN1" s="223"/>
      <c r="BO1" s="223"/>
      <c r="BP1" s="223"/>
      <c r="BQ1" s="223"/>
      <c r="BR1" s="223"/>
      <c r="BS1" s="223"/>
      <c r="BT1" s="1294" t="s">
        <v>200</v>
      </c>
      <c r="BU1" s="1294"/>
      <c r="BV1" s="1294"/>
      <c r="BW1" s="1294"/>
      <c r="BX1" s="1294"/>
      <c r="BY1" s="1294"/>
      <c r="BZ1" s="1294"/>
      <c r="CA1" s="1293">
        <v>1</v>
      </c>
      <c r="CB1" s="1293"/>
      <c r="CC1" s="1293"/>
      <c r="CD1" s="1293"/>
      <c r="CE1" s="1293"/>
      <c r="CH1" s="69"/>
      <c r="CI1" s="69"/>
      <c r="CJ1" s="69"/>
      <c r="CP1" s="64"/>
      <c r="CT1" s="64"/>
      <c r="CU1" s="64"/>
      <c r="CV1" s="64"/>
    </row>
    <row r="2" spans="1:105" ht="20.25" customHeight="1">
      <c r="B2" s="224"/>
      <c r="I2" s="884"/>
      <c r="J2" s="837"/>
      <c r="K2" s="838"/>
      <c r="L2" s="351">
        <v>0.20833333333333334</v>
      </c>
      <c r="M2" s="352"/>
      <c r="N2" s="352"/>
      <c r="O2" s="353"/>
      <c r="P2" s="354">
        <v>0.25</v>
      </c>
      <c r="Q2" s="355"/>
      <c r="R2" s="355"/>
      <c r="S2" s="355"/>
      <c r="T2" s="355" t="s">
        <v>149</v>
      </c>
      <c r="U2" s="355"/>
      <c r="V2" s="356"/>
      <c r="W2" s="356"/>
      <c r="X2" s="355" t="s">
        <v>150</v>
      </c>
      <c r="Y2" s="355"/>
      <c r="Z2" s="355"/>
      <c r="AA2" s="355"/>
      <c r="AB2" s="355" t="s">
        <v>151</v>
      </c>
      <c r="AC2" s="355"/>
      <c r="AD2" s="355"/>
      <c r="AE2" s="355"/>
      <c r="AF2" s="355" t="s">
        <v>152</v>
      </c>
      <c r="AG2" s="355"/>
      <c r="AH2" s="355"/>
      <c r="AI2" s="355"/>
      <c r="AJ2" s="355" t="s">
        <v>153</v>
      </c>
      <c r="AK2" s="355"/>
      <c r="AL2" s="355"/>
      <c r="AM2" s="355"/>
      <c r="AN2" s="355" t="s">
        <v>154</v>
      </c>
      <c r="AO2" s="355"/>
      <c r="AP2" s="355"/>
      <c r="AQ2" s="355"/>
      <c r="AR2" s="355" t="s">
        <v>155</v>
      </c>
      <c r="AS2" s="355"/>
      <c r="AT2" s="355"/>
      <c r="AU2" s="355"/>
      <c r="AV2" s="355" t="s">
        <v>156</v>
      </c>
      <c r="AW2" s="355"/>
      <c r="AX2" s="355"/>
      <c r="AY2" s="355"/>
      <c r="AZ2" s="355" t="s">
        <v>157</v>
      </c>
      <c r="BA2" s="355"/>
      <c r="BB2" s="355"/>
      <c r="BC2" s="355"/>
      <c r="BD2" s="355" t="s">
        <v>158</v>
      </c>
      <c r="BE2" s="355"/>
      <c r="BF2" s="355"/>
      <c r="BG2" s="355"/>
      <c r="BH2" s="355" t="s">
        <v>159</v>
      </c>
      <c r="BI2" s="355"/>
      <c r="BJ2" s="355"/>
      <c r="BK2" s="355"/>
      <c r="BL2" s="355" t="s">
        <v>160</v>
      </c>
      <c r="BM2" s="355"/>
      <c r="BN2" s="355"/>
      <c r="BO2" s="355"/>
      <c r="BP2" s="355" t="s">
        <v>161</v>
      </c>
      <c r="BQ2" s="355"/>
      <c r="BR2" s="355"/>
      <c r="BS2" s="355"/>
      <c r="BT2" s="355" t="s">
        <v>162</v>
      </c>
      <c r="BU2" s="355"/>
      <c r="BV2" s="355"/>
      <c r="BW2" s="355"/>
      <c r="BX2" s="355" t="s">
        <v>163</v>
      </c>
      <c r="BY2" s="355"/>
      <c r="BZ2" s="355"/>
      <c r="CA2" s="355"/>
      <c r="CB2" s="355" t="s">
        <v>164</v>
      </c>
      <c r="CC2" s="355"/>
      <c r="CD2" s="355"/>
      <c r="CE2" s="355"/>
      <c r="CF2" s="355" t="s">
        <v>165</v>
      </c>
      <c r="CG2" s="355"/>
      <c r="CH2" s="355"/>
      <c r="CI2" s="355"/>
      <c r="CJ2" s="355" t="s">
        <v>166</v>
      </c>
      <c r="CK2" s="355"/>
      <c r="CL2" s="355"/>
      <c r="CM2" s="355"/>
      <c r="CN2" s="1214"/>
      <c r="CO2" s="1214"/>
      <c r="CP2" s="64"/>
      <c r="CT2" s="221"/>
      <c r="CU2" s="64"/>
      <c r="CV2" s="64"/>
      <c r="CX2" s="69"/>
      <c r="CY2" s="69"/>
      <c r="CZ2" s="69"/>
    </row>
    <row r="3" spans="1:105" ht="20.25" customHeight="1">
      <c r="I3" s="1511" t="s">
        <v>167</v>
      </c>
      <c r="J3" s="1511"/>
      <c r="K3" s="839" t="s">
        <v>168</v>
      </c>
      <c r="L3" s="1210">
        <f>CHOOSE(CA1,ﾃﾞｰﾀ入力!X4,ﾃﾞｰﾀ入力!X5,ﾃﾞｰﾀ入力!X6,ﾃﾞｰﾀ入力!X7,ﾃﾞｰﾀ入力!X8,ﾃﾞｰﾀ入力!X9)</f>
        <v>0</v>
      </c>
      <c r="M3" s="1210"/>
      <c r="N3" s="1210"/>
      <c r="O3" s="1210"/>
      <c r="P3" s="1217">
        <f>CHOOSE($CA$1,ﾃﾞｰﾀ入力!Y$4,ﾃﾞｰﾀ入力!Y$5,ﾃﾞｰﾀ入力!Y$6,ﾃﾞｰﾀ入力!Y$7,ﾃﾞｰﾀ入力!Y$8,ﾃﾞｰﾀ入力!Y$9)</f>
        <v>0</v>
      </c>
      <c r="Q3" s="1217"/>
      <c r="R3" s="1217"/>
      <c r="S3" s="1217"/>
      <c r="T3" s="1217">
        <f>CHOOSE($CA$1,ﾃﾞｰﾀ入力!Z$4,ﾃﾞｰﾀ入力!Z$5,ﾃﾞｰﾀ入力!Z$6,ﾃﾞｰﾀ入力!Z$7,ﾃﾞｰﾀ入力!Z$8,ﾃﾞｰﾀ入力!Z$9)</f>
        <v>0</v>
      </c>
      <c r="U3" s="1217"/>
      <c r="V3" s="1217"/>
      <c r="W3" s="1217"/>
      <c r="X3" s="1217">
        <f>CHOOSE($CA$1,ﾃﾞｰﾀ入力!AA$4,ﾃﾞｰﾀ入力!AA$5,ﾃﾞｰﾀ入力!AA$6,ﾃﾞｰﾀ入力!AA$7,ﾃﾞｰﾀ入力!AA$8,ﾃﾞｰﾀ入力!AA$9)</f>
        <v>7</v>
      </c>
      <c r="Y3" s="1217"/>
      <c r="Z3" s="1217"/>
      <c r="AA3" s="1217"/>
      <c r="AB3" s="1217">
        <f>CHOOSE($CA$1,ﾃﾞｰﾀ入力!AB$4,ﾃﾞｰﾀ入力!AB$5,ﾃﾞｰﾀ入力!AB$6,ﾃﾞｰﾀ入力!AB$7,ﾃﾞｰﾀ入力!AB$8,ﾃﾞｰﾀ入力!AB$9)</f>
        <v>13</v>
      </c>
      <c r="AC3" s="1217"/>
      <c r="AD3" s="1217"/>
      <c r="AE3" s="1217"/>
      <c r="AF3" s="1217">
        <f>CHOOSE($CA$1,ﾃﾞｰﾀ入力!AC$4,ﾃﾞｰﾀ入力!AC$5,ﾃﾞｰﾀ入力!AC$6,ﾃﾞｰﾀ入力!AC$7,ﾃﾞｰﾀ入力!AC$8,ﾃﾞｰﾀ入力!AC$9)</f>
        <v>13</v>
      </c>
      <c r="AG3" s="1217"/>
      <c r="AH3" s="1217"/>
      <c r="AI3" s="1217"/>
      <c r="AJ3" s="1217">
        <f>CHOOSE($CA$1,ﾃﾞｰﾀ入力!AD$4,ﾃﾞｰﾀ入力!AD$5,ﾃﾞｰﾀ入力!AD$6,ﾃﾞｰﾀ入力!AD$7,ﾃﾞｰﾀ入力!AD$8,ﾃﾞｰﾀ入力!AD$9)</f>
        <v>18</v>
      </c>
      <c r="AK3" s="1217"/>
      <c r="AL3" s="1217"/>
      <c r="AM3" s="1217"/>
      <c r="AN3" s="1217">
        <f>CHOOSE($CA$1,ﾃﾞｰﾀ入力!AE$4,ﾃﾞｰﾀ入力!AE$5,ﾃﾞｰﾀ入力!AE$6,ﾃﾞｰﾀ入力!AE$7,ﾃﾞｰﾀ入力!AE$8,ﾃﾞｰﾀ入力!AE$9)</f>
        <v>28</v>
      </c>
      <c r="AO3" s="1217"/>
      <c r="AP3" s="1217"/>
      <c r="AQ3" s="1217"/>
      <c r="AR3" s="1217">
        <f>CHOOSE($CA$1,ﾃﾞｰﾀ入力!AF$4,ﾃﾞｰﾀ入力!AF$5,ﾃﾞｰﾀ入力!AF$6,ﾃﾞｰﾀ入力!AF$7,ﾃﾞｰﾀ入力!AF$8,ﾃﾞｰﾀ入力!AF$9)</f>
        <v>31</v>
      </c>
      <c r="AS3" s="1217"/>
      <c r="AT3" s="1217"/>
      <c r="AU3" s="1217"/>
      <c r="AV3" s="1217">
        <f>CHOOSE($CA$1,ﾃﾞｰﾀ入力!AG$4,ﾃﾞｰﾀ入力!AG$5,ﾃﾞｰﾀ入力!AG$6,ﾃﾞｰﾀ入力!AG$7,ﾃﾞｰﾀ入力!AG$8,ﾃﾞｰﾀ入力!AG$9)</f>
        <v>30</v>
      </c>
      <c r="AW3" s="1217"/>
      <c r="AX3" s="1217"/>
      <c r="AY3" s="1217"/>
      <c r="AZ3" s="1217">
        <f>CHOOSE($CA$1,ﾃﾞｰﾀ入力!AH$4,ﾃﾞｰﾀ入力!AH$5,ﾃﾞｰﾀ入力!AH$6,ﾃﾞｰﾀ入力!AH$7,ﾃﾞｰﾀ入力!AH$8,ﾃﾞｰﾀ入力!AH$9)</f>
        <v>32</v>
      </c>
      <c r="BA3" s="1217"/>
      <c r="BB3" s="1217"/>
      <c r="BC3" s="1217"/>
      <c r="BD3" s="1217">
        <f>CHOOSE($CA$1,ﾃﾞｰﾀ入力!AI$4,ﾃﾞｰﾀ入力!AI$5,ﾃﾞｰﾀ入力!AI$6,ﾃﾞｰﾀ入力!AI$7,ﾃﾞｰﾀ入力!AI$8,ﾃﾞｰﾀ入力!AI$9)</f>
        <v>30</v>
      </c>
      <c r="BE3" s="1217"/>
      <c r="BF3" s="1217"/>
      <c r="BG3" s="1217"/>
      <c r="BH3" s="1217">
        <f>CHOOSE($CA$1,ﾃﾞｰﾀ入力!AJ$4,ﾃﾞｰﾀ入力!AJ$5,ﾃﾞｰﾀ入力!AJ$6,ﾃﾞｰﾀ入力!AJ$7,ﾃﾞｰﾀ入力!AJ$8,ﾃﾞｰﾀ入力!AJ$9)</f>
        <v>21</v>
      </c>
      <c r="BI3" s="1217"/>
      <c r="BJ3" s="1217"/>
      <c r="BK3" s="1217"/>
      <c r="BL3" s="1217">
        <f>CHOOSE($CA$1,ﾃﾞｰﾀ入力!AK$4,ﾃﾞｰﾀ入力!AK$5,ﾃﾞｰﾀ入力!AK$6,ﾃﾞｰﾀ入力!AK$7,ﾃﾞｰﾀ入力!AK$8,ﾃﾞｰﾀ入力!AK$9)</f>
        <v>15</v>
      </c>
      <c r="BM3" s="1217"/>
      <c r="BN3" s="1217"/>
      <c r="BO3" s="1217"/>
      <c r="BP3" s="1217">
        <f>CHOOSE($CA$1,ﾃﾞｰﾀ入力!AL$4,ﾃﾞｰﾀ入力!AL$5,ﾃﾞｰﾀ入力!AL$6,ﾃﾞｰﾀ入力!AL$7,ﾃﾞｰﾀ入力!AL$8,ﾃﾞｰﾀ入力!AL$9)</f>
        <v>16</v>
      </c>
      <c r="BQ3" s="1217"/>
      <c r="BR3" s="1217"/>
      <c r="BS3" s="1217"/>
      <c r="BT3" s="1217">
        <f>CHOOSE($CA$1,ﾃﾞｰﾀ入力!AM$4,ﾃﾞｰﾀ入力!AM$5,ﾃﾞｰﾀ入力!AM$6,ﾃﾞｰﾀ入力!AM$7,ﾃﾞｰﾀ入力!AM$8,ﾃﾞｰﾀ入力!AM$9)</f>
        <v>12</v>
      </c>
      <c r="BU3" s="1217"/>
      <c r="BV3" s="1217"/>
      <c r="BW3" s="1217"/>
      <c r="BX3" s="1217">
        <f>CHOOSE($CA$1,ﾃﾞｰﾀ入力!AN4,ﾃﾞｰﾀ入力!AN$5,ﾃﾞｰﾀ入力!AN$6,ﾃﾞｰﾀ入力!AN$7,ﾃﾞｰﾀ入力!AN$8,ﾃﾞｰﾀ入力!AN$9)</f>
        <v>4</v>
      </c>
      <c r="BY3" s="1217"/>
      <c r="BZ3" s="1217"/>
      <c r="CA3" s="1217"/>
      <c r="CB3" s="1217">
        <f>CHOOSE($CA$1,ﾃﾞｰﾀ入力!AO$4,ﾃﾞｰﾀ入力!AO$5,ﾃﾞｰﾀ入力!AO$6,ﾃﾞｰﾀ入力!AO$7,ﾃﾞｰﾀ入力!AO$8,ﾃﾞｰﾀ入力!AO$9)</f>
        <v>0</v>
      </c>
      <c r="CC3" s="1217"/>
      <c r="CD3" s="1217"/>
      <c r="CE3" s="1217"/>
      <c r="CF3" s="1217">
        <f>CHOOSE($CA$1,ﾃﾞｰﾀ入力!AP$4,ﾃﾞｰﾀ入力!AP$5,ﾃﾞｰﾀ入力!AP$6,ﾃﾞｰﾀ入力!AP$7,ﾃﾞｰﾀ入力!AP$8,ﾃﾞｰﾀ入力!AP$9)</f>
        <v>0</v>
      </c>
      <c r="CG3" s="1217"/>
      <c r="CH3" s="1217"/>
      <c r="CI3" s="1217"/>
      <c r="CJ3" s="1217">
        <f>CHOOSE($CA$1,ﾃﾞｰﾀ入力!AQ$4,ﾃﾞｰﾀ入力!AQ$5,ﾃﾞｰﾀ入力!AQ$6,ﾃﾞｰﾀ入力!AQ$7,ﾃﾞｰﾀ入力!AQ$8,ﾃﾞｰﾀ入力!AQ$9)</f>
        <v>0</v>
      </c>
      <c r="CK3" s="1217"/>
      <c r="CL3" s="1217"/>
      <c r="CM3" s="1295"/>
      <c r="CN3" s="1215">
        <f>CHOOSE(CA1,ﾃﾞｰﾀ入力!V4,ﾃﾞｰﾀ入力!V5,ﾃﾞｰﾀ入力!V6,ﾃﾞｰﾀ入力!V7,ﾃﾞｰﾀ入力!V8,ﾃﾞｰﾀ入力!V9)</f>
        <v>270</v>
      </c>
      <c r="CO3" s="1216"/>
      <c r="CP3" s="64"/>
      <c r="CT3" s="221"/>
      <c r="CU3" s="64"/>
      <c r="CV3" s="64"/>
      <c r="CX3" s="69"/>
      <c r="CY3" s="69"/>
      <c r="CZ3" s="69"/>
    </row>
    <row r="4" spans="1:105" ht="20.25" customHeight="1">
      <c r="I4" s="1511"/>
      <c r="J4" s="1511"/>
      <c r="K4" s="840" t="s">
        <v>169</v>
      </c>
      <c r="L4" s="1344">
        <f>L3</f>
        <v>0</v>
      </c>
      <c r="M4" s="1345"/>
      <c r="N4" s="1345"/>
      <c r="O4" s="1346"/>
      <c r="P4" s="1333">
        <f>L4+P3</f>
        <v>0</v>
      </c>
      <c r="Q4" s="1333"/>
      <c r="R4" s="1333"/>
      <c r="S4" s="1333"/>
      <c r="T4" s="1126">
        <f>P4+T3</f>
        <v>0</v>
      </c>
      <c r="U4" s="1127"/>
      <c r="V4" s="1127"/>
      <c r="W4" s="1127"/>
      <c r="X4" s="1333">
        <f>T4+X3</f>
        <v>7</v>
      </c>
      <c r="Y4" s="1333"/>
      <c r="Z4" s="1333"/>
      <c r="AA4" s="1333"/>
      <c r="AB4" s="1333">
        <f>X4+AB3</f>
        <v>20</v>
      </c>
      <c r="AC4" s="1333"/>
      <c r="AD4" s="1333"/>
      <c r="AE4" s="1333"/>
      <c r="AF4" s="1333">
        <f>AB4+AF3</f>
        <v>33</v>
      </c>
      <c r="AG4" s="1333"/>
      <c r="AH4" s="1333"/>
      <c r="AI4" s="1333"/>
      <c r="AJ4" s="1333">
        <f>AF4+AJ3</f>
        <v>51</v>
      </c>
      <c r="AK4" s="1333"/>
      <c r="AL4" s="1333"/>
      <c r="AM4" s="1333"/>
      <c r="AN4" s="1333">
        <f>AJ4+AN3</f>
        <v>79</v>
      </c>
      <c r="AO4" s="1333"/>
      <c r="AP4" s="1333"/>
      <c r="AQ4" s="1333"/>
      <c r="AR4" s="1333">
        <f>AN4+AR3</f>
        <v>110</v>
      </c>
      <c r="AS4" s="1333"/>
      <c r="AT4" s="1333"/>
      <c r="AU4" s="1333"/>
      <c r="AV4" s="1333">
        <f>AR4+AV3</f>
        <v>140</v>
      </c>
      <c r="AW4" s="1333"/>
      <c r="AX4" s="1333"/>
      <c r="AY4" s="1333"/>
      <c r="AZ4" s="1333">
        <f>AV4+AZ3</f>
        <v>172</v>
      </c>
      <c r="BA4" s="1333"/>
      <c r="BB4" s="1333"/>
      <c r="BC4" s="1333"/>
      <c r="BD4" s="1333">
        <f>AZ4+BD3</f>
        <v>202</v>
      </c>
      <c r="BE4" s="1333"/>
      <c r="BF4" s="1333"/>
      <c r="BG4" s="1333"/>
      <c r="BH4" s="1333">
        <f>BD4+BH3</f>
        <v>223</v>
      </c>
      <c r="BI4" s="1333"/>
      <c r="BJ4" s="1333"/>
      <c r="BK4" s="1333"/>
      <c r="BL4" s="1333">
        <f>BH4+BL3</f>
        <v>238</v>
      </c>
      <c r="BM4" s="1333"/>
      <c r="BN4" s="1333"/>
      <c r="BO4" s="1333"/>
      <c r="BP4" s="1333">
        <f>BL4+BP3</f>
        <v>254</v>
      </c>
      <c r="BQ4" s="1333"/>
      <c r="BR4" s="1333"/>
      <c r="BS4" s="1333"/>
      <c r="BT4" s="1333">
        <f>BP4+BT3</f>
        <v>266</v>
      </c>
      <c r="BU4" s="1333"/>
      <c r="BV4" s="1333"/>
      <c r="BW4" s="1333"/>
      <c r="BX4" s="1333">
        <f>BT4+BX3</f>
        <v>270</v>
      </c>
      <c r="BY4" s="1333"/>
      <c r="BZ4" s="1333"/>
      <c r="CA4" s="1333"/>
      <c r="CB4" s="1333">
        <f>BX4+CB3</f>
        <v>270</v>
      </c>
      <c r="CC4" s="1333"/>
      <c r="CD4" s="1333"/>
      <c r="CE4" s="1333"/>
      <c r="CF4" s="1333">
        <f>CB4+CF3</f>
        <v>270</v>
      </c>
      <c r="CG4" s="1333"/>
      <c r="CH4" s="1333"/>
      <c r="CI4" s="1333"/>
      <c r="CJ4" s="1333">
        <f>CF4+CJ3</f>
        <v>270</v>
      </c>
      <c r="CK4" s="1333"/>
      <c r="CL4" s="1333"/>
      <c r="CM4" s="1353"/>
      <c r="CN4" s="1210">
        <f t="shared" ref="CN4:CN11" si="0">SUM(P4:CM4)</f>
        <v>2875</v>
      </c>
      <c r="CO4" s="1211"/>
      <c r="CP4" s="64"/>
      <c r="CT4" s="221"/>
      <c r="CU4" s="64"/>
      <c r="CV4" s="64"/>
      <c r="CX4" s="69"/>
      <c r="CY4" s="69"/>
      <c r="CZ4" s="69"/>
    </row>
    <row r="5" spans="1:105" ht="20.25" customHeight="1">
      <c r="I5" s="1511" t="s">
        <v>170</v>
      </c>
      <c r="J5" s="1511"/>
      <c r="K5" s="841" t="s">
        <v>171</v>
      </c>
      <c r="L5" s="1239"/>
      <c r="M5" s="1240"/>
      <c r="N5" s="1240"/>
      <c r="O5" s="1241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126"/>
      <c r="AK5" s="1126"/>
      <c r="AL5" s="1126"/>
      <c r="AM5" s="1126"/>
      <c r="AN5" s="1126"/>
      <c r="AO5" s="1126"/>
      <c r="AP5" s="1126"/>
      <c r="AQ5" s="1126"/>
      <c r="AR5" s="1126"/>
      <c r="AS5" s="1126"/>
      <c r="AT5" s="1126"/>
      <c r="AU5" s="1126"/>
      <c r="AV5" s="1126"/>
      <c r="AW5" s="1126"/>
      <c r="AX5" s="1126"/>
      <c r="AY5" s="1126"/>
      <c r="AZ5" s="1126"/>
      <c r="BA5" s="1126"/>
      <c r="BB5" s="1126"/>
      <c r="BC5" s="1126"/>
      <c r="BD5" s="1126"/>
      <c r="BE5" s="1126"/>
      <c r="BF5" s="1126"/>
      <c r="BG5" s="1126"/>
      <c r="BH5" s="1126"/>
      <c r="BI5" s="1126"/>
      <c r="BJ5" s="1126"/>
      <c r="BK5" s="1126"/>
      <c r="BL5" s="1126"/>
      <c r="BM5" s="1126"/>
      <c r="BN5" s="1126"/>
      <c r="BO5" s="1126"/>
      <c r="BP5" s="1126"/>
      <c r="BQ5" s="1126"/>
      <c r="BR5" s="1126"/>
      <c r="BS5" s="1126"/>
      <c r="BT5" s="1126"/>
      <c r="BU5" s="1126"/>
      <c r="BV5" s="1126"/>
      <c r="BW5" s="1126"/>
      <c r="BX5" s="1126"/>
      <c r="BY5" s="1126"/>
      <c r="BZ5" s="1126"/>
      <c r="CA5" s="1126"/>
      <c r="CB5" s="1126"/>
      <c r="CC5" s="1126"/>
      <c r="CD5" s="1126"/>
      <c r="CE5" s="1126"/>
      <c r="CF5" s="1297"/>
      <c r="CG5" s="1297"/>
      <c r="CH5" s="1297"/>
      <c r="CI5" s="1297"/>
      <c r="CJ5" s="1297"/>
      <c r="CK5" s="1297"/>
      <c r="CL5" s="1297"/>
      <c r="CM5" s="1354"/>
      <c r="CN5" s="1210">
        <f t="shared" si="0"/>
        <v>0</v>
      </c>
      <c r="CO5" s="1211"/>
      <c r="CP5" s="64"/>
      <c r="CT5" s="221"/>
      <c r="CU5" s="64"/>
      <c r="CV5" s="64"/>
      <c r="CX5" s="69"/>
      <c r="CY5" s="69"/>
      <c r="CZ5" s="69"/>
    </row>
    <row r="6" spans="1:105" ht="20.25" customHeight="1">
      <c r="I6" s="1514"/>
      <c r="J6" s="1514"/>
      <c r="K6" s="842" t="s">
        <v>169</v>
      </c>
      <c r="L6" s="1242"/>
      <c r="M6" s="1243"/>
      <c r="N6" s="1243"/>
      <c r="O6" s="1244"/>
      <c r="P6" s="1131"/>
      <c r="Q6" s="1131"/>
      <c r="R6" s="1131"/>
      <c r="S6" s="1131"/>
      <c r="T6" s="1131"/>
      <c r="U6" s="1131"/>
      <c r="V6" s="1131"/>
      <c r="W6" s="1131"/>
      <c r="X6" s="1131"/>
      <c r="Y6" s="1131"/>
      <c r="Z6" s="1131"/>
      <c r="AA6" s="1131"/>
      <c r="AB6" s="1131"/>
      <c r="AC6" s="1131"/>
      <c r="AD6" s="1131"/>
      <c r="AE6" s="1131"/>
      <c r="AF6" s="1131"/>
      <c r="AG6" s="1131"/>
      <c r="AH6" s="1131"/>
      <c r="AI6" s="1131"/>
      <c r="AJ6" s="1131"/>
      <c r="AK6" s="1131"/>
      <c r="AL6" s="1131"/>
      <c r="AM6" s="1131"/>
      <c r="AN6" s="1131"/>
      <c r="AO6" s="1131"/>
      <c r="AP6" s="1131"/>
      <c r="AQ6" s="1131"/>
      <c r="AR6" s="1131"/>
      <c r="AS6" s="1131"/>
      <c r="AT6" s="1131"/>
      <c r="AU6" s="1131"/>
      <c r="AV6" s="1131"/>
      <c r="AW6" s="1131"/>
      <c r="AX6" s="1131"/>
      <c r="AY6" s="1131"/>
      <c r="AZ6" s="1131"/>
      <c r="BA6" s="1131"/>
      <c r="BB6" s="1131"/>
      <c r="BC6" s="1131"/>
      <c r="BD6" s="1131"/>
      <c r="BE6" s="1131"/>
      <c r="BF6" s="1131"/>
      <c r="BG6" s="1131"/>
      <c r="BH6" s="1131"/>
      <c r="BI6" s="1131"/>
      <c r="BJ6" s="1131"/>
      <c r="BK6" s="1131"/>
      <c r="BL6" s="1131"/>
      <c r="BM6" s="1131"/>
      <c r="BN6" s="1131"/>
      <c r="BO6" s="1131"/>
      <c r="BP6" s="1131"/>
      <c r="BQ6" s="1131"/>
      <c r="BR6" s="1131"/>
      <c r="BS6" s="1131"/>
      <c r="BT6" s="1131"/>
      <c r="BU6" s="1131"/>
      <c r="BV6" s="1131"/>
      <c r="BW6" s="1131"/>
      <c r="BX6" s="1131"/>
      <c r="BY6" s="1131"/>
      <c r="BZ6" s="1131"/>
      <c r="CA6" s="1131"/>
      <c r="CB6" s="1131"/>
      <c r="CC6" s="1131"/>
      <c r="CD6" s="1131"/>
      <c r="CE6" s="1131"/>
      <c r="CF6" s="1298"/>
      <c r="CG6" s="1298"/>
      <c r="CH6" s="1298"/>
      <c r="CI6" s="1298"/>
      <c r="CJ6" s="1298"/>
      <c r="CK6" s="1298"/>
      <c r="CL6" s="1298"/>
      <c r="CM6" s="1299"/>
      <c r="CN6" s="1256">
        <f t="shared" si="0"/>
        <v>0</v>
      </c>
      <c r="CO6" s="1257"/>
      <c r="CP6" s="64"/>
      <c r="CT6" s="221"/>
      <c r="CU6" s="64"/>
      <c r="CV6" s="64"/>
      <c r="CX6" s="69"/>
      <c r="CY6" s="69"/>
      <c r="CZ6" s="69"/>
    </row>
    <row r="7" spans="1:105" ht="20.25" customHeight="1">
      <c r="I7" s="1517" t="s">
        <v>172</v>
      </c>
      <c r="J7" s="1517"/>
      <c r="K7" s="843" t="s">
        <v>168</v>
      </c>
      <c r="L7" s="1250">
        <f>IF(L3=0,0,LOOKUP(L3,ﾃﾞｰﾀ入力!$AU$12:$AU$32,ﾃﾞｰﾀ入力!$AV$12:$AV$32))</f>
        <v>0</v>
      </c>
      <c r="M7" s="1251"/>
      <c r="N7" s="1251"/>
      <c r="O7" s="1252"/>
      <c r="P7" s="1130">
        <f>IF(P3=0,0,LOOKUP(P3,ﾃﾞｰﾀ入力!$AU$12:$AU$32,ﾃﾞｰﾀ入力!$AV$12:$AV$32))</f>
        <v>0</v>
      </c>
      <c r="Q7" s="1130"/>
      <c r="R7" s="1130"/>
      <c r="S7" s="1130"/>
      <c r="T7" s="1130">
        <f>IF(T3=0,0,LOOKUP(T3,ﾃﾞｰﾀ入力!$AU$12:$AU$32,ﾃﾞｰﾀ入力!$AV$12:$AV$32))</f>
        <v>0</v>
      </c>
      <c r="U7" s="1130"/>
      <c r="V7" s="1130"/>
      <c r="W7" s="1130"/>
      <c r="X7" s="1130">
        <f>IF(X3=0,0,LOOKUP(X3,ﾃﾞｰﾀ入力!$AU$12:$AU$32,ﾃﾞｰﾀ入力!$AV$12:$AV$32))</f>
        <v>2</v>
      </c>
      <c r="Y7" s="1130"/>
      <c r="Z7" s="1130"/>
      <c r="AA7" s="1130"/>
      <c r="AB7" s="1130">
        <f>IF(AB3=0,0,LOOKUP(AB3,ﾃﾞｰﾀ入力!$AU$12:$AU$32,ﾃﾞｰﾀ入力!$AV$12:$AV$32))</f>
        <v>2</v>
      </c>
      <c r="AC7" s="1130"/>
      <c r="AD7" s="1130"/>
      <c r="AE7" s="1130"/>
      <c r="AF7" s="1130">
        <f>IF(AF3=0,0,LOOKUP(AF3,ﾃﾞｰﾀ入力!$AU$12:$AU$32,ﾃﾞｰﾀ入力!$AV$12:$AV$32))</f>
        <v>2</v>
      </c>
      <c r="AG7" s="1130"/>
      <c r="AH7" s="1130"/>
      <c r="AI7" s="1130"/>
      <c r="AJ7" s="1130">
        <f>IF(AJ3=0,0,LOOKUP(AJ3,ﾃﾞｰﾀ入力!$AU$12:$AU$32,ﾃﾞｰﾀ入力!$AV$12:$AV$32))</f>
        <v>2</v>
      </c>
      <c r="AK7" s="1130"/>
      <c r="AL7" s="1130"/>
      <c r="AM7" s="1130"/>
      <c r="AN7" s="1130">
        <f>IF(AN3=0,0,LOOKUP(AN3,ﾃﾞｰﾀ入力!$AU$12:$AU$32,ﾃﾞｰﾀ入力!$AV$12:$AV$32))</f>
        <v>4</v>
      </c>
      <c r="AO7" s="1130"/>
      <c r="AP7" s="1130"/>
      <c r="AQ7" s="1130"/>
      <c r="AR7" s="1130">
        <f>IF(AR3=0,0,LOOKUP(AR3,ﾃﾞｰﾀ入力!$AU$12:$AU$32,ﾃﾞｰﾀ入力!$AV$12:$AV$32))</f>
        <v>4</v>
      </c>
      <c r="AS7" s="1130"/>
      <c r="AT7" s="1130"/>
      <c r="AU7" s="1130"/>
      <c r="AV7" s="1130">
        <f>IF(AV3=0,0,LOOKUP(AV3,ﾃﾞｰﾀ入力!$AU$12:$AU$32,ﾃﾞｰﾀ入力!$AV$12:$AV$32))</f>
        <v>4</v>
      </c>
      <c r="AW7" s="1130"/>
      <c r="AX7" s="1130"/>
      <c r="AY7" s="1130"/>
      <c r="AZ7" s="1130">
        <f>IF(AZ3=0,0,LOOKUP(AZ3,ﾃﾞｰﾀ入力!$AU$12:$AU$32,ﾃﾞｰﾀ入力!$AV$12:$AV$32))</f>
        <v>4</v>
      </c>
      <c r="BA7" s="1130"/>
      <c r="BB7" s="1130"/>
      <c r="BC7" s="1130"/>
      <c r="BD7" s="1130">
        <f>IF(BD3=0,0,LOOKUP(BD3,ﾃﾞｰﾀ入力!$AU$12:$AU$32,ﾃﾞｰﾀ入力!$AV$12:$AV$32))</f>
        <v>4</v>
      </c>
      <c r="BE7" s="1130"/>
      <c r="BF7" s="1130"/>
      <c r="BG7" s="1130"/>
      <c r="BH7" s="1130">
        <f>IF(BH3=0,0,LOOKUP(BH3,ﾃﾞｰﾀ入力!$AU$12:$AU$32,ﾃﾞｰﾀ入力!$AV$12:$AV$32))</f>
        <v>3</v>
      </c>
      <c r="BI7" s="1130"/>
      <c r="BJ7" s="1130"/>
      <c r="BK7" s="1130"/>
      <c r="BL7" s="1130">
        <f>IF(BL3=0,0,LOOKUP(BL3,ﾃﾞｰﾀ入力!$AU$12:$AU$32,ﾃﾞｰﾀ入力!$AV$12:$AV$32))</f>
        <v>2</v>
      </c>
      <c r="BM7" s="1130"/>
      <c r="BN7" s="1130"/>
      <c r="BO7" s="1130"/>
      <c r="BP7" s="1130">
        <f>IF(BP3=0,0,LOOKUP(BP3,ﾃﾞｰﾀ入力!$AU$12:$AU$32,ﾃﾞｰﾀ入力!$AV$12:$AV$32))</f>
        <v>2</v>
      </c>
      <c r="BQ7" s="1130"/>
      <c r="BR7" s="1130"/>
      <c r="BS7" s="1130"/>
      <c r="BT7" s="1130">
        <f>IF(BT3=0,0,LOOKUP(BT3,ﾃﾞｰﾀ入力!$AU$12:$AU$32,ﾃﾞｰﾀ入力!$AV$12:$AV$32))</f>
        <v>2</v>
      </c>
      <c r="BU7" s="1130"/>
      <c r="BV7" s="1130"/>
      <c r="BW7" s="1130"/>
      <c r="BX7" s="1130">
        <f>IF(BX3=0,0,LOOKUP(BX3,ﾃﾞｰﾀ入力!$AU$12:$AU$32,ﾃﾞｰﾀ入力!$AV$12:$AV$32))</f>
        <v>2</v>
      </c>
      <c r="BY7" s="1130"/>
      <c r="BZ7" s="1130"/>
      <c r="CA7" s="1130"/>
      <c r="CB7" s="1130">
        <f>IF(CB3=0,0,LOOKUP(CB3,ﾃﾞｰﾀ入力!$AU$12:$AU$32,ﾃﾞｰﾀ入力!$AV$12:$AV$32))</f>
        <v>0</v>
      </c>
      <c r="CC7" s="1130"/>
      <c r="CD7" s="1130"/>
      <c r="CE7" s="1130"/>
      <c r="CF7" s="1201">
        <f>IF(CF3=0,0,LOOKUP(CF3,ﾃﾞｰﾀ入力!$AU$12:$AU$32,ﾃﾞｰﾀ入力!$AV$12:$AV$32))</f>
        <v>0</v>
      </c>
      <c r="CG7" s="1201"/>
      <c r="CH7" s="1201"/>
      <c r="CI7" s="1201"/>
      <c r="CJ7" s="1201">
        <f>IF(CJ3=0,0,LOOKUP(CJ3,ﾃﾞｰﾀ入力!$AU$12:$AU$32,ﾃﾞｰﾀ入力!$AV$12:$AV$32))</f>
        <v>0</v>
      </c>
      <c r="CK7" s="1201"/>
      <c r="CL7" s="1201"/>
      <c r="CM7" s="1202"/>
      <c r="CN7" s="1134">
        <f t="shared" si="0"/>
        <v>39</v>
      </c>
      <c r="CO7" s="1135"/>
      <c r="CP7" s="64"/>
      <c r="CT7" s="221"/>
      <c r="CU7" s="64"/>
      <c r="CV7" s="64"/>
      <c r="CX7" s="69"/>
      <c r="CY7" s="69"/>
      <c r="CZ7" s="69"/>
    </row>
    <row r="8" spans="1:105" ht="20.25" customHeight="1">
      <c r="I8" s="1511" t="s">
        <v>173</v>
      </c>
      <c r="J8" s="1511"/>
      <c r="K8" s="839" t="s">
        <v>168</v>
      </c>
      <c r="L8" s="1233">
        <f>CHOOSE($CA$1,ﾃﾞｰﾀ入力!W13,ﾃﾞｰﾀ入力!W16,ﾃﾞｰﾀ入力!W19,ﾃﾞｰﾀ入力!W22,ﾃﾞｰﾀ入力!W25,ﾃﾞｰﾀ入力!W28)</f>
        <v>0</v>
      </c>
      <c r="M8" s="1234"/>
      <c r="N8" s="1234"/>
      <c r="O8" s="1235"/>
      <c r="P8" s="1156">
        <f>CHOOSE($CA$1,ﾃﾞｰﾀ入力!$X13,ﾃﾞｰﾀ入力!$X16,ﾃﾞｰﾀ入力!$X19,ﾃﾞｰﾀ入力!$X22,ﾃﾞｰﾀ入力!$X25,ﾃﾞｰﾀ入力!$X28)</f>
        <v>0</v>
      </c>
      <c r="Q8" s="1156"/>
      <c r="R8" s="1156"/>
      <c r="S8" s="1156"/>
      <c r="T8" s="1156">
        <f>CHOOSE($CA$1,ﾃﾞｰﾀ入力!$Y13,ﾃﾞｰﾀ入力!$Y16,ﾃﾞｰﾀ入力!$Y19,ﾃﾞｰﾀ入力!$Y22,ﾃﾞｰﾀ入力!$Y25,ﾃﾞｰﾀ入力!$Y28)</f>
        <v>0</v>
      </c>
      <c r="U8" s="1156"/>
      <c r="V8" s="1156"/>
      <c r="W8" s="1156"/>
      <c r="X8" s="1156">
        <f>CHOOSE($CA$1,ﾃﾞｰﾀ入力!$Z13,ﾃﾞｰﾀ入力!$Z16,ﾃﾞｰﾀ入力!$Z19,ﾃﾞｰﾀ入力!$Z22,ﾃﾞｰﾀ入力!$Z25,ﾃﾞｰﾀ入力!$Z28)</f>
        <v>0</v>
      </c>
      <c r="Y8" s="1156"/>
      <c r="Z8" s="1156"/>
      <c r="AA8" s="1156"/>
      <c r="AB8" s="1156">
        <f>CHOOSE($CA$1,ﾃﾞｰﾀ入力!$AA13,ﾃﾞｰﾀ入力!$AA16,ﾃﾞｰﾀ入力!$AA19,ﾃﾞｰﾀ入力!$AA22,ﾃﾞｰﾀ入力!$AA25,ﾃﾞｰﾀ入力!$AA28)</f>
        <v>0</v>
      </c>
      <c r="AC8" s="1156"/>
      <c r="AD8" s="1156"/>
      <c r="AE8" s="1156"/>
      <c r="AF8" s="1156">
        <f>CHOOSE($CA$1,ﾃﾞｰﾀ入力!$AB13,ﾃﾞｰﾀ入力!$AB16,ﾃﾞｰﾀ入力!$AB19,ﾃﾞｰﾀ入力!$AB22,ﾃﾞｰﾀ入力!$AB25,ﾃﾞｰﾀ入力!$AB28)</f>
        <v>0</v>
      </c>
      <c r="AG8" s="1156"/>
      <c r="AH8" s="1156"/>
      <c r="AI8" s="1156"/>
      <c r="AJ8" s="1156">
        <f>CHOOSE($CA$1,ﾃﾞｰﾀ入力!$AC13,ﾃﾞｰﾀ入力!$AC16,ﾃﾞｰﾀ入力!$AC19,ﾃﾞｰﾀ入力!$AC22,ﾃﾞｰﾀ入力!$AC25,ﾃﾞｰﾀ入力!$AC28)</f>
        <v>0</v>
      </c>
      <c r="AK8" s="1156"/>
      <c r="AL8" s="1156"/>
      <c r="AM8" s="1156"/>
      <c r="AN8" s="1156">
        <f>CHOOSE($CA$1,ﾃﾞｰﾀ入力!$AD13,ﾃﾞｰﾀ入力!$AD16,ﾃﾞｰﾀ入力!$AD19,ﾃﾞｰﾀ入力!$AD22,ﾃﾞｰﾀ入力!$AD25,ﾃﾞｰﾀ入力!$AD28)</f>
        <v>0</v>
      </c>
      <c r="AO8" s="1156"/>
      <c r="AP8" s="1156"/>
      <c r="AQ8" s="1156"/>
      <c r="AR8" s="1156">
        <f>CHOOSE($CA$1,ﾃﾞｰﾀ入力!$AE13,ﾃﾞｰﾀ入力!$AE16,ﾃﾞｰﾀ入力!$AE19,ﾃﾞｰﾀ入力!$AE22,ﾃﾞｰﾀ入力!$AE25,ﾃﾞｰﾀ入力!$AE28)</f>
        <v>0</v>
      </c>
      <c r="AS8" s="1156"/>
      <c r="AT8" s="1156"/>
      <c r="AU8" s="1156"/>
      <c r="AV8" s="1156">
        <f>CHOOSE($CA$1,ﾃﾞｰﾀ入力!$AF13,ﾃﾞｰﾀ入力!$AF16,ﾃﾞｰﾀ入力!$AF19,ﾃﾞｰﾀ入力!$AF22,ﾃﾞｰﾀ入力!$AF25,ﾃﾞｰﾀ入力!$AF28)</f>
        <v>0</v>
      </c>
      <c r="AW8" s="1156"/>
      <c r="AX8" s="1156"/>
      <c r="AY8" s="1156"/>
      <c r="AZ8" s="1156">
        <f>CHOOSE($CA$1,ﾃﾞｰﾀ入力!$AG13,ﾃﾞｰﾀ入力!$AG16,ﾃﾞｰﾀ入力!$AG19,ﾃﾞｰﾀ入力!$AG22,ﾃﾞｰﾀ入力!$AG25,ﾃﾞｰﾀ入力!$AG28)</f>
        <v>0</v>
      </c>
      <c r="BA8" s="1156"/>
      <c r="BB8" s="1156"/>
      <c r="BC8" s="1156"/>
      <c r="BD8" s="1156">
        <f>CHOOSE($CA$1,ﾃﾞｰﾀ入力!$AH13,ﾃﾞｰﾀ入力!$AH16,ﾃﾞｰﾀ入力!$AH19,ﾃﾞｰﾀ入力!$AH22,ﾃﾞｰﾀ入力!$AH25,ﾃﾞｰﾀ入力!$AH28)</f>
        <v>0</v>
      </c>
      <c r="BE8" s="1156"/>
      <c r="BF8" s="1156"/>
      <c r="BG8" s="1156"/>
      <c r="BH8" s="1156">
        <f>CHOOSE($CA$1,ﾃﾞｰﾀ入力!$AI13,ﾃﾞｰﾀ入力!$AI16,ﾃﾞｰﾀ入力!$AI19,ﾃﾞｰﾀ入力!$AI22,ﾃﾞｰﾀ入力!$AI25,ﾃﾞｰﾀ入力!$AI28)</f>
        <v>0</v>
      </c>
      <c r="BI8" s="1156"/>
      <c r="BJ8" s="1156"/>
      <c r="BK8" s="1156"/>
      <c r="BL8" s="1156">
        <f>CHOOSE($CA$1,ﾃﾞｰﾀ入力!$AJ13,ﾃﾞｰﾀ入力!$AJ16,ﾃﾞｰﾀ入力!$AJ19,ﾃﾞｰﾀ入力!$AJ22,ﾃﾞｰﾀ入力!$AJ25,ﾃﾞｰﾀ入力!$AJ28)</f>
        <v>0</v>
      </c>
      <c r="BM8" s="1156"/>
      <c r="BN8" s="1156"/>
      <c r="BO8" s="1156"/>
      <c r="BP8" s="1156">
        <f>CHOOSE($CA$1,ﾃﾞｰﾀ入力!$AK13,ﾃﾞｰﾀ入力!$AK16,ﾃﾞｰﾀ入力!$AK19,ﾃﾞｰﾀ入力!$AK22,ﾃﾞｰﾀ入力!$AK25,ﾃﾞｰﾀ入力!$AK28)</f>
        <v>0</v>
      </c>
      <c r="BQ8" s="1156"/>
      <c r="BR8" s="1156"/>
      <c r="BS8" s="1156"/>
      <c r="BT8" s="1156">
        <f>CHOOSE($CA$1,ﾃﾞｰﾀ入力!$AL13,ﾃﾞｰﾀ入力!$AL16,ﾃﾞｰﾀ入力!$AL19,ﾃﾞｰﾀ入力!$AL22,ﾃﾞｰﾀ入力!$AL25,ﾃﾞｰﾀ入力!$AL28)</f>
        <v>0</v>
      </c>
      <c r="BU8" s="1156"/>
      <c r="BV8" s="1156"/>
      <c r="BW8" s="1156"/>
      <c r="BX8" s="1156">
        <f>CHOOSE($CA$1,ﾃﾞｰﾀ入力!$AM13,ﾃﾞｰﾀ入力!$AM16,ﾃﾞｰﾀ入力!$AM19,ﾃﾞｰﾀ入力!$AM22,ﾃﾞｰﾀ入力!$AM25,ﾃﾞｰﾀ入力!$AM28)</f>
        <v>0</v>
      </c>
      <c r="BY8" s="1156"/>
      <c r="BZ8" s="1156"/>
      <c r="CA8" s="1156"/>
      <c r="CB8" s="1156">
        <f>CHOOSE($CA$1,ﾃﾞｰﾀ入力!$AN13,ﾃﾞｰﾀ入力!$AN16,ﾃﾞｰﾀ入力!$AN19,ﾃﾞｰﾀ入力!$AN22,ﾃﾞｰﾀ入力!$AN25,ﾃﾞｰﾀ入力!$AN28)</f>
        <v>0</v>
      </c>
      <c r="CC8" s="1156"/>
      <c r="CD8" s="1156"/>
      <c r="CE8" s="1156"/>
      <c r="CF8" s="1156">
        <f>CHOOSE($CA$1,ﾃﾞｰﾀ入力!$AO13,ﾃﾞｰﾀ入力!$AO16,ﾃﾞｰﾀ入力!$AO19,ﾃﾞｰﾀ入力!$AO22,ﾃﾞｰﾀ入力!$AO25,ﾃﾞｰﾀ入力!$AO28)</f>
        <v>0</v>
      </c>
      <c r="CG8" s="1156"/>
      <c r="CH8" s="1156"/>
      <c r="CI8" s="1156"/>
      <c r="CJ8" s="1156">
        <f>CHOOSE($CA$1,ﾃﾞｰﾀ入力!$AP13,ﾃﾞｰﾀ入力!$AP16,ﾃﾞｰﾀ入力!$AP19,ﾃﾞｰﾀ入力!$AP22,ﾃﾞｰﾀ入力!$AP25,ﾃﾞｰﾀ入力!$AP28)</f>
        <v>0</v>
      </c>
      <c r="CK8" s="1156"/>
      <c r="CL8" s="1156"/>
      <c r="CM8" s="1203"/>
      <c r="CN8" s="1136">
        <f t="shared" si="0"/>
        <v>0</v>
      </c>
      <c r="CO8" s="1137"/>
      <c r="CP8" s="64"/>
      <c r="CT8" s="221"/>
      <c r="CU8" s="64"/>
      <c r="CV8" s="64"/>
      <c r="CX8" s="69"/>
      <c r="CY8" s="69"/>
      <c r="CZ8" s="69"/>
    </row>
    <row r="9" spans="1:105" ht="20.25" customHeight="1">
      <c r="I9" s="1515" t="s">
        <v>174</v>
      </c>
      <c r="J9" s="1516"/>
      <c r="K9" s="839" t="s">
        <v>168</v>
      </c>
      <c r="L9" s="1233">
        <f>CHOOSE($CA$1,ﾃﾞｰﾀ入力!W14,ﾃﾞｰﾀ入力!W17,ﾃﾞｰﾀ入力!W20,ﾃﾞｰﾀ入力!W23,ﾃﾞｰﾀ入力!W26,ﾃﾞｰﾀ入力!W29)</f>
        <v>0</v>
      </c>
      <c r="M9" s="1234"/>
      <c r="N9" s="1234"/>
      <c r="O9" s="1235"/>
      <c r="P9" s="1138">
        <f>CHOOSE($CA$1,ﾃﾞｰﾀ入力!$X14,ﾃﾞｰﾀ入力!$X17,ﾃﾞｰﾀ入力!$X20,ﾃﾞｰﾀ入力!$X23,ﾃﾞｰﾀ入力!$X26,ﾃﾞｰﾀ入力!$X29)</f>
        <v>0</v>
      </c>
      <c r="Q9" s="1164"/>
      <c r="R9" s="1164"/>
      <c r="S9" s="1165"/>
      <c r="T9" s="1138">
        <f>CHOOSE($CA$1,ﾃﾞｰﾀ入力!$Y14,ﾃﾞｰﾀ入力!$Y17,ﾃﾞｰﾀ入力!$Y20,ﾃﾞｰﾀ入力!$Y23,ﾃﾞｰﾀ入力!$Y26,ﾃﾞｰﾀ入力!$Y29)</f>
        <v>0</v>
      </c>
      <c r="U9" s="1164"/>
      <c r="V9" s="1164"/>
      <c r="W9" s="1165"/>
      <c r="X9" s="1138">
        <f>CHOOSE($CA$1,ﾃﾞｰﾀ入力!$Z14,ﾃﾞｰﾀ入力!$Z17,ﾃﾞｰﾀ入力!$Z20,ﾃﾞｰﾀ入力!$Z23,ﾃﾞｰﾀ入力!$Z26,ﾃﾞｰﾀ入力!$Z29)</f>
        <v>0</v>
      </c>
      <c r="Y9" s="1164"/>
      <c r="Z9" s="1164"/>
      <c r="AA9" s="1165"/>
      <c r="AB9" s="1138">
        <f>CHOOSE($CA$1,ﾃﾞｰﾀ入力!$AA14,ﾃﾞｰﾀ入力!$AA17,ﾃﾞｰﾀ入力!$AA20,ﾃﾞｰﾀ入力!$AA23,ﾃﾞｰﾀ入力!$AA26,ﾃﾞｰﾀ入力!$AA29)</f>
        <v>0</v>
      </c>
      <c r="AC9" s="1164"/>
      <c r="AD9" s="1164"/>
      <c r="AE9" s="1165"/>
      <c r="AF9" s="1138">
        <f>CHOOSE($CA$1,ﾃﾞｰﾀ入力!$AB14,ﾃﾞｰﾀ入力!$AB17,ﾃﾞｰﾀ入力!$AB20,ﾃﾞｰﾀ入力!$AB23,ﾃﾞｰﾀ入力!$AB26,ﾃﾞｰﾀ入力!$AB29)</f>
        <v>0</v>
      </c>
      <c r="AG9" s="1164"/>
      <c r="AH9" s="1164"/>
      <c r="AI9" s="1165"/>
      <c r="AJ9" s="1138">
        <f>CHOOSE($CA$1,ﾃﾞｰﾀ入力!$AC14,ﾃﾞｰﾀ入力!$AC17,ﾃﾞｰﾀ入力!$AC20,ﾃﾞｰﾀ入力!$AC23,ﾃﾞｰﾀ入力!$AC26,ﾃﾞｰﾀ入力!$AC29)</f>
        <v>0</v>
      </c>
      <c r="AK9" s="1164"/>
      <c r="AL9" s="1164"/>
      <c r="AM9" s="1165"/>
      <c r="AN9" s="1138">
        <f>CHOOSE($CA$1,ﾃﾞｰﾀ入力!$AD14,ﾃﾞｰﾀ入力!$AD17,ﾃﾞｰﾀ入力!$AD20,ﾃﾞｰﾀ入力!$AD23,ﾃﾞｰﾀ入力!$AD26,ﾃﾞｰﾀ入力!$AD29)</f>
        <v>0</v>
      </c>
      <c r="AO9" s="1164"/>
      <c r="AP9" s="1164"/>
      <c r="AQ9" s="1165"/>
      <c r="AR9" s="1138">
        <f>CHOOSE($CA$1,ﾃﾞｰﾀ入力!$AE14,ﾃﾞｰﾀ入力!$AE17,ﾃﾞｰﾀ入力!$AE20,ﾃﾞｰﾀ入力!$AE23,ﾃﾞｰﾀ入力!$AE26,ﾃﾞｰﾀ入力!$AE29)</f>
        <v>0</v>
      </c>
      <c r="AS9" s="1164"/>
      <c r="AT9" s="1164"/>
      <c r="AU9" s="1165"/>
      <c r="AV9" s="1138">
        <f>CHOOSE($CA$1,ﾃﾞｰﾀ入力!$AF14,ﾃﾞｰﾀ入力!$AF17,ﾃﾞｰﾀ入力!$AF20,ﾃﾞｰﾀ入力!$AF23,ﾃﾞｰﾀ入力!$AF26,ﾃﾞｰﾀ入力!$AF29)</f>
        <v>0</v>
      </c>
      <c r="AW9" s="1164"/>
      <c r="AX9" s="1164"/>
      <c r="AY9" s="1165"/>
      <c r="AZ9" s="1138">
        <f>CHOOSE($CA$1,ﾃﾞｰﾀ入力!$AG14,ﾃﾞｰﾀ入力!$AG17,ﾃﾞｰﾀ入力!$AG20,ﾃﾞｰﾀ入力!$AG23,ﾃﾞｰﾀ入力!$AG26,ﾃﾞｰﾀ入力!$AG29)</f>
        <v>0</v>
      </c>
      <c r="BA9" s="1164"/>
      <c r="BB9" s="1164"/>
      <c r="BC9" s="1165"/>
      <c r="BD9" s="1138">
        <f>CHOOSE($CA$1,ﾃﾞｰﾀ入力!$AH14,ﾃﾞｰﾀ入力!$AH17,ﾃﾞｰﾀ入力!$AH20,ﾃﾞｰﾀ入力!$AH23,ﾃﾞｰﾀ入力!$AH26,ﾃﾞｰﾀ入力!$AH29)</f>
        <v>0</v>
      </c>
      <c r="BE9" s="1164"/>
      <c r="BF9" s="1164"/>
      <c r="BG9" s="1165"/>
      <c r="BH9" s="1138">
        <f>CHOOSE($CA$1,ﾃﾞｰﾀ入力!$AI14,ﾃﾞｰﾀ入力!$AI17,ﾃﾞｰﾀ入力!$AI20,ﾃﾞｰﾀ入力!$AI23,ﾃﾞｰﾀ入力!$AI26,ﾃﾞｰﾀ入力!$AI29)</f>
        <v>0</v>
      </c>
      <c r="BI9" s="1164"/>
      <c r="BJ9" s="1164"/>
      <c r="BK9" s="1165"/>
      <c r="BL9" s="1138">
        <f>CHOOSE($CA$1,ﾃﾞｰﾀ入力!$AJ14,ﾃﾞｰﾀ入力!$AJ17,ﾃﾞｰﾀ入力!$AJ20,ﾃﾞｰﾀ入力!$AJ23,ﾃﾞｰﾀ入力!$AJ26,ﾃﾞｰﾀ入力!$AJ29)</f>
        <v>0</v>
      </c>
      <c r="BM9" s="1164"/>
      <c r="BN9" s="1164"/>
      <c r="BO9" s="1165"/>
      <c r="BP9" s="1138">
        <f>CHOOSE($CA$1,ﾃﾞｰﾀ入力!$AK14,ﾃﾞｰﾀ入力!$AK17,ﾃﾞｰﾀ入力!$AK20,ﾃﾞｰﾀ入力!$AK23,ﾃﾞｰﾀ入力!$AK26,ﾃﾞｰﾀ入力!$AK29)</f>
        <v>0</v>
      </c>
      <c r="BQ9" s="1164"/>
      <c r="BR9" s="1164"/>
      <c r="BS9" s="1165"/>
      <c r="BT9" s="1138">
        <f>CHOOSE($CA$1,ﾃﾞｰﾀ入力!$AL14,ﾃﾞｰﾀ入力!$AL17,ﾃﾞｰﾀ入力!$AL20,ﾃﾞｰﾀ入力!$AL23,ﾃﾞｰﾀ入力!$AL26,ﾃﾞｰﾀ入力!$AL29)</f>
        <v>0</v>
      </c>
      <c r="BU9" s="1164"/>
      <c r="BV9" s="1164"/>
      <c r="BW9" s="1165"/>
      <c r="BX9" s="1138">
        <f>CHOOSE($CA$1,ﾃﾞｰﾀ入力!$AM14,ﾃﾞｰﾀ入力!$AM17,ﾃﾞｰﾀ入力!$AM20,ﾃﾞｰﾀ入力!$AM23,ﾃﾞｰﾀ入力!$AM26,ﾃﾞｰﾀ入力!$AM29)</f>
        <v>0</v>
      </c>
      <c r="BY9" s="1164"/>
      <c r="BZ9" s="1164"/>
      <c r="CA9" s="1165"/>
      <c r="CB9" s="1138">
        <f>CHOOSE($CA$1,ﾃﾞｰﾀ入力!$AN14,ﾃﾞｰﾀ入力!$AN17,ﾃﾞｰﾀ入力!$AN20,ﾃﾞｰﾀ入力!$AN23,ﾃﾞｰﾀ入力!$AN26,ﾃﾞｰﾀ入力!$AN29)</f>
        <v>0</v>
      </c>
      <c r="CC9" s="1164"/>
      <c r="CD9" s="1164"/>
      <c r="CE9" s="1165"/>
      <c r="CF9" s="1138">
        <f>CHOOSE($CA$1,ﾃﾞｰﾀ入力!$AO14,ﾃﾞｰﾀ入力!$AO17,ﾃﾞｰﾀ入力!$AO20,ﾃﾞｰﾀ入力!$AO23,ﾃﾞｰﾀ入力!$AO26,ﾃﾞｰﾀ入力!$AO29)</f>
        <v>0</v>
      </c>
      <c r="CG9" s="1164"/>
      <c r="CH9" s="1164"/>
      <c r="CI9" s="1165"/>
      <c r="CJ9" s="1138">
        <f>CHOOSE($CA$1,ﾃﾞｰﾀ入力!$AP14,ﾃﾞｰﾀ入力!$AP17,ﾃﾞｰﾀ入力!$AP20,ﾃﾞｰﾀ入力!$AP23,ﾃﾞｰﾀ入力!$AP26,ﾃﾞｰﾀ入力!$AP29)</f>
        <v>0</v>
      </c>
      <c r="CK9" s="1164"/>
      <c r="CL9" s="1164"/>
      <c r="CM9" s="1164"/>
      <c r="CN9" s="1136">
        <f t="shared" si="0"/>
        <v>0</v>
      </c>
      <c r="CO9" s="1137"/>
      <c r="CP9" s="64"/>
      <c r="CT9" s="221"/>
      <c r="CU9" s="64"/>
      <c r="CV9" s="64"/>
      <c r="CX9" s="69"/>
      <c r="CY9" s="69"/>
      <c r="CZ9" s="69"/>
    </row>
    <row r="10" spans="1:105" ht="20.25" customHeight="1">
      <c r="I10" s="1506" t="s">
        <v>175</v>
      </c>
      <c r="J10" s="1507"/>
      <c r="K10" s="844" t="s">
        <v>168</v>
      </c>
      <c r="L10" s="1325">
        <f>CHOOSE($CA$1,ﾃﾞｰﾀ入力!W15,ﾃﾞｰﾀ入力!W18,ﾃﾞｰﾀ入力!W21,ﾃﾞｰﾀ入力!W24,ﾃﾞｰﾀ入力!W27,ﾃﾞｰﾀ入力!W30)</f>
        <v>0</v>
      </c>
      <c r="M10" s="1326"/>
      <c r="N10" s="1326"/>
      <c r="O10" s="1327"/>
      <c r="P10" s="1163">
        <f>CHOOSE($CA$1,ﾃﾞｰﾀ入力!$X15,ﾃﾞｰﾀ入力!$X18,ﾃﾞｰﾀ入力!$X21,ﾃﾞｰﾀ入力!$X24,ﾃﾞｰﾀ入力!$X27,ﾃﾞｰﾀ入力!$X30)</f>
        <v>0</v>
      </c>
      <c r="Q10" s="1163"/>
      <c r="R10" s="1163"/>
      <c r="S10" s="1163"/>
      <c r="T10" s="1163">
        <f>CHOOSE($CA$1,ﾃﾞｰﾀ入力!$Y15,ﾃﾞｰﾀ入力!$Y18,ﾃﾞｰﾀ入力!$Y21,ﾃﾞｰﾀ入力!$Y24,ﾃﾞｰﾀ入力!$Y27,ﾃﾞｰﾀ入力!$Y30)</f>
        <v>0</v>
      </c>
      <c r="U10" s="1163"/>
      <c r="V10" s="1163"/>
      <c r="W10" s="1163"/>
      <c r="X10" s="1163">
        <f>CHOOSE($CA$1,ﾃﾞｰﾀ入力!$Z15,ﾃﾞｰﾀ入力!$Z18,ﾃﾞｰﾀ入力!$Z21,ﾃﾞｰﾀ入力!$Z24,ﾃﾞｰﾀ入力!$Z27,ﾃﾞｰﾀ入力!$Z30)</f>
        <v>0</v>
      </c>
      <c r="Y10" s="1163"/>
      <c r="Z10" s="1163"/>
      <c r="AA10" s="1163"/>
      <c r="AB10" s="1163">
        <f>CHOOSE($CA$1,ﾃﾞｰﾀ入力!$AA15,ﾃﾞｰﾀ入力!$AA18,ﾃﾞｰﾀ入力!$AA21,ﾃﾞｰﾀ入力!$AA24,ﾃﾞｰﾀ入力!$AA27,ﾃﾞｰﾀ入力!$AA30)</f>
        <v>0</v>
      </c>
      <c r="AC10" s="1163"/>
      <c r="AD10" s="1163"/>
      <c r="AE10" s="1163"/>
      <c r="AF10" s="1163">
        <f>CHOOSE($CA$1,ﾃﾞｰﾀ入力!$AB15,ﾃﾞｰﾀ入力!$AB18,ﾃﾞｰﾀ入力!$AB21,ﾃﾞｰﾀ入力!$AB24,ﾃﾞｰﾀ入力!$AB27,ﾃﾞｰﾀ入力!$AB30)</f>
        <v>0</v>
      </c>
      <c r="AG10" s="1163"/>
      <c r="AH10" s="1163"/>
      <c r="AI10" s="1163"/>
      <c r="AJ10" s="1163">
        <f>CHOOSE($CA$1,ﾃﾞｰﾀ入力!$AC15,ﾃﾞｰﾀ入力!$AC18,ﾃﾞｰﾀ入力!$AC21,ﾃﾞｰﾀ入力!$AC24,ﾃﾞｰﾀ入力!$AC27,ﾃﾞｰﾀ入力!$AC30)</f>
        <v>0</v>
      </c>
      <c r="AK10" s="1163"/>
      <c r="AL10" s="1163"/>
      <c r="AM10" s="1163"/>
      <c r="AN10" s="1163">
        <f>CHOOSE($CA$1,ﾃﾞｰﾀ入力!$AD15,ﾃﾞｰﾀ入力!$AD18,ﾃﾞｰﾀ入力!$AD21,ﾃﾞｰﾀ入力!$AD24,ﾃﾞｰﾀ入力!$AD27,ﾃﾞｰﾀ入力!$AD30)</f>
        <v>0</v>
      </c>
      <c r="AO10" s="1163"/>
      <c r="AP10" s="1163"/>
      <c r="AQ10" s="1163"/>
      <c r="AR10" s="1163">
        <f>CHOOSE($CA$1,ﾃﾞｰﾀ入力!$AE15,ﾃﾞｰﾀ入力!$AE18,ﾃﾞｰﾀ入力!$AE21,ﾃﾞｰﾀ入力!$AE24,ﾃﾞｰﾀ入力!$AE27,ﾃﾞｰﾀ入力!$AE30)</f>
        <v>0</v>
      </c>
      <c r="AS10" s="1163"/>
      <c r="AT10" s="1163"/>
      <c r="AU10" s="1163"/>
      <c r="AV10" s="1163">
        <f>CHOOSE($CA$1,ﾃﾞｰﾀ入力!$AF15,ﾃﾞｰﾀ入力!$AF18,ﾃﾞｰﾀ入力!$AF21,ﾃﾞｰﾀ入力!$AF24,ﾃﾞｰﾀ入力!$AF27,ﾃﾞｰﾀ入力!$AF30)</f>
        <v>0</v>
      </c>
      <c r="AW10" s="1163"/>
      <c r="AX10" s="1163"/>
      <c r="AY10" s="1163"/>
      <c r="AZ10" s="1163">
        <f>CHOOSE($CA$1,ﾃﾞｰﾀ入力!$AG15,ﾃﾞｰﾀ入力!$AG18,ﾃﾞｰﾀ入力!$AG21,ﾃﾞｰﾀ入力!$AG24,ﾃﾞｰﾀ入力!$AG27,ﾃﾞｰﾀ入力!$AG30)</f>
        <v>0</v>
      </c>
      <c r="BA10" s="1163"/>
      <c r="BB10" s="1163"/>
      <c r="BC10" s="1163"/>
      <c r="BD10" s="1163">
        <f>CHOOSE($CA$1,ﾃﾞｰﾀ入力!$AH15,ﾃﾞｰﾀ入力!$AH18,ﾃﾞｰﾀ入力!$AH21,ﾃﾞｰﾀ入力!$AH24,ﾃﾞｰﾀ入力!$AH27,ﾃﾞｰﾀ入力!$AH30)</f>
        <v>0</v>
      </c>
      <c r="BE10" s="1163"/>
      <c r="BF10" s="1163"/>
      <c r="BG10" s="1163"/>
      <c r="BH10" s="1163">
        <f>CHOOSE($CA$1,ﾃﾞｰﾀ入力!$AI15,ﾃﾞｰﾀ入力!$AI18,ﾃﾞｰﾀ入力!$AI21,ﾃﾞｰﾀ入力!$AI24,ﾃﾞｰﾀ入力!$AI27,ﾃﾞｰﾀ入力!$AI30)</f>
        <v>0</v>
      </c>
      <c r="BI10" s="1163"/>
      <c r="BJ10" s="1163"/>
      <c r="BK10" s="1163"/>
      <c r="BL10" s="1163">
        <f>CHOOSE($CA$1,ﾃﾞｰﾀ入力!$AJ15,ﾃﾞｰﾀ入力!$AJ18,ﾃﾞｰﾀ入力!$AJ21,ﾃﾞｰﾀ入力!$AJ24,ﾃﾞｰﾀ入力!$AJ27,ﾃﾞｰﾀ入力!$AJ30)</f>
        <v>0</v>
      </c>
      <c r="BM10" s="1163"/>
      <c r="BN10" s="1163"/>
      <c r="BO10" s="1163"/>
      <c r="BP10" s="1163">
        <f>CHOOSE($CA$1,ﾃﾞｰﾀ入力!$AK15,ﾃﾞｰﾀ入力!$AK18,ﾃﾞｰﾀ入力!$AK21,ﾃﾞｰﾀ入力!$AK24,ﾃﾞｰﾀ入力!$AK27,ﾃﾞｰﾀ入力!$AK30)</f>
        <v>0</v>
      </c>
      <c r="BQ10" s="1163"/>
      <c r="BR10" s="1163"/>
      <c r="BS10" s="1163"/>
      <c r="BT10" s="1163">
        <f>CHOOSE($CA$1,ﾃﾞｰﾀ入力!$AL15,ﾃﾞｰﾀ入力!$AL18,ﾃﾞｰﾀ入力!$AL21,ﾃﾞｰﾀ入力!$AL24,ﾃﾞｰﾀ入力!$AL27,ﾃﾞｰﾀ入力!$AL30)</f>
        <v>0</v>
      </c>
      <c r="BU10" s="1163"/>
      <c r="BV10" s="1163"/>
      <c r="BW10" s="1163"/>
      <c r="BX10" s="1163">
        <f>CHOOSE($CA$1,ﾃﾞｰﾀ入力!$AM15,ﾃﾞｰﾀ入力!$AM18,ﾃﾞｰﾀ入力!$AM21,ﾃﾞｰﾀ入力!$AM24,ﾃﾞｰﾀ入力!$AM27,ﾃﾞｰﾀ入力!$AM30)</f>
        <v>0</v>
      </c>
      <c r="BY10" s="1163"/>
      <c r="BZ10" s="1163"/>
      <c r="CA10" s="1163"/>
      <c r="CB10" s="1163">
        <f>CHOOSE($CA$1,ﾃﾞｰﾀ入力!$AN15,ﾃﾞｰﾀ入力!$AN18,ﾃﾞｰﾀ入力!$AN21,ﾃﾞｰﾀ入力!$AN24,ﾃﾞｰﾀ入力!$AN27,ﾃﾞｰﾀ入力!$AN30)</f>
        <v>0</v>
      </c>
      <c r="CC10" s="1163"/>
      <c r="CD10" s="1163"/>
      <c r="CE10" s="1163"/>
      <c r="CF10" s="1334">
        <f>CHOOSE($CA$1,ﾃﾞｰﾀ入力!$AO15,ﾃﾞｰﾀ入力!$AO18,ﾃﾞｰﾀ入力!$AO21,ﾃﾞｰﾀ入力!$AO24,ﾃﾞｰﾀ入力!$AO27,ﾃﾞｰﾀ入力!$AO30)</f>
        <v>0</v>
      </c>
      <c r="CG10" s="1334"/>
      <c r="CH10" s="1334"/>
      <c r="CI10" s="1334"/>
      <c r="CJ10" s="1334">
        <f>CHOOSE($CA$1,ﾃﾞｰﾀ入力!$AP15,ﾃﾞｰﾀ入力!$AP18,ﾃﾞｰﾀ入力!$AP21,ﾃﾞｰﾀ入力!$AP24,ﾃﾞｰﾀ入力!$AP27,ﾃﾞｰﾀ入力!$AP30)</f>
        <v>0</v>
      </c>
      <c r="CK10" s="1334"/>
      <c r="CL10" s="1334"/>
      <c r="CM10" s="1335"/>
      <c r="CN10" s="1223">
        <f t="shared" si="0"/>
        <v>0</v>
      </c>
      <c r="CO10" s="1224"/>
      <c r="CP10" s="64"/>
      <c r="CT10" s="221"/>
      <c r="CU10" s="64"/>
      <c r="CV10" s="64"/>
      <c r="CX10" s="69"/>
      <c r="CY10" s="69"/>
      <c r="CZ10" s="69"/>
    </row>
    <row r="11" spans="1:105" ht="15.75" customHeight="1">
      <c r="I11" s="1502" t="s">
        <v>176</v>
      </c>
      <c r="J11" s="1502"/>
      <c r="K11" s="845" t="s">
        <v>168</v>
      </c>
      <c r="L11" s="1250">
        <f>SUM(L7:O10)</f>
        <v>0</v>
      </c>
      <c r="M11" s="1251"/>
      <c r="N11" s="1251"/>
      <c r="O11" s="1252"/>
      <c r="P11" s="1292">
        <f>SUM(P7:S10)</f>
        <v>0</v>
      </c>
      <c r="Q11" s="1292"/>
      <c r="R11" s="1292"/>
      <c r="S11" s="1292"/>
      <c r="T11" s="1292">
        <f>SUM(T7:W10)</f>
        <v>0</v>
      </c>
      <c r="U11" s="1292"/>
      <c r="V11" s="1292"/>
      <c r="W11" s="1292"/>
      <c r="X11" s="1292">
        <f>SUM(X7:AA10)</f>
        <v>2</v>
      </c>
      <c r="Y11" s="1292"/>
      <c r="Z11" s="1292"/>
      <c r="AA11" s="1292"/>
      <c r="AB11" s="1292">
        <f>SUM(AB7:AE10)</f>
        <v>2</v>
      </c>
      <c r="AC11" s="1292"/>
      <c r="AD11" s="1292"/>
      <c r="AE11" s="1292"/>
      <c r="AF11" s="1292">
        <f>SUM(AF7:AI10)</f>
        <v>2</v>
      </c>
      <c r="AG11" s="1292"/>
      <c r="AH11" s="1292"/>
      <c r="AI11" s="1292"/>
      <c r="AJ11" s="1292">
        <f>SUM(AJ7:AM10)</f>
        <v>2</v>
      </c>
      <c r="AK11" s="1292"/>
      <c r="AL11" s="1292"/>
      <c r="AM11" s="1292"/>
      <c r="AN11" s="1292">
        <f>SUM(AN7:AQ10)</f>
        <v>4</v>
      </c>
      <c r="AO11" s="1292"/>
      <c r="AP11" s="1292"/>
      <c r="AQ11" s="1292"/>
      <c r="AR11" s="1292">
        <f>SUM(AR7:AU10)</f>
        <v>4</v>
      </c>
      <c r="AS11" s="1292"/>
      <c r="AT11" s="1292"/>
      <c r="AU11" s="1292"/>
      <c r="AV11" s="1292">
        <f>SUM(AV7:AY10)</f>
        <v>4</v>
      </c>
      <c r="AW11" s="1292"/>
      <c r="AX11" s="1292"/>
      <c r="AY11" s="1292"/>
      <c r="AZ11" s="1292">
        <f>SUM(AZ7:BC10)</f>
        <v>4</v>
      </c>
      <c r="BA11" s="1292"/>
      <c r="BB11" s="1292"/>
      <c r="BC11" s="1292"/>
      <c r="BD11" s="1292">
        <f>SUM(BD7:BG10)</f>
        <v>4</v>
      </c>
      <c r="BE11" s="1292"/>
      <c r="BF11" s="1292"/>
      <c r="BG11" s="1292"/>
      <c r="BH11" s="1292">
        <f>SUM(BH7:BK10)</f>
        <v>3</v>
      </c>
      <c r="BI11" s="1292"/>
      <c r="BJ11" s="1292"/>
      <c r="BK11" s="1292"/>
      <c r="BL11" s="1292">
        <f>SUM(BL7:BO10)</f>
        <v>2</v>
      </c>
      <c r="BM11" s="1292"/>
      <c r="BN11" s="1292"/>
      <c r="BO11" s="1292"/>
      <c r="BP11" s="1292">
        <f>SUM(BP7:BS10)</f>
        <v>2</v>
      </c>
      <c r="BQ11" s="1292"/>
      <c r="BR11" s="1292"/>
      <c r="BS11" s="1292"/>
      <c r="BT11" s="1292">
        <f>SUM(BT7:BW10)</f>
        <v>2</v>
      </c>
      <c r="BU11" s="1292"/>
      <c r="BV11" s="1292"/>
      <c r="BW11" s="1292"/>
      <c r="BX11" s="1292">
        <f>SUM(BX7:CA10)</f>
        <v>2</v>
      </c>
      <c r="BY11" s="1292"/>
      <c r="BZ11" s="1292"/>
      <c r="CA11" s="1292"/>
      <c r="CB11" s="1292">
        <f>SUM(CB7:CE10)</f>
        <v>0</v>
      </c>
      <c r="CC11" s="1292"/>
      <c r="CD11" s="1292"/>
      <c r="CE11" s="1292"/>
      <c r="CF11" s="1292">
        <f>SUM(CF7:CI10)</f>
        <v>0</v>
      </c>
      <c r="CG11" s="1292"/>
      <c r="CH11" s="1292"/>
      <c r="CI11" s="1292"/>
      <c r="CJ11" s="1336">
        <f>SUM(CJ7:CM10)</f>
        <v>0</v>
      </c>
      <c r="CK11" s="1336"/>
      <c r="CL11" s="1336"/>
      <c r="CM11" s="1337"/>
      <c r="CN11" s="1259">
        <f t="shared" si="0"/>
        <v>39</v>
      </c>
      <c r="CO11" s="1260"/>
      <c r="CP11" s="64"/>
      <c r="CT11" s="221"/>
      <c r="CU11" s="64"/>
      <c r="CV11" s="64"/>
      <c r="CX11" s="69"/>
      <c r="CY11" s="69"/>
      <c r="CZ11" s="69"/>
    </row>
    <row r="12" spans="1:105" ht="17.25" customHeight="1">
      <c r="C12" s="64"/>
      <c r="D12" s="64"/>
      <c r="E12" s="64"/>
      <c r="F12" s="64"/>
      <c r="G12" s="64"/>
      <c r="I12" s="885"/>
      <c r="J12" s="1498"/>
      <c r="K12" s="1498"/>
      <c r="L12" s="365">
        <v>5</v>
      </c>
      <c r="M12" s="365">
        <v>5.25</v>
      </c>
      <c r="N12" s="365">
        <v>5.5</v>
      </c>
      <c r="O12" s="365">
        <v>5.75</v>
      </c>
      <c r="P12" s="249">
        <v>6</v>
      </c>
      <c r="Q12" s="249">
        <v>6.25</v>
      </c>
      <c r="R12" s="249">
        <v>6.5</v>
      </c>
      <c r="S12" s="250">
        <v>6.75</v>
      </c>
      <c r="T12" s="250">
        <v>7</v>
      </c>
      <c r="U12" s="250">
        <v>7.25</v>
      </c>
      <c r="V12" s="250">
        <v>7.5</v>
      </c>
      <c r="W12" s="250">
        <v>7.75</v>
      </c>
      <c r="X12" s="250">
        <v>8</v>
      </c>
      <c r="Y12" s="250">
        <v>8.25</v>
      </c>
      <c r="Z12" s="250">
        <v>8.5</v>
      </c>
      <c r="AA12" s="250">
        <v>8.75</v>
      </c>
      <c r="AB12" s="251">
        <v>9</v>
      </c>
      <c r="AC12" s="251">
        <v>9.25</v>
      </c>
      <c r="AD12" s="251">
        <v>9.5</v>
      </c>
      <c r="AE12" s="251">
        <v>9.75</v>
      </c>
      <c r="AF12" s="251">
        <v>10</v>
      </c>
      <c r="AG12" s="251">
        <v>10.25</v>
      </c>
      <c r="AH12" s="251">
        <v>10.5</v>
      </c>
      <c r="AI12" s="251">
        <v>10.75</v>
      </c>
      <c r="AJ12" s="251">
        <v>11</v>
      </c>
      <c r="AK12" s="251">
        <v>11.25</v>
      </c>
      <c r="AL12" s="251">
        <v>11.5</v>
      </c>
      <c r="AM12" s="251">
        <v>11.75</v>
      </c>
      <c r="AN12" s="250">
        <v>12</v>
      </c>
      <c r="AO12" s="250">
        <v>12.25</v>
      </c>
      <c r="AP12" s="250">
        <v>12.5</v>
      </c>
      <c r="AQ12" s="250">
        <v>12.75</v>
      </c>
      <c r="AR12" s="251">
        <v>13</v>
      </c>
      <c r="AS12" s="251">
        <v>13.25</v>
      </c>
      <c r="AT12" s="251">
        <v>13.5</v>
      </c>
      <c r="AU12" s="251">
        <v>13.75</v>
      </c>
      <c r="AV12" s="251">
        <v>14</v>
      </c>
      <c r="AW12" s="251">
        <v>14.25</v>
      </c>
      <c r="AX12" s="251">
        <v>14.5</v>
      </c>
      <c r="AY12" s="251">
        <v>14.75</v>
      </c>
      <c r="AZ12" s="251">
        <v>15</v>
      </c>
      <c r="BA12" s="251">
        <v>15.25</v>
      </c>
      <c r="BB12" s="251">
        <v>15.5</v>
      </c>
      <c r="BC12" s="251">
        <v>15.75</v>
      </c>
      <c r="BD12" s="251">
        <v>16</v>
      </c>
      <c r="BE12" s="251">
        <v>16.25</v>
      </c>
      <c r="BF12" s="251">
        <v>16.5</v>
      </c>
      <c r="BG12" s="251">
        <v>16.75</v>
      </c>
      <c r="BH12" s="251">
        <v>17</v>
      </c>
      <c r="BI12" s="251">
        <v>17.25</v>
      </c>
      <c r="BJ12" s="251">
        <v>17.5</v>
      </c>
      <c r="BK12" s="251">
        <v>17.75</v>
      </c>
      <c r="BL12" s="251">
        <v>18</v>
      </c>
      <c r="BM12" s="251">
        <v>18.25</v>
      </c>
      <c r="BN12" s="251">
        <v>18.5</v>
      </c>
      <c r="BO12" s="251">
        <v>18.75</v>
      </c>
      <c r="BP12" s="251">
        <v>19</v>
      </c>
      <c r="BQ12" s="251">
        <v>19.25</v>
      </c>
      <c r="BR12" s="251">
        <v>19.5</v>
      </c>
      <c r="BS12" s="251">
        <v>19.75</v>
      </c>
      <c r="BT12" s="251">
        <v>20</v>
      </c>
      <c r="BU12" s="251">
        <v>20.25</v>
      </c>
      <c r="BV12" s="251">
        <v>20.5</v>
      </c>
      <c r="BW12" s="251">
        <v>20.75</v>
      </c>
      <c r="BX12" s="251">
        <v>21</v>
      </c>
      <c r="BY12" s="251">
        <v>21.25</v>
      </c>
      <c r="BZ12" s="251">
        <v>21.5</v>
      </c>
      <c r="CA12" s="251">
        <v>21.75</v>
      </c>
      <c r="CB12" s="251">
        <v>22</v>
      </c>
      <c r="CC12" s="251">
        <v>22.25</v>
      </c>
      <c r="CD12" s="251">
        <v>22.5</v>
      </c>
      <c r="CE12" s="251">
        <v>22.75</v>
      </c>
      <c r="CF12" s="251">
        <v>23</v>
      </c>
      <c r="CG12" s="251">
        <v>23.25</v>
      </c>
      <c r="CH12" s="251">
        <v>23.5</v>
      </c>
      <c r="CI12" s="251">
        <v>23.75</v>
      </c>
      <c r="CJ12" s="251">
        <v>24</v>
      </c>
      <c r="CK12" s="251">
        <v>24.25</v>
      </c>
      <c r="CL12" s="251">
        <v>24.5</v>
      </c>
      <c r="CM12" s="251">
        <v>24.75</v>
      </c>
      <c r="CN12" s="251"/>
      <c r="CO12" s="251"/>
      <c r="CP12" s="251"/>
      <c r="CR12" s="65"/>
      <c r="CS12" s="65"/>
      <c r="CT12" s="66"/>
      <c r="CU12" s="65"/>
      <c r="CV12" s="65"/>
      <c r="CX12" s="69"/>
      <c r="CY12" s="69"/>
      <c r="CZ12" s="69"/>
    </row>
    <row r="13" spans="1:105" ht="22.5" customHeight="1" thickBot="1">
      <c r="C13" s="65" t="s">
        <v>177</v>
      </c>
      <c r="D13" s="253" t="s">
        <v>203</v>
      </c>
      <c r="E13" s="253" t="s">
        <v>204</v>
      </c>
      <c r="F13" s="253" t="s">
        <v>178</v>
      </c>
      <c r="G13" s="253" t="s">
        <v>179</v>
      </c>
      <c r="H13" s="846" t="s">
        <v>79</v>
      </c>
      <c r="I13" s="886" t="s">
        <v>61</v>
      </c>
      <c r="J13" s="1499" t="s">
        <v>180</v>
      </c>
      <c r="K13" s="1500"/>
      <c r="L13" s="366">
        <v>0.20833333333333334</v>
      </c>
      <c r="M13" s="256"/>
      <c r="N13" s="256"/>
      <c r="O13" s="261"/>
      <c r="P13" s="257">
        <v>0.25</v>
      </c>
      <c r="Q13" s="258"/>
      <c r="R13" s="258"/>
      <c r="S13" s="259"/>
      <c r="T13" s="260" t="s">
        <v>149</v>
      </c>
      <c r="U13" s="258"/>
      <c r="V13" s="261"/>
      <c r="W13" s="256"/>
      <c r="X13" s="260" t="s">
        <v>150</v>
      </c>
      <c r="Y13" s="258"/>
      <c r="Z13" s="259"/>
      <c r="AA13" s="258"/>
      <c r="AB13" s="260" t="s">
        <v>151</v>
      </c>
      <c r="AC13" s="258"/>
      <c r="AD13" s="259"/>
      <c r="AE13" s="258"/>
      <c r="AF13" s="260" t="s">
        <v>152</v>
      </c>
      <c r="AG13" s="258"/>
      <c r="AH13" s="259"/>
      <c r="AI13" s="258"/>
      <c r="AJ13" s="260" t="s">
        <v>153</v>
      </c>
      <c r="AK13" s="258"/>
      <c r="AL13" s="259"/>
      <c r="AM13" s="258"/>
      <c r="AN13" s="260" t="s">
        <v>154</v>
      </c>
      <c r="AO13" s="258"/>
      <c r="AP13" s="259"/>
      <c r="AQ13" s="258"/>
      <c r="AR13" s="260" t="s">
        <v>155</v>
      </c>
      <c r="AS13" s="258"/>
      <c r="AT13" s="259"/>
      <c r="AU13" s="258"/>
      <c r="AV13" s="260" t="s">
        <v>156</v>
      </c>
      <c r="AW13" s="258"/>
      <c r="AX13" s="259"/>
      <c r="AY13" s="258"/>
      <c r="AZ13" s="260" t="s">
        <v>157</v>
      </c>
      <c r="BA13" s="258"/>
      <c r="BB13" s="259"/>
      <c r="BC13" s="258"/>
      <c r="BD13" s="260" t="s">
        <v>158</v>
      </c>
      <c r="BE13" s="258"/>
      <c r="BF13" s="259"/>
      <c r="BG13" s="258"/>
      <c r="BH13" s="260" t="s">
        <v>159</v>
      </c>
      <c r="BI13" s="258"/>
      <c r="BJ13" s="259"/>
      <c r="BK13" s="258"/>
      <c r="BL13" s="260" t="s">
        <v>160</v>
      </c>
      <c r="BM13" s="258"/>
      <c r="BN13" s="259"/>
      <c r="BO13" s="258"/>
      <c r="BP13" s="260" t="s">
        <v>161</v>
      </c>
      <c r="BQ13" s="258"/>
      <c r="BR13" s="259"/>
      <c r="BS13" s="258"/>
      <c r="BT13" s="260" t="s">
        <v>162</v>
      </c>
      <c r="BU13" s="258"/>
      <c r="BV13" s="259"/>
      <c r="BW13" s="258"/>
      <c r="BX13" s="260" t="s">
        <v>163</v>
      </c>
      <c r="BY13" s="258"/>
      <c r="BZ13" s="259"/>
      <c r="CA13" s="258"/>
      <c r="CB13" s="260" t="s">
        <v>164</v>
      </c>
      <c r="CC13" s="258"/>
      <c r="CD13" s="259"/>
      <c r="CE13" s="258"/>
      <c r="CF13" s="260" t="s">
        <v>165</v>
      </c>
      <c r="CG13" s="258"/>
      <c r="CH13" s="259"/>
      <c r="CI13" s="259"/>
      <c r="CJ13" s="258" t="s">
        <v>166</v>
      </c>
      <c r="CK13" s="258"/>
      <c r="CL13" s="258"/>
      <c r="CM13" s="262"/>
      <c r="CN13" s="1332" t="s">
        <v>181</v>
      </c>
      <c r="CO13" s="1331"/>
      <c r="CP13" s="1331" t="s">
        <v>182</v>
      </c>
      <c r="CQ13" s="1331"/>
      <c r="CR13" s="367" t="s">
        <v>183</v>
      </c>
      <c r="CS13" s="367" t="s">
        <v>184</v>
      </c>
      <c r="CT13" s="368" t="s">
        <v>185</v>
      </c>
      <c r="CU13" s="369" t="s">
        <v>186</v>
      </c>
      <c r="CV13" s="370" t="s">
        <v>81</v>
      </c>
      <c r="CW13" s="371" t="s">
        <v>82</v>
      </c>
      <c r="CY13" s="69"/>
      <c r="CZ13" s="267"/>
      <c r="DA13" s="268"/>
    </row>
    <row r="14" spans="1:105" ht="22.5" customHeight="1" thickTop="1">
      <c r="A14" s="441">
        <v>1</v>
      </c>
      <c r="B14" s="442" t="str">
        <f>ｼﾌﾄ原本!C5</f>
        <v>K.M</v>
      </c>
      <c r="C14" s="781" t="str">
        <f>ｼﾌﾄ原本!AH5</f>
        <v>F</v>
      </c>
      <c r="D14" s="433">
        <f>IF(COUNTIF($H$14:$H$30,1),VLOOKUP(1,$H$14:$CU$30,3,FALSE),0)</f>
        <v>13</v>
      </c>
      <c r="E14" s="427">
        <f>IF(COUNTIF($H$14:$H$30,1),VLOOKUP(1,$H$14:$CU$30,4,FALSE),0)</f>
        <v>22.75</v>
      </c>
      <c r="F14" s="428">
        <f ca="1">IF(COUNTIF($H$14:$H$30,1),VLOOKUP(1,$H$14:$CU$30,92,FALSE),0)</f>
        <v>18125</v>
      </c>
      <c r="G14" s="434">
        <f ca="1">IF(COUNTIF($H$14:$H$30,1),VLOOKUP(1,$H$14:$CW$30,94,FALSE),0)</f>
        <v>1</v>
      </c>
      <c r="H14" s="787">
        <v>6</v>
      </c>
      <c r="I14" s="887" t="str">
        <f>IF(H14=0,0,LOOKUP(H14,ﾃﾞｰﾀ入力!$C$3:'ﾃﾞｰﾀ入力'!$C$40,ﾃﾞｰﾀ入力!$D$3:'ﾃﾞｰﾀ入力'!$D$40))</f>
        <v>S.M</v>
      </c>
      <c r="J14" s="788">
        <v>6.75</v>
      </c>
      <c r="K14" s="789">
        <v>16</v>
      </c>
      <c r="L14" s="633">
        <f t="shared" ref="L14:AQ14" si="1">IF(AND(L12&gt;=$J$14,L12&lt;$K$14),"*",0)</f>
        <v>0</v>
      </c>
      <c r="M14" s="618">
        <f t="shared" si="1"/>
        <v>0</v>
      </c>
      <c r="N14" s="619">
        <f t="shared" si="1"/>
        <v>0</v>
      </c>
      <c r="O14" s="620">
        <f t="shared" si="1"/>
        <v>0</v>
      </c>
      <c r="P14" s="621">
        <f t="shared" si="1"/>
        <v>0</v>
      </c>
      <c r="Q14" s="823">
        <f t="shared" si="1"/>
        <v>0</v>
      </c>
      <c r="R14" s="824">
        <f t="shared" si="1"/>
        <v>0</v>
      </c>
      <c r="S14" s="823" t="str">
        <f t="shared" si="1"/>
        <v>*</v>
      </c>
      <c r="T14" s="825" t="str">
        <f t="shared" si="1"/>
        <v>*</v>
      </c>
      <c r="U14" s="826" t="str">
        <f t="shared" si="1"/>
        <v>*</v>
      </c>
      <c r="V14" s="823" t="str">
        <f t="shared" si="1"/>
        <v>*</v>
      </c>
      <c r="W14" s="583" t="str">
        <f t="shared" si="1"/>
        <v>*</v>
      </c>
      <c r="X14" s="823" t="str">
        <f t="shared" si="1"/>
        <v>*</v>
      </c>
      <c r="Y14" s="823" t="str">
        <f t="shared" si="1"/>
        <v>*</v>
      </c>
      <c r="Z14" s="824" t="str">
        <f t="shared" si="1"/>
        <v>*</v>
      </c>
      <c r="AA14" s="823" t="str">
        <f t="shared" si="1"/>
        <v>*</v>
      </c>
      <c r="AB14" s="1000" t="str">
        <f t="shared" si="1"/>
        <v>*</v>
      </c>
      <c r="AC14" s="989" t="str">
        <f t="shared" si="1"/>
        <v>*</v>
      </c>
      <c r="AD14" s="990" t="str">
        <f t="shared" si="1"/>
        <v>*</v>
      </c>
      <c r="AE14" s="986" t="str">
        <f t="shared" si="1"/>
        <v>*</v>
      </c>
      <c r="AF14" s="977" t="str">
        <f t="shared" si="1"/>
        <v>*</v>
      </c>
      <c r="AG14" s="977" t="str">
        <f t="shared" si="1"/>
        <v>*</v>
      </c>
      <c r="AH14" s="824" t="str">
        <f t="shared" si="1"/>
        <v>*</v>
      </c>
      <c r="AI14" s="823" t="str">
        <f t="shared" si="1"/>
        <v>*</v>
      </c>
      <c r="AJ14" s="825" t="str">
        <f t="shared" si="1"/>
        <v>*</v>
      </c>
      <c r="AK14" s="826" t="str">
        <f t="shared" si="1"/>
        <v>*</v>
      </c>
      <c r="AL14" s="823" t="str">
        <f t="shared" si="1"/>
        <v>*</v>
      </c>
      <c r="AM14" s="583" t="str">
        <f t="shared" si="1"/>
        <v>*</v>
      </c>
      <c r="AN14" s="823" t="str">
        <f t="shared" si="1"/>
        <v>*</v>
      </c>
      <c r="AO14" s="823" t="str">
        <f t="shared" si="1"/>
        <v>*</v>
      </c>
      <c r="AP14" s="824" t="str">
        <f t="shared" si="1"/>
        <v>*</v>
      </c>
      <c r="AQ14" s="823" t="str">
        <f t="shared" si="1"/>
        <v>*</v>
      </c>
      <c r="AR14" s="825" t="str">
        <f t="shared" ref="AR14:BW14" si="2">IF(AND(AR12&gt;=$J$14,AR12&lt;$K$14),"*",0)</f>
        <v>*</v>
      </c>
      <c r="AS14" s="826" t="str">
        <f t="shared" si="2"/>
        <v>*</v>
      </c>
      <c r="AT14" s="823" t="str">
        <f t="shared" si="2"/>
        <v>*</v>
      </c>
      <c r="AU14" s="583" t="str">
        <f t="shared" si="2"/>
        <v>*</v>
      </c>
      <c r="AV14" s="823" t="str">
        <f t="shared" si="2"/>
        <v>*</v>
      </c>
      <c r="AW14" s="977" t="str">
        <f t="shared" si="2"/>
        <v>*</v>
      </c>
      <c r="AX14" s="824" t="str">
        <f t="shared" si="2"/>
        <v>*</v>
      </c>
      <c r="AY14" s="823" t="str">
        <f t="shared" si="2"/>
        <v>*</v>
      </c>
      <c r="AZ14" s="825" t="str">
        <f t="shared" si="2"/>
        <v>*</v>
      </c>
      <c r="BA14" s="826" t="str">
        <f t="shared" si="2"/>
        <v>*</v>
      </c>
      <c r="BB14" s="823" t="str">
        <f t="shared" si="2"/>
        <v>*</v>
      </c>
      <c r="BC14" s="583" t="str">
        <f t="shared" si="2"/>
        <v>*</v>
      </c>
      <c r="BD14" s="823">
        <f t="shared" si="2"/>
        <v>0</v>
      </c>
      <c r="BE14" s="823">
        <f t="shared" si="2"/>
        <v>0</v>
      </c>
      <c r="BF14" s="824">
        <f t="shared" si="2"/>
        <v>0</v>
      </c>
      <c r="BG14" s="823">
        <f t="shared" si="2"/>
        <v>0</v>
      </c>
      <c r="BH14" s="825">
        <f t="shared" si="2"/>
        <v>0</v>
      </c>
      <c r="BI14" s="826">
        <f t="shared" si="2"/>
        <v>0</v>
      </c>
      <c r="BJ14" s="823">
        <f t="shared" si="2"/>
        <v>0</v>
      </c>
      <c r="BK14" s="583">
        <f t="shared" si="2"/>
        <v>0</v>
      </c>
      <c r="BL14" s="823">
        <f t="shared" si="2"/>
        <v>0</v>
      </c>
      <c r="BM14" s="823">
        <f t="shared" si="2"/>
        <v>0</v>
      </c>
      <c r="BN14" s="824">
        <f t="shared" si="2"/>
        <v>0</v>
      </c>
      <c r="BO14" s="823">
        <f t="shared" si="2"/>
        <v>0</v>
      </c>
      <c r="BP14" s="825">
        <f t="shared" si="2"/>
        <v>0</v>
      </c>
      <c r="BQ14" s="826">
        <f t="shared" si="2"/>
        <v>0</v>
      </c>
      <c r="BR14" s="823">
        <f t="shared" si="2"/>
        <v>0</v>
      </c>
      <c r="BS14" s="583">
        <f t="shared" si="2"/>
        <v>0</v>
      </c>
      <c r="BT14" s="823">
        <f t="shared" si="2"/>
        <v>0</v>
      </c>
      <c r="BU14" s="823">
        <f t="shared" si="2"/>
        <v>0</v>
      </c>
      <c r="BV14" s="824">
        <f t="shared" si="2"/>
        <v>0</v>
      </c>
      <c r="BW14" s="823">
        <f t="shared" si="2"/>
        <v>0</v>
      </c>
      <c r="BX14" s="825">
        <f t="shared" ref="BX14:CM14" si="3">IF(AND(BX12&gt;=$J$14,BX12&lt;$K$14),"*",0)</f>
        <v>0</v>
      </c>
      <c r="BY14" s="826">
        <f t="shared" si="3"/>
        <v>0</v>
      </c>
      <c r="BZ14" s="823">
        <f t="shared" si="3"/>
        <v>0</v>
      </c>
      <c r="CA14" s="583">
        <f t="shared" si="3"/>
        <v>0</v>
      </c>
      <c r="CB14" s="823">
        <f t="shared" si="3"/>
        <v>0</v>
      </c>
      <c r="CC14" s="622">
        <f t="shared" si="3"/>
        <v>0</v>
      </c>
      <c r="CD14" s="623">
        <f t="shared" si="3"/>
        <v>0</v>
      </c>
      <c r="CE14" s="622">
        <f t="shared" si="3"/>
        <v>0</v>
      </c>
      <c r="CF14" s="621">
        <f t="shared" si="3"/>
        <v>0</v>
      </c>
      <c r="CG14" s="624">
        <f t="shared" si="3"/>
        <v>0</v>
      </c>
      <c r="CH14" s="622">
        <f t="shared" si="3"/>
        <v>0</v>
      </c>
      <c r="CI14" s="625">
        <f t="shared" si="3"/>
        <v>0</v>
      </c>
      <c r="CJ14" s="622">
        <f t="shared" si="3"/>
        <v>0</v>
      </c>
      <c r="CK14" s="622">
        <f t="shared" si="3"/>
        <v>0</v>
      </c>
      <c r="CL14" s="623">
        <f t="shared" si="3"/>
        <v>0</v>
      </c>
      <c r="CM14" s="277">
        <f t="shared" si="3"/>
        <v>0</v>
      </c>
      <c r="CN14" s="1328">
        <f t="shared" ref="CN14:CN30" si="4">(80-COUNT(L14:CM14))/4</f>
        <v>9.25</v>
      </c>
      <c r="CO14" s="1329"/>
      <c r="CP14" s="1330">
        <f>IF(CN14=0,0,LOOKUP(CN14,ﾃﾞｰﾀ入力!$AR$13:'ﾃﾞｰﾀ入力'!$AR$34,ﾃﾞｰﾀ入力!$AS$13:'ﾃﾞｰﾀ入力'!$AS$34))</f>
        <v>8</v>
      </c>
      <c r="CQ14" s="1330"/>
      <c r="CR14" s="373">
        <f t="shared" ref="CR14:CR30" si="5">IF(CP14&gt;8,CP14-8,0)</f>
        <v>0</v>
      </c>
      <c r="CS14" s="373">
        <f t="shared" ref="CS14:CS30" si="6">IF(CB14="*",(12-COUNT(CB14:CM14))/4,0)</f>
        <v>0</v>
      </c>
      <c r="CT14" s="373">
        <f t="shared" ref="CT14:CT30" si="7">IF(CR14&gt;CS14,CS14,CR14)</f>
        <v>0</v>
      </c>
      <c r="CU14" s="374">
        <f ca="1">CV14*CP14+(CV14*0.25*CR14)+(CV14*0.25*CS14)+(CV14*CT14*0.5)</f>
        <v>9952</v>
      </c>
      <c r="CV14" s="375">
        <f ca="1">IF(H14=0,0,LOOKUP(H14,ﾃﾞｰﾀ入力!$C$3:'ﾃﾞｰﾀ入力'!$C$52,ﾃﾞｰﾀ入力!$E$3:'ﾃﾞｰﾀ入力'!$E$51))</f>
        <v>1244</v>
      </c>
      <c r="CW14" s="376">
        <f ca="1">IF(H14=0,0,LOOKUP(H14,ﾃﾞｰﾀ入力!$C$3:'ﾃﾞｰﾀ入力'!$C$52,ﾃﾞｰﾀ入力!$F$3:'ﾃﾞｰﾀ入力'!$F$51))</f>
        <v>1050</v>
      </c>
      <c r="CY14" s="69"/>
      <c r="CZ14" s="69"/>
      <c r="DA14" s="69"/>
    </row>
    <row r="15" spans="1:105" ht="22.5" customHeight="1">
      <c r="A15" s="443">
        <f t="shared" ref="A15:A46" si="8">A14+1</f>
        <v>2</v>
      </c>
      <c r="B15" s="269" t="str">
        <f>ｼﾌﾄ原本!C6</f>
        <v>S.S</v>
      </c>
      <c r="C15" s="780" t="str">
        <f>ｼﾌﾄ原本!AH6</f>
        <v>F</v>
      </c>
      <c r="D15" s="435">
        <f>IF(COUNTIF($H$14:$H$30,2),VLOOKUP(2,$H$14:$CU$30,3,FALSE),0)</f>
        <v>0</v>
      </c>
      <c r="E15" s="423">
        <f>IF(COUNTIF($H$14:$H$30,2),VLOOKUP(2,$H$14:$CU$30,4,FALSE),0)</f>
        <v>0</v>
      </c>
      <c r="F15" s="430">
        <f>IF(COUNTIF($H$14:$H$30,2),VLOOKUP(2,$H$14:$CU$30,92,FALSE),0)</f>
        <v>0</v>
      </c>
      <c r="G15" s="431">
        <f>IF(COUNTIF($H$14:$H$30,2),VLOOKUP(2,$H$14:$CW$30,94,FALSE),0)</f>
        <v>0</v>
      </c>
      <c r="H15" s="787">
        <v>4</v>
      </c>
      <c r="I15" s="888" t="str">
        <f>IF(H15=0,0,LOOKUP(H15,ﾃﾞｰﾀ入力!$C$3:'ﾃﾞｰﾀ入力'!$C$40,ﾃﾞｰﾀ入力!$D$3:'ﾃﾞｰﾀ入力'!$D$40))</f>
        <v>I.Y</v>
      </c>
      <c r="J15" s="790">
        <v>6.75</v>
      </c>
      <c r="K15" s="791">
        <v>18</v>
      </c>
      <c r="L15" s="632">
        <f t="shared" ref="L15:AQ15" si="9">IF(AND(L12&gt;=$J$15,L12&lt;$K$15),"*",0)</f>
        <v>0</v>
      </c>
      <c r="M15" s="626">
        <f t="shared" si="9"/>
        <v>0</v>
      </c>
      <c r="N15" s="627">
        <f t="shared" si="9"/>
        <v>0</v>
      </c>
      <c r="O15" s="628">
        <f t="shared" si="9"/>
        <v>0</v>
      </c>
      <c r="P15" s="537">
        <f t="shared" si="9"/>
        <v>0</v>
      </c>
      <c r="Q15" s="723">
        <f t="shared" si="9"/>
        <v>0</v>
      </c>
      <c r="R15" s="724">
        <f t="shared" si="9"/>
        <v>0</v>
      </c>
      <c r="S15" s="723" t="str">
        <f t="shared" si="9"/>
        <v>*</v>
      </c>
      <c r="T15" s="721" t="str">
        <f t="shared" si="9"/>
        <v>*</v>
      </c>
      <c r="U15" s="722" t="str">
        <f t="shared" si="9"/>
        <v>*</v>
      </c>
      <c r="V15" s="723" t="str">
        <f t="shared" si="9"/>
        <v>*</v>
      </c>
      <c r="W15" s="562" t="str">
        <f t="shared" si="9"/>
        <v>*</v>
      </c>
      <c r="X15" s="723" t="str">
        <f t="shared" si="9"/>
        <v>*</v>
      </c>
      <c r="Y15" s="723" t="str">
        <f t="shared" si="9"/>
        <v>*</v>
      </c>
      <c r="Z15" s="724" t="str">
        <f t="shared" si="9"/>
        <v>*</v>
      </c>
      <c r="AA15" s="723" t="str">
        <f t="shared" si="9"/>
        <v>*</v>
      </c>
      <c r="AB15" s="721" t="str">
        <f t="shared" si="9"/>
        <v>*</v>
      </c>
      <c r="AC15" s="722" t="str">
        <f t="shared" si="9"/>
        <v>*</v>
      </c>
      <c r="AD15" s="723" t="str">
        <f t="shared" si="9"/>
        <v>*</v>
      </c>
      <c r="AE15" s="562" t="str">
        <f t="shared" si="9"/>
        <v>*</v>
      </c>
      <c r="AF15" s="723" t="str">
        <f t="shared" si="9"/>
        <v>*</v>
      </c>
      <c r="AG15" s="723" t="str">
        <f t="shared" si="9"/>
        <v>*</v>
      </c>
      <c r="AH15" s="724" t="str">
        <f t="shared" si="9"/>
        <v>*</v>
      </c>
      <c r="AI15" s="723" t="str">
        <f t="shared" si="9"/>
        <v>*</v>
      </c>
      <c r="AJ15" s="980" t="str">
        <f t="shared" si="9"/>
        <v>*</v>
      </c>
      <c r="AK15" s="981" t="str">
        <f t="shared" si="9"/>
        <v>*</v>
      </c>
      <c r="AL15" s="979" t="str">
        <f t="shared" si="9"/>
        <v>*</v>
      </c>
      <c r="AM15" s="982" t="str">
        <f t="shared" si="9"/>
        <v>*</v>
      </c>
      <c r="AN15" s="723" t="str">
        <f t="shared" si="9"/>
        <v>*</v>
      </c>
      <c r="AO15" s="723" t="str">
        <f t="shared" si="9"/>
        <v>*</v>
      </c>
      <c r="AP15" s="724" t="str">
        <f t="shared" si="9"/>
        <v>*</v>
      </c>
      <c r="AQ15" s="723" t="str">
        <f t="shared" si="9"/>
        <v>*</v>
      </c>
      <c r="AR15" s="721" t="str">
        <f t="shared" ref="AR15:BW15" si="10">IF(AND(AR12&gt;=$J$15,AR12&lt;$K$15),"*",0)</f>
        <v>*</v>
      </c>
      <c r="AS15" s="722" t="str">
        <f t="shared" si="10"/>
        <v>*</v>
      </c>
      <c r="AT15" s="723" t="str">
        <f t="shared" si="10"/>
        <v>*</v>
      </c>
      <c r="AU15" s="562" t="str">
        <f t="shared" si="10"/>
        <v>*</v>
      </c>
      <c r="AV15" s="723" t="str">
        <f t="shared" si="10"/>
        <v>*</v>
      </c>
      <c r="AW15" s="723" t="str">
        <f t="shared" si="10"/>
        <v>*</v>
      </c>
      <c r="AX15" s="983" t="str">
        <f t="shared" si="10"/>
        <v>*</v>
      </c>
      <c r="AY15" s="979" t="str">
        <f t="shared" si="10"/>
        <v>*</v>
      </c>
      <c r="AZ15" s="721" t="str">
        <f t="shared" si="10"/>
        <v>*</v>
      </c>
      <c r="BA15" s="722" t="str">
        <f t="shared" si="10"/>
        <v>*</v>
      </c>
      <c r="BB15" s="723" t="str">
        <f t="shared" si="10"/>
        <v>*</v>
      </c>
      <c r="BC15" s="562" t="str">
        <f t="shared" si="10"/>
        <v>*</v>
      </c>
      <c r="BD15" s="723" t="str">
        <f t="shared" si="10"/>
        <v>*</v>
      </c>
      <c r="BE15" s="723" t="str">
        <f t="shared" si="10"/>
        <v>*</v>
      </c>
      <c r="BF15" s="724" t="str">
        <f t="shared" si="10"/>
        <v>*</v>
      </c>
      <c r="BG15" s="723" t="str">
        <f t="shared" si="10"/>
        <v>*</v>
      </c>
      <c r="BH15" s="721" t="str">
        <f t="shared" si="10"/>
        <v>*</v>
      </c>
      <c r="BI15" s="722" t="str">
        <f t="shared" si="10"/>
        <v>*</v>
      </c>
      <c r="BJ15" s="723" t="str">
        <f t="shared" si="10"/>
        <v>*</v>
      </c>
      <c r="BK15" s="562" t="str">
        <f t="shared" si="10"/>
        <v>*</v>
      </c>
      <c r="BL15" s="723">
        <f t="shared" si="10"/>
        <v>0</v>
      </c>
      <c r="BM15" s="723">
        <f t="shared" si="10"/>
        <v>0</v>
      </c>
      <c r="BN15" s="724">
        <f t="shared" si="10"/>
        <v>0</v>
      </c>
      <c r="BO15" s="723">
        <f t="shared" si="10"/>
        <v>0</v>
      </c>
      <c r="BP15" s="721">
        <f t="shared" si="10"/>
        <v>0</v>
      </c>
      <c r="BQ15" s="722">
        <f t="shared" si="10"/>
        <v>0</v>
      </c>
      <c r="BR15" s="723">
        <f t="shared" si="10"/>
        <v>0</v>
      </c>
      <c r="BS15" s="562">
        <f t="shared" si="10"/>
        <v>0</v>
      </c>
      <c r="BT15" s="723">
        <f t="shared" si="10"/>
        <v>0</v>
      </c>
      <c r="BU15" s="723">
        <f t="shared" si="10"/>
        <v>0</v>
      </c>
      <c r="BV15" s="724">
        <f t="shared" si="10"/>
        <v>0</v>
      </c>
      <c r="BW15" s="723">
        <f t="shared" si="10"/>
        <v>0</v>
      </c>
      <c r="BX15" s="721">
        <f t="shared" ref="BX15:CM15" si="11">IF(AND(BX12&gt;=$J$15,BX12&lt;$K$15),"*",0)</f>
        <v>0</v>
      </c>
      <c r="BY15" s="722">
        <f t="shared" si="11"/>
        <v>0</v>
      </c>
      <c r="BZ15" s="723">
        <f t="shared" si="11"/>
        <v>0</v>
      </c>
      <c r="CA15" s="562">
        <f t="shared" si="11"/>
        <v>0</v>
      </c>
      <c r="CB15" s="723">
        <f t="shared" si="11"/>
        <v>0</v>
      </c>
      <c r="CC15" s="539">
        <f t="shared" si="11"/>
        <v>0</v>
      </c>
      <c r="CD15" s="541">
        <f t="shared" si="11"/>
        <v>0</v>
      </c>
      <c r="CE15" s="539">
        <f t="shared" si="11"/>
        <v>0</v>
      </c>
      <c r="CF15" s="537">
        <f t="shared" si="11"/>
        <v>0</v>
      </c>
      <c r="CG15" s="538">
        <f t="shared" si="11"/>
        <v>0</v>
      </c>
      <c r="CH15" s="539">
        <f t="shared" si="11"/>
        <v>0</v>
      </c>
      <c r="CI15" s="540">
        <f t="shared" si="11"/>
        <v>0</v>
      </c>
      <c r="CJ15" s="539">
        <f t="shared" si="11"/>
        <v>0</v>
      </c>
      <c r="CK15" s="539">
        <f t="shared" si="11"/>
        <v>0</v>
      </c>
      <c r="CL15" s="541">
        <f t="shared" si="11"/>
        <v>0</v>
      </c>
      <c r="CM15" s="289">
        <f t="shared" si="11"/>
        <v>0</v>
      </c>
      <c r="CN15" s="1128">
        <f t="shared" si="4"/>
        <v>11.25</v>
      </c>
      <c r="CO15" s="1129"/>
      <c r="CP15" s="1123">
        <f>IF(CN15=0,0,LOOKUP(CN15,ﾃﾞｰﾀ入力!$AR$13:'ﾃﾞｰﾀ入力'!$AR$34,ﾃﾞｰﾀ入力!$AS$13:'ﾃﾞｰﾀ入力'!$AS$34))</f>
        <v>10</v>
      </c>
      <c r="CQ15" s="1123"/>
      <c r="CR15" s="294">
        <f t="shared" si="5"/>
        <v>2</v>
      </c>
      <c r="CS15" s="294">
        <f t="shared" si="6"/>
        <v>0</v>
      </c>
      <c r="CT15" s="294">
        <f t="shared" si="7"/>
        <v>0</v>
      </c>
      <c r="CU15" s="295">
        <f t="shared" ref="CU15:CU30" ca="1" si="12">CV15*CP15+(CV15*0.25*CR15)+(CV15*0.25*CS15)+(CV15*CT15*0.5)</f>
        <v>13755</v>
      </c>
      <c r="CV15" s="296">
        <f ca="1">IF(H15=0,0,LOOKUP(H15,ﾃﾞｰﾀ入力!$C$3:'ﾃﾞｰﾀ入力'!$C$52,ﾃﾞｰﾀ入力!$E$3:'ﾃﾞｰﾀ入力'!$E$51))</f>
        <v>1310</v>
      </c>
      <c r="CW15" s="297">
        <f ca="1">IF(H15=0,0,LOOKUP(H15,ﾃﾞｰﾀ入力!$C$3:'ﾃﾞｰﾀ入力'!$C$52,ﾃﾞｰﾀ入力!$F$3:'ﾃﾞｰﾀ入力'!$F$51))</f>
        <v>962</v>
      </c>
      <c r="CY15" s="69"/>
      <c r="CZ15" s="69"/>
      <c r="DA15" s="69"/>
    </row>
    <row r="16" spans="1:105" ht="22.5" customHeight="1">
      <c r="A16" s="443">
        <f t="shared" si="8"/>
        <v>3</v>
      </c>
      <c r="B16" s="269" t="str">
        <f>ｼﾌﾄ原本!C7</f>
        <v>Y.I</v>
      </c>
      <c r="C16" s="780" t="str">
        <f>ｼﾌﾄ原本!AH7</f>
        <v>9-18</v>
      </c>
      <c r="D16" s="435">
        <f>IF(COUNTIF($H$14:$H$30,3),VLOOKUP(3,$H$14:$CU$30,3,FALSE),0)</f>
        <v>9</v>
      </c>
      <c r="E16" s="423">
        <f>IF(COUNTIF($H$14:$H$30,3),VLOOKUP(3,$H$14:$CU$30,4,FALSE),0)</f>
        <v>18</v>
      </c>
      <c r="F16" s="430">
        <f ca="1">IF(COUNTIF($H$14:$H$30,3),VLOOKUP(3,$H$14:$CU$30,92,FALSE),0)</f>
        <v>10040</v>
      </c>
      <c r="G16" s="431">
        <f ca="1">IF(COUNTIF($H$14:$H$30,3),VLOOKUP(3,$H$14:$CW$30,94,FALSE),0)</f>
        <v>272</v>
      </c>
      <c r="H16" s="787">
        <v>3</v>
      </c>
      <c r="I16" s="888" t="str">
        <f>IF(H16=0,0,LOOKUP(H16,ﾃﾞｰﾀ入力!$C$3:'ﾃﾞｰﾀ入力'!$C$40,ﾃﾞｰﾀ入力!$D$3:'ﾃﾞｰﾀ入力'!$D$40))</f>
        <v>Y.I</v>
      </c>
      <c r="J16" s="790">
        <v>9</v>
      </c>
      <c r="K16" s="791">
        <v>18</v>
      </c>
      <c r="L16" s="632">
        <f t="shared" ref="L16:AQ16" si="13">IF(AND(L12&gt;=$J$16,L12&lt;$K$16),"*",0)</f>
        <v>0</v>
      </c>
      <c r="M16" s="626">
        <f t="shared" si="13"/>
        <v>0</v>
      </c>
      <c r="N16" s="627">
        <f t="shared" si="13"/>
        <v>0</v>
      </c>
      <c r="O16" s="628">
        <f t="shared" si="13"/>
        <v>0</v>
      </c>
      <c r="P16" s="537">
        <f t="shared" si="13"/>
        <v>0</v>
      </c>
      <c r="Q16" s="723">
        <f t="shared" si="13"/>
        <v>0</v>
      </c>
      <c r="R16" s="724">
        <f t="shared" si="13"/>
        <v>0</v>
      </c>
      <c r="S16" s="723">
        <f t="shared" si="13"/>
        <v>0</v>
      </c>
      <c r="T16" s="721">
        <f t="shared" si="13"/>
        <v>0</v>
      </c>
      <c r="U16" s="722">
        <f t="shared" si="13"/>
        <v>0</v>
      </c>
      <c r="V16" s="723">
        <f t="shared" si="13"/>
        <v>0</v>
      </c>
      <c r="W16" s="562">
        <f t="shared" si="13"/>
        <v>0</v>
      </c>
      <c r="X16" s="723">
        <f t="shared" si="13"/>
        <v>0</v>
      </c>
      <c r="Y16" s="723">
        <f t="shared" si="13"/>
        <v>0</v>
      </c>
      <c r="Z16" s="724">
        <f t="shared" si="13"/>
        <v>0</v>
      </c>
      <c r="AA16" s="723">
        <f t="shared" si="13"/>
        <v>0</v>
      </c>
      <c r="AB16" s="721" t="str">
        <f t="shared" si="13"/>
        <v>*</v>
      </c>
      <c r="AC16" s="722" t="str">
        <f t="shared" si="13"/>
        <v>*</v>
      </c>
      <c r="AD16" s="723" t="str">
        <f t="shared" si="13"/>
        <v>*</v>
      </c>
      <c r="AE16" s="562" t="str">
        <f t="shared" si="13"/>
        <v>*</v>
      </c>
      <c r="AF16" s="723" t="str">
        <f t="shared" si="13"/>
        <v>*</v>
      </c>
      <c r="AG16" s="723" t="str">
        <f t="shared" si="13"/>
        <v>*</v>
      </c>
      <c r="AH16" s="724" t="str">
        <f t="shared" si="13"/>
        <v>*</v>
      </c>
      <c r="AI16" s="723" t="str">
        <f t="shared" si="13"/>
        <v>*</v>
      </c>
      <c r="AJ16" s="721" t="str">
        <f t="shared" si="13"/>
        <v>*</v>
      </c>
      <c r="AK16" s="722" t="str">
        <f t="shared" si="13"/>
        <v>*</v>
      </c>
      <c r="AL16" s="723" t="str">
        <f t="shared" si="13"/>
        <v>*</v>
      </c>
      <c r="AM16" s="562" t="str">
        <f t="shared" si="13"/>
        <v>*</v>
      </c>
      <c r="AN16" s="723" t="str">
        <f t="shared" si="13"/>
        <v>*</v>
      </c>
      <c r="AO16" s="723" t="str">
        <f t="shared" si="13"/>
        <v>*</v>
      </c>
      <c r="AP16" s="724" t="str">
        <f t="shared" si="13"/>
        <v>*</v>
      </c>
      <c r="AQ16" s="723" t="str">
        <f t="shared" si="13"/>
        <v>*</v>
      </c>
      <c r="AR16" s="980" t="str">
        <f t="shared" ref="AR16:BW16" si="14">IF(AND(AR12&gt;=$J$16,AR12&lt;$K$16),"*",0)</f>
        <v>*</v>
      </c>
      <c r="AS16" s="981" t="str">
        <f t="shared" si="14"/>
        <v>*</v>
      </c>
      <c r="AT16" s="979" t="str">
        <f t="shared" si="14"/>
        <v>*</v>
      </c>
      <c r="AU16" s="982" t="str">
        <f t="shared" si="14"/>
        <v>*</v>
      </c>
      <c r="AV16" s="723" t="str">
        <f t="shared" si="14"/>
        <v>*</v>
      </c>
      <c r="AW16" s="723" t="str">
        <f t="shared" si="14"/>
        <v>*</v>
      </c>
      <c r="AX16" s="724" t="str">
        <f t="shared" si="14"/>
        <v>*</v>
      </c>
      <c r="AY16" s="723" t="str">
        <f t="shared" si="14"/>
        <v>*</v>
      </c>
      <c r="AZ16" s="721" t="str">
        <f t="shared" si="14"/>
        <v>*</v>
      </c>
      <c r="BA16" s="722" t="str">
        <f t="shared" si="14"/>
        <v>*</v>
      </c>
      <c r="BB16" s="723" t="str">
        <f t="shared" si="14"/>
        <v>*</v>
      </c>
      <c r="BC16" s="562" t="str">
        <f t="shared" si="14"/>
        <v>*</v>
      </c>
      <c r="BD16" s="723" t="str">
        <f t="shared" si="14"/>
        <v>*</v>
      </c>
      <c r="BE16" s="723" t="str">
        <f t="shared" si="14"/>
        <v>*</v>
      </c>
      <c r="BF16" s="724" t="str">
        <f t="shared" si="14"/>
        <v>*</v>
      </c>
      <c r="BG16" s="723" t="str">
        <f t="shared" si="14"/>
        <v>*</v>
      </c>
      <c r="BH16" s="721" t="str">
        <f t="shared" si="14"/>
        <v>*</v>
      </c>
      <c r="BI16" s="722" t="str">
        <f t="shared" si="14"/>
        <v>*</v>
      </c>
      <c r="BJ16" s="723" t="str">
        <f t="shared" si="14"/>
        <v>*</v>
      </c>
      <c r="BK16" s="562" t="str">
        <f t="shared" si="14"/>
        <v>*</v>
      </c>
      <c r="BL16" s="723">
        <f t="shared" si="14"/>
        <v>0</v>
      </c>
      <c r="BM16" s="723">
        <f t="shared" si="14"/>
        <v>0</v>
      </c>
      <c r="BN16" s="724">
        <f t="shared" si="14"/>
        <v>0</v>
      </c>
      <c r="BO16" s="723">
        <f t="shared" si="14"/>
        <v>0</v>
      </c>
      <c r="BP16" s="721">
        <f t="shared" si="14"/>
        <v>0</v>
      </c>
      <c r="BQ16" s="722">
        <f t="shared" si="14"/>
        <v>0</v>
      </c>
      <c r="BR16" s="723">
        <f t="shared" si="14"/>
        <v>0</v>
      </c>
      <c r="BS16" s="562">
        <f t="shared" si="14"/>
        <v>0</v>
      </c>
      <c r="BT16" s="723">
        <f t="shared" si="14"/>
        <v>0</v>
      </c>
      <c r="BU16" s="723">
        <f t="shared" si="14"/>
        <v>0</v>
      </c>
      <c r="BV16" s="724">
        <f t="shared" si="14"/>
        <v>0</v>
      </c>
      <c r="BW16" s="723">
        <f t="shared" si="14"/>
        <v>0</v>
      </c>
      <c r="BX16" s="721">
        <f t="shared" ref="BX16:CM16" si="15">IF(AND(BX12&gt;=$J$16,BX12&lt;$K$16),"*",0)</f>
        <v>0</v>
      </c>
      <c r="BY16" s="722">
        <f t="shared" si="15"/>
        <v>0</v>
      </c>
      <c r="BZ16" s="723">
        <f t="shared" si="15"/>
        <v>0</v>
      </c>
      <c r="CA16" s="562">
        <f t="shared" si="15"/>
        <v>0</v>
      </c>
      <c r="CB16" s="723">
        <f t="shared" si="15"/>
        <v>0</v>
      </c>
      <c r="CC16" s="539">
        <f t="shared" si="15"/>
        <v>0</v>
      </c>
      <c r="CD16" s="541">
        <f t="shared" si="15"/>
        <v>0</v>
      </c>
      <c r="CE16" s="539">
        <f t="shared" si="15"/>
        <v>0</v>
      </c>
      <c r="CF16" s="537">
        <f t="shared" si="15"/>
        <v>0</v>
      </c>
      <c r="CG16" s="538">
        <f t="shared" si="15"/>
        <v>0</v>
      </c>
      <c r="CH16" s="539">
        <f t="shared" si="15"/>
        <v>0</v>
      </c>
      <c r="CI16" s="540">
        <f t="shared" si="15"/>
        <v>0</v>
      </c>
      <c r="CJ16" s="539">
        <f t="shared" si="15"/>
        <v>0</v>
      </c>
      <c r="CK16" s="539">
        <f t="shared" si="15"/>
        <v>0</v>
      </c>
      <c r="CL16" s="541">
        <f t="shared" si="15"/>
        <v>0</v>
      </c>
      <c r="CM16" s="289">
        <f t="shared" si="15"/>
        <v>0</v>
      </c>
      <c r="CN16" s="1128">
        <f t="shared" si="4"/>
        <v>9</v>
      </c>
      <c r="CO16" s="1129"/>
      <c r="CP16" s="1123">
        <f>IF(CN16=0,0,LOOKUP(CN16,ﾃﾞｰﾀ入力!$AR$13:'ﾃﾞｰﾀ入力'!$AR$34,ﾃﾞｰﾀ入力!$AS$13:'ﾃﾞｰﾀ入力'!$AS$34))</f>
        <v>8</v>
      </c>
      <c r="CQ16" s="1123"/>
      <c r="CR16" s="294">
        <f t="shared" si="5"/>
        <v>0</v>
      </c>
      <c r="CS16" s="294">
        <f t="shared" si="6"/>
        <v>0</v>
      </c>
      <c r="CT16" s="294">
        <f t="shared" si="7"/>
        <v>0</v>
      </c>
      <c r="CU16" s="295">
        <f t="shared" ca="1" si="12"/>
        <v>10040</v>
      </c>
      <c r="CV16" s="296">
        <f ca="1">IF(H16=0,0,LOOKUP(H16,ﾃﾞｰﾀ入力!$C$3:'ﾃﾞｰﾀ入力'!$C$52,ﾃﾞｰﾀ入力!$E$3:'ﾃﾞｰﾀ入力'!$E$51))</f>
        <v>1255</v>
      </c>
      <c r="CW16" s="297">
        <f ca="1">IF(H16=0,0,LOOKUP(H16,ﾃﾞｰﾀ入力!$C$3:'ﾃﾞｰﾀ入力'!$C$52,ﾃﾞｰﾀ入力!$F$3:'ﾃﾞｰﾀ入力'!$F$51))</f>
        <v>272</v>
      </c>
      <c r="CY16" s="69"/>
      <c r="CZ16" s="69"/>
      <c r="DA16" s="69"/>
    </row>
    <row r="17" spans="1:105" ht="22.5" customHeight="1">
      <c r="A17" s="443">
        <f t="shared" si="8"/>
        <v>4</v>
      </c>
      <c r="B17" s="269" t="str">
        <f>ｼﾌﾄ原本!C8</f>
        <v>I.Y</v>
      </c>
      <c r="C17" s="780" t="str">
        <f>ｼﾌﾄ原本!AH8</f>
        <v>X</v>
      </c>
      <c r="D17" s="435">
        <f>IF(COUNTIF($H$14:$H$30,4),VLOOKUP(4,$H$14:$CU$30,3,FALSE),0)</f>
        <v>6.75</v>
      </c>
      <c r="E17" s="423">
        <f>IF(COUNTIF($H$14:$H$30,4),VLOOKUP(4,$H$14:$CU$30,4,FALSE),0)</f>
        <v>18</v>
      </c>
      <c r="F17" s="430">
        <f ca="1">IF(COUNTIF($H$14:$H$30,4),VLOOKUP(4,$H$14:$CU$30,92,FALSE),0)</f>
        <v>13755</v>
      </c>
      <c r="G17" s="431">
        <f ca="1">IF(COUNTIF($H$14:$H$30,4),VLOOKUP(4,$H$14:$CW$30,94,FALSE),0)</f>
        <v>962</v>
      </c>
      <c r="H17" s="787">
        <v>10</v>
      </c>
      <c r="I17" s="888" t="str">
        <f>IF(H17=0,0,LOOKUP(H17,ﾃﾞｰﾀ入力!$C$3:'ﾃﾞｰﾀ入力'!$C$40,ﾃﾞｰﾀ入力!$D$3:'ﾃﾞｰﾀ入力'!$D$40))</f>
        <v>C.E</v>
      </c>
      <c r="J17" s="790">
        <v>11</v>
      </c>
      <c r="K17" s="791">
        <v>17</v>
      </c>
      <c r="L17" s="632">
        <f t="shared" ref="L17:AQ17" si="16">IF(AND(L12&gt;=$J$17,L12&lt;$K$17),"*",0)</f>
        <v>0</v>
      </c>
      <c r="M17" s="626">
        <f t="shared" si="16"/>
        <v>0</v>
      </c>
      <c r="N17" s="627">
        <f t="shared" si="16"/>
        <v>0</v>
      </c>
      <c r="O17" s="628">
        <f t="shared" si="16"/>
        <v>0</v>
      </c>
      <c r="P17" s="537">
        <f t="shared" si="16"/>
        <v>0</v>
      </c>
      <c r="Q17" s="723">
        <f t="shared" si="16"/>
        <v>0</v>
      </c>
      <c r="R17" s="724">
        <f t="shared" si="16"/>
        <v>0</v>
      </c>
      <c r="S17" s="723">
        <f t="shared" si="16"/>
        <v>0</v>
      </c>
      <c r="T17" s="721">
        <f t="shared" si="16"/>
        <v>0</v>
      </c>
      <c r="U17" s="722">
        <f t="shared" si="16"/>
        <v>0</v>
      </c>
      <c r="V17" s="723">
        <f t="shared" si="16"/>
        <v>0</v>
      </c>
      <c r="W17" s="562">
        <f t="shared" si="16"/>
        <v>0</v>
      </c>
      <c r="X17" s="723">
        <f t="shared" si="16"/>
        <v>0</v>
      </c>
      <c r="Y17" s="723">
        <f t="shared" si="16"/>
        <v>0</v>
      </c>
      <c r="Z17" s="724">
        <f t="shared" si="16"/>
        <v>0</v>
      </c>
      <c r="AA17" s="723">
        <f t="shared" si="16"/>
        <v>0</v>
      </c>
      <c r="AB17" s="721">
        <f t="shared" si="16"/>
        <v>0</v>
      </c>
      <c r="AC17" s="722">
        <f t="shared" si="16"/>
        <v>0</v>
      </c>
      <c r="AD17" s="723">
        <f t="shared" si="16"/>
        <v>0</v>
      </c>
      <c r="AE17" s="562">
        <f t="shared" si="16"/>
        <v>0</v>
      </c>
      <c r="AF17" s="723">
        <f t="shared" si="16"/>
        <v>0</v>
      </c>
      <c r="AG17" s="723">
        <f t="shared" si="16"/>
        <v>0</v>
      </c>
      <c r="AH17" s="724">
        <f t="shared" si="16"/>
        <v>0</v>
      </c>
      <c r="AI17" s="723">
        <f t="shared" si="16"/>
        <v>0</v>
      </c>
      <c r="AJ17" s="721" t="str">
        <f t="shared" si="16"/>
        <v>*</v>
      </c>
      <c r="AK17" s="722" t="str">
        <f t="shared" si="16"/>
        <v>*</v>
      </c>
      <c r="AL17" s="723" t="str">
        <f t="shared" si="16"/>
        <v>*</v>
      </c>
      <c r="AM17" s="562" t="str">
        <f t="shared" si="16"/>
        <v>*</v>
      </c>
      <c r="AN17" s="723" t="str">
        <f t="shared" si="16"/>
        <v>*</v>
      </c>
      <c r="AO17" s="723" t="str">
        <f t="shared" si="16"/>
        <v>*</v>
      </c>
      <c r="AP17" s="724" t="str">
        <f t="shared" si="16"/>
        <v>*</v>
      </c>
      <c r="AQ17" s="723" t="str">
        <f t="shared" si="16"/>
        <v>*</v>
      </c>
      <c r="AR17" s="721" t="str">
        <f t="shared" ref="AR17:BW17" si="17">IF(AND(AR12&gt;=$J$17,AR12&lt;$K$17),"*",0)</f>
        <v>*</v>
      </c>
      <c r="AS17" s="722" t="str">
        <f t="shared" si="17"/>
        <v>*</v>
      </c>
      <c r="AT17" s="723" t="str">
        <f t="shared" si="17"/>
        <v>*</v>
      </c>
      <c r="AU17" s="562" t="str">
        <f t="shared" si="17"/>
        <v>*</v>
      </c>
      <c r="AV17" s="979" t="str">
        <f t="shared" si="17"/>
        <v>*</v>
      </c>
      <c r="AW17" s="723" t="str">
        <f t="shared" si="17"/>
        <v>*</v>
      </c>
      <c r="AX17" s="724" t="str">
        <f t="shared" si="17"/>
        <v>*</v>
      </c>
      <c r="AY17" s="723" t="str">
        <f t="shared" si="17"/>
        <v>*</v>
      </c>
      <c r="AZ17" s="721" t="str">
        <f t="shared" si="17"/>
        <v>*</v>
      </c>
      <c r="BA17" s="722" t="str">
        <f t="shared" si="17"/>
        <v>*</v>
      </c>
      <c r="BB17" s="723" t="str">
        <f t="shared" si="17"/>
        <v>*</v>
      </c>
      <c r="BC17" s="562" t="str">
        <f t="shared" si="17"/>
        <v>*</v>
      </c>
      <c r="BD17" s="723" t="str">
        <f t="shared" si="17"/>
        <v>*</v>
      </c>
      <c r="BE17" s="723" t="str">
        <f t="shared" si="17"/>
        <v>*</v>
      </c>
      <c r="BF17" s="724" t="str">
        <f t="shared" si="17"/>
        <v>*</v>
      </c>
      <c r="BG17" s="723" t="str">
        <f t="shared" si="17"/>
        <v>*</v>
      </c>
      <c r="BH17" s="721">
        <f t="shared" si="17"/>
        <v>0</v>
      </c>
      <c r="BI17" s="722">
        <f t="shared" si="17"/>
        <v>0</v>
      </c>
      <c r="BJ17" s="723">
        <f t="shared" si="17"/>
        <v>0</v>
      </c>
      <c r="BK17" s="562">
        <f t="shared" si="17"/>
        <v>0</v>
      </c>
      <c r="BL17" s="723">
        <f t="shared" si="17"/>
        <v>0</v>
      </c>
      <c r="BM17" s="723">
        <f t="shared" si="17"/>
        <v>0</v>
      </c>
      <c r="BN17" s="724">
        <f t="shared" si="17"/>
        <v>0</v>
      </c>
      <c r="BO17" s="723">
        <f t="shared" si="17"/>
        <v>0</v>
      </c>
      <c r="BP17" s="721">
        <f t="shared" si="17"/>
        <v>0</v>
      </c>
      <c r="BQ17" s="722">
        <f t="shared" si="17"/>
        <v>0</v>
      </c>
      <c r="BR17" s="723">
        <f t="shared" si="17"/>
        <v>0</v>
      </c>
      <c r="BS17" s="562">
        <f t="shared" si="17"/>
        <v>0</v>
      </c>
      <c r="BT17" s="723">
        <f t="shared" si="17"/>
        <v>0</v>
      </c>
      <c r="BU17" s="723">
        <f t="shared" si="17"/>
        <v>0</v>
      </c>
      <c r="BV17" s="724">
        <f t="shared" si="17"/>
        <v>0</v>
      </c>
      <c r="BW17" s="723">
        <f t="shared" si="17"/>
        <v>0</v>
      </c>
      <c r="BX17" s="721">
        <f t="shared" ref="BX17:CM17" si="18">IF(AND(BX12&gt;=$J$17,BX12&lt;$K$17),"*",0)</f>
        <v>0</v>
      </c>
      <c r="BY17" s="722">
        <f t="shared" si="18"/>
        <v>0</v>
      </c>
      <c r="BZ17" s="723">
        <f t="shared" si="18"/>
        <v>0</v>
      </c>
      <c r="CA17" s="562">
        <f t="shared" si="18"/>
        <v>0</v>
      </c>
      <c r="CB17" s="723">
        <f t="shared" si="18"/>
        <v>0</v>
      </c>
      <c r="CC17" s="539">
        <f t="shared" si="18"/>
        <v>0</v>
      </c>
      <c r="CD17" s="541">
        <f t="shared" si="18"/>
        <v>0</v>
      </c>
      <c r="CE17" s="539">
        <f t="shared" si="18"/>
        <v>0</v>
      </c>
      <c r="CF17" s="537">
        <f t="shared" si="18"/>
        <v>0</v>
      </c>
      <c r="CG17" s="538">
        <f t="shared" si="18"/>
        <v>0</v>
      </c>
      <c r="CH17" s="539">
        <f t="shared" si="18"/>
        <v>0</v>
      </c>
      <c r="CI17" s="540">
        <f t="shared" si="18"/>
        <v>0</v>
      </c>
      <c r="CJ17" s="539">
        <f t="shared" si="18"/>
        <v>0</v>
      </c>
      <c r="CK17" s="539">
        <f t="shared" si="18"/>
        <v>0</v>
      </c>
      <c r="CL17" s="541">
        <f t="shared" si="18"/>
        <v>0</v>
      </c>
      <c r="CM17" s="289">
        <f t="shared" si="18"/>
        <v>0</v>
      </c>
      <c r="CN17" s="1128">
        <f t="shared" si="4"/>
        <v>6</v>
      </c>
      <c r="CO17" s="1129"/>
      <c r="CP17" s="1123">
        <f>IF(CN17=0,0,LOOKUP(CN17,ﾃﾞｰﾀ入力!$AR$13:'ﾃﾞｰﾀ入力'!$AR$34,ﾃﾞｰﾀ入力!$AS$13:'ﾃﾞｰﾀ入力'!$AS$34))</f>
        <v>5.75</v>
      </c>
      <c r="CQ17" s="1123"/>
      <c r="CR17" s="294">
        <f t="shared" si="5"/>
        <v>0</v>
      </c>
      <c r="CS17" s="294">
        <f t="shared" si="6"/>
        <v>0</v>
      </c>
      <c r="CT17" s="294">
        <f t="shared" si="7"/>
        <v>0</v>
      </c>
      <c r="CU17" s="295">
        <f t="shared" ca="1" si="12"/>
        <v>7049.5</v>
      </c>
      <c r="CV17" s="296">
        <f ca="1">IF(H17=0,0,LOOKUP(H17,ﾃﾞｰﾀ入力!$C$3:'ﾃﾞｰﾀ入力'!$C$52,ﾃﾞｰﾀ入力!$E$3:'ﾃﾞｰﾀ入力'!$E$51))</f>
        <v>1226</v>
      </c>
      <c r="CW17" s="297">
        <f ca="1">IF(H17=0,0,LOOKUP(H17,ﾃﾞｰﾀ入力!$C$3:'ﾃﾞｰﾀ入力'!$C$52,ﾃﾞｰﾀ入力!$F$3:'ﾃﾞｰﾀ入力'!$F$51))</f>
        <v>712</v>
      </c>
      <c r="CY17" s="69"/>
      <c r="CZ17" s="69"/>
      <c r="DA17" s="69"/>
    </row>
    <row r="18" spans="1:105" ht="22.5" customHeight="1">
      <c r="A18" s="443">
        <f t="shared" si="8"/>
        <v>5</v>
      </c>
      <c r="B18" s="269" t="str">
        <f>ｼﾌﾄ原本!C9</f>
        <v>S.S</v>
      </c>
      <c r="C18" s="780" t="str">
        <f>ｼﾌﾄ原本!AH9</f>
        <v>X</v>
      </c>
      <c r="D18" s="435">
        <f>IF(COUNTIF($H$14:$H$30,5),VLOOKUP(5,$H$14:$CU$30,3,FALSE),0)</f>
        <v>0</v>
      </c>
      <c r="E18" s="423">
        <f>IF(COUNTIF($H$14:$H$30,5),VLOOKUP(5,$H$14:$CU$30,4,FALSE),0)</f>
        <v>0</v>
      </c>
      <c r="F18" s="430">
        <f>IF(COUNTIF($H$14:$H$30,5),VLOOKUP(5,$H$14:$CU$30,92,FALSE),0)</f>
        <v>0</v>
      </c>
      <c r="G18" s="431">
        <f>IF(COUNTIF($H$14:$H$30,5),VLOOKUP(5,$H$14:$CW$30,94,FALSE),0)</f>
        <v>0</v>
      </c>
      <c r="H18" s="787">
        <v>1</v>
      </c>
      <c r="I18" s="888" t="str">
        <f>IF(H18=0,0,LOOKUP(H18,ﾃﾞｰﾀ入力!$C$3:'ﾃﾞｰﾀ入力'!$C$40,ﾃﾞｰﾀ入力!$D$3:'ﾃﾞｰﾀ入力'!$D$40))</f>
        <v>K.M</v>
      </c>
      <c r="J18" s="790">
        <v>13</v>
      </c>
      <c r="K18" s="791">
        <v>22.75</v>
      </c>
      <c r="L18" s="632">
        <f t="shared" ref="L18:AQ18" si="19">IF(AND(L12&gt;=$J$18,L12&lt;$K$18),"*",0)</f>
        <v>0</v>
      </c>
      <c r="M18" s="626">
        <f t="shared" si="19"/>
        <v>0</v>
      </c>
      <c r="N18" s="627">
        <f t="shared" si="19"/>
        <v>0</v>
      </c>
      <c r="O18" s="628">
        <f t="shared" si="19"/>
        <v>0</v>
      </c>
      <c r="P18" s="537">
        <f t="shared" si="19"/>
        <v>0</v>
      </c>
      <c r="Q18" s="723">
        <f t="shared" si="19"/>
        <v>0</v>
      </c>
      <c r="R18" s="724">
        <f t="shared" si="19"/>
        <v>0</v>
      </c>
      <c r="S18" s="723">
        <f t="shared" si="19"/>
        <v>0</v>
      </c>
      <c r="T18" s="721">
        <f t="shared" si="19"/>
        <v>0</v>
      </c>
      <c r="U18" s="722">
        <f t="shared" si="19"/>
        <v>0</v>
      </c>
      <c r="V18" s="723">
        <f t="shared" si="19"/>
        <v>0</v>
      </c>
      <c r="W18" s="562">
        <f t="shared" si="19"/>
        <v>0</v>
      </c>
      <c r="X18" s="723">
        <f t="shared" si="19"/>
        <v>0</v>
      </c>
      <c r="Y18" s="723">
        <f t="shared" si="19"/>
        <v>0</v>
      </c>
      <c r="Z18" s="724">
        <f t="shared" si="19"/>
        <v>0</v>
      </c>
      <c r="AA18" s="723">
        <f t="shared" si="19"/>
        <v>0</v>
      </c>
      <c r="AB18" s="721">
        <f t="shared" si="19"/>
        <v>0</v>
      </c>
      <c r="AC18" s="722">
        <f t="shared" si="19"/>
        <v>0</v>
      </c>
      <c r="AD18" s="723">
        <f t="shared" si="19"/>
        <v>0</v>
      </c>
      <c r="AE18" s="562">
        <f t="shared" si="19"/>
        <v>0</v>
      </c>
      <c r="AF18" s="723">
        <f t="shared" si="19"/>
        <v>0</v>
      </c>
      <c r="AG18" s="723">
        <f t="shared" si="19"/>
        <v>0</v>
      </c>
      <c r="AH18" s="724">
        <f t="shared" si="19"/>
        <v>0</v>
      </c>
      <c r="AI18" s="723">
        <f t="shared" si="19"/>
        <v>0</v>
      </c>
      <c r="AJ18" s="721">
        <f t="shared" si="19"/>
        <v>0</v>
      </c>
      <c r="AK18" s="722">
        <f t="shared" si="19"/>
        <v>0</v>
      </c>
      <c r="AL18" s="723">
        <f t="shared" si="19"/>
        <v>0</v>
      </c>
      <c r="AM18" s="562">
        <f t="shared" si="19"/>
        <v>0</v>
      </c>
      <c r="AN18" s="723">
        <f t="shared" si="19"/>
        <v>0</v>
      </c>
      <c r="AO18" s="723">
        <f t="shared" si="19"/>
        <v>0</v>
      </c>
      <c r="AP18" s="724">
        <f t="shared" si="19"/>
        <v>0</v>
      </c>
      <c r="AQ18" s="723">
        <f t="shared" si="19"/>
        <v>0</v>
      </c>
      <c r="AR18" s="721" t="str">
        <f t="shared" ref="AR18:BW18" si="20">IF(AND(AR12&gt;=$J$18,AR12&lt;$K$18),"*",0)</f>
        <v>*</v>
      </c>
      <c r="AS18" s="722" t="str">
        <f t="shared" si="20"/>
        <v>*</v>
      </c>
      <c r="AT18" s="723" t="str">
        <f t="shared" si="20"/>
        <v>*</v>
      </c>
      <c r="AU18" s="562" t="str">
        <f t="shared" si="20"/>
        <v>*</v>
      </c>
      <c r="AV18" s="723" t="str">
        <f t="shared" si="20"/>
        <v>*</v>
      </c>
      <c r="AW18" s="723" t="str">
        <f t="shared" si="20"/>
        <v>*</v>
      </c>
      <c r="AX18" s="724" t="str">
        <f t="shared" si="20"/>
        <v>*</v>
      </c>
      <c r="AY18" s="723" t="str">
        <f t="shared" si="20"/>
        <v>*</v>
      </c>
      <c r="AZ18" s="1063" t="str">
        <f t="shared" si="20"/>
        <v>*</v>
      </c>
      <c r="BA18" s="1064" t="str">
        <f t="shared" si="20"/>
        <v>*</v>
      </c>
      <c r="BB18" s="1065" t="str">
        <f t="shared" si="20"/>
        <v>*</v>
      </c>
      <c r="BC18" s="1066" t="str">
        <f t="shared" si="20"/>
        <v>*</v>
      </c>
      <c r="BD18" s="1065" t="str">
        <f t="shared" si="20"/>
        <v>*</v>
      </c>
      <c r="BE18" s="1065" t="str">
        <f t="shared" si="20"/>
        <v>*</v>
      </c>
      <c r="BF18" s="1087" t="str">
        <f t="shared" si="20"/>
        <v>*</v>
      </c>
      <c r="BG18" s="1065" t="str">
        <f t="shared" si="20"/>
        <v>*</v>
      </c>
      <c r="BH18" s="980" t="str">
        <f t="shared" si="20"/>
        <v>*</v>
      </c>
      <c r="BI18" s="981" t="str">
        <f t="shared" si="20"/>
        <v>*</v>
      </c>
      <c r="BJ18" s="979" t="str">
        <f t="shared" si="20"/>
        <v>*</v>
      </c>
      <c r="BK18" s="982" t="str">
        <f t="shared" si="20"/>
        <v>*</v>
      </c>
      <c r="BL18" s="723" t="str">
        <f t="shared" si="20"/>
        <v>*</v>
      </c>
      <c r="BM18" s="723" t="str">
        <f t="shared" si="20"/>
        <v>*</v>
      </c>
      <c r="BN18" s="724" t="str">
        <f t="shared" si="20"/>
        <v>*</v>
      </c>
      <c r="BO18" s="723" t="str">
        <f t="shared" si="20"/>
        <v>*</v>
      </c>
      <c r="BP18" s="721" t="str">
        <f t="shared" si="20"/>
        <v>*</v>
      </c>
      <c r="BQ18" s="722" t="str">
        <f t="shared" si="20"/>
        <v>*</v>
      </c>
      <c r="BR18" s="723" t="str">
        <f t="shared" si="20"/>
        <v>*</v>
      </c>
      <c r="BS18" s="562" t="str">
        <f t="shared" si="20"/>
        <v>*</v>
      </c>
      <c r="BT18" s="723" t="str">
        <f t="shared" si="20"/>
        <v>*</v>
      </c>
      <c r="BU18" s="723" t="str">
        <f t="shared" si="20"/>
        <v>*</v>
      </c>
      <c r="BV18" s="724" t="str">
        <f t="shared" si="20"/>
        <v>*</v>
      </c>
      <c r="BW18" s="723" t="str">
        <f t="shared" si="20"/>
        <v>*</v>
      </c>
      <c r="BX18" s="721" t="str">
        <f t="shared" ref="BX18:CM18" si="21">IF(AND(BX12&gt;=$J$18,BX12&lt;$K$18),"*",0)</f>
        <v>*</v>
      </c>
      <c r="BY18" s="722" t="str">
        <f t="shared" si="21"/>
        <v>*</v>
      </c>
      <c r="BZ18" s="723" t="str">
        <f t="shared" si="21"/>
        <v>*</v>
      </c>
      <c r="CA18" s="562" t="str">
        <f t="shared" si="21"/>
        <v>*</v>
      </c>
      <c r="CB18" s="723" t="str">
        <f t="shared" si="21"/>
        <v>*</v>
      </c>
      <c r="CC18" s="539" t="str">
        <f t="shared" si="21"/>
        <v>*</v>
      </c>
      <c r="CD18" s="541" t="str">
        <f t="shared" si="21"/>
        <v>*</v>
      </c>
      <c r="CE18" s="539">
        <f t="shared" si="21"/>
        <v>0</v>
      </c>
      <c r="CF18" s="537">
        <f t="shared" si="21"/>
        <v>0</v>
      </c>
      <c r="CG18" s="538">
        <f t="shared" si="21"/>
        <v>0</v>
      </c>
      <c r="CH18" s="539">
        <f t="shared" si="21"/>
        <v>0</v>
      </c>
      <c r="CI18" s="540">
        <f t="shared" si="21"/>
        <v>0</v>
      </c>
      <c r="CJ18" s="539">
        <f t="shared" si="21"/>
        <v>0</v>
      </c>
      <c r="CK18" s="539">
        <f t="shared" si="21"/>
        <v>0</v>
      </c>
      <c r="CL18" s="541">
        <f t="shared" si="21"/>
        <v>0</v>
      </c>
      <c r="CM18" s="289">
        <f t="shared" si="21"/>
        <v>0</v>
      </c>
      <c r="CN18" s="1128">
        <f t="shared" si="4"/>
        <v>9.75</v>
      </c>
      <c r="CO18" s="1129"/>
      <c r="CP18" s="1123">
        <f>IF(CN18=0,0,LOOKUP(CN18,ﾃﾞｰﾀ入力!$AR$13:'ﾃﾞｰﾀ入力'!$AR$34,ﾃﾞｰﾀ入力!$AS$13:'ﾃﾞｰﾀ入力'!$AS$34))</f>
        <v>8.5</v>
      </c>
      <c r="CQ18" s="1123"/>
      <c r="CR18" s="294">
        <f t="shared" si="5"/>
        <v>0.5</v>
      </c>
      <c r="CS18" s="294">
        <f t="shared" si="6"/>
        <v>0.75</v>
      </c>
      <c r="CT18" s="294">
        <f t="shared" si="7"/>
        <v>0.5</v>
      </c>
      <c r="CU18" s="295">
        <f t="shared" ca="1" si="12"/>
        <v>18125</v>
      </c>
      <c r="CV18" s="296">
        <f ca="1">IF(H18=0,0,LOOKUP(H18,ﾃﾞｰﾀ入力!$C$3:'ﾃﾞｰﾀ入力'!$C$52,ﾃﾞｰﾀ入力!$E$3:'ﾃﾞｰﾀ入力'!$E$51))</f>
        <v>2000</v>
      </c>
      <c r="CW18" s="297">
        <f ca="1">IF(H18=0,0,LOOKUP(H18,ﾃﾞｰﾀ入力!$C$3:'ﾃﾞｰﾀ入力'!$C$52,ﾃﾞｰﾀ入力!$F$3:'ﾃﾞｰﾀ入力'!$F$51))</f>
        <v>1</v>
      </c>
      <c r="CY18" s="69"/>
      <c r="CZ18" s="69"/>
      <c r="DA18" s="69"/>
    </row>
    <row r="19" spans="1:105" ht="22.5" customHeight="1">
      <c r="A19" s="443">
        <f t="shared" si="8"/>
        <v>6</v>
      </c>
      <c r="B19" s="269" t="str">
        <f>ｼﾌﾄ原本!C10</f>
        <v>S.M</v>
      </c>
      <c r="C19" s="780" t="str">
        <f>ｼﾌﾄ原本!AH10</f>
        <v>O-16</v>
      </c>
      <c r="D19" s="435">
        <f>IF(COUNTIF($H$14:$H$30,6),VLOOKUP(6,$H$14:$CU$30,3,FALSE),0)</f>
        <v>6.75</v>
      </c>
      <c r="E19" s="429">
        <f>IF(COUNTIF($H$14:$H$30,6),VLOOKUP(6,$H$14:$CU$30,4,FALSE),0)</f>
        <v>16</v>
      </c>
      <c r="F19" s="430">
        <f ca="1">IF(COUNTIF($H$14:$H$30,6),VLOOKUP(6,$H$14:$CU$30,92,FALSE),0)</f>
        <v>9952</v>
      </c>
      <c r="G19" s="431">
        <f ca="1">IF(COUNTIF($H$14:$H$30,6),VLOOKUP(6,$H$14:$CW$30,94,FALSE),0)</f>
        <v>1050</v>
      </c>
      <c r="H19" s="787">
        <v>20</v>
      </c>
      <c r="I19" s="888" t="str">
        <f>IF(H19=0,0,LOOKUP(H19,ﾃﾞｰﾀ入力!$C$3:'ﾃﾞｰﾀ入力'!$C$40,ﾃﾞｰﾀ入力!$D$3:'ﾃﾞｰﾀ入力'!$D$40))</f>
        <v>S.S</v>
      </c>
      <c r="J19" s="790">
        <v>17</v>
      </c>
      <c r="K19" s="791">
        <v>22.75</v>
      </c>
      <c r="L19" s="632">
        <f t="shared" ref="L19:AQ19" si="22">IF(AND(L12&gt;=$J$19,L12&lt;$K$19),"*",0)</f>
        <v>0</v>
      </c>
      <c r="M19" s="626">
        <f t="shared" si="22"/>
        <v>0</v>
      </c>
      <c r="N19" s="627">
        <f t="shared" si="22"/>
        <v>0</v>
      </c>
      <c r="O19" s="628">
        <f t="shared" si="22"/>
        <v>0</v>
      </c>
      <c r="P19" s="537">
        <f t="shared" si="22"/>
        <v>0</v>
      </c>
      <c r="Q19" s="723">
        <f t="shared" si="22"/>
        <v>0</v>
      </c>
      <c r="R19" s="724">
        <f t="shared" si="22"/>
        <v>0</v>
      </c>
      <c r="S19" s="723">
        <f t="shared" si="22"/>
        <v>0</v>
      </c>
      <c r="T19" s="721">
        <f t="shared" si="22"/>
        <v>0</v>
      </c>
      <c r="U19" s="722">
        <f t="shared" si="22"/>
        <v>0</v>
      </c>
      <c r="V19" s="723">
        <f t="shared" si="22"/>
        <v>0</v>
      </c>
      <c r="W19" s="562">
        <f t="shared" si="22"/>
        <v>0</v>
      </c>
      <c r="X19" s="723">
        <f t="shared" si="22"/>
        <v>0</v>
      </c>
      <c r="Y19" s="723">
        <f t="shared" si="22"/>
        <v>0</v>
      </c>
      <c r="Z19" s="724">
        <f t="shared" si="22"/>
        <v>0</v>
      </c>
      <c r="AA19" s="723">
        <f t="shared" si="22"/>
        <v>0</v>
      </c>
      <c r="AB19" s="721">
        <f t="shared" si="22"/>
        <v>0</v>
      </c>
      <c r="AC19" s="722">
        <f t="shared" si="22"/>
        <v>0</v>
      </c>
      <c r="AD19" s="723">
        <f t="shared" si="22"/>
        <v>0</v>
      </c>
      <c r="AE19" s="562">
        <f t="shared" si="22"/>
        <v>0</v>
      </c>
      <c r="AF19" s="723">
        <f t="shared" si="22"/>
        <v>0</v>
      </c>
      <c r="AG19" s="723">
        <f t="shared" si="22"/>
        <v>0</v>
      </c>
      <c r="AH19" s="724">
        <f t="shared" si="22"/>
        <v>0</v>
      </c>
      <c r="AI19" s="723">
        <f t="shared" si="22"/>
        <v>0</v>
      </c>
      <c r="AJ19" s="721">
        <f t="shared" si="22"/>
        <v>0</v>
      </c>
      <c r="AK19" s="722">
        <f t="shared" si="22"/>
        <v>0</v>
      </c>
      <c r="AL19" s="723">
        <f t="shared" si="22"/>
        <v>0</v>
      </c>
      <c r="AM19" s="562">
        <f t="shared" si="22"/>
        <v>0</v>
      </c>
      <c r="AN19" s="723">
        <f t="shared" si="22"/>
        <v>0</v>
      </c>
      <c r="AO19" s="723">
        <f t="shared" si="22"/>
        <v>0</v>
      </c>
      <c r="AP19" s="724">
        <f t="shared" si="22"/>
        <v>0</v>
      </c>
      <c r="AQ19" s="723">
        <f t="shared" si="22"/>
        <v>0</v>
      </c>
      <c r="AR19" s="721">
        <f t="shared" ref="AR19:BW19" si="23">IF(AND(AR12&gt;=$J$19,AR12&lt;$K$19),"*",0)</f>
        <v>0</v>
      </c>
      <c r="AS19" s="722">
        <f t="shared" si="23"/>
        <v>0</v>
      </c>
      <c r="AT19" s="723">
        <f t="shared" si="23"/>
        <v>0</v>
      </c>
      <c r="AU19" s="562">
        <f t="shared" si="23"/>
        <v>0</v>
      </c>
      <c r="AV19" s="723">
        <f t="shared" si="23"/>
        <v>0</v>
      </c>
      <c r="AW19" s="723">
        <f t="shared" si="23"/>
        <v>0</v>
      </c>
      <c r="AX19" s="724">
        <f t="shared" si="23"/>
        <v>0</v>
      </c>
      <c r="AY19" s="723">
        <f t="shared" si="23"/>
        <v>0</v>
      </c>
      <c r="AZ19" s="721">
        <f t="shared" si="23"/>
        <v>0</v>
      </c>
      <c r="BA19" s="722">
        <f t="shared" si="23"/>
        <v>0</v>
      </c>
      <c r="BB19" s="723">
        <f t="shared" si="23"/>
        <v>0</v>
      </c>
      <c r="BC19" s="562">
        <f t="shared" si="23"/>
        <v>0</v>
      </c>
      <c r="BD19" s="723">
        <f t="shared" si="23"/>
        <v>0</v>
      </c>
      <c r="BE19" s="723">
        <f t="shared" si="23"/>
        <v>0</v>
      </c>
      <c r="BF19" s="724">
        <f t="shared" si="23"/>
        <v>0</v>
      </c>
      <c r="BG19" s="723">
        <f t="shared" si="23"/>
        <v>0</v>
      </c>
      <c r="BH19" s="721" t="str">
        <f t="shared" si="23"/>
        <v>*</v>
      </c>
      <c r="BI19" s="722" t="str">
        <f t="shared" si="23"/>
        <v>*</v>
      </c>
      <c r="BJ19" s="723" t="str">
        <f t="shared" si="23"/>
        <v>*</v>
      </c>
      <c r="BK19" s="562" t="str">
        <f t="shared" si="23"/>
        <v>*</v>
      </c>
      <c r="BL19" s="723" t="str">
        <f t="shared" si="23"/>
        <v>*</v>
      </c>
      <c r="BM19" s="723" t="str">
        <f t="shared" si="23"/>
        <v>*</v>
      </c>
      <c r="BN19" s="724" t="str">
        <f t="shared" si="23"/>
        <v>*</v>
      </c>
      <c r="BO19" s="723" t="str">
        <f t="shared" si="23"/>
        <v>*</v>
      </c>
      <c r="BP19" s="980" t="str">
        <f t="shared" si="23"/>
        <v>*</v>
      </c>
      <c r="BQ19" s="722" t="str">
        <f t="shared" si="23"/>
        <v>*</v>
      </c>
      <c r="BR19" s="723" t="str">
        <f t="shared" si="23"/>
        <v>*</v>
      </c>
      <c r="BS19" s="562" t="str">
        <f t="shared" si="23"/>
        <v>*</v>
      </c>
      <c r="BT19" s="723" t="str">
        <f t="shared" si="23"/>
        <v>*</v>
      </c>
      <c r="BU19" s="723" t="str">
        <f t="shared" si="23"/>
        <v>*</v>
      </c>
      <c r="BV19" s="724" t="str">
        <f t="shared" si="23"/>
        <v>*</v>
      </c>
      <c r="BW19" s="723" t="str">
        <f t="shared" si="23"/>
        <v>*</v>
      </c>
      <c r="BX19" s="721" t="str">
        <f t="shared" ref="BX19:CM19" si="24">IF(AND(BX12&gt;=$J$19,BX12&lt;$K$19),"*",0)</f>
        <v>*</v>
      </c>
      <c r="BY19" s="722" t="str">
        <f t="shared" si="24"/>
        <v>*</v>
      </c>
      <c r="BZ19" s="723" t="str">
        <f t="shared" si="24"/>
        <v>*</v>
      </c>
      <c r="CA19" s="562" t="str">
        <f t="shared" si="24"/>
        <v>*</v>
      </c>
      <c r="CB19" s="723" t="str">
        <f t="shared" si="24"/>
        <v>*</v>
      </c>
      <c r="CC19" s="539" t="str">
        <f t="shared" si="24"/>
        <v>*</v>
      </c>
      <c r="CD19" s="541" t="str">
        <f t="shared" si="24"/>
        <v>*</v>
      </c>
      <c r="CE19" s="539">
        <f t="shared" si="24"/>
        <v>0</v>
      </c>
      <c r="CF19" s="537">
        <f t="shared" si="24"/>
        <v>0</v>
      </c>
      <c r="CG19" s="538">
        <f t="shared" si="24"/>
        <v>0</v>
      </c>
      <c r="CH19" s="539">
        <f t="shared" si="24"/>
        <v>0</v>
      </c>
      <c r="CI19" s="540">
        <f t="shared" si="24"/>
        <v>0</v>
      </c>
      <c r="CJ19" s="539">
        <f t="shared" si="24"/>
        <v>0</v>
      </c>
      <c r="CK19" s="539">
        <f t="shared" si="24"/>
        <v>0</v>
      </c>
      <c r="CL19" s="541">
        <f t="shared" si="24"/>
        <v>0</v>
      </c>
      <c r="CM19" s="289">
        <f t="shared" si="24"/>
        <v>0</v>
      </c>
      <c r="CN19" s="1128">
        <f t="shared" si="4"/>
        <v>5.75</v>
      </c>
      <c r="CO19" s="1129"/>
      <c r="CP19" s="1123">
        <f>IF(CN19=0,0,LOOKUP(CN19,ﾃﾞｰﾀ入力!$AR$13:'ﾃﾞｰﾀ入力'!$AR$34,ﾃﾞｰﾀ入力!$AS$13:'ﾃﾞｰﾀ入力'!$AS$34))</f>
        <v>5.25</v>
      </c>
      <c r="CQ19" s="1123"/>
      <c r="CR19" s="294">
        <f t="shared" si="5"/>
        <v>0</v>
      </c>
      <c r="CS19" s="294">
        <f t="shared" si="6"/>
        <v>0.75</v>
      </c>
      <c r="CT19" s="294">
        <f t="shared" si="7"/>
        <v>0</v>
      </c>
      <c r="CU19" s="295">
        <f t="shared" ca="1" si="12"/>
        <v>6666.375</v>
      </c>
      <c r="CV19" s="296">
        <f ca="1">IF(H19=0,0,LOOKUP(H19,ﾃﾞｰﾀ入力!$C$3:'ﾃﾞｰﾀ入力'!$C$52,ﾃﾞｰﾀ入力!$E$3:'ﾃﾞｰﾀ入力'!$E$51))</f>
        <v>1226</v>
      </c>
      <c r="CW19" s="297">
        <f ca="1">IF(H19=0,0,LOOKUP(H19,ﾃﾞｰﾀ入力!$C$3:'ﾃﾞｰﾀ入力'!$C$52,ﾃﾞｰﾀ入力!$F$3:'ﾃﾞｰﾀ入力'!$F$51))</f>
        <v>320</v>
      </c>
      <c r="CY19" s="69"/>
      <c r="CZ19" s="69"/>
      <c r="DA19" s="69"/>
    </row>
    <row r="20" spans="1:105" ht="22.5" customHeight="1">
      <c r="A20" s="443">
        <f t="shared" si="8"/>
        <v>7</v>
      </c>
      <c r="B20" s="269" t="str">
        <f>ｼﾌﾄ原本!C11</f>
        <v>N.D</v>
      </c>
      <c r="C20" s="782" t="str">
        <f>ｼﾌﾄ原本!AH11</f>
        <v>X</v>
      </c>
      <c r="D20" s="435">
        <f>IF(COUNTIF($H$14:$H$30,7),VLOOKUP(7,$H$14:$CU$30,3,FALSE),0)</f>
        <v>0</v>
      </c>
      <c r="E20" s="423">
        <f>IF(COUNTIF($H$14:$H$30,7),VLOOKUP(7,$H$14:$CU$30,4,FALSE),0)</f>
        <v>0</v>
      </c>
      <c r="F20" s="430">
        <f>IF(COUNTIF($H$14:$H$30,7),VLOOKUP(7,$H$14:$CU$30,92,FALSE),0)</f>
        <v>0</v>
      </c>
      <c r="G20" s="431">
        <f>IF(COUNTIF($H$14:$H$30,7),VLOOKUP(7,$H$14:$CW$30,94,FALSE),0)</f>
        <v>0</v>
      </c>
      <c r="H20" s="787">
        <v>16</v>
      </c>
      <c r="I20" s="888" t="str">
        <f>IF(H20=0,0,LOOKUP(H20,ﾃﾞｰﾀ入力!$C$3:'ﾃﾞｰﾀ入力'!$C$40,ﾃﾞｰﾀ入力!$D$3:'ﾃﾞｰﾀ入力'!$D$40))</f>
        <v>Y.Y</v>
      </c>
      <c r="J20" s="790">
        <v>17.5</v>
      </c>
      <c r="K20" s="791">
        <v>22.75</v>
      </c>
      <c r="L20" s="632">
        <f t="shared" ref="L20:AQ20" si="25">IF(AND(L12&gt;=$J$20,L12&lt;$K$20),"*",0)</f>
        <v>0</v>
      </c>
      <c r="M20" s="626">
        <f t="shared" si="25"/>
        <v>0</v>
      </c>
      <c r="N20" s="627">
        <f t="shared" si="25"/>
        <v>0</v>
      </c>
      <c r="O20" s="628">
        <f t="shared" si="25"/>
        <v>0</v>
      </c>
      <c r="P20" s="537">
        <f t="shared" si="25"/>
        <v>0</v>
      </c>
      <c r="Q20" s="723">
        <f t="shared" si="25"/>
        <v>0</v>
      </c>
      <c r="R20" s="724">
        <f t="shared" si="25"/>
        <v>0</v>
      </c>
      <c r="S20" s="723">
        <f t="shared" si="25"/>
        <v>0</v>
      </c>
      <c r="T20" s="721">
        <f t="shared" si="25"/>
        <v>0</v>
      </c>
      <c r="U20" s="722">
        <f t="shared" si="25"/>
        <v>0</v>
      </c>
      <c r="V20" s="723">
        <f t="shared" si="25"/>
        <v>0</v>
      </c>
      <c r="W20" s="562">
        <f t="shared" si="25"/>
        <v>0</v>
      </c>
      <c r="X20" s="723">
        <f t="shared" si="25"/>
        <v>0</v>
      </c>
      <c r="Y20" s="723">
        <f t="shared" si="25"/>
        <v>0</v>
      </c>
      <c r="Z20" s="724">
        <f t="shared" si="25"/>
        <v>0</v>
      </c>
      <c r="AA20" s="723">
        <f t="shared" si="25"/>
        <v>0</v>
      </c>
      <c r="AB20" s="721">
        <f t="shared" si="25"/>
        <v>0</v>
      </c>
      <c r="AC20" s="722">
        <f t="shared" si="25"/>
        <v>0</v>
      </c>
      <c r="AD20" s="723">
        <f t="shared" si="25"/>
        <v>0</v>
      </c>
      <c r="AE20" s="562">
        <f t="shared" si="25"/>
        <v>0</v>
      </c>
      <c r="AF20" s="723">
        <f t="shared" si="25"/>
        <v>0</v>
      </c>
      <c r="AG20" s="723">
        <f t="shared" si="25"/>
        <v>0</v>
      </c>
      <c r="AH20" s="724">
        <f t="shared" si="25"/>
        <v>0</v>
      </c>
      <c r="AI20" s="723">
        <f t="shared" si="25"/>
        <v>0</v>
      </c>
      <c r="AJ20" s="721">
        <f t="shared" si="25"/>
        <v>0</v>
      </c>
      <c r="AK20" s="722">
        <f t="shared" si="25"/>
        <v>0</v>
      </c>
      <c r="AL20" s="723">
        <f t="shared" si="25"/>
        <v>0</v>
      </c>
      <c r="AM20" s="562">
        <f t="shared" si="25"/>
        <v>0</v>
      </c>
      <c r="AN20" s="723">
        <f t="shared" si="25"/>
        <v>0</v>
      </c>
      <c r="AO20" s="723">
        <f t="shared" si="25"/>
        <v>0</v>
      </c>
      <c r="AP20" s="724">
        <f t="shared" si="25"/>
        <v>0</v>
      </c>
      <c r="AQ20" s="723">
        <f t="shared" si="25"/>
        <v>0</v>
      </c>
      <c r="AR20" s="721">
        <f t="shared" ref="AR20:BW20" si="26">IF(AND(AR12&gt;=$J$20,AR12&lt;$K$20),"*",0)</f>
        <v>0</v>
      </c>
      <c r="AS20" s="722">
        <f t="shared" si="26"/>
        <v>0</v>
      </c>
      <c r="AT20" s="723">
        <f t="shared" si="26"/>
        <v>0</v>
      </c>
      <c r="AU20" s="562">
        <f t="shared" si="26"/>
        <v>0</v>
      </c>
      <c r="AV20" s="723">
        <f t="shared" si="26"/>
        <v>0</v>
      </c>
      <c r="AW20" s="723">
        <f t="shared" si="26"/>
        <v>0</v>
      </c>
      <c r="AX20" s="724">
        <f t="shared" si="26"/>
        <v>0</v>
      </c>
      <c r="AY20" s="723">
        <f t="shared" si="26"/>
        <v>0</v>
      </c>
      <c r="AZ20" s="721">
        <f t="shared" si="26"/>
        <v>0</v>
      </c>
      <c r="BA20" s="722">
        <f t="shared" si="26"/>
        <v>0</v>
      </c>
      <c r="BB20" s="723">
        <f t="shared" si="26"/>
        <v>0</v>
      </c>
      <c r="BC20" s="562">
        <f t="shared" si="26"/>
        <v>0</v>
      </c>
      <c r="BD20" s="723">
        <f t="shared" si="26"/>
        <v>0</v>
      </c>
      <c r="BE20" s="723">
        <f t="shared" si="26"/>
        <v>0</v>
      </c>
      <c r="BF20" s="724">
        <f t="shared" si="26"/>
        <v>0</v>
      </c>
      <c r="BG20" s="723">
        <f t="shared" si="26"/>
        <v>0</v>
      </c>
      <c r="BH20" s="721">
        <f t="shared" si="26"/>
        <v>0</v>
      </c>
      <c r="BI20" s="722">
        <f t="shared" si="26"/>
        <v>0</v>
      </c>
      <c r="BJ20" s="723" t="str">
        <f t="shared" si="26"/>
        <v>*</v>
      </c>
      <c r="BK20" s="562" t="str">
        <f t="shared" si="26"/>
        <v>*</v>
      </c>
      <c r="BL20" s="723" t="str">
        <f t="shared" si="26"/>
        <v>*</v>
      </c>
      <c r="BM20" s="723" t="str">
        <f t="shared" si="26"/>
        <v>*</v>
      </c>
      <c r="BN20" s="724" t="str">
        <f t="shared" si="26"/>
        <v>*</v>
      </c>
      <c r="BO20" s="723" t="str">
        <f t="shared" si="26"/>
        <v>*</v>
      </c>
      <c r="BP20" s="721" t="str">
        <f t="shared" si="26"/>
        <v>*</v>
      </c>
      <c r="BQ20" s="722" t="str">
        <f t="shared" si="26"/>
        <v>*</v>
      </c>
      <c r="BR20" s="979" t="str">
        <f t="shared" si="26"/>
        <v>*</v>
      </c>
      <c r="BS20" s="562" t="str">
        <f t="shared" si="26"/>
        <v>*</v>
      </c>
      <c r="BT20" s="723" t="str">
        <f t="shared" si="26"/>
        <v>*</v>
      </c>
      <c r="BU20" s="723" t="str">
        <f t="shared" si="26"/>
        <v>*</v>
      </c>
      <c r="BV20" s="724" t="str">
        <f t="shared" si="26"/>
        <v>*</v>
      </c>
      <c r="BW20" s="723" t="str">
        <f t="shared" si="26"/>
        <v>*</v>
      </c>
      <c r="BX20" s="721" t="str">
        <f t="shared" ref="BX20:CM20" si="27">IF(AND(BX12&gt;=$J$20,BX12&lt;$K$20),"*",0)</f>
        <v>*</v>
      </c>
      <c r="BY20" s="722" t="str">
        <f t="shared" si="27"/>
        <v>*</v>
      </c>
      <c r="BZ20" s="723" t="str">
        <f t="shared" si="27"/>
        <v>*</v>
      </c>
      <c r="CA20" s="562" t="str">
        <f t="shared" si="27"/>
        <v>*</v>
      </c>
      <c r="CB20" s="723" t="str">
        <f t="shared" si="27"/>
        <v>*</v>
      </c>
      <c r="CC20" s="539" t="str">
        <f t="shared" si="27"/>
        <v>*</v>
      </c>
      <c r="CD20" s="541" t="str">
        <f t="shared" si="27"/>
        <v>*</v>
      </c>
      <c r="CE20" s="539">
        <f t="shared" si="27"/>
        <v>0</v>
      </c>
      <c r="CF20" s="537">
        <f t="shared" si="27"/>
        <v>0</v>
      </c>
      <c r="CG20" s="538">
        <f t="shared" si="27"/>
        <v>0</v>
      </c>
      <c r="CH20" s="539">
        <f t="shared" si="27"/>
        <v>0</v>
      </c>
      <c r="CI20" s="540">
        <f t="shared" si="27"/>
        <v>0</v>
      </c>
      <c r="CJ20" s="539">
        <f t="shared" si="27"/>
        <v>0</v>
      </c>
      <c r="CK20" s="539">
        <f t="shared" si="27"/>
        <v>0</v>
      </c>
      <c r="CL20" s="541">
        <f t="shared" si="27"/>
        <v>0</v>
      </c>
      <c r="CM20" s="289">
        <f t="shared" si="27"/>
        <v>0</v>
      </c>
      <c r="CN20" s="1128">
        <f t="shared" si="4"/>
        <v>5.25</v>
      </c>
      <c r="CO20" s="1129"/>
      <c r="CP20" s="1123">
        <f>IF(CN20=0,0,LOOKUP(CN20,ﾃﾞｰﾀ入力!$AR$13:'ﾃﾞｰﾀ入力'!$AR$34,ﾃﾞｰﾀ入力!$AS$13:'ﾃﾞｰﾀ入力'!$AS$34))</f>
        <v>5</v>
      </c>
      <c r="CQ20" s="1123"/>
      <c r="CR20" s="294">
        <f t="shared" si="5"/>
        <v>0</v>
      </c>
      <c r="CS20" s="294">
        <f t="shared" si="6"/>
        <v>0.75</v>
      </c>
      <c r="CT20" s="294">
        <f t="shared" si="7"/>
        <v>0</v>
      </c>
      <c r="CU20" s="295">
        <f t="shared" ca="1" si="12"/>
        <v>6359.875</v>
      </c>
      <c r="CV20" s="296">
        <f ca="1">IF(H20=0,0,LOOKUP(H20,ﾃﾞｰﾀ入力!$C$3:'ﾃﾞｰﾀ入力'!$C$52,ﾃﾞｰﾀ入力!$E$3:'ﾃﾞｰﾀ入力'!$E$51))</f>
        <v>1226</v>
      </c>
      <c r="CW20" s="297">
        <f ca="1">IF(H20=0,0,LOOKUP(H20,ﾃﾞｰﾀ入力!$C$3:'ﾃﾞｰﾀ入力'!$C$52,ﾃﾞｰﾀ入力!$F$3:'ﾃﾞｰﾀ入力'!$F$51))</f>
        <v>356</v>
      </c>
      <c r="CY20" s="69"/>
      <c r="CZ20" s="69"/>
      <c r="DA20" s="69"/>
    </row>
    <row r="21" spans="1:105" ht="22.5" customHeight="1">
      <c r="A21" s="443">
        <f t="shared" si="8"/>
        <v>8</v>
      </c>
      <c r="B21" s="269" t="str">
        <f>ｼﾌﾄ原本!C12</f>
        <v>M.K</v>
      </c>
      <c r="C21" s="782" t="str">
        <f>ｼﾌﾄ原本!AH12</f>
        <v>O-16</v>
      </c>
      <c r="D21" s="435">
        <f>IF(COUNTIF($H$14:$H$30,8),VLOOKUP(8,$H$14:$CU$30,3,FALSE),0)</f>
        <v>0</v>
      </c>
      <c r="E21" s="423">
        <f>IF(COUNTIF($H$14:$H$30,8),VLOOKUP(8,$H$14:$CU$30,4,FALSE),0)</f>
        <v>0</v>
      </c>
      <c r="F21" s="430">
        <f>IF(COUNTIF($H$14:$H$30,8),VLOOKUP(8,$H$14:$CU$30,92,FALSE),0)</f>
        <v>0</v>
      </c>
      <c r="G21" s="431">
        <f>IF(COUNTIF($H$14:$H$30,8),VLOOKUP(8,$H$14:$CW$30,94,FALSE),0)</f>
        <v>0</v>
      </c>
      <c r="H21" s="787"/>
      <c r="I21" s="888">
        <f>IF(H21=0,0,LOOKUP(H21,ﾃﾞｰﾀ入力!$C$3:'ﾃﾞｰﾀ入力'!$C$40,ﾃﾞｰﾀ入力!$D$3:'ﾃﾞｰﾀ入力'!$D$40))</f>
        <v>0</v>
      </c>
      <c r="J21" s="792"/>
      <c r="K21" s="793"/>
      <c r="L21" s="632">
        <f t="shared" ref="L21:AQ21" si="28">IF(AND(L12&gt;=$J$21,L12&lt;$K$21),"*",0)</f>
        <v>0</v>
      </c>
      <c r="M21" s="626">
        <f t="shared" si="28"/>
        <v>0</v>
      </c>
      <c r="N21" s="627">
        <f t="shared" si="28"/>
        <v>0</v>
      </c>
      <c r="O21" s="628">
        <f t="shared" si="28"/>
        <v>0</v>
      </c>
      <c r="P21" s="537">
        <f t="shared" si="28"/>
        <v>0</v>
      </c>
      <c r="Q21" s="723">
        <f t="shared" si="28"/>
        <v>0</v>
      </c>
      <c r="R21" s="724">
        <f t="shared" si="28"/>
        <v>0</v>
      </c>
      <c r="S21" s="723">
        <f t="shared" si="28"/>
        <v>0</v>
      </c>
      <c r="T21" s="721">
        <f t="shared" si="28"/>
        <v>0</v>
      </c>
      <c r="U21" s="722">
        <f t="shared" si="28"/>
        <v>0</v>
      </c>
      <c r="V21" s="723">
        <f t="shared" si="28"/>
        <v>0</v>
      </c>
      <c r="W21" s="562">
        <f t="shared" si="28"/>
        <v>0</v>
      </c>
      <c r="X21" s="723">
        <f t="shared" si="28"/>
        <v>0</v>
      </c>
      <c r="Y21" s="723">
        <f t="shared" si="28"/>
        <v>0</v>
      </c>
      <c r="Z21" s="724">
        <f t="shared" si="28"/>
        <v>0</v>
      </c>
      <c r="AA21" s="723">
        <f t="shared" si="28"/>
        <v>0</v>
      </c>
      <c r="AB21" s="721">
        <f t="shared" si="28"/>
        <v>0</v>
      </c>
      <c r="AC21" s="722">
        <f t="shared" si="28"/>
        <v>0</v>
      </c>
      <c r="AD21" s="723">
        <f t="shared" si="28"/>
        <v>0</v>
      </c>
      <c r="AE21" s="562">
        <f t="shared" si="28"/>
        <v>0</v>
      </c>
      <c r="AF21" s="723">
        <f t="shared" si="28"/>
        <v>0</v>
      </c>
      <c r="AG21" s="723">
        <f t="shared" si="28"/>
        <v>0</v>
      </c>
      <c r="AH21" s="724">
        <f t="shared" si="28"/>
        <v>0</v>
      </c>
      <c r="AI21" s="723">
        <f t="shared" si="28"/>
        <v>0</v>
      </c>
      <c r="AJ21" s="721">
        <f t="shared" si="28"/>
        <v>0</v>
      </c>
      <c r="AK21" s="722">
        <f t="shared" si="28"/>
        <v>0</v>
      </c>
      <c r="AL21" s="723">
        <f t="shared" si="28"/>
        <v>0</v>
      </c>
      <c r="AM21" s="562">
        <f t="shared" si="28"/>
        <v>0</v>
      </c>
      <c r="AN21" s="723">
        <f t="shared" si="28"/>
        <v>0</v>
      </c>
      <c r="AO21" s="723">
        <f t="shared" si="28"/>
        <v>0</v>
      </c>
      <c r="AP21" s="724">
        <f t="shared" si="28"/>
        <v>0</v>
      </c>
      <c r="AQ21" s="723">
        <f t="shared" si="28"/>
        <v>0</v>
      </c>
      <c r="AR21" s="721">
        <f t="shared" ref="AR21:BW21" si="29">IF(AND(AR12&gt;=$J$21,AR12&lt;$K$21),"*",0)</f>
        <v>0</v>
      </c>
      <c r="AS21" s="722">
        <f t="shared" si="29"/>
        <v>0</v>
      </c>
      <c r="AT21" s="723">
        <f t="shared" si="29"/>
        <v>0</v>
      </c>
      <c r="AU21" s="562">
        <f t="shared" si="29"/>
        <v>0</v>
      </c>
      <c r="AV21" s="723">
        <f t="shared" si="29"/>
        <v>0</v>
      </c>
      <c r="AW21" s="723">
        <f t="shared" si="29"/>
        <v>0</v>
      </c>
      <c r="AX21" s="724">
        <f t="shared" si="29"/>
        <v>0</v>
      </c>
      <c r="AY21" s="723">
        <f t="shared" si="29"/>
        <v>0</v>
      </c>
      <c r="AZ21" s="721">
        <f t="shared" si="29"/>
        <v>0</v>
      </c>
      <c r="BA21" s="722">
        <f t="shared" si="29"/>
        <v>0</v>
      </c>
      <c r="BB21" s="723">
        <f t="shared" si="29"/>
        <v>0</v>
      </c>
      <c r="BC21" s="562">
        <f t="shared" si="29"/>
        <v>0</v>
      </c>
      <c r="BD21" s="723">
        <f t="shared" si="29"/>
        <v>0</v>
      </c>
      <c r="BE21" s="723">
        <f t="shared" si="29"/>
        <v>0</v>
      </c>
      <c r="BF21" s="724">
        <f t="shared" si="29"/>
        <v>0</v>
      </c>
      <c r="BG21" s="723">
        <f t="shared" si="29"/>
        <v>0</v>
      </c>
      <c r="BH21" s="721">
        <f t="shared" si="29"/>
        <v>0</v>
      </c>
      <c r="BI21" s="722">
        <f t="shared" si="29"/>
        <v>0</v>
      </c>
      <c r="BJ21" s="723">
        <f t="shared" si="29"/>
        <v>0</v>
      </c>
      <c r="BK21" s="562">
        <f t="shared" si="29"/>
        <v>0</v>
      </c>
      <c r="BL21" s="723">
        <f t="shared" si="29"/>
        <v>0</v>
      </c>
      <c r="BM21" s="723">
        <f t="shared" si="29"/>
        <v>0</v>
      </c>
      <c r="BN21" s="724">
        <f t="shared" si="29"/>
        <v>0</v>
      </c>
      <c r="BO21" s="723">
        <f t="shared" si="29"/>
        <v>0</v>
      </c>
      <c r="BP21" s="721">
        <f t="shared" si="29"/>
        <v>0</v>
      </c>
      <c r="BQ21" s="722">
        <f t="shared" si="29"/>
        <v>0</v>
      </c>
      <c r="BR21" s="723">
        <f t="shared" si="29"/>
        <v>0</v>
      </c>
      <c r="BS21" s="562">
        <f t="shared" si="29"/>
        <v>0</v>
      </c>
      <c r="BT21" s="723">
        <f t="shared" si="29"/>
        <v>0</v>
      </c>
      <c r="BU21" s="723">
        <f t="shared" si="29"/>
        <v>0</v>
      </c>
      <c r="BV21" s="724">
        <f t="shared" si="29"/>
        <v>0</v>
      </c>
      <c r="BW21" s="723">
        <f t="shared" si="29"/>
        <v>0</v>
      </c>
      <c r="BX21" s="721">
        <f t="shared" ref="BX21:CM21" si="30">IF(AND(BX12&gt;=$J$21,BX12&lt;$K$21),"*",0)</f>
        <v>0</v>
      </c>
      <c r="BY21" s="722">
        <f t="shared" si="30"/>
        <v>0</v>
      </c>
      <c r="BZ21" s="723">
        <f t="shared" si="30"/>
        <v>0</v>
      </c>
      <c r="CA21" s="562">
        <f t="shared" si="30"/>
        <v>0</v>
      </c>
      <c r="CB21" s="723">
        <f t="shared" si="30"/>
        <v>0</v>
      </c>
      <c r="CC21" s="539">
        <f t="shared" si="30"/>
        <v>0</v>
      </c>
      <c r="CD21" s="541">
        <f t="shared" si="30"/>
        <v>0</v>
      </c>
      <c r="CE21" s="539">
        <f t="shared" si="30"/>
        <v>0</v>
      </c>
      <c r="CF21" s="537">
        <f t="shared" si="30"/>
        <v>0</v>
      </c>
      <c r="CG21" s="538">
        <f t="shared" si="30"/>
        <v>0</v>
      </c>
      <c r="CH21" s="539">
        <f t="shared" si="30"/>
        <v>0</v>
      </c>
      <c r="CI21" s="540">
        <f t="shared" si="30"/>
        <v>0</v>
      </c>
      <c r="CJ21" s="539">
        <f t="shared" si="30"/>
        <v>0</v>
      </c>
      <c r="CK21" s="539">
        <f t="shared" si="30"/>
        <v>0</v>
      </c>
      <c r="CL21" s="541">
        <f t="shared" si="30"/>
        <v>0</v>
      </c>
      <c r="CM21" s="289">
        <f t="shared" si="30"/>
        <v>0</v>
      </c>
      <c r="CN21" s="1128">
        <f t="shared" si="4"/>
        <v>0</v>
      </c>
      <c r="CO21" s="1129"/>
      <c r="CP21" s="1123">
        <f>IF(CN21=0,0,LOOKUP(CN21,ﾃﾞｰﾀ入力!$AR$13:'ﾃﾞｰﾀ入力'!$AR$34,ﾃﾞｰﾀ入力!$AS$13:'ﾃﾞｰﾀ入力'!$AS$34))</f>
        <v>0</v>
      </c>
      <c r="CQ21" s="1123"/>
      <c r="CR21" s="294">
        <f t="shared" si="5"/>
        <v>0</v>
      </c>
      <c r="CS21" s="294">
        <f t="shared" si="6"/>
        <v>0</v>
      </c>
      <c r="CT21" s="294">
        <f t="shared" si="7"/>
        <v>0</v>
      </c>
      <c r="CU21" s="295">
        <f t="shared" si="12"/>
        <v>0</v>
      </c>
      <c r="CV21" s="296">
        <f>IF(H21=0,0,LOOKUP(H21,ﾃﾞｰﾀ入力!$C$3:'ﾃﾞｰﾀ入力'!$C$52,ﾃﾞｰﾀ入力!$E$3:'ﾃﾞｰﾀ入力'!$E$51))</f>
        <v>0</v>
      </c>
      <c r="CW21" s="297">
        <f>IF(H21=0,0,LOOKUP(H21,ﾃﾞｰﾀ入力!$C$3:'ﾃﾞｰﾀ入力'!$C$52,ﾃﾞｰﾀ入力!$F$3:'ﾃﾞｰﾀ入力'!$F$51))</f>
        <v>0</v>
      </c>
      <c r="CY21" s="69"/>
      <c r="CZ21" s="69"/>
      <c r="DA21" s="69"/>
    </row>
    <row r="22" spans="1:105" ht="22.5" customHeight="1">
      <c r="A22" s="443">
        <f t="shared" si="8"/>
        <v>9</v>
      </c>
      <c r="B22" s="269" t="str">
        <f>ｼﾌﾄ原本!C13</f>
        <v>H.S</v>
      </c>
      <c r="C22" s="780" t="str">
        <f>ｼﾌﾄ原本!AH13</f>
        <v>F</v>
      </c>
      <c r="D22" s="435">
        <f>IF(COUNTIF($H$14:$H$30,9),VLOOKUP(9,$H$14:$CU$30,3,FALSE),0)</f>
        <v>0</v>
      </c>
      <c r="E22" s="423">
        <f>IF(COUNTIF($H$14:$H$30,9),VLOOKUP(9,$H$14:$CU$30,4,FALSE),0)</f>
        <v>0</v>
      </c>
      <c r="F22" s="430">
        <f>IF(COUNTIF($H$14:$H$30,9),VLOOKUP(9,$H$14:$CU$30,92,FALSE),0)</f>
        <v>0</v>
      </c>
      <c r="G22" s="431">
        <f>IF(COUNTIF($H$14:$H$30,9),VLOOKUP(9,$H$14:$CW$30,94,FALSE),0)</f>
        <v>0</v>
      </c>
      <c r="H22" s="787"/>
      <c r="I22" s="888">
        <f>IF(H22=0,0,LOOKUP(H22,ﾃﾞｰﾀ入力!$C$3:'ﾃﾞｰﾀ入力'!$C$40,ﾃﾞｰﾀ入力!$D$3:'ﾃﾞｰﾀ入力'!$D$40))</f>
        <v>0</v>
      </c>
      <c r="J22" s="790"/>
      <c r="K22" s="791"/>
      <c r="L22" s="632">
        <f t="shared" ref="L22:AQ22" si="31">IF(AND(L12&gt;=$J$22,L12&lt;$K$22),"*",0)</f>
        <v>0</v>
      </c>
      <c r="M22" s="626">
        <f t="shared" si="31"/>
        <v>0</v>
      </c>
      <c r="N22" s="627">
        <f t="shared" si="31"/>
        <v>0</v>
      </c>
      <c r="O22" s="628">
        <f t="shared" si="31"/>
        <v>0</v>
      </c>
      <c r="P22" s="537">
        <f t="shared" si="31"/>
        <v>0</v>
      </c>
      <c r="Q22" s="723">
        <f t="shared" si="31"/>
        <v>0</v>
      </c>
      <c r="R22" s="724">
        <f t="shared" si="31"/>
        <v>0</v>
      </c>
      <c r="S22" s="723">
        <f t="shared" si="31"/>
        <v>0</v>
      </c>
      <c r="T22" s="721">
        <f t="shared" si="31"/>
        <v>0</v>
      </c>
      <c r="U22" s="722">
        <f t="shared" si="31"/>
        <v>0</v>
      </c>
      <c r="V22" s="723">
        <f t="shared" si="31"/>
        <v>0</v>
      </c>
      <c r="W22" s="562">
        <f t="shared" si="31"/>
        <v>0</v>
      </c>
      <c r="X22" s="723">
        <f t="shared" si="31"/>
        <v>0</v>
      </c>
      <c r="Y22" s="723">
        <f t="shared" si="31"/>
        <v>0</v>
      </c>
      <c r="Z22" s="724">
        <f t="shared" si="31"/>
        <v>0</v>
      </c>
      <c r="AA22" s="723">
        <f t="shared" si="31"/>
        <v>0</v>
      </c>
      <c r="AB22" s="721">
        <f t="shared" si="31"/>
        <v>0</v>
      </c>
      <c r="AC22" s="722">
        <f t="shared" si="31"/>
        <v>0</v>
      </c>
      <c r="AD22" s="723">
        <f t="shared" si="31"/>
        <v>0</v>
      </c>
      <c r="AE22" s="562">
        <f t="shared" si="31"/>
        <v>0</v>
      </c>
      <c r="AF22" s="723">
        <f t="shared" si="31"/>
        <v>0</v>
      </c>
      <c r="AG22" s="723">
        <f t="shared" si="31"/>
        <v>0</v>
      </c>
      <c r="AH22" s="724">
        <f t="shared" si="31"/>
        <v>0</v>
      </c>
      <c r="AI22" s="723">
        <f t="shared" si="31"/>
        <v>0</v>
      </c>
      <c r="AJ22" s="721">
        <f t="shared" si="31"/>
        <v>0</v>
      </c>
      <c r="AK22" s="722">
        <f t="shared" si="31"/>
        <v>0</v>
      </c>
      <c r="AL22" s="723">
        <f t="shared" si="31"/>
        <v>0</v>
      </c>
      <c r="AM22" s="562">
        <f t="shared" si="31"/>
        <v>0</v>
      </c>
      <c r="AN22" s="723">
        <f t="shared" si="31"/>
        <v>0</v>
      </c>
      <c r="AO22" s="723">
        <f t="shared" si="31"/>
        <v>0</v>
      </c>
      <c r="AP22" s="724">
        <f t="shared" si="31"/>
        <v>0</v>
      </c>
      <c r="AQ22" s="723">
        <f t="shared" si="31"/>
        <v>0</v>
      </c>
      <c r="AR22" s="721">
        <f t="shared" ref="AR22:BW22" si="32">IF(AND(AR12&gt;=$J$22,AR12&lt;$K$22),"*",0)</f>
        <v>0</v>
      </c>
      <c r="AS22" s="722">
        <f t="shared" si="32"/>
        <v>0</v>
      </c>
      <c r="AT22" s="723">
        <f t="shared" si="32"/>
        <v>0</v>
      </c>
      <c r="AU22" s="562">
        <f t="shared" si="32"/>
        <v>0</v>
      </c>
      <c r="AV22" s="723">
        <f t="shared" si="32"/>
        <v>0</v>
      </c>
      <c r="AW22" s="723">
        <f t="shared" si="32"/>
        <v>0</v>
      </c>
      <c r="AX22" s="724">
        <f t="shared" si="32"/>
        <v>0</v>
      </c>
      <c r="AY22" s="723">
        <f t="shared" si="32"/>
        <v>0</v>
      </c>
      <c r="AZ22" s="721">
        <f t="shared" si="32"/>
        <v>0</v>
      </c>
      <c r="BA22" s="722">
        <f t="shared" si="32"/>
        <v>0</v>
      </c>
      <c r="BB22" s="723">
        <f t="shared" si="32"/>
        <v>0</v>
      </c>
      <c r="BC22" s="562">
        <f t="shared" si="32"/>
        <v>0</v>
      </c>
      <c r="BD22" s="723">
        <f t="shared" si="32"/>
        <v>0</v>
      </c>
      <c r="BE22" s="723">
        <f t="shared" si="32"/>
        <v>0</v>
      </c>
      <c r="BF22" s="724">
        <f t="shared" si="32"/>
        <v>0</v>
      </c>
      <c r="BG22" s="723">
        <f t="shared" si="32"/>
        <v>0</v>
      </c>
      <c r="BH22" s="721">
        <f t="shared" si="32"/>
        <v>0</v>
      </c>
      <c r="BI22" s="722">
        <f t="shared" si="32"/>
        <v>0</v>
      </c>
      <c r="BJ22" s="723">
        <f t="shared" si="32"/>
        <v>0</v>
      </c>
      <c r="BK22" s="562">
        <f t="shared" si="32"/>
        <v>0</v>
      </c>
      <c r="BL22" s="723">
        <f t="shared" si="32"/>
        <v>0</v>
      </c>
      <c r="BM22" s="723">
        <f t="shared" si="32"/>
        <v>0</v>
      </c>
      <c r="BN22" s="724">
        <f t="shared" si="32"/>
        <v>0</v>
      </c>
      <c r="BO22" s="723">
        <f t="shared" si="32"/>
        <v>0</v>
      </c>
      <c r="BP22" s="721">
        <f t="shared" si="32"/>
        <v>0</v>
      </c>
      <c r="BQ22" s="722">
        <f t="shared" si="32"/>
        <v>0</v>
      </c>
      <c r="BR22" s="723">
        <f t="shared" si="32"/>
        <v>0</v>
      </c>
      <c r="BS22" s="562">
        <f t="shared" si="32"/>
        <v>0</v>
      </c>
      <c r="BT22" s="723">
        <f t="shared" si="32"/>
        <v>0</v>
      </c>
      <c r="BU22" s="723">
        <f t="shared" si="32"/>
        <v>0</v>
      </c>
      <c r="BV22" s="724">
        <f t="shared" si="32"/>
        <v>0</v>
      </c>
      <c r="BW22" s="723">
        <f t="shared" si="32"/>
        <v>0</v>
      </c>
      <c r="BX22" s="721">
        <f t="shared" ref="BX22:CM22" si="33">IF(AND(BX12&gt;=$J$22,BX12&lt;$K$22),"*",0)</f>
        <v>0</v>
      </c>
      <c r="BY22" s="722">
        <f t="shared" si="33"/>
        <v>0</v>
      </c>
      <c r="BZ22" s="723">
        <f t="shared" si="33"/>
        <v>0</v>
      </c>
      <c r="CA22" s="562">
        <f t="shared" si="33"/>
        <v>0</v>
      </c>
      <c r="CB22" s="723">
        <f t="shared" si="33"/>
        <v>0</v>
      </c>
      <c r="CC22" s="539">
        <f t="shared" si="33"/>
        <v>0</v>
      </c>
      <c r="CD22" s="541">
        <f t="shared" si="33"/>
        <v>0</v>
      </c>
      <c r="CE22" s="539">
        <f t="shared" si="33"/>
        <v>0</v>
      </c>
      <c r="CF22" s="537">
        <f t="shared" si="33"/>
        <v>0</v>
      </c>
      <c r="CG22" s="538">
        <f t="shared" si="33"/>
        <v>0</v>
      </c>
      <c r="CH22" s="539">
        <f t="shared" si="33"/>
        <v>0</v>
      </c>
      <c r="CI22" s="540">
        <f t="shared" si="33"/>
        <v>0</v>
      </c>
      <c r="CJ22" s="539">
        <f t="shared" si="33"/>
        <v>0</v>
      </c>
      <c r="CK22" s="539">
        <f t="shared" si="33"/>
        <v>0</v>
      </c>
      <c r="CL22" s="541">
        <f t="shared" si="33"/>
        <v>0</v>
      </c>
      <c r="CM22" s="289">
        <f t="shared" si="33"/>
        <v>0</v>
      </c>
      <c r="CN22" s="1128">
        <f t="shared" si="4"/>
        <v>0</v>
      </c>
      <c r="CO22" s="1129"/>
      <c r="CP22" s="1123">
        <f>IF(CN22=0,0,LOOKUP(CN22,ﾃﾞｰﾀ入力!$AR$13:'ﾃﾞｰﾀ入力'!$AR$34,ﾃﾞｰﾀ入力!$AS$13:'ﾃﾞｰﾀ入力'!$AS$34))</f>
        <v>0</v>
      </c>
      <c r="CQ22" s="1123"/>
      <c r="CR22" s="294">
        <f t="shared" si="5"/>
        <v>0</v>
      </c>
      <c r="CS22" s="294">
        <f t="shared" si="6"/>
        <v>0</v>
      </c>
      <c r="CT22" s="294">
        <f t="shared" si="7"/>
        <v>0</v>
      </c>
      <c r="CU22" s="295">
        <f t="shared" si="12"/>
        <v>0</v>
      </c>
      <c r="CV22" s="296">
        <f>IF(H22=0,0,LOOKUP(H22,ﾃﾞｰﾀ入力!$C$3:'ﾃﾞｰﾀ入力'!$C$52,ﾃﾞｰﾀ入力!$E$3:'ﾃﾞｰﾀ入力'!$E$51))</f>
        <v>0</v>
      </c>
      <c r="CW22" s="297">
        <f>IF(H22=0,0,LOOKUP(H22,ﾃﾞｰﾀ入力!$C$3:'ﾃﾞｰﾀ入力'!$C$52,ﾃﾞｰﾀ入力!$F$3:'ﾃﾞｰﾀ入力'!$F$51))</f>
        <v>0</v>
      </c>
      <c r="CY22" s="69"/>
      <c r="CZ22" s="69"/>
      <c r="DA22" s="69"/>
    </row>
    <row r="23" spans="1:105" ht="22.5" customHeight="1">
      <c r="A23" s="443">
        <f t="shared" si="8"/>
        <v>10</v>
      </c>
      <c r="B23" s="269" t="str">
        <f>ｼﾌﾄ原本!C14</f>
        <v>C.E</v>
      </c>
      <c r="C23" s="780" t="str">
        <f>ｼﾌﾄ原本!AH14</f>
        <v>O-17</v>
      </c>
      <c r="D23" s="435">
        <f>IF(COUNTIF($H$14:$H$30,10),VLOOKUP(10,$H$14:$CU$30,3,FALSE),0)</f>
        <v>11</v>
      </c>
      <c r="E23" s="423">
        <f>IF(COUNTIF($H$14:$H$30,10),VLOOKUP(10,$H$14:$CU$30,4,FALSE),0)</f>
        <v>17</v>
      </c>
      <c r="F23" s="430">
        <f ca="1">IF(COUNTIF($H$14:$H$30,10),VLOOKUP(10,$H$14:$CU$30,92,FALSE),0)</f>
        <v>7049.5</v>
      </c>
      <c r="G23" s="431">
        <f ca="1">IF(COUNTIF($H$14:$H$30,10),VLOOKUP(10,$H$14:$CW$30,94,FALSE),0)</f>
        <v>712</v>
      </c>
      <c r="H23" s="787"/>
      <c r="I23" s="888">
        <f>IF(H23=0,0,LOOKUP(H23,ﾃﾞｰﾀ入力!$C$3:'ﾃﾞｰﾀ入力'!$C$40,ﾃﾞｰﾀ入力!$D$3:'ﾃﾞｰﾀ入力'!$D$40))</f>
        <v>0</v>
      </c>
      <c r="J23" s="792"/>
      <c r="K23" s="793"/>
      <c r="L23" s="632">
        <f t="shared" ref="L23:AQ23" si="34">IF(AND(L12&gt;=$J$23,L12&lt;$K$23),"*",0)</f>
        <v>0</v>
      </c>
      <c r="M23" s="626">
        <f t="shared" si="34"/>
        <v>0</v>
      </c>
      <c r="N23" s="627">
        <f t="shared" si="34"/>
        <v>0</v>
      </c>
      <c r="O23" s="628">
        <f t="shared" si="34"/>
        <v>0</v>
      </c>
      <c r="P23" s="537">
        <f t="shared" si="34"/>
        <v>0</v>
      </c>
      <c r="Q23" s="539">
        <f t="shared" si="34"/>
        <v>0</v>
      </c>
      <c r="R23" s="724">
        <f t="shared" si="34"/>
        <v>0</v>
      </c>
      <c r="S23" s="723">
        <f t="shared" si="34"/>
        <v>0</v>
      </c>
      <c r="T23" s="721">
        <f t="shared" si="34"/>
        <v>0</v>
      </c>
      <c r="U23" s="722">
        <f t="shared" si="34"/>
        <v>0</v>
      </c>
      <c r="V23" s="723">
        <f t="shared" si="34"/>
        <v>0</v>
      </c>
      <c r="W23" s="562">
        <f t="shared" si="34"/>
        <v>0</v>
      </c>
      <c r="X23" s="723">
        <f t="shared" si="34"/>
        <v>0</v>
      </c>
      <c r="Y23" s="723">
        <f t="shared" si="34"/>
        <v>0</v>
      </c>
      <c r="Z23" s="724">
        <f t="shared" si="34"/>
        <v>0</v>
      </c>
      <c r="AA23" s="723">
        <f t="shared" si="34"/>
        <v>0</v>
      </c>
      <c r="AB23" s="721">
        <f t="shared" si="34"/>
        <v>0</v>
      </c>
      <c r="AC23" s="722">
        <f t="shared" si="34"/>
        <v>0</v>
      </c>
      <c r="AD23" s="723">
        <f t="shared" si="34"/>
        <v>0</v>
      </c>
      <c r="AE23" s="562">
        <f t="shared" si="34"/>
        <v>0</v>
      </c>
      <c r="AF23" s="723">
        <f t="shared" si="34"/>
        <v>0</v>
      </c>
      <c r="AG23" s="723">
        <f t="shared" si="34"/>
        <v>0</v>
      </c>
      <c r="AH23" s="724">
        <f t="shared" si="34"/>
        <v>0</v>
      </c>
      <c r="AI23" s="723">
        <f t="shared" si="34"/>
        <v>0</v>
      </c>
      <c r="AJ23" s="721">
        <f t="shared" si="34"/>
        <v>0</v>
      </c>
      <c r="AK23" s="722">
        <f t="shared" si="34"/>
        <v>0</v>
      </c>
      <c r="AL23" s="723">
        <f t="shared" si="34"/>
        <v>0</v>
      </c>
      <c r="AM23" s="562">
        <f t="shared" si="34"/>
        <v>0</v>
      </c>
      <c r="AN23" s="723">
        <f t="shared" si="34"/>
        <v>0</v>
      </c>
      <c r="AO23" s="723">
        <f t="shared" si="34"/>
        <v>0</v>
      </c>
      <c r="AP23" s="724">
        <f t="shared" si="34"/>
        <v>0</v>
      </c>
      <c r="AQ23" s="723">
        <f t="shared" si="34"/>
        <v>0</v>
      </c>
      <c r="AR23" s="721">
        <f t="shared" ref="AR23:BW23" si="35">IF(AND(AR12&gt;=$J$23,AR12&lt;$K$23),"*",0)</f>
        <v>0</v>
      </c>
      <c r="AS23" s="722">
        <f t="shared" si="35"/>
        <v>0</v>
      </c>
      <c r="AT23" s="723">
        <f t="shared" si="35"/>
        <v>0</v>
      </c>
      <c r="AU23" s="562">
        <f t="shared" si="35"/>
        <v>0</v>
      </c>
      <c r="AV23" s="723">
        <f t="shared" si="35"/>
        <v>0</v>
      </c>
      <c r="AW23" s="723">
        <f t="shared" si="35"/>
        <v>0</v>
      </c>
      <c r="AX23" s="724">
        <f t="shared" si="35"/>
        <v>0</v>
      </c>
      <c r="AY23" s="723">
        <f t="shared" si="35"/>
        <v>0</v>
      </c>
      <c r="AZ23" s="721">
        <f t="shared" si="35"/>
        <v>0</v>
      </c>
      <c r="BA23" s="722">
        <f t="shared" si="35"/>
        <v>0</v>
      </c>
      <c r="BB23" s="723">
        <f t="shared" si="35"/>
        <v>0</v>
      </c>
      <c r="BC23" s="562">
        <f t="shared" si="35"/>
        <v>0</v>
      </c>
      <c r="BD23" s="723">
        <f t="shared" si="35"/>
        <v>0</v>
      </c>
      <c r="BE23" s="723">
        <f t="shared" si="35"/>
        <v>0</v>
      </c>
      <c r="BF23" s="724">
        <f t="shared" si="35"/>
        <v>0</v>
      </c>
      <c r="BG23" s="723">
        <f t="shared" si="35"/>
        <v>0</v>
      </c>
      <c r="BH23" s="721">
        <f t="shared" si="35"/>
        <v>0</v>
      </c>
      <c r="BI23" s="722">
        <f t="shared" si="35"/>
        <v>0</v>
      </c>
      <c r="BJ23" s="723">
        <f t="shared" si="35"/>
        <v>0</v>
      </c>
      <c r="BK23" s="562">
        <f t="shared" si="35"/>
        <v>0</v>
      </c>
      <c r="BL23" s="723">
        <f t="shared" si="35"/>
        <v>0</v>
      </c>
      <c r="BM23" s="723">
        <f t="shared" si="35"/>
        <v>0</v>
      </c>
      <c r="BN23" s="724">
        <f t="shared" si="35"/>
        <v>0</v>
      </c>
      <c r="BO23" s="723">
        <f t="shared" si="35"/>
        <v>0</v>
      </c>
      <c r="BP23" s="721">
        <f t="shared" si="35"/>
        <v>0</v>
      </c>
      <c r="BQ23" s="722">
        <f t="shared" si="35"/>
        <v>0</v>
      </c>
      <c r="BR23" s="723">
        <f t="shared" si="35"/>
        <v>0</v>
      </c>
      <c r="BS23" s="562">
        <f t="shared" si="35"/>
        <v>0</v>
      </c>
      <c r="BT23" s="723">
        <f t="shared" si="35"/>
        <v>0</v>
      </c>
      <c r="BU23" s="723">
        <f t="shared" si="35"/>
        <v>0</v>
      </c>
      <c r="BV23" s="724">
        <f t="shared" si="35"/>
        <v>0</v>
      </c>
      <c r="BW23" s="723">
        <f t="shared" si="35"/>
        <v>0</v>
      </c>
      <c r="BX23" s="721">
        <f t="shared" ref="BX23:CM23" si="36">IF(AND(BX12&gt;=$J$23,BX12&lt;$K$23),"*",0)</f>
        <v>0</v>
      </c>
      <c r="BY23" s="722">
        <f t="shared" si="36"/>
        <v>0</v>
      </c>
      <c r="BZ23" s="723">
        <f t="shared" si="36"/>
        <v>0</v>
      </c>
      <c r="CA23" s="562">
        <f t="shared" si="36"/>
        <v>0</v>
      </c>
      <c r="CB23" s="723">
        <f t="shared" si="36"/>
        <v>0</v>
      </c>
      <c r="CC23" s="539">
        <f t="shared" si="36"/>
        <v>0</v>
      </c>
      <c r="CD23" s="541">
        <f t="shared" si="36"/>
        <v>0</v>
      </c>
      <c r="CE23" s="539">
        <f t="shared" si="36"/>
        <v>0</v>
      </c>
      <c r="CF23" s="537">
        <f t="shared" si="36"/>
        <v>0</v>
      </c>
      <c r="CG23" s="538">
        <f t="shared" si="36"/>
        <v>0</v>
      </c>
      <c r="CH23" s="539">
        <f t="shared" si="36"/>
        <v>0</v>
      </c>
      <c r="CI23" s="540">
        <f t="shared" si="36"/>
        <v>0</v>
      </c>
      <c r="CJ23" s="539">
        <f t="shared" si="36"/>
        <v>0</v>
      </c>
      <c r="CK23" s="539">
        <f t="shared" si="36"/>
        <v>0</v>
      </c>
      <c r="CL23" s="541">
        <f t="shared" si="36"/>
        <v>0</v>
      </c>
      <c r="CM23" s="289">
        <f t="shared" si="36"/>
        <v>0</v>
      </c>
      <c r="CN23" s="1128">
        <f t="shared" si="4"/>
        <v>0</v>
      </c>
      <c r="CO23" s="1129"/>
      <c r="CP23" s="1123">
        <f>IF(CN23=0,0,LOOKUP(CN23,ﾃﾞｰﾀ入力!$AR$13:'ﾃﾞｰﾀ入力'!$AR$34,ﾃﾞｰﾀ入力!$AS$13:'ﾃﾞｰﾀ入力'!$AS$34))</f>
        <v>0</v>
      </c>
      <c r="CQ23" s="1123"/>
      <c r="CR23" s="294">
        <f t="shared" si="5"/>
        <v>0</v>
      </c>
      <c r="CS23" s="294">
        <f t="shared" si="6"/>
        <v>0</v>
      </c>
      <c r="CT23" s="294">
        <f t="shared" si="7"/>
        <v>0</v>
      </c>
      <c r="CU23" s="295">
        <f t="shared" si="12"/>
        <v>0</v>
      </c>
      <c r="CV23" s="296">
        <f>IF(H23=0,0,LOOKUP(H23,ﾃﾞｰﾀ入力!$C$3:'ﾃﾞｰﾀ入力'!$C$52,ﾃﾞｰﾀ入力!$E$3:'ﾃﾞｰﾀ入力'!$E$51))</f>
        <v>0</v>
      </c>
      <c r="CW23" s="297">
        <f>IF(H23=0,0,LOOKUP(H23,ﾃﾞｰﾀ入力!$C$3:'ﾃﾞｰﾀ入力'!$C$52,ﾃﾞｰﾀ入力!$F$3:'ﾃﾞｰﾀ入力'!$F$51))</f>
        <v>0</v>
      </c>
      <c r="CY23" s="69"/>
      <c r="CZ23" s="69"/>
      <c r="DA23" s="69"/>
    </row>
    <row r="24" spans="1:105" ht="22.5" customHeight="1">
      <c r="A24" s="443">
        <f t="shared" si="8"/>
        <v>11</v>
      </c>
      <c r="B24" s="269" t="str">
        <f>ｼﾌﾄ原本!C15</f>
        <v>K.J</v>
      </c>
      <c r="C24" s="782" t="str">
        <f>ｼﾌﾄ原本!AH15</f>
        <v>X</v>
      </c>
      <c r="D24" s="435">
        <f>IF(COUNTIF($H$14:$H$30,11),VLOOKUP(11,$H$14:$CU$30,3,FALSE),0)</f>
        <v>0</v>
      </c>
      <c r="E24" s="423">
        <f>IF(COUNTIF($H$14:$H$30,11),VLOOKUP(11,$H$14:$CU$30,4,FALSE),0)</f>
        <v>0</v>
      </c>
      <c r="F24" s="430">
        <f>IF(COUNTIF($H$14:$H$30,11),VLOOKUP(11,$H$14:$CU$30,92,FALSE),0)</f>
        <v>0</v>
      </c>
      <c r="G24" s="431">
        <f>IF(COUNTIF($H$14:$H$30,11),VLOOKUP(11,$H$14:$CW$30,94,FALSE),0)</f>
        <v>0</v>
      </c>
      <c r="H24" s="787"/>
      <c r="I24" s="888">
        <f>IF(H24=0,0,LOOKUP(H24,ﾃﾞｰﾀ入力!$C$3:'ﾃﾞｰﾀ入力'!$C$40,ﾃﾞｰﾀ入力!$D$3:'ﾃﾞｰﾀ入力'!$D$40))</f>
        <v>0</v>
      </c>
      <c r="J24" s="790"/>
      <c r="K24" s="791"/>
      <c r="L24" s="632">
        <f t="shared" ref="L24:AQ24" si="37">IF(AND(L12&gt;=$J$24,L12&lt;$K$24),"*",0)</f>
        <v>0</v>
      </c>
      <c r="M24" s="626">
        <f t="shared" si="37"/>
        <v>0</v>
      </c>
      <c r="N24" s="627">
        <f t="shared" si="37"/>
        <v>0</v>
      </c>
      <c r="O24" s="628">
        <f t="shared" si="37"/>
        <v>0</v>
      </c>
      <c r="P24" s="537">
        <f t="shared" si="37"/>
        <v>0</v>
      </c>
      <c r="Q24" s="539">
        <f t="shared" si="37"/>
        <v>0</v>
      </c>
      <c r="R24" s="724">
        <f t="shared" si="37"/>
        <v>0</v>
      </c>
      <c r="S24" s="723">
        <f t="shared" si="37"/>
        <v>0</v>
      </c>
      <c r="T24" s="721">
        <f t="shared" si="37"/>
        <v>0</v>
      </c>
      <c r="U24" s="722">
        <f t="shared" si="37"/>
        <v>0</v>
      </c>
      <c r="V24" s="723">
        <f t="shared" si="37"/>
        <v>0</v>
      </c>
      <c r="W24" s="562">
        <f t="shared" si="37"/>
        <v>0</v>
      </c>
      <c r="X24" s="723">
        <f t="shared" si="37"/>
        <v>0</v>
      </c>
      <c r="Y24" s="723">
        <f t="shared" si="37"/>
        <v>0</v>
      </c>
      <c r="Z24" s="724">
        <f t="shared" si="37"/>
        <v>0</v>
      </c>
      <c r="AA24" s="723">
        <f t="shared" si="37"/>
        <v>0</v>
      </c>
      <c r="AB24" s="721">
        <f t="shared" si="37"/>
        <v>0</v>
      </c>
      <c r="AC24" s="722">
        <f t="shared" si="37"/>
        <v>0</v>
      </c>
      <c r="AD24" s="723">
        <f t="shared" si="37"/>
        <v>0</v>
      </c>
      <c r="AE24" s="562">
        <f t="shared" si="37"/>
        <v>0</v>
      </c>
      <c r="AF24" s="723">
        <f t="shared" si="37"/>
        <v>0</v>
      </c>
      <c r="AG24" s="723">
        <f t="shared" si="37"/>
        <v>0</v>
      </c>
      <c r="AH24" s="724">
        <f t="shared" si="37"/>
        <v>0</v>
      </c>
      <c r="AI24" s="723">
        <f t="shared" si="37"/>
        <v>0</v>
      </c>
      <c r="AJ24" s="721">
        <f t="shared" si="37"/>
        <v>0</v>
      </c>
      <c r="AK24" s="722">
        <f t="shared" si="37"/>
        <v>0</v>
      </c>
      <c r="AL24" s="723">
        <f t="shared" si="37"/>
        <v>0</v>
      </c>
      <c r="AM24" s="562">
        <f t="shared" si="37"/>
        <v>0</v>
      </c>
      <c r="AN24" s="723">
        <f t="shared" si="37"/>
        <v>0</v>
      </c>
      <c r="AO24" s="723">
        <f t="shared" si="37"/>
        <v>0</v>
      </c>
      <c r="AP24" s="724">
        <f t="shared" si="37"/>
        <v>0</v>
      </c>
      <c r="AQ24" s="723">
        <f t="shared" si="37"/>
        <v>0</v>
      </c>
      <c r="AR24" s="721">
        <f t="shared" ref="AR24:BW24" si="38">IF(AND(AR12&gt;=$J$24,AR12&lt;$K$24),"*",0)</f>
        <v>0</v>
      </c>
      <c r="AS24" s="722">
        <f t="shared" si="38"/>
        <v>0</v>
      </c>
      <c r="AT24" s="723">
        <f t="shared" si="38"/>
        <v>0</v>
      </c>
      <c r="AU24" s="562">
        <f t="shared" si="38"/>
        <v>0</v>
      </c>
      <c r="AV24" s="723">
        <f t="shared" si="38"/>
        <v>0</v>
      </c>
      <c r="AW24" s="723">
        <f t="shared" si="38"/>
        <v>0</v>
      </c>
      <c r="AX24" s="724">
        <f t="shared" si="38"/>
        <v>0</v>
      </c>
      <c r="AY24" s="723">
        <f t="shared" si="38"/>
        <v>0</v>
      </c>
      <c r="AZ24" s="721">
        <f t="shared" si="38"/>
        <v>0</v>
      </c>
      <c r="BA24" s="722">
        <f t="shared" si="38"/>
        <v>0</v>
      </c>
      <c r="BB24" s="723">
        <f t="shared" si="38"/>
        <v>0</v>
      </c>
      <c r="BC24" s="562">
        <f t="shared" si="38"/>
        <v>0</v>
      </c>
      <c r="BD24" s="723">
        <f t="shared" si="38"/>
        <v>0</v>
      </c>
      <c r="BE24" s="723">
        <f t="shared" si="38"/>
        <v>0</v>
      </c>
      <c r="BF24" s="724">
        <f t="shared" si="38"/>
        <v>0</v>
      </c>
      <c r="BG24" s="723">
        <f t="shared" si="38"/>
        <v>0</v>
      </c>
      <c r="BH24" s="721">
        <f t="shared" si="38"/>
        <v>0</v>
      </c>
      <c r="BI24" s="722">
        <f t="shared" si="38"/>
        <v>0</v>
      </c>
      <c r="BJ24" s="723">
        <f t="shared" si="38"/>
        <v>0</v>
      </c>
      <c r="BK24" s="562">
        <f t="shared" si="38"/>
        <v>0</v>
      </c>
      <c r="BL24" s="723">
        <f t="shared" si="38"/>
        <v>0</v>
      </c>
      <c r="BM24" s="723">
        <f t="shared" si="38"/>
        <v>0</v>
      </c>
      <c r="BN24" s="724">
        <f t="shared" si="38"/>
        <v>0</v>
      </c>
      <c r="BO24" s="723">
        <f t="shared" si="38"/>
        <v>0</v>
      </c>
      <c r="BP24" s="721">
        <f t="shared" si="38"/>
        <v>0</v>
      </c>
      <c r="BQ24" s="722">
        <f t="shared" si="38"/>
        <v>0</v>
      </c>
      <c r="BR24" s="723">
        <f t="shared" si="38"/>
        <v>0</v>
      </c>
      <c r="BS24" s="562">
        <f t="shared" si="38"/>
        <v>0</v>
      </c>
      <c r="BT24" s="723">
        <f t="shared" si="38"/>
        <v>0</v>
      </c>
      <c r="BU24" s="723">
        <f t="shared" si="38"/>
        <v>0</v>
      </c>
      <c r="BV24" s="724">
        <f t="shared" si="38"/>
        <v>0</v>
      </c>
      <c r="BW24" s="723">
        <f t="shared" si="38"/>
        <v>0</v>
      </c>
      <c r="BX24" s="721">
        <f t="shared" ref="BX24:CM24" si="39">IF(AND(BX12&gt;=$J$24,BX12&lt;$K$24),"*",0)</f>
        <v>0</v>
      </c>
      <c r="BY24" s="722">
        <f t="shared" si="39"/>
        <v>0</v>
      </c>
      <c r="BZ24" s="723">
        <f t="shared" si="39"/>
        <v>0</v>
      </c>
      <c r="CA24" s="562">
        <f t="shared" si="39"/>
        <v>0</v>
      </c>
      <c r="CB24" s="723">
        <f t="shared" si="39"/>
        <v>0</v>
      </c>
      <c r="CC24" s="539">
        <f t="shared" si="39"/>
        <v>0</v>
      </c>
      <c r="CD24" s="541">
        <f t="shared" si="39"/>
        <v>0</v>
      </c>
      <c r="CE24" s="539">
        <f t="shared" si="39"/>
        <v>0</v>
      </c>
      <c r="CF24" s="537">
        <f t="shared" si="39"/>
        <v>0</v>
      </c>
      <c r="CG24" s="538">
        <f t="shared" si="39"/>
        <v>0</v>
      </c>
      <c r="CH24" s="539">
        <f t="shared" si="39"/>
        <v>0</v>
      </c>
      <c r="CI24" s="540">
        <f t="shared" si="39"/>
        <v>0</v>
      </c>
      <c r="CJ24" s="539">
        <f t="shared" si="39"/>
        <v>0</v>
      </c>
      <c r="CK24" s="539">
        <f t="shared" si="39"/>
        <v>0</v>
      </c>
      <c r="CL24" s="541">
        <f t="shared" si="39"/>
        <v>0</v>
      </c>
      <c r="CM24" s="289">
        <f t="shared" si="39"/>
        <v>0</v>
      </c>
      <c r="CN24" s="1128">
        <f t="shared" si="4"/>
        <v>0</v>
      </c>
      <c r="CO24" s="1129"/>
      <c r="CP24" s="1123">
        <f>IF(CN24=0,0,LOOKUP(CN24,ﾃﾞｰﾀ入力!$AR$13:'ﾃﾞｰﾀ入力'!$AR$34,ﾃﾞｰﾀ入力!$AS$13:'ﾃﾞｰﾀ入力'!$AS$34))</f>
        <v>0</v>
      </c>
      <c r="CQ24" s="1123"/>
      <c r="CR24" s="294">
        <f t="shared" si="5"/>
        <v>0</v>
      </c>
      <c r="CS24" s="294">
        <f t="shared" si="6"/>
        <v>0</v>
      </c>
      <c r="CT24" s="294">
        <f t="shared" si="7"/>
        <v>0</v>
      </c>
      <c r="CU24" s="295">
        <f t="shared" si="12"/>
        <v>0</v>
      </c>
      <c r="CV24" s="296">
        <f>IF(H24=0,0,LOOKUP(H24,ﾃﾞｰﾀ入力!$C$3:'ﾃﾞｰﾀ入力'!$C$52,ﾃﾞｰﾀ入力!$E$3:'ﾃﾞｰﾀ入力'!$E$51))</f>
        <v>0</v>
      </c>
      <c r="CW24" s="297">
        <f>IF(H24=0,0,LOOKUP(H24,ﾃﾞｰﾀ入力!$C$3:'ﾃﾞｰﾀ入力'!$C$52,ﾃﾞｰﾀ入力!$F$3:'ﾃﾞｰﾀ入力'!$F$51))</f>
        <v>0</v>
      </c>
      <c r="CY24" s="69"/>
      <c r="CZ24" s="69"/>
      <c r="DA24" s="69"/>
    </row>
    <row r="25" spans="1:105" ht="22.5" customHeight="1">
      <c r="A25" s="443">
        <f t="shared" si="8"/>
        <v>12</v>
      </c>
      <c r="B25" s="269" t="str">
        <f>ｼﾌﾄ原本!C16</f>
        <v>Y.K</v>
      </c>
      <c r="C25" s="780" t="str">
        <f>ｼﾌﾄ原本!AH16</f>
        <v>X</v>
      </c>
      <c r="D25" s="435">
        <f>IF(COUNTIF($H$14:$H$30,12),VLOOKUP(12,$H$14:$CU$30,3,FALSE),0)</f>
        <v>0</v>
      </c>
      <c r="E25" s="423">
        <f>IF(COUNTIF($H$14:$H$30,12),VLOOKUP(12,$H$14:$CU$30,4,FALSE),0)</f>
        <v>0</v>
      </c>
      <c r="F25" s="430">
        <f>IF(COUNTIF($H$14:$H$30,12),VLOOKUP(12,$H$14:$CU$30,92,FALSE),0)</f>
        <v>0</v>
      </c>
      <c r="G25" s="431">
        <f>IF(COUNTIF($H$14:$H$30,12),VLOOKUP(12,$H$14:$CW$30,94,FALSE),0)</f>
        <v>0</v>
      </c>
      <c r="H25" s="787"/>
      <c r="I25" s="888">
        <f>IF(H25=0,0,LOOKUP(H25,ﾃﾞｰﾀ入力!$C$3:'ﾃﾞｰﾀ入力'!$C$40,ﾃﾞｰﾀ入力!$D$3:'ﾃﾞｰﾀ入力'!$D$40))</f>
        <v>0</v>
      </c>
      <c r="J25" s="790"/>
      <c r="K25" s="791"/>
      <c r="L25" s="632">
        <f t="shared" ref="L25:AQ25" si="40">IF(AND(L12&gt;=$J$25,L12&lt;$K$25),"*",0)</f>
        <v>0</v>
      </c>
      <c r="M25" s="626">
        <f t="shared" si="40"/>
        <v>0</v>
      </c>
      <c r="N25" s="627">
        <f t="shared" si="40"/>
        <v>0</v>
      </c>
      <c r="O25" s="628">
        <f t="shared" si="40"/>
        <v>0</v>
      </c>
      <c r="P25" s="537">
        <f t="shared" si="40"/>
        <v>0</v>
      </c>
      <c r="Q25" s="539">
        <f t="shared" si="40"/>
        <v>0</v>
      </c>
      <c r="R25" s="724">
        <f t="shared" si="40"/>
        <v>0</v>
      </c>
      <c r="S25" s="723">
        <f t="shared" si="40"/>
        <v>0</v>
      </c>
      <c r="T25" s="721">
        <f t="shared" si="40"/>
        <v>0</v>
      </c>
      <c r="U25" s="722">
        <f t="shared" si="40"/>
        <v>0</v>
      </c>
      <c r="V25" s="723">
        <f t="shared" si="40"/>
        <v>0</v>
      </c>
      <c r="W25" s="562">
        <f t="shared" si="40"/>
        <v>0</v>
      </c>
      <c r="X25" s="723">
        <f t="shared" si="40"/>
        <v>0</v>
      </c>
      <c r="Y25" s="723">
        <f t="shared" si="40"/>
        <v>0</v>
      </c>
      <c r="Z25" s="724">
        <f t="shared" si="40"/>
        <v>0</v>
      </c>
      <c r="AA25" s="723">
        <f t="shared" si="40"/>
        <v>0</v>
      </c>
      <c r="AB25" s="721">
        <f t="shared" si="40"/>
        <v>0</v>
      </c>
      <c r="AC25" s="722">
        <f t="shared" si="40"/>
        <v>0</v>
      </c>
      <c r="AD25" s="723">
        <f t="shared" si="40"/>
        <v>0</v>
      </c>
      <c r="AE25" s="562">
        <f t="shared" si="40"/>
        <v>0</v>
      </c>
      <c r="AF25" s="723">
        <f t="shared" si="40"/>
        <v>0</v>
      </c>
      <c r="AG25" s="723">
        <f t="shared" si="40"/>
        <v>0</v>
      </c>
      <c r="AH25" s="724">
        <f t="shared" si="40"/>
        <v>0</v>
      </c>
      <c r="AI25" s="723">
        <f t="shared" si="40"/>
        <v>0</v>
      </c>
      <c r="AJ25" s="721">
        <f t="shared" si="40"/>
        <v>0</v>
      </c>
      <c r="AK25" s="722">
        <f t="shared" si="40"/>
        <v>0</v>
      </c>
      <c r="AL25" s="723">
        <f t="shared" si="40"/>
        <v>0</v>
      </c>
      <c r="AM25" s="562">
        <f t="shared" si="40"/>
        <v>0</v>
      </c>
      <c r="AN25" s="723">
        <f t="shared" si="40"/>
        <v>0</v>
      </c>
      <c r="AO25" s="723">
        <f t="shared" si="40"/>
        <v>0</v>
      </c>
      <c r="AP25" s="724">
        <f t="shared" si="40"/>
        <v>0</v>
      </c>
      <c r="AQ25" s="723">
        <f t="shared" si="40"/>
        <v>0</v>
      </c>
      <c r="AR25" s="721">
        <f t="shared" ref="AR25:BW25" si="41">IF(AND(AR12&gt;=$J$25,AR12&lt;$K$25),"*",0)</f>
        <v>0</v>
      </c>
      <c r="AS25" s="722">
        <f t="shared" si="41"/>
        <v>0</v>
      </c>
      <c r="AT25" s="723">
        <f t="shared" si="41"/>
        <v>0</v>
      </c>
      <c r="AU25" s="562">
        <f t="shared" si="41"/>
        <v>0</v>
      </c>
      <c r="AV25" s="723">
        <f t="shared" si="41"/>
        <v>0</v>
      </c>
      <c r="AW25" s="723">
        <f t="shared" si="41"/>
        <v>0</v>
      </c>
      <c r="AX25" s="724">
        <f t="shared" si="41"/>
        <v>0</v>
      </c>
      <c r="AY25" s="723">
        <f t="shared" si="41"/>
        <v>0</v>
      </c>
      <c r="AZ25" s="721">
        <f t="shared" si="41"/>
        <v>0</v>
      </c>
      <c r="BA25" s="722">
        <f t="shared" si="41"/>
        <v>0</v>
      </c>
      <c r="BB25" s="723">
        <f t="shared" si="41"/>
        <v>0</v>
      </c>
      <c r="BC25" s="562">
        <f t="shared" si="41"/>
        <v>0</v>
      </c>
      <c r="BD25" s="723">
        <f t="shared" si="41"/>
        <v>0</v>
      </c>
      <c r="BE25" s="723">
        <f t="shared" si="41"/>
        <v>0</v>
      </c>
      <c r="BF25" s="724">
        <f t="shared" si="41"/>
        <v>0</v>
      </c>
      <c r="BG25" s="723">
        <f t="shared" si="41"/>
        <v>0</v>
      </c>
      <c r="BH25" s="721">
        <f t="shared" si="41"/>
        <v>0</v>
      </c>
      <c r="BI25" s="722">
        <f t="shared" si="41"/>
        <v>0</v>
      </c>
      <c r="BJ25" s="723">
        <f t="shared" si="41"/>
        <v>0</v>
      </c>
      <c r="BK25" s="562">
        <f t="shared" si="41"/>
        <v>0</v>
      </c>
      <c r="BL25" s="723">
        <f t="shared" si="41"/>
        <v>0</v>
      </c>
      <c r="BM25" s="723">
        <f t="shared" si="41"/>
        <v>0</v>
      </c>
      <c r="BN25" s="724">
        <f t="shared" si="41"/>
        <v>0</v>
      </c>
      <c r="BO25" s="723">
        <f t="shared" si="41"/>
        <v>0</v>
      </c>
      <c r="BP25" s="721">
        <f t="shared" si="41"/>
        <v>0</v>
      </c>
      <c r="BQ25" s="722">
        <f t="shared" si="41"/>
        <v>0</v>
      </c>
      <c r="BR25" s="723">
        <f t="shared" si="41"/>
        <v>0</v>
      </c>
      <c r="BS25" s="562">
        <f t="shared" si="41"/>
        <v>0</v>
      </c>
      <c r="BT25" s="723">
        <f t="shared" si="41"/>
        <v>0</v>
      </c>
      <c r="BU25" s="723">
        <f t="shared" si="41"/>
        <v>0</v>
      </c>
      <c r="BV25" s="724">
        <f t="shared" si="41"/>
        <v>0</v>
      </c>
      <c r="BW25" s="723">
        <f t="shared" si="41"/>
        <v>0</v>
      </c>
      <c r="BX25" s="721">
        <f t="shared" ref="BX25:CM25" si="42">IF(AND(BX12&gt;=$J$25,BX12&lt;$K$25),"*",0)</f>
        <v>0</v>
      </c>
      <c r="BY25" s="722">
        <f t="shared" si="42"/>
        <v>0</v>
      </c>
      <c r="BZ25" s="723">
        <f t="shared" si="42"/>
        <v>0</v>
      </c>
      <c r="CA25" s="562">
        <f t="shared" si="42"/>
        <v>0</v>
      </c>
      <c r="CB25" s="723">
        <f t="shared" si="42"/>
        <v>0</v>
      </c>
      <c r="CC25" s="539">
        <f t="shared" si="42"/>
        <v>0</v>
      </c>
      <c r="CD25" s="541">
        <f t="shared" si="42"/>
        <v>0</v>
      </c>
      <c r="CE25" s="539">
        <f t="shared" si="42"/>
        <v>0</v>
      </c>
      <c r="CF25" s="537">
        <f t="shared" si="42"/>
        <v>0</v>
      </c>
      <c r="CG25" s="538">
        <f t="shared" si="42"/>
        <v>0</v>
      </c>
      <c r="CH25" s="539">
        <f t="shared" si="42"/>
        <v>0</v>
      </c>
      <c r="CI25" s="540">
        <f t="shared" si="42"/>
        <v>0</v>
      </c>
      <c r="CJ25" s="539">
        <f t="shared" si="42"/>
        <v>0</v>
      </c>
      <c r="CK25" s="539">
        <f t="shared" si="42"/>
        <v>0</v>
      </c>
      <c r="CL25" s="541">
        <f t="shared" si="42"/>
        <v>0</v>
      </c>
      <c r="CM25" s="289">
        <f t="shared" si="42"/>
        <v>0</v>
      </c>
      <c r="CN25" s="1128">
        <f t="shared" si="4"/>
        <v>0</v>
      </c>
      <c r="CO25" s="1129"/>
      <c r="CP25" s="1123">
        <f>IF(CN25=0,0,LOOKUP(CN25,ﾃﾞｰﾀ入力!$AR$13:'ﾃﾞｰﾀ入力'!$AR$34,ﾃﾞｰﾀ入力!$AS$13:'ﾃﾞｰﾀ入力'!$AS$34))</f>
        <v>0</v>
      </c>
      <c r="CQ25" s="1123"/>
      <c r="CR25" s="294">
        <f t="shared" si="5"/>
        <v>0</v>
      </c>
      <c r="CS25" s="294">
        <f t="shared" si="6"/>
        <v>0</v>
      </c>
      <c r="CT25" s="294">
        <f t="shared" si="7"/>
        <v>0</v>
      </c>
      <c r="CU25" s="295">
        <f t="shared" si="12"/>
        <v>0</v>
      </c>
      <c r="CV25" s="296">
        <f>IF(H25=0,0,LOOKUP(H25,ﾃﾞｰﾀ入力!$C$3:'ﾃﾞｰﾀ入力'!$C$52,ﾃﾞｰﾀ入力!$E$3:'ﾃﾞｰﾀ入力'!$E$51))</f>
        <v>0</v>
      </c>
      <c r="CW25" s="297">
        <f>IF(H25=0,0,LOOKUP(H25,ﾃﾞｰﾀ入力!$C$3:'ﾃﾞｰﾀ入力'!$C$52,ﾃﾞｰﾀ入力!$F$3:'ﾃﾞｰﾀ入力'!$F$51))</f>
        <v>0</v>
      </c>
      <c r="CY25" s="69"/>
      <c r="CZ25" s="69"/>
      <c r="DA25" s="69"/>
    </row>
    <row r="26" spans="1:105" ht="22.5" customHeight="1">
      <c r="A26" s="443">
        <f t="shared" si="8"/>
        <v>13</v>
      </c>
      <c r="B26" s="269" t="str">
        <f>ｼﾌﾄ原本!C17</f>
        <v>T.R</v>
      </c>
      <c r="C26" s="782" t="str">
        <f>ｼﾌﾄ原本!AH17</f>
        <v>X</v>
      </c>
      <c r="D26" s="435">
        <f>IF(COUNTIF($H$14:$H$30,13),VLOOKUP(13,$H$14:$CU$30,3,FALSE),0)</f>
        <v>0</v>
      </c>
      <c r="E26" s="423">
        <f>IF(COUNTIF($H$14:$H$30,13),VLOOKUP(13,$H$14:$CU$30,4,FALSE),0)</f>
        <v>0</v>
      </c>
      <c r="F26" s="430">
        <f>IF(COUNTIF($H$14:$H$30,13),VLOOKUP(13,$H$14:$CU$30,92,FALSE),0)</f>
        <v>0</v>
      </c>
      <c r="G26" s="431">
        <f>IF(COUNTIF($H$14:$H$30,13),VLOOKUP(13,$H$14:$CW$30,94,FALSE),0)</f>
        <v>0</v>
      </c>
      <c r="H26" s="787"/>
      <c r="I26" s="888">
        <f>IF(H26=0,0,LOOKUP(H26,ﾃﾞｰﾀ入力!$C$3:'ﾃﾞｰﾀ入力'!$C$40,ﾃﾞｰﾀ入力!$D$3:'ﾃﾞｰﾀ入力'!$D$40))</f>
        <v>0</v>
      </c>
      <c r="J26" s="790"/>
      <c r="K26" s="791"/>
      <c r="L26" s="632">
        <f t="shared" ref="L26:AQ26" si="43">IF(AND(L12&gt;=$J$26,L12&lt;$K$26),"*",0)</f>
        <v>0</v>
      </c>
      <c r="M26" s="626">
        <f t="shared" si="43"/>
        <v>0</v>
      </c>
      <c r="N26" s="627">
        <f t="shared" si="43"/>
        <v>0</v>
      </c>
      <c r="O26" s="628">
        <f t="shared" si="43"/>
        <v>0</v>
      </c>
      <c r="P26" s="537">
        <f t="shared" si="43"/>
        <v>0</v>
      </c>
      <c r="Q26" s="539">
        <f t="shared" si="43"/>
        <v>0</v>
      </c>
      <c r="R26" s="724">
        <f t="shared" si="43"/>
        <v>0</v>
      </c>
      <c r="S26" s="723">
        <f t="shared" si="43"/>
        <v>0</v>
      </c>
      <c r="T26" s="721">
        <f t="shared" si="43"/>
        <v>0</v>
      </c>
      <c r="U26" s="722">
        <f t="shared" si="43"/>
        <v>0</v>
      </c>
      <c r="V26" s="723">
        <f t="shared" si="43"/>
        <v>0</v>
      </c>
      <c r="W26" s="562">
        <f t="shared" si="43"/>
        <v>0</v>
      </c>
      <c r="X26" s="723">
        <f t="shared" si="43"/>
        <v>0</v>
      </c>
      <c r="Y26" s="723">
        <f t="shared" si="43"/>
        <v>0</v>
      </c>
      <c r="Z26" s="724">
        <f t="shared" si="43"/>
        <v>0</v>
      </c>
      <c r="AA26" s="723">
        <f t="shared" si="43"/>
        <v>0</v>
      </c>
      <c r="AB26" s="721">
        <f t="shared" si="43"/>
        <v>0</v>
      </c>
      <c r="AC26" s="722">
        <f t="shared" si="43"/>
        <v>0</v>
      </c>
      <c r="AD26" s="723">
        <f t="shared" si="43"/>
        <v>0</v>
      </c>
      <c r="AE26" s="562">
        <f t="shared" si="43"/>
        <v>0</v>
      </c>
      <c r="AF26" s="723">
        <f t="shared" si="43"/>
        <v>0</v>
      </c>
      <c r="AG26" s="723">
        <f t="shared" si="43"/>
        <v>0</v>
      </c>
      <c r="AH26" s="724">
        <f t="shared" si="43"/>
        <v>0</v>
      </c>
      <c r="AI26" s="723">
        <f t="shared" si="43"/>
        <v>0</v>
      </c>
      <c r="AJ26" s="721">
        <f t="shared" si="43"/>
        <v>0</v>
      </c>
      <c r="AK26" s="722">
        <f t="shared" si="43"/>
        <v>0</v>
      </c>
      <c r="AL26" s="723">
        <f t="shared" si="43"/>
        <v>0</v>
      </c>
      <c r="AM26" s="562">
        <f t="shared" si="43"/>
        <v>0</v>
      </c>
      <c r="AN26" s="723">
        <f t="shared" si="43"/>
        <v>0</v>
      </c>
      <c r="AO26" s="723">
        <f t="shared" si="43"/>
        <v>0</v>
      </c>
      <c r="AP26" s="724">
        <f t="shared" si="43"/>
        <v>0</v>
      </c>
      <c r="AQ26" s="723">
        <f t="shared" si="43"/>
        <v>0</v>
      </c>
      <c r="AR26" s="721">
        <f t="shared" ref="AR26:BW26" si="44">IF(AND(AR12&gt;=$J$26,AR12&lt;$K$26),"*",0)</f>
        <v>0</v>
      </c>
      <c r="AS26" s="722">
        <f t="shared" si="44"/>
        <v>0</v>
      </c>
      <c r="AT26" s="723">
        <f t="shared" si="44"/>
        <v>0</v>
      </c>
      <c r="AU26" s="562">
        <f t="shared" si="44"/>
        <v>0</v>
      </c>
      <c r="AV26" s="723">
        <f t="shared" si="44"/>
        <v>0</v>
      </c>
      <c r="AW26" s="723">
        <f t="shared" si="44"/>
        <v>0</v>
      </c>
      <c r="AX26" s="724">
        <f t="shared" si="44"/>
        <v>0</v>
      </c>
      <c r="AY26" s="723">
        <f t="shared" si="44"/>
        <v>0</v>
      </c>
      <c r="AZ26" s="721">
        <f t="shared" si="44"/>
        <v>0</v>
      </c>
      <c r="BA26" s="722">
        <f t="shared" si="44"/>
        <v>0</v>
      </c>
      <c r="BB26" s="723">
        <f t="shared" si="44"/>
        <v>0</v>
      </c>
      <c r="BC26" s="562">
        <f t="shared" si="44"/>
        <v>0</v>
      </c>
      <c r="BD26" s="723">
        <f t="shared" si="44"/>
        <v>0</v>
      </c>
      <c r="BE26" s="723">
        <f t="shared" si="44"/>
        <v>0</v>
      </c>
      <c r="BF26" s="724">
        <f t="shared" si="44"/>
        <v>0</v>
      </c>
      <c r="BG26" s="723">
        <f t="shared" si="44"/>
        <v>0</v>
      </c>
      <c r="BH26" s="721">
        <f t="shared" si="44"/>
        <v>0</v>
      </c>
      <c r="BI26" s="722">
        <f t="shared" si="44"/>
        <v>0</v>
      </c>
      <c r="BJ26" s="723">
        <f t="shared" si="44"/>
        <v>0</v>
      </c>
      <c r="BK26" s="562">
        <f t="shared" si="44"/>
        <v>0</v>
      </c>
      <c r="BL26" s="723">
        <f t="shared" si="44"/>
        <v>0</v>
      </c>
      <c r="BM26" s="723">
        <f t="shared" si="44"/>
        <v>0</v>
      </c>
      <c r="BN26" s="724">
        <f t="shared" si="44"/>
        <v>0</v>
      </c>
      <c r="BO26" s="723">
        <f t="shared" si="44"/>
        <v>0</v>
      </c>
      <c r="BP26" s="721">
        <f t="shared" si="44"/>
        <v>0</v>
      </c>
      <c r="BQ26" s="722">
        <f t="shared" si="44"/>
        <v>0</v>
      </c>
      <c r="BR26" s="723">
        <f t="shared" si="44"/>
        <v>0</v>
      </c>
      <c r="BS26" s="562">
        <f t="shared" si="44"/>
        <v>0</v>
      </c>
      <c r="BT26" s="723">
        <f t="shared" si="44"/>
        <v>0</v>
      </c>
      <c r="BU26" s="723">
        <f t="shared" si="44"/>
        <v>0</v>
      </c>
      <c r="BV26" s="724">
        <f t="shared" si="44"/>
        <v>0</v>
      </c>
      <c r="BW26" s="723">
        <f t="shared" si="44"/>
        <v>0</v>
      </c>
      <c r="BX26" s="721">
        <f t="shared" ref="BX26:CM26" si="45">IF(AND(BX12&gt;=$J$26,BX12&lt;$K$26),"*",0)</f>
        <v>0</v>
      </c>
      <c r="BY26" s="722">
        <f t="shared" si="45"/>
        <v>0</v>
      </c>
      <c r="BZ26" s="723">
        <f t="shared" si="45"/>
        <v>0</v>
      </c>
      <c r="CA26" s="540">
        <f t="shared" si="45"/>
        <v>0</v>
      </c>
      <c r="CB26" s="539">
        <f t="shared" si="45"/>
        <v>0</v>
      </c>
      <c r="CC26" s="539">
        <f t="shared" si="45"/>
        <v>0</v>
      </c>
      <c r="CD26" s="541">
        <f t="shared" si="45"/>
        <v>0</v>
      </c>
      <c r="CE26" s="539">
        <f t="shared" si="45"/>
        <v>0</v>
      </c>
      <c r="CF26" s="537">
        <f t="shared" si="45"/>
        <v>0</v>
      </c>
      <c r="CG26" s="538">
        <f t="shared" si="45"/>
        <v>0</v>
      </c>
      <c r="CH26" s="539">
        <f t="shared" si="45"/>
        <v>0</v>
      </c>
      <c r="CI26" s="540">
        <f t="shared" si="45"/>
        <v>0</v>
      </c>
      <c r="CJ26" s="539">
        <f t="shared" si="45"/>
        <v>0</v>
      </c>
      <c r="CK26" s="539">
        <f t="shared" si="45"/>
        <v>0</v>
      </c>
      <c r="CL26" s="541">
        <f t="shared" si="45"/>
        <v>0</v>
      </c>
      <c r="CM26" s="289">
        <f t="shared" si="45"/>
        <v>0</v>
      </c>
      <c r="CN26" s="1128">
        <f t="shared" si="4"/>
        <v>0</v>
      </c>
      <c r="CO26" s="1129"/>
      <c r="CP26" s="1123">
        <f>IF(CN26=0,0,LOOKUP(CN26,ﾃﾞｰﾀ入力!$AR$13:'ﾃﾞｰﾀ入力'!$AR$34,ﾃﾞｰﾀ入力!$AS$13:'ﾃﾞｰﾀ入力'!$AS$34))</f>
        <v>0</v>
      </c>
      <c r="CQ26" s="1123"/>
      <c r="CR26" s="294">
        <f t="shared" si="5"/>
        <v>0</v>
      </c>
      <c r="CS26" s="294">
        <f t="shared" si="6"/>
        <v>0</v>
      </c>
      <c r="CT26" s="294">
        <f t="shared" si="7"/>
        <v>0</v>
      </c>
      <c r="CU26" s="295">
        <f t="shared" si="12"/>
        <v>0</v>
      </c>
      <c r="CV26" s="296">
        <f>IF(H26=0,0,LOOKUP(H26,ﾃﾞｰﾀ入力!$C$3:'ﾃﾞｰﾀ入力'!$C$52,ﾃﾞｰﾀ入力!$E$3:'ﾃﾞｰﾀ入力'!$E$51))</f>
        <v>0</v>
      </c>
      <c r="CW26" s="297">
        <f>IF(H26=0,0,LOOKUP(H26,ﾃﾞｰﾀ入力!$C$3:'ﾃﾞｰﾀ入力'!$C$52,ﾃﾞｰﾀ入力!$F$3:'ﾃﾞｰﾀ入力'!$F$51))</f>
        <v>0</v>
      </c>
      <c r="CY26" s="69"/>
      <c r="CZ26" s="69"/>
      <c r="DA26" s="69"/>
    </row>
    <row r="27" spans="1:105" ht="22.5" customHeight="1">
      <c r="A27" s="443">
        <f t="shared" si="8"/>
        <v>14</v>
      </c>
      <c r="B27" s="269" t="str">
        <f>ｼﾌﾄ原本!C18</f>
        <v>I.N</v>
      </c>
      <c r="C27" s="782" t="str">
        <f>ｼﾌﾄ原本!AH18</f>
        <v>9-21</v>
      </c>
      <c r="D27" s="435">
        <f>IF(COUNTIF($H$14:$H$30,14),VLOOKUP(14,$H$14:$CU$30,3,FALSE),0)</f>
        <v>0</v>
      </c>
      <c r="E27" s="423">
        <f>IF(COUNTIF($H$14:$H$30,14),VLOOKUP(14,$H$14:$CU$30,4,FALSE),0)</f>
        <v>0</v>
      </c>
      <c r="F27" s="430">
        <f>IF(COUNTIF($H$14:$H$30,14),VLOOKUP(14,$H$14:$CU$30,92,FALSE),0)</f>
        <v>0</v>
      </c>
      <c r="G27" s="431">
        <f>IF(COUNTIF($H$14:$H$30,14),VLOOKUP(14,$H$14:$CW$30,94,FALSE),0)</f>
        <v>0</v>
      </c>
      <c r="H27" s="787"/>
      <c r="I27" s="888">
        <f>IF(H27=0,0,LOOKUP(H27,ﾃﾞｰﾀ入力!$C$3:'ﾃﾞｰﾀ入力'!$C$40,ﾃﾞｰﾀ入力!$D$3:'ﾃﾞｰﾀ入力'!$D$40))</f>
        <v>0</v>
      </c>
      <c r="J27" s="790"/>
      <c r="K27" s="791"/>
      <c r="L27" s="632">
        <f>IF(AND(L$12&gt;=$J$27,L$12&lt;$K$27),"*",0)</f>
        <v>0</v>
      </c>
      <c r="M27" s="626">
        <f>IF(AND(M$12&gt;=$J$27,M$12&lt;$K$27),"*",0)</f>
        <v>0</v>
      </c>
      <c r="N27" s="627">
        <f>IF(AND(N$12&gt;=$J$27,N$12&lt;$K$27),"*",0)</f>
        <v>0</v>
      </c>
      <c r="O27" s="628">
        <f>IF(AND(O$12&gt;=$J$27,O$12&lt;$K$27),"*",0)</f>
        <v>0</v>
      </c>
      <c r="P27" s="537">
        <f>IF(AND(P$12&gt;=$J$27,P$12&lt;$K$27),"*",0)</f>
        <v>0</v>
      </c>
      <c r="Q27" s="539">
        <f t="shared" ref="Q27:AV27" si="46">IF(AND(Q12&gt;=$J$27,Q12&lt;$K$27),"*",0)</f>
        <v>0</v>
      </c>
      <c r="R27" s="541">
        <f t="shared" si="46"/>
        <v>0</v>
      </c>
      <c r="S27" s="539">
        <f t="shared" si="46"/>
        <v>0</v>
      </c>
      <c r="T27" s="537">
        <f t="shared" si="46"/>
        <v>0</v>
      </c>
      <c r="U27" s="538">
        <f t="shared" si="46"/>
        <v>0</v>
      </c>
      <c r="V27" s="539">
        <f t="shared" si="46"/>
        <v>0</v>
      </c>
      <c r="W27" s="540">
        <f t="shared" si="46"/>
        <v>0</v>
      </c>
      <c r="X27" s="539">
        <f t="shared" si="46"/>
        <v>0</v>
      </c>
      <c r="Y27" s="723">
        <f t="shared" si="46"/>
        <v>0</v>
      </c>
      <c r="Z27" s="724">
        <f t="shared" si="46"/>
        <v>0</v>
      </c>
      <c r="AA27" s="723">
        <f t="shared" si="46"/>
        <v>0</v>
      </c>
      <c r="AB27" s="721">
        <f t="shared" si="46"/>
        <v>0</v>
      </c>
      <c r="AC27" s="722">
        <f t="shared" si="46"/>
        <v>0</v>
      </c>
      <c r="AD27" s="723">
        <f t="shared" si="46"/>
        <v>0</v>
      </c>
      <c r="AE27" s="562">
        <f t="shared" si="46"/>
        <v>0</v>
      </c>
      <c r="AF27" s="723">
        <f t="shared" si="46"/>
        <v>0</v>
      </c>
      <c r="AG27" s="723">
        <f t="shared" si="46"/>
        <v>0</v>
      </c>
      <c r="AH27" s="724">
        <f t="shared" si="46"/>
        <v>0</v>
      </c>
      <c r="AI27" s="723">
        <f t="shared" si="46"/>
        <v>0</v>
      </c>
      <c r="AJ27" s="721">
        <f t="shared" si="46"/>
        <v>0</v>
      </c>
      <c r="AK27" s="722">
        <f t="shared" si="46"/>
        <v>0</v>
      </c>
      <c r="AL27" s="723">
        <f t="shared" si="46"/>
        <v>0</v>
      </c>
      <c r="AM27" s="562">
        <f t="shared" si="46"/>
        <v>0</v>
      </c>
      <c r="AN27" s="723">
        <f t="shared" si="46"/>
        <v>0</v>
      </c>
      <c r="AO27" s="723">
        <f t="shared" si="46"/>
        <v>0</v>
      </c>
      <c r="AP27" s="724">
        <f t="shared" si="46"/>
        <v>0</v>
      </c>
      <c r="AQ27" s="723">
        <f t="shared" si="46"/>
        <v>0</v>
      </c>
      <c r="AR27" s="721">
        <f t="shared" si="46"/>
        <v>0</v>
      </c>
      <c r="AS27" s="722">
        <f t="shared" si="46"/>
        <v>0</v>
      </c>
      <c r="AT27" s="723">
        <f t="shared" si="46"/>
        <v>0</v>
      </c>
      <c r="AU27" s="562">
        <f t="shared" si="46"/>
        <v>0</v>
      </c>
      <c r="AV27" s="723">
        <f t="shared" si="46"/>
        <v>0</v>
      </c>
      <c r="AW27" s="723">
        <f t="shared" ref="AW27:CB27" si="47">IF(AND(AW12&gt;=$J$27,AW12&lt;$K$27),"*",0)</f>
        <v>0</v>
      </c>
      <c r="AX27" s="724">
        <f t="shared" si="47"/>
        <v>0</v>
      </c>
      <c r="AY27" s="723">
        <f t="shared" si="47"/>
        <v>0</v>
      </c>
      <c r="AZ27" s="721">
        <f t="shared" si="47"/>
        <v>0</v>
      </c>
      <c r="BA27" s="722">
        <f t="shared" si="47"/>
        <v>0</v>
      </c>
      <c r="BB27" s="723">
        <f t="shared" si="47"/>
        <v>0</v>
      </c>
      <c r="BC27" s="562">
        <f t="shared" si="47"/>
        <v>0</v>
      </c>
      <c r="BD27" s="723">
        <f t="shared" si="47"/>
        <v>0</v>
      </c>
      <c r="BE27" s="723">
        <f t="shared" si="47"/>
        <v>0</v>
      </c>
      <c r="BF27" s="724">
        <f t="shared" si="47"/>
        <v>0</v>
      </c>
      <c r="BG27" s="539">
        <f t="shared" si="47"/>
        <v>0</v>
      </c>
      <c r="BH27" s="537">
        <f t="shared" si="47"/>
        <v>0</v>
      </c>
      <c r="BI27" s="538">
        <f t="shared" si="47"/>
        <v>0</v>
      </c>
      <c r="BJ27" s="539">
        <f t="shared" si="47"/>
        <v>0</v>
      </c>
      <c r="BK27" s="540">
        <f t="shared" si="47"/>
        <v>0</v>
      </c>
      <c r="BL27" s="539">
        <f t="shared" si="47"/>
        <v>0</v>
      </c>
      <c r="BM27" s="539">
        <f t="shared" si="47"/>
        <v>0</v>
      </c>
      <c r="BN27" s="541">
        <f t="shared" si="47"/>
        <v>0</v>
      </c>
      <c r="BO27" s="539">
        <f t="shared" si="47"/>
        <v>0</v>
      </c>
      <c r="BP27" s="537">
        <f t="shared" si="47"/>
        <v>0</v>
      </c>
      <c r="BQ27" s="538">
        <f t="shared" si="47"/>
        <v>0</v>
      </c>
      <c r="BR27" s="539">
        <f t="shared" si="47"/>
        <v>0</v>
      </c>
      <c r="BS27" s="540">
        <f t="shared" si="47"/>
        <v>0</v>
      </c>
      <c r="BT27" s="539">
        <f t="shared" si="47"/>
        <v>0</v>
      </c>
      <c r="BU27" s="539">
        <f t="shared" si="47"/>
        <v>0</v>
      </c>
      <c r="BV27" s="541">
        <f t="shared" si="47"/>
        <v>0</v>
      </c>
      <c r="BW27" s="539">
        <f t="shared" si="47"/>
        <v>0</v>
      </c>
      <c r="BX27" s="537">
        <f t="shared" si="47"/>
        <v>0</v>
      </c>
      <c r="BY27" s="538">
        <f t="shared" si="47"/>
        <v>0</v>
      </c>
      <c r="BZ27" s="539">
        <f t="shared" si="47"/>
        <v>0</v>
      </c>
      <c r="CA27" s="540">
        <f t="shared" si="47"/>
        <v>0</v>
      </c>
      <c r="CB27" s="539">
        <f t="shared" si="47"/>
        <v>0</v>
      </c>
      <c r="CC27" s="539">
        <f t="shared" ref="CC27:CM27" si="48">IF(AND(CC12&gt;=$J$27,CC12&lt;$K$27),"*",0)</f>
        <v>0</v>
      </c>
      <c r="CD27" s="541">
        <f t="shared" si="48"/>
        <v>0</v>
      </c>
      <c r="CE27" s="539">
        <f t="shared" si="48"/>
        <v>0</v>
      </c>
      <c r="CF27" s="537">
        <f t="shared" si="48"/>
        <v>0</v>
      </c>
      <c r="CG27" s="538">
        <f t="shared" si="48"/>
        <v>0</v>
      </c>
      <c r="CH27" s="539">
        <f t="shared" si="48"/>
        <v>0</v>
      </c>
      <c r="CI27" s="540">
        <f t="shared" si="48"/>
        <v>0</v>
      </c>
      <c r="CJ27" s="539">
        <f t="shared" si="48"/>
        <v>0</v>
      </c>
      <c r="CK27" s="539">
        <f t="shared" si="48"/>
        <v>0</v>
      </c>
      <c r="CL27" s="541">
        <f t="shared" si="48"/>
        <v>0</v>
      </c>
      <c r="CM27" s="289">
        <f t="shared" si="48"/>
        <v>0</v>
      </c>
      <c r="CN27" s="1128">
        <f t="shared" si="4"/>
        <v>0</v>
      </c>
      <c r="CO27" s="1129"/>
      <c r="CP27" s="1123">
        <f>IF(CN27=0,0,LOOKUP(CN27,ﾃﾞｰﾀ入力!$AR$13:'ﾃﾞｰﾀ入力'!$AR$34,ﾃﾞｰﾀ入力!$AS$13:'ﾃﾞｰﾀ入力'!$AS$34))</f>
        <v>0</v>
      </c>
      <c r="CQ27" s="1123"/>
      <c r="CR27" s="294">
        <f t="shared" si="5"/>
        <v>0</v>
      </c>
      <c r="CS27" s="294">
        <f t="shared" si="6"/>
        <v>0</v>
      </c>
      <c r="CT27" s="294">
        <f t="shared" si="7"/>
        <v>0</v>
      </c>
      <c r="CU27" s="295">
        <f t="shared" si="12"/>
        <v>0</v>
      </c>
      <c r="CV27" s="296">
        <f>IF(H27=0,0,LOOKUP(H27,ﾃﾞｰﾀ入力!$C$3:'ﾃﾞｰﾀ入力'!$C$52,ﾃﾞｰﾀ入力!$E$3:'ﾃﾞｰﾀ入力'!$E$51))</f>
        <v>0</v>
      </c>
      <c r="CW27" s="297">
        <f>IF(H27=0,0,LOOKUP(H27,ﾃﾞｰﾀ入力!$C$3:'ﾃﾞｰﾀ入力'!$C$52,ﾃﾞｰﾀ入力!$F$3:'ﾃﾞｰﾀ入力'!$F$51))</f>
        <v>0</v>
      </c>
      <c r="CY27" s="69"/>
      <c r="CZ27" s="69"/>
      <c r="DA27" s="69"/>
    </row>
    <row r="28" spans="1:105" ht="22.5" customHeight="1">
      <c r="A28" s="443">
        <f t="shared" si="8"/>
        <v>15</v>
      </c>
      <c r="B28" s="269" t="str">
        <f>ｼﾌﾄ原本!C19</f>
        <v>W.M</v>
      </c>
      <c r="C28" s="782" t="str">
        <f>ｼﾌﾄ原本!AH19</f>
        <v>X</v>
      </c>
      <c r="D28" s="435">
        <f>IF(COUNTIF($H$14:$H$30,15),VLOOKUP(15,$H$14:$CU$30,3,FALSE),0)</f>
        <v>0</v>
      </c>
      <c r="E28" s="423">
        <f>IF(COUNTIF($H$14:$H$30,15),VLOOKUP(15,$H$14:$CU$30,4,FALSE),0)</f>
        <v>0</v>
      </c>
      <c r="F28" s="426">
        <f>IF(COUNTIF($H$14:$H$30,15),VLOOKUP(15,$H$14:$CU$30,92,FALSE),0)</f>
        <v>0</v>
      </c>
      <c r="G28" s="436">
        <f>IF(COUNTIF($H$14:$H$30,15),VLOOKUP(15,$H$14:$CW$30,94,FALSE),0)</f>
        <v>0</v>
      </c>
      <c r="H28" s="787"/>
      <c r="I28" s="888">
        <f>IF(H28=0,0,LOOKUP(H28,ﾃﾞｰﾀ入力!$C$3:'ﾃﾞｰﾀ入力'!$C$40,ﾃﾞｰﾀ入力!$D$3:'ﾃﾞｰﾀ入力'!$D$40))</f>
        <v>0</v>
      </c>
      <c r="J28" s="794"/>
      <c r="K28" s="795"/>
      <c r="L28" s="632">
        <f t="shared" ref="L28:AQ28" si="49">IF(AND(L$12&gt;=$J$28,L$12&lt;$K$28),"*",0)</f>
        <v>0</v>
      </c>
      <c r="M28" s="626">
        <f t="shared" si="49"/>
        <v>0</v>
      </c>
      <c r="N28" s="627">
        <f t="shared" si="49"/>
        <v>0</v>
      </c>
      <c r="O28" s="628">
        <f t="shared" si="49"/>
        <v>0</v>
      </c>
      <c r="P28" s="537">
        <f t="shared" si="49"/>
        <v>0</v>
      </c>
      <c r="Q28" s="539">
        <f t="shared" si="49"/>
        <v>0</v>
      </c>
      <c r="R28" s="541">
        <f t="shared" si="49"/>
        <v>0</v>
      </c>
      <c r="S28" s="539">
        <f t="shared" si="49"/>
        <v>0</v>
      </c>
      <c r="T28" s="537">
        <f t="shared" si="49"/>
        <v>0</v>
      </c>
      <c r="U28" s="538">
        <f t="shared" si="49"/>
        <v>0</v>
      </c>
      <c r="V28" s="539">
        <f t="shared" si="49"/>
        <v>0</v>
      </c>
      <c r="W28" s="540">
        <f t="shared" si="49"/>
        <v>0</v>
      </c>
      <c r="X28" s="539">
        <f t="shared" si="49"/>
        <v>0</v>
      </c>
      <c r="Y28" s="539">
        <f t="shared" si="49"/>
        <v>0</v>
      </c>
      <c r="Z28" s="541">
        <f t="shared" si="49"/>
        <v>0</v>
      </c>
      <c r="AA28" s="539">
        <f t="shared" si="49"/>
        <v>0</v>
      </c>
      <c r="AB28" s="537">
        <f t="shared" si="49"/>
        <v>0</v>
      </c>
      <c r="AC28" s="538">
        <f t="shared" si="49"/>
        <v>0</v>
      </c>
      <c r="AD28" s="539">
        <f t="shared" si="49"/>
        <v>0</v>
      </c>
      <c r="AE28" s="540">
        <f t="shared" si="49"/>
        <v>0</v>
      </c>
      <c r="AF28" s="539">
        <f t="shared" si="49"/>
        <v>0</v>
      </c>
      <c r="AG28" s="539">
        <f t="shared" si="49"/>
        <v>0</v>
      </c>
      <c r="AH28" s="541">
        <f t="shared" si="49"/>
        <v>0</v>
      </c>
      <c r="AI28" s="539">
        <f t="shared" si="49"/>
        <v>0</v>
      </c>
      <c r="AJ28" s="537">
        <f t="shared" si="49"/>
        <v>0</v>
      </c>
      <c r="AK28" s="538">
        <f t="shared" si="49"/>
        <v>0</v>
      </c>
      <c r="AL28" s="539">
        <f t="shared" si="49"/>
        <v>0</v>
      </c>
      <c r="AM28" s="540">
        <f t="shared" si="49"/>
        <v>0</v>
      </c>
      <c r="AN28" s="539">
        <f t="shared" si="49"/>
        <v>0</v>
      </c>
      <c r="AO28" s="539">
        <f t="shared" si="49"/>
        <v>0</v>
      </c>
      <c r="AP28" s="541">
        <f t="shared" si="49"/>
        <v>0</v>
      </c>
      <c r="AQ28" s="539">
        <f t="shared" si="49"/>
        <v>0</v>
      </c>
      <c r="AR28" s="537">
        <f t="shared" ref="AR28:BW28" si="50">IF(AND(AR$12&gt;=$J$28,AR$12&lt;$K$28),"*",0)</f>
        <v>0</v>
      </c>
      <c r="AS28" s="538">
        <f t="shared" si="50"/>
        <v>0</v>
      </c>
      <c r="AT28" s="539">
        <f t="shared" si="50"/>
        <v>0</v>
      </c>
      <c r="AU28" s="540">
        <f t="shared" si="50"/>
        <v>0</v>
      </c>
      <c r="AV28" s="539">
        <f t="shared" si="50"/>
        <v>0</v>
      </c>
      <c r="AW28" s="539">
        <f t="shared" si="50"/>
        <v>0</v>
      </c>
      <c r="AX28" s="541">
        <f t="shared" si="50"/>
        <v>0</v>
      </c>
      <c r="AY28" s="539">
        <f t="shared" si="50"/>
        <v>0</v>
      </c>
      <c r="AZ28" s="537">
        <f t="shared" si="50"/>
        <v>0</v>
      </c>
      <c r="BA28" s="538">
        <f t="shared" si="50"/>
        <v>0</v>
      </c>
      <c r="BB28" s="539">
        <f t="shared" si="50"/>
        <v>0</v>
      </c>
      <c r="BC28" s="540">
        <f t="shared" si="50"/>
        <v>0</v>
      </c>
      <c r="BD28" s="539">
        <f t="shared" si="50"/>
        <v>0</v>
      </c>
      <c r="BE28" s="539">
        <f t="shared" si="50"/>
        <v>0</v>
      </c>
      <c r="BF28" s="541">
        <f t="shared" si="50"/>
        <v>0</v>
      </c>
      <c r="BG28" s="539">
        <f t="shared" si="50"/>
        <v>0</v>
      </c>
      <c r="BH28" s="537">
        <f t="shared" si="50"/>
        <v>0</v>
      </c>
      <c r="BI28" s="538">
        <f t="shared" si="50"/>
        <v>0</v>
      </c>
      <c r="BJ28" s="539">
        <f t="shared" si="50"/>
        <v>0</v>
      </c>
      <c r="BK28" s="540">
        <f t="shared" si="50"/>
        <v>0</v>
      </c>
      <c r="BL28" s="539">
        <f t="shared" si="50"/>
        <v>0</v>
      </c>
      <c r="BM28" s="539">
        <f t="shared" si="50"/>
        <v>0</v>
      </c>
      <c r="BN28" s="541">
        <f t="shared" si="50"/>
        <v>0</v>
      </c>
      <c r="BO28" s="539">
        <f t="shared" si="50"/>
        <v>0</v>
      </c>
      <c r="BP28" s="537">
        <f t="shared" si="50"/>
        <v>0</v>
      </c>
      <c r="BQ28" s="538">
        <f t="shared" si="50"/>
        <v>0</v>
      </c>
      <c r="BR28" s="539">
        <f t="shared" si="50"/>
        <v>0</v>
      </c>
      <c r="BS28" s="540">
        <f t="shared" si="50"/>
        <v>0</v>
      </c>
      <c r="BT28" s="539">
        <f t="shared" si="50"/>
        <v>0</v>
      </c>
      <c r="BU28" s="539">
        <f t="shared" si="50"/>
        <v>0</v>
      </c>
      <c r="BV28" s="541">
        <f t="shared" si="50"/>
        <v>0</v>
      </c>
      <c r="BW28" s="539">
        <f t="shared" si="50"/>
        <v>0</v>
      </c>
      <c r="BX28" s="537">
        <f t="shared" ref="BX28:CM28" si="51">IF(AND(BX$12&gt;=$J$28,BX$12&lt;$K$28),"*",0)</f>
        <v>0</v>
      </c>
      <c r="BY28" s="538">
        <f t="shared" si="51"/>
        <v>0</v>
      </c>
      <c r="BZ28" s="539">
        <f t="shared" si="51"/>
        <v>0</v>
      </c>
      <c r="CA28" s="540">
        <f t="shared" si="51"/>
        <v>0</v>
      </c>
      <c r="CB28" s="539">
        <f t="shared" si="51"/>
        <v>0</v>
      </c>
      <c r="CC28" s="539">
        <f t="shared" si="51"/>
        <v>0</v>
      </c>
      <c r="CD28" s="541">
        <f t="shared" si="51"/>
        <v>0</v>
      </c>
      <c r="CE28" s="539">
        <f t="shared" si="51"/>
        <v>0</v>
      </c>
      <c r="CF28" s="537">
        <f t="shared" si="51"/>
        <v>0</v>
      </c>
      <c r="CG28" s="538">
        <f t="shared" si="51"/>
        <v>0</v>
      </c>
      <c r="CH28" s="539">
        <f t="shared" si="51"/>
        <v>0</v>
      </c>
      <c r="CI28" s="540">
        <f t="shared" si="51"/>
        <v>0</v>
      </c>
      <c r="CJ28" s="539">
        <f t="shared" si="51"/>
        <v>0</v>
      </c>
      <c r="CK28" s="539">
        <f t="shared" si="51"/>
        <v>0</v>
      </c>
      <c r="CL28" s="541">
        <f t="shared" si="51"/>
        <v>0</v>
      </c>
      <c r="CM28" s="289">
        <f t="shared" si="51"/>
        <v>0</v>
      </c>
      <c r="CN28" s="1128">
        <f t="shared" si="4"/>
        <v>0</v>
      </c>
      <c r="CO28" s="1129"/>
      <c r="CP28" s="1123">
        <f>IF(CN28=0,0,LOOKUP(CN28,ﾃﾞｰﾀ入力!$AR$13:'ﾃﾞｰﾀ入力'!$AR$34,ﾃﾞｰﾀ入力!$AS$13:'ﾃﾞｰﾀ入力'!$AS$34))</f>
        <v>0</v>
      </c>
      <c r="CQ28" s="1123"/>
      <c r="CR28" s="294">
        <f t="shared" si="5"/>
        <v>0</v>
      </c>
      <c r="CS28" s="294">
        <f t="shared" si="6"/>
        <v>0</v>
      </c>
      <c r="CT28" s="294">
        <f t="shared" si="7"/>
        <v>0</v>
      </c>
      <c r="CU28" s="295">
        <f t="shared" si="12"/>
        <v>0</v>
      </c>
      <c r="CV28" s="296">
        <f>IF(H28=0,0,LOOKUP(H28,ﾃﾞｰﾀ入力!$C$3:'ﾃﾞｰﾀ入力'!$C$52,ﾃﾞｰﾀ入力!$E$3:'ﾃﾞｰﾀ入力'!$E$51))</f>
        <v>0</v>
      </c>
      <c r="CW28" s="297">
        <f>IF(H28=0,0,LOOKUP(H28,ﾃﾞｰﾀ入力!$C$3:'ﾃﾞｰﾀ入力'!$C$52,ﾃﾞｰﾀ入力!$F$3:'ﾃﾞｰﾀ入力'!$F$51))</f>
        <v>0</v>
      </c>
      <c r="CY28" s="69"/>
      <c r="CZ28" s="69"/>
      <c r="DA28" s="69"/>
    </row>
    <row r="29" spans="1:105" ht="22.5" customHeight="1">
      <c r="A29" s="443">
        <f t="shared" si="8"/>
        <v>16</v>
      </c>
      <c r="B29" s="269" t="str">
        <f>ｼﾌﾄ原本!C20</f>
        <v>Y.Y</v>
      </c>
      <c r="C29" s="780" t="str">
        <f>ｼﾌﾄ原本!AH20</f>
        <v>17.5-L</v>
      </c>
      <c r="D29" s="435">
        <f>IF(COUNTIF($H$14:$H$30,16),VLOOKUP(16,$H$14:$CU$30,3,FALSE),0)</f>
        <v>17.5</v>
      </c>
      <c r="E29" s="423">
        <f>IF(COUNTIF($H$14:$H$30,16),VLOOKUP(16,$H$14:$CU$30,4,FALSE),0)</f>
        <v>22.75</v>
      </c>
      <c r="F29" s="426">
        <f ca="1">IF(COUNTIF($H$14:$H$30,16),VLOOKUP(16,$H$14:$CU$30,92,FALSE),0)</f>
        <v>6359.875</v>
      </c>
      <c r="G29" s="436">
        <f ca="1">IF(COUNTIF($H$14:$H$30,16),VLOOKUP(16,$H$14:$CW$30,94,FALSE),0)</f>
        <v>356</v>
      </c>
      <c r="H29" s="787"/>
      <c r="I29" s="888">
        <f>IF(H29=0,0,LOOKUP(H29,ﾃﾞｰﾀ入力!$C$3:'ﾃﾞｰﾀ入力'!$C$40,ﾃﾞｰﾀ入力!$D$3:'ﾃﾞｰﾀ入力'!$D$40))</f>
        <v>0</v>
      </c>
      <c r="J29" s="794"/>
      <c r="K29" s="795"/>
      <c r="L29" s="632">
        <f t="shared" ref="L29:AQ29" si="52">IF(AND(L$12&gt;=$J$29,L$12&lt;$K$29),"*",0)</f>
        <v>0</v>
      </c>
      <c r="M29" s="626">
        <f t="shared" si="52"/>
        <v>0</v>
      </c>
      <c r="N29" s="627">
        <f t="shared" si="52"/>
        <v>0</v>
      </c>
      <c r="O29" s="628">
        <f t="shared" si="52"/>
        <v>0</v>
      </c>
      <c r="P29" s="537">
        <f t="shared" si="52"/>
        <v>0</v>
      </c>
      <c r="Q29" s="539">
        <f t="shared" si="52"/>
        <v>0</v>
      </c>
      <c r="R29" s="541">
        <f t="shared" si="52"/>
        <v>0</v>
      </c>
      <c r="S29" s="539">
        <f t="shared" si="52"/>
        <v>0</v>
      </c>
      <c r="T29" s="537">
        <f t="shared" si="52"/>
        <v>0</v>
      </c>
      <c r="U29" s="538">
        <f t="shared" si="52"/>
        <v>0</v>
      </c>
      <c r="V29" s="539">
        <f t="shared" si="52"/>
        <v>0</v>
      </c>
      <c r="W29" s="540">
        <f t="shared" si="52"/>
        <v>0</v>
      </c>
      <c r="X29" s="539">
        <f t="shared" si="52"/>
        <v>0</v>
      </c>
      <c r="Y29" s="539">
        <f t="shared" si="52"/>
        <v>0</v>
      </c>
      <c r="Z29" s="541">
        <f t="shared" si="52"/>
        <v>0</v>
      </c>
      <c r="AA29" s="539">
        <f t="shared" si="52"/>
        <v>0</v>
      </c>
      <c r="AB29" s="537">
        <f t="shared" si="52"/>
        <v>0</v>
      </c>
      <c r="AC29" s="538">
        <f t="shared" si="52"/>
        <v>0</v>
      </c>
      <c r="AD29" s="539">
        <f t="shared" si="52"/>
        <v>0</v>
      </c>
      <c r="AE29" s="540">
        <f t="shared" si="52"/>
        <v>0</v>
      </c>
      <c r="AF29" s="539">
        <f t="shared" si="52"/>
        <v>0</v>
      </c>
      <c r="AG29" s="539">
        <f t="shared" si="52"/>
        <v>0</v>
      </c>
      <c r="AH29" s="541">
        <f t="shared" si="52"/>
        <v>0</v>
      </c>
      <c r="AI29" s="539">
        <f t="shared" si="52"/>
        <v>0</v>
      </c>
      <c r="AJ29" s="537">
        <f t="shared" si="52"/>
        <v>0</v>
      </c>
      <c r="AK29" s="538">
        <f t="shared" si="52"/>
        <v>0</v>
      </c>
      <c r="AL29" s="539">
        <f t="shared" si="52"/>
        <v>0</v>
      </c>
      <c r="AM29" s="540">
        <f t="shared" si="52"/>
        <v>0</v>
      </c>
      <c r="AN29" s="539">
        <f t="shared" si="52"/>
        <v>0</v>
      </c>
      <c r="AO29" s="539">
        <f t="shared" si="52"/>
        <v>0</v>
      </c>
      <c r="AP29" s="541">
        <f t="shared" si="52"/>
        <v>0</v>
      </c>
      <c r="AQ29" s="539">
        <f t="shared" si="52"/>
        <v>0</v>
      </c>
      <c r="AR29" s="537">
        <f t="shared" ref="AR29:BW29" si="53">IF(AND(AR$12&gt;=$J$29,AR$12&lt;$K$29),"*",0)</f>
        <v>0</v>
      </c>
      <c r="AS29" s="538">
        <f t="shared" si="53"/>
        <v>0</v>
      </c>
      <c r="AT29" s="539">
        <f t="shared" si="53"/>
        <v>0</v>
      </c>
      <c r="AU29" s="540">
        <f t="shared" si="53"/>
        <v>0</v>
      </c>
      <c r="AV29" s="539">
        <f t="shared" si="53"/>
        <v>0</v>
      </c>
      <c r="AW29" s="539">
        <f t="shared" si="53"/>
        <v>0</v>
      </c>
      <c r="AX29" s="541">
        <f t="shared" si="53"/>
        <v>0</v>
      </c>
      <c r="AY29" s="539">
        <f t="shared" si="53"/>
        <v>0</v>
      </c>
      <c r="AZ29" s="537">
        <f t="shared" si="53"/>
        <v>0</v>
      </c>
      <c r="BA29" s="538">
        <f t="shared" si="53"/>
        <v>0</v>
      </c>
      <c r="BB29" s="539">
        <f t="shared" si="53"/>
        <v>0</v>
      </c>
      <c r="BC29" s="540">
        <f t="shared" si="53"/>
        <v>0</v>
      </c>
      <c r="BD29" s="539">
        <f t="shared" si="53"/>
        <v>0</v>
      </c>
      <c r="BE29" s="539">
        <f t="shared" si="53"/>
        <v>0</v>
      </c>
      <c r="BF29" s="541">
        <f t="shared" si="53"/>
        <v>0</v>
      </c>
      <c r="BG29" s="539">
        <f t="shared" si="53"/>
        <v>0</v>
      </c>
      <c r="BH29" s="537">
        <f t="shared" si="53"/>
        <v>0</v>
      </c>
      <c r="BI29" s="538">
        <f t="shared" si="53"/>
        <v>0</v>
      </c>
      <c r="BJ29" s="539">
        <f t="shared" si="53"/>
        <v>0</v>
      </c>
      <c r="BK29" s="540">
        <f t="shared" si="53"/>
        <v>0</v>
      </c>
      <c r="BL29" s="539">
        <f t="shared" si="53"/>
        <v>0</v>
      </c>
      <c r="BM29" s="539">
        <f t="shared" si="53"/>
        <v>0</v>
      </c>
      <c r="BN29" s="541">
        <f t="shared" si="53"/>
        <v>0</v>
      </c>
      <c r="BO29" s="539">
        <f t="shared" si="53"/>
        <v>0</v>
      </c>
      <c r="BP29" s="537">
        <f t="shared" si="53"/>
        <v>0</v>
      </c>
      <c r="BQ29" s="538">
        <f t="shared" si="53"/>
        <v>0</v>
      </c>
      <c r="BR29" s="539">
        <f t="shared" si="53"/>
        <v>0</v>
      </c>
      <c r="BS29" s="540">
        <f t="shared" si="53"/>
        <v>0</v>
      </c>
      <c r="BT29" s="539">
        <f t="shared" si="53"/>
        <v>0</v>
      </c>
      <c r="BU29" s="539">
        <f t="shared" si="53"/>
        <v>0</v>
      </c>
      <c r="BV29" s="541">
        <f t="shared" si="53"/>
        <v>0</v>
      </c>
      <c r="BW29" s="539">
        <f t="shared" si="53"/>
        <v>0</v>
      </c>
      <c r="BX29" s="537">
        <f t="shared" ref="BX29:CM29" si="54">IF(AND(BX$12&gt;=$J$29,BX$12&lt;$K$29),"*",0)</f>
        <v>0</v>
      </c>
      <c r="BY29" s="538">
        <f t="shared" si="54"/>
        <v>0</v>
      </c>
      <c r="BZ29" s="539">
        <f t="shared" si="54"/>
        <v>0</v>
      </c>
      <c r="CA29" s="540">
        <f t="shared" si="54"/>
        <v>0</v>
      </c>
      <c r="CB29" s="539">
        <f t="shared" si="54"/>
        <v>0</v>
      </c>
      <c r="CC29" s="539">
        <f t="shared" si="54"/>
        <v>0</v>
      </c>
      <c r="CD29" s="541">
        <f t="shared" si="54"/>
        <v>0</v>
      </c>
      <c r="CE29" s="539">
        <f t="shared" si="54"/>
        <v>0</v>
      </c>
      <c r="CF29" s="537">
        <f t="shared" si="54"/>
        <v>0</v>
      </c>
      <c r="CG29" s="538">
        <f t="shared" si="54"/>
        <v>0</v>
      </c>
      <c r="CH29" s="539">
        <f t="shared" si="54"/>
        <v>0</v>
      </c>
      <c r="CI29" s="540">
        <f t="shared" si="54"/>
        <v>0</v>
      </c>
      <c r="CJ29" s="539">
        <f t="shared" si="54"/>
        <v>0</v>
      </c>
      <c r="CK29" s="539">
        <f t="shared" si="54"/>
        <v>0</v>
      </c>
      <c r="CL29" s="541">
        <f t="shared" si="54"/>
        <v>0</v>
      </c>
      <c r="CM29" s="289">
        <f t="shared" si="54"/>
        <v>0</v>
      </c>
      <c r="CN29" s="1128">
        <f t="shared" si="4"/>
        <v>0</v>
      </c>
      <c r="CO29" s="1129"/>
      <c r="CP29" s="1123">
        <f>IF(CN29=0,0,LOOKUP(CN29,ﾃﾞｰﾀ入力!$AR$13:'ﾃﾞｰﾀ入力'!$AR$34,ﾃﾞｰﾀ入力!$AS$13:'ﾃﾞｰﾀ入力'!$AS$34))</f>
        <v>0</v>
      </c>
      <c r="CQ29" s="1123"/>
      <c r="CR29" s="294">
        <f t="shared" si="5"/>
        <v>0</v>
      </c>
      <c r="CS29" s="294">
        <f t="shared" si="6"/>
        <v>0</v>
      </c>
      <c r="CT29" s="294">
        <f t="shared" si="7"/>
        <v>0</v>
      </c>
      <c r="CU29" s="295">
        <f t="shared" si="12"/>
        <v>0</v>
      </c>
      <c r="CV29" s="296">
        <f>IF(H29=0,0,LOOKUP(H29,ﾃﾞｰﾀ入力!$C$3:'ﾃﾞｰﾀ入力'!$C$52,ﾃﾞｰﾀ入力!$E$3:'ﾃﾞｰﾀ入力'!$E$51))</f>
        <v>0</v>
      </c>
      <c r="CW29" s="297">
        <f>IF(H29=0,0,LOOKUP(H29,ﾃﾞｰﾀ入力!$C$3:'ﾃﾞｰﾀ入力'!$C$52,ﾃﾞｰﾀ入力!$F$3:'ﾃﾞｰﾀ入力'!$F$51))</f>
        <v>0</v>
      </c>
      <c r="CY29" s="69"/>
      <c r="CZ29" s="69"/>
      <c r="DA29" s="69"/>
    </row>
    <row r="30" spans="1:105" ht="22.5" customHeight="1" thickBot="1">
      <c r="A30" s="443">
        <f t="shared" si="8"/>
        <v>17</v>
      </c>
      <c r="B30" s="269" t="str">
        <f>ｼﾌﾄ原本!C21</f>
        <v>S.U</v>
      </c>
      <c r="C30" s="780" t="str">
        <f>ｼﾌﾄ原本!AH21</f>
        <v>X</v>
      </c>
      <c r="D30" s="435">
        <f>IF(COUNTIF($H$14:$H$30,17),VLOOKUP(17,$H$14:$CU$30,3,FALSE),0)</f>
        <v>0</v>
      </c>
      <c r="E30" s="423">
        <f>IF(COUNTIF($H$14:$H$30,17),VLOOKUP(17,$H$14:$CU$30,4,FALSE),0)</f>
        <v>0</v>
      </c>
      <c r="F30" s="426">
        <f>IF(COUNTIF($H$14:$H$30,17),VLOOKUP(17,$H$14:$CU$30,92,FALSE),0)</f>
        <v>0</v>
      </c>
      <c r="G30" s="436">
        <f>IF(COUNTIF($H$14:$H$30,17),VLOOKUP(17,$H$14:$CW$30,94,FALSE),0)</f>
        <v>0</v>
      </c>
      <c r="H30" s="787"/>
      <c r="I30" s="889">
        <f>IF(H30=0,0,LOOKUP(H30,ﾃﾞｰﾀ入力!$C$3:'ﾃﾞｰﾀ入力'!$C$40,ﾃﾞｰﾀ入力!$D$3:'ﾃﾞｰﾀ入力'!$D$40))</f>
        <v>0</v>
      </c>
      <c r="J30" s="796"/>
      <c r="K30" s="797"/>
      <c r="L30" s="657">
        <f t="shared" ref="L30:AQ30" si="55">IF(AND(L12&gt;=$J$30,L12&lt;$K$30),"*",0)</f>
        <v>0</v>
      </c>
      <c r="M30" s="658">
        <f t="shared" si="55"/>
        <v>0</v>
      </c>
      <c r="N30" s="659">
        <f t="shared" si="55"/>
        <v>0</v>
      </c>
      <c r="O30" s="660">
        <f t="shared" si="55"/>
        <v>0</v>
      </c>
      <c r="P30" s="552">
        <f t="shared" si="55"/>
        <v>0</v>
      </c>
      <c r="Q30" s="651">
        <f t="shared" si="55"/>
        <v>0</v>
      </c>
      <c r="R30" s="652">
        <f t="shared" si="55"/>
        <v>0</v>
      </c>
      <c r="S30" s="651">
        <f t="shared" si="55"/>
        <v>0</v>
      </c>
      <c r="T30" s="653">
        <f t="shared" si="55"/>
        <v>0</v>
      </c>
      <c r="U30" s="654">
        <f t="shared" si="55"/>
        <v>0</v>
      </c>
      <c r="V30" s="651">
        <f t="shared" si="55"/>
        <v>0</v>
      </c>
      <c r="W30" s="650">
        <f t="shared" si="55"/>
        <v>0</v>
      </c>
      <c r="X30" s="651">
        <f t="shared" si="55"/>
        <v>0</v>
      </c>
      <c r="Y30" s="651">
        <f t="shared" si="55"/>
        <v>0</v>
      </c>
      <c r="Z30" s="652">
        <f t="shared" si="55"/>
        <v>0</v>
      </c>
      <c r="AA30" s="651">
        <f t="shared" si="55"/>
        <v>0</v>
      </c>
      <c r="AB30" s="653">
        <f t="shared" si="55"/>
        <v>0</v>
      </c>
      <c r="AC30" s="654">
        <f t="shared" si="55"/>
        <v>0</v>
      </c>
      <c r="AD30" s="651">
        <f t="shared" si="55"/>
        <v>0</v>
      </c>
      <c r="AE30" s="650">
        <f t="shared" si="55"/>
        <v>0</v>
      </c>
      <c r="AF30" s="651">
        <f t="shared" si="55"/>
        <v>0</v>
      </c>
      <c r="AG30" s="651">
        <f t="shared" si="55"/>
        <v>0</v>
      </c>
      <c r="AH30" s="652">
        <f t="shared" si="55"/>
        <v>0</v>
      </c>
      <c r="AI30" s="651">
        <f t="shared" si="55"/>
        <v>0</v>
      </c>
      <c r="AJ30" s="653">
        <f t="shared" si="55"/>
        <v>0</v>
      </c>
      <c r="AK30" s="654">
        <f t="shared" si="55"/>
        <v>0</v>
      </c>
      <c r="AL30" s="651">
        <f t="shared" si="55"/>
        <v>0</v>
      </c>
      <c r="AM30" s="650">
        <f t="shared" si="55"/>
        <v>0</v>
      </c>
      <c r="AN30" s="651">
        <f t="shared" si="55"/>
        <v>0</v>
      </c>
      <c r="AO30" s="651">
        <f t="shared" si="55"/>
        <v>0</v>
      </c>
      <c r="AP30" s="652">
        <f t="shared" si="55"/>
        <v>0</v>
      </c>
      <c r="AQ30" s="651">
        <f t="shared" si="55"/>
        <v>0</v>
      </c>
      <c r="AR30" s="653">
        <f t="shared" ref="AR30:BW30" si="56">IF(AND(AR12&gt;=$J$30,AR12&lt;$K$30),"*",0)</f>
        <v>0</v>
      </c>
      <c r="AS30" s="654">
        <f t="shared" si="56"/>
        <v>0</v>
      </c>
      <c r="AT30" s="651">
        <f t="shared" si="56"/>
        <v>0</v>
      </c>
      <c r="AU30" s="650">
        <f t="shared" si="56"/>
        <v>0</v>
      </c>
      <c r="AV30" s="651">
        <f t="shared" si="56"/>
        <v>0</v>
      </c>
      <c r="AW30" s="651">
        <f t="shared" si="56"/>
        <v>0</v>
      </c>
      <c r="AX30" s="652">
        <f t="shared" si="56"/>
        <v>0</v>
      </c>
      <c r="AY30" s="651">
        <f t="shared" si="56"/>
        <v>0</v>
      </c>
      <c r="AZ30" s="653">
        <f t="shared" si="56"/>
        <v>0</v>
      </c>
      <c r="BA30" s="654">
        <f t="shared" si="56"/>
        <v>0</v>
      </c>
      <c r="BB30" s="651">
        <f t="shared" si="56"/>
        <v>0</v>
      </c>
      <c r="BC30" s="650">
        <f t="shared" si="56"/>
        <v>0</v>
      </c>
      <c r="BD30" s="651">
        <f t="shared" si="56"/>
        <v>0</v>
      </c>
      <c r="BE30" s="651">
        <f t="shared" si="56"/>
        <v>0</v>
      </c>
      <c r="BF30" s="652">
        <f t="shared" si="56"/>
        <v>0</v>
      </c>
      <c r="BG30" s="651">
        <f t="shared" si="56"/>
        <v>0</v>
      </c>
      <c r="BH30" s="653">
        <f t="shared" si="56"/>
        <v>0</v>
      </c>
      <c r="BI30" s="654">
        <f t="shared" si="56"/>
        <v>0</v>
      </c>
      <c r="BJ30" s="651">
        <f t="shared" si="56"/>
        <v>0</v>
      </c>
      <c r="BK30" s="650">
        <f t="shared" si="56"/>
        <v>0</v>
      </c>
      <c r="BL30" s="651">
        <f t="shared" si="56"/>
        <v>0</v>
      </c>
      <c r="BM30" s="651">
        <f t="shared" si="56"/>
        <v>0</v>
      </c>
      <c r="BN30" s="652">
        <f t="shared" si="56"/>
        <v>0</v>
      </c>
      <c r="BO30" s="651">
        <f t="shared" si="56"/>
        <v>0</v>
      </c>
      <c r="BP30" s="653">
        <f t="shared" si="56"/>
        <v>0</v>
      </c>
      <c r="BQ30" s="654">
        <f t="shared" si="56"/>
        <v>0</v>
      </c>
      <c r="BR30" s="651">
        <f t="shared" si="56"/>
        <v>0</v>
      </c>
      <c r="BS30" s="650">
        <f t="shared" si="56"/>
        <v>0</v>
      </c>
      <c r="BT30" s="651">
        <f t="shared" si="56"/>
        <v>0</v>
      </c>
      <c r="BU30" s="651">
        <f t="shared" si="56"/>
        <v>0</v>
      </c>
      <c r="BV30" s="652">
        <f t="shared" si="56"/>
        <v>0</v>
      </c>
      <c r="BW30" s="651">
        <f t="shared" si="56"/>
        <v>0</v>
      </c>
      <c r="BX30" s="653">
        <f t="shared" ref="BX30:CM30" si="57">IF(AND(BX12&gt;=$J$30,BX12&lt;$K$30),"*",0)</f>
        <v>0</v>
      </c>
      <c r="BY30" s="654">
        <f t="shared" si="57"/>
        <v>0</v>
      </c>
      <c r="BZ30" s="651">
        <f t="shared" si="57"/>
        <v>0</v>
      </c>
      <c r="CA30" s="650">
        <f t="shared" si="57"/>
        <v>0</v>
      </c>
      <c r="CB30" s="651">
        <f t="shared" si="57"/>
        <v>0</v>
      </c>
      <c r="CC30" s="651">
        <f t="shared" si="57"/>
        <v>0</v>
      </c>
      <c r="CD30" s="652">
        <f t="shared" si="57"/>
        <v>0</v>
      </c>
      <c r="CE30" s="651">
        <f t="shared" si="57"/>
        <v>0</v>
      </c>
      <c r="CF30" s="653">
        <f t="shared" si="57"/>
        <v>0</v>
      </c>
      <c r="CG30" s="654">
        <f t="shared" si="57"/>
        <v>0</v>
      </c>
      <c r="CH30" s="651">
        <f t="shared" si="57"/>
        <v>0</v>
      </c>
      <c r="CI30" s="650">
        <f t="shared" si="57"/>
        <v>0</v>
      </c>
      <c r="CJ30" s="651">
        <f t="shared" si="57"/>
        <v>0</v>
      </c>
      <c r="CK30" s="651">
        <f t="shared" si="57"/>
        <v>0</v>
      </c>
      <c r="CL30" s="652">
        <f t="shared" si="57"/>
        <v>0</v>
      </c>
      <c r="CM30" s="302">
        <f t="shared" si="57"/>
        <v>0</v>
      </c>
      <c r="CN30" s="1393">
        <f t="shared" si="4"/>
        <v>0</v>
      </c>
      <c r="CO30" s="1394"/>
      <c r="CP30" s="1392">
        <f>IF(CN30=0,0,LOOKUP(CN30,ﾃﾞｰﾀ入力!$AR$13:'ﾃﾞｰﾀ入力'!$AR$34,ﾃﾞｰﾀ入力!$AS$13:'ﾃﾞｰﾀ入力'!$AS$34))</f>
        <v>0</v>
      </c>
      <c r="CQ30" s="1392"/>
      <c r="CR30" s="307">
        <f t="shared" si="5"/>
        <v>0</v>
      </c>
      <c r="CS30" s="307">
        <f t="shared" si="6"/>
        <v>0</v>
      </c>
      <c r="CT30" s="307">
        <f t="shared" si="7"/>
        <v>0</v>
      </c>
      <c r="CU30" s="308">
        <f t="shared" si="12"/>
        <v>0</v>
      </c>
      <c r="CV30" s="309">
        <f>IF(H30=0,0,LOOKUP(H30,ﾃﾞｰﾀ入力!$C$3:'ﾃﾞｰﾀ入力'!$C$52,ﾃﾞｰﾀ入力!$E$3:'ﾃﾞｰﾀ入力'!$E$51))</f>
        <v>0</v>
      </c>
      <c r="CW30" s="310">
        <f>IF(H30=0,0,LOOKUP(H30,ﾃﾞｰﾀ入力!$C$3:'ﾃﾞｰﾀ入力'!$C$52,ﾃﾞｰﾀ入力!$F$3:'ﾃﾞｰﾀ入力'!$F$51))</f>
        <v>0</v>
      </c>
      <c r="CY30" s="69"/>
      <c r="CZ30" s="69"/>
      <c r="DA30" s="69"/>
    </row>
    <row r="31" spans="1:105" ht="22.5" customHeight="1" thickBot="1">
      <c r="A31" s="443">
        <f t="shared" si="8"/>
        <v>18</v>
      </c>
      <c r="B31" s="269" t="str">
        <f>ｼﾌﾄ原本!C22</f>
        <v>A.A</v>
      </c>
      <c r="C31" s="782" t="str">
        <f>ｼﾌﾄ原本!AH22</f>
        <v>X</v>
      </c>
      <c r="D31" s="435">
        <f>IF(COUNTIF($H$14:$H$30,18),VLOOKUP(18,$H$14:$CU$30,3,FALSE),0)</f>
        <v>0</v>
      </c>
      <c r="E31" s="429">
        <f>IF(COUNTIF($H$14:$H$30,18),VLOOKUP(18,$H$14:$CU$30,4,FALSE),0)</f>
        <v>0</v>
      </c>
      <c r="F31" s="430">
        <f>IF(COUNTIF($H$14:$H$30,18),VLOOKUP(18,$H$14:$CU$30,92,FALSE),0)</f>
        <v>0</v>
      </c>
      <c r="G31" s="431">
        <f>IF(COUNTIF($H$14:$H$30,18),VLOOKUP(18,$H$14:$CW$30,94,FALSE),0)</f>
        <v>0</v>
      </c>
      <c r="I31" s="890">
        <f>COUNT(H14:H30)</f>
        <v>7</v>
      </c>
      <c r="J31" s="847" t="s">
        <v>187</v>
      </c>
      <c r="K31" s="848"/>
      <c r="L31" s="1391">
        <f>(68-COUNT(L$14:O$30))/4</f>
        <v>0</v>
      </c>
      <c r="M31" s="1391"/>
      <c r="N31" s="1391"/>
      <c r="O31" s="1391"/>
      <c r="P31" s="1391">
        <f>(68-COUNT(P$14:S$30))/4</f>
        <v>0.5</v>
      </c>
      <c r="Q31" s="1391"/>
      <c r="R31" s="1391"/>
      <c r="S31" s="1391"/>
      <c r="T31" s="1391">
        <f>(68-COUNT(T$14:W$30))/4</f>
        <v>2</v>
      </c>
      <c r="U31" s="1391"/>
      <c r="V31" s="1391"/>
      <c r="W31" s="1391"/>
      <c r="X31" s="1391">
        <f>(68-COUNT(X$14:AA$30))/4</f>
        <v>2</v>
      </c>
      <c r="Y31" s="1391"/>
      <c r="Z31" s="1391"/>
      <c r="AA31" s="1391"/>
      <c r="AB31" s="1391">
        <f>(68-COUNT(AB$14:AE$30))/4</f>
        <v>3</v>
      </c>
      <c r="AC31" s="1391"/>
      <c r="AD31" s="1391"/>
      <c r="AE31" s="1391"/>
      <c r="AF31" s="1391">
        <f>(68-COUNT(AF$14:AI$30))/4</f>
        <v>3</v>
      </c>
      <c r="AG31" s="1391"/>
      <c r="AH31" s="1391"/>
      <c r="AI31" s="1391"/>
      <c r="AJ31" s="1391">
        <f>(68-COUNT(AJ$14:AM$30))/4</f>
        <v>4</v>
      </c>
      <c r="AK31" s="1391"/>
      <c r="AL31" s="1391"/>
      <c r="AM31" s="1391"/>
      <c r="AN31" s="1391">
        <f>(68-COUNT(AN$14:AQ$30))/4</f>
        <v>4</v>
      </c>
      <c r="AO31" s="1391"/>
      <c r="AP31" s="1391"/>
      <c r="AQ31" s="1391"/>
      <c r="AR31" s="1391">
        <f>(68-COUNT(AR$14:AU$30))/4</f>
        <v>5</v>
      </c>
      <c r="AS31" s="1391"/>
      <c r="AT31" s="1391"/>
      <c r="AU31" s="1391"/>
      <c r="AV31" s="1391">
        <f>(68-COUNT(AV$14:AY$30))/4</f>
        <v>5</v>
      </c>
      <c r="AW31" s="1391"/>
      <c r="AX31" s="1391"/>
      <c r="AY31" s="1391"/>
      <c r="AZ31" s="1391">
        <f>(68-COUNT(AZ$14:BC$30))/4</f>
        <v>5</v>
      </c>
      <c r="BA31" s="1391"/>
      <c r="BB31" s="1391"/>
      <c r="BC31" s="1391"/>
      <c r="BD31" s="1391">
        <f>(68-COUNT(BD$14:BG$30))/4</f>
        <v>4</v>
      </c>
      <c r="BE31" s="1391"/>
      <c r="BF31" s="1391"/>
      <c r="BG31" s="1391"/>
      <c r="BH31" s="1391">
        <f>(68-COUNT(BH$14:BK$30))/4</f>
        <v>4.5</v>
      </c>
      <c r="BI31" s="1391"/>
      <c r="BJ31" s="1391"/>
      <c r="BK31" s="1391"/>
      <c r="BL31" s="1391">
        <f>(68-COUNT(BL$14:BO$30))/4</f>
        <v>3</v>
      </c>
      <c r="BM31" s="1391"/>
      <c r="BN31" s="1391"/>
      <c r="BO31" s="1391"/>
      <c r="BP31" s="1391">
        <f>(68-COUNT(BP$14:BS$30))/4</f>
        <v>3</v>
      </c>
      <c r="BQ31" s="1391"/>
      <c r="BR31" s="1391"/>
      <c r="BS31" s="1391"/>
      <c r="BT31" s="1391">
        <f>(68-COUNT(BT$14:BW$30))/4</f>
        <v>3</v>
      </c>
      <c r="BU31" s="1391"/>
      <c r="BV31" s="1391"/>
      <c r="BW31" s="1391"/>
      <c r="BX31" s="1391">
        <f>(68-COUNT(BX$14:CA$30))/4</f>
        <v>3</v>
      </c>
      <c r="BY31" s="1391"/>
      <c r="BZ31" s="1391"/>
      <c r="CA31" s="1391"/>
      <c r="CB31" s="1391">
        <f>(68-COUNT(CB$14:CE$30))/4</f>
        <v>2.25</v>
      </c>
      <c r="CC31" s="1391"/>
      <c r="CD31" s="1391"/>
      <c r="CE31" s="1391"/>
      <c r="CF31" s="1391">
        <f>(68-COUNT(CF$14:CI$30))/4</f>
        <v>0</v>
      </c>
      <c r="CG31" s="1391"/>
      <c r="CH31" s="1391"/>
      <c r="CI31" s="1391"/>
      <c r="CJ31" s="1391">
        <f>(68-COUNT(CJ$14:CM$30))/4</f>
        <v>0</v>
      </c>
      <c r="CK31" s="1391"/>
      <c r="CL31" s="1391"/>
      <c r="CM31" s="1395"/>
      <c r="CN31" s="1159">
        <f>SUM(CN14:CN30)</f>
        <v>56.25</v>
      </c>
      <c r="CO31" s="1160"/>
      <c r="CP31" s="1141">
        <f>SUM(CP14:CP30)</f>
        <v>50.5</v>
      </c>
      <c r="CQ31" s="1141"/>
      <c r="CR31" s="312">
        <f>SUM(CR14:CR30)</f>
        <v>2.5</v>
      </c>
      <c r="CS31" s="312">
        <f>SUM(CS14:CS30)</f>
        <v>2.25</v>
      </c>
      <c r="CT31" s="312">
        <f>SUM(CT14:CT30)</f>
        <v>0.5</v>
      </c>
      <c r="CU31" s="313">
        <f ca="1">SUM(CU14:CU30)</f>
        <v>71947.75</v>
      </c>
      <c r="CV31" s="314"/>
      <c r="CW31" s="315">
        <f ca="1">SUM(CW14:CW30)</f>
        <v>3673</v>
      </c>
      <c r="CY31" s="69"/>
      <c r="CZ31" s="69"/>
      <c r="DA31" s="69"/>
    </row>
    <row r="32" spans="1:105" ht="22.5" customHeight="1" thickBot="1">
      <c r="A32" s="443">
        <f t="shared" si="8"/>
        <v>19</v>
      </c>
      <c r="B32" s="269" t="str">
        <f>ｼﾌﾄ原本!C23</f>
        <v>E.U</v>
      </c>
      <c r="C32" s="780" t="str">
        <f>ｼﾌﾄ原本!AH23</f>
        <v>X</v>
      </c>
      <c r="D32" s="435">
        <f>IF(COUNTIF($H$14:$H$30,19),VLOOKUP(19,$H$14:$CU$30,3,FALSE),0)</f>
        <v>0</v>
      </c>
      <c r="E32" s="429">
        <f>IF(COUNTIF($H$14:$H$30,19),VLOOKUP(19,$H$14:$CU$30,4,FALSE),0)</f>
        <v>0</v>
      </c>
      <c r="F32" s="430">
        <f>IF(COUNTIF($H$14:$H$30,19),VLOOKUP(19,$H$14:$CU$30,92,FALSE),0)</f>
        <v>0</v>
      </c>
      <c r="G32" s="431">
        <f>IF(COUNTIF($H$14:$H$30,19),VLOOKUP(19,$H$14:$CW$30,94,FALSE),0)</f>
        <v>0</v>
      </c>
      <c r="I32" s="891"/>
      <c r="J32" s="1496" t="s">
        <v>188</v>
      </c>
      <c r="K32" s="1497"/>
      <c r="L32" s="1300" t="str">
        <f>IF(ISERROR(L3*1000/(L31-L8-L10)),"",(L3*1000/(L31-L8-L10)))</f>
        <v/>
      </c>
      <c r="M32" s="1300"/>
      <c r="N32" s="1300"/>
      <c r="O32" s="1300"/>
      <c r="P32" s="1300">
        <f>IF(ISERROR(P3*1000/(P31-P8-P10)),"",(P3*1000/(P31-P8-P10)))</f>
        <v>0</v>
      </c>
      <c r="Q32" s="1300"/>
      <c r="R32" s="1300"/>
      <c r="S32" s="1300"/>
      <c r="T32" s="1300">
        <f>IF(ISERROR(T3*1000/(T31-T8-T10)),"",(T3*1000/(T31-T8-T10)))</f>
        <v>0</v>
      </c>
      <c r="U32" s="1300"/>
      <c r="V32" s="1300"/>
      <c r="W32" s="1300"/>
      <c r="X32" s="1300">
        <f>IF(ISERROR(X3*1000/(X31-X8-X10)),"",X3*1000/(X31-X8-X10))</f>
        <v>3500</v>
      </c>
      <c r="Y32" s="1300"/>
      <c r="Z32" s="1300"/>
      <c r="AA32" s="1300"/>
      <c r="AB32" s="1300">
        <f>IF(ISERROR(AB3*1000/(AB31-AB8-AB10)),"",AB3*1000/(AB31-AB8-AB10))</f>
        <v>4333.333333333333</v>
      </c>
      <c r="AC32" s="1300"/>
      <c r="AD32" s="1300"/>
      <c r="AE32" s="1300"/>
      <c r="AF32" s="1300">
        <f>IF(ISERROR(AF3*1000/(AF31-AF8-AF10)),"",AF3*1000/(AF31-AF8-AF10))</f>
        <v>4333.333333333333</v>
      </c>
      <c r="AG32" s="1300"/>
      <c r="AH32" s="1300"/>
      <c r="AI32" s="1300"/>
      <c r="AJ32" s="1300">
        <f>IF(ISERROR(AJ3*1000/(AJ31-AJ8-AJ10)),"",AJ3*1000/(AJ31-AJ8-AJ10))</f>
        <v>4500</v>
      </c>
      <c r="AK32" s="1300"/>
      <c r="AL32" s="1300"/>
      <c r="AM32" s="1300"/>
      <c r="AN32" s="1300">
        <f>IF(ISERROR(AN3*1000/(AN31-AN8-AN10)),"",AN3*1000/(AN31-AN8-AN10))</f>
        <v>7000</v>
      </c>
      <c r="AO32" s="1300"/>
      <c r="AP32" s="1300"/>
      <c r="AQ32" s="1300"/>
      <c r="AR32" s="1300">
        <f>IF(ISERROR(AR3*1000/(AR31-AR8-AR10)),"",AR3*1000/(AR31-AR8-AR10))</f>
        <v>6200</v>
      </c>
      <c r="AS32" s="1300"/>
      <c r="AT32" s="1300"/>
      <c r="AU32" s="1300"/>
      <c r="AV32" s="1300">
        <f>IF(ISERROR(AV3*1000/(AV31-AV8-AV10)),"",AV3*1000/(AV31-AV8-AV10))</f>
        <v>6000</v>
      </c>
      <c r="AW32" s="1300"/>
      <c r="AX32" s="1300"/>
      <c r="AY32" s="1300"/>
      <c r="AZ32" s="1300">
        <f>IF(ISERROR(AZ3*1000/(AZ31-AZ8-AZ10)),"",AZ3*1000/(AZ31-AZ8-AZ10))</f>
        <v>6400</v>
      </c>
      <c r="BA32" s="1300"/>
      <c r="BB32" s="1300"/>
      <c r="BC32" s="1300"/>
      <c r="BD32" s="1300">
        <f>IF(ISERROR(BD3*1000/(BD31-BD8-BD10)),"",BD3*1000/(BD31-BD8-BD10))</f>
        <v>7500</v>
      </c>
      <c r="BE32" s="1300"/>
      <c r="BF32" s="1300"/>
      <c r="BG32" s="1300"/>
      <c r="BH32" s="1300">
        <f>IF(ISERROR(BH3*1000/(BH31-BH8-BH10)),"",BH3*1000/(BH31-BH8-BH10))</f>
        <v>4666.666666666667</v>
      </c>
      <c r="BI32" s="1300"/>
      <c r="BJ32" s="1300"/>
      <c r="BK32" s="1300"/>
      <c r="BL32" s="1300">
        <f>IF(ISERROR(BL3*1000/(BL31-BL8-BL10)),"",BL3*1000/(BL31-BL8-BL10))</f>
        <v>5000</v>
      </c>
      <c r="BM32" s="1300"/>
      <c r="BN32" s="1300"/>
      <c r="BO32" s="1300"/>
      <c r="BP32" s="1300">
        <f>IF(ISERROR(BP3*1000/(BP31-BP8-BP10)),"",BP3*1000/(BP31-BP8-BP10))</f>
        <v>5333.333333333333</v>
      </c>
      <c r="BQ32" s="1300"/>
      <c r="BR32" s="1300"/>
      <c r="BS32" s="1300"/>
      <c r="BT32" s="1300">
        <f>IF(ISERROR(BT3*1000/(BT31-BT8-BT10)),"",BT3*1000/(BT31-BT8-BT10))</f>
        <v>4000</v>
      </c>
      <c r="BU32" s="1300"/>
      <c r="BV32" s="1300"/>
      <c r="BW32" s="1300"/>
      <c r="BX32" s="1300">
        <f>IF(ISERROR(BX3*1000/(BX31-BX8-BX10)),"",BX3*1000/(BX31-BX8-BX10))</f>
        <v>1333.3333333333333</v>
      </c>
      <c r="BY32" s="1300"/>
      <c r="BZ32" s="1300"/>
      <c r="CA32" s="1300"/>
      <c r="CB32" s="1300">
        <f>IF(ISERROR(CB3*1000/(CB31-CB8-CB10)),"",CB3*1000/(CB31-CB8-CB10))</f>
        <v>0</v>
      </c>
      <c r="CC32" s="1300"/>
      <c r="CD32" s="1300"/>
      <c r="CE32" s="1300"/>
      <c r="CF32" s="1300" t="str">
        <f>IF(ISERROR(CF3*1000/(CF31-CF8-CF10)),"",(CF3*1000/(CF31-CF8-CF10)))</f>
        <v/>
      </c>
      <c r="CG32" s="1300"/>
      <c r="CH32" s="1300"/>
      <c r="CI32" s="1300"/>
      <c r="CJ32" s="1300" t="str">
        <f>IF(ISERROR(CJ3*1000/(CJ31-CJ8-CJ10)),"",(CJ3*1000/(CJ31-CJ8-CJ10)))</f>
        <v/>
      </c>
      <c r="CK32" s="1300"/>
      <c r="CL32" s="1300"/>
      <c r="CM32" s="1347"/>
      <c r="CN32" s="238"/>
      <c r="CO32" s="238"/>
      <c r="CP32" s="64"/>
      <c r="CT32" s="64"/>
      <c r="CU32" s="64"/>
      <c r="CV32" s="64"/>
    </row>
    <row r="33" spans="1:126" ht="22.5" customHeight="1" thickBot="1">
      <c r="A33" s="443">
        <f t="shared" si="8"/>
        <v>20</v>
      </c>
      <c r="B33" s="269" t="str">
        <f>ｼﾌﾄ原本!C24</f>
        <v>S.S</v>
      </c>
      <c r="C33" s="780" t="str">
        <f>ｼﾌﾄ原本!AH24</f>
        <v>17-L</v>
      </c>
      <c r="D33" s="435">
        <f>IF(COUNTIF($H$14:$H$30,20),VLOOKUP(20,$H$14:$CU$30,3,FALSE),0)</f>
        <v>17</v>
      </c>
      <c r="E33" s="429">
        <f>IF(COUNTIF($H$14:$H$30,20),VLOOKUP(20,$H$14:$CU$30,4,FALSE),0)</f>
        <v>22.75</v>
      </c>
      <c r="F33" s="430">
        <f ca="1">IF(COUNTIF($H$14:$H$30,20),VLOOKUP(20,$H$14:$CU$30,92,FALSE),0)</f>
        <v>6666.375</v>
      </c>
      <c r="G33" s="431">
        <f ca="1">IF(COUNTIF($H$14:$H$30,20),VLOOKUP(20,$H$14:$CW$30,94,FALSE),0)</f>
        <v>320</v>
      </c>
      <c r="I33" s="884"/>
      <c r="J33" s="837"/>
      <c r="K33" s="838"/>
      <c r="L33" s="384"/>
      <c r="M33" s="172"/>
      <c r="N33" s="64"/>
      <c r="O33" s="64"/>
      <c r="P33" s="64"/>
      <c r="Q33" s="69"/>
      <c r="R33" s="69"/>
      <c r="S33" s="69"/>
      <c r="AB33" s="1360">
        <v>1</v>
      </c>
      <c r="AC33" s="1360"/>
      <c r="AD33" s="1360"/>
      <c r="AE33" s="1360"/>
      <c r="AF33" s="1361" t="s">
        <v>60</v>
      </c>
      <c r="AG33" s="1361"/>
      <c r="AH33" s="1361"/>
      <c r="AI33" s="1361"/>
      <c r="CP33" s="64"/>
      <c r="CT33" s="64"/>
      <c r="CU33" s="64"/>
      <c r="CV33" s="64"/>
    </row>
    <row r="34" spans="1:126" ht="22.5" customHeight="1" thickBot="1">
      <c r="A34" s="443">
        <f t="shared" si="8"/>
        <v>21</v>
      </c>
      <c r="B34" s="269" t="str">
        <f>ｼﾌﾄ原本!C25</f>
        <v>S.K</v>
      </c>
      <c r="C34" s="780" t="str">
        <f>ｼﾌﾄ原本!AH25</f>
        <v>X</v>
      </c>
      <c r="D34" s="435">
        <f>IF(COUNTIF($H$14:$H$30,21),VLOOKUP(21,$H$14:$CU$30,3,FALSE),0)</f>
        <v>0</v>
      </c>
      <c r="E34" s="429">
        <f>IF(COUNTIF($H$14:$H$30,21),VLOOKUP(21,$H$14:$CU$30,4,FALSE),0)</f>
        <v>0</v>
      </c>
      <c r="F34" s="430">
        <f>IF(COUNTIF($H$14:$H$30,21),VLOOKUP(21,$H$14:$CU$30,92,FALSE),0)</f>
        <v>0</v>
      </c>
      <c r="G34" s="431">
        <f>IF(COUNTIF($H$14:$H$30,21),VLOOKUP(21,$H$14:$CW$30,94,FALSE),0)</f>
        <v>0</v>
      </c>
      <c r="I34" s="892"/>
      <c r="J34" s="1504" t="s">
        <v>189</v>
      </c>
      <c r="K34" s="1505"/>
      <c r="L34" s="1197" t="s">
        <v>190</v>
      </c>
      <c r="M34" s="1197"/>
      <c r="N34" s="1197"/>
      <c r="O34" s="1197"/>
      <c r="P34" s="1197"/>
      <c r="Q34" s="1197"/>
      <c r="R34" s="1197"/>
      <c r="S34" s="1197"/>
      <c r="T34" s="1197"/>
      <c r="U34" s="1197"/>
      <c r="V34" s="1197"/>
      <c r="W34" s="1197"/>
      <c r="Z34" s="1193" t="s">
        <v>59</v>
      </c>
      <c r="AA34" s="1153"/>
      <c r="AB34" s="1153"/>
      <c r="AC34" s="1153"/>
      <c r="AD34" s="1153"/>
      <c r="AE34" s="1153"/>
      <c r="AF34" s="1153"/>
      <c r="AG34" s="1153"/>
      <c r="AH34" s="1153"/>
      <c r="AI34" s="1153"/>
      <c r="AJ34" s="1153"/>
      <c r="AK34" s="1153"/>
      <c r="AL34" s="1153"/>
      <c r="AM34" s="1153"/>
      <c r="AN34" s="1153"/>
      <c r="AO34" s="1153"/>
      <c r="AP34" s="1153"/>
      <c r="AQ34" s="1153"/>
      <c r="AR34" s="1153"/>
      <c r="AS34" s="1153"/>
      <c r="AT34" s="1153"/>
      <c r="AU34" s="1153"/>
      <c r="AV34" s="1153"/>
      <c r="AW34" s="1153"/>
      <c r="AX34" s="1153"/>
      <c r="AY34" s="1153"/>
      <c r="AZ34" s="1153"/>
      <c r="BA34" s="1153"/>
      <c r="BB34" s="1153"/>
      <c r="BC34" s="1153"/>
      <c r="BD34" s="1153"/>
      <c r="BE34" s="1153"/>
      <c r="BF34" s="1153"/>
      <c r="BG34" s="1154"/>
      <c r="BH34" s="1152" t="s">
        <v>1</v>
      </c>
      <c r="BI34" s="1153"/>
      <c r="BJ34" s="1153"/>
      <c r="BK34" s="1153"/>
      <c r="BL34" s="1153"/>
      <c r="BM34" s="1153"/>
      <c r="BN34" s="1153"/>
      <c r="BO34" s="1153"/>
      <c r="BP34" s="1153"/>
      <c r="BQ34" s="1153"/>
      <c r="BR34" s="1153"/>
      <c r="BS34" s="1153"/>
      <c r="BT34" s="1153"/>
      <c r="BU34" s="1154"/>
      <c r="BV34" s="1152" t="s">
        <v>11</v>
      </c>
      <c r="BW34" s="1153"/>
      <c r="BX34" s="1153"/>
      <c r="BY34" s="1153"/>
      <c r="BZ34" s="1153"/>
      <c r="CA34" s="1153"/>
      <c r="CB34" s="1153"/>
      <c r="CC34" s="1153"/>
      <c r="CD34" s="1153"/>
      <c r="CE34" s="1153"/>
      <c r="CF34" s="1153"/>
      <c r="CG34" s="1153"/>
      <c r="CH34" s="1153"/>
      <c r="CI34" s="1154"/>
      <c r="CP34" s="64"/>
      <c r="CT34" s="64"/>
      <c r="CU34" s="64"/>
      <c r="CV34" s="64"/>
    </row>
    <row r="35" spans="1:126" ht="22.5" customHeight="1">
      <c r="A35" s="443">
        <f t="shared" si="8"/>
        <v>22</v>
      </c>
      <c r="B35" s="269">
        <f>ｼﾌﾄ原本!C26</f>
        <v>0</v>
      </c>
      <c r="C35" s="780">
        <f>ｼﾌﾄ原本!AH26</f>
        <v>0</v>
      </c>
      <c r="D35" s="435">
        <f>IF(COUNTIF($H$14:$H$30,22),VLOOKUP(22,$H$14:$CU$30,3,FALSE),0)</f>
        <v>0</v>
      </c>
      <c r="E35" s="429">
        <f>IF(COUNTIF($H$14:$H$30,22),VLOOKUP(22,$H$14:$CU$30,4,FALSE),0)</f>
        <v>0</v>
      </c>
      <c r="F35" s="430">
        <f>IF(COUNTIF($H$14:$H$30,22),VLOOKUP(22,$H$14:$CU$30,92,FALSE),0)</f>
        <v>0</v>
      </c>
      <c r="G35" s="431">
        <f>IF(COUNTIF($H$14:$H$30,22),VLOOKUP(22,$H$14:$CW$30,94,FALSE),0)</f>
        <v>0</v>
      </c>
      <c r="I35" s="893" t="s">
        <v>89</v>
      </c>
      <c r="J35" s="1315">
        <f>CN3*1000</f>
        <v>270000</v>
      </c>
      <c r="K35" s="1315"/>
      <c r="L35" s="1315"/>
      <c r="M35" s="1315"/>
      <c r="N35" s="1315"/>
      <c r="O35" s="1315"/>
      <c r="P35" s="1315"/>
      <c r="Q35" s="1315"/>
      <c r="R35" s="1315"/>
      <c r="S35" s="1315"/>
      <c r="T35" s="1315"/>
      <c r="U35" s="1315"/>
      <c r="V35" s="1315"/>
      <c r="W35" s="1315"/>
      <c r="Z35" s="1356">
        <f>CHOOSE($AB$33,'セールスアクション '!B5,'セールスアクション '!B13,'セールスアクション '!B21,'セールスアクション '!B29,'セールスアクション '!B37)</f>
        <v>0</v>
      </c>
      <c r="AA35" s="1355"/>
      <c r="AB35" s="1355"/>
      <c r="AC35" s="1355"/>
      <c r="AD35" s="1355"/>
      <c r="AE35" s="1355"/>
      <c r="AF35" s="1355"/>
      <c r="AG35" s="1355"/>
      <c r="AH35" s="1355"/>
      <c r="AI35" s="1355"/>
      <c r="AJ35" s="1355"/>
      <c r="AK35" s="1355"/>
      <c r="AL35" s="1355"/>
      <c r="AM35" s="1355"/>
      <c r="AN35" s="1355"/>
      <c r="AO35" s="1355"/>
      <c r="AP35" s="1355"/>
      <c r="AQ35" s="1355"/>
      <c r="AR35" s="1355"/>
      <c r="AS35" s="1355"/>
      <c r="AT35" s="1355"/>
      <c r="AU35" s="1355"/>
      <c r="AV35" s="1355"/>
      <c r="AW35" s="1355"/>
      <c r="AX35" s="1355"/>
      <c r="AY35" s="1355"/>
      <c r="AZ35" s="1355">
        <f>CHOOSE($AB$33,'セールスアクション '!I5,'セールスアクション '!I13,'セールスアクション '!I21,'セールスアクション '!I29,'セールスアクション '!I37)</f>
        <v>0</v>
      </c>
      <c r="BA35" s="1355"/>
      <c r="BB35" s="1355"/>
      <c r="BC35" s="1355"/>
      <c r="BD35" s="1355"/>
      <c r="BE35" s="1355"/>
      <c r="BF35" s="1322"/>
      <c r="BG35" s="1322"/>
      <c r="BH35" s="1365">
        <f>CHOOSE($CA$1,PMC.D!D6,PMC.D!D15,PMC.D!D24,PMC.D!D33,PMC.D!D42,PMC.D!D51)</f>
        <v>0</v>
      </c>
      <c r="BI35" s="1366"/>
      <c r="BJ35" s="1366"/>
      <c r="BK35" s="1366"/>
      <c r="BL35" s="1366"/>
      <c r="BM35" s="1366"/>
      <c r="BN35" s="1366"/>
      <c r="BO35" s="1366"/>
      <c r="BP35" s="1366"/>
      <c r="BQ35" s="1366"/>
      <c r="BR35" s="1366"/>
      <c r="BS35" s="1367"/>
      <c r="BT35" s="1322"/>
      <c r="BU35" s="1322"/>
      <c r="BV35" s="1362">
        <f>CHOOSE($CA$1,PMC.D!J6,PMC.D!J15,PMC.D!J24,PMC.D!J33,PMC.D!J42,PMC.D!J51)</f>
        <v>0</v>
      </c>
      <c r="BW35" s="1363"/>
      <c r="BX35" s="1363"/>
      <c r="BY35" s="1363"/>
      <c r="BZ35" s="1363"/>
      <c r="CA35" s="1363"/>
      <c r="CB35" s="1363"/>
      <c r="CC35" s="1363"/>
      <c r="CD35" s="1363"/>
      <c r="CE35" s="1363"/>
      <c r="CF35" s="1363"/>
      <c r="CG35" s="1364"/>
      <c r="CH35" s="1322"/>
      <c r="CI35" s="1370"/>
      <c r="CP35" s="64"/>
      <c r="CT35" s="64"/>
      <c r="CU35" s="64"/>
      <c r="CV35" s="64"/>
    </row>
    <row r="36" spans="1:126" ht="22.5" customHeight="1">
      <c r="A36" s="443">
        <f t="shared" si="8"/>
        <v>23</v>
      </c>
      <c r="B36" s="269">
        <f>ｼﾌﾄ原本!C27</f>
        <v>0</v>
      </c>
      <c r="C36" s="782">
        <f>ｼﾌﾄ原本!AH27</f>
        <v>0</v>
      </c>
      <c r="D36" s="435">
        <f>IF(COUNTIF($H$14:$H$30,23),VLOOKUP(23,$H$14:$CU$30,3,FALSE),0)</f>
        <v>0</v>
      </c>
      <c r="E36" s="429">
        <f>IF(COUNTIF($H$14:$H$30,23),VLOOKUP(23,$H$14:$CU$30,4,FALSE),0)</f>
        <v>0</v>
      </c>
      <c r="F36" s="430">
        <f>IF(COUNTIF($H$14:$H$30,23),VLOOKUP(23,$H$14:$CU$30,92,FALSE),0)</f>
        <v>0</v>
      </c>
      <c r="G36" s="431">
        <f>IF(COUNTIF($H$14:$H$30,23),VLOOKUP(23,$H$14:$CW$30,94,FALSE),0)</f>
        <v>0</v>
      </c>
      <c r="I36" s="893" t="s">
        <v>191</v>
      </c>
      <c r="J36" s="1155">
        <f>CHOOSE(CA1,ﾃﾞｰﾀ入力!W4,ﾃﾞｰﾀ入力!W5,ﾃﾞｰﾀ入力!W6,ﾃﾞｰﾀ入力!W7,ﾃﾞｰﾀ入力!W8,ﾃﾞｰﾀ入力!W9)</f>
        <v>361</v>
      </c>
      <c r="K36" s="1155"/>
      <c r="L36" s="1155"/>
      <c r="M36" s="1155"/>
      <c r="N36" s="1155"/>
      <c r="O36" s="1155"/>
      <c r="P36" s="1155"/>
      <c r="Q36" s="1155"/>
      <c r="R36" s="1155"/>
      <c r="S36" s="1155"/>
      <c r="T36" s="1155"/>
      <c r="U36" s="1155"/>
      <c r="V36" s="1155"/>
      <c r="W36" s="1155"/>
      <c r="Z36" s="1318">
        <f>CHOOSE($AB$33,'セールスアクション '!B6,'セールスアクション '!B14,'セールスアクション '!B22,'セールスアクション '!B30,'セールスアクション '!B38)</f>
        <v>0</v>
      </c>
      <c r="AA36" s="1319"/>
      <c r="AB36" s="1319"/>
      <c r="AC36" s="1319"/>
      <c r="AD36" s="1319"/>
      <c r="AE36" s="1319"/>
      <c r="AF36" s="1319"/>
      <c r="AG36" s="1319"/>
      <c r="AH36" s="1319"/>
      <c r="AI36" s="1319"/>
      <c r="AJ36" s="1319"/>
      <c r="AK36" s="1319"/>
      <c r="AL36" s="1319"/>
      <c r="AM36" s="1319"/>
      <c r="AN36" s="1319"/>
      <c r="AO36" s="1319"/>
      <c r="AP36" s="1319"/>
      <c r="AQ36" s="1319"/>
      <c r="AR36" s="1319"/>
      <c r="AS36" s="1319"/>
      <c r="AT36" s="1319"/>
      <c r="AU36" s="1319"/>
      <c r="AV36" s="1319"/>
      <c r="AW36" s="1319"/>
      <c r="AX36" s="1319"/>
      <c r="AY36" s="1319"/>
      <c r="AZ36" s="1319">
        <f>CHOOSE($AB$33,'セールスアクション '!I6,'セールスアクション '!I14,'セールスアクション '!I22,'セールスアクション '!I30,'セールスアクション '!I38)</f>
        <v>0</v>
      </c>
      <c r="BA36" s="1319"/>
      <c r="BB36" s="1319"/>
      <c r="BC36" s="1319"/>
      <c r="BD36" s="1319"/>
      <c r="BE36" s="1319"/>
      <c r="BF36" s="1127"/>
      <c r="BG36" s="1127"/>
      <c r="BH36" s="1348">
        <f>CHOOSE($CA$1,PMC.D!D7,PMC.D!D16,PMC.D!D25,PMC.D!D34,PMC.D!D43,PMC.D!D52)</f>
        <v>0</v>
      </c>
      <c r="BI36" s="1349"/>
      <c r="BJ36" s="1349"/>
      <c r="BK36" s="1349"/>
      <c r="BL36" s="1349"/>
      <c r="BM36" s="1349"/>
      <c r="BN36" s="1349"/>
      <c r="BO36" s="1349"/>
      <c r="BP36" s="1349"/>
      <c r="BQ36" s="1349"/>
      <c r="BR36" s="1349"/>
      <c r="BS36" s="1350"/>
      <c r="BT36" s="1127"/>
      <c r="BU36" s="1127"/>
      <c r="BV36" s="1348">
        <f>CHOOSE($CA$1,PMC.D!J7,PMC.D!J16,PMC.D!J25,PMC.D!J34,PMC.D!J43,PMC.D!J52)</f>
        <v>0</v>
      </c>
      <c r="BW36" s="1349"/>
      <c r="BX36" s="1349"/>
      <c r="BY36" s="1349"/>
      <c r="BZ36" s="1349"/>
      <c r="CA36" s="1349"/>
      <c r="CB36" s="1349"/>
      <c r="CC36" s="1349"/>
      <c r="CD36" s="1349"/>
      <c r="CE36" s="1349"/>
      <c r="CF36" s="1349"/>
      <c r="CG36" s="1350"/>
      <c r="CH36" s="1127"/>
      <c r="CI36" s="1371"/>
      <c r="CP36" s="64"/>
      <c r="CT36" s="64"/>
      <c r="CU36" s="64"/>
      <c r="CV36" s="64"/>
    </row>
    <row r="37" spans="1:126" ht="22.5" customHeight="1">
      <c r="A37" s="443">
        <f t="shared" si="8"/>
        <v>24</v>
      </c>
      <c r="B37" s="269">
        <f>ｼﾌﾄ原本!C28</f>
        <v>0</v>
      </c>
      <c r="C37" s="780">
        <f>ｼﾌﾄ原本!AH28</f>
        <v>0</v>
      </c>
      <c r="D37" s="435">
        <f>IF(COUNTIF($H$14:$H$30,24),VLOOKUP(24,$H$14:$CU$30,3,FALSE),0)</f>
        <v>0</v>
      </c>
      <c r="E37" s="429">
        <f>IF(COUNTIF($H$14:$H$30,24),VLOOKUP(24,$H$14:$CU$30,4,FALSE),0)</f>
        <v>0</v>
      </c>
      <c r="F37" s="430">
        <f>IF(COUNTIF($H$14:$H$30,24),VLOOKUP(24,$H$14:$CU$30,92,FALSE),0)</f>
        <v>0</v>
      </c>
      <c r="G37" s="431">
        <f>IF(COUNTIF($H$14:$H$30,24),VLOOKUP(24,$H$14:$CW$30,94,FALSE),0)</f>
        <v>0</v>
      </c>
      <c r="I37" s="893" t="s">
        <v>192</v>
      </c>
      <c r="J37" s="1510">
        <f ca="1">J35/J40</f>
        <v>5346.5346534653463</v>
      </c>
      <c r="K37" s="1510"/>
      <c r="L37" s="1169">
        <f>J35/L40</f>
        <v>6923.0769230769229</v>
      </c>
      <c r="M37" s="1169"/>
      <c r="N37" s="1169"/>
      <c r="O37" s="1169"/>
      <c r="P37" s="1169"/>
      <c r="Q37" s="1169"/>
      <c r="R37" s="1169"/>
      <c r="S37" s="1169"/>
      <c r="T37" s="1169"/>
      <c r="U37" s="1169"/>
      <c r="V37" s="1169"/>
      <c r="W37" s="1169"/>
      <c r="Z37" s="1318">
        <f>CHOOSE($AB$33,'セールスアクション '!B7,'セールスアクション '!B15,'セールスアクション '!B23,'セールスアクション '!B31,'セールスアクション '!B39)</f>
        <v>0</v>
      </c>
      <c r="AA37" s="1319"/>
      <c r="AB37" s="1319"/>
      <c r="AC37" s="1319"/>
      <c r="AD37" s="1319"/>
      <c r="AE37" s="1319"/>
      <c r="AF37" s="1319"/>
      <c r="AG37" s="1319"/>
      <c r="AH37" s="1319"/>
      <c r="AI37" s="1319"/>
      <c r="AJ37" s="1319"/>
      <c r="AK37" s="1319"/>
      <c r="AL37" s="1319"/>
      <c r="AM37" s="1319"/>
      <c r="AN37" s="1319"/>
      <c r="AO37" s="1319"/>
      <c r="AP37" s="1319"/>
      <c r="AQ37" s="1319"/>
      <c r="AR37" s="1319"/>
      <c r="AS37" s="1319"/>
      <c r="AT37" s="1319"/>
      <c r="AU37" s="1319"/>
      <c r="AV37" s="1319"/>
      <c r="AW37" s="1319"/>
      <c r="AX37" s="1319"/>
      <c r="AY37" s="1319"/>
      <c r="AZ37" s="1319">
        <f>CHOOSE($AB$33,'セールスアクション '!I7,'セールスアクション '!I15,'セールスアクション '!I23,'セールスアクション '!I31,'セールスアクション '!I39)</f>
        <v>0</v>
      </c>
      <c r="BA37" s="1319"/>
      <c r="BB37" s="1319"/>
      <c r="BC37" s="1319"/>
      <c r="BD37" s="1319"/>
      <c r="BE37" s="1319"/>
      <c r="BF37" s="1127"/>
      <c r="BG37" s="1127"/>
      <c r="BH37" s="1348">
        <f>CHOOSE($CA$1,PMC.D!D8,PMC.D!D17,PMC.D!D26,PMC.D!D35,PMC.D!D44,PMC.D!D53)</f>
        <v>0</v>
      </c>
      <c r="BI37" s="1349"/>
      <c r="BJ37" s="1349"/>
      <c r="BK37" s="1349"/>
      <c r="BL37" s="1349"/>
      <c r="BM37" s="1349"/>
      <c r="BN37" s="1349"/>
      <c r="BO37" s="1349"/>
      <c r="BP37" s="1349"/>
      <c r="BQ37" s="1349"/>
      <c r="BR37" s="1349"/>
      <c r="BS37" s="1350"/>
      <c r="BT37" s="1127"/>
      <c r="BU37" s="1127"/>
      <c r="BV37" s="1348">
        <f>CHOOSE($CA$1,PMC.D!J8,PMC.D!J17,PMC.D!J26,PMC.D!J35,PMC.D!J44,PMC.D!J53)</f>
        <v>0</v>
      </c>
      <c r="BW37" s="1349"/>
      <c r="BX37" s="1349"/>
      <c r="BY37" s="1349"/>
      <c r="BZ37" s="1349"/>
      <c r="CA37" s="1349"/>
      <c r="CB37" s="1349"/>
      <c r="CC37" s="1349"/>
      <c r="CD37" s="1349"/>
      <c r="CE37" s="1349"/>
      <c r="CF37" s="1349"/>
      <c r="CG37" s="1350"/>
      <c r="CH37" s="1127"/>
      <c r="CI37" s="1371"/>
      <c r="CP37" s="64"/>
      <c r="CT37" s="64"/>
      <c r="CU37" s="64"/>
      <c r="CV37" s="64"/>
    </row>
    <row r="38" spans="1:126" ht="22.5" customHeight="1">
      <c r="A38" s="443">
        <f t="shared" si="8"/>
        <v>25</v>
      </c>
      <c r="B38" s="269">
        <f>ｼﾌﾄ原本!C29</f>
        <v>0</v>
      </c>
      <c r="C38" s="780">
        <f>ｼﾌﾄ原本!AH29</f>
        <v>0</v>
      </c>
      <c r="D38" s="435">
        <f>IF(COUNTIF($H$14:$H$30,25),VLOOKUP(25,$H$14:$CU$30,3,FALSE),0)</f>
        <v>0</v>
      </c>
      <c r="E38" s="429">
        <f>IF(COUNTIF($H$14:$H$30,25),VLOOKUP(25,$H$14:$CU$30,4,FALSE),0)</f>
        <v>0</v>
      </c>
      <c r="F38" s="430">
        <f>IF(COUNTIF($H$14:$H$30,25),VLOOKUP(25,$H$14:$CU$30,92,FALSE),0)</f>
        <v>0</v>
      </c>
      <c r="G38" s="431">
        <f>IF(COUNTIF($H$14:$H$30,25),VLOOKUP(25,$H$14:$CW$30,94,FALSE),0)</f>
        <v>0</v>
      </c>
      <c r="I38" s="893" t="s">
        <v>193</v>
      </c>
      <c r="J38" s="1509">
        <f ca="1">J36/J40</f>
        <v>7.1485148514851486</v>
      </c>
      <c r="K38" s="1509"/>
      <c r="L38" s="1194">
        <f>J36/L40</f>
        <v>9.2564102564102573</v>
      </c>
      <c r="M38" s="1194"/>
      <c r="N38" s="1194"/>
      <c r="O38" s="1194"/>
      <c r="P38" s="1194"/>
      <c r="Q38" s="1194"/>
      <c r="R38" s="1194"/>
      <c r="S38" s="1194"/>
      <c r="T38" s="1194"/>
      <c r="U38" s="1194"/>
      <c r="V38" s="1194"/>
      <c r="W38" s="1194"/>
      <c r="Z38" s="1318">
        <f>CHOOSE($AB$33,'セールスアクション '!B8,'セールスアクション '!B16,'セールスアクション '!B24,'セールスアクション '!B32,'セールスアクション '!B40)</f>
        <v>0</v>
      </c>
      <c r="AA38" s="1319"/>
      <c r="AB38" s="1319"/>
      <c r="AC38" s="1319"/>
      <c r="AD38" s="1319"/>
      <c r="AE38" s="1319"/>
      <c r="AF38" s="1319"/>
      <c r="AG38" s="1319"/>
      <c r="AH38" s="1319"/>
      <c r="AI38" s="1319"/>
      <c r="AJ38" s="1319"/>
      <c r="AK38" s="1319"/>
      <c r="AL38" s="1319"/>
      <c r="AM38" s="1319"/>
      <c r="AN38" s="1319"/>
      <c r="AO38" s="1319"/>
      <c r="AP38" s="1319"/>
      <c r="AQ38" s="1319"/>
      <c r="AR38" s="1319"/>
      <c r="AS38" s="1319"/>
      <c r="AT38" s="1319"/>
      <c r="AU38" s="1319"/>
      <c r="AV38" s="1319"/>
      <c r="AW38" s="1319"/>
      <c r="AX38" s="1319"/>
      <c r="AY38" s="1319"/>
      <c r="AZ38" s="1319">
        <f>CHOOSE($AB$33,'セールスアクション '!I8,'セールスアクション '!I16,'セールスアクション '!I24,'セールスアクション '!I32,'セールスアクション '!I40)</f>
        <v>0</v>
      </c>
      <c r="BA38" s="1319"/>
      <c r="BB38" s="1319"/>
      <c r="BC38" s="1319"/>
      <c r="BD38" s="1319"/>
      <c r="BE38" s="1319"/>
      <c r="BF38" s="1127"/>
      <c r="BG38" s="1127"/>
      <c r="BH38" s="1348">
        <f>CHOOSE($CA$1,PMC.D!D9,PMC.D!D18,PMC.D!D27,PMC.D!D36,PMC.D!D45,PMC.D!D54)</f>
        <v>0</v>
      </c>
      <c r="BI38" s="1349"/>
      <c r="BJ38" s="1349"/>
      <c r="BK38" s="1349"/>
      <c r="BL38" s="1349"/>
      <c r="BM38" s="1349"/>
      <c r="BN38" s="1349"/>
      <c r="BO38" s="1349"/>
      <c r="BP38" s="1349"/>
      <c r="BQ38" s="1349"/>
      <c r="BR38" s="1349"/>
      <c r="BS38" s="1350"/>
      <c r="BT38" s="1127"/>
      <c r="BU38" s="1127"/>
      <c r="BV38" s="1348">
        <f>CHOOSE($CA$1,PMC.D!J9,PMC.D!J18,PMC.D!J27,PMC.D!J36,PMC.D!J45,PMC.D!J54)</f>
        <v>0</v>
      </c>
      <c r="BW38" s="1349"/>
      <c r="BX38" s="1349"/>
      <c r="BY38" s="1349"/>
      <c r="BZ38" s="1349"/>
      <c r="CA38" s="1349"/>
      <c r="CB38" s="1349"/>
      <c r="CC38" s="1349"/>
      <c r="CD38" s="1349"/>
      <c r="CE38" s="1349"/>
      <c r="CF38" s="1349"/>
      <c r="CG38" s="1350"/>
      <c r="CH38" s="1127"/>
      <c r="CI38" s="1371"/>
      <c r="CP38" s="64"/>
      <c r="CT38" s="64"/>
      <c r="CU38" s="64"/>
      <c r="CV38" s="64"/>
    </row>
    <row r="39" spans="1:126" ht="22.5" customHeight="1" thickBot="1">
      <c r="A39" s="443">
        <f t="shared" si="8"/>
        <v>26</v>
      </c>
      <c r="B39" s="269">
        <f>ｼﾌﾄ原本!C30</f>
        <v>0</v>
      </c>
      <c r="C39" s="780">
        <f>ｼﾌﾄ原本!AH30</f>
        <v>0</v>
      </c>
      <c r="D39" s="435">
        <f>IF(COUNTIF($H$14:$H$30,26),VLOOKUP(26,$H$14:$CU$30,3,FALSE),0)</f>
        <v>0</v>
      </c>
      <c r="E39" s="429">
        <f>IF(COUNTIF($H$14:$H$30,26),VLOOKUP(26,$H$14:$CU$30,4,FALSE),0)</f>
        <v>0</v>
      </c>
      <c r="F39" s="430">
        <f>IF(COUNTIF($H$14:$H$30,26),VLOOKUP(26,$H$14:$CU$30,92,FALSE),0)</f>
        <v>0</v>
      </c>
      <c r="G39" s="431">
        <f>IF(COUNTIF($H$14:$H$30,26),VLOOKUP(26,$H$14:$CW$30,94,FALSE),0)</f>
        <v>0</v>
      </c>
      <c r="I39" s="893" t="s">
        <v>194</v>
      </c>
      <c r="J39" s="849">
        <f ca="1">SUMIF(CV14:CV30,"&gt;1500",CP14:CQ30)</f>
        <v>8.5</v>
      </c>
      <c r="K39" s="850">
        <f ca="1">SUMIF(CV14:CV30,"&lt;2000",CP14:CQ30)</f>
        <v>42</v>
      </c>
      <c r="L39" s="1302">
        <f ca="1">SUMIF(CV14:CV30,"&gt;1500",CP14:CQ30)</f>
        <v>8.5</v>
      </c>
      <c r="M39" s="1302"/>
      <c r="N39" s="1302"/>
      <c r="O39" s="1302"/>
      <c r="P39" s="1302"/>
      <c r="Q39" s="1302"/>
      <c r="R39" s="1302">
        <f ca="1">L40-L39</f>
        <v>30.5</v>
      </c>
      <c r="S39" s="1302"/>
      <c r="T39" s="1302"/>
      <c r="U39" s="1302"/>
      <c r="V39" s="1302"/>
      <c r="W39" s="1302"/>
      <c r="X39" s="65"/>
      <c r="Y39" s="65"/>
      <c r="Z39" s="1320">
        <f>CHOOSE($AB$33,'セールスアクション '!B9,'セールスアクション '!B17,'セールスアクション '!B25,'セールスアクション '!B33,'セールスアクション '!B41)</f>
        <v>0</v>
      </c>
      <c r="AA39" s="1321"/>
      <c r="AB39" s="1321"/>
      <c r="AC39" s="1321"/>
      <c r="AD39" s="1321"/>
      <c r="AE39" s="1321"/>
      <c r="AF39" s="1321"/>
      <c r="AG39" s="1321"/>
      <c r="AH39" s="1321"/>
      <c r="AI39" s="1321"/>
      <c r="AJ39" s="1321"/>
      <c r="AK39" s="1321"/>
      <c r="AL39" s="1321"/>
      <c r="AM39" s="1321"/>
      <c r="AN39" s="1321"/>
      <c r="AO39" s="1321"/>
      <c r="AP39" s="1321"/>
      <c r="AQ39" s="1321"/>
      <c r="AR39" s="1321"/>
      <c r="AS39" s="1321"/>
      <c r="AT39" s="1321"/>
      <c r="AU39" s="1321"/>
      <c r="AV39" s="1321"/>
      <c r="AW39" s="1321"/>
      <c r="AX39" s="1321"/>
      <c r="AY39" s="1321"/>
      <c r="AZ39" s="1321">
        <f>CHOOSE($AB$33,'セールスアクション '!I9,'セールスアクション '!I17,'セールスアクション '!I25,'セールスアクション '!I33,'セールスアクション '!I41)</f>
        <v>0</v>
      </c>
      <c r="BA39" s="1321"/>
      <c r="BB39" s="1321"/>
      <c r="BC39" s="1321"/>
      <c r="BD39" s="1321"/>
      <c r="BE39" s="1321"/>
      <c r="BF39" s="1368"/>
      <c r="BG39" s="1368"/>
      <c r="BH39" s="1357">
        <f>CHOOSE($CA$1,PMC.D!D10,PMC.D!D19,PMC.D!D28,PMC.D!D37,PMC.D!D46,PMC.D!D55)</f>
        <v>0</v>
      </c>
      <c r="BI39" s="1358"/>
      <c r="BJ39" s="1358"/>
      <c r="BK39" s="1358"/>
      <c r="BL39" s="1358"/>
      <c r="BM39" s="1358"/>
      <c r="BN39" s="1358"/>
      <c r="BO39" s="1358"/>
      <c r="BP39" s="1358"/>
      <c r="BQ39" s="1358"/>
      <c r="BR39" s="1358"/>
      <c r="BS39" s="1359"/>
      <c r="BT39" s="1368"/>
      <c r="BU39" s="1368"/>
      <c r="BV39" s="1357">
        <f>CHOOSE($CA$1,PMC.D!J10,PMC.D!J19,PMC.D!J28,PMC.D!J37,PMC.D!J46,PMC.D!J55)</f>
        <v>0</v>
      </c>
      <c r="BW39" s="1358"/>
      <c r="BX39" s="1358"/>
      <c r="BY39" s="1358"/>
      <c r="BZ39" s="1358"/>
      <c r="CA39" s="1358"/>
      <c r="CB39" s="1358"/>
      <c r="CC39" s="1358"/>
      <c r="CD39" s="1358"/>
      <c r="CE39" s="1358"/>
      <c r="CF39" s="1358"/>
      <c r="CG39" s="1359"/>
      <c r="CH39" s="1368"/>
      <c r="CI39" s="1369"/>
      <c r="CP39" s="64"/>
      <c r="CT39" s="64"/>
      <c r="CU39" s="64"/>
      <c r="CV39" s="64"/>
    </row>
    <row r="40" spans="1:126" ht="22.5" customHeight="1">
      <c r="A40" s="443">
        <f t="shared" si="8"/>
        <v>27</v>
      </c>
      <c r="B40" s="269">
        <f>ｼﾌﾄ原本!C31</f>
        <v>0</v>
      </c>
      <c r="C40" s="780">
        <f>ｼﾌﾄ原本!AH31</f>
        <v>0</v>
      </c>
      <c r="D40" s="435">
        <f>IF(COUNTIF($H$14:$H$30,27),VLOOKUP(27,$H$14:$CU$30,3,FALSE),0)</f>
        <v>0</v>
      </c>
      <c r="E40" s="429">
        <f>IF(COUNTIF($H$14:$H$30,27),VLOOKUP(27,$H$14:$CU$30,4,FALSE),0)</f>
        <v>0</v>
      </c>
      <c r="F40" s="430">
        <f>IF(COUNTIF($H$14:$H$30,27),VLOOKUP(27,$H$14:$CU$30,92,FALSE),0)</f>
        <v>0</v>
      </c>
      <c r="G40" s="431">
        <f>IF(COUNTIF($H$14:$H$30,27),VLOOKUP(27,$H$14:$CW$30,94,FALSE),0)</f>
        <v>0</v>
      </c>
      <c r="I40" s="893" t="s">
        <v>195</v>
      </c>
      <c r="J40" s="1508">
        <f ca="1">J39+K39</f>
        <v>50.5</v>
      </c>
      <c r="K40" s="1508"/>
      <c r="L40" s="1302">
        <f>CN11-CN8</f>
        <v>39</v>
      </c>
      <c r="M40" s="1302"/>
      <c r="N40" s="1302"/>
      <c r="O40" s="1302"/>
      <c r="P40" s="1302"/>
      <c r="Q40" s="1302"/>
      <c r="R40" s="1302"/>
      <c r="S40" s="1302"/>
      <c r="T40" s="1302"/>
      <c r="U40" s="1302"/>
      <c r="V40" s="1302"/>
      <c r="W40" s="1302"/>
      <c r="X40" s="386"/>
      <c r="Y40" s="387"/>
      <c r="Z40" s="1495"/>
      <c r="AA40" s="1485"/>
      <c r="AB40" s="1485"/>
      <c r="AC40" s="1485"/>
      <c r="AD40" s="1485"/>
      <c r="AE40" s="1485"/>
      <c r="AF40" s="1485"/>
      <c r="AG40" s="1485"/>
      <c r="AH40" s="1485"/>
      <c r="AI40" s="1485"/>
      <c r="AJ40" s="1485"/>
      <c r="AK40" s="1485"/>
      <c r="AL40" s="1485"/>
      <c r="AM40" s="1485"/>
      <c r="AN40" s="1485"/>
      <c r="AO40" s="1485"/>
      <c r="AP40" s="1485"/>
      <c r="AQ40" s="1485"/>
      <c r="AR40" s="1485"/>
      <c r="AS40" s="1485"/>
      <c r="AT40" s="1485"/>
      <c r="AU40" s="1485"/>
      <c r="AV40" s="1485"/>
      <c r="AW40" s="1485"/>
      <c r="AX40" s="1485"/>
      <c r="AY40" s="1485"/>
      <c r="AZ40" s="1485"/>
      <c r="BA40" s="1485"/>
      <c r="BB40" s="1485"/>
      <c r="BC40" s="1485"/>
      <c r="BD40" s="1485"/>
      <c r="BE40" s="1485"/>
      <c r="BF40" s="1485"/>
      <c r="BG40" s="1485"/>
      <c r="BH40" s="1485"/>
      <c r="BI40" s="1485"/>
      <c r="BJ40" s="1485"/>
      <c r="BK40" s="1485"/>
      <c r="BL40" s="1485"/>
      <c r="BM40" s="1485"/>
      <c r="BN40" s="1485"/>
      <c r="BO40" s="1485"/>
      <c r="BP40" s="1485"/>
      <c r="BQ40" s="1485"/>
      <c r="BR40" s="1485"/>
      <c r="BS40" s="1485"/>
      <c r="BT40" s="1485"/>
      <c r="BU40" s="1485"/>
      <c r="BV40" s="1485"/>
      <c r="BW40" s="1485"/>
      <c r="BX40" s="1485"/>
      <c r="BY40" s="1485"/>
      <c r="BZ40" s="1485"/>
      <c r="CA40" s="1485"/>
      <c r="CB40" s="1485"/>
      <c r="CC40" s="1485"/>
      <c r="CD40" s="1485"/>
      <c r="CE40" s="1485"/>
      <c r="CF40" s="1485"/>
      <c r="CG40" s="1485"/>
      <c r="CH40" s="1485"/>
      <c r="CI40" s="1486"/>
      <c r="CP40" s="64"/>
      <c r="CT40" s="64"/>
      <c r="CU40" s="64"/>
      <c r="CV40" s="64"/>
    </row>
    <row r="41" spans="1:126" ht="22.5" customHeight="1">
      <c r="A41" s="443">
        <f t="shared" si="8"/>
        <v>28</v>
      </c>
      <c r="B41" s="269" t="str">
        <f>ｼﾌﾄ原本!C32</f>
        <v>A.M（本部）</v>
      </c>
      <c r="C41" s="780">
        <f>ｼﾌﾄ原本!AH32</f>
        <v>0</v>
      </c>
      <c r="D41" s="435">
        <f>IF(COUNTIF($H$14:$H$30,28),VLOOKUP(28,$H$14:$CU$30,3,FALSE),0)</f>
        <v>0</v>
      </c>
      <c r="E41" s="429">
        <f>IF(COUNTIF($H$14:$H$30,28),VLOOKUP(28,$H$14:$CU$30,4,FALSE),0)</f>
        <v>0</v>
      </c>
      <c r="F41" s="430">
        <f>IF(COUNTIF($H$14:$H$30,28),VLOOKUP(28,$H$14:$CU$30,92,FALSE),0)</f>
        <v>0</v>
      </c>
      <c r="G41" s="431">
        <f>IF(COUNTIF($H$14:$H$30,28),VLOOKUP(28,$H$14:$CW$30,94,FALSE),0)</f>
        <v>0</v>
      </c>
      <c r="I41" s="893" t="s">
        <v>197</v>
      </c>
      <c r="J41" s="1503">
        <f ca="1">SUMIF(CV14:CV30,"&lt;2000",CU14:CU30)</f>
        <v>53822.75</v>
      </c>
      <c r="K41" s="1503"/>
      <c r="L41" s="1169">
        <f ca="1">R39*ﾃﾞｰﾀ入力!A8</f>
        <v>38430</v>
      </c>
      <c r="M41" s="1169"/>
      <c r="N41" s="1169"/>
      <c r="O41" s="1169"/>
      <c r="P41" s="1169"/>
      <c r="Q41" s="1169"/>
      <c r="R41" s="1169"/>
      <c r="S41" s="1169"/>
      <c r="T41" s="1169"/>
      <c r="U41" s="1169"/>
      <c r="V41" s="1169"/>
      <c r="W41" s="1169"/>
      <c r="X41" s="389"/>
      <c r="Y41" s="390"/>
      <c r="Z41" s="1487"/>
      <c r="AA41" s="1488"/>
      <c r="AB41" s="1488"/>
      <c r="AC41" s="1488"/>
      <c r="AD41" s="1488"/>
      <c r="AE41" s="1488"/>
      <c r="AF41" s="1488"/>
      <c r="AG41" s="1488"/>
      <c r="AH41" s="1488"/>
      <c r="AI41" s="1488"/>
      <c r="AJ41" s="1488"/>
      <c r="AK41" s="1488"/>
      <c r="AL41" s="1488"/>
      <c r="AM41" s="1488"/>
      <c r="AN41" s="1488"/>
      <c r="AO41" s="1488"/>
      <c r="AP41" s="1488"/>
      <c r="AQ41" s="1488"/>
      <c r="AR41" s="1488"/>
      <c r="AS41" s="1488"/>
      <c r="AT41" s="1488"/>
      <c r="AU41" s="1488"/>
      <c r="AV41" s="1488"/>
      <c r="AW41" s="1488"/>
      <c r="AX41" s="1488"/>
      <c r="AY41" s="1488"/>
      <c r="AZ41" s="1488"/>
      <c r="BA41" s="1488"/>
      <c r="BB41" s="1488"/>
      <c r="BC41" s="1488"/>
      <c r="BD41" s="1488"/>
      <c r="BE41" s="1488"/>
      <c r="BF41" s="1488"/>
      <c r="BG41" s="1488"/>
      <c r="BH41" s="1488"/>
      <c r="BI41" s="1488"/>
      <c r="BJ41" s="1488"/>
      <c r="BK41" s="1488"/>
      <c r="BL41" s="1488"/>
      <c r="BM41" s="1488"/>
      <c r="BN41" s="1488"/>
      <c r="BO41" s="1488"/>
      <c r="BP41" s="1488"/>
      <c r="BQ41" s="1488"/>
      <c r="BR41" s="1488"/>
      <c r="BS41" s="1488"/>
      <c r="BT41" s="1488"/>
      <c r="BU41" s="1488"/>
      <c r="BV41" s="1488"/>
      <c r="BW41" s="1488"/>
      <c r="BX41" s="1488"/>
      <c r="BY41" s="1488"/>
      <c r="BZ41" s="1488"/>
      <c r="CA41" s="1488"/>
      <c r="CB41" s="1488"/>
      <c r="CC41" s="1488"/>
      <c r="CD41" s="1488"/>
      <c r="CE41" s="1488"/>
      <c r="CF41" s="1488"/>
      <c r="CG41" s="1488"/>
      <c r="CH41" s="1488"/>
      <c r="CI41" s="1489"/>
      <c r="CP41" s="64"/>
      <c r="CT41" s="64"/>
      <c r="CU41" s="64"/>
      <c r="CV41" s="64"/>
    </row>
    <row r="42" spans="1:126" ht="22.5" customHeight="1">
      <c r="A42" s="443">
        <f t="shared" si="8"/>
        <v>29</v>
      </c>
      <c r="B42" s="269" t="str">
        <f>ｼﾌﾄ原本!C33</f>
        <v>S.I（本部</v>
      </c>
      <c r="C42" s="780">
        <f>ｼﾌﾄ原本!AH33</f>
        <v>0</v>
      </c>
      <c r="D42" s="435">
        <f>IF(COUNTIF($H$14:$H$30,29),VLOOKUP(29,$H$14:$CU$30,3,FALSE),0)</f>
        <v>0</v>
      </c>
      <c r="E42" s="429">
        <f>IF(COUNTIF($H$14:$H$30,29),VLOOKUP(29,$H$14:$CU$30,4,FALSE),0)</f>
        <v>0</v>
      </c>
      <c r="F42" s="430">
        <f>IF(COUNTIF($H$14:$H$30,29),VLOOKUP(29,$H$14:$CU$30,92,FALSE),0)</f>
        <v>0</v>
      </c>
      <c r="G42" s="431">
        <f>IF(COUNTIF($H$14:$H$30,29),VLOOKUP(29,$H$14:$CW$30,94,FALSE),0)</f>
        <v>0</v>
      </c>
      <c r="I42" s="893" t="s">
        <v>201</v>
      </c>
      <c r="J42" s="1513">
        <f ca="1">(J41)/J35</f>
        <v>0.19934351851851853</v>
      </c>
      <c r="K42" s="1513"/>
      <c r="L42" s="1187">
        <f ca="1">L41/J35</f>
        <v>0.14233333333333334</v>
      </c>
      <c r="M42" s="1187"/>
      <c r="N42" s="1187"/>
      <c r="O42" s="1187"/>
      <c r="P42" s="1187"/>
      <c r="Q42" s="1187"/>
      <c r="R42" s="1187"/>
      <c r="S42" s="1187"/>
      <c r="T42" s="1187"/>
      <c r="U42" s="1187"/>
      <c r="V42" s="1187"/>
      <c r="W42" s="1187"/>
      <c r="X42" s="392"/>
      <c r="Y42" s="393"/>
      <c r="Z42" s="1487"/>
      <c r="AA42" s="1488"/>
      <c r="AB42" s="1488"/>
      <c r="AC42" s="1488"/>
      <c r="AD42" s="1488"/>
      <c r="AE42" s="1488"/>
      <c r="AF42" s="1488"/>
      <c r="AG42" s="1488"/>
      <c r="AH42" s="1488"/>
      <c r="AI42" s="1488"/>
      <c r="AJ42" s="1488"/>
      <c r="AK42" s="1488"/>
      <c r="AL42" s="1488"/>
      <c r="AM42" s="1488"/>
      <c r="AN42" s="1488"/>
      <c r="AO42" s="1488"/>
      <c r="AP42" s="1488"/>
      <c r="AQ42" s="1488"/>
      <c r="AR42" s="1488"/>
      <c r="AS42" s="1488"/>
      <c r="AT42" s="1488"/>
      <c r="AU42" s="1488"/>
      <c r="AV42" s="1488"/>
      <c r="AW42" s="1488"/>
      <c r="AX42" s="1488"/>
      <c r="AY42" s="1488"/>
      <c r="AZ42" s="1488"/>
      <c r="BA42" s="1488"/>
      <c r="BB42" s="1488"/>
      <c r="BC42" s="1488"/>
      <c r="BD42" s="1488"/>
      <c r="BE42" s="1488"/>
      <c r="BF42" s="1488"/>
      <c r="BG42" s="1488"/>
      <c r="BH42" s="1488"/>
      <c r="BI42" s="1488"/>
      <c r="BJ42" s="1488"/>
      <c r="BK42" s="1488"/>
      <c r="BL42" s="1488"/>
      <c r="BM42" s="1488"/>
      <c r="BN42" s="1488"/>
      <c r="BO42" s="1488"/>
      <c r="BP42" s="1488"/>
      <c r="BQ42" s="1488"/>
      <c r="BR42" s="1488"/>
      <c r="BS42" s="1488"/>
      <c r="BT42" s="1488"/>
      <c r="BU42" s="1488"/>
      <c r="BV42" s="1488"/>
      <c r="BW42" s="1488"/>
      <c r="BX42" s="1488"/>
      <c r="BY42" s="1488"/>
      <c r="BZ42" s="1488"/>
      <c r="CA42" s="1488"/>
      <c r="CB42" s="1488"/>
      <c r="CC42" s="1488"/>
      <c r="CD42" s="1488"/>
      <c r="CE42" s="1488"/>
      <c r="CF42" s="1488"/>
      <c r="CG42" s="1488"/>
      <c r="CH42" s="1488"/>
      <c r="CI42" s="1489"/>
      <c r="CP42" s="64"/>
      <c r="CT42" s="64"/>
      <c r="CU42" s="64"/>
      <c r="CV42" s="64"/>
    </row>
    <row r="43" spans="1:126" ht="22.5" customHeight="1">
      <c r="A43" s="443">
        <f t="shared" si="8"/>
        <v>30</v>
      </c>
      <c r="B43" s="269" t="str">
        <f>ｼﾌﾄ原本!C34</f>
        <v>不足①</v>
      </c>
      <c r="C43" s="780">
        <f>ｼﾌﾄ原本!AH34</f>
        <v>0</v>
      </c>
      <c r="D43" s="435">
        <f>IF(COUNTIF($H$14:$H$30,30),VLOOKUP(30,$H$14:$CU$30,3,FALSE),0)</f>
        <v>0</v>
      </c>
      <c r="E43" s="429">
        <f>IF(COUNTIF($H$14:$H$30,30),VLOOKUP(30,$H$14:$CU$30,4,FALSE),0)</f>
        <v>0</v>
      </c>
      <c r="F43" s="430">
        <f>IF(COUNTIF($H$14:$H$30,30),VLOOKUP(30,$H$14:$CU$30,92,FALSE),0)</f>
        <v>0</v>
      </c>
      <c r="G43" s="431">
        <f>IF(COUNTIF($H$14:$H$30,30),VLOOKUP(30,$H$14:$CW$30,94,FALSE),0)</f>
        <v>0</v>
      </c>
      <c r="I43" s="894"/>
      <c r="J43" s="851"/>
      <c r="K43" s="851"/>
      <c r="L43" s="396"/>
      <c r="M43" s="396"/>
      <c r="N43" s="396"/>
      <c r="O43" s="396"/>
      <c r="P43" s="396"/>
      <c r="Q43" s="396"/>
      <c r="R43" s="396"/>
      <c r="S43" s="396"/>
      <c r="T43" s="396"/>
      <c r="U43" s="396"/>
      <c r="V43" s="396"/>
      <c r="W43" s="396"/>
      <c r="Z43" s="1487"/>
      <c r="AA43" s="1488"/>
      <c r="AB43" s="1488"/>
      <c r="AC43" s="1488"/>
      <c r="AD43" s="1488"/>
      <c r="AE43" s="1488"/>
      <c r="AF43" s="1488"/>
      <c r="AG43" s="1488"/>
      <c r="AH43" s="1488"/>
      <c r="AI43" s="1488"/>
      <c r="AJ43" s="1488"/>
      <c r="AK43" s="1488"/>
      <c r="AL43" s="1488"/>
      <c r="AM43" s="1488"/>
      <c r="AN43" s="1488"/>
      <c r="AO43" s="1488"/>
      <c r="AP43" s="1488"/>
      <c r="AQ43" s="1488"/>
      <c r="AR43" s="1488"/>
      <c r="AS43" s="1488"/>
      <c r="AT43" s="1488"/>
      <c r="AU43" s="1488"/>
      <c r="AV43" s="1488"/>
      <c r="AW43" s="1488"/>
      <c r="AX43" s="1488"/>
      <c r="AY43" s="1488"/>
      <c r="AZ43" s="1488"/>
      <c r="BA43" s="1488"/>
      <c r="BB43" s="1488"/>
      <c r="BC43" s="1488"/>
      <c r="BD43" s="1488"/>
      <c r="BE43" s="1488"/>
      <c r="BF43" s="1488"/>
      <c r="BG43" s="1488"/>
      <c r="BH43" s="1488"/>
      <c r="BI43" s="1488"/>
      <c r="BJ43" s="1488"/>
      <c r="BK43" s="1488"/>
      <c r="BL43" s="1488"/>
      <c r="BM43" s="1488"/>
      <c r="BN43" s="1488"/>
      <c r="BO43" s="1488"/>
      <c r="BP43" s="1488"/>
      <c r="BQ43" s="1488"/>
      <c r="BR43" s="1488"/>
      <c r="BS43" s="1488"/>
      <c r="BT43" s="1488"/>
      <c r="BU43" s="1488"/>
      <c r="BV43" s="1488"/>
      <c r="BW43" s="1488"/>
      <c r="BX43" s="1488"/>
      <c r="BY43" s="1488"/>
      <c r="BZ43" s="1488"/>
      <c r="CA43" s="1488"/>
      <c r="CB43" s="1488"/>
      <c r="CC43" s="1488"/>
      <c r="CD43" s="1488"/>
      <c r="CE43" s="1488"/>
      <c r="CF43" s="1488"/>
      <c r="CG43" s="1488"/>
      <c r="CH43" s="1488"/>
      <c r="CI43" s="1489"/>
      <c r="CP43" s="64"/>
      <c r="CT43" s="64"/>
      <c r="CU43" s="64"/>
      <c r="CV43" s="64"/>
    </row>
    <row r="44" spans="1:126" ht="22.5" customHeight="1">
      <c r="A44" s="443">
        <f t="shared" si="8"/>
        <v>31</v>
      </c>
      <c r="B44" s="269">
        <f>ｼﾌﾄ原本!C35</f>
        <v>0</v>
      </c>
      <c r="C44" s="785">
        <f>ｼﾌﾄ原本!E35</f>
        <v>0</v>
      </c>
      <c r="D44" s="435">
        <f>IF(COUNTIF($H$14:$H$30,31),VLOOKUP(31,$H$14:$CU$30,3,FALSE),0)</f>
        <v>0</v>
      </c>
      <c r="E44" s="429">
        <f>IF(COUNTIF($H$14:$H$30,31),VLOOKUP(31,$H$14:$CU$30,4,FALSE),0)</f>
        <v>0</v>
      </c>
      <c r="F44" s="430">
        <f>IF(COUNTIF($H$14:$H$30,31),VLOOKUP(31,$H$14:$CU$30,92,FALSE),0)</f>
        <v>0</v>
      </c>
      <c r="G44" s="431">
        <f>IF(COUNTIF($H$14:$H$30,31),VLOOKUP(31,$H$14:$CW$30,94,FALSE),0)</f>
        <v>0</v>
      </c>
      <c r="I44" s="894"/>
      <c r="J44" s="851"/>
      <c r="K44" s="851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Z44" s="1487"/>
      <c r="AA44" s="1488"/>
      <c r="AB44" s="1488"/>
      <c r="AC44" s="1488"/>
      <c r="AD44" s="1488"/>
      <c r="AE44" s="1488"/>
      <c r="AF44" s="1488"/>
      <c r="AG44" s="1488"/>
      <c r="AH44" s="1488"/>
      <c r="AI44" s="1488"/>
      <c r="AJ44" s="1488"/>
      <c r="AK44" s="1488"/>
      <c r="AL44" s="1488"/>
      <c r="AM44" s="1488"/>
      <c r="AN44" s="1488"/>
      <c r="AO44" s="1488"/>
      <c r="AP44" s="1488"/>
      <c r="AQ44" s="1488"/>
      <c r="AR44" s="1488"/>
      <c r="AS44" s="1488"/>
      <c r="AT44" s="1488"/>
      <c r="AU44" s="1488"/>
      <c r="AV44" s="1488"/>
      <c r="AW44" s="1488"/>
      <c r="AX44" s="1488"/>
      <c r="AY44" s="1488"/>
      <c r="AZ44" s="1488"/>
      <c r="BA44" s="1488"/>
      <c r="BB44" s="1488"/>
      <c r="BC44" s="1488"/>
      <c r="BD44" s="1488"/>
      <c r="BE44" s="1488"/>
      <c r="BF44" s="1488"/>
      <c r="BG44" s="1488"/>
      <c r="BH44" s="1488"/>
      <c r="BI44" s="1488"/>
      <c r="BJ44" s="1488"/>
      <c r="BK44" s="1488"/>
      <c r="BL44" s="1488"/>
      <c r="BM44" s="1488"/>
      <c r="BN44" s="1488"/>
      <c r="BO44" s="1488"/>
      <c r="BP44" s="1488"/>
      <c r="BQ44" s="1488"/>
      <c r="BR44" s="1488"/>
      <c r="BS44" s="1488"/>
      <c r="BT44" s="1488"/>
      <c r="BU44" s="1488"/>
      <c r="BV44" s="1488"/>
      <c r="BW44" s="1488"/>
      <c r="BX44" s="1488"/>
      <c r="BY44" s="1488"/>
      <c r="BZ44" s="1488"/>
      <c r="CA44" s="1488"/>
      <c r="CB44" s="1488"/>
      <c r="CC44" s="1488"/>
      <c r="CD44" s="1488"/>
      <c r="CE44" s="1488"/>
      <c r="CF44" s="1488"/>
      <c r="CG44" s="1488"/>
      <c r="CH44" s="1488"/>
      <c r="CI44" s="1489"/>
    </row>
    <row r="45" spans="1:126" ht="22.5" customHeight="1" thickBot="1">
      <c r="A45" s="443">
        <f t="shared" si="8"/>
        <v>32</v>
      </c>
      <c r="B45" s="269">
        <f>ｼﾌﾄ原本!C36</f>
        <v>0</v>
      </c>
      <c r="C45" s="785">
        <f>ｼﾌﾄ原本!E36</f>
        <v>0</v>
      </c>
      <c r="D45" s="435">
        <f>IF(COUNTIF($H$14:$H$30,32),VLOOKUP(32,$H$14:$CU$30,3,FALSE),0)</f>
        <v>0</v>
      </c>
      <c r="E45" s="429">
        <f>IF(COUNTIF($H$14:$H$30,32),VLOOKUP(32,$H$14:$CU$30,4,FALSE),0)</f>
        <v>0</v>
      </c>
      <c r="F45" s="430">
        <f>IF(COUNTIF($H$14:$H$30,32),VLOOKUP(32,$H$14:$CU$30,92,FALSE),0)</f>
        <v>0</v>
      </c>
      <c r="G45" s="431">
        <f>IF(COUNTIF($H$14:$H$30,32),VLOOKUP(32,$H$14:$CW$30,94,FALSE),0)</f>
        <v>0</v>
      </c>
      <c r="I45" s="894"/>
      <c r="J45" s="851"/>
      <c r="K45" s="851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6"/>
      <c r="Z45" s="1490"/>
      <c r="AA45" s="1491"/>
      <c r="AB45" s="1491"/>
      <c r="AC45" s="1491"/>
      <c r="AD45" s="1491"/>
      <c r="AE45" s="1491"/>
      <c r="AF45" s="1491"/>
      <c r="AG45" s="1491"/>
      <c r="AH45" s="1491"/>
      <c r="AI45" s="1491"/>
      <c r="AJ45" s="1491"/>
      <c r="AK45" s="1491"/>
      <c r="AL45" s="1491"/>
      <c r="AM45" s="1491"/>
      <c r="AN45" s="1491"/>
      <c r="AO45" s="1491"/>
      <c r="AP45" s="1491"/>
      <c r="AQ45" s="1491"/>
      <c r="AR45" s="1491"/>
      <c r="AS45" s="1491"/>
      <c r="AT45" s="1491"/>
      <c r="AU45" s="1491"/>
      <c r="AV45" s="1491"/>
      <c r="AW45" s="1491"/>
      <c r="AX45" s="1491"/>
      <c r="AY45" s="1491"/>
      <c r="AZ45" s="1491"/>
      <c r="BA45" s="1491"/>
      <c r="BB45" s="1491"/>
      <c r="BC45" s="1491"/>
      <c r="BD45" s="1491"/>
      <c r="BE45" s="1491"/>
      <c r="BF45" s="1491"/>
      <c r="BG45" s="1491"/>
      <c r="BH45" s="1491"/>
      <c r="BI45" s="1491"/>
      <c r="BJ45" s="1491"/>
      <c r="BK45" s="1491"/>
      <c r="BL45" s="1491"/>
      <c r="BM45" s="1491"/>
      <c r="BN45" s="1491"/>
      <c r="BO45" s="1491"/>
      <c r="BP45" s="1491"/>
      <c r="BQ45" s="1491"/>
      <c r="BR45" s="1491"/>
      <c r="BS45" s="1491"/>
      <c r="BT45" s="1491"/>
      <c r="BU45" s="1491"/>
      <c r="BV45" s="1491"/>
      <c r="BW45" s="1491"/>
      <c r="BX45" s="1491"/>
      <c r="BY45" s="1491"/>
      <c r="BZ45" s="1491"/>
      <c r="CA45" s="1491"/>
      <c r="CB45" s="1491"/>
      <c r="CC45" s="1491"/>
      <c r="CD45" s="1491"/>
      <c r="CE45" s="1491"/>
      <c r="CF45" s="1491"/>
      <c r="CG45" s="1491"/>
      <c r="CH45" s="1491"/>
      <c r="CI45" s="1492"/>
    </row>
    <row r="46" spans="1:126" ht="22.5" customHeight="1" thickBot="1">
      <c r="A46" s="444">
        <f t="shared" si="8"/>
        <v>33</v>
      </c>
      <c r="B46" s="445">
        <f>ｼﾌﾄ原本!C37</f>
        <v>0</v>
      </c>
      <c r="C46" s="786">
        <f>ｼﾌﾄ原本!E37</f>
        <v>0</v>
      </c>
      <c r="D46" s="437">
        <f>IF(COUNTIF($H$14:$H$30,33),VLOOKUP(33,$H$14:$CU$30,3,FALSE),0)</f>
        <v>0</v>
      </c>
      <c r="E46" s="438">
        <f>IF(COUNTIF($H$14:$H$30,33),VLOOKUP(33,$H$14:$CU$30,4,FALSE),0)</f>
        <v>0</v>
      </c>
      <c r="F46" s="439">
        <f>IF(COUNTIF($H$14:$H$30,33),VLOOKUP(33,$H$14:$CU$30,92,FALSE),0)</f>
        <v>0</v>
      </c>
      <c r="G46" s="440">
        <f>IF(COUNTIF($H$14:$H$30,33),VLOOKUP(33,$H$14:$CW$30,94,FALSE),0)</f>
        <v>0</v>
      </c>
      <c r="I46" s="894"/>
      <c r="J46" s="851"/>
      <c r="K46" s="851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6"/>
    </row>
    <row r="47" spans="1:126" ht="20.25" customHeight="1">
      <c r="I47" s="893" t="s">
        <v>199</v>
      </c>
      <c r="J47" s="1512">
        <f ca="1">J41/K39</f>
        <v>1281.4940476190477</v>
      </c>
      <c r="K47" s="1512"/>
      <c r="L47" s="1382">
        <f>ﾃﾞｰﾀ入力!A8</f>
        <v>1260</v>
      </c>
      <c r="M47" s="1382"/>
      <c r="N47" s="1382"/>
      <c r="O47" s="1382"/>
      <c r="P47" s="1382"/>
      <c r="Q47" s="1382"/>
      <c r="R47" s="1382"/>
      <c r="S47" s="1382"/>
      <c r="T47" s="1382"/>
      <c r="U47" s="1382"/>
      <c r="V47" s="1382"/>
      <c r="W47" s="1382"/>
      <c r="DP47" s="221"/>
      <c r="DT47" s="69"/>
      <c r="DU47" s="69"/>
      <c r="DV47" s="69"/>
    </row>
    <row r="48" spans="1:126" ht="20.25" customHeight="1">
      <c r="I48" s="893" t="s">
        <v>82</v>
      </c>
      <c r="J48" s="1501">
        <f ca="1">CW31</f>
        <v>3673</v>
      </c>
      <c r="K48" s="1501"/>
      <c r="L48" s="1381"/>
      <c r="M48" s="1381"/>
      <c r="N48" s="1381"/>
      <c r="O48" s="1381"/>
      <c r="P48" s="1381"/>
      <c r="Q48" s="1381"/>
      <c r="R48" s="1381"/>
      <c r="S48" s="1381"/>
      <c r="T48" s="1381"/>
      <c r="U48" s="1381"/>
      <c r="V48" s="1381"/>
      <c r="W48" s="1381"/>
    </row>
    <row r="49" spans="11:19" ht="20.25" customHeight="1">
      <c r="K49" s="836"/>
      <c r="L49" s="398"/>
      <c r="M49" s="398"/>
      <c r="N49" s="64"/>
      <c r="O49" s="64"/>
      <c r="P49" s="64"/>
      <c r="Q49" s="64"/>
      <c r="R49" s="64"/>
      <c r="S49" s="64"/>
    </row>
    <row r="50" spans="11:19" ht="20.25" customHeight="1">
      <c r="K50" s="836"/>
      <c r="L50" s="66"/>
      <c r="M50" s="66"/>
      <c r="N50" s="64"/>
      <c r="O50" s="64"/>
      <c r="P50" s="64"/>
      <c r="Q50" s="64"/>
      <c r="R50" s="64"/>
      <c r="S50" s="64"/>
    </row>
    <row r="51" spans="11:19" ht="20.25" customHeight="1">
      <c r="L51" s="64"/>
      <c r="M51" s="64"/>
    </row>
    <row r="52" spans="11:19" ht="20.25" customHeight="1">
      <c r="L52" s="64"/>
      <c r="M52" s="64"/>
    </row>
  </sheetData>
  <sheetProtection formatCells="0"/>
  <mergeCells count="349">
    <mergeCell ref="CH36:CI36"/>
    <mergeCell ref="CH37:CI37"/>
    <mergeCell ref="CH38:CI38"/>
    <mergeCell ref="CH39:CI39"/>
    <mergeCell ref="Z36:AY36"/>
    <mergeCell ref="X32:AA32"/>
    <mergeCell ref="BV39:CG39"/>
    <mergeCell ref="BV35:CG35"/>
    <mergeCell ref="BV36:CG36"/>
    <mergeCell ref="BV38:CG38"/>
    <mergeCell ref="BT39:BU39"/>
    <mergeCell ref="BF38:BG38"/>
    <mergeCell ref="BT36:BU36"/>
    <mergeCell ref="BT37:BU37"/>
    <mergeCell ref="BT38:BU38"/>
    <mergeCell ref="AZ37:BE37"/>
    <mergeCell ref="Z38:AY38"/>
    <mergeCell ref="Z39:AY39"/>
    <mergeCell ref="BH35:BS35"/>
    <mergeCell ref="BH37:BS37"/>
    <mergeCell ref="BH38:BS38"/>
    <mergeCell ref="BH39:BS39"/>
    <mergeCell ref="BF39:BG39"/>
    <mergeCell ref="BV34:CI34"/>
    <mergeCell ref="CH35:CI35"/>
    <mergeCell ref="CJ31:CM31"/>
    <mergeCell ref="CF32:CI32"/>
    <mergeCell ref="BT35:BU35"/>
    <mergeCell ref="CJ32:CM32"/>
    <mergeCell ref="AZ35:BE35"/>
    <mergeCell ref="AZ31:BC31"/>
    <mergeCell ref="BD31:BG31"/>
    <mergeCell ref="AB33:AE33"/>
    <mergeCell ref="AF33:AI33"/>
    <mergeCell ref="AF31:AI31"/>
    <mergeCell ref="CF31:CI31"/>
    <mergeCell ref="BP31:BS31"/>
    <mergeCell ref="AJ32:AM32"/>
    <mergeCell ref="BH32:BK32"/>
    <mergeCell ref="K1:U1"/>
    <mergeCell ref="V1:Y1"/>
    <mergeCell ref="AZ6:BC6"/>
    <mergeCell ref="BD6:BG6"/>
    <mergeCell ref="AZ7:BC7"/>
    <mergeCell ref="BD7:BG7"/>
    <mergeCell ref="AN5:AQ5"/>
    <mergeCell ref="AR5:AU5"/>
    <mergeCell ref="AR1:AU1"/>
    <mergeCell ref="BD5:BG5"/>
    <mergeCell ref="AZ5:BC5"/>
    <mergeCell ref="AZ1:BC1"/>
    <mergeCell ref="AZ3:BC3"/>
    <mergeCell ref="AV5:AY5"/>
    <mergeCell ref="AC1:AI1"/>
    <mergeCell ref="AJ1:AM1"/>
    <mergeCell ref="L3:O3"/>
    <mergeCell ref="AF6:AI6"/>
    <mergeCell ref="AR7:AU7"/>
    <mergeCell ref="AJ3:AM3"/>
    <mergeCell ref="AN3:AQ3"/>
    <mergeCell ref="AB3:AE3"/>
    <mergeCell ref="BD1:BK1"/>
    <mergeCell ref="AN1:AQ1"/>
    <mergeCell ref="CN2:CO2"/>
    <mergeCell ref="CN4:CO4"/>
    <mergeCell ref="CN6:CO6"/>
    <mergeCell ref="CN7:CO7"/>
    <mergeCell ref="CN3:CO3"/>
    <mergeCell ref="CN5:CO5"/>
    <mergeCell ref="CF8:CI8"/>
    <mergeCell ref="X4:AA4"/>
    <mergeCell ref="X5:AA5"/>
    <mergeCell ref="AB5:AE5"/>
    <mergeCell ref="AB8:AE8"/>
    <mergeCell ref="AF8:AI8"/>
    <mergeCell ref="CJ4:CM4"/>
    <mergeCell ref="CJ7:CM7"/>
    <mergeCell ref="CF7:CI7"/>
    <mergeCell ref="BT6:BW6"/>
    <mergeCell ref="CB8:CE8"/>
    <mergeCell ref="BX7:CA7"/>
    <mergeCell ref="BT8:BW8"/>
    <mergeCell ref="BH8:BK8"/>
    <mergeCell ref="BL7:BO7"/>
    <mergeCell ref="BP7:BS7"/>
    <mergeCell ref="BT4:BW4"/>
    <mergeCell ref="BL5:BO5"/>
    <mergeCell ref="AF5:AI5"/>
    <mergeCell ref="CJ3:CM3"/>
    <mergeCell ref="CF5:CI5"/>
    <mergeCell ref="BT7:BW7"/>
    <mergeCell ref="BH5:BK5"/>
    <mergeCell ref="AV7:AY7"/>
    <mergeCell ref="BP4:BS4"/>
    <mergeCell ref="AR4:AU4"/>
    <mergeCell ref="AZ4:BC4"/>
    <mergeCell ref="BP6:BS6"/>
    <mergeCell ref="BH7:BK7"/>
    <mergeCell ref="BP5:BS5"/>
    <mergeCell ref="BH6:BK6"/>
    <mergeCell ref="BD3:BG3"/>
    <mergeCell ref="CB3:CE3"/>
    <mergeCell ref="BD4:BG4"/>
    <mergeCell ref="AF4:AI4"/>
    <mergeCell ref="AJ4:AM4"/>
    <mergeCell ref="AR3:AU3"/>
    <mergeCell ref="AF3:AI3"/>
    <mergeCell ref="AN4:AQ4"/>
    <mergeCell ref="CP13:CQ13"/>
    <mergeCell ref="CP14:CQ14"/>
    <mergeCell ref="CN13:CO13"/>
    <mergeCell ref="CN11:CO11"/>
    <mergeCell ref="CN10:CO10"/>
    <mergeCell ref="CN15:CO15"/>
    <mergeCell ref="AB4:AE4"/>
    <mergeCell ref="CF6:CI6"/>
    <mergeCell ref="CJ6:CM6"/>
    <mergeCell ref="BX4:CA4"/>
    <mergeCell ref="CB7:CE7"/>
    <mergeCell ref="CJ5:CM5"/>
    <mergeCell ref="CB5:CE5"/>
    <mergeCell ref="CB6:CE6"/>
    <mergeCell ref="AN6:AQ6"/>
    <mergeCell ref="AR6:AU6"/>
    <mergeCell ref="BD8:BG8"/>
    <mergeCell ref="AR8:AU8"/>
    <mergeCell ref="BH10:BK10"/>
    <mergeCell ref="CF10:CI10"/>
    <mergeCell ref="BP10:BS10"/>
    <mergeCell ref="BX10:CA10"/>
    <mergeCell ref="CB10:CE10"/>
    <mergeCell ref="BH9:BK9"/>
    <mergeCell ref="CP15:CQ15"/>
    <mergeCell ref="CP28:CQ28"/>
    <mergeCell ref="CP19:CQ19"/>
    <mergeCell ref="CN22:CO22"/>
    <mergeCell ref="CP23:CQ23"/>
    <mergeCell ref="CN20:CO20"/>
    <mergeCell ref="CP26:CQ26"/>
    <mergeCell ref="CP29:CQ29"/>
    <mergeCell ref="CP31:CQ31"/>
    <mergeCell ref="CN29:CO29"/>
    <mergeCell ref="CP30:CQ30"/>
    <mergeCell ref="CN31:CO31"/>
    <mergeCell ref="CN25:CO25"/>
    <mergeCell ref="CP24:CQ24"/>
    <mergeCell ref="CN19:CO19"/>
    <mergeCell ref="CN28:CO28"/>
    <mergeCell ref="CP27:CQ27"/>
    <mergeCell ref="CN30:CO30"/>
    <mergeCell ref="CN26:CO26"/>
    <mergeCell ref="CN27:CO27"/>
    <mergeCell ref="CP20:CQ20"/>
    <mergeCell ref="CN21:CO21"/>
    <mergeCell ref="CP21:CQ21"/>
    <mergeCell ref="CP22:CQ22"/>
    <mergeCell ref="CP25:CQ25"/>
    <mergeCell ref="CP16:CQ16"/>
    <mergeCell ref="CN17:CO17"/>
    <mergeCell ref="CP17:CQ17"/>
    <mergeCell ref="CN18:CO18"/>
    <mergeCell ref="CP18:CQ18"/>
    <mergeCell ref="CN16:CO16"/>
    <mergeCell ref="CN24:CO24"/>
    <mergeCell ref="CN23:CO23"/>
    <mergeCell ref="BL8:BO8"/>
    <mergeCell ref="BP8:BS8"/>
    <mergeCell ref="CJ8:CM8"/>
    <mergeCell ref="CJ9:CM9"/>
    <mergeCell ref="CF9:CI9"/>
    <mergeCell ref="BT5:BW5"/>
    <mergeCell ref="BX8:CA8"/>
    <mergeCell ref="BL6:BO6"/>
    <mergeCell ref="BX6:CA6"/>
    <mergeCell ref="BX5:CA5"/>
    <mergeCell ref="CF11:CI11"/>
    <mergeCell ref="CB11:CE11"/>
    <mergeCell ref="CJ11:CM11"/>
    <mergeCell ref="CN9:CO9"/>
    <mergeCell ref="CN14:CO14"/>
    <mergeCell ref="CN8:CO8"/>
    <mergeCell ref="BP9:BS9"/>
    <mergeCell ref="BX9:CA9"/>
    <mergeCell ref="BT9:BW9"/>
    <mergeCell ref="CJ10:CM10"/>
    <mergeCell ref="CA1:CE1"/>
    <mergeCell ref="BT1:BZ1"/>
    <mergeCell ref="CF3:CI3"/>
    <mergeCell ref="CB4:CE4"/>
    <mergeCell ref="CF4:CI4"/>
    <mergeCell ref="BH4:BK4"/>
    <mergeCell ref="BH3:BK3"/>
    <mergeCell ref="AV3:AY3"/>
    <mergeCell ref="BL4:BO4"/>
    <mergeCell ref="AV4:AY4"/>
    <mergeCell ref="BT3:BW3"/>
    <mergeCell ref="BX3:CA3"/>
    <mergeCell ref="BL3:BO3"/>
    <mergeCell ref="BP3:BS3"/>
    <mergeCell ref="X3:AA3"/>
    <mergeCell ref="AZ8:BC8"/>
    <mergeCell ref="AN8:AQ8"/>
    <mergeCell ref="AR9:AU9"/>
    <mergeCell ref="AN7:AQ7"/>
    <mergeCell ref="I8:J8"/>
    <mergeCell ref="L7:O7"/>
    <mergeCell ref="L8:O8"/>
    <mergeCell ref="I9:J9"/>
    <mergeCell ref="P9:S9"/>
    <mergeCell ref="AJ9:AM9"/>
    <mergeCell ref="AV8:AY8"/>
    <mergeCell ref="AV9:AY9"/>
    <mergeCell ref="I7:J7"/>
    <mergeCell ref="P7:S7"/>
    <mergeCell ref="X8:AA8"/>
    <mergeCell ref="X7:AA7"/>
    <mergeCell ref="AB7:AE7"/>
    <mergeCell ref="AN9:AQ9"/>
    <mergeCell ref="AF7:AI7"/>
    <mergeCell ref="AJ7:AM7"/>
    <mergeCell ref="L4:O4"/>
    <mergeCell ref="AJ6:AM6"/>
    <mergeCell ref="AJ5:AM5"/>
    <mergeCell ref="I3:J4"/>
    <mergeCell ref="L47:W47"/>
    <mergeCell ref="J47:K47"/>
    <mergeCell ref="J42:K42"/>
    <mergeCell ref="T5:W5"/>
    <mergeCell ref="I5:J6"/>
    <mergeCell ref="T7:W7"/>
    <mergeCell ref="P8:S8"/>
    <mergeCell ref="P5:S5"/>
    <mergeCell ref="L5:O5"/>
    <mergeCell ref="L6:O6"/>
    <mergeCell ref="T6:W6"/>
    <mergeCell ref="T9:W9"/>
    <mergeCell ref="T8:W8"/>
    <mergeCell ref="P31:S31"/>
    <mergeCell ref="T31:W31"/>
    <mergeCell ref="P3:S3"/>
    <mergeCell ref="T3:W3"/>
    <mergeCell ref="P4:S4"/>
    <mergeCell ref="T4:W4"/>
    <mergeCell ref="J48:K48"/>
    <mergeCell ref="L48:W48"/>
    <mergeCell ref="L42:W42"/>
    <mergeCell ref="I11:J11"/>
    <mergeCell ref="J41:K41"/>
    <mergeCell ref="J34:K34"/>
    <mergeCell ref="L34:W34"/>
    <mergeCell ref="I10:J10"/>
    <mergeCell ref="L31:O31"/>
    <mergeCell ref="L10:O10"/>
    <mergeCell ref="L11:O11"/>
    <mergeCell ref="P11:S11"/>
    <mergeCell ref="T11:W11"/>
    <mergeCell ref="R39:W39"/>
    <mergeCell ref="J40:K40"/>
    <mergeCell ref="L40:W40"/>
    <mergeCell ref="J38:K38"/>
    <mergeCell ref="J37:K37"/>
    <mergeCell ref="J35:W35"/>
    <mergeCell ref="L37:W37"/>
    <mergeCell ref="AZ39:BE39"/>
    <mergeCell ref="Z35:AY35"/>
    <mergeCell ref="BF36:BG36"/>
    <mergeCell ref="AZ36:BE36"/>
    <mergeCell ref="AJ31:AM31"/>
    <mergeCell ref="P6:S6"/>
    <mergeCell ref="P10:S10"/>
    <mergeCell ref="T10:W10"/>
    <mergeCell ref="X10:AA10"/>
    <mergeCell ref="X11:AA11"/>
    <mergeCell ref="AV6:AY6"/>
    <mergeCell ref="X9:AA9"/>
    <mergeCell ref="X31:AA31"/>
    <mergeCell ref="AB31:AE31"/>
    <mergeCell ref="AV31:AY31"/>
    <mergeCell ref="X6:AA6"/>
    <mergeCell ref="AB6:AE6"/>
    <mergeCell ref="AJ8:AM8"/>
    <mergeCell ref="Z37:AY37"/>
    <mergeCell ref="AN31:AQ31"/>
    <mergeCell ref="AR31:AU31"/>
    <mergeCell ref="BD9:BG9"/>
    <mergeCell ref="BD10:BG10"/>
    <mergeCell ref="BD11:BG11"/>
    <mergeCell ref="BV37:CG37"/>
    <mergeCell ref="AZ38:BE38"/>
    <mergeCell ref="BF37:BG37"/>
    <mergeCell ref="AR11:AU11"/>
    <mergeCell ref="AN11:AQ11"/>
    <mergeCell ref="BH11:BK11"/>
    <mergeCell ref="BT32:BW32"/>
    <mergeCell ref="BH31:BK31"/>
    <mergeCell ref="L41:W41"/>
    <mergeCell ref="BX31:CA31"/>
    <mergeCell ref="BT11:BW11"/>
    <mergeCell ref="BH36:BS36"/>
    <mergeCell ref="AR32:AU32"/>
    <mergeCell ref="AV32:AY32"/>
    <mergeCell ref="AZ32:BC32"/>
    <mergeCell ref="AB32:AE32"/>
    <mergeCell ref="L38:W38"/>
    <mergeCell ref="L32:O32"/>
    <mergeCell ref="AF32:AI32"/>
    <mergeCell ref="AN32:AQ32"/>
    <mergeCell ref="AB11:AE11"/>
    <mergeCell ref="AF11:AI11"/>
    <mergeCell ref="J36:W36"/>
    <mergeCell ref="BL31:BO31"/>
    <mergeCell ref="AB9:AE9"/>
    <mergeCell ref="AR10:AU10"/>
    <mergeCell ref="AJ10:AM10"/>
    <mergeCell ref="AN10:AQ10"/>
    <mergeCell ref="AJ11:AM11"/>
    <mergeCell ref="BF35:BG35"/>
    <mergeCell ref="BH34:BU34"/>
    <mergeCell ref="AZ11:BC11"/>
    <mergeCell ref="AV10:AY10"/>
    <mergeCell ref="AV11:AY11"/>
    <mergeCell ref="BT10:BW10"/>
    <mergeCell ref="BL9:BO9"/>
    <mergeCell ref="Z34:BG34"/>
    <mergeCell ref="BL10:BO10"/>
    <mergeCell ref="Z40:CI45"/>
    <mergeCell ref="J32:K32"/>
    <mergeCell ref="P32:S32"/>
    <mergeCell ref="T32:W32"/>
    <mergeCell ref="L9:O9"/>
    <mergeCell ref="AF9:AI9"/>
    <mergeCell ref="BX11:CA11"/>
    <mergeCell ref="BD32:BG32"/>
    <mergeCell ref="BL32:BO32"/>
    <mergeCell ref="BP32:BS32"/>
    <mergeCell ref="AZ9:BC9"/>
    <mergeCell ref="J12:K12"/>
    <mergeCell ref="J13:K13"/>
    <mergeCell ref="BL11:BO11"/>
    <mergeCell ref="BP11:BS11"/>
    <mergeCell ref="AZ10:BC10"/>
    <mergeCell ref="AB10:AE10"/>
    <mergeCell ref="AF10:AI10"/>
    <mergeCell ref="L39:Q39"/>
    <mergeCell ref="CB9:CE9"/>
    <mergeCell ref="BX32:CA32"/>
    <mergeCell ref="CB32:CE32"/>
    <mergeCell ref="BT31:BW31"/>
    <mergeCell ref="CB31:CE31"/>
  </mergeCells>
  <phoneticPr fontId="41"/>
  <conditionalFormatting sqref="L31:O31">
    <cfRule type="cellIs" dxfId="142" priority="2" stopIfTrue="1" operator="greaterThan">
      <formula>$L$11</formula>
    </cfRule>
  </conditionalFormatting>
  <conditionalFormatting sqref="L32:CM32">
    <cfRule type="cellIs" dxfId="141" priority="21" stopIfTrue="1" operator="lessThan">
      <formula>0</formula>
    </cfRule>
  </conditionalFormatting>
  <conditionalFormatting sqref="P31:S31">
    <cfRule type="cellIs" dxfId="140" priority="3" stopIfTrue="1" operator="greaterThan">
      <formula>$P$11</formula>
    </cfRule>
  </conditionalFormatting>
  <conditionalFormatting sqref="T31:W31">
    <cfRule type="cellIs" dxfId="139" priority="4" stopIfTrue="1" operator="greaterThan">
      <formula>$T$11</formula>
    </cfRule>
  </conditionalFormatting>
  <conditionalFormatting sqref="X31:AA31">
    <cfRule type="cellIs" dxfId="138" priority="5" stopIfTrue="1" operator="greaterThan">
      <formula>$X$11</formula>
    </cfRule>
  </conditionalFormatting>
  <conditionalFormatting sqref="AB31:AE31">
    <cfRule type="cellIs" dxfId="137" priority="6" stopIfTrue="1" operator="greaterThan">
      <formula>$AB$11</formula>
    </cfRule>
  </conditionalFormatting>
  <conditionalFormatting sqref="AF31:AI31">
    <cfRule type="cellIs" dxfId="136" priority="7" stopIfTrue="1" operator="greaterThan">
      <formula>$AF$11</formula>
    </cfRule>
  </conditionalFormatting>
  <conditionalFormatting sqref="AJ31:AM31">
    <cfRule type="cellIs" dxfId="135" priority="8" stopIfTrue="1" operator="greaterThan">
      <formula>$AJ$11</formula>
    </cfRule>
  </conditionalFormatting>
  <conditionalFormatting sqref="AN31:AQ31">
    <cfRule type="cellIs" dxfId="134" priority="9" stopIfTrue="1" operator="greaterThan">
      <formula>$AN$11</formula>
    </cfRule>
  </conditionalFormatting>
  <conditionalFormatting sqref="AR31:AU31">
    <cfRule type="cellIs" dxfId="133" priority="10" stopIfTrue="1" operator="greaterThan">
      <formula>$AR$11</formula>
    </cfRule>
  </conditionalFormatting>
  <conditionalFormatting sqref="AV31:AY31">
    <cfRule type="cellIs" dxfId="132" priority="11" stopIfTrue="1" operator="greaterThan">
      <formula>$AV$11</formula>
    </cfRule>
  </conditionalFormatting>
  <conditionalFormatting sqref="AZ1:BC1">
    <cfRule type="expression" dxfId="131" priority="1" stopIfTrue="1">
      <formula>"WEEKDAY($AX$1)=1"</formula>
    </cfRule>
  </conditionalFormatting>
  <conditionalFormatting sqref="AZ31:BC31">
    <cfRule type="cellIs" dxfId="130" priority="12" stopIfTrue="1" operator="greaterThan">
      <formula>$AZ$11</formula>
    </cfRule>
  </conditionalFormatting>
  <conditionalFormatting sqref="BD31:BG31">
    <cfRule type="cellIs" dxfId="129" priority="13" stopIfTrue="1" operator="greaterThan">
      <formula>$BD$11</formula>
    </cfRule>
  </conditionalFormatting>
  <conditionalFormatting sqref="BH31:BK31">
    <cfRule type="cellIs" dxfId="128" priority="14" stopIfTrue="1" operator="greaterThan">
      <formula>$BH$11</formula>
    </cfRule>
  </conditionalFormatting>
  <conditionalFormatting sqref="BL31:BO31">
    <cfRule type="cellIs" dxfId="127" priority="15" stopIfTrue="1" operator="greaterThan">
      <formula>$BL$11</formula>
    </cfRule>
  </conditionalFormatting>
  <conditionalFormatting sqref="BP31:BS31">
    <cfRule type="cellIs" dxfId="126" priority="22" stopIfTrue="1" operator="greaterThan">
      <formula>$BP$11</formula>
    </cfRule>
  </conditionalFormatting>
  <conditionalFormatting sqref="BT31:BW31">
    <cfRule type="cellIs" dxfId="125" priority="16" stopIfTrue="1" operator="greaterThan">
      <formula>$BT$11</formula>
    </cfRule>
  </conditionalFormatting>
  <conditionalFormatting sqref="BX31:CA31">
    <cfRule type="cellIs" dxfId="124" priority="20" stopIfTrue="1" operator="greaterThan">
      <formula>$BX$11</formula>
    </cfRule>
  </conditionalFormatting>
  <conditionalFormatting sqref="CB31:CE31">
    <cfRule type="cellIs" dxfId="123" priority="17" stopIfTrue="1" operator="greaterThan">
      <formula>$CB$11</formula>
    </cfRule>
  </conditionalFormatting>
  <conditionalFormatting sqref="CF31:CI31">
    <cfRule type="cellIs" dxfId="122" priority="18" stopIfTrue="1" operator="greaterThan">
      <formula>$CF$11</formula>
    </cfRule>
  </conditionalFormatting>
  <conditionalFormatting sqref="CJ31:CM31">
    <cfRule type="cellIs" dxfId="121" priority="19" stopIfTrue="1" operator="greaterThan">
      <formula>$CJ$11</formula>
    </cfRule>
  </conditionalFormatting>
  <printOptions horizontalCentered="1"/>
  <pageMargins left="0.19652777777777777" right="0.19652777777777777" top="0.19652777777777777" bottom="0.19652777777777777" header="0.51180555555555562" footer="0.51180555555555562"/>
  <pageSetup paperSize="9" scale="62" orientation="landscape" useFirstPageNumber="1" errors="NA" horizontalDpi="360" verticalDpi="360" r:id="rId1"/>
  <headerFooter alignWithMargins="0"/>
  <ignoredErrors>
    <ignoredError sqref="L14 L15:L30 M14:CM30" unlockedFormula="1"/>
    <ignoredError sqref="F28:F46" formula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V52"/>
  <sheetViews>
    <sheetView showZeros="0" zoomScale="66" zoomScaleNormal="66" zoomScaleSheetLayoutView="50" workbookViewId="0">
      <selection activeCell="AL19" sqref="AL19"/>
    </sheetView>
  </sheetViews>
  <sheetFormatPr baseColWidth="10" defaultColWidth="3.83203125" defaultRowHeight="20.25" customHeight="1"/>
  <cols>
    <col min="1" max="1" width="3.5" style="64" customWidth="1"/>
    <col min="2" max="2" width="10.6640625" style="65" customWidth="1"/>
    <col min="3" max="3" width="6.6640625" style="65" customWidth="1"/>
    <col min="4" max="7" width="6.6640625" style="65" hidden="1" customWidth="1"/>
    <col min="8" max="8" width="6.6640625" style="836" customWidth="1"/>
    <col min="9" max="9" width="15" style="64" bestFit="1" customWidth="1"/>
    <col min="10" max="10" width="10.6640625" style="836" customWidth="1"/>
    <col min="11" max="11" width="11.33203125" style="846" customWidth="1"/>
    <col min="12" max="19" width="1.83203125" style="65" customWidth="1"/>
    <col min="20" max="78" width="1.83203125" style="64" customWidth="1"/>
    <col min="79" max="79" width="2.33203125" style="64" customWidth="1"/>
    <col min="80" max="91" width="1.83203125" style="64" customWidth="1"/>
    <col min="92" max="93" width="4.83203125" style="64" customWidth="1"/>
    <col min="94" max="94" width="4.83203125" style="221" customWidth="1"/>
    <col min="95" max="95" width="4.83203125" style="64" customWidth="1"/>
    <col min="96" max="97" width="8.6640625" style="64" customWidth="1"/>
    <col min="98" max="98" width="8.6640625" style="69" customWidth="1"/>
    <col min="99" max="99" width="12.33203125" style="69" customWidth="1"/>
    <col min="100" max="100" width="7.6640625" style="69" hidden="1" customWidth="1"/>
    <col min="101" max="101" width="6.6640625" style="64" customWidth="1"/>
    <col min="102" max="102" width="9" style="64" customWidth="1"/>
    <col min="103" max="16384" width="3.83203125" style="64"/>
  </cols>
  <sheetData>
    <row r="1" spans="1:105" ht="36" customHeight="1">
      <c r="K1" s="1248" t="str">
        <f>ﾃﾞｰﾀ入力!B4</f>
        <v>新宿三丁目</v>
      </c>
      <c r="L1" s="1248"/>
      <c r="M1" s="1248"/>
      <c r="N1" s="1248"/>
      <c r="O1" s="1248"/>
      <c r="P1" s="1248"/>
      <c r="Q1" s="1248"/>
      <c r="R1" s="1248"/>
      <c r="S1" s="1248"/>
      <c r="T1" s="1248"/>
      <c r="U1" s="1248"/>
      <c r="V1" s="1343" t="s">
        <v>139</v>
      </c>
      <c r="W1" s="1343"/>
      <c r="X1" s="1343"/>
      <c r="Y1" s="1343"/>
      <c r="Z1" s="222"/>
      <c r="AC1" s="1340">
        <f>ﾃﾞｰﾀ入力!B5</f>
        <v>4</v>
      </c>
      <c r="AD1" s="1340"/>
      <c r="AE1" s="1340"/>
      <c r="AF1" s="1340"/>
      <c r="AG1" s="1340"/>
      <c r="AH1" s="1340"/>
      <c r="AI1" s="1340"/>
      <c r="AJ1" s="1340" t="s">
        <v>8</v>
      </c>
      <c r="AK1" s="1340"/>
      <c r="AL1" s="1340"/>
      <c r="AM1" s="1340"/>
      <c r="AN1" s="1340">
        <v>31</v>
      </c>
      <c r="AO1" s="1340"/>
      <c r="AP1" s="1340"/>
      <c r="AQ1" s="1340"/>
      <c r="AR1" s="1340" t="s">
        <v>120</v>
      </c>
      <c r="AS1" s="1340"/>
      <c r="AT1" s="1340"/>
      <c r="AU1" s="1340"/>
      <c r="AV1" s="605"/>
      <c r="AW1" s="605"/>
      <c r="AX1" s="605"/>
      <c r="AY1" s="605"/>
      <c r="AZ1" s="1342">
        <f>DATE(ﾃﾞｰﾀ入力!B3,ﾃﾞｰﾀ入力!B5,AN1)</f>
        <v>46143</v>
      </c>
      <c r="BA1" s="1342"/>
      <c r="BB1" s="1342"/>
      <c r="BC1" s="1342"/>
      <c r="BD1" s="1341" t="s">
        <v>148</v>
      </c>
      <c r="BE1" s="1341"/>
      <c r="BF1" s="1341"/>
      <c r="BG1" s="1341"/>
      <c r="BH1" s="1341"/>
      <c r="BI1" s="1341"/>
      <c r="BJ1" s="1341"/>
      <c r="BK1" s="1341"/>
      <c r="BL1" s="223"/>
      <c r="BM1" s="223"/>
      <c r="BN1" s="223"/>
      <c r="BO1" s="223"/>
      <c r="BP1" s="223"/>
      <c r="BQ1" s="223"/>
      <c r="BR1" s="223"/>
      <c r="BS1" s="223"/>
      <c r="BT1" s="1294" t="s">
        <v>200</v>
      </c>
      <c r="BU1" s="1294"/>
      <c r="BV1" s="1294"/>
      <c r="BW1" s="1294"/>
      <c r="BX1" s="1294"/>
      <c r="BY1" s="1294"/>
      <c r="BZ1" s="1294"/>
      <c r="CA1" s="1293">
        <v>3</v>
      </c>
      <c r="CB1" s="1293"/>
      <c r="CC1" s="1293"/>
      <c r="CD1" s="1293"/>
      <c r="CE1" s="1293"/>
      <c r="CH1" s="69"/>
      <c r="CI1" s="69"/>
      <c r="CJ1" s="69"/>
      <c r="CP1" s="64"/>
      <c r="CT1" s="64"/>
      <c r="CU1" s="64"/>
      <c r="CV1" s="64"/>
    </row>
    <row r="2" spans="1:105" ht="20.25" customHeight="1">
      <c r="B2" s="224"/>
      <c r="I2" s="225"/>
      <c r="J2" s="837"/>
      <c r="K2" s="838"/>
      <c r="L2" s="351">
        <v>0.20833333333333334</v>
      </c>
      <c r="M2" s="352"/>
      <c r="N2" s="352"/>
      <c r="O2" s="353"/>
      <c r="P2" s="354">
        <v>0.25</v>
      </c>
      <c r="Q2" s="355"/>
      <c r="R2" s="355"/>
      <c r="S2" s="355"/>
      <c r="T2" s="355" t="s">
        <v>149</v>
      </c>
      <c r="U2" s="355"/>
      <c r="V2" s="356"/>
      <c r="W2" s="356"/>
      <c r="X2" s="355" t="s">
        <v>150</v>
      </c>
      <c r="Y2" s="355"/>
      <c r="Z2" s="355"/>
      <c r="AA2" s="355"/>
      <c r="AB2" s="355" t="s">
        <v>151</v>
      </c>
      <c r="AC2" s="355"/>
      <c r="AD2" s="355"/>
      <c r="AE2" s="355"/>
      <c r="AF2" s="355" t="s">
        <v>152</v>
      </c>
      <c r="AG2" s="355"/>
      <c r="AH2" s="355"/>
      <c r="AI2" s="355"/>
      <c r="AJ2" s="355" t="s">
        <v>153</v>
      </c>
      <c r="AK2" s="355"/>
      <c r="AL2" s="355"/>
      <c r="AM2" s="355"/>
      <c r="AN2" s="355" t="s">
        <v>154</v>
      </c>
      <c r="AO2" s="355"/>
      <c r="AP2" s="355"/>
      <c r="AQ2" s="355"/>
      <c r="AR2" s="355" t="s">
        <v>155</v>
      </c>
      <c r="AS2" s="355"/>
      <c r="AT2" s="355"/>
      <c r="AU2" s="355"/>
      <c r="AV2" s="355" t="s">
        <v>156</v>
      </c>
      <c r="AW2" s="355"/>
      <c r="AX2" s="355"/>
      <c r="AY2" s="355"/>
      <c r="AZ2" s="355" t="s">
        <v>157</v>
      </c>
      <c r="BA2" s="355"/>
      <c r="BB2" s="355"/>
      <c r="BC2" s="355"/>
      <c r="BD2" s="355" t="s">
        <v>158</v>
      </c>
      <c r="BE2" s="355"/>
      <c r="BF2" s="355"/>
      <c r="BG2" s="355"/>
      <c r="BH2" s="355" t="s">
        <v>159</v>
      </c>
      <c r="BI2" s="355"/>
      <c r="BJ2" s="355"/>
      <c r="BK2" s="355"/>
      <c r="BL2" s="355" t="s">
        <v>160</v>
      </c>
      <c r="BM2" s="355"/>
      <c r="BN2" s="355"/>
      <c r="BO2" s="355"/>
      <c r="BP2" s="355" t="s">
        <v>161</v>
      </c>
      <c r="BQ2" s="355"/>
      <c r="BR2" s="355"/>
      <c r="BS2" s="355"/>
      <c r="BT2" s="355" t="s">
        <v>162</v>
      </c>
      <c r="BU2" s="355"/>
      <c r="BV2" s="355"/>
      <c r="BW2" s="355"/>
      <c r="BX2" s="355" t="s">
        <v>163</v>
      </c>
      <c r="BY2" s="355"/>
      <c r="BZ2" s="355"/>
      <c r="CA2" s="355"/>
      <c r="CB2" s="355" t="s">
        <v>164</v>
      </c>
      <c r="CC2" s="355"/>
      <c r="CD2" s="355"/>
      <c r="CE2" s="355"/>
      <c r="CF2" s="355" t="s">
        <v>165</v>
      </c>
      <c r="CG2" s="355"/>
      <c r="CH2" s="355"/>
      <c r="CI2" s="355"/>
      <c r="CJ2" s="355" t="s">
        <v>166</v>
      </c>
      <c r="CK2" s="355"/>
      <c r="CL2" s="355"/>
      <c r="CM2" s="355"/>
      <c r="CN2" s="1214"/>
      <c r="CO2" s="1214"/>
      <c r="CP2" s="64"/>
      <c r="CT2" s="221"/>
      <c r="CU2" s="64"/>
      <c r="CV2" s="64"/>
      <c r="CX2" s="69"/>
      <c r="CY2" s="69"/>
      <c r="CZ2" s="69"/>
    </row>
    <row r="3" spans="1:105" ht="20.25" customHeight="1">
      <c r="I3" s="1511" t="s">
        <v>167</v>
      </c>
      <c r="J3" s="1511"/>
      <c r="K3" s="839" t="s">
        <v>168</v>
      </c>
      <c r="L3" s="1210">
        <f>CHOOSE(CA1,ﾃﾞｰﾀ入力!X4,ﾃﾞｰﾀ入力!X5,ﾃﾞｰﾀ入力!X6,ﾃﾞｰﾀ入力!X7,ﾃﾞｰﾀ入力!X8,ﾃﾞｰﾀ入力!X9)</f>
        <v>0</v>
      </c>
      <c r="M3" s="1210"/>
      <c r="N3" s="1210"/>
      <c r="O3" s="1210"/>
      <c r="P3" s="1217">
        <f>CHOOSE($CA$1,ﾃﾞｰﾀ入力!Y$4,ﾃﾞｰﾀ入力!Y$5,ﾃﾞｰﾀ入力!Y$6,ﾃﾞｰﾀ入力!Y$7,ﾃﾞｰﾀ入力!Y$8,ﾃﾞｰﾀ入力!Y$9)</f>
        <v>0</v>
      </c>
      <c r="Q3" s="1217"/>
      <c r="R3" s="1217"/>
      <c r="S3" s="1217"/>
      <c r="T3" s="1217">
        <f>CHOOSE($CA$1,ﾃﾞｰﾀ入力!Z$4,ﾃﾞｰﾀ入力!Z$5,ﾃﾞｰﾀ入力!Z$6,ﾃﾞｰﾀ入力!Z$7,ﾃﾞｰﾀ入力!Z$8,ﾃﾞｰﾀ入力!Z$9)</f>
        <v>0</v>
      </c>
      <c r="U3" s="1217"/>
      <c r="V3" s="1217"/>
      <c r="W3" s="1217"/>
      <c r="X3" s="1217">
        <f>CHOOSE($CA$1,ﾃﾞｰﾀ入力!AA$4,ﾃﾞｰﾀ入力!AA$5,ﾃﾞｰﾀ入力!AA$6,ﾃﾞｰﾀ入力!AA$7,ﾃﾞｰﾀ入力!AA$8,ﾃﾞｰﾀ入力!AA$9)</f>
        <v>6</v>
      </c>
      <c r="Y3" s="1217"/>
      <c r="Z3" s="1217"/>
      <c r="AA3" s="1217"/>
      <c r="AB3" s="1217">
        <f>CHOOSE($CA$1,ﾃﾞｰﾀ入力!AB$4,ﾃﾞｰﾀ入力!AB$5,ﾃﾞｰﾀ入力!AB$6,ﾃﾞｰﾀ入力!AB$7,ﾃﾞｰﾀ入力!AB$8,ﾃﾞｰﾀ入力!AB$9)</f>
        <v>10</v>
      </c>
      <c r="AC3" s="1217"/>
      <c r="AD3" s="1217"/>
      <c r="AE3" s="1217"/>
      <c r="AF3" s="1217">
        <f>CHOOSE($CA$1,ﾃﾞｰﾀ入力!AC$4,ﾃﾞｰﾀ入力!AC$5,ﾃﾞｰﾀ入力!AC$6,ﾃﾞｰﾀ入力!AC$7,ﾃﾞｰﾀ入力!AC$8,ﾃﾞｰﾀ入力!AC$9)</f>
        <v>14</v>
      </c>
      <c r="AG3" s="1217"/>
      <c r="AH3" s="1217"/>
      <c r="AI3" s="1217"/>
      <c r="AJ3" s="1217">
        <f>CHOOSE($CA$1,ﾃﾞｰﾀ入力!AD$4,ﾃﾞｰﾀ入力!AD$5,ﾃﾞｰﾀ入力!AD$6,ﾃﾞｰﾀ入力!AD$7,ﾃﾞｰﾀ入力!AD$8,ﾃﾞｰﾀ入力!AD$9)</f>
        <v>20</v>
      </c>
      <c r="AK3" s="1217"/>
      <c r="AL3" s="1217"/>
      <c r="AM3" s="1217"/>
      <c r="AN3" s="1217">
        <f>CHOOSE($CA$1,ﾃﾞｰﾀ入力!AE$4,ﾃﾞｰﾀ入力!AE$5,ﾃﾞｰﾀ入力!AE$6,ﾃﾞｰﾀ入力!AE$7,ﾃﾞｰﾀ入力!AE$8,ﾃﾞｰﾀ入力!AE$9)</f>
        <v>34</v>
      </c>
      <c r="AO3" s="1217"/>
      <c r="AP3" s="1217"/>
      <c r="AQ3" s="1217"/>
      <c r="AR3" s="1217">
        <f>CHOOSE($CA$1,ﾃﾞｰﾀ入力!AF$4,ﾃﾞｰﾀ入力!AF$5,ﾃﾞｰﾀ入力!AF$6,ﾃﾞｰﾀ入力!AF$7,ﾃﾞｰﾀ入力!AF$8,ﾃﾞｰﾀ入力!AF$9)</f>
        <v>24</v>
      </c>
      <c r="AS3" s="1217"/>
      <c r="AT3" s="1217"/>
      <c r="AU3" s="1217"/>
      <c r="AV3" s="1217">
        <f>CHOOSE($CA$1,ﾃﾞｰﾀ入力!AG$4,ﾃﾞｰﾀ入力!AG$5,ﾃﾞｰﾀ入力!AG$6,ﾃﾞｰﾀ入力!AG$7,ﾃﾞｰﾀ入力!AG$8,ﾃﾞｰﾀ入力!AG$9)</f>
        <v>31</v>
      </c>
      <c r="AW3" s="1217"/>
      <c r="AX3" s="1217"/>
      <c r="AY3" s="1217"/>
      <c r="AZ3" s="1217">
        <f>CHOOSE($CA$1,ﾃﾞｰﾀ入力!AH$4,ﾃﾞｰﾀ入力!AH$5,ﾃﾞｰﾀ入力!AH$6,ﾃﾞｰﾀ入力!AH$7,ﾃﾞｰﾀ入力!AH$8,ﾃﾞｰﾀ入力!AH$9)</f>
        <v>38</v>
      </c>
      <c r="BA3" s="1217"/>
      <c r="BB3" s="1217"/>
      <c r="BC3" s="1217"/>
      <c r="BD3" s="1217">
        <f>CHOOSE($CA$1,ﾃﾞｰﾀ入力!AI$4,ﾃﾞｰﾀ入力!AI$5,ﾃﾞｰﾀ入力!AI$6,ﾃﾞｰﾀ入力!AI$7,ﾃﾞｰﾀ入力!AI$8,ﾃﾞｰﾀ入力!AI$9)</f>
        <v>26</v>
      </c>
      <c r="BE3" s="1217"/>
      <c r="BF3" s="1217"/>
      <c r="BG3" s="1217"/>
      <c r="BH3" s="1217">
        <f>CHOOSE($CA$1,ﾃﾞｰﾀ入力!AJ$4,ﾃﾞｰﾀ入力!AJ$5,ﾃﾞｰﾀ入力!AJ$6,ﾃﾞｰﾀ入力!AJ$7,ﾃﾞｰﾀ入力!AJ$8,ﾃﾞｰﾀ入力!AJ$9)</f>
        <v>27</v>
      </c>
      <c r="BI3" s="1217"/>
      <c r="BJ3" s="1217"/>
      <c r="BK3" s="1217"/>
      <c r="BL3" s="1217">
        <f>CHOOSE($CA$1,ﾃﾞｰﾀ入力!AK$4,ﾃﾞｰﾀ入力!AK$5,ﾃﾞｰﾀ入力!AK$6,ﾃﾞｰﾀ入力!AK$7,ﾃﾞｰﾀ入力!AK$8,ﾃﾞｰﾀ入力!AK$9)</f>
        <v>17</v>
      </c>
      <c r="BM3" s="1217"/>
      <c r="BN3" s="1217"/>
      <c r="BO3" s="1217"/>
      <c r="BP3" s="1217">
        <f>CHOOSE($CA$1,ﾃﾞｰﾀ入力!AL$4,ﾃﾞｰﾀ入力!AL$5,ﾃﾞｰﾀ入力!AL$6,ﾃﾞｰﾀ入力!AL$7,ﾃﾞｰﾀ入力!AL$8,ﾃﾞｰﾀ入力!AL$9)</f>
        <v>20</v>
      </c>
      <c r="BQ3" s="1217"/>
      <c r="BR3" s="1217"/>
      <c r="BS3" s="1217"/>
      <c r="BT3" s="1217">
        <f>CHOOSE($CA$1,ﾃﾞｰﾀ入力!AM$4,ﾃﾞｰﾀ入力!AM$5,ﾃﾞｰﾀ入力!AM$6,ﾃﾞｰﾀ入力!AM$7,ﾃﾞｰﾀ入力!AM$8,ﾃﾞｰﾀ入力!AM$9)</f>
        <v>19</v>
      </c>
      <c r="BU3" s="1217"/>
      <c r="BV3" s="1217"/>
      <c r="BW3" s="1217"/>
      <c r="BX3" s="1217">
        <f>CHOOSE($CA$1,ﾃﾞｰﾀ入力!AN4,ﾃﾞｰﾀ入力!AN$5,ﾃﾞｰﾀ入力!AN$6,ﾃﾞｰﾀ入力!AN$7,ﾃﾞｰﾀ入力!AN$8,ﾃﾞｰﾀ入力!AN$9)</f>
        <v>14</v>
      </c>
      <c r="BY3" s="1217"/>
      <c r="BZ3" s="1217"/>
      <c r="CA3" s="1217"/>
      <c r="CB3" s="1217">
        <f>CHOOSE($CA$1,ﾃﾞｰﾀ入力!AO$4,ﾃﾞｰﾀ入力!AO$5,ﾃﾞｰﾀ入力!AO$6,ﾃﾞｰﾀ入力!AO$7,ﾃﾞｰﾀ入力!AO$8,ﾃﾞｰﾀ入力!AO$9)</f>
        <v>0</v>
      </c>
      <c r="CC3" s="1217"/>
      <c r="CD3" s="1217"/>
      <c r="CE3" s="1217"/>
      <c r="CF3" s="1217">
        <f>CHOOSE($CA$1,ﾃﾞｰﾀ入力!AP$4,ﾃﾞｰﾀ入力!AP$5,ﾃﾞｰﾀ入力!AP$6,ﾃﾞｰﾀ入力!AP$7,ﾃﾞｰﾀ入力!AP$8,ﾃﾞｰﾀ入力!AP$9)</f>
        <v>0</v>
      </c>
      <c r="CG3" s="1217"/>
      <c r="CH3" s="1217"/>
      <c r="CI3" s="1217"/>
      <c r="CJ3" s="1217">
        <f>CHOOSE($CA$1,ﾃﾞｰﾀ入力!AQ$4,ﾃﾞｰﾀ入力!AQ$5,ﾃﾞｰﾀ入力!AQ$6,ﾃﾞｰﾀ入力!AQ$7,ﾃﾞｰﾀ入力!AQ$8,ﾃﾞｰﾀ入力!AQ$9)</f>
        <v>0</v>
      </c>
      <c r="CK3" s="1217"/>
      <c r="CL3" s="1217"/>
      <c r="CM3" s="1295"/>
      <c r="CN3" s="1215">
        <f>CHOOSE(CA1,ﾃﾞｰﾀ入力!V4,ﾃﾞｰﾀ入力!V5,ﾃﾞｰﾀ入力!V6,ﾃﾞｰﾀ入力!V7,ﾃﾞｰﾀ入力!V8,ﾃﾞｰﾀ入力!V9)</f>
        <v>300</v>
      </c>
      <c r="CO3" s="1216"/>
      <c r="CP3" s="64"/>
      <c r="CT3" s="221"/>
      <c r="CU3" s="64"/>
      <c r="CV3" s="64"/>
      <c r="CX3" s="69"/>
      <c r="CY3" s="69"/>
      <c r="CZ3" s="69"/>
    </row>
    <row r="4" spans="1:105" ht="20.25" customHeight="1">
      <c r="I4" s="1511"/>
      <c r="J4" s="1511"/>
      <c r="K4" s="840" t="s">
        <v>169</v>
      </c>
      <c r="L4" s="1344">
        <f>L3</f>
        <v>0</v>
      </c>
      <c r="M4" s="1345"/>
      <c r="N4" s="1345"/>
      <c r="O4" s="1346"/>
      <c r="P4" s="1333">
        <f>L4+P3</f>
        <v>0</v>
      </c>
      <c r="Q4" s="1333"/>
      <c r="R4" s="1333"/>
      <c r="S4" s="1333"/>
      <c r="T4" s="1126">
        <f>P4+T3</f>
        <v>0</v>
      </c>
      <c r="U4" s="1127"/>
      <c r="V4" s="1127"/>
      <c r="W4" s="1127"/>
      <c r="X4" s="1333">
        <f>T4+X3</f>
        <v>6</v>
      </c>
      <c r="Y4" s="1333"/>
      <c r="Z4" s="1333"/>
      <c r="AA4" s="1333"/>
      <c r="AB4" s="1333">
        <f>X4+AB3</f>
        <v>16</v>
      </c>
      <c r="AC4" s="1333"/>
      <c r="AD4" s="1333"/>
      <c r="AE4" s="1333"/>
      <c r="AF4" s="1333">
        <f>AB4+AF3</f>
        <v>30</v>
      </c>
      <c r="AG4" s="1333"/>
      <c r="AH4" s="1333"/>
      <c r="AI4" s="1333"/>
      <c r="AJ4" s="1333">
        <f>AF4+AJ3</f>
        <v>50</v>
      </c>
      <c r="AK4" s="1333"/>
      <c r="AL4" s="1333"/>
      <c r="AM4" s="1333"/>
      <c r="AN4" s="1333">
        <f>AJ4+AN3</f>
        <v>84</v>
      </c>
      <c r="AO4" s="1333"/>
      <c r="AP4" s="1333"/>
      <c r="AQ4" s="1333"/>
      <c r="AR4" s="1333">
        <f>AN4+AR3</f>
        <v>108</v>
      </c>
      <c r="AS4" s="1333"/>
      <c r="AT4" s="1333"/>
      <c r="AU4" s="1333"/>
      <c r="AV4" s="1333">
        <f>AR4+AV3</f>
        <v>139</v>
      </c>
      <c r="AW4" s="1333"/>
      <c r="AX4" s="1333"/>
      <c r="AY4" s="1333"/>
      <c r="AZ4" s="1333">
        <f>AV4+AZ3</f>
        <v>177</v>
      </c>
      <c r="BA4" s="1333"/>
      <c r="BB4" s="1333"/>
      <c r="BC4" s="1333"/>
      <c r="BD4" s="1333">
        <f>AZ4+BD3</f>
        <v>203</v>
      </c>
      <c r="BE4" s="1333"/>
      <c r="BF4" s="1333"/>
      <c r="BG4" s="1333"/>
      <c r="BH4" s="1333">
        <f>BD4+BH3</f>
        <v>230</v>
      </c>
      <c r="BI4" s="1333"/>
      <c r="BJ4" s="1333"/>
      <c r="BK4" s="1333"/>
      <c r="BL4" s="1333">
        <f>BH4+BL3</f>
        <v>247</v>
      </c>
      <c r="BM4" s="1333"/>
      <c r="BN4" s="1333"/>
      <c r="BO4" s="1333"/>
      <c r="BP4" s="1333">
        <f>BL4+BP3</f>
        <v>267</v>
      </c>
      <c r="BQ4" s="1333"/>
      <c r="BR4" s="1333"/>
      <c r="BS4" s="1333"/>
      <c r="BT4" s="1333">
        <f>BP4+BT3</f>
        <v>286</v>
      </c>
      <c r="BU4" s="1333"/>
      <c r="BV4" s="1333"/>
      <c r="BW4" s="1333"/>
      <c r="BX4" s="1333">
        <f>BT4+BX3</f>
        <v>300</v>
      </c>
      <c r="BY4" s="1333"/>
      <c r="BZ4" s="1333"/>
      <c r="CA4" s="1333"/>
      <c r="CB4" s="1333">
        <f>BX4+CB3</f>
        <v>300</v>
      </c>
      <c r="CC4" s="1333"/>
      <c r="CD4" s="1333"/>
      <c r="CE4" s="1333"/>
      <c r="CF4" s="1333">
        <f>CB4+CF3</f>
        <v>300</v>
      </c>
      <c r="CG4" s="1333"/>
      <c r="CH4" s="1333"/>
      <c r="CI4" s="1333"/>
      <c r="CJ4" s="1333">
        <f>CF4+CJ3</f>
        <v>300</v>
      </c>
      <c r="CK4" s="1333"/>
      <c r="CL4" s="1333"/>
      <c r="CM4" s="1353"/>
      <c r="CN4" s="1210">
        <f t="shared" ref="CN4:CN11" si="0">SUM(P4:CM4)</f>
        <v>3043</v>
      </c>
      <c r="CO4" s="1211"/>
      <c r="CP4" s="64"/>
      <c r="CT4" s="221"/>
      <c r="CU4" s="64"/>
      <c r="CV4" s="64"/>
      <c r="CX4" s="69"/>
      <c r="CY4" s="69"/>
      <c r="CZ4" s="69"/>
    </row>
    <row r="5" spans="1:105" ht="20.25" customHeight="1">
      <c r="I5" s="1511" t="s">
        <v>170</v>
      </c>
      <c r="J5" s="1511"/>
      <c r="K5" s="841" t="s">
        <v>171</v>
      </c>
      <c r="L5" s="1239"/>
      <c r="M5" s="1240"/>
      <c r="N5" s="1240"/>
      <c r="O5" s="1241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126"/>
      <c r="AK5" s="1126"/>
      <c r="AL5" s="1126"/>
      <c r="AM5" s="1126"/>
      <c r="AN5" s="1126"/>
      <c r="AO5" s="1126"/>
      <c r="AP5" s="1126"/>
      <c r="AQ5" s="1126"/>
      <c r="AR5" s="1126"/>
      <c r="AS5" s="1126"/>
      <c r="AT5" s="1126"/>
      <c r="AU5" s="1126"/>
      <c r="AV5" s="1126"/>
      <c r="AW5" s="1126"/>
      <c r="AX5" s="1126"/>
      <c r="AY5" s="1126"/>
      <c r="AZ5" s="1126"/>
      <c r="BA5" s="1126"/>
      <c r="BB5" s="1126"/>
      <c r="BC5" s="1126"/>
      <c r="BD5" s="1126"/>
      <c r="BE5" s="1126"/>
      <c r="BF5" s="1126"/>
      <c r="BG5" s="1126"/>
      <c r="BH5" s="1126"/>
      <c r="BI5" s="1126"/>
      <c r="BJ5" s="1126"/>
      <c r="BK5" s="1126"/>
      <c r="BL5" s="1126"/>
      <c r="BM5" s="1126"/>
      <c r="BN5" s="1126"/>
      <c r="BO5" s="1126"/>
      <c r="BP5" s="1126"/>
      <c r="BQ5" s="1126"/>
      <c r="BR5" s="1126"/>
      <c r="BS5" s="1126"/>
      <c r="BT5" s="1126"/>
      <c r="BU5" s="1126"/>
      <c r="BV5" s="1126"/>
      <c r="BW5" s="1126"/>
      <c r="BX5" s="1126"/>
      <c r="BY5" s="1126"/>
      <c r="BZ5" s="1126"/>
      <c r="CA5" s="1126"/>
      <c r="CB5" s="1126"/>
      <c r="CC5" s="1126"/>
      <c r="CD5" s="1126"/>
      <c r="CE5" s="1126"/>
      <c r="CF5" s="1297"/>
      <c r="CG5" s="1297"/>
      <c r="CH5" s="1297"/>
      <c r="CI5" s="1297"/>
      <c r="CJ5" s="1297"/>
      <c r="CK5" s="1297"/>
      <c r="CL5" s="1297"/>
      <c r="CM5" s="1354"/>
      <c r="CN5" s="1210">
        <f t="shared" si="0"/>
        <v>0</v>
      </c>
      <c r="CO5" s="1211"/>
      <c r="CP5" s="64"/>
      <c r="CT5" s="221"/>
      <c r="CU5" s="64"/>
      <c r="CV5" s="64"/>
      <c r="CX5" s="69"/>
      <c r="CY5" s="69"/>
      <c r="CZ5" s="69"/>
    </row>
    <row r="6" spans="1:105" ht="20.25" customHeight="1">
      <c r="I6" s="1514"/>
      <c r="J6" s="1514"/>
      <c r="K6" s="842" t="s">
        <v>169</v>
      </c>
      <c r="L6" s="1242"/>
      <c r="M6" s="1243"/>
      <c r="N6" s="1243"/>
      <c r="O6" s="1244"/>
      <c r="P6" s="1131"/>
      <c r="Q6" s="1131"/>
      <c r="R6" s="1131"/>
      <c r="S6" s="1131"/>
      <c r="T6" s="1131"/>
      <c r="U6" s="1131"/>
      <c r="V6" s="1131"/>
      <c r="W6" s="1131"/>
      <c r="X6" s="1131"/>
      <c r="Y6" s="1131"/>
      <c r="Z6" s="1131"/>
      <c r="AA6" s="1131"/>
      <c r="AB6" s="1131"/>
      <c r="AC6" s="1131"/>
      <c r="AD6" s="1131"/>
      <c r="AE6" s="1131"/>
      <c r="AF6" s="1131"/>
      <c r="AG6" s="1131"/>
      <c r="AH6" s="1131"/>
      <c r="AI6" s="1131"/>
      <c r="AJ6" s="1131"/>
      <c r="AK6" s="1131"/>
      <c r="AL6" s="1131"/>
      <c r="AM6" s="1131"/>
      <c r="AN6" s="1131"/>
      <c r="AO6" s="1131"/>
      <c r="AP6" s="1131"/>
      <c r="AQ6" s="1131"/>
      <c r="AR6" s="1131"/>
      <c r="AS6" s="1131"/>
      <c r="AT6" s="1131"/>
      <c r="AU6" s="1131"/>
      <c r="AV6" s="1131"/>
      <c r="AW6" s="1131"/>
      <c r="AX6" s="1131"/>
      <c r="AY6" s="1131"/>
      <c r="AZ6" s="1131"/>
      <c r="BA6" s="1131"/>
      <c r="BB6" s="1131"/>
      <c r="BC6" s="1131"/>
      <c r="BD6" s="1131"/>
      <c r="BE6" s="1131"/>
      <c r="BF6" s="1131"/>
      <c r="BG6" s="1131"/>
      <c r="BH6" s="1131"/>
      <c r="BI6" s="1131"/>
      <c r="BJ6" s="1131"/>
      <c r="BK6" s="1131"/>
      <c r="BL6" s="1131"/>
      <c r="BM6" s="1131"/>
      <c r="BN6" s="1131"/>
      <c r="BO6" s="1131"/>
      <c r="BP6" s="1131"/>
      <c r="BQ6" s="1131"/>
      <c r="BR6" s="1131"/>
      <c r="BS6" s="1131"/>
      <c r="BT6" s="1131"/>
      <c r="BU6" s="1131"/>
      <c r="BV6" s="1131"/>
      <c r="BW6" s="1131"/>
      <c r="BX6" s="1131"/>
      <c r="BY6" s="1131"/>
      <c r="BZ6" s="1131"/>
      <c r="CA6" s="1131"/>
      <c r="CB6" s="1131"/>
      <c r="CC6" s="1131"/>
      <c r="CD6" s="1131"/>
      <c r="CE6" s="1131"/>
      <c r="CF6" s="1298"/>
      <c r="CG6" s="1298"/>
      <c r="CH6" s="1298"/>
      <c r="CI6" s="1298"/>
      <c r="CJ6" s="1298"/>
      <c r="CK6" s="1298"/>
      <c r="CL6" s="1298"/>
      <c r="CM6" s="1299"/>
      <c r="CN6" s="1256">
        <f t="shared" si="0"/>
        <v>0</v>
      </c>
      <c r="CO6" s="1257"/>
      <c r="CP6" s="64"/>
      <c r="CT6" s="221"/>
      <c r="CU6" s="64"/>
      <c r="CV6" s="64"/>
      <c r="CX6" s="69"/>
      <c r="CY6" s="69"/>
      <c r="CZ6" s="69"/>
    </row>
    <row r="7" spans="1:105" ht="20.25" customHeight="1">
      <c r="I7" s="1517" t="s">
        <v>172</v>
      </c>
      <c r="J7" s="1517"/>
      <c r="K7" s="843" t="s">
        <v>168</v>
      </c>
      <c r="L7" s="1250">
        <f>IF(L3=0,0,LOOKUP(L3,ﾃﾞｰﾀ入力!$AU$12:$AU$32,ﾃﾞｰﾀ入力!$AV$12:$AV$32))</f>
        <v>0</v>
      </c>
      <c r="M7" s="1251"/>
      <c r="N7" s="1251"/>
      <c r="O7" s="1252"/>
      <c r="P7" s="1130">
        <f>IF(P3=0,0,LOOKUP(P3,ﾃﾞｰﾀ入力!$AU$12:$AU$32,ﾃﾞｰﾀ入力!$AV$12:$AV$32))</f>
        <v>0</v>
      </c>
      <c r="Q7" s="1130"/>
      <c r="R7" s="1130"/>
      <c r="S7" s="1130"/>
      <c r="T7" s="1130">
        <f>IF(T3=0,0,LOOKUP(T3,ﾃﾞｰﾀ入力!$AU$12:$AU$32,ﾃﾞｰﾀ入力!$AV$12:$AV$32))</f>
        <v>0</v>
      </c>
      <c r="U7" s="1130"/>
      <c r="V7" s="1130"/>
      <c r="W7" s="1130"/>
      <c r="X7" s="1130">
        <f>IF(X3=0,0,LOOKUP(X3,ﾃﾞｰﾀ入力!$AU$12:$AU$32,ﾃﾞｰﾀ入力!$AV$12:$AV$32))</f>
        <v>2</v>
      </c>
      <c r="Y7" s="1130"/>
      <c r="Z7" s="1130"/>
      <c r="AA7" s="1130"/>
      <c r="AB7" s="1130">
        <f>IF(AB3=0,0,LOOKUP(AB3,ﾃﾞｰﾀ入力!$AU$12:$AU$32,ﾃﾞｰﾀ入力!$AV$12:$AV$32))</f>
        <v>2</v>
      </c>
      <c r="AC7" s="1130"/>
      <c r="AD7" s="1130"/>
      <c r="AE7" s="1130"/>
      <c r="AF7" s="1130">
        <f>IF(AF3=0,0,LOOKUP(AF3,ﾃﾞｰﾀ入力!$AU$12:$AU$32,ﾃﾞｰﾀ入力!$AV$12:$AV$32))</f>
        <v>2</v>
      </c>
      <c r="AG7" s="1130"/>
      <c r="AH7" s="1130"/>
      <c r="AI7" s="1130"/>
      <c r="AJ7" s="1130">
        <f>IF(AJ3=0,0,LOOKUP(AJ3,ﾃﾞｰﾀ入力!$AU$12:$AU$32,ﾃﾞｰﾀ入力!$AV$12:$AV$32))</f>
        <v>3</v>
      </c>
      <c r="AK7" s="1130"/>
      <c r="AL7" s="1130"/>
      <c r="AM7" s="1130"/>
      <c r="AN7" s="1130">
        <f>IF(AN3=0,0,LOOKUP(AN3,ﾃﾞｰﾀ入力!$AU$12:$AU$32,ﾃﾞｰﾀ入力!$AV$12:$AV$32))</f>
        <v>4</v>
      </c>
      <c r="AO7" s="1130"/>
      <c r="AP7" s="1130"/>
      <c r="AQ7" s="1130"/>
      <c r="AR7" s="1130">
        <f>IF(AR3=0,0,LOOKUP(AR3,ﾃﾞｰﾀ入力!$AU$12:$AU$32,ﾃﾞｰﾀ入力!$AV$12:$AV$32))</f>
        <v>3</v>
      </c>
      <c r="AS7" s="1130"/>
      <c r="AT7" s="1130"/>
      <c r="AU7" s="1130"/>
      <c r="AV7" s="1130">
        <f>IF(AV3=0,0,LOOKUP(AV3,ﾃﾞｰﾀ入力!$AU$12:$AU$32,ﾃﾞｰﾀ入力!$AV$12:$AV$32))</f>
        <v>4</v>
      </c>
      <c r="AW7" s="1130"/>
      <c r="AX7" s="1130"/>
      <c r="AY7" s="1130"/>
      <c r="AZ7" s="1130">
        <f>IF(AZ3=0,0,LOOKUP(AZ3,ﾃﾞｰﾀ入力!$AU$12:$AU$32,ﾃﾞｰﾀ入力!$AV$12:$AV$32))</f>
        <v>5</v>
      </c>
      <c r="BA7" s="1130"/>
      <c r="BB7" s="1130"/>
      <c r="BC7" s="1130"/>
      <c r="BD7" s="1130">
        <f>IF(BD3=0,0,LOOKUP(BD3,ﾃﾞｰﾀ入力!$AU$12:$AU$32,ﾃﾞｰﾀ入力!$AV$12:$AV$32))</f>
        <v>4</v>
      </c>
      <c r="BE7" s="1130"/>
      <c r="BF7" s="1130"/>
      <c r="BG7" s="1130"/>
      <c r="BH7" s="1130">
        <f>IF(BH3=0,0,LOOKUP(BH3,ﾃﾞｰﾀ入力!$AU$12:$AU$32,ﾃﾞｰﾀ入力!$AV$12:$AV$32))</f>
        <v>4</v>
      </c>
      <c r="BI7" s="1130"/>
      <c r="BJ7" s="1130"/>
      <c r="BK7" s="1130"/>
      <c r="BL7" s="1130">
        <f>IF(BL3=0,0,LOOKUP(BL3,ﾃﾞｰﾀ入力!$AU$12:$AU$32,ﾃﾞｰﾀ入力!$AV$12:$AV$32))</f>
        <v>2</v>
      </c>
      <c r="BM7" s="1130"/>
      <c r="BN7" s="1130"/>
      <c r="BO7" s="1130"/>
      <c r="BP7" s="1130">
        <f>IF(BP3=0,0,LOOKUP(BP3,ﾃﾞｰﾀ入力!$AU$12:$AU$32,ﾃﾞｰﾀ入力!$AV$12:$AV$32))</f>
        <v>3</v>
      </c>
      <c r="BQ7" s="1130"/>
      <c r="BR7" s="1130"/>
      <c r="BS7" s="1130"/>
      <c r="BT7" s="1130">
        <f>IF(BT3=0,0,LOOKUP(BT3,ﾃﾞｰﾀ入力!$AU$12:$AU$32,ﾃﾞｰﾀ入力!$AV$12:$AV$32))</f>
        <v>2</v>
      </c>
      <c r="BU7" s="1130"/>
      <c r="BV7" s="1130"/>
      <c r="BW7" s="1130"/>
      <c r="BX7" s="1130">
        <f>IF(BX3=0,0,LOOKUP(BX3,ﾃﾞｰﾀ入力!$AU$12:$AU$32,ﾃﾞｰﾀ入力!$AV$12:$AV$32))</f>
        <v>2</v>
      </c>
      <c r="BY7" s="1130"/>
      <c r="BZ7" s="1130"/>
      <c r="CA7" s="1130"/>
      <c r="CB7" s="1130">
        <f>IF(CB3=0,0,LOOKUP(CB3,ﾃﾞｰﾀ入力!$AU$12:$AU$32,ﾃﾞｰﾀ入力!$AV$12:$AV$32))</f>
        <v>0</v>
      </c>
      <c r="CC7" s="1130"/>
      <c r="CD7" s="1130"/>
      <c r="CE7" s="1130"/>
      <c r="CF7" s="1201">
        <f>IF(CF3=0,0,LOOKUP(CF3,ﾃﾞｰﾀ入力!$AU$12:$AU$32,ﾃﾞｰﾀ入力!$AV$12:$AV$32))</f>
        <v>0</v>
      </c>
      <c r="CG7" s="1201"/>
      <c r="CH7" s="1201"/>
      <c r="CI7" s="1201"/>
      <c r="CJ7" s="1201">
        <f>IF(CJ3=0,0,LOOKUP(CJ3,ﾃﾞｰﾀ入力!$AU$12:$AU$32,ﾃﾞｰﾀ入力!$AV$12:$AV$32))</f>
        <v>0</v>
      </c>
      <c r="CK7" s="1201"/>
      <c r="CL7" s="1201"/>
      <c r="CM7" s="1202"/>
      <c r="CN7" s="1134">
        <f t="shared" si="0"/>
        <v>42</v>
      </c>
      <c r="CO7" s="1135"/>
      <c r="CP7" s="64"/>
      <c r="CT7" s="221"/>
      <c r="CU7" s="64"/>
      <c r="CV7" s="64"/>
      <c r="CX7" s="69"/>
      <c r="CY7" s="69"/>
      <c r="CZ7" s="69"/>
    </row>
    <row r="8" spans="1:105" ht="20.25" customHeight="1">
      <c r="I8" s="1511" t="s">
        <v>173</v>
      </c>
      <c r="J8" s="1511"/>
      <c r="K8" s="839" t="s">
        <v>168</v>
      </c>
      <c r="L8" s="1233">
        <f>CHOOSE($CA$1,ﾃﾞｰﾀ入力!W13,ﾃﾞｰﾀ入力!W16,ﾃﾞｰﾀ入力!W19,ﾃﾞｰﾀ入力!W22,ﾃﾞｰﾀ入力!W25,ﾃﾞｰﾀ入力!W28)</f>
        <v>0</v>
      </c>
      <c r="M8" s="1234"/>
      <c r="N8" s="1234"/>
      <c r="O8" s="1235"/>
      <c r="P8" s="1156">
        <f>CHOOSE($CA$1,ﾃﾞｰﾀ入力!$X13,ﾃﾞｰﾀ入力!$X16,ﾃﾞｰﾀ入力!$X19,ﾃﾞｰﾀ入力!$X22,ﾃﾞｰﾀ入力!$X25,ﾃﾞｰﾀ入力!$X28)</f>
        <v>0</v>
      </c>
      <c r="Q8" s="1156"/>
      <c r="R8" s="1156"/>
      <c r="S8" s="1156"/>
      <c r="T8" s="1156">
        <f>CHOOSE($CA$1,ﾃﾞｰﾀ入力!$Y13,ﾃﾞｰﾀ入力!$Y16,ﾃﾞｰﾀ入力!$Y19,ﾃﾞｰﾀ入力!$Y22,ﾃﾞｰﾀ入力!$Y25,ﾃﾞｰﾀ入力!$Y28)</f>
        <v>0</v>
      </c>
      <c r="U8" s="1156"/>
      <c r="V8" s="1156"/>
      <c r="W8" s="1156"/>
      <c r="X8" s="1156">
        <f>CHOOSE($CA$1,ﾃﾞｰﾀ入力!$Z13,ﾃﾞｰﾀ入力!$Z16,ﾃﾞｰﾀ入力!$Z19,ﾃﾞｰﾀ入力!$Z22,ﾃﾞｰﾀ入力!$Z25,ﾃﾞｰﾀ入力!$Z28)</f>
        <v>0</v>
      </c>
      <c r="Y8" s="1156"/>
      <c r="Z8" s="1156"/>
      <c r="AA8" s="1156"/>
      <c r="AB8" s="1156">
        <f>CHOOSE($CA$1,ﾃﾞｰﾀ入力!$AA13,ﾃﾞｰﾀ入力!$AA16,ﾃﾞｰﾀ入力!$AA19,ﾃﾞｰﾀ入力!$AA22,ﾃﾞｰﾀ入力!$AA25,ﾃﾞｰﾀ入力!$AA28)</f>
        <v>0</v>
      </c>
      <c r="AC8" s="1156"/>
      <c r="AD8" s="1156"/>
      <c r="AE8" s="1156"/>
      <c r="AF8" s="1156">
        <f>CHOOSE($CA$1,ﾃﾞｰﾀ入力!$AB13,ﾃﾞｰﾀ入力!$AB16,ﾃﾞｰﾀ入力!$AB19,ﾃﾞｰﾀ入力!$AB22,ﾃﾞｰﾀ入力!$AB25,ﾃﾞｰﾀ入力!$AB28)</f>
        <v>0</v>
      </c>
      <c r="AG8" s="1156"/>
      <c r="AH8" s="1156"/>
      <c r="AI8" s="1156"/>
      <c r="AJ8" s="1156">
        <f>CHOOSE($CA$1,ﾃﾞｰﾀ入力!$AC13,ﾃﾞｰﾀ入力!$AC16,ﾃﾞｰﾀ入力!$AC19,ﾃﾞｰﾀ入力!$AC22,ﾃﾞｰﾀ入力!$AC25,ﾃﾞｰﾀ入力!$AC28)</f>
        <v>0</v>
      </c>
      <c r="AK8" s="1156"/>
      <c r="AL8" s="1156"/>
      <c r="AM8" s="1156"/>
      <c r="AN8" s="1156">
        <f>CHOOSE($CA$1,ﾃﾞｰﾀ入力!$AD13,ﾃﾞｰﾀ入力!$AD16,ﾃﾞｰﾀ入力!$AD19,ﾃﾞｰﾀ入力!$AD22,ﾃﾞｰﾀ入力!$AD25,ﾃﾞｰﾀ入力!$AD28)</f>
        <v>0</v>
      </c>
      <c r="AO8" s="1156"/>
      <c r="AP8" s="1156"/>
      <c r="AQ8" s="1156"/>
      <c r="AR8" s="1156">
        <f>CHOOSE($CA$1,ﾃﾞｰﾀ入力!$AE13,ﾃﾞｰﾀ入力!$AE16,ﾃﾞｰﾀ入力!$AE19,ﾃﾞｰﾀ入力!$AE22,ﾃﾞｰﾀ入力!$AE25,ﾃﾞｰﾀ入力!$AE28)</f>
        <v>0</v>
      </c>
      <c r="AS8" s="1156"/>
      <c r="AT8" s="1156"/>
      <c r="AU8" s="1156"/>
      <c r="AV8" s="1156">
        <f>CHOOSE($CA$1,ﾃﾞｰﾀ入力!$AF13,ﾃﾞｰﾀ入力!$AF16,ﾃﾞｰﾀ入力!$AF19,ﾃﾞｰﾀ入力!$AF22,ﾃﾞｰﾀ入力!$AF25,ﾃﾞｰﾀ入力!$AF28)</f>
        <v>0</v>
      </c>
      <c r="AW8" s="1156"/>
      <c r="AX8" s="1156"/>
      <c r="AY8" s="1156"/>
      <c r="AZ8" s="1156">
        <f>CHOOSE($CA$1,ﾃﾞｰﾀ入力!$AG13,ﾃﾞｰﾀ入力!$AG16,ﾃﾞｰﾀ入力!$AG19,ﾃﾞｰﾀ入力!$AG22,ﾃﾞｰﾀ入力!$AG25,ﾃﾞｰﾀ入力!$AG28)</f>
        <v>0</v>
      </c>
      <c r="BA8" s="1156"/>
      <c r="BB8" s="1156"/>
      <c r="BC8" s="1156"/>
      <c r="BD8" s="1156">
        <f>CHOOSE($CA$1,ﾃﾞｰﾀ入力!$AH13,ﾃﾞｰﾀ入力!$AH16,ﾃﾞｰﾀ入力!$AH19,ﾃﾞｰﾀ入力!$AH22,ﾃﾞｰﾀ入力!$AH25,ﾃﾞｰﾀ入力!$AH28)</f>
        <v>0</v>
      </c>
      <c r="BE8" s="1156"/>
      <c r="BF8" s="1156"/>
      <c r="BG8" s="1156"/>
      <c r="BH8" s="1156">
        <f>CHOOSE($CA$1,ﾃﾞｰﾀ入力!$AI13,ﾃﾞｰﾀ入力!$AI16,ﾃﾞｰﾀ入力!$AI19,ﾃﾞｰﾀ入力!$AI22,ﾃﾞｰﾀ入力!$AI25,ﾃﾞｰﾀ入力!$AI28)</f>
        <v>0</v>
      </c>
      <c r="BI8" s="1156"/>
      <c r="BJ8" s="1156"/>
      <c r="BK8" s="1156"/>
      <c r="BL8" s="1156">
        <f>CHOOSE($CA$1,ﾃﾞｰﾀ入力!$AJ13,ﾃﾞｰﾀ入力!$AJ16,ﾃﾞｰﾀ入力!$AJ19,ﾃﾞｰﾀ入力!$AJ22,ﾃﾞｰﾀ入力!$AJ25,ﾃﾞｰﾀ入力!$AJ28)</f>
        <v>0</v>
      </c>
      <c r="BM8" s="1156"/>
      <c r="BN8" s="1156"/>
      <c r="BO8" s="1156"/>
      <c r="BP8" s="1156">
        <f>CHOOSE($CA$1,ﾃﾞｰﾀ入力!$AK13,ﾃﾞｰﾀ入力!$AK16,ﾃﾞｰﾀ入力!$AK19,ﾃﾞｰﾀ入力!$AK22,ﾃﾞｰﾀ入力!$AK25,ﾃﾞｰﾀ入力!$AK28)</f>
        <v>0</v>
      </c>
      <c r="BQ8" s="1156"/>
      <c r="BR8" s="1156"/>
      <c r="BS8" s="1156"/>
      <c r="BT8" s="1156">
        <f>CHOOSE($CA$1,ﾃﾞｰﾀ入力!$AL13,ﾃﾞｰﾀ入力!$AL16,ﾃﾞｰﾀ入力!$AL19,ﾃﾞｰﾀ入力!$AL22,ﾃﾞｰﾀ入力!$AL25,ﾃﾞｰﾀ入力!$AL28)</f>
        <v>0</v>
      </c>
      <c r="BU8" s="1156"/>
      <c r="BV8" s="1156"/>
      <c r="BW8" s="1156"/>
      <c r="BX8" s="1156">
        <f>CHOOSE($CA$1,ﾃﾞｰﾀ入力!$AM13,ﾃﾞｰﾀ入力!$AM16,ﾃﾞｰﾀ入力!$AM19,ﾃﾞｰﾀ入力!$AM22,ﾃﾞｰﾀ入力!$AM25,ﾃﾞｰﾀ入力!$AM28)</f>
        <v>0</v>
      </c>
      <c r="BY8" s="1156"/>
      <c r="BZ8" s="1156"/>
      <c r="CA8" s="1156"/>
      <c r="CB8" s="1156">
        <f>CHOOSE($CA$1,ﾃﾞｰﾀ入力!$AN13,ﾃﾞｰﾀ入力!$AN16,ﾃﾞｰﾀ入力!$AN19,ﾃﾞｰﾀ入力!$AN22,ﾃﾞｰﾀ入力!$AN25,ﾃﾞｰﾀ入力!$AN28)</f>
        <v>0</v>
      </c>
      <c r="CC8" s="1156"/>
      <c r="CD8" s="1156"/>
      <c r="CE8" s="1156"/>
      <c r="CF8" s="1156">
        <f>CHOOSE($CA$1,ﾃﾞｰﾀ入力!$AO13,ﾃﾞｰﾀ入力!$AO16,ﾃﾞｰﾀ入力!$AO19,ﾃﾞｰﾀ入力!$AO22,ﾃﾞｰﾀ入力!$AO25,ﾃﾞｰﾀ入力!$AO28)</f>
        <v>0</v>
      </c>
      <c r="CG8" s="1156"/>
      <c r="CH8" s="1156"/>
      <c r="CI8" s="1156"/>
      <c r="CJ8" s="1156">
        <f>CHOOSE($CA$1,ﾃﾞｰﾀ入力!$AP13,ﾃﾞｰﾀ入力!$AP16,ﾃﾞｰﾀ入力!$AP19,ﾃﾞｰﾀ入力!$AP22,ﾃﾞｰﾀ入力!$AP25,ﾃﾞｰﾀ入力!$AP28)</f>
        <v>0</v>
      </c>
      <c r="CK8" s="1156"/>
      <c r="CL8" s="1156"/>
      <c r="CM8" s="1203"/>
      <c r="CN8" s="1136">
        <f t="shared" si="0"/>
        <v>0</v>
      </c>
      <c r="CO8" s="1137"/>
      <c r="CP8" s="64"/>
      <c r="CT8" s="221"/>
      <c r="CU8" s="64"/>
      <c r="CV8" s="64"/>
      <c r="CX8" s="69"/>
      <c r="CY8" s="69"/>
      <c r="CZ8" s="69"/>
    </row>
    <row r="9" spans="1:105" ht="20.25" customHeight="1">
      <c r="I9" s="1515" t="s">
        <v>174</v>
      </c>
      <c r="J9" s="1516"/>
      <c r="K9" s="839" t="s">
        <v>168</v>
      </c>
      <c r="L9" s="1233">
        <f>CHOOSE($CA$1,ﾃﾞｰﾀ入力!W14,ﾃﾞｰﾀ入力!W17,ﾃﾞｰﾀ入力!W20,ﾃﾞｰﾀ入力!W23,ﾃﾞｰﾀ入力!W26,ﾃﾞｰﾀ入力!W29)</f>
        <v>0</v>
      </c>
      <c r="M9" s="1234"/>
      <c r="N9" s="1234"/>
      <c r="O9" s="1235"/>
      <c r="P9" s="1138">
        <f>CHOOSE($CA$1,ﾃﾞｰﾀ入力!$X14,ﾃﾞｰﾀ入力!$X17,ﾃﾞｰﾀ入力!$X20,ﾃﾞｰﾀ入力!$X23,ﾃﾞｰﾀ入力!$X26,ﾃﾞｰﾀ入力!$X29)</f>
        <v>0</v>
      </c>
      <c r="Q9" s="1164"/>
      <c r="R9" s="1164"/>
      <c r="S9" s="1165"/>
      <c r="T9" s="1138">
        <f>CHOOSE($CA$1,ﾃﾞｰﾀ入力!$Y14,ﾃﾞｰﾀ入力!$Y17,ﾃﾞｰﾀ入力!$Y20,ﾃﾞｰﾀ入力!$Y23,ﾃﾞｰﾀ入力!$Y26,ﾃﾞｰﾀ入力!$Y29)</f>
        <v>0</v>
      </c>
      <c r="U9" s="1164"/>
      <c r="V9" s="1164"/>
      <c r="W9" s="1165"/>
      <c r="X9" s="1138">
        <f>CHOOSE($CA$1,ﾃﾞｰﾀ入力!$Z14,ﾃﾞｰﾀ入力!$Z17,ﾃﾞｰﾀ入力!$Z20,ﾃﾞｰﾀ入力!$Z23,ﾃﾞｰﾀ入力!$Z26,ﾃﾞｰﾀ入力!$Z29)</f>
        <v>0</v>
      </c>
      <c r="Y9" s="1164"/>
      <c r="Z9" s="1164"/>
      <c r="AA9" s="1165"/>
      <c r="AB9" s="1138">
        <f>CHOOSE($CA$1,ﾃﾞｰﾀ入力!$AA14,ﾃﾞｰﾀ入力!$AA17,ﾃﾞｰﾀ入力!$AA20,ﾃﾞｰﾀ入力!$AA23,ﾃﾞｰﾀ入力!$AA26,ﾃﾞｰﾀ入力!$AA29)</f>
        <v>0</v>
      </c>
      <c r="AC9" s="1164"/>
      <c r="AD9" s="1164"/>
      <c r="AE9" s="1165"/>
      <c r="AF9" s="1138">
        <f>CHOOSE($CA$1,ﾃﾞｰﾀ入力!$AB14,ﾃﾞｰﾀ入力!$AB17,ﾃﾞｰﾀ入力!$AB20,ﾃﾞｰﾀ入力!$AB23,ﾃﾞｰﾀ入力!$AB26,ﾃﾞｰﾀ入力!$AB29)</f>
        <v>0</v>
      </c>
      <c r="AG9" s="1164"/>
      <c r="AH9" s="1164"/>
      <c r="AI9" s="1165"/>
      <c r="AJ9" s="1138">
        <f>CHOOSE($CA$1,ﾃﾞｰﾀ入力!$AC14,ﾃﾞｰﾀ入力!$AC17,ﾃﾞｰﾀ入力!$AC20,ﾃﾞｰﾀ入力!$AC23,ﾃﾞｰﾀ入力!$AC26,ﾃﾞｰﾀ入力!$AC29)</f>
        <v>0</v>
      </c>
      <c r="AK9" s="1164"/>
      <c r="AL9" s="1164"/>
      <c r="AM9" s="1165"/>
      <c r="AN9" s="1138">
        <f>CHOOSE($CA$1,ﾃﾞｰﾀ入力!$AD14,ﾃﾞｰﾀ入力!$AD17,ﾃﾞｰﾀ入力!$AD20,ﾃﾞｰﾀ入力!$AD23,ﾃﾞｰﾀ入力!$AD26,ﾃﾞｰﾀ入力!$AD29)</f>
        <v>0</v>
      </c>
      <c r="AO9" s="1164"/>
      <c r="AP9" s="1164"/>
      <c r="AQ9" s="1165"/>
      <c r="AR9" s="1138">
        <f>CHOOSE($CA$1,ﾃﾞｰﾀ入力!$AE14,ﾃﾞｰﾀ入力!$AE17,ﾃﾞｰﾀ入力!$AE20,ﾃﾞｰﾀ入力!$AE23,ﾃﾞｰﾀ入力!$AE26,ﾃﾞｰﾀ入力!$AE29)</f>
        <v>0</v>
      </c>
      <c r="AS9" s="1164"/>
      <c r="AT9" s="1164"/>
      <c r="AU9" s="1165"/>
      <c r="AV9" s="1138">
        <f>CHOOSE($CA$1,ﾃﾞｰﾀ入力!$AF14,ﾃﾞｰﾀ入力!$AF17,ﾃﾞｰﾀ入力!$AF20,ﾃﾞｰﾀ入力!$AF23,ﾃﾞｰﾀ入力!$AF26,ﾃﾞｰﾀ入力!$AF29)</f>
        <v>0</v>
      </c>
      <c r="AW9" s="1164"/>
      <c r="AX9" s="1164"/>
      <c r="AY9" s="1165"/>
      <c r="AZ9" s="1138">
        <f>CHOOSE($CA$1,ﾃﾞｰﾀ入力!$AG14,ﾃﾞｰﾀ入力!$AG17,ﾃﾞｰﾀ入力!$AG20,ﾃﾞｰﾀ入力!$AG23,ﾃﾞｰﾀ入力!$AG26,ﾃﾞｰﾀ入力!$AG29)</f>
        <v>0</v>
      </c>
      <c r="BA9" s="1164"/>
      <c r="BB9" s="1164"/>
      <c r="BC9" s="1165"/>
      <c r="BD9" s="1138">
        <f>CHOOSE($CA$1,ﾃﾞｰﾀ入力!$AH14,ﾃﾞｰﾀ入力!$AH17,ﾃﾞｰﾀ入力!$AH20,ﾃﾞｰﾀ入力!$AH23,ﾃﾞｰﾀ入力!$AH26,ﾃﾞｰﾀ入力!$AH29)</f>
        <v>0</v>
      </c>
      <c r="BE9" s="1164"/>
      <c r="BF9" s="1164"/>
      <c r="BG9" s="1165"/>
      <c r="BH9" s="1138">
        <f>CHOOSE($CA$1,ﾃﾞｰﾀ入力!$AI14,ﾃﾞｰﾀ入力!$AI17,ﾃﾞｰﾀ入力!$AI20,ﾃﾞｰﾀ入力!$AI23,ﾃﾞｰﾀ入力!$AI26,ﾃﾞｰﾀ入力!$AI29)</f>
        <v>0</v>
      </c>
      <c r="BI9" s="1164"/>
      <c r="BJ9" s="1164"/>
      <c r="BK9" s="1165"/>
      <c r="BL9" s="1138">
        <f>CHOOSE($CA$1,ﾃﾞｰﾀ入力!$AJ14,ﾃﾞｰﾀ入力!$AJ17,ﾃﾞｰﾀ入力!$AJ20,ﾃﾞｰﾀ入力!$AJ23,ﾃﾞｰﾀ入力!$AJ26,ﾃﾞｰﾀ入力!$AJ29)</f>
        <v>0</v>
      </c>
      <c r="BM9" s="1164"/>
      <c r="BN9" s="1164"/>
      <c r="BO9" s="1165"/>
      <c r="BP9" s="1138">
        <f>CHOOSE($CA$1,ﾃﾞｰﾀ入力!$AK14,ﾃﾞｰﾀ入力!$AK17,ﾃﾞｰﾀ入力!$AK20,ﾃﾞｰﾀ入力!$AK23,ﾃﾞｰﾀ入力!$AK26,ﾃﾞｰﾀ入力!$AK29)</f>
        <v>0</v>
      </c>
      <c r="BQ9" s="1164"/>
      <c r="BR9" s="1164"/>
      <c r="BS9" s="1165"/>
      <c r="BT9" s="1138">
        <f>CHOOSE($CA$1,ﾃﾞｰﾀ入力!$AL14,ﾃﾞｰﾀ入力!$AL17,ﾃﾞｰﾀ入力!$AL20,ﾃﾞｰﾀ入力!$AL23,ﾃﾞｰﾀ入力!$AL26,ﾃﾞｰﾀ入力!$AL29)</f>
        <v>0</v>
      </c>
      <c r="BU9" s="1164"/>
      <c r="BV9" s="1164"/>
      <c r="BW9" s="1165"/>
      <c r="BX9" s="1138">
        <f>CHOOSE($CA$1,ﾃﾞｰﾀ入力!$AM14,ﾃﾞｰﾀ入力!$AM17,ﾃﾞｰﾀ入力!$AM20,ﾃﾞｰﾀ入力!$AM23,ﾃﾞｰﾀ入力!$AM26,ﾃﾞｰﾀ入力!$AM29)</f>
        <v>0</v>
      </c>
      <c r="BY9" s="1164"/>
      <c r="BZ9" s="1164"/>
      <c r="CA9" s="1165"/>
      <c r="CB9" s="1138">
        <f>CHOOSE($CA$1,ﾃﾞｰﾀ入力!$AN14,ﾃﾞｰﾀ入力!$AN17,ﾃﾞｰﾀ入力!$AN20,ﾃﾞｰﾀ入力!$AN23,ﾃﾞｰﾀ入力!$AN26,ﾃﾞｰﾀ入力!$AN29)</f>
        <v>0</v>
      </c>
      <c r="CC9" s="1164"/>
      <c r="CD9" s="1164"/>
      <c r="CE9" s="1165"/>
      <c r="CF9" s="1138">
        <f>CHOOSE($CA$1,ﾃﾞｰﾀ入力!$AO14,ﾃﾞｰﾀ入力!$AO17,ﾃﾞｰﾀ入力!$AO20,ﾃﾞｰﾀ入力!$AO23,ﾃﾞｰﾀ入力!$AO26,ﾃﾞｰﾀ入力!$AO29)</f>
        <v>0</v>
      </c>
      <c r="CG9" s="1164"/>
      <c r="CH9" s="1164"/>
      <c r="CI9" s="1165"/>
      <c r="CJ9" s="1138">
        <f>CHOOSE($CA$1,ﾃﾞｰﾀ入力!$AP14,ﾃﾞｰﾀ入力!$AP17,ﾃﾞｰﾀ入力!$AP20,ﾃﾞｰﾀ入力!$AP23,ﾃﾞｰﾀ入力!$AP26,ﾃﾞｰﾀ入力!$AP29)</f>
        <v>0</v>
      </c>
      <c r="CK9" s="1164"/>
      <c r="CL9" s="1164"/>
      <c r="CM9" s="1164"/>
      <c r="CN9" s="1136">
        <f t="shared" si="0"/>
        <v>0</v>
      </c>
      <c r="CO9" s="1137"/>
      <c r="CP9" s="64"/>
      <c r="CT9" s="221"/>
      <c r="CU9" s="64"/>
      <c r="CV9" s="64"/>
      <c r="CX9" s="69"/>
      <c r="CY9" s="69"/>
      <c r="CZ9" s="69"/>
    </row>
    <row r="10" spans="1:105" ht="20.25" customHeight="1">
      <c r="I10" s="1506" t="s">
        <v>175</v>
      </c>
      <c r="J10" s="1507"/>
      <c r="K10" s="844" t="s">
        <v>168</v>
      </c>
      <c r="L10" s="1325">
        <f>CHOOSE($CA$1,ﾃﾞｰﾀ入力!W15,ﾃﾞｰﾀ入力!W18,ﾃﾞｰﾀ入力!W21,ﾃﾞｰﾀ入力!W24,ﾃﾞｰﾀ入力!W27,ﾃﾞｰﾀ入力!W30)</f>
        <v>0</v>
      </c>
      <c r="M10" s="1326"/>
      <c r="N10" s="1326"/>
      <c r="O10" s="1327"/>
      <c r="P10" s="1163">
        <f>CHOOSE($CA$1,ﾃﾞｰﾀ入力!$X15,ﾃﾞｰﾀ入力!$X18,ﾃﾞｰﾀ入力!$X21,ﾃﾞｰﾀ入力!$X24,ﾃﾞｰﾀ入力!$X27,ﾃﾞｰﾀ入力!$X30)</f>
        <v>0</v>
      </c>
      <c r="Q10" s="1163"/>
      <c r="R10" s="1163"/>
      <c r="S10" s="1163"/>
      <c r="T10" s="1163">
        <f>CHOOSE($CA$1,ﾃﾞｰﾀ入力!$Y15,ﾃﾞｰﾀ入力!$Y18,ﾃﾞｰﾀ入力!$Y21,ﾃﾞｰﾀ入力!$Y24,ﾃﾞｰﾀ入力!$Y27,ﾃﾞｰﾀ入力!$Y30)</f>
        <v>0</v>
      </c>
      <c r="U10" s="1163"/>
      <c r="V10" s="1163"/>
      <c r="W10" s="1163"/>
      <c r="X10" s="1163">
        <f>CHOOSE($CA$1,ﾃﾞｰﾀ入力!$Z15,ﾃﾞｰﾀ入力!$Z18,ﾃﾞｰﾀ入力!$Z21,ﾃﾞｰﾀ入力!$Z24,ﾃﾞｰﾀ入力!$Z27,ﾃﾞｰﾀ入力!$Z30)</f>
        <v>0</v>
      </c>
      <c r="Y10" s="1163"/>
      <c r="Z10" s="1163"/>
      <c r="AA10" s="1163"/>
      <c r="AB10" s="1163">
        <f>CHOOSE($CA$1,ﾃﾞｰﾀ入力!$AA15,ﾃﾞｰﾀ入力!$AA18,ﾃﾞｰﾀ入力!$AA21,ﾃﾞｰﾀ入力!$AA24,ﾃﾞｰﾀ入力!$AA27,ﾃﾞｰﾀ入力!$AA30)</f>
        <v>0</v>
      </c>
      <c r="AC10" s="1163"/>
      <c r="AD10" s="1163"/>
      <c r="AE10" s="1163"/>
      <c r="AF10" s="1163">
        <f>CHOOSE($CA$1,ﾃﾞｰﾀ入力!$AB15,ﾃﾞｰﾀ入力!$AB18,ﾃﾞｰﾀ入力!$AB21,ﾃﾞｰﾀ入力!$AB24,ﾃﾞｰﾀ入力!$AB27,ﾃﾞｰﾀ入力!$AB30)</f>
        <v>0</v>
      </c>
      <c r="AG10" s="1163"/>
      <c r="AH10" s="1163"/>
      <c r="AI10" s="1163"/>
      <c r="AJ10" s="1163">
        <f>CHOOSE($CA$1,ﾃﾞｰﾀ入力!$AC15,ﾃﾞｰﾀ入力!$AC18,ﾃﾞｰﾀ入力!$AC21,ﾃﾞｰﾀ入力!$AC24,ﾃﾞｰﾀ入力!$AC27,ﾃﾞｰﾀ入力!$AC30)</f>
        <v>0</v>
      </c>
      <c r="AK10" s="1163"/>
      <c r="AL10" s="1163"/>
      <c r="AM10" s="1163"/>
      <c r="AN10" s="1163">
        <f>CHOOSE($CA$1,ﾃﾞｰﾀ入力!$AD15,ﾃﾞｰﾀ入力!$AD18,ﾃﾞｰﾀ入力!$AD21,ﾃﾞｰﾀ入力!$AD24,ﾃﾞｰﾀ入力!$AD27,ﾃﾞｰﾀ入力!$AD30)</f>
        <v>0</v>
      </c>
      <c r="AO10" s="1163"/>
      <c r="AP10" s="1163"/>
      <c r="AQ10" s="1163"/>
      <c r="AR10" s="1163">
        <f>CHOOSE($CA$1,ﾃﾞｰﾀ入力!$AE15,ﾃﾞｰﾀ入力!$AE18,ﾃﾞｰﾀ入力!$AE21,ﾃﾞｰﾀ入力!$AE24,ﾃﾞｰﾀ入力!$AE27,ﾃﾞｰﾀ入力!$AE30)</f>
        <v>0</v>
      </c>
      <c r="AS10" s="1163"/>
      <c r="AT10" s="1163"/>
      <c r="AU10" s="1163"/>
      <c r="AV10" s="1163">
        <f>CHOOSE($CA$1,ﾃﾞｰﾀ入力!$AF15,ﾃﾞｰﾀ入力!$AF18,ﾃﾞｰﾀ入力!$AF21,ﾃﾞｰﾀ入力!$AF24,ﾃﾞｰﾀ入力!$AF27,ﾃﾞｰﾀ入力!$AF30)</f>
        <v>0</v>
      </c>
      <c r="AW10" s="1163"/>
      <c r="AX10" s="1163"/>
      <c r="AY10" s="1163"/>
      <c r="AZ10" s="1163">
        <f>CHOOSE($CA$1,ﾃﾞｰﾀ入力!$AG15,ﾃﾞｰﾀ入力!$AG18,ﾃﾞｰﾀ入力!$AG21,ﾃﾞｰﾀ入力!$AG24,ﾃﾞｰﾀ入力!$AG27,ﾃﾞｰﾀ入力!$AG30)</f>
        <v>0</v>
      </c>
      <c r="BA10" s="1163"/>
      <c r="BB10" s="1163"/>
      <c r="BC10" s="1163"/>
      <c r="BD10" s="1163">
        <f>CHOOSE($CA$1,ﾃﾞｰﾀ入力!$AH15,ﾃﾞｰﾀ入力!$AH18,ﾃﾞｰﾀ入力!$AH21,ﾃﾞｰﾀ入力!$AH24,ﾃﾞｰﾀ入力!$AH27,ﾃﾞｰﾀ入力!$AH30)</f>
        <v>0</v>
      </c>
      <c r="BE10" s="1163"/>
      <c r="BF10" s="1163"/>
      <c r="BG10" s="1163"/>
      <c r="BH10" s="1163">
        <f>CHOOSE($CA$1,ﾃﾞｰﾀ入力!$AI15,ﾃﾞｰﾀ入力!$AI18,ﾃﾞｰﾀ入力!$AI21,ﾃﾞｰﾀ入力!$AI24,ﾃﾞｰﾀ入力!$AI27,ﾃﾞｰﾀ入力!$AI30)</f>
        <v>0</v>
      </c>
      <c r="BI10" s="1163"/>
      <c r="BJ10" s="1163"/>
      <c r="BK10" s="1163"/>
      <c r="BL10" s="1163">
        <f>CHOOSE($CA$1,ﾃﾞｰﾀ入力!$AJ15,ﾃﾞｰﾀ入力!$AJ18,ﾃﾞｰﾀ入力!$AJ21,ﾃﾞｰﾀ入力!$AJ24,ﾃﾞｰﾀ入力!$AJ27,ﾃﾞｰﾀ入力!$AJ30)</f>
        <v>0</v>
      </c>
      <c r="BM10" s="1163"/>
      <c r="BN10" s="1163"/>
      <c r="BO10" s="1163"/>
      <c r="BP10" s="1163">
        <f>CHOOSE($CA$1,ﾃﾞｰﾀ入力!$AK15,ﾃﾞｰﾀ入力!$AK18,ﾃﾞｰﾀ入力!$AK21,ﾃﾞｰﾀ入力!$AK24,ﾃﾞｰﾀ入力!$AK27,ﾃﾞｰﾀ入力!$AK30)</f>
        <v>0</v>
      </c>
      <c r="BQ10" s="1163"/>
      <c r="BR10" s="1163"/>
      <c r="BS10" s="1163"/>
      <c r="BT10" s="1163">
        <f>CHOOSE($CA$1,ﾃﾞｰﾀ入力!$AL15,ﾃﾞｰﾀ入力!$AL18,ﾃﾞｰﾀ入力!$AL21,ﾃﾞｰﾀ入力!$AL24,ﾃﾞｰﾀ入力!$AL27,ﾃﾞｰﾀ入力!$AL30)</f>
        <v>0</v>
      </c>
      <c r="BU10" s="1163"/>
      <c r="BV10" s="1163"/>
      <c r="BW10" s="1163"/>
      <c r="BX10" s="1163">
        <f>CHOOSE($CA$1,ﾃﾞｰﾀ入力!$AM15,ﾃﾞｰﾀ入力!$AM18,ﾃﾞｰﾀ入力!$AM21,ﾃﾞｰﾀ入力!$AM24,ﾃﾞｰﾀ入力!$AM27,ﾃﾞｰﾀ入力!$AM30)</f>
        <v>0</v>
      </c>
      <c r="BY10" s="1163"/>
      <c r="BZ10" s="1163"/>
      <c r="CA10" s="1163"/>
      <c r="CB10" s="1163">
        <f>CHOOSE($CA$1,ﾃﾞｰﾀ入力!$AN15,ﾃﾞｰﾀ入力!$AN18,ﾃﾞｰﾀ入力!$AN21,ﾃﾞｰﾀ入力!$AN24,ﾃﾞｰﾀ入力!$AN27,ﾃﾞｰﾀ入力!$AN30)</f>
        <v>0</v>
      </c>
      <c r="CC10" s="1163"/>
      <c r="CD10" s="1163"/>
      <c r="CE10" s="1163"/>
      <c r="CF10" s="1334">
        <f>CHOOSE($CA$1,ﾃﾞｰﾀ入力!$AO15,ﾃﾞｰﾀ入力!$AO18,ﾃﾞｰﾀ入力!$AO21,ﾃﾞｰﾀ入力!$AO24,ﾃﾞｰﾀ入力!$AO27,ﾃﾞｰﾀ入力!$AO30)</f>
        <v>0</v>
      </c>
      <c r="CG10" s="1334"/>
      <c r="CH10" s="1334"/>
      <c r="CI10" s="1334"/>
      <c r="CJ10" s="1334">
        <f>CHOOSE($CA$1,ﾃﾞｰﾀ入力!$AP15,ﾃﾞｰﾀ入力!$AP18,ﾃﾞｰﾀ入力!$AP21,ﾃﾞｰﾀ入力!$AP24,ﾃﾞｰﾀ入力!$AP27,ﾃﾞｰﾀ入力!$AP30)</f>
        <v>0</v>
      </c>
      <c r="CK10" s="1334"/>
      <c r="CL10" s="1334"/>
      <c r="CM10" s="1335"/>
      <c r="CN10" s="1223">
        <f t="shared" si="0"/>
        <v>0</v>
      </c>
      <c r="CO10" s="1224"/>
      <c r="CP10" s="64"/>
      <c r="CT10" s="221"/>
      <c r="CU10" s="64"/>
      <c r="CV10" s="64"/>
      <c r="CX10" s="69"/>
      <c r="CY10" s="69"/>
      <c r="CZ10" s="69"/>
    </row>
    <row r="11" spans="1:105" ht="15.75" customHeight="1">
      <c r="I11" s="1502" t="s">
        <v>176</v>
      </c>
      <c r="J11" s="1502"/>
      <c r="K11" s="845" t="s">
        <v>168</v>
      </c>
      <c r="L11" s="1250">
        <f>SUM(L7:O10)</f>
        <v>0</v>
      </c>
      <c r="M11" s="1251"/>
      <c r="N11" s="1251"/>
      <c r="O11" s="1252"/>
      <c r="P11" s="1292">
        <f>SUM(P7:S10)</f>
        <v>0</v>
      </c>
      <c r="Q11" s="1292"/>
      <c r="R11" s="1292"/>
      <c r="S11" s="1292"/>
      <c r="T11" s="1292">
        <f>SUM(T7:W10)</f>
        <v>0</v>
      </c>
      <c r="U11" s="1292"/>
      <c r="V11" s="1292"/>
      <c r="W11" s="1292"/>
      <c r="X11" s="1292">
        <f>SUM(X7:AA10)</f>
        <v>2</v>
      </c>
      <c r="Y11" s="1292"/>
      <c r="Z11" s="1292"/>
      <c r="AA11" s="1292"/>
      <c r="AB11" s="1292">
        <f>SUM(AB7:AE10)</f>
        <v>2</v>
      </c>
      <c r="AC11" s="1292"/>
      <c r="AD11" s="1292"/>
      <c r="AE11" s="1292"/>
      <c r="AF11" s="1292">
        <f>SUM(AF7:AI10)</f>
        <v>2</v>
      </c>
      <c r="AG11" s="1292"/>
      <c r="AH11" s="1292"/>
      <c r="AI11" s="1292"/>
      <c r="AJ11" s="1292">
        <f>SUM(AJ7:AM10)</f>
        <v>3</v>
      </c>
      <c r="AK11" s="1292"/>
      <c r="AL11" s="1292"/>
      <c r="AM11" s="1292"/>
      <c r="AN11" s="1292">
        <f>SUM(AN7:AQ10)</f>
        <v>4</v>
      </c>
      <c r="AO11" s="1292"/>
      <c r="AP11" s="1292"/>
      <c r="AQ11" s="1292"/>
      <c r="AR11" s="1292">
        <f>SUM(AR7:AU10)</f>
        <v>3</v>
      </c>
      <c r="AS11" s="1292"/>
      <c r="AT11" s="1292"/>
      <c r="AU11" s="1292"/>
      <c r="AV11" s="1292">
        <f>SUM(AV7:AY10)</f>
        <v>4</v>
      </c>
      <c r="AW11" s="1292"/>
      <c r="AX11" s="1292"/>
      <c r="AY11" s="1292"/>
      <c r="AZ11" s="1292">
        <f>SUM(AZ7:BC10)</f>
        <v>5</v>
      </c>
      <c r="BA11" s="1292"/>
      <c r="BB11" s="1292"/>
      <c r="BC11" s="1292"/>
      <c r="BD11" s="1292">
        <f>SUM(BD7:BG10)</f>
        <v>4</v>
      </c>
      <c r="BE11" s="1292"/>
      <c r="BF11" s="1292"/>
      <c r="BG11" s="1292"/>
      <c r="BH11" s="1292">
        <f>SUM(BH7:BK10)</f>
        <v>4</v>
      </c>
      <c r="BI11" s="1292"/>
      <c r="BJ11" s="1292"/>
      <c r="BK11" s="1292"/>
      <c r="BL11" s="1292">
        <f>SUM(BL7:BO10)</f>
        <v>2</v>
      </c>
      <c r="BM11" s="1292"/>
      <c r="BN11" s="1292"/>
      <c r="BO11" s="1292"/>
      <c r="BP11" s="1292">
        <f>SUM(BP7:BS10)</f>
        <v>3</v>
      </c>
      <c r="BQ11" s="1292"/>
      <c r="BR11" s="1292"/>
      <c r="BS11" s="1292"/>
      <c r="BT11" s="1292">
        <f>SUM(BT7:BW10)</f>
        <v>2</v>
      </c>
      <c r="BU11" s="1292"/>
      <c r="BV11" s="1292"/>
      <c r="BW11" s="1292"/>
      <c r="BX11" s="1292">
        <f>SUM(BX7:CA10)</f>
        <v>2</v>
      </c>
      <c r="BY11" s="1292"/>
      <c r="BZ11" s="1292"/>
      <c r="CA11" s="1292"/>
      <c r="CB11" s="1292">
        <f>SUM(CB7:CE10)</f>
        <v>0</v>
      </c>
      <c r="CC11" s="1292"/>
      <c r="CD11" s="1292"/>
      <c r="CE11" s="1292"/>
      <c r="CF11" s="1292">
        <f>SUM(CF7:CI10)</f>
        <v>0</v>
      </c>
      <c r="CG11" s="1292"/>
      <c r="CH11" s="1292"/>
      <c r="CI11" s="1292"/>
      <c r="CJ11" s="1336">
        <f>SUM(CJ7:CM10)</f>
        <v>0</v>
      </c>
      <c r="CK11" s="1336"/>
      <c r="CL11" s="1336"/>
      <c r="CM11" s="1337"/>
      <c r="CN11" s="1259">
        <f t="shared" si="0"/>
        <v>42</v>
      </c>
      <c r="CO11" s="1260"/>
      <c r="CP11" s="64"/>
      <c r="CT11" s="221"/>
      <c r="CU11" s="64"/>
      <c r="CV11" s="64"/>
      <c r="CX11" s="69"/>
      <c r="CY11" s="69"/>
      <c r="CZ11" s="69"/>
    </row>
    <row r="12" spans="1:105" ht="17.25" customHeight="1">
      <c r="C12" s="64"/>
      <c r="D12" s="64"/>
      <c r="E12" s="64"/>
      <c r="F12" s="64"/>
      <c r="G12" s="64"/>
      <c r="I12" s="248"/>
      <c r="J12" s="1498"/>
      <c r="K12" s="1498"/>
      <c r="L12" s="365">
        <v>5</v>
      </c>
      <c r="M12" s="365">
        <v>5.25</v>
      </c>
      <c r="N12" s="365">
        <v>5.5</v>
      </c>
      <c r="O12" s="365">
        <v>5.75</v>
      </c>
      <c r="P12" s="249">
        <v>6</v>
      </c>
      <c r="Q12" s="249">
        <v>6.25</v>
      </c>
      <c r="R12" s="249">
        <v>6.5</v>
      </c>
      <c r="S12" s="250">
        <v>6.75</v>
      </c>
      <c r="T12" s="250">
        <v>7</v>
      </c>
      <c r="U12" s="250">
        <v>7.25</v>
      </c>
      <c r="V12" s="250">
        <v>7.5</v>
      </c>
      <c r="W12" s="250">
        <v>7.75</v>
      </c>
      <c r="X12" s="250">
        <v>8</v>
      </c>
      <c r="Y12" s="250">
        <v>8.25</v>
      </c>
      <c r="Z12" s="250">
        <v>8.5</v>
      </c>
      <c r="AA12" s="250">
        <v>8.75</v>
      </c>
      <c r="AB12" s="251">
        <v>9</v>
      </c>
      <c r="AC12" s="251">
        <v>9.25</v>
      </c>
      <c r="AD12" s="251">
        <v>9.5</v>
      </c>
      <c r="AE12" s="251">
        <v>9.75</v>
      </c>
      <c r="AF12" s="251">
        <v>10</v>
      </c>
      <c r="AG12" s="251">
        <v>10.25</v>
      </c>
      <c r="AH12" s="251">
        <v>10.5</v>
      </c>
      <c r="AI12" s="251">
        <v>10.75</v>
      </c>
      <c r="AJ12" s="251">
        <v>11</v>
      </c>
      <c r="AK12" s="251">
        <v>11.25</v>
      </c>
      <c r="AL12" s="251">
        <v>11.5</v>
      </c>
      <c r="AM12" s="251">
        <v>11.75</v>
      </c>
      <c r="AN12" s="250">
        <v>12</v>
      </c>
      <c r="AO12" s="250">
        <v>12.25</v>
      </c>
      <c r="AP12" s="250">
        <v>12.5</v>
      </c>
      <c r="AQ12" s="250">
        <v>12.75</v>
      </c>
      <c r="AR12" s="251">
        <v>13</v>
      </c>
      <c r="AS12" s="251">
        <v>13.25</v>
      </c>
      <c r="AT12" s="251">
        <v>13.5</v>
      </c>
      <c r="AU12" s="251">
        <v>13.75</v>
      </c>
      <c r="AV12" s="251">
        <v>14</v>
      </c>
      <c r="AW12" s="251">
        <v>14.25</v>
      </c>
      <c r="AX12" s="251">
        <v>14.5</v>
      </c>
      <c r="AY12" s="251">
        <v>14.75</v>
      </c>
      <c r="AZ12" s="251">
        <v>15</v>
      </c>
      <c r="BA12" s="251">
        <v>15.25</v>
      </c>
      <c r="BB12" s="251">
        <v>15.5</v>
      </c>
      <c r="BC12" s="251">
        <v>15.75</v>
      </c>
      <c r="BD12" s="251">
        <v>16</v>
      </c>
      <c r="BE12" s="251">
        <v>16.25</v>
      </c>
      <c r="BF12" s="251">
        <v>16.5</v>
      </c>
      <c r="BG12" s="251">
        <v>16.75</v>
      </c>
      <c r="BH12" s="251">
        <v>17</v>
      </c>
      <c r="BI12" s="251">
        <v>17.25</v>
      </c>
      <c r="BJ12" s="251">
        <v>17.5</v>
      </c>
      <c r="BK12" s="251">
        <v>17.75</v>
      </c>
      <c r="BL12" s="251">
        <v>18</v>
      </c>
      <c r="BM12" s="251">
        <v>18.25</v>
      </c>
      <c r="BN12" s="251">
        <v>18.5</v>
      </c>
      <c r="BO12" s="251">
        <v>18.75</v>
      </c>
      <c r="BP12" s="251">
        <v>19</v>
      </c>
      <c r="BQ12" s="251">
        <v>19.25</v>
      </c>
      <c r="BR12" s="251">
        <v>19.5</v>
      </c>
      <c r="BS12" s="251">
        <v>19.75</v>
      </c>
      <c r="BT12" s="251">
        <v>20</v>
      </c>
      <c r="BU12" s="251">
        <v>20.25</v>
      </c>
      <c r="BV12" s="251">
        <v>20.5</v>
      </c>
      <c r="BW12" s="251">
        <v>20.75</v>
      </c>
      <c r="BX12" s="251">
        <v>21</v>
      </c>
      <c r="BY12" s="251">
        <v>21.25</v>
      </c>
      <c r="BZ12" s="251">
        <v>21.5</v>
      </c>
      <c r="CA12" s="251">
        <v>21.75</v>
      </c>
      <c r="CB12" s="251">
        <v>22</v>
      </c>
      <c r="CC12" s="251">
        <v>22.25</v>
      </c>
      <c r="CD12" s="251">
        <v>22.5</v>
      </c>
      <c r="CE12" s="251">
        <v>22.75</v>
      </c>
      <c r="CF12" s="251">
        <v>23</v>
      </c>
      <c r="CG12" s="251">
        <v>23.25</v>
      </c>
      <c r="CH12" s="251">
        <v>23.5</v>
      </c>
      <c r="CI12" s="251">
        <v>23.75</v>
      </c>
      <c r="CJ12" s="251">
        <v>24</v>
      </c>
      <c r="CK12" s="251">
        <v>24.25</v>
      </c>
      <c r="CL12" s="251">
        <v>24.5</v>
      </c>
      <c r="CM12" s="251">
        <v>24.75</v>
      </c>
      <c r="CN12" s="251"/>
      <c r="CO12" s="251"/>
      <c r="CP12" s="251"/>
      <c r="CR12" s="65"/>
      <c r="CS12" s="65"/>
      <c r="CT12" s="66"/>
      <c r="CU12" s="65"/>
      <c r="CV12" s="65"/>
      <c r="CX12" s="69"/>
      <c r="CY12" s="69"/>
      <c r="CZ12" s="69"/>
    </row>
    <row r="13" spans="1:105" ht="22.5" customHeight="1" thickBot="1">
      <c r="C13" s="65" t="s">
        <v>177</v>
      </c>
      <c r="D13" s="253" t="s">
        <v>203</v>
      </c>
      <c r="E13" s="253" t="s">
        <v>204</v>
      </c>
      <c r="F13" s="253" t="s">
        <v>178</v>
      </c>
      <c r="G13" s="253" t="s">
        <v>179</v>
      </c>
      <c r="H13" s="846" t="s">
        <v>79</v>
      </c>
      <c r="I13" s="872" t="s">
        <v>61</v>
      </c>
      <c r="J13" s="1499" t="s">
        <v>180</v>
      </c>
      <c r="K13" s="1500"/>
      <c r="L13" s="366">
        <v>0.20833333333333334</v>
      </c>
      <c r="M13" s="256"/>
      <c r="N13" s="256"/>
      <c r="O13" s="261"/>
      <c r="P13" s="257">
        <v>0.25</v>
      </c>
      <c r="Q13" s="258"/>
      <c r="R13" s="258"/>
      <c r="S13" s="259"/>
      <c r="T13" s="260" t="s">
        <v>149</v>
      </c>
      <c r="U13" s="258"/>
      <c r="V13" s="261"/>
      <c r="W13" s="256"/>
      <c r="X13" s="260" t="s">
        <v>150</v>
      </c>
      <c r="Y13" s="258"/>
      <c r="Z13" s="259"/>
      <c r="AA13" s="258"/>
      <c r="AB13" s="260" t="s">
        <v>151</v>
      </c>
      <c r="AC13" s="258"/>
      <c r="AD13" s="259"/>
      <c r="AE13" s="258"/>
      <c r="AF13" s="260" t="s">
        <v>152</v>
      </c>
      <c r="AG13" s="258"/>
      <c r="AH13" s="259"/>
      <c r="AI13" s="258"/>
      <c r="AJ13" s="260" t="s">
        <v>153</v>
      </c>
      <c r="AK13" s="258"/>
      <c r="AL13" s="259"/>
      <c r="AM13" s="258"/>
      <c r="AN13" s="260" t="s">
        <v>154</v>
      </c>
      <c r="AO13" s="258"/>
      <c r="AP13" s="259"/>
      <c r="AQ13" s="258"/>
      <c r="AR13" s="260" t="s">
        <v>155</v>
      </c>
      <c r="AS13" s="258"/>
      <c r="AT13" s="259"/>
      <c r="AU13" s="258"/>
      <c r="AV13" s="260" t="s">
        <v>156</v>
      </c>
      <c r="AW13" s="258"/>
      <c r="AX13" s="259"/>
      <c r="AY13" s="258"/>
      <c r="AZ13" s="260" t="s">
        <v>157</v>
      </c>
      <c r="BA13" s="258"/>
      <c r="BB13" s="259"/>
      <c r="BC13" s="258"/>
      <c r="BD13" s="260" t="s">
        <v>158</v>
      </c>
      <c r="BE13" s="258"/>
      <c r="BF13" s="259"/>
      <c r="BG13" s="258"/>
      <c r="BH13" s="260" t="s">
        <v>159</v>
      </c>
      <c r="BI13" s="258"/>
      <c r="BJ13" s="259"/>
      <c r="BK13" s="258"/>
      <c r="BL13" s="260" t="s">
        <v>160</v>
      </c>
      <c r="BM13" s="258"/>
      <c r="BN13" s="259"/>
      <c r="BO13" s="258"/>
      <c r="BP13" s="260" t="s">
        <v>161</v>
      </c>
      <c r="BQ13" s="258"/>
      <c r="BR13" s="259"/>
      <c r="BS13" s="258"/>
      <c r="BT13" s="260" t="s">
        <v>162</v>
      </c>
      <c r="BU13" s="258"/>
      <c r="BV13" s="259"/>
      <c r="BW13" s="258"/>
      <c r="BX13" s="260" t="s">
        <v>163</v>
      </c>
      <c r="BY13" s="258"/>
      <c r="BZ13" s="259"/>
      <c r="CA13" s="258"/>
      <c r="CB13" s="260" t="s">
        <v>164</v>
      </c>
      <c r="CC13" s="258"/>
      <c r="CD13" s="259"/>
      <c r="CE13" s="258"/>
      <c r="CF13" s="260" t="s">
        <v>165</v>
      </c>
      <c r="CG13" s="258"/>
      <c r="CH13" s="259"/>
      <c r="CI13" s="259"/>
      <c r="CJ13" s="258" t="s">
        <v>166</v>
      </c>
      <c r="CK13" s="258"/>
      <c r="CL13" s="258"/>
      <c r="CM13" s="262"/>
      <c r="CN13" s="1332" t="s">
        <v>181</v>
      </c>
      <c r="CO13" s="1331"/>
      <c r="CP13" s="1331" t="s">
        <v>182</v>
      </c>
      <c r="CQ13" s="1331"/>
      <c r="CR13" s="367" t="s">
        <v>183</v>
      </c>
      <c r="CS13" s="367" t="s">
        <v>184</v>
      </c>
      <c r="CT13" s="368" t="s">
        <v>185</v>
      </c>
      <c r="CU13" s="369" t="s">
        <v>186</v>
      </c>
      <c r="CV13" s="370" t="s">
        <v>81</v>
      </c>
      <c r="CW13" s="371" t="s">
        <v>82</v>
      </c>
      <c r="CY13" s="69"/>
      <c r="CZ13" s="267"/>
      <c r="DA13" s="268"/>
    </row>
    <row r="14" spans="1:105" ht="22.5" customHeight="1" thickTop="1">
      <c r="A14" s="441">
        <v>1</v>
      </c>
      <c r="B14" s="442" t="str">
        <f>ｼﾌﾄ原本!C5</f>
        <v>K.M</v>
      </c>
      <c r="C14" s="781">
        <f>ｼﾌﾄ原本!AI5</f>
        <v>0</v>
      </c>
      <c r="D14" s="433">
        <f>IF(COUNTIF($H$14:$H$30,1),VLOOKUP(1,$H$14:$CU$30,3,FALSE),0)</f>
        <v>0</v>
      </c>
      <c r="E14" s="427">
        <f>IF(COUNTIF($H$14:$H$30,1),VLOOKUP(1,$H$14:$CU$30,4,FALSE),0)</f>
        <v>0</v>
      </c>
      <c r="F14" s="428">
        <f>IF(COUNTIF($H$14:$H$30,1),VLOOKUP(1,$H$14:$CU$30,92,FALSE),0)</f>
        <v>0</v>
      </c>
      <c r="G14" s="434">
        <f>IF(COUNTIF($H$14:$H$30,1),VLOOKUP(1,$H$14:$CW$30,94,FALSE),0)</f>
        <v>0</v>
      </c>
      <c r="H14" s="787"/>
      <c r="I14" s="873">
        <f>IF(H14=0,0,LOOKUP(H14,ﾃﾞｰﾀ入力!$C$3:'ﾃﾞｰﾀ入力'!$C$40,ﾃﾞｰﾀ入力!$D$3:'ﾃﾞｰﾀ入力'!$D$40))</f>
        <v>0</v>
      </c>
      <c r="J14" s="788"/>
      <c r="K14" s="789"/>
      <c r="L14" s="633">
        <f t="shared" ref="L14:AQ14" si="1">IF(AND(L12&gt;=$J$14,L12&lt;$K$14),"*",0)</f>
        <v>0</v>
      </c>
      <c r="M14" s="618">
        <f t="shared" si="1"/>
        <v>0</v>
      </c>
      <c r="N14" s="619">
        <f t="shared" si="1"/>
        <v>0</v>
      </c>
      <c r="O14" s="620">
        <f t="shared" si="1"/>
        <v>0</v>
      </c>
      <c r="P14" s="621">
        <f t="shared" si="1"/>
        <v>0</v>
      </c>
      <c r="Q14" s="823">
        <f t="shared" si="1"/>
        <v>0</v>
      </c>
      <c r="R14" s="824">
        <f t="shared" si="1"/>
        <v>0</v>
      </c>
      <c r="S14" s="823">
        <f t="shared" si="1"/>
        <v>0</v>
      </c>
      <c r="T14" s="825">
        <f t="shared" si="1"/>
        <v>0</v>
      </c>
      <c r="U14" s="826">
        <f t="shared" si="1"/>
        <v>0</v>
      </c>
      <c r="V14" s="823">
        <f t="shared" si="1"/>
        <v>0</v>
      </c>
      <c r="W14" s="583">
        <f t="shared" si="1"/>
        <v>0</v>
      </c>
      <c r="X14" s="823">
        <f t="shared" si="1"/>
        <v>0</v>
      </c>
      <c r="Y14" s="823">
        <f t="shared" si="1"/>
        <v>0</v>
      </c>
      <c r="Z14" s="824">
        <f t="shared" si="1"/>
        <v>0</v>
      </c>
      <c r="AA14" s="823">
        <f t="shared" si="1"/>
        <v>0</v>
      </c>
      <c r="AB14" s="825">
        <f t="shared" si="1"/>
        <v>0</v>
      </c>
      <c r="AC14" s="826">
        <f t="shared" si="1"/>
        <v>0</v>
      </c>
      <c r="AD14" s="823">
        <f t="shared" si="1"/>
        <v>0</v>
      </c>
      <c r="AE14" s="583">
        <f t="shared" si="1"/>
        <v>0</v>
      </c>
      <c r="AF14" s="823">
        <f t="shared" si="1"/>
        <v>0</v>
      </c>
      <c r="AG14" s="823">
        <f t="shared" si="1"/>
        <v>0</v>
      </c>
      <c r="AH14" s="824">
        <f t="shared" si="1"/>
        <v>0</v>
      </c>
      <c r="AI14" s="823">
        <f t="shared" si="1"/>
        <v>0</v>
      </c>
      <c r="AJ14" s="825">
        <f t="shared" si="1"/>
        <v>0</v>
      </c>
      <c r="AK14" s="826">
        <f t="shared" si="1"/>
        <v>0</v>
      </c>
      <c r="AL14" s="823">
        <f t="shared" si="1"/>
        <v>0</v>
      </c>
      <c r="AM14" s="583">
        <f t="shared" si="1"/>
        <v>0</v>
      </c>
      <c r="AN14" s="823">
        <f t="shared" si="1"/>
        <v>0</v>
      </c>
      <c r="AO14" s="823">
        <f t="shared" si="1"/>
        <v>0</v>
      </c>
      <c r="AP14" s="824">
        <f t="shared" si="1"/>
        <v>0</v>
      </c>
      <c r="AQ14" s="823">
        <f t="shared" si="1"/>
        <v>0</v>
      </c>
      <c r="AR14" s="825">
        <f t="shared" ref="AR14:BW14" si="2">IF(AND(AR12&gt;=$J$14,AR12&lt;$K$14),"*",0)</f>
        <v>0</v>
      </c>
      <c r="AS14" s="826">
        <f t="shared" si="2"/>
        <v>0</v>
      </c>
      <c r="AT14" s="823">
        <f t="shared" si="2"/>
        <v>0</v>
      </c>
      <c r="AU14" s="583">
        <f t="shared" si="2"/>
        <v>0</v>
      </c>
      <c r="AV14" s="823">
        <f t="shared" si="2"/>
        <v>0</v>
      </c>
      <c r="AW14" s="823">
        <f t="shared" si="2"/>
        <v>0</v>
      </c>
      <c r="AX14" s="824">
        <f t="shared" si="2"/>
        <v>0</v>
      </c>
      <c r="AY14" s="823">
        <f t="shared" si="2"/>
        <v>0</v>
      </c>
      <c r="AZ14" s="825">
        <f t="shared" si="2"/>
        <v>0</v>
      </c>
      <c r="BA14" s="826">
        <f t="shared" si="2"/>
        <v>0</v>
      </c>
      <c r="BB14" s="823">
        <f t="shared" si="2"/>
        <v>0</v>
      </c>
      <c r="BC14" s="583">
        <f t="shared" si="2"/>
        <v>0</v>
      </c>
      <c r="BD14" s="823">
        <f t="shared" si="2"/>
        <v>0</v>
      </c>
      <c r="BE14" s="823">
        <f t="shared" si="2"/>
        <v>0</v>
      </c>
      <c r="BF14" s="824">
        <f t="shared" si="2"/>
        <v>0</v>
      </c>
      <c r="BG14" s="823">
        <f t="shared" si="2"/>
        <v>0</v>
      </c>
      <c r="BH14" s="825">
        <f t="shared" si="2"/>
        <v>0</v>
      </c>
      <c r="BI14" s="826">
        <f t="shared" si="2"/>
        <v>0</v>
      </c>
      <c r="BJ14" s="823">
        <f t="shared" si="2"/>
        <v>0</v>
      </c>
      <c r="BK14" s="583">
        <f t="shared" si="2"/>
        <v>0</v>
      </c>
      <c r="BL14" s="823">
        <f t="shared" si="2"/>
        <v>0</v>
      </c>
      <c r="BM14" s="823">
        <f t="shared" si="2"/>
        <v>0</v>
      </c>
      <c r="BN14" s="824">
        <f t="shared" si="2"/>
        <v>0</v>
      </c>
      <c r="BO14" s="823">
        <f t="shared" si="2"/>
        <v>0</v>
      </c>
      <c r="BP14" s="825">
        <f t="shared" si="2"/>
        <v>0</v>
      </c>
      <c r="BQ14" s="826">
        <f t="shared" si="2"/>
        <v>0</v>
      </c>
      <c r="BR14" s="823">
        <f t="shared" si="2"/>
        <v>0</v>
      </c>
      <c r="BS14" s="583">
        <f t="shared" si="2"/>
        <v>0</v>
      </c>
      <c r="BT14" s="823">
        <f t="shared" si="2"/>
        <v>0</v>
      </c>
      <c r="BU14" s="823">
        <f t="shared" si="2"/>
        <v>0</v>
      </c>
      <c r="BV14" s="824">
        <f t="shared" si="2"/>
        <v>0</v>
      </c>
      <c r="BW14" s="823">
        <f t="shared" si="2"/>
        <v>0</v>
      </c>
      <c r="BX14" s="825">
        <f t="shared" ref="BX14:CM14" si="3">IF(AND(BX12&gt;=$J$14,BX12&lt;$K$14),"*",0)</f>
        <v>0</v>
      </c>
      <c r="BY14" s="826">
        <f t="shared" si="3"/>
        <v>0</v>
      </c>
      <c r="BZ14" s="823">
        <f t="shared" si="3"/>
        <v>0</v>
      </c>
      <c r="CA14" s="583">
        <f t="shared" si="3"/>
        <v>0</v>
      </c>
      <c r="CB14" s="823">
        <f t="shared" si="3"/>
        <v>0</v>
      </c>
      <c r="CC14" s="823">
        <f t="shared" si="3"/>
        <v>0</v>
      </c>
      <c r="CD14" s="623">
        <f t="shared" si="3"/>
        <v>0</v>
      </c>
      <c r="CE14" s="622">
        <f t="shared" si="3"/>
        <v>0</v>
      </c>
      <c r="CF14" s="621">
        <f t="shared" si="3"/>
        <v>0</v>
      </c>
      <c r="CG14" s="624">
        <f t="shared" si="3"/>
        <v>0</v>
      </c>
      <c r="CH14" s="622">
        <f t="shared" si="3"/>
        <v>0</v>
      </c>
      <c r="CI14" s="625">
        <f t="shared" si="3"/>
        <v>0</v>
      </c>
      <c r="CJ14" s="622">
        <f t="shared" si="3"/>
        <v>0</v>
      </c>
      <c r="CK14" s="622">
        <f t="shared" si="3"/>
        <v>0</v>
      </c>
      <c r="CL14" s="623">
        <f t="shared" si="3"/>
        <v>0</v>
      </c>
      <c r="CM14" s="622">
        <f t="shared" si="3"/>
        <v>0</v>
      </c>
      <c r="CN14" s="1328">
        <f t="shared" ref="CN14:CN30" si="4">(80-COUNT(L14:CM14))/4</f>
        <v>0</v>
      </c>
      <c r="CO14" s="1329"/>
      <c r="CP14" s="1330">
        <f>IF(CN14=0,0,LOOKUP(CN14,ﾃﾞｰﾀ入力!$AR$13:'ﾃﾞｰﾀ入力'!$AR$34,ﾃﾞｰﾀ入力!$AS$13:'ﾃﾞｰﾀ入力'!$AS$34))</f>
        <v>0</v>
      </c>
      <c r="CQ14" s="1330"/>
      <c r="CR14" s="373">
        <f t="shared" ref="CR14:CR30" si="5">IF(CP14&gt;8,CP14-8,0)</f>
        <v>0</v>
      </c>
      <c r="CS14" s="373">
        <f t="shared" ref="CS14:CS30" si="6">IF(CB14="*",(12-COUNT(CB14:CM14))/4,0)</f>
        <v>0</v>
      </c>
      <c r="CT14" s="373">
        <f t="shared" ref="CT14:CT30" si="7">IF(CR14&gt;CS14,CS14,CR14)</f>
        <v>0</v>
      </c>
      <c r="CU14" s="374">
        <f>CV14*CP14+(CV14*0.25*CR14)+(CV14*0.25*CS14)+(CV14*CT14*0.5)</f>
        <v>0</v>
      </c>
      <c r="CV14" s="375">
        <f>IF(H14=0,0,LOOKUP(H14,ﾃﾞｰﾀ入力!$C$3:'ﾃﾞｰﾀ入力'!$C$52,ﾃﾞｰﾀ入力!$E$3:'ﾃﾞｰﾀ入力'!$E$51))</f>
        <v>0</v>
      </c>
      <c r="CW14" s="376">
        <f>IF(H14=0,0,LOOKUP(H14,ﾃﾞｰﾀ入力!$C$3:'ﾃﾞｰﾀ入力'!$C$52,ﾃﾞｰﾀ入力!$F$3:'ﾃﾞｰﾀ入力'!$F$51))</f>
        <v>0</v>
      </c>
      <c r="CY14" s="69"/>
      <c r="CZ14" s="69"/>
      <c r="DA14" s="69"/>
    </row>
    <row r="15" spans="1:105" ht="22.5" customHeight="1">
      <c r="A15" s="443">
        <f t="shared" ref="A15:A46" si="8">A14+1</f>
        <v>2</v>
      </c>
      <c r="B15" s="269" t="str">
        <f>ｼﾌﾄ原本!C6</f>
        <v>S.S</v>
      </c>
      <c r="C15" s="780">
        <f>ｼﾌﾄ原本!AI6</f>
        <v>0</v>
      </c>
      <c r="D15" s="435">
        <f>IF(COUNTIF($H$14:$H$30,2),VLOOKUP(2,$H$14:$CU$30,3,FALSE),0)</f>
        <v>0</v>
      </c>
      <c r="E15" s="423">
        <f>IF(COUNTIF($H$14:$H$30,2),VLOOKUP(2,$H$14:$CU$30,4,FALSE),0)</f>
        <v>0</v>
      </c>
      <c r="F15" s="430">
        <f>IF(COUNTIF($H$14:$H$30,2),VLOOKUP(2,$H$14:$CU$30,92,FALSE),0)</f>
        <v>0</v>
      </c>
      <c r="G15" s="431">
        <f>IF(COUNTIF($H$14:$H$30,2),VLOOKUP(2,$H$14:$CW$30,94,FALSE),0)</f>
        <v>0</v>
      </c>
      <c r="H15" s="787"/>
      <c r="I15" s="874">
        <f>IF(H15=0,0,LOOKUP(H15,ﾃﾞｰﾀ入力!$C$3:'ﾃﾞｰﾀ入力'!$C$40,ﾃﾞｰﾀ入力!$D$3:'ﾃﾞｰﾀ入力'!$D$40))</f>
        <v>0</v>
      </c>
      <c r="J15" s="790"/>
      <c r="K15" s="791"/>
      <c r="L15" s="632">
        <f t="shared" ref="L15:AQ15" si="9">IF(AND(L12&gt;=$J$15,L12&lt;$K$15),"*",0)</f>
        <v>0</v>
      </c>
      <c r="M15" s="626">
        <f t="shared" si="9"/>
        <v>0</v>
      </c>
      <c r="N15" s="627">
        <f t="shared" si="9"/>
        <v>0</v>
      </c>
      <c r="O15" s="628">
        <f t="shared" si="9"/>
        <v>0</v>
      </c>
      <c r="P15" s="537">
        <f t="shared" si="9"/>
        <v>0</v>
      </c>
      <c r="Q15" s="723">
        <f t="shared" si="9"/>
        <v>0</v>
      </c>
      <c r="R15" s="724">
        <f t="shared" si="9"/>
        <v>0</v>
      </c>
      <c r="S15" s="723">
        <f t="shared" si="9"/>
        <v>0</v>
      </c>
      <c r="T15" s="721">
        <f t="shared" si="9"/>
        <v>0</v>
      </c>
      <c r="U15" s="722">
        <f t="shared" si="9"/>
        <v>0</v>
      </c>
      <c r="V15" s="723">
        <f t="shared" si="9"/>
        <v>0</v>
      </c>
      <c r="W15" s="562">
        <f t="shared" si="9"/>
        <v>0</v>
      </c>
      <c r="X15" s="723">
        <f t="shared" si="9"/>
        <v>0</v>
      </c>
      <c r="Y15" s="723">
        <f t="shared" si="9"/>
        <v>0</v>
      </c>
      <c r="Z15" s="824">
        <f t="shared" si="9"/>
        <v>0</v>
      </c>
      <c r="AA15" s="723">
        <f t="shared" si="9"/>
        <v>0</v>
      </c>
      <c r="AB15" s="721">
        <f t="shared" si="9"/>
        <v>0</v>
      </c>
      <c r="AC15" s="722">
        <f t="shared" si="9"/>
        <v>0</v>
      </c>
      <c r="AD15" s="723">
        <f t="shared" si="9"/>
        <v>0</v>
      </c>
      <c r="AE15" s="562">
        <f t="shared" si="9"/>
        <v>0</v>
      </c>
      <c r="AF15" s="723">
        <f t="shared" si="9"/>
        <v>0</v>
      </c>
      <c r="AG15" s="723">
        <f t="shared" si="9"/>
        <v>0</v>
      </c>
      <c r="AH15" s="724">
        <f t="shared" si="9"/>
        <v>0</v>
      </c>
      <c r="AI15" s="723">
        <f t="shared" si="9"/>
        <v>0</v>
      </c>
      <c r="AJ15" s="721">
        <f t="shared" si="9"/>
        <v>0</v>
      </c>
      <c r="AK15" s="722">
        <f t="shared" si="9"/>
        <v>0</v>
      </c>
      <c r="AL15" s="723">
        <f t="shared" si="9"/>
        <v>0</v>
      </c>
      <c r="AM15" s="562">
        <f t="shared" si="9"/>
        <v>0</v>
      </c>
      <c r="AN15" s="723">
        <f t="shared" si="9"/>
        <v>0</v>
      </c>
      <c r="AO15" s="723">
        <f t="shared" si="9"/>
        <v>0</v>
      </c>
      <c r="AP15" s="724">
        <f t="shared" si="9"/>
        <v>0</v>
      </c>
      <c r="AQ15" s="723">
        <f t="shared" si="9"/>
        <v>0</v>
      </c>
      <c r="AR15" s="721">
        <f t="shared" ref="AR15:BW15" si="10">IF(AND(AR12&gt;=$J$15,AR12&lt;$K$15),"*",0)</f>
        <v>0</v>
      </c>
      <c r="AS15" s="722">
        <f t="shared" si="10"/>
        <v>0</v>
      </c>
      <c r="AT15" s="723">
        <f t="shared" si="10"/>
        <v>0</v>
      </c>
      <c r="AU15" s="562">
        <f t="shared" si="10"/>
        <v>0</v>
      </c>
      <c r="AV15" s="723">
        <f t="shared" si="10"/>
        <v>0</v>
      </c>
      <c r="AW15" s="723">
        <f t="shared" si="10"/>
        <v>0</v>
      </c>
      <c r="AX15" s="724">
        <f t="shared" si="10"/>
        <v>0</v>
      </c>
      <c r="AY15" s="723">
        <f t="shared" si="10"/>
        <v>0</v>
      </c>
      <c r="AZ15" s="721">
        <f t="shared" si="10"/>
        <v>0</v>
      </c>
      <c r="BA15" s="722">
        <f t="shared" si="10"/>
        <v>0</v>
      </c>
      <c r="BB15" s="723">
        <f t="shared" si="10"/>
        <v>0</v>
      </c>
      <c r="BC15" s="562">
        <f t="shared" si="10"/>
        <v>0</v>
      </c>
      <c r="BD15" s="723">
        <f t="shared" si="10"/>
        <v>0</v>
      </c>
      <c r="BE15" s="723">
        <f t="shared" si="10"/>
        <v>0</v>
      </c>
      <c r="BF15" s="724">
        <f t="shared" si="10"/>
        <v>0</v>
      </c>
      <c r="BG15" s="723">
        <f t="shared" si="10"/>
        <v>0</v>
      </c>
      <c r="BH15" s="721">
        <f t="shared" si="10"/>
        <v>0</v>
      </c>
      <c r="BI15" s="722">
        <f t="shared" si="10"/>
        <v>0</v>
      </c>
      <c r="BJ15" s="723">
        <f t="shared" si="10"/>
        <v>0</v>
      </c>
      <c r="BK15" s="562">
        <f t="shared" si="10"/>
        <v>0</v>
      </c>
      <c r="BL15" s="723">
        <f t="shared" si="10"/>
        <v>0</v>
      </c>
      <c r="BM15" s="723">
        <f t="shared" si="10"/>
        <v>0</v>
      </c>
      <c r="BN15" s="724">
        <f t="shared" si="10"/>
        <v>0</v>
      </c>
      <c r="BO15" s="723">
        <f t="shared" si="10"/>
        <v>0</v>
      </c>
      <c r="BP15" s="721">
        <f t="shared" si="10"/>
        <v>0</v>
      </c>
      <c r="BQ15" s="722">
        <f t="shared" si="10"/>
        <v>0</v>
      </c>
      <c r="BR15" s="723">
        <f t="shared" si="10"/>
        <v>0</v>
      </c>
      <c r="BS15" s="562">
        <f t="shared" si="10"/>
        <v>0</v>
      </c>
      <c r="BT15" s="723">
        <f t="shared" si="10"/>
        <v>0</v>
      </c>
      <c r="BU15" s="723">
        <f t="shared" si="10"/>
        <v>0</v>
      </c>
      <c r="BV15" s="724">
        <f t="shared" si="10"/>
        <v>0</v>
      </c>
      <c r="BW15" s="723">
        <f t="shared" si="10"/>
        <v>0</v>
      </c>
      <c r="BX15" s="721">
        <f t="shared" ref="BX15:CM15" si="11">IF(AND(BX12&gt;=$J$15,BX12&lt;$K$15),"*",0)</f>
        <v>0</v>
      </c>
      <c r="BY15" s="722">
        <f t="shared" si="11"/>
        <v>0</v>
      </c>
      <c r="BZ15" s="723">
        <f t="shared" si="11"/>
        <v>0</v>
      </c>
      <c r="CA15" s="562">
        <f t="shared" si="11"/>
        <v>0</v>
      </c>
      <c r="CB15" s="723">
        <f t="shared" si="11"/>
        <v>0</v>
      </c>
      <c r="CC15" s="723">
        <f t="shared" si="11"/>
        <v>0</v>
      </c>
      <c r="CD15" s="541">
        <f t="shared" si="11"/>
        <v>0</v>
      </c>
      <c r="CE15" s="539">
        <f t="shared" si="11"/>
        <v>0</v>
      </c>
      <c r="CF15" s="537">
        <f t="shared" si="11"/>
        <v>0</v>
      </c>
      <c r="CG15" s="538">
        <f t="shared" si="11"/>
        <v>0</v>
      </c>
      <c r="CH15" s="539">
        <f t="shared" si="11"/>
        <v>0</v>
      </c>
      <c r="CI15" s="540">
        <f t="shared" si="11"/>
        <v>0</v>
      </c>
      <c r="CJ15" s="539">
        <f t="shared" si="11"/>
        <v>0</v>
      </c>
      <c r="CK15" s="539">
        <f t="shared" si="11"/>
        <v>0</v>
      </c>
      <c r="CL15" s="541">
        <f t="shared" si="11"/>
        <v>0</v>
      </c>
      <c r="CM15" s="539">
        <f t="shared" si="11"/>
        <v>0</v>
      </c>
      <c r="CN15" s="1128">
        <f t="shared" si="4"/>
        <v>0</v>
      </c>
      <c r="CO15" s="1129"/>
      <c r="CP15" s="1123">
        <f>IF(CN15=0,0,LOOKUP(CN15,ﾃﾞｰﾀ入力!$AR$13:'ﾃﾞｰﾀ入力'!$AR$34,ﾃﾞｰﾀ入力!$AS$13:'ﾃﾞｰﾀ入力'!$AS$34))</f>
        <v>0</v>
      </c>
      <c r="CQ15" s="1123"/>
      <c r="CR15" s="294">
        <f t="shared" si="5"/>
        <v>0</v>
      </c>
      <c r="CS15" s="294">
        <f t="shared" si="6"/>
        <v>0</v>
      </c>
      <c r="CT15" s="294">
        <f t="shared" si="7"/>
        <v>0</v>
      </c>
      <c r="CU15" s="295">
        <f t="shared" ref="CU15:CU30" si="12">CV15*CP15+(CV15*0.25*CR15)+(CV15*0.25*CS15)+(CV15*CT15*0.5)</f>
        <v>0</v>
      </c>
      <c r="CV15" s="296">
        <f>IF(H15=0,0,LOOKUP(H15,ﾃﾞｰﾀ入力!$C$3:'ﾃﾞｰﾀ入力'!$C$52,ﾃﾞｰﾀ入力!$E$3:'ﾃﾞｰﾀ入力'!$E$51))</f>
        <v>0</v>
      </c>
      <c r="CW15" s="297">
        <f>IF(H15=0,0,LOOKUP(H15,ﾃﾞｰﾀ入力!$C$3:'ﾃﾞｰﾀ入力'!$C$52,ﾃﾞｰﾀ入力!$F$3:'ﾃﾞｰﾀ入力'!$F$51))</f>
        <v>0</v>
      </c>
      <c r="CY15" s="69"/>
      <c r="CZ15" s="69"/>
      <c r="DA15" s="69"/>
    </row>
    <row r="16" spans="1:105" ht="22.5" customHeight="1">
      <c r="A16" s="443">
        <f t="shared" si="8"/>
        <v>3</v>
      </c>
      <c r="B16" s="269" t="str">
        <f>ｼﾌﾄ原本!C7</f>
        <v>Y.I</v>
      </c>
      <c r="C16" s="780">
        <f>ｼﾌﾄ原本!AI7</f>
        <v>0</v>
      </c>
      <c r="D16" s="435">
        <f>IF(COUNTIF($H$14:$H$30,3),VLOOKUP(3,$H$14:$CU$30,3,FALSE),0)</f>
        <v>0</v>
      </c>
      <c r="E16" s="423">
        <f>IF(COUNTIF($H$14:$H$30,3),VLOOKUP(3,$H$14:$CU$30,4,FALSE),0)</f>
        <v>0</v>
      </c>
      <c r="F16" s="430">
        <f>IF(COUNTIF($H$14:$H$30,3),VLOOKUP(3,$H$14:$CU$30,92,FALSE),0)</f>
        <v>0</v>
      </c>
      <c r="G16" s="431">
        <f>IF(COUNTIF($H$14:$H$30,3),VLOOKUP(3,$H$14:$CW$30,94,FALSE),0)</f>
        <v>0</v>
      </c>
      <c r="H16" s="787"/>
      <c r="I16" s="874">
        <f>IF(H16=0,0,LOOKUP(H16,ﾃﾞｰﾀ入力!$C$3:'ﾃﾞｰﾀ入力'!$C$40,ﾃﾞｰﾀ入力!$D$3:'ﾃﾞｰﾀ入力'!$D$40))</f>
        <v>0</v>
      </c>
      <c r="J16" s="790"/>
      <c r="K16" s="791"/>
      <c r="L16" s="632">
        <f t="shared" ref="L16:AQ16" si="13">IF(AND(L12&gt;=$J$16,L12&lt;$K$16),"*",0)</f>
        <v>0</v>
      </c>
      <c r="M16" s="626">
        <f t="shared" si="13"/>
        <v>0</v>
      </c>
      <c r="N16" s="627">
        <f t="shared" si="13"/>
        <v>0</v>
      </c>
      <c r="O16" s="628">
        <f t="shared" si="13"/>
        <v>0</v>
      </c>
      <c r="P16" s="537">
        <f t="shared" si="13"/>
        <v>0</v>
      </c>
      <c r="Q16" s="723">
        <f t="shared" si="13"/>
        <v>0</v>
      </c>
      <c r="R16" s="724">
        <f t="shared" si="13"/>
        <v>0</v>
      </c>
      <c r="S16" s="723">
        <f t="shared" si="13"/>
        <v>0</v>
      </c>
      <c r="T16" s="721">
        <f t="shared" si="13"/>
        <v>0</v>
      </c>
      <c r="U16" s="722">
        <f t="shared" si="13"/>
        <v>0</v>
      </c>
      <c r="V16" s="723">
        <f t="shared" si="13"/>
        <v>0</v>
      </c>
      <c r="W16" s="562">
        <f t="shared" si="13"/>
        <v>0</v>
      </c>
      <c r="X16" s="723">
        <f t="shared" si="13"/>
        <v>0</v>
      </c>
      <c r="Y16" s="723">
        <f t="shared" si="13"/>
        <v>0</v>
      </c>
      <c r="Z16" s="724">
        <f t="shared" si="13"/>
        <v>0</v>
      </c>
      <c r="AA16" s="723">
        <f t="shared" si="13"/>
        <v>0</v>
      </c>
      <c r="AB16" s="721">
        <f t="shared" si="13"/>
        <v>0</v>
      </c>
      <c r="AC16" s="722">
        <f t="shared" si="13"/>
        <v>0</v>
      </c>
      <c r="AD16" s="723">
        <f t="shared" si="13"/>
        <v>0</v>
      </c>
      <c r="AE16" s="562">
        <f t="shared" si="13"/>
        <v>0</v>
      </c>
      <c r="AF16" s="723">
        <f t="shared" si="13"/>
        <v>0</v>
      </c>
      <c r="AG16" s="723">
        <f t="shared" si="13"/>
        <v>0</v>
      </c>
      <c r="AH16" s="724">
        <f t="shared" si="13"/>
        <v>0</v>
      </c>
      <c r="AI16" s="723">
        <f t="shared" si="13"/>
        <v>0</v>
      </c>
      <c r="AJ16" s="721">
        <f t="shared" si="13"/>
        <v>0</v>
      </c>
      <c r="AK16" s="722">
        <f t="shared" si="13"/>
        <v>0</v>
      </c>
      <c r="AL16" s="723">
        <f t="shared" si="13"/>
        <v>0</v>
      </c>
      <c r="AM16" s="562">
        <f t="shared" si="13"/>
        <v>0</v>
      </c>
      <c r="AN16" s="723">
        <f t="shared" si="13"/>
        <v>0</v>
      </c>
      <c r="AO16" s="723">
        <f t="shared" si="13"/>
        <v>0</v>
      </c>
      <c r="AP16" s="724">
        <f t="shared" si="13"/>
        <v>0</v>
      </c>
      <c r="AQ16" s="723">
        <f t="shared" si="13"/>
        <v>0</v>
      </c>
      <c r="AR16" s="721">
        <f t="shared" ref="AR16:BW16" si="14">IF(AND(AR12&gt;=$J$16,AR12&lt;$K$16),"*",0)</f>
        <v>0</v>
      </c>
      <c r="AS16" s="722">
        <f t="shared" si="14"/>
        <v>0</v>
      </c>
      <c r="AT16" s="723">
        <f t="shared" si="14"/>
        <v>0</v>
      </c>
      <c r="AU16" s="562">
        <f t="shared" si="14"/>
        <v>0</v>
      </c>
      <c r="AV16" s="723">
        <f t="shared" si="14"/>
        <v>0</v>
      </c>
      <c r="AW16" s="723">
        <f t="shared" si="14"/>
        <v>0</v>
      </c>
      <c r="AX16" s="724">
        <f t="shared" si="14"/>
        <v>0</v>
      </c>
      <c r="AY16" s="723">
        <f t="shared" si="14"/>
        <v>0</v>
      </c>
      <c r="AZ16" s="721">
        <f t="shared" si="14"/>
        <v>0</v>
      </c>
      <c r="BA16" s="722">
        <f t="shared" si="14"/>
        <v>0</v>
      </c>
      <c r="BB16" s="723">
        <f t="shared" si="14"/>
        <v>0</v>
      </c>
      <c r="BC16" s="562">
        <f t="shared" si="14"/>
        <v>0</v>
      </c>
      <c r="BD16" s="723">
        <f t="shared" si="14"/>
        <v>0</v>
      </c>
      <c r="BE16" s="723">
        <f t="shared" si="14"/>
        <v>0</v>
      </c>
      <c r="BF16" s="724">
        <f t="shared" si="14"/>
        <v>0</v>
      </c>
      <c r="BG16" s="723">
        <f t="shared" si="14"/>
        <v>0</v>
      </c>
      <c r="BH16" s="721">
        <f t="shared" si="14"/>
        <v>0</v>
      </c>
      <c r="BI16" s="722">
        <f t="shared" si="14"/>
        <v>0</v>
      </c>
      <c r="BJ16" s="723">
        <f t="shared" si="14"/>
        <v>0</v>
      </c>
      <c r="BK16" s="562">
        <f t="shared" si="14"/>
        <v>0</v>
      </c>
      <c r="BL16" s="723">
        <f t="shared" si="14"/>
        <v>0</v>
      </c>
      <c r="BM16" s="723">
        <f t="shared" si="14"/>
        <v>0</v>
      </c>
      <c r="BN16" s="724">
        <f t="shared" si="14"/>
        <v>0</v>
      </c>
      <c r="BO16" s="723">
        <f t="shared" si="14"/>
        <v>0</v>
      </c>
      <c r="BP16" s="721">
        <f t="shared" si="14"/>
        <v>0</v>
      </c>
      <c r="BQ16" s="722">
        <f t="shared" si="14"/>
        <v>0</v>
      </c>
      <c r="BR16" s="723">
        <f t="shared" si="14"/>
        <v>0</v>
      </c>
      <c r="BS16" s="562">
        <f t="shared" si="14"/>
        <v>0</v>
      </c>
      <c r="BT16" s="723">
        <f t="shared" si="14"/>
        <v>0</v>
      </c>
      <c r="BU16" s="723">
        <f t="shared" si="14"/>
        <v>0</v>
      </c>
      <c r="BV16" s="724">
        <f t="shared" si="14"/>
        <v>0</v>
      </c>
      <c r="BW16" s="723">
        <f t="shared" si="14"/>
        <v>0</v>
      </c>
      <c r="BX16" s="721">
        <f t="shared" ref="BX16:CM16" si="15">IF(AND(BX12&gt;=$J$16,BX12&lt;$K$16),"*",0)</f>
        <v>0</v>
      </c>
      <c r="BY16" s="722">
        <f t="shared" si="15"/>
        <v>0</v>
      </c>
      <c r="BZ16" s="723">
        <f t="shared" si="15"/>
        <v>0</v>
      </c>
      <c r="CA16" s="562">
        <f t="shared" si="15"/>
        <v>0</v>
      </c>
      <c r="CB16" s="723">
        <f t="shared" si="15"/>
        <v>0</v>
      </c>
      <c r="CC16" s="723">
        <f t="shared" si="15"/>
        <v>0</v>
      </c>
      <c r="CD16" s="541">
        <f t="shared" si="15"/>
        <v>0</v>
      </c>
      <c r="CE16" s="539">
        <f t="shared" si="15"/>
        <v>0</v>
      </c>
      <c r="CF16" s="537">
        <f t="shared" si="15"/>
        <v>0</v>
      </c>
      <c r="CG16" s="538">
        <f t="shared" si="15"/>
        <v>0</v>
      </c>
      <c r="CH16" s="539">
        <f t="shared" si="15"/>
        <v>0</v>
      </c>
      <c r="CI16" s="540">
        <f t="shared" si="15"/>
        <v>0</v>
      </c>
      <c r="CJ16" s="539">
        <f t="shared" si="15"/>
        <v>0</v>
      </c>
      <c r="CK16" s="539">
        <f t="shared" si="15"/>
        <v>0</v>
      </c>
      <c r="CL16" s="541">
        <f t="shared" si="15"/>
        <v>0</v>
      </c>
      <c r="CM16" s="539">
        <f t="shared" si="15"/>
        <v>0</v>
      </c>
      <c r="CN16" s="1128">
        <f t="shared" si="4"/>
        <v>0</v>
      </c>
      <c r="CO16" s="1129"/>
      <c r="CP16" s="1123">
        <f>IF(CN16=0,0,LOOKUP(CN16,ﾃﾞｰﾀ入力!$AR$13:'ﾃﾞｰﾀ入力'!$AR$34,ﾃﾞｰﾀ入力!$AS$13:'ﾃﾞｰﾀ入力'!$AS$34))</f>
        <v>0</v>
      </c>
      <c r="CQ16" s="1123"/>
      <c r="CR16" s="294">
        <f t="shared" si="5"/>
        <v>0</v>
      </c>
      <c r="CS16" s="294">
        <f t="shared" si="6"/>
        <v>0</v>
      </c>
      <c r="CT16" s="294">
        <f t="shared" si="7"/>
        <v>0</v>
      </c>
      <c r="CU16" s="295">
        <f t="shared" si="12"/>
        <v>0</v>
      </c>
      <c r="CV16" s="296">
        <f>IF(H16=0,0,LOOKUP(H16,ﾃﾞｰﾀ入力!$C$3:'ﾃﾞｰﾀ入力'!$C$52,ﾃﾞｰﾀ入力!$E$3:'ﾃﾞｰﾀ入力'!$E$51))</f>
        <v>0</v>
      </c>
      <c r="CW16" s="297">
        <f>IF(H16=0,0,LOOKUP(H16,ﾃﾞｰﾀ入力!$C$3:'ﾃﾞｰﾀ入力'!$C$52,ﾃﾞｰﾀ入力!$F$3:'ﾃﾞｰﾀ入力'!$F$51))</f>
        <v>0</v>
      </c>
      <c r="CY16" s="69"/>
      <c r="CZ16" s="69"/>
      <c r="DA16" s="69"/>
    </row>
    <row r="17" spans="1:105" ht="22.5" customHeight="1">
      <c r="A17" s="443">
        <f t="shared" si="8"/>
        <v>4</v>
      </c>
      <c r="B17" s="269" t="str">
        <f>ｼﾌﾄ原本!C8</f>
        <v>I.Y</v>
      </c>
      <c r="C17" s="780">
        <f>ｼﾌﾄ原本!AI8</f>
        <v>0</v>
      </c>
      <c r="D17" s="435">
        <f>IF(COUNTIF($H$14:$H$30,4),VLOOKUP(4,$H$14:$CU$30,3,FALSE),0)</f>
        <v>0</v>
      </c>
      <c r="E17" s="423">
        <f>IF(COUNTIF($H$14:$H$30,4),VLOOKUP(4,$H$14:$CU$30,4,FALSE),0)</f>
        <v>0</v>
      </c>
      <c r="F17" s="430">
        <f>IF(COUNTIF($H$14:$H$30,4),VLOOKUP(4,$H$14:$CU$30,92,FALSE),0)</f>
        <v>0</v>
      </c>
      <c r="G17" s="431">
        <f>IF(COUNTIF($H$14:$H$30,4),VLOOKUP(4,$H$14:$CW$30,94,FALSE),0)</f>
        <v>0</v>
      </c>
      <c r="H17" s="787"/>
      <c r="I17" s="874">
        <f>IF(H17=0,0,LOOKUP(H17,ﾃﾞｰﾀ入力!$C$3:'ﾃﾞｰﾀ入力'!$C$40,ﾃﾞｰﾀ入力!$D$3:'ﾃﾞｰﾀ入力'!$D$40))</f>
        <v>0</v>
      </c>
      <c r="J17" s="790"/>
      <c r="K17" s="791"/>
      <c r="L17" s="632">
        <f t="shared" ref="L17:AQ17" si="16">IF(AND(L12&gt;=$J$17,L12&lt;$K$17),"*",0)</f>
        <v>0</v>
      </c>
      <c r="M17" s="626">
        <f t="shared" si="16"/>
        <v>0</v>
      </c>
      <c r="N17" s="627">
        <f t="shared" si="16"/>
        <v>0</v>
      </c>
      <c r="O17" s="628">
        <f t="shared" si="16"/>
        <v>0</v>
      </c>
      <c r="P17" s="537">
        <f t="shared" si="16"/>
        <v>0</v>
      </c>
      <c r="Q17" s="723">
        <f t="shared" si="16"/>
        <v>0</v>
      </c>
      <c r="R17" s="724">
        <f t="shared" si="16"/>
        <v>0</v>
      </c>
      <c r="S17" s="723">
        <f t="shared" si="16"/>
        <v>0</v>
      </c>
      <c r="T17" s="721">
        <f t="shared" si="16"/>
        <v>0</v>
      </c>
      <c r="U17" s="722">
        <f t="shared" si="16"/>
        <v>0</v>
      </c>
      <c r="V17" s="723">
        <f t="shared" si="16"/>
        <v>0</v>
      </c>
      <c r="W17" s="562">
        <f t="shared" si="16"/>
        <v>0</v>
      </c>
      <c r="X17" s="723">
        <f t="shared" si="16"/>
        <v>0</v>
      </c>
      <c r="Y17" s="723">
        <f t="shared" si="16"/>
        <v>0</v>
      </c>
      <c r="Z17" s="724">
        <f t="shared" si="16"/>
        <v>0</v>
      </c>
      <c r="AA17" s="723">
        <f t="shared" si="16"/>
        <v>0</v>
      </c>
      <c r="AB17" s="721">
        <f t="shared" si="16"/>
        <v>0</v>
      </c>
      <c r="AC17" s="722">
        <f t="shared" si="16"/>
        <v>0</v>
      </c>
      <c r="AD17" s="723">
        <f t="shared" si="16"/>
        <v>0</v>
      </c>
      <c r="AE17" s="562">
        <f t="shared" si="16"/>
        <v>0</v>
      </c>
      <c r="AF17" s="723">
        <f t="shared" si="16"/>
        <v>0</v>
      </c>
      <c r="AG17" s="723">
        <f t="shared" si="16"/>
        <v>0</v>
      </c>
      <c r="AH17" s="724">
        <f t="shared" si="16"/>
        <v>0</v>
      </c>
      <c r="AI17" s="723">
        <f t="shared" si="16"/>
        <v>0</v>
      </c>
      <c r="AJ17" s="721">
        <f t="shared" si="16"/>
        <v>0</v>
      </c>
      <c r="AK17" s="722">
        <f t="shared" si="16"/>
        <v>0</v>
      </c>
      <c r="AL17" s="723">
        <f t="shared" si="16"/>
        <v>0</v>
      </c>
      <c r="AM17" s="562">
        <f t="shared" si="16"/>
        <v>0</v>
      </c>
      <c r="AN17" s="723">
        <f t="shared" si="16"/>
        <v>0</v>
      </c>
      <c r="AO17" s="723">
        <f t="shared" si="16"/>
        <v>0</v>
      </c>
      <c r="AP17" s="724">
        <f t="shared" si="16"/>
        <v>0</v>
      </c>
      <c r="AQ17" s="723">
        <f t="shared" si="16"/>
        <v>0</v>
      </c>
      <c r="AR17" s="721">
        <f t="shared" ref="AR17:BW17" si="17">IF(AND(AR12&gt;=$J$17,AR12&lt;$K$17),"*",0)</f>
        <v>0</v>
      </c>
      <c r="AS17" s="722">
        <f t="shared" si="17"/>
        <v>0</v>
      </c>
      <c r="AT17" s="723">
        <f t="shared" si="17"/>
        <v>0</v>
      </c>
      <c r="AU17" s="562">
        <f t="shared" si="17"/>
        <v>0</v>
      </c>
      <c r="AV17" s="723">
        <f t="shared" si="17"/>
        <v>0</v>
      </c>
      <c r="AW17" s="723">
        <f t="shared" si="17"/>
        <v>0</v>
      </c>
      <c r="AX17" s="724">
        <f t="shared" si="17"/>
        <v>0</v>
      </c>
      <c r="AY17" s="723">
        <f t="shared" si="17"/>
        <v>0</v>
      </c>
      <c r="AZ17" s="721">
        <f t="shared" si="17"/>
        <v>0</v>
      </c>
      <c r="BA17" s="722">
        <f t="shared" si="17"/>
        <v>0</v>
      </c>
      <c r="BB17" s="723">
        <f t="shared" si="17"/>
        <v>0</v>
      </c>
      <c r="BC17" s="562">
        <f t="shared" si="17"/>
        <v>0</v>
      </c>
      <c r="BD17" s="723">
        <f t="shared" si="17"/>
        <v>0</v>
      </c>
      <c r="BE17" s="723">
        <f t="shared" si="17"/>
        <v>0</v>
      </c>
      <c r="BF17" s="724">
        <f t="shared" si="17"/>
        <v>0</v>
      </c>
      <c r="BG17" s="723">
        <f t="shared" si="17"/>
        <v>0</v>
      </c>
      <c r="BH17" s="721">
        <f t="shared" si="17"/>
        <v>0</v>
      </c>
      <c r="BI17" s="722">
        <f t="shared" si="17"/>
        <v>0</v>
      </c>
      <c r="BJ17" s="723">
        <f t="shared" si="17"/>
        <v>0</v>
      </c>
      <c r="BK17" s="562">
        <f t="shared" si="17"/>
        <v>0</v>
      </c>
      <c r="BL17" s="723">
        <f t="shared" si="17"/>
        <v>0</v>
      </c>
      <c r="BM17" s="723">
        <f t="shared" si="17"/>
        <v>0</v>
      </c>
      <c r="BN17" s="724">
        <f t="shared" si="17"/>
        <v>0</v>
      </c>
      <c r="BO17" s="723">
        <f t="shared" si="17"/>
        <v>0</v>
      </c>
      <c r="BP17" s="721">
        <f t="shared" si="17"/>
        <v>0</v>
      </c>
      <c r="BQ17" s="722">
        <f t="shared" si="17"/>
        <v>0</v>
      </c>
      <c r="BR17" s="723">
        <f t="shared" si="17"/>
        <v>0</v>
      </c>
      <c r="BS17" s="562">
        <f t="shared" si="17"/>
        <v>0</v>
      </c>
      <c r="BT17" s="723">
        <f t="shared" si="17"/>
        <v>0</v>
      </c>
      <c r="BU17" s="723">
        <f t="shared" si="17"/>
        <v>0</v>
      </c>
      <c r="BV17" s="724">
        <f t="shared" si="17"/>
        <v>0</v>
      </c>
      <c r="BW17" s="723">
        <f t="shared" si="17"/>
        <v>0</v>
      </c>
      <c r="BX17" s="721">
        <f t="shared" ref="BX17:CM17" si="18">IF(AND(BX12&gt;=$J$17,BX12&lt;$K$17),"*",0)</f>
        <v>0</v>
      </c>
      <c r="BY17" s="722">
        <f t="shared" si="18"/>
        <v>0</v>
      </c>
      <c r="BZ17" s="723">
        <f t="shared" si="18"/>
        <v>0</v>
      </c>
      <c r="CA17" s="562">
        <f t="shared" si="18"/>
        <v>0</v>
      </c>
      <c r="CB17" s="723">
        <f t="shared" si="18"/>
        <v>0</v>
      </c>
      <c r="CC17" s="723">
        <f t="shared" si="18"/>
        <v>0</v>
      </c>
      <c r="CD17" s="541">
        <f t="shared" si="18"/>
        <v>0</v>
      </c>
      <c r="CE17" s="539">
        <f t="shared" si="18"/>
        <v>0</v>
      </c>
      <c r="CF17" s="537">
        <f t="shared" si="18"/>
        <v>0</v>
      </c>
      <c r="CG17" s="538">
        <f t="shared" si="18"/>
        <v>0</v>
      </c>
      <c r="CH17" s="539">
        <f t="shared" si="18"/>
        <v>0</v>
      </c>
      <c r="CI17" s="540">
        <f t="shared" si="18"/>
        <v>0</v>
      </c>
      <c r="CJ17" s="539">
        <f t="shared" si="18"/>
        <v>0</v>
      </c>
      <c r="CK17" s="539">
        <f t="shared" si="18"/>
        <v>0</v>
      </c>
      <c r="CL17" s="541">
        <f t="shared" si="18"/>
        <v>0</v>
      </c>
      <c r="CM17" s="539">
        <f t="shared" si="18"/>
        <v>0</v>
      </c>
      <c r="CN17" s="1128">
        <f t="shared" si="4"/>
        <v>0</v>
      </c>
      <c r="CO17" s="1129"/>
      <c r="CP17" s="1123">
        <f>IF(CN17=0,0,LOOKUP(CN17,ﾃﾞｰﾀ入力!$AR$13:'ﾃﾞｰﾀ入力'!$AR$34,ﾃﾞｰﾀ入力!$AS$13:'ﾃﾞｰﾀ入力'!$AS$34))</f>
        <v>0</v>
      </c>
      <c r="CQ17" s="1123"/>
      <c r="CR17" s="294">
        <f t="shared" si="5"/>
        <v>0</v>
      </c>
      <c r="CS17" s="294">
        <f t="shared" si="6"/>
        <v>0</v>
      </c>
      <c r="CT17" s="294">
        <f t="shared" si="7"/>
        <v>0</v>
      </c>
      <c r="CU17" s="295">
        <f t="shared" si="12"/>
        <v>0</v>
      </c>
      <c r="CV17" s="296">
        <f>IF(H17=0,0,LOOKUP(H17,ﾃﾞｰﾀ入力!$C$3:'ﾃﾞｰﾀ入力'!$C$52,ﾃﾞｰﾀ入力!$E$3:'ﾃﾞｰﾀ入力'!$E$51))</f>
        <v>0</v>
      </c>
      <c r="CW17" s="297">
        <f>IF(H17=0,0,LOOKUP(H17,ﾃﾞｰﾀ入力!$C$3:'ﾃﾞｰﾀ入力'!$C$52,ﾃﾞｰﾀ入力!$F$3:'ﾃﾞｰﾀ入力'!$F$51))</f>
        <v>0</v>
      </c>
      <c r="CY17" s="69"/>
      <c r="CZ17" s="69"/>
      <c r="DA17" s="69"/>
    </row>
    <row r="18" spans="1:105" ht="22.5" customHeight="1">
      <c r="A18" s="443">
        <f t="shared" si="8"/>
        <v>5</v>
      </c>
      <c r="B18" s="269" t="str">
        <f>ｼﾌﾄ原本!C9</f>
        <v>S.S</v>
      </c>
      <c r="C18" s="780">
        <f>ｼﾌﾄ原本!AI9</f>
        <v>0</v>
      </c>
      <c r="D18" s="435">
        <f>IF(COUNTIF($H$14:$H$30,5),VLOOKUP(5,$H$14:$CU$30,3,FALSE),0)</f>
        <v>0</v>
      </c>
      <c r="E18" s="423">
        <f>IF(COUNTIF($H$14:$H$30,5),VLOOKUP(5,$H$14:$CU$30,4,FALSE),0)</f>
        <v>0</v>
      </c>
      <c r="F18" s="430">
        <f>IF(COUNTIF($H$14:$H$30,5),VLOOKUP(5,$H$14:$CU$30,92,FALSE),0)</f>
        <v>0</v>
      </c>
      <c r="G18" s="431">
        <f>IF(COUNTIF($H$14:$H$30,5),VLOOKUP(5,$H$14:$CW$30,94,FALSE),0)</f>
        <v>0</v>
      </c>
      <c r="H18" s="787"/>
      <c r="I18" s="874">
        <f>IF(H18=0,0,LOOKUP(H18,ﾃﾞｰﾀ入力!$C$3:'ﾃﾞｰﾀ入力'!$C$40,ﾃﾞｰﾀ入力!$D$3:'ﾃﾞｰﾀ入力'!$D$40))</f>
        <v>0</v>
      </c>
      <c r="J18" s="790"/>
      <c r="K18" s="791"/>
      <c r="L18" s="632">
        <f t="shared" ref="L18:AQ18" si="19">IF(AND(L12&gt;=$J$18,L12&lt;$K$18),"*",0)</f>
        <v>0</v>
      </c>
      <c r="M18" s="626">
        <f t="shared" si="19"/>
        <v>0</v>
      </c>
      <c r="N18" s="627">
        <f t="shared" si="19"/>
        <v>0</v>
      </c>
      <c r="O18" s="628">
        <f t="shared" si="19"/>
        <v>0</v>
      </c>
      <c r="P18" s="537">
        <f t="shared" si="19"/>
        <v>0</v>
      </c>
      <c r="Q18" s="723">
        <f t="shared" si="19"/>
        <v>0</v>
      </c>
      <c r="R18" s="724">
        <f t="shared" si="19"/>
        <v>0</v>
      </c>
      <c r="S18" s="723">
        <f t="shared" si="19"/>
        <v>0</v>
      </c>
      <c r="T18" s="721">
        <f t="shared" si="19"/>
        <v>0</v>
      </c>
      <c r="U18" s="722">
        <f t="shared" si="19"/>
        <v>0</v>
      </c>
      <c r="V18" s="723">
        <f t="shared" si="19"/>
        <v>0</v>
      </c>
      <c r="W18" s="562">
        <f t="shared" si="19"/>
        <v>0</v>
      </c>
      <c r="X18" s="723">
        <f t="shared" si="19"/>
        <v>0</v>
      </c>
      <c r="Y18" s="723">
        <f t="shared" si="19"/>
        <v>0</v>
      </c>
      <c r="Z18" s="724">
        <f t="shared" si="19"/>
        <v>0</v>
      </c>
      <c r="AA18" s="723">
        <f t="shared" si="19"/>
        <v>0</v>
      </c>
      <c r="AB18" s="721">
        <f t="shared" si="19"/>
        <v>0</v>
      </c>
      <c r="AC18" s="722">
        <f t="shared" si="19"/>
        <v>0</v>
      </c>
      <c r="AD18" s="723">
        <f t="shared" si="19"/>
        <v>0</v>
      </c>
      <c r="AE18" s="562">
        <f t="shared" si="19"/>
        <v>0</v>
      </c>
      <c r="AF18" s="723">
        <f t="shared" si="19"/>
        <v>0</v>
      </c>
      <c r="AG18" s="723">
        <f t="shared" si="19"/>
        <v>0</v>
      </c>
      <c r="AH18" s="724">
        <f t="shared" si="19"/>
        <v>0</v>
      </c>
      <c r="AI18" s="723">
        <f t="shared" si="19"/>
        <v>0</v>
      </c>
      <c r="AJ18" s="721">
        <f t="shared" si="19"/>
        <v>0</v>
      </c>
      <c r="AK18" s="722">
        <f t="shared" si="19"/>
        <v>0</v>
      </c>
      <c r="AL18" s="723">
        <f t="shared" si="19"/>
        <v>0</v>
      </c>
      <c r="AM18" s="562">
        <f t="shared" si="19"/>
        <v>0</v>
      </c>
      <c r="AN18" s="723">
        <f t="shared" si="19"/>
        <v>0</v>
      </c>
      <c r="AO18" s="723">
        <f t="shared" si="19"/>
        <v>0</v>
      </c>
      <c r="AP18" s="724">
        <f t="shared" si="19"/>
        <v>0</v>
      </c>
      <c r="AQ18" s="723">
        <f t="shared" si="19"/>
        <v>0</v>
      </c>
      <c r="AR18" s="721">
        <f t="shared" ref="AR18:BW18" si="20">IF(AND(AR12&gt;=$J$18,AR12&lt;$K$18),"*",0)</f>
        <v>0</v>
      </c>
      <c r="AS18" s="722">
        <f t="shared" si="20"/>
        <v>0</v>
      </c>
      <c r="AT18" s="723">
        <f t="shared" si="20"/>
        <v>0</v>
      </c>
      <c r="AU18" s="562">
        <f t="shared" si="20"/>
        <v>0</v>
      </c>
      <c r="AV18" s="723">
        <f t="shared" si="20"/>
        <v>0</v>
      </c>
      <c r="AW18" s="723">
        <f t="shared" si="20"/>
        <v>0</v>
      </c>
      <c r="AX18" s="724">
        <f t="shared" si="20"/>
        <v>0</v>
      </c>
      <c r="AY18" s="723">
        <f t="shared" si="20"/>
        <v>0</v>
      </c>
      <c r="AZ18" s="721">
        <f t="shared" si="20"/>
        <v>0</v>
      </c>
      <c r="BA18" s="722">
        <f t="shared" si="20"/>
        <v>0</v>
      </c>
      <c r="BB18" s="723">
        <f t="shared" si="20"/>
        <v>0</v>
      </c>
      <c r="BC18" s="562">
        <f t="shared" si="20"/>
        <v>0</v>
      </c>
      <c r="BD18" s="723">
        <f t="shared" si="20"/>
        <v>0</v>
      </c>
      <c r="BE18" s="723">
        <f t="shared" si="20"/>
        <v>0</v>
      </c>
      <c r="BF18" s="724">
        <f t="shared" si="20"/>
        <v>0</v>
      </c>
      <c r="BG18" s="723">
        <f t="shared" si="20"/>
        <v>0</v>
      </c>
      <c r="BH18" s="721">
        <f t="shared" si="20"/>
        <v>0</v>
      </c>
      <c r="BI18" s="722">
        <f t="shared" si="20"/>
        <v>0</v>
      </c>
      <c r="BJ18" s="723">
        <f t="shared" si="20"/>
        <v>0</v>
      </c>
      <c r="BK18" s="562">
        <f t="shared" si="20"/>
        <v>0</v>
      </c>
      <c r="BL18" s="723">
        <f t="shared" si="20"/>
        <v>0</v>
      </c>
      <c r="BM18" s="723">
        <f t="shared" si="20"/>
        <v>0</v>
      </c>
      <c r="BN18" s="724">
        <f t="shared" si="20"/>
        <v>0</v>
      </c>
      <c r="BO18" s="723">
        <f t="shared" si="20"/>
        <v>0</v>
      </c>
      <c r="BP18" s="721">
        <f t="shared" si="20"/>
        <v>0</v>
      </c>
      <c r="BQ18" s="722">
        <f t="shared" si="20"/>
        <v>0</v>
      </c>
      <c r="BR18" s="723">
        <f t="shared" si="20"/>
        <v>0</v>
      </c>
      <c r="BS18" s="562">
        <f t="shared" si="20"/>
        <v>0</v>
      </c>
      <c r="BT18" s="723">
        <f t="shared" si="20"/>
        <v>0</v>
      </c>
      <c r="BU18" s="723">
        <f t="shared" si="20"/>
        <v>0</v>
      </c>
      <c r="BV18" s="724">
        <f t="shared" si="20"/>
        <v>0</v>
      </c>
      <c r="BW18" s="723">
        <f t="shared" si="20"/>
        <v>0</v>
      </c>
      <c r="BX18" s="721">
        <f t="shared" ref="BX18:CM18" si="21">IF(AND(BX12&gt;=$J$18,BX12&lt;$K$18),"*",0)</f>
        <v>0</v>
      </c>
      <c r="BY18" s="722">
        <f t="shared" si="21"/>
        <v>0</v>
      </c>
      <c r="BZ18" s="723">
        <f t="shared" si="21"/>
        <v>0</v>
      </c>
      <c r="CA18" s="562">
        <f t="shared" si="21"/>
        <v>0</v>
      </c>
      <c r="CB18" s="723">
        <f t="shared" si="21"/>
        <v>0</v>
      </c>
      <c r="CC18" s="723">
        <f t="shared" si="21"/>
        <v>0</v>
      </c>
      <c r="CD18" s="541">
        <f t="shared" si="21"/>
        <v>0</v>
      </c>
      <c r="CE18" s="539">
        <f t="shared" si="21"/>
        <v>0</v>
      </c>
      <c r="CF18" s="537">
        <f t="shared" si="21"/>
        <v>0</v>
      </c>
      <c r="CG18" s="538">
        <f t="shared" si="21"/>
        <v>0</v>
      </c>
      <c r="CH18" s="539">
        <f t="shared" si="21"/>
        <v>0</v>
      </c>
      <c r="CI18" s="540">
        <f t="shared" si="21"/>
        <v>0</v>
      </c>
      <c r="CJ18" s="539">
        <f t="shared" si="21"/>
        <v>0</v>
      </c>
      <c r="CK18" s="539">
        <f t="shared" si="21"/>
        <v>0</v>
      </c>
      <c r="CL18" s="541">
        <f t="shared" si="21"/>
        <v>0</v>
      </c>
      <c r="CM18" s="539">
        <f t="shared" si="21"/>
        <v>0</v>
      </c>
      <c r="CN18" s="1128">
        <f t="shared" si="4"/>
        <v>0</v>
      </c>
      <c r="CO18" s="1129"/>
      <c r="CP18" s="1123">
        <f>IF(CN18=0,0,LOOKUP(CN18,ﾃﾞｰﾀ入力!$AR$13:'ﾃﾞｰﾀ入力'!$AR$34,ﾃﾞｰﾀ入力!$AS$13:'ﾃﾞｰﾀ入力'!$AS$34))</f>
        <v>0</v>
      </c>
      <c r="CQ18" s="1123"/>
      <c r="CR18" s="294">
        <f t="shared" si="5"/>
        <v>0</v>
      </c>
      <c r="CS18" s="294">
        <f t="shared" si="6"/>
        <v>0</v>
      </c>
      <c r="CT18" s="294">
        <f t="shared" si="7"/>
        <v>0</v>
      </c>
      <c r="CU18" s="295">
        <f t="shared" si="12"/>
        <v>0</v>
      </c>
      <c r="CV18" s="296">
        <f>IF(H18=0,0,LOOKUP(H18,ﾃﾞｰﾀ入力!$C$3:'ﾃﾞｰﾀ入力'!$C$52,ﾃﾞｰﾀ入力!$E$3:'ﾃﾞｰﾀ入力'!$E$51))</f>
        <v>0</v>
      </c>
      <c r="CW18" s="297">
        <f>IF(H18=0,0,LOOKUP(H18,ﾃﾞｰﾀ入力!$C$3:'ﾃﾞｰﾀ入力'!$C$52,ﾃﾞｰﾀ入力!$F$3:'ﾃﾞｰﾀ入力'!$F$51))</f>
        <v>0</v>
      </c>
      <c r="CY18" s="69"/>
      <c r="CZ18" s="69"/>
      <c r="DA18" s="69"/>
    </row>
    <row r="19" spans="1:105" ht="22.5" customHeight="1">
      <c r="A19" s="443">
        <f t="shared" si="8"/>
        <v>6</v>
      </c>
      <c r="B19" s="269" t="str">
        <f>ｼﾌﾄ原本!C10</f>
        <v>S.M</v>
      </c>
      <c r="C19" s="780">
        <f>ｼﾌﾄ原本!AI10</f>
        <v>0</v>
      </c>
      <c r="D19" s="435">
        <f>IF(COUNTIF($H$14:$H$30,6),VLOOKUP(6,$H$14:$CU$30,3,FALSE),0)</f>
        <v>0</v>
      </c>
      <c r="E19" s="429">
        <f>IF(COUNTIF($H$14:$H$30,6),VLOOKUP(6,$H$14:$CU$30,4,FALSE),0)</f>
        <v>0</v>
      </c>
      <c r="F19" s="430">
        <f>IF(COUNTIF($H$14:$H$30,6),VLOOKUP(6,$H$14:$CU$30,92,FALSE),0)</f>
        <v>0</v>
      </c>
      <c r="G19" s="431">
        <f>IF(COUNTIF($H$14:$H$30,6),VLOOKUP(6,$H$14:$CW$30,94,FALSE),0)</f>
        <v>0</v>
      </c>
      <c r="H19" s="787"/>
      <c r="I19" s="874">
        <f>IF(H19=0,0,LOOKUP(H19,ﾃﾞｰﾀ入力!$C$3:'ﾃﾞｰﾀ入力'!$C$40,ﾃﾞｰﾀ入力!$D$3:'ﾃﾞｰﾀ入力'!$D$40))</f>
        <v>0</v>
      </c>
      <c r="J19" s="790"/>
      <c r="K19" s="791"/>
      <c r="L19" s="632">
        <f t="shared" ref="L19:AQ19" si="22">IF(AND(L12&gt;=$J$19,L12&lt;$K$19),"*",0)</f>
        <v>0</v>
      </c>
      <c r="M19" s="626">
        <f t="shared" si="22"/>
        <v>0</v>
      </c>
      <c r="N19" s="627">
        <f t="shared" si="22"/>
        <v>0</v>
      </c>
      <c r="O19" s="628">
        <f t="shared" si="22"/>
        <v>0</v>
      </c>
      <c r="P19" s="537">
        <f t="shared" si="22"/>
        <v>0</v>
      </c>
      <c r="Q19" s="723">
        <f t="shared" si="22"/>
        <v>0</v>
      </c>
      <c r="R19" s="724">
        <f t="shared" si="22"/>
        <v>0</v>
      </c>
      <c r="S19" s="723">
        <f t="shared" si="22"/>
        <v>0</v>
      </c>
      <c r="T19" s="721">
        <f t="shared" si="22"/>
        <v>0</v>
      </c>
      <c r="U19" s="722">
        <f t="shared" si="22"/>
        <v>0</v>
      </c>
      <c r="V19" s="723">
        <f t="shared" si="22"/>
        <v>0</v>
      </c>
      <c r="W19" s="562">
        <f t="shared" si="22"/>
        <v>0</v>
      </c>
      <c r="X19" s="723">
        <f t="shared" si="22"/>
        <v>0</v>
      </c>
      <c r="Y19" s="723">
        <f t="shared" si="22"/>
        <v>0</v>
      </c>
      <c r="Z19" s="724">
        <f t="shared" si="22"/>
        <v>0</v>
      </c>
      <c r="AA19" s="723">
        <f t="shared" si="22"/>
        <v>0</v>
      </c>
      <c r="AB19" s="721">
        <f t="shared" si="22"/>
        <v>0</v>
      </c>
      <c r="AC19" s="722">
        <f t="shared" si="22"/>
        <v>0</v>
      </c>
      <c r="AD19" s="723">
        <f t="shared" si="22"/>
        <v>0</v>
      </c>
      <c r="AE19" s="562">
        <f t="shared" si="22"/>
        <v>0</v>
      </c>
      <c r="AF19" s="723">
        <f t="shared" si="22"/>
        <v>0</v>
      </c>
      <c r="AG19" s="723">
        <f t="shared" si="22"/>
        <v>0</v>
      </c>
      <c r="AH19" s="724">
        <f t="shared" si="22"/>
        <v>0</v>
      </c>
      <c r="AI19" s="723">
        <f t="shared" si="22"/>
        <v>0</v>
      </c>
      <c r="AJ19" s="721">
        <f t="shared" si="22"/>
        <v>0</v>
      </c>
      <c r="AK19" s="722">
        <f t="shared" si="22"/>
        <v>0</v>
      </c>
      <c r="AL19" s="723">
        <f t="shared" si="22"/>
        <v>0</v>
      </c>
      <c r="AM19" s="562">
        <f t="shared" si="22"/>
        <v>0</v>
      </c>
      <c r="AN19" s="723">
        <f t="shared" si="22"/>
        <v>0</v>
      </c>
      <c r="AO19" s="723">
        <f t="shared" si="22"/>
        <v>0</v>
      </c>
      <c r="AP19" s="724">
        <f t="shared" si="22"/>
        <v>0</v>
      </c>
      <c r="AQ19" s="723">
        <f t="shared" si="22"/>
        <v>0</v>
      </c>
      <c r="AR19" s="721">
        <f t="shared" ref="AR19:BW19" si="23">IF(AND(AR12&gt;=$J$19,AR12&lt;$K$19),"*",0)</f>
        <v>0</v>
      </c>
      <c r="AS19" s="722">
        <f t="shared" si="23"/>
        <v>0</v>
      </c>
      <c r="AT19" s="723">
        <f t="shared" si="23"/>
        <v>0</v>
      </c>
      <c r="AU19" s="562">
        <f t="shared" si="23"/>
        <v>0</v>
      </c>
      <c r="AV19" s="723">
        <f t="shared" si="23"/>
        <v>0</v>
      </c>
      <c r="AW19" s="723">
        <f t="shared" si="23"/>
        <v>0</v>
      </c>
      <c r="AX19" s="724">
        <f t="shared" si="23"/>
        <v>0</v>
      </c>
      <c r="AY19" s="723">
        <f t="shared" si="23"/>
        <v>0</v>
      </c>
      <c r="AZ19" s="721">
        <f t="shared" si="23"/>
        <v>0</v>
      </c>
      <c r="BA19" s="722">
        <f t="shared" si="23"/>
        <v>0</v>
      </c>
      <c r="BB19" s="723">
        <f t="shared" si="23"/>
        <v>0</v>
      </c>
      <c r="BC19" s="562">
        <f t="shared" si="23"/>
        <v>0</v>
      </c>
      <c r="BD19" s="723">
        <f t="shared" si="23"/>
        <v>0</v>
      </c>
      <c r="BE19" s="723">
        <f t="shared" si="23"/>
        <v>0</v>
      </c>
      <c r="BF19" s="724">
        <f t="shared" si="23"/>
        <v>0</v>
      </c>
      <c r="BG19" s="723">
        <f t="shared" si="23"/>
        <v>0</v>
      </c>
      <c r="BH19" s="721">
        <f t="shared" si="23"/>
        <v>0</v>
      </c>
      <c r="BI19" s="722">
        <f t="shared" si="23"/>
        <v>0</v>
      </c>
      <c r="BJ19" s="723">
        <f t="shared" si="23"/>
        <v>0</v>
      </c>
      <c r="BK19" s="562">
        <f t="shared" si="23"/>
        <v>0</v>
      </c>
      <c r="BL19" s="723">
        <f t="shared" si="23"/>
        <v>0</v>
      </c>
      <c r="BM19" s="723">
        <f t="shared" si="23"/>
        <v>0</v>
      </c>
      <c r="BN19" s="724">
        <f t="shared" si="23"/>
        <v>0</v>
      </c>
      <c r="BO19" s="723">
        <f t="shared" si="23"/>
        <v>0</v>
      </c>
      <c r="BP19" s="721">
        <f t="shared" si="23"/>
        <v>0</v>
      </c>
      <c r="BQ19" s="722">
        <f t="shared" si="23"/>
        <v>0</v>
      </c>
      <c r="BR19" s="723">
        <f t="shared" si="23"/>
        <v>0</v>
      </c>
      <c r="BS19" s="562">
        <f t="shared" si="23"/>
        <v>0</v>
      </c>
      <c r="BT19" s="723">
        <f t="shared" si="23"/>
        <v>0</v>
      </c>
      <c r="BU19" s="723">
        <f t="shared" si="23"/>
        <v>0</v>
      </c>
      <c r="BV19" s="724">
        <f t="shared" si="23"/>
        <v>0</v>
      </c>
      <c r="BW19" s="723">
        <f t="shared" si="23"/>
        <v>0</v>
      </c>
      <c r="BX19" s="721">
        <f t="shared" ref="BX19:CM19" si="24">IF(AND(BX12&gt;=$J$19,BX12&lt;$K$19),"*",0)</f>
        <v>0</v>
      </c>
      <c r="BY19" s="722">
        <f t="shared" si="24"/>
        <v>0</v>
      </c>
      <c r="BZ19" s="723">
        <f t="shared" si="24"/>
        <v>0</v>
      </c>
      <c r="CA19" s="562">
        <f t="shared" si="24"/>
        <v>0</v>
      </c>
      <c r="CB19" s="723">
        <f t="shared" si="24"/>
        <v>0</v>
      </c>
      <c r="CC19" s="723">
        <f t="shared" si="24"/>
        <v>0</v>
      </c>
      <c r="CD19" s="541">
        <f t="shared" si="24"/>
        <v>0</v>
      </c>
      <c r="CE19" s="539">
        <f t="shared" si="24"/>
        <v>0</v>
      </c>
      <c r="CF19" s="537">
        <f t="shared" si="24"/>
        <v>0</v>
      </c>
      <c r="CG19" s="538">
        <f t="shared" si="24"/>
        <v>0</v>
      </c>
      <c r="CH19" s="539">
        <f t="shared" si="24"/>
        <v>0</v>
      </c>
      <c r="CI19" s="540">
        <f t="shared" si="24"/>
        <v>0</v>
      </c>
      <c r="CJ19" s="539">
        <f t="shared" si="24"/>
        <v>0</v>
      </c>
      <c r="CK19" s="539">
        <f t="shared" si="24"/>
        <v>0</v>
      </c>
      <c r="CL19" s="541">
        <f t="shared" si="24"/>
        <v>0</v>
      </c>
      <c r="CM19" s="539">
        <f t="shared" si="24"/>
        <v>0</v>
      </c>
      <c r="CN19" s="1128">
        <f t="shared" si="4"/>
        <v>0</v>
      </c>
      <c r="CO19" s="1129"/>
      <c r="CP19" s="1123">
        <f>IF(CN19=0,0,LOOKUP(CN19,ﾃﾞｰﾀ入力!$AR$13:'ﾃﾞｰﾀ入力'!$AR$34,ﾃﾞｰﾀ入力!$AS$13:'ﾃﾞｰﾀ入力'!$AS$34))</f>
        <v>0</v>
      </c>
      <c r="CQ19" s="1123"/>
      <c r="CR19" s="294">
        <f t="shared" si="5"/>
        <v>0</v>
      </c>
      <c r="CS19" s="294">
        <f t="shared" si="6"/>
        <v>0</v>
      </c>
      <c r="CT19" s="294">
        <f t="shared" si="7"/>
        <v>0</v>
      </c>
      <c r="CU19" s="295">
        <f t="shared" si="12"/>
        <v>0</v>
      </c>
      <c r="CV19" s="296">
        <f>IF(H19=0,0,LOOKUP(H19,ﾃﾞｰﾀ入力!$C$3:'ﾃﾞｰﾀ入力'!$C$52,ﾃﾞｰﾀ入力!$E$3:'ﾃﾞｰﾀ入力'!$E$51))</f>
        <v>0</v>
      </c>
      <c r="CW19" s="297">
        <f>IF(H19=0,0,LOOKUP(H19,ﾃﾞｰﾀ入力!$C$3:'ﾃﾞｰﾀ入力'!$C$52,ﾃﾞｰﾀ入力!$F$3:'ﾃﾞｰﾀ入力'!$F$51))</f>
        <v>0</v>
      </c>
      <c r="CY19" s="69"/>
      <c r="CZ19" s="69"/>
      <c r="DA19" s="69"/>
    </row>
    <row r="20" spans="1:105" ht="22.5" customHeight="1">
      <c r="A20" s="443">
        <f t="shared" si="8"/>
        <v>7</v>
      </c>
      <c r="B20" s="269" t="str">
        <f>ｼﾌﾄ原本!C11</f>
        <v>N.D</v>
      </c>
      <c r="C20" s="780">
        <f>ｼﾌﾄ原本!AI11</f>
        <v>0</v>
      </c>
      <c r="D20" s="435">
        <f>IF(COUNTIF($H$14:$H$30,7),VLOOKUP(7,$H$14:$CU$30,3,FALSE),0)</f>
        <v>0</v>
      </c>
      <c r="E20" s="423">
        <f>IF(COUNTIF($H$14:$H$30,7),VLOOKUP(7,$H$14:$CU$30,4,FALSE),0)</f>
        <v>0</v>
      </c>
      <c r="F20" s="430">
        <f>IF(COUNTIF($H$14:$H$30,7),VLOOKUP(7,$H$14:$CU$30,92,FALSE),0)</f>
        <v>0</v>
      </c>
      <c r="G20" s="431">
        <f>IF(COUNTIF($H$14:$H$30,7),VLOOKUP(7,$H$14:$CW$30,94,FALSE),0)</f>
        <v>0</v>
      </c>
      <c r="H20" s="787"/>
      <c r="I20" s="874">
        <f>IF(H20=0,0,LOOKUP(H20,ﾃﾞｰﾀ入力!$C$3:'ﾃﾞｰﾀ入力'!$C$40,ﾃﾞｰﾀ入力!$D$3:'ﾃﾞｰﾀ入力'!$D$40))</f>
        <v>0</v>
      </c>
      <c r="J20" s="790"/>
      <c r="K20" s="791"/>
      <c r="L20" s="632">
        <f t="shared" ref="L20:AQ20" si="25">IF(AND(L12&gt;=$J$20,L12&lt;$K$20),"*",0)</f>
        <v>0</v>
      </c>
      <c r="M20" s="626">
        <f t="shared" si="25"/>
        <v>0</v>
      </c>
      <c r="N20" s="627">
        <f t="shared" si="25"/>
        <v>0</v>
      </c>
      <c r="O20" s="628">
        <f t="shared" si="25"/>
        <v>0</v>
      </c>
      <c r="P20" s="537">
        <f t="shared" si="25"/>
        <v>0</v>
      </c>
      <c r="Q20" s="723">
        <f t="shared" si="25"/>
        <v>0</v>
      </c>
      <c r="R20" s="724">
        <f t="shared" si="25"/>
        <v>0</v>
      </c>
      <c r="S20" s="723">
        <f t="shared" si="25"/>
        <v>0</v>
      </c>
      <c r="T20" s="721">
        <f t="shared" si="25"/>
        <v>0</v>
      </c>
      <c r="U20" s="722">
        <f t="shared" si="25"/>
        <v>0</v>
      </c>
      <c r="V20" s="723">
        <f t="shared" si="25"/>
        <v>0</v>
      </c>
      <c r="W20" s="562">
        <f t="shared" si="25"/>
        <v>0</v>
      </c>
      <c r="X20" s="723">
        <f t="shared" si="25"/>
        <v>0</v>
      </c>
      <c r="Y20" s="723">
        <f t="shared" si="25"/>
        <v>0</v>
      </c>
      <c r="Z20" s="724">
        <f t="shared" si="25"/>
        <v>0</v>
      </c>
      <c r="AA20" s="723">
        <f t="shared" si="25"/>
        <v>0</v>
      </c>
      <c r="AB20" s="721">
        <f t="shared" si="25"/>
        <v>0</v>
      </c>
      <c r="AC20" s="722">
        <f t="shared" si="25"/>
        <v>0</v>
      </c>
      <c r="AD20" s="723">
        <f t="shared" si="25"/>
        <v>0</v>
      </c>
      <c r="AE20" s="562">
        <f t="shared" si="25"/>
        <v>0</v>
      </c>
      <c r="AF20" s="723">
        <f t="shared" si="25"/>
        <v>0</v>
      </c>
      <c r="AG20" s="723">
        <f t="shared" si="25"/>
        <v>0</v>
      </c>
      <c r="AH20" s="724">
        <f t="shared" si="25"/>
        <v>0</v>
      </c>
      <c r="AI20" s="723">
        <f t="shared" si="25"/>
        <v>0</v>
      </c>
      <c r="AJ20" s="721">
        <f t="shared" si="25"/>
        <v>0</v>
      </c>
      <c r="AK20" s="722">
        <f t="shared" si="25"/>
        <v>0</v>
      </c>
      <c r="AL20" s="723">
        <f t="shared" si="25"/>
        <v>0</v>
      </c>
      <c r="AM20" s="562">
        <f t="shared" si="25"/>
        <v>0</v>
      </c>
      <c r="AN20" s="723">
        <f t="shared" si="25"/>
        <v>0</v>
      </c>
      <c r="AO20" s="723">
        <f t="shared" si="25"/>
        <v>0</v>
      </c>
      <c r="AP20" s="724">
        <f t="shared" si="25"/>
        <v>0</v>
      </c>
      <c r="AQ20" s="723">
        <f t="shared" si="25"/>
        <v>0</v>
      </c>
      <c r="AR20" s="721">
        <f t="shared" ref="AR20:BW20" si="26">IF(AND(AR12&gt;=$J$20,AR12&lt;$K$20),"*",0)</f>
        <v>0</v>
      </c>
      <c r="AS20" s="722">
        <f t="shared" si="26"/>
        <v>0</v>
      </c>
      <c r="AT20" s="723">
        <f t="shared" si="26"/>
        <v>0</v>
      </c>
      <c r="AU20" s="562">
        <f t="shared" si="26"/>
        <v>0</v>
      </c>
      <c r="AV20" s="723">
        <f t="shared" si="26"/>
        <v>0</v>
      </c>
      <c r="AW20" s="723">
        <f t="shared" si="26"/>
        <v>0</v>
      </c>
      <c r="AX20" s="724">
        <f t="shared" si="26"/>
        <v>0</v>
      </c>
      <c r="AY20" s="723">
        <f t="shared" si="26"/>
        <v>0</v>
      </c>
      <c r="AZ20" s="721">
        <f t="shared" si="26"/>
        <v>0</v>
      </c>
      <c r="BA20" s="722">
        <f t="shared" si="26"/>
        <v>0</v>
      </c>
      <c r="BB20" s="723">
        <f t="shared" si="26"/>
        <v>0</v>
      </c>
      <c r="BC20" s="562">
        <f t="shared" si="26"/>
        <v>0</v>
      </c>
      <c r="BD20" s="723">
        <f t="shared" si="26"/>
        <v>0</v>
      </c>
      <c r="BE20" s="723">
        <f t="shared" si="26"/>
        <v>0</v>
      </c>
      <c r="BF20" s="724">
        <f t="shared" si="26"/>
        <v>0</v>
      </c>
      <c r="BG20" s="723">
        <f t="shared" si="26"/>
        <v>0</v>
      </c>
      <c r="BH20" s="721">
        <f t="shared" si="26"/>
        <v>0</v>
      </c>
      <c r="BI20" s="722">
        <f t="shared" si="26"/>
        <v>0</v>
      </c>
      <c r="BJ20" s="723">
        <f t="shared" si="26"/>
        <v>0</v>
      </c>
      <c r="BK20" s="562">
        <f t="shared" si="26"/>
        <v>0</v>
      </c>
      <c r="BL20" s="723">
        <f t="shared" si="26"/>
        <v>0</v>
      </c>
      <c r="BM20" s="723">
        <f t="shared" si="26"/>
        <v>0</v>
      </c>
      <c r="BN20" s="724">
        <f t="shared" si="26"/>
        <v>0</v>
      </c>
      <c r="BO20" s="723">
        <f t="shared" si="26"/>
        <v>0</v>
      </c>
      <c r="BP20" s="721">
        <f t="shared" si="26"/>
        <v>0</v>
      </c>
      <c r="BQ20" s="722">
        <f t="shared" si="26"/>
        <v>0</v>
      </c>
      <c r="BR20" s="723">
        <f t="shared" si="26"/>
        <v>0</v>
      </c>
      <c r="BS20" s="562">
        <f t="shared" si="26"/>
        <v>0</v>
      </c>
      <c r="BT20" s="723">
        <f t="shared" si="26"/>
        <v>0</v>
      </c>
      <c r="BU20" s="723">
        <f t="shared" si="26"/>
        <v>0</v>
      </c>
      <c r="BV20" s="724">
        <f t="shared" si="26"/>
        <v>0</v>
      </c>
      <c r="BW20" s="723">
        <f t="shared" si="26"/>
        <v>0</v>
      </c>
      <c r="BX20" s="721">
        <f t="shared" ref="BX20:CM20" si="27">IF(AND(BX12&gt;=$J$20,BX12&lt;$K$20),"*",0)</f>
        <v>0</v>
      </c>
      <c r="BY20" s="722">
        <f t="shared" si="27"/>
        <v>0</v>
      </c>
      <c r="BZ20" s="723">
        <f t="shared" si="27"/>
        <v>0</v>
      </c>
      <c r="CA20" s="562">
        <f t="shared" si="27"/>
        <v>0</v>
      </c>
      <c r="CB20" s="723">
        <f t="shared" si="27"/>
        <v>0</v>
      </c>
      <c r="CC20" s="723">
        <f t="shared" si="27"/>
        <v>0</v>
      </c>
      <c r="CD20" s="541">
        <f t="shared" si="27"/>
        <v>0</v>
      </c>
      <c r="CE20" s="539">
        <f t="shared" si="27"/>
        <v>0</v>
      </c>
      <c r="CF20" s="537">
        <f t="shared" si="27"/>
        <v>0</v>
      </c>
      <c r="CG20" s="538">
        <f t="shared" si="27"/>
        <v>0</v>
      </c>
      <c r="CH20" s="539">
        <f t="shared" si="27"/>
        <v>0</v>
      </c>
      <c r="CI20" s="540">
        <f t="shared" si="27"/>
        <v>0</v>
      </c>
      <c r="CJ20" s="539">
        <f t="shared" si="27"/>
        <v>0</v>
      </c>
      <c r="CK20" s="539">
        <f t="shared" si="27"/>
        <v>0</v>
      </c>
      <c r="CL20" s="541">
        <f t="shared" si="27"/>
        <v>0</v>
      </c>
      <c r="CM20" s="539">
        <f t="shared" si="27"/>
        <v>0</v>
      </c>
      <c r="CN20" s="1128">
        <f t="shared" si="4"/>
        <v>0</v>
      </c>
      <c r="CO20" s="1129"/>
      <c r="CP20" s="1123">
        <f>IF(CN20=0,0,LOOKUP(CN20,ﾃﾞｰﾀ入力!$AR$13:'ﾃﾞｰﾀ入力'!$AR$34,ﾃﾞｰﾀ入力!$AS$13:'ﾃﾞｰﾀ入力'!$AS$34))</f>
        <v>0</v>
      </c>
      <c r="CQ20" s="1123"/>
      <c r="CR20" s="294">
        <f t="shared" si="5"/>
        <v>0</v>
      </c>
      <c r="CS20" s="294">
        <f t="shared" si="6"/>
        <v>0</v>
      </c>
      <c r="CT20" s="294">
        <f t="shared" si="7"/>
        <v>0</v>
      </c>
      <c r="CU20" s="295">
        <f t="shared" si="12"/>
        <v>0</v>
      </c>
      <c r="CV20" s="296">
        <f>IF(H20=0,0,LOOKUP(H20,ﾃﾞｰﾀ入力!$C$3:'ﾃﾞｰﾀ入力'!$C$52,ﾃﾞｰﾀ入力!$E$3:'ﾃﾞｰﾀ入力'!$E$51))</f>
        <v>0</v>
      </c>
      <c r="CW20" s="297">
        <f>IF(H20=0,0,LOOKUP(H20,ﾃﾞｰﾀ入力!$C$3:'ﾃﾞｰﾀ入力'!$C$52,ﾃﾞｰﾀ入力!$F$3:'ﾃﾞｰﾀ入力'!$F$51))</f>
        <v>0</v>
      </c>
      <c r="CY20" s="69"/>
      <c r="CZ20" s="69"/>
      <c r="DA20" s="69"/>
    </row>
    <row r="21" spans="1:105" ht="22.5" customHeight="1">
      <c r="A21" s="443">
        <f t="shared" si="8"/>
        <v>8</v>
      </c>
      <c r="B21" s="269" t="str">
        <f>ｼﾌﾄ原本!C12</f>
        <v>M.K</v>
      </c>
      <c r="C21" s="780">
        <f>ｼﾌﾄ原本!AI12</f>
        <v>0</v>
      </c>
      <c r="D21" s="435">
        <f>IF(COUNTIF($H$14:$H$30,8),VLOOKUP(8,$H$14:$CU$30,3,FALSE),0)</f>
        <v>0</v>
      </c>
      <c r="E21" s="423">
        <f>IF(COUNTIF($H$14:$H$30,8),VLOOKUP(8,$H$14:$CU$30,4,FALSE),0)</f>
        <v>0</v>
      </c>
      <c r="F21" s="430">
        <f>IF(COUNTIF($H$14:$H$30,8),VLOOKUP(8,$H$14:$CU$30,92,FALSE),0)</f>
        <v>0</v>
      </c>
      <c r="G21" s="431">
        <f>IF(COUNTIF($H$14:$H$30,8),VLOOKUP(8,$H$14:$CW$30,94,FALSE),0)</f>
        <v>0</v>
      </c>
      <c r="H21" s="787"/>
      <c r="I21" s="874">
        <f>IF(H21=0,0,LOOKUP(H21,ﾃﾞｰﾀ入力!$C$3:'ﾃﾞｰﾀ入力'!$C$40,ﾃﾞｰﾀ入力!$D$3:'ﾃﾞｰﾀ入力'!$D$40))</f>
        <v>0</v>
      </c>
      <c r="J21" s="790"/>
      <c r="K21" s="791"/>
      <c r="L21" s="632">
        <f t="shared" ref="L21:AQ21" si="28">IF(AND(L12&gt;=$J$21,L12&lt;$K$21),"*",0)</f>
        <v>0</v>
      </c>
      <c r="M21" s="626">
        <f t="shared" si="28"/>
        <v>0</v>
      </c>
      <c r="N21" s="627">
        <f t="shared" si="28"/>
        <v>0</v>
      </c>
      <c r="O21" s="628">
        <f t="shared" si="28"/>
        <v>0</v>
      </c>
      <c r="P21" s="537">
        <f t="shared" si="28"/>
        <v>0</v>
      </c>
      <c r="Q21" s="723">
        <f t="shared" si="28"/>
        <v>0</v>
      </c>
      <c r="R21" s="724">
        <f t="shared" si="28"/>
        <v>0</v>
      </c>
      <c r="S21" s="723">
        <f t="shared" si="28"/>
        <v>0</v>
      </c>
      <c r="T21" s="721">
        <f t="shared" si="28"/>
        <v>0</v>
      </c>
      <c r="U21" s="722">
        <f t="shared" si="28"/>
        <v>0</v>
      </c>
      <c r="V21" s="723">
        <f t="shared" si="28"/>
        <v>0</v>
      </c>
      <c r="W21" s="562">
        <f t="shared" si="28"/>
        <v>0</v>
      </c>
      <c r="X21" s="723">
        <f t="shared" si="28"/>
        <v>0</v>
      </c>
      <c r="Y21" s="723">
        <f t="shared" si="28"/>
        <v>0</v>
      </c>
      <c r="Z21" s="724">
        <f t="shared" si="28"/>
        <v>0</v>
      </c>
      <c r="AA21" s="723">
        <f t="shared" si="28"/>
        <v>0</v>
      </c>
      <c r="AB21" s="721">
        <f t="shared" si="28"/>
        <v>0</v>
      </c>
      <c r="AC21" s="722">
        <f t="shared" si="28"/>
        <v>0</v>
      </c>
      <c r="AD21" s="723">
        <f t="shared" si="28"/>
        <v>0</v>
      </c>
      <c r="AE21" s="562">
        <f t="shared" si="28"/>
        <v>0</v>
      </c>
      <c r="AF21" s="723">
        <f t="shared" si="28"/>
        <v>0</v>
      </c>
      <c r="AG21" s="723">
        <f t="shared" si="28"/>
        <v>0</v>
      </c>
      <c r="AH21" s="724">
        <f t="shared" si="28"/>
        <v>0</v>
      </c>
      <c r="AI21" s="723">
        <f t="shared" si="28"/>
        <v>0</v>
      </c>
      <c r="AJ21" s="721">
        <f t="shared" si="28"/>
        <v>0</v>
      </c>
      <c r="AK21" s="722">
        <f t="shared" si="28"/>
        <v>0</v>
      </c>
      <c r="AL21" s="723">
        <f t="shared" si="28"/>
        <v>0</v>
      </c>
      <c r="AM21" s="562">
        <f t="shared" si="28"/>
        <v>0</v>
      </c>
      <c r="AN21" s="723">
        <f t="shared" si="28"/>
        <v>0</v>
      </c>
      <c r="AO21" s="723">
        <f t="shared" si="28"/>
        <v>0</v>
      </c>
      <c r="AP21" s="724">
        <f t="shared" si="28"/>
        <v>0</v>
      </c>
      <c r="AQ21" s="723">
        <f t="shared" si="28"/>
        <v>0</v>
      </c>
      <c r="AR21" s="721">
        <f t="shared" ref="AR21:BW21" si="29">IF(AND(AR12&gt;=$J$21,AR12&lt;$K$21),"*",0)</f>
        <v>0</v>
      </c>
      <c r="AS21" s="722">
        <f t="shared" si="29"/>
        <v>0</v>
      </c>
      <c r="AT21" s="723">
        <f t="shared" si="29"/>
        <v>0</v>
      </c>
      <c r="AU21" s="562">
        <f t="shared" si="29"/>
        <v>0</v>
      </c>
      <c r="AV21" s="723">
        <f t="shared" si="29"/>
        <v>0</v>
      </c>
      <c r="AW21" s="723">
        <f t="shared" si="29"/>
        <v>0</v>
      </c>
      <c r="AX21" s="724">
        <f t="shared" si="29"/>
        <v>0</v>
      </c>
      <c r="AY21" s="723">
        <f t="shared" si="29"/>
        <v>0</v>
      </c>
      <c r="AZ21" s="721">
        <f t="shared" si="29"/>
        <v>0</v>
      </c>
      <c r="BA21" s="722">
        <f t="shared" si="29"/>
        <v>0</v>
      </c>
      <c r="BB21" s="723">
        <f t="shared" si="29"/>
        <v>0</v>
      </c>
      <c r="BC21" s="562">
        <f t="shared" si="29"/>
        <v>0</v>
      </c>
      <c r="BD21" s="723">
        <f t="shared" si="29"/>
        <v>0</v>
      </c>
      <c r="BE21" s="723">
        <f t="shared" si="29"/>
        <v>0</v>
      </c>
      <c r="BF21" s="724">
        <f t="shared" si="29"/>
        <v>0</v>
      </c>
      <c r="BG21" s="723">
        <f t="shared" si="29"/>
        <v>0</v>
      </c>
      <c r="BH21" s="721">
        <f t="shared" si="29"/>
        <v>0</v>
      </c>
      <c r="BI21" s="722">
        <f t="shared" si="29"/>
        <v>0</v>
      </c>
      <c r="BJ21" s="723">
        <f t="shared" si="29"/>
        <v>0</v>
      </c>
      <c r="BK21" s="562">
        <f t="shared" si="29"/>
        <v>0</v>
      </c>
      <c r="BL21" s="723">
        <f t="shared" si="29"/>
        <v>0</v>
      </c>
      <c r="BM21" s="723">
        <f t="shared" si="29"/>
        <v>0</v>
      </c>
      <c r="BN21" s="724">
        <f t="shared" si="29"/>
        <v>0</v>
      </c>
      <c r="BO21" s="723">
        <f t="shared" si="29"/>
        <v>0</v>
      </c>
      <c r="BP21" s="721">
        <f t="shared" si="29"/>
        <v>0</v>
      </c>
      <c r="BQ21" s="722">
        <f t="shared" si="29"/>
        <v>0</v>
      </c>
      <c r="BR21" s="723">
        <f t="shared" si="29"/>
        <v>0</v>
      </c>
      <c r="BS21" s="562">
        <f t="shared" si="29"/>
        <v>0</v>
      </c>
      <c r="BT21" s="723">
        <f t="shared" si="29"/>
        <v>0</v>
      </c>
      <c r="BU21" s="723">
        <f t="shared" si="29"/>
        <v>0</v>
      </c>
      <c r="BV21" s="724">
        <f t="shared" si="29"/>
        <v>0</v>
      </c>
      <c r="BW21" s="723">
        <f t="shared" si="29"/>
        <v>0</v>
      </c>
      <c r="BX21" s="721">
        <f t="shared" ref="BX21:CM21" si="30">IF(AND(BX12&gt;=$J$21,BX12&lt;$K$21),"*",0)</f>
        <v>0</v>
      </c>
      <c r="BY21" s="722">
        <f t="shared" si="30"/>
        <v>0</v>
      </c>
      <c r="BZ21" s="723">
        <f t="shared" si="30"/>
        <v>0</v>
      </c>
      <c r="CA21" s="562">
        <f t="shared" si="30"/>
        <v>0</v>
      </c>
      <c r="CB21" s="723">
        <f t="shared" si="30"/>
        <v>0</v>
      </c>
      <c r="CC21" s="723">
        <f t="shared" si="30"/>
        <v>0</v>
      </c>
      <c r="CD21" s="541">
        <f t="shared" si="30"/>
        <v>0</v>
      </c>
      <c r="CE21" s="539">
        <f t="shared" si="30"/>
        <v>0</v>
      </c>
      <c r="CF21" s="537">
        <f t="shared" si="30"/>
        <v>0</v>
      </c>
      <c r="CG21" s="538">
        <f t="shared" si="30"/>
        <v>0</v>
      </c>
      <c r="CH21" s="539">
        <f t="shared" si="30"/>
        <v>0</v>
      </c>
      <c r="CI21" s="540">
        <f t="shared" si="30"/>
        <v>0</v>
      </c>
      <c r="CJ21" s="539">
        <f t="shared" si="30"/>
        <v>0</v>
      </c>
      <c r="CK21" s="539">
        <f t="shared" si="30"/>
        <v>0</v>
      </c>
      <c r="CL21" s="541">
        <f t="shared" si="30"/>
        <v>0</v>
      </c>
      <c r="CM21" s="539">
        <f t="shared" si="30"/>
        <v>0</v>
      </c>
      <c r="CN21" s="1128">
        <f t="shared" si="4"/>
        <v>0</v>
      </c>
      <c r="CO21" s="1129"/>
      <c r="CP21" s="1123">
        <f>IF(CN21=0,0,LOOKUP(CN21,ﾃﾞｰﾀ入力!$AR$13:'ﾃﾞｰﾀ入力'!$AR$34,ﾃﾞｰﾀ入力!$AS$13:'ﾃﾞｰﾀ入力'!$AS$34))</f>
        <v>0</v>
      </c>
      <c r="CQ21" s="1123"/>
      <c r="CR21" s="294">
        <f t="shared" si="5"/>
        <v>0</v>
      </c>
      <c r="CS21" s="294">
        <f t="shared" si="6"/>
        <v>0</v>
      </c>
      <c r="CT21" s="294">
        <f t="shared" si="7"/>
        <v>0</v>
      </c>
      <c r="CU21" s="295">
        <f t="shared" si="12"/>
        <v>0</v>
      </c>
      <c r="CV21" s="296">
        <f>IF(H21=0,0,LOOKUP(H21,ﾃﾞｰﾀ入力!$C$3:'ﾃﾞｰﾀ入力'!$C$52,ﾃﾞｰﾀ入力!$E$3:'ﾃﾞｰﾀ入力'!$E$51))</f>
        <v>0</v>
      </c>
      <c r="CW21" s="297">
        <f>IF(H21=0,0,LOOKUP(H21,ﾃﾞｰﾀ入力!$C$3:'ﾃﾞｰﾀ入力'!$C$52,ﾃﾞｰﾀ入力!$F$3:'ﾃﾞｰﾀ入力'!$F$51))</f>
        <v>0</v>
      </c>
      <c r="CY21" s="69"/>
      <c r="CZ21" s="69"/>
      <c r="DA21" s="69"/>
    </row>
    <row r="22" spans="1:105" ht="22.5" customHeight="1">
      <c r="A22" s="443">
        <f t="shared" si="8"/>
        <v>9</v>
      </c>
      <c r="B22" s="269" t="str">
        <f>ｼﾌﾄ原本!C13</f>
        <v>H.S</v>
      </c>
      <c r="C22" s="780">
        <f>ｼﾌﾄ原本!AI13</f>
        <v>0</v>
      </c>
      <c r="D22" s="435">
        <f>IF(COUNTIF($H$14:$H$30,9),VLOOKUP(9,$H$14:$CU$30,3,FALSE),0)</f>
        <v>0</v>
      </c>
      <c r="E22" s="423">
        <f>IF(COUNTIF($H$14:$H$30,9),VLOOKUP(9,$H$14:$CU$30,4,FALSE),0)</f>
        <v>0</v>
      </c>
      <c r="F22" s="430">
        <f>IF(COUNTIF($H$14:$H$30,9),VLOOKUP(9,$H$14:$CU$30,92,FALSE),0)</f>
        <v>0</v>
      </c>
      <c r="G22" s="431">
        <f>IF(COUNTIF($H$14:$H$30,9),VLOOKUP(9,$H$14:$CW$30,94,FALSE),0)</f>
        <v>0</v>
      </c>
      <c r="H22" s="787"/>
      <c r="I22" s="874">
        <f>IF(H22=0,0,LOOKUP(H22,ﾃﾞｰﾀ入力!$C$3:'ﾃﾞｰﾀ入力'!$C$40,ﾃﾞｰﾀ入力!$D$3:'ﾃﾞｰﾀ入力'!$D$40))</f>
        <v>0</v>
      </c>
      <c r="J22" s="790"/>
      <c r="K22" s="791"/>
      <c r="L22" s="632">
        <f t="shared" ref="L22:AQ22" si="31">IF(AND(L12&gt;=$J$22,L12&lt;$K$22),"*",0)</f>
        <v>0</v>
      </c>
      <c r="M22" s="626">
        <f t="shared" si="31"/>
        <v>0</v>
      </c>
      <c r="N22" s="627">
        <f t="shared" si="31"/>
        <v>0</v>
      </c>
      <c r="O22" s="628">
        <f t="shared" si="31"/>
        <v>0</v>
      </c>
      <c r="P22" s="537">
        <f t="shared" si="31"/>
        <v>0</v>
      </c>
      <c r="Q22" s="723">
        <f t="shared" si="31"/>
        <v>0</v>
      </c>
      <c r="R22" s="724">
        <f t="shared" si="31"/>
        <v>0</v>
      </c>
      <c r="S22" s="723">
        <f t="shared" si="31"/>
        <v>0</v>
      </c>
      <c r="T22" s="721">
        <f t="shared" si="31"/>
        <v>0</v>
      </c>
      <c r="U22" s="722">
        <f t="shared" si="31"/>
        <v>0</v>
      </c>
      <c r="V22" s="723">
        <f t="shared" si="31"/>
        <v>0</v>
      </c>
      <c r="W22" s="562">
        <f t="shared" si="31"/>
        <v>0</v>
      </c>
      <c r="X22" s="723">
        <f t="shared" si="31"/>
        <v>0</v>
      </c>
      <c r="Y22" s="723">
        <f t="shared" si="31"/>
        <v>0</v>
      </c>
      <c r="Z22" s="724">
        <f t="shared" si="31"/>
        <v>0</v>
      </c>
      <c r="AA22" s="723">
        <f t="shared" si="31"/>
        <v>0</v>
      </c>
      <c r="AB22" s="721">
        <f t="shared" si="31"/>
        <v>0</v>
      </c>
      <c r="AC22" s="722">
        <f t="shared" si="31"/>
        <v>0</v>
      </c>
      <c r="AD22" s="723">
        <f t="shared" si="31"/>
        <v>0</v>
      </c>
      <c r="AE22" s="562">
        <f t="shared" si="31"/>
        <v>0</v>
      </c>
      <c r="AF22" s="723">
        <f t="shared" si="31"/>
        <v>0</v>
      </c>
      <c r="AG22" s="723">
        <f t="shared" si="31"/>
        <v>0</v>
      </c>
      <c r="AH22" s="724">
        <f t="shared" si="31"/>
        <v>0</v>
      </c>
      <c r="AI22" s="723">
        <f t="shared" si="31"/>
        <v>0</v>
      </c>
      <c r="AJ22" s="721">
        <f t="shared" si="31"/>
        <v>0</v>
      </c>
      <c r="AK22" s="722">
        <f t="shared" si="31"/>
        <v>0</v>
      </c>
      <c r="AL22" s="723">
        <f t="shared" si="31"/>
        <v>0</v>
      </c>
      <c r="AM22" s="562">
        <f t="shared" si="31"/>
        <v>0</v>
      </c>
      <c r="AN22" s="723">
        <f t="shared" si="31"/>
        <v>0</v>
      </c>
      <c r="AO22" s="723">
        <f t="shared" si="31"/>
        <v>0</v>
      </c>
      <c r="AP22" s="724">
        <f t="shared" si="31"/>
        <v>0</v>
      </c>
      <c r="AQ22" s="723">
        <f t="shared" si="31"/>
        <v>0</v>
      </c>
      <c r="AR22" s="721">
        <f t="shared" ref="AR22:BW22" si="32">IF(AND(AR12&gt;=$J$22,AR12&lt;$K$22),"*",0)</f>
        <v>0</v>
      </c>
      <c r="AS22" s="722">
        <f t="shared" si="32"/>
        <v>0</v>
      </c>
      <c r="AT22" s="723">
        <f t="shared" si="32"/>
        <v>0</v>
      </c>
      <c r="AU22" s="562">
        <f t="shared" si="32"/>
        <v>0</v>
      </c>
      <c r="AV22" s="723">
        <f t="shared" si="32"/>
        <v>0</v>
      </c>
      <c r="AW22" s="723">
        <f t="shared" si="32"/>
        <v>0</v>
      </c>
      <c r="AX22" s="724">
        <f t="shared" si="32"/>
        <v>0</v>
      </c>
      <c r="AY22" s="723">
        <f t="shared" si="32"/>
        <v>0</v>
      </c>
      <c r="AZ22" s="721">
        <f t="shared" si="32"/>
        <v>0</v>
      </c>
      <c r="BA22" s="722">
        <f t="shared" si="32"/>
        <v>0</v>
      </c>
      <c r="BB22" s="723">
        <f t="shared" si="32"/>
        <v>0</v>
      </c>
      <c r="BC22" s="562">
        <f t="shared" si="32"/>
        <v>0</v>
      </c>
      <c r="BD22" s="723">
        <f t="shared" si="32"/>
        <v>0</v>
      </c>
      <c r="BE22" s="723">
        <f t="shared" si="32"/>
        <v>0</v>
      </c>
      <c r="BF22" s="724">
        <f t="shared" si="32"/>
        <v>0</v>
      </c>
      <c r="BG22" s="723">
        <f t="shared" si="32"/>
        <v>0</v>
      </c>
      <c r="BH22" s="721">
        <f t="shared" si="32"/>
        <v>0</v>
      </c>
      <c r="BI22" s="722">
        <f t="shared" si="32"/>
        <v>0</v>
      </c>
      <c r="BJ22" s="723">
        <f t="shared" si="32"/>
        <v>0</v>
      </c>
      <c r="BK22" s="562">
        <f t="shared" si="32"/>
        <v>0</v>
      </c>
      <c r="BL22" s="723">
        <f t="shared" si="32"/>
        <v>0</v>
      </c>
      <c r="BM22" s="723">
        <f t="shared" si="32"/>
        <v>0</v>
      </c>
      <c r="BN22" s="724">
        <f t="shared" si="32"/>
        <v>0</v>
      </c>
      <c r="BO22" s="723">
        <f t="shared" si="32"/>
        <v>0</v>
      </c>
      <c r="BP22" s="721">
        <f t="shared" si="32"/>
        <v>0</v>
      </c>
      <c r="BQ22" s="722">
        <f t="shared" si="32"/>
        <v>0</v>
      </c>
      <c r="BR22" s="723">
        <f t="shared" si="32"/>
        <v>0</v>
      </c>
      <c r="BS22" s="562">
        <f t="shared" si="32"/>
        <v>0</v>
      </c>
      <c r="BT22" s="723">
        <f t="shared" si="32"/>
        <v>0</v>
      </c>
      <c r="BU22" s="723">
        <f t="shared" si="32"/>
        <v>0</v>
      </c>
      <c r="BV22" s="724">
        <f t="shared" si="32"/>
        <v>0</v>
      </c>
      <c r="BW22" s="723">
        <f t="shared" si="32"/>
        <v>0</v>
      </c>
      <c r="BX22" s="721">
        <f t="shared" ref="BX22:CM22" si="33">IF(AND(BX12&gt;=$J$22,BX12&lt;$K$22),"*",0)</f>
        <v>0</v>
      </c>
      <c r="BY22" s="722">
        <f t="shared" si="33"/>
        <v>0</v>
      </c>
      <c r="BZ22" s="723">
        <f t="shared" si="33"/>
        <v>0</v>
      </c>
      <c r="CA22" s="562">
        <f t="shared" si="33"/>
        <v>0</v>
      </c>
      <c r="CB22" s="723">
        <f t="shared" si="33"/>
        <v>0</v>
      </c>
      <c r="CC22" s="723">
        <f t="shared" si="33"/>
        <v>0</v>
      </c>
      <c r="CD22" s="541">
        <f t="shared" si="33"/>
        <v>0</v>
      </c>
      <c r="CE22" s="539">
        <f t="shared" si="33"/>
        <v>0</v>
      </c>
      <c r="CF22" s="537">
        <f t="shared" si="33"/>
        <v>0</v>
      </c>
      <c r="CG22" s="538">
        <f t="shared" si="33"/>
        <v>0</v>
      </c>
      <c r="CH22" s="539">
        <f t="shared" si="33"/>
        <v>0</v>
      </c>
      <c r="CI22" s="540">
        <f t="shared" si="33"/>
        <v>0</v>
      </c>
      <c r="CJ22" s="539">
        <f t="shared" si="33"/>
        <v>0</v>
      </c>
      <c r="CK22" s="539">
        <f t="shared" si="33"/>
        <v>0</v>
      </c>
      <c r="CL22" s="541">
        <f t="shared" si="33"/>
        <v>0</v>
      </c>
      <c r="CM22" s="539">
        <f t="shared" si="33"/>
        <v>0</v>
      </c>
      <c r="CN22" s="1128">
        <f t="shared" si="4"/>
        <v>0</v>
      </c>
      <c r="CO22" s="1129"/>
      <c r="CP22" s="1123">
        <f>IF(CN22=0,0,LOOKUP(CN22,ﾃﾞｰﾀ入力!$AR$13:'ﾃﾞｰﾀ入力'!$AR$34,ﾃﾞｰﾀ入力!$AS$13:'ﾃﾞｰﾀ入力'!$AS$34))</f>
        <v>0</v>
      </c>
      <c r="CQ22" s="1123"/>
      <c r="CR22" s="294">
        <f t="shared" si="5"/>
        <v>0</v>
      </c>
      <c r="CS22" s="294">
        <f t="shared" si="6"/>
        <v>0</v>
      </c>
      <c r="CT22" s="294">
        <f t="shared" si="7"/>
        <v>0</v>
      </c>
      <c r="CU22" s="295">
        <f t="shared" si="12"/>
        <v>0</v>
      </c>
      <c r="CV22" s="296">
        <f>IF(H22=0,0,LOOKUP(H22,ﾃﾞｰﾀ入力!$C$3:'ﾃﾞｰﾀ入力'!$C$52,ﾃﾞｰﾀ入力!$E$3:'ﾃﾞｰﾀ入力'!$E$51))</f>
        <v>0</v>
      </c>
      <c r="CW22" s="297">
        <f>IF(H22=0,0,LOOKUP(H22,ﾃﾞｰﾀ入力!$C$3:'ﾃﾞｰﾀ入力'!$C$52,ﾃﾞｰﾀ入力!$F$3:'ﾃﾞｰﾀ入力'!$F$51))</f>
        <v>0</v>
      </c>
      <c r="CY22" s="69"/>
      <c r="CZ22" s="69"/>
      <c r="DA22" s="69"/>
    </row>
    <row r="23" spans="1:105" ht="22.5" customHeight="1">
      <c r="A23" s="443">
        <f t="shared" si="8"/>
        <v>10</v>
      </c>
      <c r="B23" s="269" t="str">
        <f>ｼﾌﾄ原本!C14</f>
        <v>C.E</v>
      </c>
      <c r="C23" s="780">
        <f>ｼﾌﾄ原本!AI14</f>
        <v>0</v>
      </c>
      <c r="D23" s="435">
        <f>IF(COUNTIF($H$14:$H$30,10),VLOOKUP(10,$H$14:$CU$30,3,FALSE),0)</f>
        <v>0</v>
      </c>
      <c r="E23" s="423">
        <f>IF(COUNTIF($H$14:$H$30,10),VLOOKUP(10,$H$14:$CU$30,4,FALSE),0)</f>
        <v>0</v>
      </c>
      <c r="F23" s="430">
        <f>IF(COUNTIF($H$14:$H$30,10),VLOOKUP(10,$H$14:$CU$30,92,FALSE),0)</f>
        <v>0</v>
      </c>
      <c r="G23" s="431">
        <f>IF(COUNTIF($H$14:$H$30,10),VLOOKUP(10,$H$14:$CW$30,94,FALSE),0)</f>
        <v>0</v>
      </c>
      <c r="H23" s="787"/>
      <c r="I23" s="874">
        <f>IF(H23=0,0,LOOKUP(H23,ﾃﾞｰﾀ入力!$C$3:'ﾃﾞｰﾀ入力'!$C$40,ﾃﾞｰﾀ入力!$D$3:'ﾃﾞｰﾀ入力'!$D$40))</f>
        <v>0</v>
      </c>
      <c r="J23" s="790"/>
      <c r="K23" s="791"/>
      <c r="L23" s="632">
        <f t="shared" ref="L23:AQ23" si="34">IF(AND(L12&gt;=$J$23,L12&lt;$K$23),"*",0)</f>
        <v>0</v>
      </c>
      <c r="M23" s="626">
        <f t="shared" si="34"/>
        <v>0</v>
      </c>
      <c r="N23" s="627">
        <f t="shared" si="34"/>
        <v>0</v>
      </c>
      <c r="O23" s="628">
        <f t="shared" si="34"/>
        <v>0</v>
      </c>
      <c r="P23" s="537">
        <f t="shared" si="34"/>
        <v>0</v>
      </c>
      <c r="Q23" s="539">
        <f t="shared" si="34"/>
        <v>0</v>
      </c>
      <c r="R23" s="541">
        <f t="shared" si="34"/>
        <v>0</v>
      </c>
      <c r="S23" s="539">
        <f t="shared" si="34"/>
        <v>0</v>
      </c>
      <c r="T23" s="537">
        <f t="shared" si="34"/>
        <v>0</v>
      </c>
      <c r="U23" s="538">
        <f t="shared" si="34"/>
        <v>0</v>
      </c>
      <c r="V23" s="539">
        <f t="shared" si="34"/>
        <v>0</v>
      </c>
      <c r="W23" s="562">
        <f t="shared" si="34"/>
        <v>0</v>
      </c>
      <c r="X23" s="723">
        <f t="shared" si="34"/>
        <v>0</v>
      </c>
      <c r="Y23" s="723">
        <f t="shared" si="34"/>
        <v>0</v>
      </c>
      <c r="Z23" s="724">
        <f t="shared" si="34"/>
        <v>0</v>
      </c>
      <c r="AA23" s="723">
        <f t="shared" si="34"/>
        <v>0</v>
      </c>
      <c r="AB23" s="721">
        <f t="shared" si="34"/>
        <v>0</v>
      </c>
      <c r="AC23" s="722">
        <f t="shared" si="34"/>
        <v>0</v>
      </c>
      <c r="AD23" s="723">
        <f t="shared" si="34"/>
        <v>0</v>
      </c>
      <c r="AE23" s="562">
        <f t="shared" si="34"/>
        <v>0</v>
      </c>
      <c r="AF23" s="723">
        <f t="shared" si="34"/>
        <v>0</v>
      </c>
      <c r="AG23" s="723">
        <f t="shared" si="34"/>
        <v>0</v>
      </c>
      <c r="AH23" s="724">
        <f t="shared" si="34"/>
        <v>0</v>
      </c>
      <c r="AI23" s="723">
        <f t="shared" si="34"/>
        <v>0</v>
      </c>
      <c r="AJ23" s="721">
        <f t="shared" si="34"/>
        <v>0</v>
      </c>
      <c r="AK23" s="722">
        <f t="shared" si="34"/>
        <v>0</v>
      </c>
      <c r="AL23" s="723">
        <f t="shared" si="34"/>
        <v>0</v>
      </c>
      <c r="AM23" s="562">
        <f t="shared" si="34"/>
        <v>0</v>
      </c>
      <c r="AN23" s="723">
        <f t="shared" si="34"/>
        <v>0</v>
      </c>
      <c r="AO23" s="723">
        <f t="shared" si="34"/>
        <v>0</v>
      </c>
      <c r="AP23" s="724">
        <f t="shared" si="34"/>
        <v>0</v>
      </c>
      <c r="AQ23" s="723">
        <f t="shared" si="34"/>
        <v>0</v>
      </c>
      <c r="AR23" s="721">
        <f t="shared" ref="AR23:BW23" si="35">IF(AND(AR12&gt;=$J$23,AR12&lt;$K$23),"*",0)</f>
        <v>0</v>
      </c>
      <c r="AS23" s="722">
        <f t="shared" si="35"/>
        <v>0</v>
      </c>
      <c r="AT23" s="723">
        <f t="shared" si="35"/>
        <v>0</v>
      </c>
      <c r="AU23" s="562">
        <f t="shared" si="35"/>
        <v>0</v>
      </c>
      <c r="AV23" s="723">
        <f t="shared" si="35"/>
        <v>0</v>
      </c>
      <c r="AW23" s="723">
        <f t="shared" si="35"/>
        <v>0</v>
      </c>
      <c r="AX23" s="724">
        <f t="shared" si="35"/>
        <v>0</v>
      </c>
      <c r="AY23" s="723">
        <f t="shared" si="35"/>
        <v>0</v>
      </c>
      <c r="AZ23" s="721">
        <f t="shared" si="35"/>
        <v>0</v>
      </c>
      <c r="BA23" s="722">
        <f t="shared" si="35"/>
        <v>0</v>
      </c>
      <c r="BB23" s="723">
        <f t="shared" si="35"/>
        <v>0</v>
      </c>
      <c r="BC23" s="562">
        <f t="shared" si="35"/>
        <v>0</v>
      </c>
      <c r="BD23" s="723">
        <f t="shared" si="35"/>
        <v>0</v>
      </c>
      <c r="BE23" s="723">
        <f t="shared" si="35"/>
        <v>0</v>
      </c>
      <c r="BF23" s="724">
        <f t="shared" si="35"/>
        <v>0</v>
      </c>
      <c r="BG23" s="723">
        <f t="shared" si="35"/>
        <v>0</v>
      </c>
      <c r="BH23" s="721">
        <f t="shared" si="35"/>
        <v>0</v>
      </c>
      <c r="BI23" s="722">
        <f t="shared" si="35"/>
        <v>0</v>
      </c>
      <c r="BJ23" s="723">
        <f t="shared" si="35"/>
        <v>0</v>
      </c>
      <c r="BK23" s="562">
        <f t="shared" si="35"/>
        <v>0</v>
      </c>
      <c r="BL23" s="723">
        <f t="shared" si="35"/>
        <v>0</v>
      </c>
      <c r="BM23" s="723">
        <f t="shared" si="35"/>
        <v>0</v>
      </c>
      <c r="BN23" s="724">
        <f t="shared" si="35"/>
        <v>0</v>
      </c>
      <c r="BO23" s="723">
        <f t="shared" si="35"/>
        <v>0</v>
      </c>
      <c r="BP23" s="721">
        <f t="shared" si="35"/>
        <v>0</v>
      </c>
      <c r="BQ23" s="722">
        <f t="shared" si="35"/>
        <v>0</v>
      </c>
      <c r="BR23" s="723">
        <f t="shared" si="35"/>
        <v>0</v>
      </c>
      <c r="BS23" s="562">
        <f t="shared" si="35"/>
        <v>0</v>
      </c>
      <c r="BT23" s="723">
        <f t="shared" si="35"/>
        <v>0</v>
      </c>
      <c r="BU23" s="723">
        <f t="shared" si="35"/>
        <v>0</v>
      </c>
      <c r="BV23" s="724">
        <f t="shared" si="35"/>
        <v>0</v>
      </c>
      <c r="BW23" s="723">
        <f t="shared" si="35"/>
        <v>0</v>
      </c>
      <c r="BX23" s="721">
        <f t="shared" ref="BX23:CM23" si="36">IF(AND(BX12&gt;=$J$23,BX12&lt;$K$23),"*",0)</f>
        <v>0</v>
      </c>
      <c r="BY23" s="722">
        <f t="shared" si="36"/>
        <v>0</v>
      </c>
      <c r="BZ23" s="723">
        <f t="shared" si="36"/>
        <v>0</v>
      </c>
      <c r="CA23" s="562">
        <f t="shared" si="36"/>
        <v>0</v>
      </c>
      <c r="CB23" s="723">
        <f t="shared" si="36"/>
        <v>0</v>
      </c>
      <c r="CC23" s="723">
        <f t="shared" si="36"/>
        <v>0</v>
      </c>
      <c r="CD23" s="541">
        <f t="shared" si="36"/>
        <v>0</v>
      </c>
      <c r="CE23" s="539">
        <f t="shared" si="36"/>
        <v>0</v>
      </c>
      <c r="CF23" s="537">
        <f t="shared" si="36"/>
        <v>0</v>
      </c>
      <c r="CG23" s="538">
        <f t="shared" si="36"/>
        <v>0</v>
      </c>
      <c r="CH23" s="539">
        <f t="shared" si="36"/>
        <v>0</v>
      </c>
      <c r="CI23" s="540">
        <f t="shared" si="36"/>
        <v>0</v>
      </c>
      <c r="CJ23" s="539">
        <f t="shared" si="36"/>
        <v>0</v>
      </c>
      <c r="CK23" s="539">
        <f t="shared" si="36"/>
        <v>0</v>
      </c>
      <c r="CL23" s="541">
        <f t="shared" si="36"/>
        <v>0</v>
      </c>
      <c r="CM23" s="539">
        <f t="shared" si="36"/>
        <v>0</v>
      </c>
      <c r="CN23" s="1128">
        <f t="shared" si="4"/>
        <v>0</v>
      </c>
      <c r="CO23" s="1129"/>
      <c r="CP23" s="1123">
        <f>IF(CN23=0,0,LOOKUP(CN23,ﾃﾞｰﾀ入力!$AR$13:'ﾃﾞｰﾀ入力'!$AR$34,ﾃﾞｰﾀ入力!$AS$13:'ﾃﾞｰﾀ入力'!$AS$34))</f>
        <v>0</v>
      </c>
      <c r="CQ23" s="1123"/>
      <c r="CR23" s="294">
        <f t="shared" si="5"/>
        <v>0</v>
      </c>
      <c r="CS23" s="294">
        <f t="shared" si="6"/>
        <v>0</v>
      </c>
      <c r="CT23" s="294">
        <f t="shared" si="7"/>
        <v>0</v>
      </c>
      <c r="CU23" s="295">
        <f t="shared" si="12"/>
        <v>0</v>
      </c>
      <c r="CV23" s="296">
        <f>IF(H23=0,0,LOOKUP(H23,ﾃﾞｰﾀ入力!$C$3:'ﾃﾞｰﾀ入力'!$C$52,ﾃﾞｰﾀ入力!$E$3:'ﾃﾞｰﾀ入力'!$E$51))</f>
        <v>0</v>
      </c>
      <c r="CW23" s="297">
        <f>IF(H23=0,0,LOOKUP(H23,ﾃﾞｰﾀ入力!$C$3:'ﾃﾞｰﾀ入力'!$C$52,ﾃﾞｰﾀ入力!$F$3:'ﾃﾞｰﾀ入力'!$F$51))</f>
        <v>0</v>
      </c>
      <c r="CY23" s="69"/>
      <c r="CZ23" s="69"/>
      <c r="DA23" s="69"/>
    </row>
    <row r="24" spans="1:105" ht="22.5" customHeight="1">
      <c r="A24" s="443">
        <f t="shared" si="8"/>
        <v>11</v>
      </c>
      <c r="B24" s="269" t="str">
        <f>ｼﾌﾄ原本!C15</f>
        <v>K.J</v>
      </c>
      <c r="C24" s="780">
        <f>ｼﾌﾄ原本!AI15</f>
        <v>0</v>
      </c>
      <c r="D24" s="435">
        <f>IF(COUNTIF($H$14:$H$30,11),VLOOKUP(11,$H$14:$CU$30,3,FALSE),0)</f>
        <v>0</v>
      </c>
      <c r="E24" s="423">
        <f>IF(COUNTIF($H$14:$H$30,11),VLOOKUP(11,$H$14:$CU$30,4,FALSE),0)</f>
        <v>0</v>
      </c>
      <c r="F24" s="430">
        <f>IF(COUNTIF($H$14:$H$30,11),VLOOKUP(11,$H$14:$CU$30,92,FALSE),0)</f>
        <v>0</v>
      </c>
      <c r="G24" s="431">
        <f>IF(COUNTIF($H$14:$H$30,11),VLOOKUP(11,$H$14:$CW$30,94,FALSE),0)</f>
        <v>0</v>
      </c>
      <c r="H24" s="787"/>
      <c r="I24" s="874">
        <f>IF(H24=0,0,LOOKUP(H24,ﾃﾞｰﾀ入力!$C$3:'ﾃﾞｰﾀ入力'!$C$40,ﾃﾞｰﾀ入力!$D$3:'ﾃﾞｰﾀ入力'!$D$40))</f>
        <v>0</v>
      </c>
      <c r="J24" s="790"/>
      <c r="K24" s="791"/>
      <c r="L24" s="632">
        <f t="shared" ref="L24:AQ24" si="37">IF(AND(L12&gt;=$J$24,L12&lt;$K$24),"*",0)</f>
        <v>0</v>
      </c>
      <c r="M24" s="626">
        <f t="shared" si="37"/>
        <v>0</v>
      </c>
      <c r="N24" s="627">
        <f t="shared" si="37"/>
        <v>0</v>
      </c>
      <c r="O24" s="628">
        <f t="shared" si="37"/>
        <v>0</v>
      </c>
      <c r="P24" s="537">
        <f t="shared" si="37"/>
        <v>0</v>
      </c>
      <c r="Q24" s="539">
        <f t="shared" si="37"/>
        <v>0</v>
      </c>
      <c r="R24" s="541">
        <f t="shared" si="37"/>
        <v>0</v>
      </c>
      <c r="S24" s="539">
        <f t="shared" si="37"/>
        <v>0</v>
      </c>
      <c r="T24" s="537">
        <f t="shared" si="37"/>
        <v>0</v>
      </c>
      <c r="U24" s="538">
        <f t="shared" si="37"/>
        <v>0</v>
      </c>
      <c r="V24" s="539">
        <f t="shared" si="37"/>
        <v>0</v>
      </c>
      <c r="W24" s="540">
        <f t="shared" si="37"/>
        <v>0</v>
      </c>
      <c r="X24" s="539">
        <f t="shared" si="37"/>
        <v>0</v>
      </c>
      <c r="Y24" s="539">
        <f t="shared" si="37"/>
        <v>0</v>
      </c>
      <c r="Z24" s="541">
        <f t="shared" si="37"/>
        <v>0</v>
      </c>
      <c r="AA24" s="723">
        <f t="shared" si="37"/>
        <v>0</v>
      </c>
      <c r="AB24" s="721">
        <f t="shared" si="37"/>
        <v>0</v>
      </c>
      <c r="AC24" s="722">
        <f t="shared" si="37"/>
        <v>0</v>
      </c>
      <c r="AD24" s="723">
        <f t="shared" si="37"/>
        <v>0</v>
      </c>
      <c r="AE24" s="562">
        <f t="shared" si="37"/>
        <v>0</v>
      </c>
      <c r="AF24" s="723">
        <f t="shared" si="37"/>
        <v>0</v>
      </c>
      <c r="AG24" s="723">
        <f t="shared" si="37"/>
        <v>0</v>
      </c>
      <c r="AH24" s="724">
        <f t="shared" si="37"/>
        <v>0</v>
      </c>
      <c r="AI24" s="723">
        <f t="shared" si="37"/>
        <v>0</v>
      </c>
      <c r="AJ24" s="721">
        <f t="shared" si="37"/>
        <v>0</v>
      </c>
      <c r="AK24" s="722">
        <f t="shared" si="37"/>
        <v>0</v>
      </c>
      <c r="AL24" s="723">
        <f t="shared" si="37"/>
        <v>0</v>
      </c>
      <c r="AM24" s="562">
        <f t="shared" si="37"/>
        <v>0</v>
      </c>
      <c r="AN24" s="723">
        <f t="shared" si="37"/>
        <v>0</v>
      </c>
      <c r="AO24" s="723">
        <f t="shared" si="37"/>
        <v>0</v>
      </c>
      <c r="AP24" s="724">
        <f t="shared" si="37"/>
        <v>0</v>
      </c>
      <c r="AQ24" s="723">
        <f t="shared" si="37"/>
        <v>0</v>
      </c>
      <c r="AR24" s="721">
        <f t="shared" ref="AR24:BW24" si="38">IF(AND(AR12&gt;=$J$24,AR12&lt;$K$24),"*",0)</f>
        <v>0</v>
      </c>
      <c r="AS24" s="722">
        <f t="shared" si="38"/>
        <v>0</v>
      </c>
      <c r="AT24" s="723">
        <f t="shared" si="38"/>
        <v>0</v>
      </c>
      <c r="AU24" s="562">
        <f t="shared" si="38"/>
        <v>0</v>
      </c>
      <c r="AV24" s="723">
        <f t="shared" si="38"/>
        <v>0</v>
      </c>
      <c r="AW24" s="723">
        <f t="shared" si="38"/>
        <v>0</v>
      </c>
      <c r="AX24" s="724">
        <f t="shared" si="38"/>
        <v>0</v>
      </c>
      <c r="AY24" s="723">
        <f t="shared" si="38"/>
        <v>0</v>
      </c>
      <c r="AZ24" s="721">
        <f t="shared" si="38"/>
        <v>0</v>
      </c>
      <c r="BA24" s="722">
        <f t="shared" si="38"/>
        <v>0</v>
      </c>
      <c r="BB24" s="723">
        <f t="shared" si="38"/>
        <v>0</v>
      </c>
      <c r="BC24" s="562">
        <f t="shared" si="38"/>
        <v>0</v>
      </c>
      <c r="BD24" s="723">
        <f t="shared" si="38"/>
        <v>0</v>
      </c>
      <c r="BE24" s="723">
        <f t="shared" si="38"/>
        <v>0</v>
      </c>
      <c r="BF24" s="724">
        <f t="shared" si="38"/>
        <v>0</v>
      </c>
      <c r="BG24" s="723">
        <f t="shared" si="38"/>
        <v>0</v>
      </c>
      <c r="BH24" s="721">
        <f t="shared" si="38"/>
        <v>0</v>
      </c>
      <c r="BI24" s="722">
        <f t="shared" si="38"/>
        <v>0</v>
      </c>
      <c r="BJ24" s="723">
        <f t="shared" si="38"/>
        <v>0</v>
      </c>
      <c r="BK24" s="562">
        <f t="shared" si="38"/>
        <v>0</v>
      </c>
      <c r="BL24" s="723">
        <f t="shared" si="38"/>
        <v>0</v>
      </c>
      <c r="BM24" s="723">
        <f t="shared" si="38"/>
        <v>0</v>
      </c>
      <c r="BN24" s="724">
        <f t="shared" si="38"/>
        <v>0</v>
      </c>
      <c r="BO24" s="723">
        <f t="shared" si="38"/>
        <v>0</v>
      </c>
      <c r="BP24" s="721">
        <f t="shared" si="38"/>
        <v>0</v>
      </c>
      <c r="BQ24" s="722">
        <f t="shared" si="38"/>
        <v>0</v>
      </c>
      <c r="BR24" s="723">
        <f t="shared" si="38"/>
        <v>0</v>
      </c>
      <c r="BS24" s="562">
        <f t="shared" si="38"/>
        <v>0</v>
      </c>
      <c r="BT24" s="723">
        <f t="shared" si="38"/>
        <v>0</v>
      </c>
      <c r="BU24" s="723">
        <f t="shared" si="38"/>
        <v>0</v>
      </c>
      <c r="BV24" s="724">
        <f t="shared" si="38"/>
        <v>0</v>
      </c>
      <c r="BW24" s="723">
        <f t="shared" si="38"/>
        <v>0</v>
      </c>
      <c r="BX24" s="721">
        <f t="shared" ref="BX24:CM24" si="39">IF(AND(BX12&gt;=$J$24,BX12&lt;$K$24),"*",0)</f>
        <v>0</v>
      </c>
      <c r="BY24" s="722">
        <f t="shared" si="39"/>
        <v>0</v>
      </c>
      <c r="BZ24" s="723">
        <f t="shared" si="39"/>
        <v>0</v>
      </c>
      <c r="CA24" s="562">
        <f t="shared" si="39"/>
        <v>0</v>
      </c>
      <c r="CB24" s="723">
        <f t="shared" si="39"/>
        <v>0</v>
      </c>
      <c r="CC24" s="723">
        <f t="shared" si="39"/>
        <v>0</v>
      </c>
      <c r="CD24" s="541">
        <f t="shared" si="39"/>
        <v>0</v>
      </c>
      <c r="CE24" s="539">
        <f t="shared" si="39"/>
        <v>0</v>
      </c>
      <c r="CF24" s="537">
        <f t="shared" si="39"/>
        <v>0</v>
      </c>
      <c r="CG24" s="538">
        <f t="shared" si="39"/>
        <v>0</v>
      </c>
      <c r="CH24" s="539">
        <f t="shared" si="39"/>
        <v>0</v>
      </c>
      <c r="CI24" s="540">
        <f t="shared" si="39"/>
        <v>0</v>
      </c>
      <c r="CJ24" s="539">
        <f t="shared" si="39"/>
        <v>0</v>
      </c>
      <c r="CK24" s="539">
        <f t="shared" si="39"/>
        <v>0</v>
      </c>
      <c r="CL24" s="541">
        <f t="shared" si="39"/>
        <v>0</v>
      </c>
      <c r="CM24" s="539">
        <f t="shared" si="39"/>
        <v>0</v>
      </c>
      <c r="CN24" s="1128">
        <f t="shared" si="4"/>
        <v>0</v>
      </c>
      <c r="CO24" s="1129"/>
      <c r="CP24" s="1123">
        <f>IF(CN24=0,0,LOOKUP(CN24,ﾃﾞｰﾀ入力!$AR$13:'ﾃﾞｰﾀ入力'!$AR$34,ﾃﾞｰﾀ入力!$AS$13:'ﾃﾞｰﾀ入力'!$AS$34))</f>
        <v>0</v>
      </c>
      <c r="CQ24" s="1123"/>
      <c r="CR24" s="294">
        <f t="shared" si="5"/>
        <v>0</v>
      </c>
      <c r="CS24" s="294">
        <f t="shared" si="6"/>
        <v>0</v>
      </c>
      <c r="CT24" s="294">
        <f t="shared" si="7"/>
        <v>0</v>
      </c>
      <c r="CU24" s="295">
        <f t="shared" si="12"/>
        <v>0</v>
      </c>
      <c r="CV24" s="296">
        <f>IF(H24=0,0,LOOKUP(H24,ﾃﾞｰﾀ入力!$C$3:'ﾃﾞｰﾀ入力'!$C$52,ﾃﾞｰﾀ入力!$E$3:'ﾃﾞｰﾀ入力'!$E$51))</f>
        <v>0</v>
      </c>
      <c r="CW24" s="297">
        <f>IF(H24=0,0,LOOKUP(H24,ﾃﾞｰﾀ入力!$C$3:'ﾃﾞｰﾀ入力'!$C$52,ﾃﾞｰﾀ入力!$F$3:'ﾃﾞｰﾀ入力'!$F$51))</f>
        <v>0</v>
      </c>
      <c r="CY24" s="69"/>
      <c r="CZ24" s="69"/>
      <c r="DA24" s="69"/>
    </row>
    <row r="25" spans="1:105" ht="22.5" customHeight="1">
      <c r="A25" s="443">
        <f t="shared" si="8"/>
        <v>12</v>
      </c>
      <c r="B25" s="269" t="str">
        <f>ｼﾌﾄ原本!C16</f>
        <v>Y.K</v>
      </c>
      <c r="C25" s="780">
        <f>ｼﾌﾄ原本!AI16</f>
        <v>0</v>
      </c>
      <c r="D25" s="435">
        <f>IF(COUNTIF($H$14:$H$30,12),VLOOKUP(12,$H$14:$CU$30,3,FALSE),0)</f>
        <v>0</v>
      </c>
      <c r="E25" s="423">
        <f>IF(COUNTIF($H$14:$H$30,12),VLOOKUP(12,$H$14:$CU$30,4,FALSE),0)</f>
        <v>0</v>
      </c>
      <c r="F25" s="430">
        <f>IF(COUNTIF($H$14:$H$30,12),VLOOKUP(12,$H$14:$CU$30,92,FALSE),0)</f>
        <v>0</v>
      </c>
      <c r="G25" s="431">
        <f>IF(COUNTIF($H$14:$H$30,12),VLOOKUP(12,$H$14:$CW$30,94,FALSE),0)</f>
        <v>0</v>
      </c>
      <c r="H25" s="787"/>
      <c r="I25" s="874">
        <f>IF(H25=0,0,LOOKUP(H25,ﾃﾞｰﾀ入力!$C$3:'ﾃﾞｰﾀ入力'!$C$40,ﾃﾞｰﾀ入力!$D$3:'ﾃﾞｰﾀ入力'!$D$40))</f>
        <v>0</v>
      </c>
      <c r="J25" s="790"/>
      <c r="K25" s="791"/>
      <c r="L25" s="632">
        <f t="shared" ref="L25:AQ25" si="40">IF(AND(L12&gt;=$J$25,L12&lt;$K$25),"*",0)</f>
        <v>0</v>
      </c>
      <c r="M25" s="626">
        <f t="shared" si="40"/>
        <v>0</v>
      </c>
      <c r="N25" s="627">
        <f t="shared" si="40"/>
        <v>0</v>
      </c>
      <c r="O25" s="628">
        <f t="shared" si="40"/>
        <v>0</v>
      </c>
      <c r="P25" s="537">
        <f t="shared" si="40"/>
        <v>0</v>
      </c>
      <c r="Q25" s="539">
        <f t="shared" si="40"/>
        <v>0</v>
      </c>
      <c r="R25" s="541">
        <f t="shared" si="40"/>
        <v>0</v>
      </c>
      <c r="S25" s="539">
        <f t="shared" si="40"/>
        <v>0</v>
      </c>
      <c r="T25" s="537">
        <f t="shared" si="40"/>
        <v>0</v>
      </c>
      <c r="U25" s="538">
        <f t="shared" si="40"/>
        <v>0</v>
      </c>
      <c r="V25" s="539">
        <f t="shared" si="40"/>
        <v>0</v>
      </c>
      <c r="W25" s="540">
        <f t="shared" si="40"/>
        <v>0</v>
      </c>
      <c r="X25" s="539">
        <f t="shared" si="40"/>
        <v>0</v>
      </c>
      <c r="Y25" s="539">
        <f t="shared" si="40"/>
        <v>0</v>
      </c>
      <c r="Z25" s="541">
        <f t="shared" si="40"/>
        <v>0</v>
      </c>
      <c r="AA25" s="723">
        <f t="shared" si="40"/>
        <v>0</v>
      </c>
      <c r="AB25" s="721">
        <f t="shared" si="40"/>
        <v>0</v>
      </c>
      <c r="AC25" s="722">
        <f t="shared" si="40"/>
        <v>0</v>
      </c>
      <c r="AD25" s="723">
        <f t="shared" si="40"/>
        <v>0</v>
      </c>
      <c r="AE25" s="562">
        <f t="shared" si="40"/>
        <v>0</v>
      </c>
      <c r="AF25" s="723">
        <f t="shared" si="40"/>
        <v>0</v>
      </c>
      <c r="AG25" s="723">
        <f t="shared" si="40"/>
        <v>0</v>
      </c>
      <c r="AH25" s="724">
        <f t="shared" si="40"/>
        <v>0</v>
      </c>
      <c r="AI25" s="723">
        <f t="shared" si="40"/>
        <v>0</v>
      </c>
      <c r="AJ25" s="721">
        <f t="shared" si="40"/>
        <v>0</v>
      </c>
      <c r="AK25" s="722">
        <f t="shared" si="40"/>
        <v>0</v>
      </c>
      <c r="AL25" s="723">
        <f t="shared" si="40"/>
        <v>0</v>
      </c>
      <c r="AM25" s="562">
        <f t="shared" si="40"/>
        <v>0</v>
      </c>
      <c r="AN25" s="723">
        <f t="shared" si="40"/>
        <v>0</v>
      </c>
      <c r="AO25" s="723">
        <f t="shared" si="40"/>
        <v>0</v>
      </c>
      <c r="AP25" s="724">
        <f t="shared" si="40"/>
        <v>0</v>
      </c>
      <c r="AQ25" s="723">
        <f t="shared" si="40"/>
        <v>0</v>
      </c>
      <c r="AR25" s="721">
        <f t="shared" ref="AR25:BW25" si="41">IF(AND(AR12&gt;=$J$25,AR12&lt;$K$25),"*",0)</f>
        <v>0</v>
      </c>
      <c r="AS25" s="722">
        <f t="shared" si="41"/>
        <v>0</v>
      </c>
      <c r="AT25" s="723">
        <f t="shared" si="41"/>
        <v>0</v>
      </c>
      <c r="AU25" s="562">
        <f t="shared" si="41"/>
        <v>0</v>
      </c>
      <c r="AV25" s="723">
        <f t="shared" si="41"/>
        <v>0</v>
      </c>
      <c r="AW25" s="723">
        <f t="shared" si="41"/>
        <v>0</v>
      </c>
      <c r="AX25" s="724">
        <f t="shared" si="41"/>
        <v>0</v>
      </c>
      <c r="AY25" s="723">
        <f t="shared" si="41"/>
        <v>0</v>
      </c>
      <c r="AZ25" s="721">
        <f t="shared" si="41"/>
        <v>0</v>
      </c>
      <c r="BA25" s="722">
        <f t="shared" si="41"/>
        <v>0</v>
      </c>
      <c r="BB25" s="723">
        <f t="shared" si="41"/>
        <v>0</v>
      </c>
      <c r="BC25" s="562">
        <f t="shared" si="41"/>
        <v>0</v>
      </c>
      <c r="BD25" s="723">
        <f t="shared" si="41"/>
        <v>0</v>
      </c>
      <c r="BE25" s="723">
        <f t="shared" si="41"/>
        <v>0</v>
      </c>
      <c r="BF25" s="724">
        <f t="shared" si="41"/>
        <v>0</v>
      </c>
      <c r="BG25" s="723">
        <f t="shared" si="41"/>
        <v>0</v>
      </c>
      <c r="BH25" s="721">
        <f t="shared" si="41"/>
        <v>0</v>
      </c>
      <c r="BI25" s="722">
        <f t="shared" si="41"/>
        <v>0</v>
      </c>
      <c r="BJ25" s="723">
        <f t="shared" si="41"/>
        <v>0</v>
      </c>
      <c r="BK25" s="562">
        <f t="shared" si="41"/>
        <v>0</v>
      </c>
      <c r="BL25" s="723">
        <f t="shared" si="41"/>
        <v>0</v>
      </c>
      <c r="BM25" s="723">
        <f t="shared" si="41"/>
        <v>0</v>
      </c>
      <c r="BN25" s="724">
        <f t="shared" si="41"/>
        <v>0</v>
      </c>
      <c r="BO25" s="723">
        <f t="shared" si="41"/>
        <v>0</v>
      </c>
      <c r="BP25" s="721">
        <f t="shared" si="41"/>
        <v>0</v>
      </c>
      <c r="BQ25" s="722">
        <f t="shared" si="41"/>
        <v>0</v>
      </c>
      <c r="BR25" s="723">
        <f t="shared" si="41"/>
        <v>0</v>
      </c>
      <c r="BS25" s="562">
        <f t="shared" si="41"/>
        <v>0</v>
      </c>
      <c r="BT25" s="723">
        <f t="shared" si="41"/>
        <v>0</v>
      </c>
      <c r="BU25" s="723">
        <f t="shared" si="41"/>
        <v>0</v>
      </c>
      <c r="BV25" s="724">
        <f t="shared" si="41"/>
        <v>0</v>
      </c>
      <c r="BW25" s="723">
        <f t="shared" si="41"/>
        <v>0</v>
      </c>
      <c r="BX25" s="721">
        <f t="shared" ref="BX25:CM25" si="42">IF(AND(BX12&gt;=$J$25,BX12&lt;$K$25),"*",0)</f>
        <v>0</v>
      </c>
      <c r="BY25" s="722">
        <f t="shared" si="42"/>
        <v>0</v>
      </c>
      <c r="BZ25" s="723">
        <f t="shared" si="42"/>
        <v>0</v>
      </c>
      <c r="CA25" s="562">
        <f t="shared" si="42"/>
        <v>0</v>
      </c>
      <c r="CB25" s="723">
        <f t="shared" si="42"/>
        <v>0</v>
      </c>
      <c r="CC25" s="723">
        <f t="shared" si="42"/>
        <v>0</v>
      </c>
      <c r="CD25" s="541">
        <f t="shared" si="42"/>
        <v>0</v>
      </c>
      <c r="CE25" s="539">
        <f t="shared" si="42"/>
        <v>0</v>
      </c>
      <c r="CF25" s="537">
        <f t="shared" si="42"/>
        <v>0</v>
      </c>
      <c r="CG25" s="538">
        <f t="shared" si="42"/>
        <v>0</v>
      </c>
      <c r="CH25" s="539">
        <f t="shared" si="42"/>
        <v>0</v>
      </c>
      <c r="CI25" s="540">
        <f t="shared" si="42"/>
        <v>0</v>
      </c>
      <c r="CJ25" s="539">
        <f t="shared" si="42"/>
        <v>0</v>
      </c>
      <c r="CK25" s="539">
        <f t="shared" si="42"/>
        <v>0</v>
      </c>
      <c r="CL25" s="541">
        <f t="shared" si="42"/>
        <v>0</v>
      </c>
      <c r="CM25" s="539">
        <f t="shared" si="42"/>
        <v>0</v>
      </c>
      <c r="CN25" s="1128">
        <f t="shared" si="4"/>
        <v>0</v>
      </c>
      <c r="CO25" s="1129"/>
      <c r="CP25" s="1123">
        <f>IF(CN25=0,0,LOOKUP(CN25,ﾃﾞｰﾀ入力!$AR$13:'ﾃﾞｰﾀ入力'!$AR$34,ﾃﾞｰﾀ入力!$AS$13:'ﾃﾞｰﾀ入力'!$AS$34))</f>
        <v>0</v>
      </c>
      <c r="CQ25" s="1123"/>
      <c r="CR25" s="294">
        <f t="shared" si="5"/>
        <v>0</v>
      </c>
      <c r="CS25" s="294">
        <f t="shared" si="6"/>
        <v>0</v>
      </c>
      <c r="CT25" s="294">
        <f t="shared" si="7"/>
        <v>0</v>
      </c>
      <c r="CU25" s="295">
        <f t="shared" si="12"/>
        <v>0</v>
      </c>
      <c r="CV25" s="296">
        <f>IF(H25=0,0,LOOKUP(H25,ﾃﾞｰﾀ入力!$C$3:'ﾃﾞｰﾀ入力'!$C$52,ﾃﾞｰﾀ入力!$E$3:'ﾃﾞｰﾀ入力'!$E$51))</f>
        <v>0</v>
      </c>
      <c r="CW25" s="297">
        <f>IF(H25=0,0,LOOKUP(H25,ﾃﾞｰﾀ入力!$C$3:'ﾃﾞｰﾀ入力'!$C$52,ﾃﾞｰﾀ入力!$F$3:'ﾃﾞｰﾀ入力'!$F$51))</f>
        <v>0</v>
      </c>
      <c r="CY25" s="69"/>
      <c r="CZ25" s="69"/>
      <c r="DA25" s="69"/>
    </row>
    <row r="26" spans="1:105" ht="22.5" customHeight="1">
      <c r="A26" s="443">
        <f t="shared" si="8"/>
        <v>13</v>
      </c>
      <c r="B26" s="269" t="str">
        <f>ｼﾌﾄ原本!C17</f>
        <v>T.R</v>
      </c>
      <c r="C26" s="780">
        <f>ｼﾌﾄ原本!AI17</f>
        <v>0</v>
      </c>
      <c r="D26" s="435">
        <f>IF(COUNTIF($H$14:$H$30,13),VLOOKUP(13,$H$14:$CU$30,3,FALSE),0)</f>
        <v>0</v>
      </c>
      <c r="E26" s="423">
        <f>IF(COUNTIF($H$14:$H$30,13),VLOOKUP(13,$H$14:$CU$30,4,FALSE),0)</f>
        <v>0</v>
      </c>
      <c r="F26" s="430">
        <f>IF(COUNTIF($H$14:$H$30,13),VLOOKUP(13,$H$14:$CU$30,92,FALSE),0)</f>
        <v>0</v>
      </c>
      <c r="G26" s="431">
        <f>IF(COUNTIF($H$14:$H$30,13),VLOOKUP(13,$H$14:$CW$30,94,FALSE),0)</f>
        <v>0</v>
      </c>
      <c r="H26" s="787"/>
      <c r="I26" s="874">
        <f>IF(H26=0,0,LOOKUP(H26,ﾃﾞｰﾀ入力!$C$3:'ﾃﾞｰﾀ入力'!$C$40,ﾃﾞｰﾀ入力!$D$3:'ﾃﾞｰﾀ入力'!$D$40))</f>
        <v>0</v>
      </c>
      <c r="J26" s="790"/>
      <c r="K26" s="791"/>
      <c r="L26" s="632">
        <f t="shared" ref="L26:AQ26" si="43">IF(AND(L12&gt;=$J$26,L12&lt;$K$26),"*",0)</f>
        <v>0</v>
      </c>
      <c r="M26" s="626">
        <f t="shared" si="43"/>
        <v>0</v>
      </c>
      <c r="N26" s="627">
        <f t="shared" si="43"/>
        <v>0</v>
      </c>
      <c r="O26" s="628">
        <f t="shared" si="43"/>
        <v>0</v>
      </c>
      <c r="P26" s="537">
        <f t="shared" si="43"/>
        <v>0</v>
      </c>
      <c r="Q26" s="539">
        <f t="shared" si="43"/>
        <v>0</v>
      </c>
      <c r="R26" s="541">
        <f t="shared" si="43"/>
        <v>0</v>
      </c>
      <c r="S26" s="539">
        <f t="shared" si="43"/>
        <v>0</v>
      </c>
      <c r="T26" s="537">
        <f t="shared" si="43"/>
        <v>0</v>
      </c>
      <c r="U26" s="538">
        <f t="shared" si="43"/>
        <v>0</v>
      </c>
      <c r="V26" s="539">
        <f t="shared" si="43"/>
        <v>0</v>
      </c>
      <c r="W26" s="540">
        <f t="shared" si="43"/>
        <v>0</v>
      </c>
      <c r="X26" s="539">
        <f t="shared" si="43"/>
        <v>0</v>
      </c>
      <c r="Y26" s="539">
        <f t="shared" si="43"/>
        <v>0</v>
      </c>
      <c r="Z26" s="541">
        <f t="shared" si="43"/>
        <v>0</v>
      </c>
      <c r="AA26" s="723">
        <f t="shared" si="43"/>
        <v>0</v>
      </c>
      <c r="AB26" s="721">
        <f t="shared" si="43"/>
        <v>0</v>
      </c>
      <c r="AC26" s="722">
        <f t="shared" si="43"/>
        <v>0</v>
      </c>
      <c r="AD26" s="723">
        <f t="shared" si="43"/>
        <v>0</v>
      </c>
      <c r="AE26" s="562">
        <f t="shared" si="43"/>
        <v>0</v>
      </c>
      <c r="AF26" s="723">
        <f t="shared" si="43"/>
        <v>0</v>
      </c>
      <c r="AG26" s="723">
        <f t="shared" si="43"/>
        <v>0</v>
      </c>
      <c r="AH26" s="724">
        <f t="shared" si="43"/>
        <v>0</v>
      </c>
      <c r="AI26" s="723">
        <f t="shared" si="43"/>
        <v>0</v>
      </c>
      <c r="AJ26" s="721">
        <f t="shared" si="43"/>
        <v>0</v>
      </c>
      <c r="AK26" s="722">
        <f t="shared" si="43"/>
        <v>0</v>
      </c>
      <c r="AL26" s="723">
        <f t="shared" si="43"/>
        <v>0</v>
      </c>
      <c r="AM26" s="562">
        <f t="shared" si="43"/>
        <v>0</v>
      </c>
      <c r="AN26" s="723">
        <f t="shared" si="43"/>
        <v>0</v>
      </c>
      <c r="AO26" s="723">
        <f t="shared" si="43"/>
        <v>0</v>
      </c>
      <c r="AP26" s="724">
        <f t="shared" si="43"/>
        <v>0</v>
      </c>
      <c r="AQ26" s="723">
        <f t="shared" si="43"/>
        <v>0</v>
      </c>
      <c r="AR26" s="721">
        <f t="shared" ref="AR26:BW26" si="44">IF(AND(AR12&gt;=$J$26,AR12&lt;$K$26),"*",0)</f>
        <v>0</v>
      </c>
      <c r="AS26" s="722">
        <f t="shared" si="44"/>
        <v>0</v>
      </c>
      <c r="AT26" s="723">
        <f t="shared" si="44"/>
        <v>0</v>
      </c>
      <c r="AU26" s="562">
        <f t="shared" si="44"/>
        <v>0</v>
      </c>
      <c r="AV26" s="723">
        <f t="shared" si="44"/>
        <v>0</v>
      </c>
      <c r="AW26" s="723">
        <f t="shared" si="44"/>
        <v>0</v>
      </c>
      <c r="AX26" s="724">
        <f t="shared" si="44"/>
        <v>0</v>
      </c>
      <c r="AY26" s="723">
        <f t="shared" si="44"/>
        <v>0</v>
      </c>
      <c r="AZ26" s="721">
        <f t="shared" si="44"/>
        <v>0</v>
      </c>
      <c r="BA26" s="722">
        <f t="shared" si="44"/>
        <v>0</v>
      </c>
      <c r="BB26" s="723">
        <f t="shared" si="44"/>
        <v>0</v>
      </c>
      <c r="BC26" s="562">
        <f t="shared" si="44"/>
        <v>0</v>
      </c>
      <c r="BD26" s="723">
        <f t="shared" si="44"/>
        <v>0</v>
      </c>
      <c r="BE26" s="723">
        <f t="shared" si="44"/>
        <v>0</v>
      </c>
      <c r="BF26" s="724">
        <f t="shared" si="44"/>
        <v>0</v>
      </c>
      <c r="BG26" s="723">
        <f t="shared" si="44"/>
        <v>0</v>
      </c>
      <c r="BH26" s="721">
        <f t="shared" si="44"/>
        <v>0</v>
      </c>
      <c r="BI26" s="722">
        <f t="shared" si="44"/>
        <v>0</v>
      </c>
      <c r="BJ26" s="723">
        <f t="shared" si="44"/>
        <v>0</v>
      </c>
      <c r="BK26" s="562">
        <f t="shared" si="44"/>
        <v>0</v>
      </c>
      <c r="BL26" s="723">
        <f t="shared" si="44"/>
        <v>0</v>
      </c>
      <c r="BM26" s="723">
        <f t="shared" si="44"/>
        <v>0</v>
      </c>
      <c r="BN26" s="724">
        <f t="shared" si="44"/>
        <v>0</v>
      </c>
      <c r="BO26" s="723">
        <f t="shared" si="44"/>
        <v>0</v>
      </c>
      <c r="BP26" s="721">
        <f t="shared" si="44"/>
        <v>0</v>
      </c>
      <c r="BQ26" s="722">
        <f t="shared" si="44"/>
        <v>0</v>
      </c>
      <c r="BR26" s="723">
        <f t="shared" si="44"/>
        <v>0</v>
      </c>
      <c r="BS26" s="562">
        <f t="shared" si="44"/>
        <v>0</v>
      </c>
      <c r="BT26" s="723">
        <f t="shared" si="44"/>
        <v>0</v>
      </c>
      <c r="BU26" s="723">
        <f t="shared" si="44"/>
        <v>0</v>
      </c>
      <c r="BV26" s="724">
        <f t="shared" si="44"/>
        <v>0</v>
      </c>
      <c r="BW26" s="723">
        <f t="shared" si="44"/>
        <v>0</v>
      </c>
      <c r="BX26" s="721">
        <f t="shared" ref="BX26:CM26" si="45">IF(AND(BX12&gt;=$J$26,BX12&lt;$K$26),"*",0)</f>
        <v>0</v>
      </c>
      <c r="BY26" s="722">
        <f t="shared" si="45"/>
        <v>0</v>
      </c>
      <c r="BZ26" s="723">
        <f t="shared" si="45"/>
        <v>0</v>
      </c>
      <c r="CA26" s="562">
        <f t="shared" si="45"/>
        <v>0</v>
      </c>
      <c r="CB26" s="723">
        <f t="shared" si="45"/>
        <v>0</v>
      </c>
      <c r="CC26" s="723">
        <f t="shared" si="45"/>
        <v>0</v>
      </c>
      <c r="CD26" s="541">
        <f t="shared" si="45"/>
        <v>0</v>
      </c>
      <c r="CE26" s="539">
        <f t="shared" si="45"/>
        <v>0</v>
      </c>
      <c r="CF26" s="537">
        <f t="shared" si="45"/>
        <v>0</v>
      </c>
      <c r="CG26" s="538">
        <f t="shared" si="45"/>
        <v>0</v>
      </c>
      <c r="CH26" s="539">
        <f t="shared" si="45"/>
        <v>0</v>
      </c>
      <c r="CI26" s="540">
        <f t="shared" si="45"/>
        <v>0</v>
      </c>
      <c r="CJ26" s="539">
        <f t="shared" si="45"/>
        <v>0</v>
      </c>
      <c r="CK26" s="539">
        <f t="shared" si="45"/>
        <v>0</v>
      </c>
      <c r="CL26" s="541">
        <f t="shared" si="45"/>
        <v>0</v>
      </c>
      <c r="CM26" s="539">
        <f t="shared" si="45"/>
        <v>0</v>
      </c>
      <c r="CN26" s="1128">
        <f t="shared" si="4"/>
        <v>0</v>
      </c>
      <c r="CO26" s="1129"/>
      <c r="CP26" s="1123">
        <f>IF(CN26=0,0,LOOKUP(CN26,ﾃﾞｰﾀ入力!$AR$13:'ﾃﾞｰﾀ入力'!$AR$34,ﾃﾞｰﾀ入力!$AS$13:'ﾃﾞｰﾀ入力'!$AS$34))</f>
        <v>0</v>
      </c>
      <c r="CQ26" s="1123"/>
      <c r="CR26" s="294">
        <f t="shared" si="5"/>
        <v>0</v>
      </c>
      <c r="CS26" s="294">
        <f t="shared" si="6"/>
        <v>0</v>
      </c>
      <c r="CT26" s="294">
        <f t="shared" si="7"/>
        <v>0</v>
      </c>
      <c r="CU26" s="295">
        <f t="shared" si="12"/>
        <v>0</v>
      </c>
      <c r="CV26" s="296">
        <f>IF(H26=0,0,LOOKUP(H26,ﾃﾞｰﾀ入力!$C$3:'ﾃﾞｰﾀ入力'!$C$52,ﾃﾞｰﾀ入力!$E$3:'ﾃﾞｰﾀ入力'!$E$51))</f>
        <v>0</v>
      </c>
      <c r="CW26" s="297">
        <f>IF(H26=0,0,LOOKUP(H26,ﾃﾞｰﾀ入力!$C$3:'ﾃﾞｰﾀ入力'!$C$52,ﾃﾞｰﾀ入力!$F$3:'ﾃﾞｰﾀ入力'!$F$51))</f>
        <v>0</v>
      </c>
      <c r="CY26" s="69"/>
      <c r="CZ26" s="69"/>
      <c r="DA26" s="69"/>
    </row>
    <row r="27" spans="1:105" ht="22.5" customHeight="1">
      <c r="A27" s="443">
        <f t="shared" si="8"/>
        <v>14</v>
      </c>
      <c r="B27" s="269" t="str">
        <f>ｼﾌﾄ原本!C18</f>
        <v>I.N</v>
      </c>
      <c r="C27" s="780">
        <f>ｼﾌﾄ原本!AI18</f>
        <v>0</v>
      </c>
      <c r="D27" s="435">
        <f>IF(COUNTIF($H$14:$H$30,14),VLOOKUP(14,$H$14:$CU$30,3,FALSE),0)</f>
        <v>0</v>
      </c>
      <c r="E27" s="423">
        <f>IF(COUNTIF($H$14:$H$30,14),VLOOKUP(14,$H$14:$CU$30,4,FALSE),0)</f>
        <v>0</v>
      </c>
      <c r="F27" s="430">
        <f>IF(COUNTIF($H$14:$H$30,14),VLOOKUP(14,$H$14:$CU$30,92,FALSE),0)</f>
        <v>0</v>
      </c>
      <c r="G27" s="431">
        <f>IF(COUNTIF($H$14:$H$30,14),VLOOKUP(14,$H$14:$CW$30,94,FALSE),0)</f>
        <v>0</v>
      </c>
      <c r="H27" s="787"/>
      <c r="I27" s="874">
        <f>IF(H27=0,0,LOOKUP(H27,ﾃﾞｰﾀ入力!$C$3:'ﾃﾞｰﾀ入力'!$C$40,ﾃﾞｰﾀ入力!$D$3:'ﾃﾞｰﾀ入力'!$D$40))</f>
        <v>0</v>
      </c>
      <c r="J27" s="790"/>
      <c r="K27" s="791"/>
      <c r="L27" s="632">
        <f>IF(AND(L$12&gt;=$J$27,L$12&lt;$K$27),"*",0)</f>
        <v>0</v>
      </c>
      <c r="M27" s="626">
        <f>IF(AND(M$12&gt;=$J$27,M$12&lt;$K$27),"*",0)</f>
        <v>0</v>
      </c>
      <c r="N27" s="852">
        <f>IF(AND(N$12&gt;=$J$27,N$12&lt;$K$27),"*",0)</f>
        <v>0</v>
      </c>
      <c r="O27" s="853">
        <f>IF(AND(O$12&gt;=$J$27,O$12&lt;$K$27),"*",0)</f>
        <v>0</v>
      </c>
      <c r="P27" s="721">
        <f>IF(AND(P$12&gt;=$J$27,P$12&lt;$K$27),"*",0)</f>
        <v>0</v>
      </c>
      <c r="Q27" s="723">
        <f t="shared" ref="Q27:AV27" si="46">IF(AND(Q12&gt;=$J$27,Q12&lt;$K$27),"*",0)</f>
        <v>0</v>
      </c>
      <c r="R27" s="724">
        <f t="shared" si="46"/>
        <v>0</v>
      </c>
      <c r="S27" s="723">
        <f t="shared" si="46"/>
        <v>0</v>
      </c>
      <c r="T27" s="721">
        <f t="shared" si="46"/>
        <v>0</v>
      </c>
      <c r="U27" s="722">
        <f t="shared" si="46"/>
        <v>0</v>
      </c>
      <c r="V27" s="723">
        <f t="shared" si="46"/>
        <v>0</v>
      </c>
      <c r="W27" s="562">
        <f t="shared" si="46"/>
        <v>0</v>
      </c>
      <c r="X27" s="723">
        <f t="shared" si="46"/>
        <v>0</v>
      </c>
      <c r="Y27" s="723">
        <f t="shared" si="46"/>
        <v>0</v>
      </c>
      <c r="Z27" s="724">
        <f t="shared" si="46"/>
        <v>0</v>
      </c>
      <c r="AA27" s="723">
        <f t="shared" si="46"/>
        <v>0</v>
      </c>
      <c r="AB27" s="721">
        <f t="shared" si="46"/>
        <v>0</v>
      </c>
      <c r="AC27" s="722">
        <f t="shared" si="46"/>
        <v>0</v>
      </c>
      <c r="AD27" s="723">
        <f t="shared" si="46"/>
        <v>0</v>
      </c>
      <c r="AE27" s="562">
        <f t="shared" si="46"/>
        <v>0</v>
      </c>
      <c r="AF27" s="723">
        <f t="shared" si="46"/>
        <v>0</v>
      </c>
      <c r="AG27" s="723">
        <f t="shared" si="46"/>
        <v>0</v>
      </c>
      <c r="AH27" s="724">
        <f t="shared" si="46"/>
        <v>0</v>
      </c>
      <c r="AI27" s="723">
        <f t="shared" si="46"/>
        <v>0</v>
      </c>
      <c r="AJ27" s="721">
        <f t="shared" si="46"/>
        <v>0</v>
      </c>
      <c r="AK27" s="722">
        <f t="shared" si="46"/>
        <v>0</v>
      </c>
      <c r="AL27" s="723">
        <f t="shared" si="46"/>
        <v>0</v>
      </c>
      <c r="AM27" s="562">
        <f t="shared" si="46"/>
        <v>0</v>
      </c>
      <c r="AN27" s="723">
        <f t="shared" si="46"/>
        <v>0</v>
      </c>
      <c r="AO27" s="723">
        <f t="shared" si="46"/>
        <v>0</v>
      </c>
      <c r="AP27" s="724">
        <f t="shared" si="46"/>
        <v>0</v>
      </c>
      <c r="AQ27" s="723">
        <f t="shared" si="46"/>
        <v>0</v>
      </c>
      <c r="AR27" s="721">
        <f t="shared" si="46"/>
        <v>0</v>
      </c>
      <c r="AS27" s="722">
        <f t="shared" si="46"/>
        <v>0</v>
      </c>
      <c r="AT27" s="723">
        <f t="shared" si="46"/>
        <v>0</v>
      </c>
      <c r="AU27" s="562">
        <f t="shared" si="46"/>
        <v>0</v>
      </c>
      <c r="AV27" s="723">
        <f t="shared" si="46"/>
        <v>0</v>
      </c>
      <c r="AW27" s="723">
        <f t="shared" ref="AW27:CB27" si="47">IF(AND(AW12&gt;=$J$27,AW12&lt;$K$27),"*",0)</f>
        <v>0</v>
      </c>
      <c r="AX27" s="724">
        <f t="shared" si="47"/>
        <v>0</v>
      </c>
      <c r="AY27" s="723">
        <f t="shared" si="47"/>
        <v>0</v>
      </c>
      <c r="AZ27" s="721">
        <f t="shared" si="47"/>
        <v>0</v>
      </c>
      <c r="BA27" s="722">
        <f t="shared" si="47"/>
        <v>0</v>
      </c>
      <c r="BB27" s="723">
        <f t="shared" si="47"/>
        <v>0</v>
      </c>
      <c r="BC27" s="562">
        <f t="shared" si="47"/>
        <v>0</v>
      </c>
      <c r="BD27" s="723">
        <f t="shared" si="47"/>
        <v>0</v>
      </c>
      <c r="BE27" s="723">
        <f t="shared" si="47"/>
        <v>0</v>
      </c>
      <c r="BF27" s="724">
        <f t="shared" si="47"/>
        <v>0</v>
      </c>
      <c r="BG27" s="723">
        <f t="shared" si="47"/>
        <v>0</v>
      </c>
      <c r="BH27" s="721">
        <f t="shared" si="47"/>
        <v>0</v>
      </c>
      <c r="BI27" s="722">
        <f t="shared" si="47"/>
        <v>0</v>
      </c>
      <c r="BJ27" s="723">
        <f t="shared" si="47"/>
        <v>0</v>
      </c>
      <c r="BK27" s="562">
        <f t="shared" si="47"/>
        <v>0</v>
      </c>
      <c r="BL27" s="723">
        <f t="shared" si="47"/>
        <v>0</v>
      </c>
      <c r="BM27" s="723">
        <f t="shared" si="47"/>
        <v>0</v>
      </c>
      <c r="BN27" s="724">
        <f t="shared" si="47"/>
        <v>0</v>
      </c>
      <c r="BO27" s="723">
        <f t="shared" si="47"/>
        <v>0</v>
      </c>
      <c r="BP27" s="721">
        <f t="shared" si="47"/>
        <v>0</v>
      </c>
      <c r="BQ27" s="538">
        <f t="shared" si="47"/>
        <v>0</v>
      </c>
      <c r="BR27" s="539">
        <f t="shared" si="47"/>
        <v>0</v>
      </c>
      <c r="BS27" s="540">
        <f t="shared" si="47"/>
        <v>0</v>
      </c>
      <c r="BT27" s="539">
        <f t="shared" si="47"/>
        <v>0</v>
      </c>
      <c r="BU27" s="539">
        <f t="shared" si="47"/>
        <v>0</v>
      </c>
      <c r="BV27" s="541">
        <f t="shared" si="47"/>
        <v>0</v>
      </c>
      <c r="BW27" s="539">
        <f t="shared" si="47"/>
        <v>0</v>
      </c>
      <c r="BX27" s="537">
        <f t="shared" si="47"/>
        <v>0</v>
      </c>
      <c r="BY27" s="538">
        <f t="shared" si="47"/>
        <v>0</v>
      </c>
      <c r="BZ27" s="539">
        <f t="shared" si="47"/>
        <v>0</v>
      </c>
      <c r="CA27" s="540">
        <f t="shared" si="47"/>
        <v>0</v>
      </c>
      <c r="CB27" s="539">
        <f t="shared" si="47"/>
        <v>0</v>
      </c>
      <c r="CC27" s="539">
        <f t="shared" ref="CC27:CM27" si="48">IF(AND(CC12&gt;=$J$27,CC12&lt;$K$27),"*",0)</f>
        <v>0</v>
      </c>
      <c r="CD27" s="541">
        <f t="shared" si="48"/>
        <v>0</v>
      </c>
      <c r="CE27" s="539">
        <f t="shared" si="48"/>
        <v>0</v>
      </c>
      <c r="CF27" s="537">
        <f t="shared" si="48"/>
        <v>0</v>
      </c>
      <c r="CG27" s="538">
        <f t="shared" si="48"/>
        <v>0</v>
      </c>
      <c r="CH27" s="539">
        <f t="shared" si="48"/>
        <v>0</v>
      </c>
      <c r="CI27" s="540">
        <f t="shared" si="48"/>
        <v>0</v>
      </c>
      <c r="CJ27" s="539">
        <f t="shared" si="48"/>
        <v>0</v>
      </c>
      <c r="CK27" s="539">
        <f t="shared" si="48"/>
        <v>0</v>
      </c>
      <c r="CL27" s="541">
        <f t="shared" si="48"/>
        <v>0</v>
      </c>
      <c r="CM27" s="539">
        <f t="shared" si="48"/>
        <v>0</v>
      </c>
      <c r="CN27" s="1128">
        <f t="shared" si="4"/>
        <v>0</v>
      </c>
      <c r="CO27" s="1129"/>
      <c r="CP27" s="1123">
        <f>IF(CN27=0,0,LOOKUP(CN27,ﾃﾞｰﾀ入力!$AR$13:'ﾃﾞｰﾀ入力'!$AR$34,ﾃﾞｰﾀ入力!$AS$13:'ﾃﾞｰﾀ入力'!$AS$34))</f>
        <v>0</v>
      </c>
      <c r="CQ27" s="1123"/>
      <c r="CR27" s="294">
        <f t="shared" si="5"/>
        <v>0</v>
      </c>
      <c r="CS27" s="294">
        <f t="shared" si="6"/>
        <v>0</v>
      </c>
      <c r="CT27" s="294">
        <f t="shared" si="7"/>
        <v>0</v>
      </c>
      <c r="CU27" s="295">
        <f t="shared" si="12"/>
        <v>0</v>
      </c>
      <c r="CV27" s="296">
        <f>IF(H27=0,0,LOOKUP(H27,ﾃﾞｰﾀ入力!$C$3:'ﾃﾞｰﾀ入力'!$C$52,ﾃﾞｰﾀ入力!$E$3:'ﾃﾞｰﾀ入力'!$E$51))</f>
        <v>0</v>
      </c>
      <c r="CW27" s="297">
        <f>IF(H27=0,0,LOOKUP(H27,ﾃﾞｰﾀ入力!$C$3:'ﾃﾞｰﾀ入力'!$C$52,ﾃﾞｰﾀ入力!$F$3:'ﾃﾞｰﾀ入力'!$F$51))</f>
        <v>0</v>
      </c>
      <c r="CY27" s="69"/>
      <c r="CZ27" s="69"/>
      <c r="DA27" s="69"/>
    </row>
    <row r="28" spans="1:105" ht="22.5" customHeight="1">
      <c r="A28" s="443">
        <f t="shared" si="8"/>
        <v>15</v>
      </c>
      <c r="B28" s="269" t="str">
        <f>ｼﾌﾄ原本!C19</f>
        <v>W.M</v>
      </c>
      <c r="C28" s="780">
        <f>ｼﾌﾄ原本!AI19</f>
        <v>0</v>
      </c>
      <c r="D28" s="435">
        <f>IF(COUNTIF($H$14:$H$30,15),VLOOKUP(15,$H$14:$CU$30,3,FALSE),0)</f>
        <v>0</v>
      </c>
      <c r="E28" s="423">
        <f>IF(COUNTIF($H$14:$H$30,15),VLOOKUP(15,$H$14:$CU$30,4,FALSE),0)</f>
        <v>0</v>
      </c>
      <c r="F28" s="426">
        <f>IF(COUNTIF($H$14:$H$30,15),VLOOKUP(15,$H$14:$CU$30,92,FALSE),0)</f>
        <v>0</v>
      </c>
      <c r="G28" s="436">
        <f>IF(COUNTIF($H$14:$H$30,15),VLOOKUP(15,$H$14:$CW$30,94,FALSE),0)</f>
        <v>0</v>
      </c>
      <c r="H28" s="787"/>
      <c r="I28" s="874">
        <f>IF(H28=0,0,LOOKUP(H28,ﾃﾞｰﾀ入力!$C$3:'ﾃﾞｰﾀ入力'!$C$40,ﾃﾞｰﾀ入力!$D$3:'ﾃﾞｰﾀ入力'!$D$40))</f>
        <v>0</v>
      </c>
      <c r="J28" s="794"/>
      <c r="K28" s="795"/>
      <c r="L28" s="632">
        <f t="shared" ref="L28:AQ28" si="49">IF(AND(L$12&gt;=$J$28,L$12&lt;$K$28),"*",0)</f>
        <v>0</v>
      </c>
      <c r="M28" s="626">
        <f t="shared" si="49"/>
        <v>0</v>
      </c>
      <c r="N28" s="627">
        <f t="shared" si="49"/>
        <v>0</v>
      </c>
      <c r="O28" s="628">
        <f t="shared" si="49"/>
        <v>0</v>
      </c>
      <c r="P28" s="537">
        <f t="shared" si="49"/>
        <v>0</v>
      </c>
      <c r="Q28" s="539">
        <f t="shared" si="49"/>
        <v>0</v>
      </c>
      <c r="R28" s="541">
        <f t="shared" si="49"/>
        <v>0</v>
      </c>
      <c r="S28" s="539">
        <f t="shared" si="49"/>
        <v>0</v>
      </c>
      <c r="T28" s="537">
        <f t="shared" si="49"/>
        <v>0</v>
      </c>
      <c r="U28" s="538">
        <f t="shared" si="49"/>
        <v>0</v>
      </c>
      <c r="V28" s="539">
        <f t="shared" si="49"/>
        <v>0</v>
      </c>
      <c r="W28" s="540">
        <f t="shared" si="49"/>
        <v>0</v>
      </c>
      <c r="X28" s="539">
        <f t="shared" si="49"/>
        <v>0</v>
      </c>
      <c r="Y28" s="539">
        <f t="shared" si="49"/>
        <v>0</v>
      </c>
      <c r="Z28" s="541">
        <f t="shared" si="49"/>
        <v>0</v>
      </c>
      <c r="AA28" s="539">
        <f t="shared" si="49"/>
        <v>0</v>
      </c>
      <c r="AB28" s="537">
        <f t="shared" si="49"/>
        <v>0</v>
      </c>
      <c r="AC28" s="538">
        <f t="shared" si="49"/>
        <v>0</v>
      </c>
      <c r="AD28" s="539">
        <f t="shared" si="49"/>
        <v>0</v>
      </c>
      <c r="AE28" s="540">
        <f t="shared" si="49"/>
        <v>0</v>
      </c>
      <c r="AF28" s="539">
        <f t="shared" si="49"/>
        <v>0</v>
      </c>
      <c r="AG28" s="539">
        <f t="shared" si="49"/>
        <v>0</v>
      </c>
      <c r="AH28" s="541">
        <f t="shared" si="49"/>
        <v>0</v>
      </c>
      <c r="AI28" s="539">
        <f t="shared" si="49"/>
        <v>0</v>
      </c>
      <c r="AJ28" s="537">
        <f t="shared" si="49"/>
        <v>0</v>
      </c>
      <c r="AK28" s="538">
        <f t="shared" si="49"/>
        <v>0</v>
      </c>
      <c r="AL28" s="539">
        <f t="shared" si="49"/>
        <v>0</v>
      </c>
      <c r="AM28" s="540">
        <f t="shared" si="49"/>
        <v>0</v>
      </c>
      <c r="AN28" s="539">
        <f t="shared" si="49"/>
        <v>0</v>
      </c>
      <c r="AO28" s="539">
        <f t="shared" si="49"/>
        <v>0</v>
      </c>
      <c r="AP28" s="541">
        <f t="shared" si="49"/>
        <v>0</v>
      </c>
      <c r="AQ28" s="539">
        <f t="shared" si="49"/>
        <v>0</v>
      </c>
      <c r="AR28" s="537">
        <f t="shared" ref="AR28:BW28" si="50">IF(AND(AR$12&gt;=$J$28,AR$12&lt;$K$28),"*",0)</f>
        <v>0</v>
      </c>
      <c r="AS28" s="538">
        <f t="shared" si="50"/>
        <v>0</v>
      </c>
      <c r="AT28" s="539">
        <f t="shared" si="50"/>
        <v>0</v>
      </c>
      <c r="AU28" s="540">
        <f t="shared" si="50"/>
        <v>0</v>
      </c>
      <c r="AV28" s="539">
        <f t="shared" si="50"/>
        <v>0</v>
      </c>
      <c r="AW28" s="539">
        <f t="shared" si="50"/>
        <v>0</v>
      </c>
      <c r="AX28" s="541">
        <f t="shared" si="50"/>
        <v>0</v>
      </c>
      <c r="AY28" s="539">
        <f t="shared" si="50"/>
        <v>0</v>
      </c>
      <c r="AZ28" s="537">
        <f t="shared" si="50"/>
        <v>0</v>
      </c>
      <c r="BA28" s="538">
        <f t="shared" si="50"/>
        <v>0</v>
      </c>
      <c r="BB28" s="539">
        <f t="shared" si="50"/>
        <v>0</v>
      </c>
      <c r="BC28" s="540">
        <f t="shared" si="50"/>
        <v>0</v>
      </c>
      <c r="BD28" s="539">
        <f t="shared" si="50"/>
        <v>0</v>
      </c>
      <c r="BE28" s="539">
        <f t="shared" si="50"/>
        <v>0</v>
      </c>
      <c r="BF28" s="541">
        <f t="shared" si="50"/>
        <v>0</v>
      </c>
      <c r="BG28" s="539">
        <f t="shared" si="50"/>
        <v>0</v>
      </c>
      <c r="BH28" s="537">
        <f t="shared" si="50"/>
        <v>0</v>
      </c>
      <c r="BI28" s="538">
        <f t="shared" si="50"/>
        <v>0</v>
      </c>
      <c r="BJ28" s="539">
        <f t="shared" si="50"/>
        <v>0</v>
      </c>
      <c r="BK28" s="540">
        <f t="shared" si="50"/>
        <v>0</v>
      </c>
      <c r="BL28" s="539">
        <f t="shared" si="50"/>
        <v>0</v>
      </c>
      <c r="BM28" s="539">
        <f t="shared" si="50"/>
        <v>0</v>
      </c>
      <c r="BN28" s="541">
        <f t="shared" si="50"/>
        <v>0</v>
      </c>
      <c r="BO28" s="539">
        <f t="shared" si="50"/>
        <v>0</v>
      </c>
      <c r="BP28" s="537">
        <f t="shared" si="50"/>
        <v>0</v>
      </c>
      <c r="BQ28" s="538">
        <f t="shared" si="50"/>
        <v>0</v>
      </c>
      <c r="BR28" s="539">
        <f t="shared" si="50"/>
        <v>0</v>
      </c>
      <c r="BS28" s="540">
        <f t="shared" si="50"/>
        <v>0</v>
      </c>
      <c r="BT28" s="539">
        <f t="shared" si="50"/>
        <v>0</v>
      </c>
      <c r="BU28" s="539">
        <f t="shared" si="50"/>
        <v>0</v>
      </c>
      <c r="BV28" s="541">
        <f t="shared" si="50"/>
        <v>0</v>
      </c>
      <c r="BW28" s="539">
        <f t="shared" si="50"/>
        <v>0</v>
      </c>
      <c r="BX28" s="537">
        <f t="shared" ref="BX28:CM28" si="51">IF(AND(BX$12&gt;=$J$28,BX$12&lt;$K$28),"*",0)</f>
        <v>0</v>
      </c>
      <c r="BY28" s="538">
        <f t="shared" si="51"/>
        <v>0</v>
      </c>
      <c r="BZ28" s="539">
        <f t="shared" si="51"/>
        <v>0</v>
      </c>
      <c r="CA28" s="540">
        <f t="shared" si="51"/>
        <v>0</v>
      </c>
      <c r="CB28" s="539">
        <f t="shared" si="51"/>
        <v>0</v>
      </c>
      <c r="CC28" s="539">
        <f t="shared" si="51"/>
        <v>0</v>
      </c>
      <c r="CD28" s="541">
        <f t="shared" si="51"/>
        <v>0</v>
      </c>
      <c r="CE28" s="539">
        <f t="shared" si="51"/>
        <v>0</v>
      </c>
      <c r="CF28" s="537">
        <f t="shared" si="51"/>
        <v>0</v>
      </c>
      <c r="CG28" s="538">
        <f t="shared" si="51"/>
        <v>0</v>
      </c>
      <c r="CH28" s="539">
        <f t="shared" si="51"/>
        <v>0</v>
      </c>
      <c r="CI28" s="540">
        <f t="shared" si="51"/>
        <v>0</v>
      </c>
      <c r="CJ28" s="539">
        <f t="shared" si="51"/>
        <v>0</v>
      </c>
      <c r="CK28" s="539">
        <f t="shared" si="51"/>
        <v>0</v>
      </c>
      <c r="CL28" s="541">
        <f t="shared" si="51"/>
        <v>0</v>
      </c>
      <c r="CM28" s="539">
        <f t="shared" si="51"/>
        <v>0</v>
      </c>
      <c r="CN28" s="1128">
        <f t="shared" si="4"/>
        <v>0</v>
      </c>
      <c r="CO28" s="1129"/>
      <c r="CP28" s="1123">
        <f>IF(CN28=0,0,LOOKUP(CN28,ﾃﾞｰﾀ入力!$AR$13:'ﾃﾞｰﾀ入力'!$AR$34,ﾃﾞｰﾀ入力!$AS$13:'ﾃﾞｰﾀ入力'!$AS$34))</f>
        <v>0</v>
      </c>
      <c r="CQ28" s="1123"/>
      <c r="CR28" s="294">
        <f t="shared" si="5"/>
        <v>0</v>
      </c>
      <c r="CS28" s="294">
        <f t="shared" si="6"/>
        <v>0</v>
      </c>
      <c r="CT28" s="294">
        <f t="shared" si="7"/>
        <v>0</v>
      </c>
      <c r="CU28" s="295">
        <f t="shared" si="12"/>
        <v>0</v>
      </c>
      <c r="CV28" s="296">
        <f>IF(H28=0,0,LOOKUP(H28,ﾃﾞｰﾀ入力!$C$3:'ﾃﾞｰﾀ入力'!$C$52,ﾃﾞｰﾀ入力!$E$3:'ﾃﾞｰﾀ入力'!$E$51))</f>
        <v>0</v>
      </c>
      <c r="CW28" s="297">
        <f>IF(H28=0,0,LOOKUP(H28,ﾃﾞｰﾀ入力!$C$3:'ﾃﾞｰﾀ入力'!$C$52,ﾃﾞｰﾀ入力!$F$3:'ﾃﾞｰﾀ入力'!$F$51))</f>
        <v>0</v>
      </c>
      <c r="CY28" s="69"/>
      <c r="CZ28" s="69"/>
      <c r="DA28" s="69"/>
    </row>
    <row r="29" spans="1:105" ht="22.5" customHeight="1">
      <c r="A29" s="443">
        <f t="shared" si="8"/>
        <v>16</v>
      </c>
      <c r="B29" s="269" t="str">
        <f>ｼﾌﾄ原本!C20</f>
        <v>Y.Y</v>
      </c>
      <c r="C29" s="780">
        <f>ｼﾌﾄ原本!AI20</f>
        <v>0</v>
      </c>
      <c r="D29" s="435">
        <f>IF(COUNTIF($H$14:$H$30,16),VLOOKUP(16,$H$14:$CU$30,3,FALSE),0)</f>
        <v>0</v>
      </c>
      <c r="E29" s="423">
        <f>IF(COUNTIF($H$14:$H$30,16),VLOOKUP(16,$H$14:$CU$30,4,FALSE),0)</f>
        <v>0</v>
      </c>
      <c r="F29" s="426">
        <f>IF(COUNTIF($H$14:$H$30,16),VLOOKUP(16,$H$14:$CU$30,92,FALSE),0)</f>
        <v>0</v>
      </c>
      <c r="G29" s="436">
        <f>IF(COUNTIF($H$14:$H$30,16),VLOOKUP(16,$H$14:$CW$30,94,FALSE),0)</f>
        <v>0</v>
      </c>
      <c r="H29" s="787"/>
      <c r="I29" s="874">
        <f>IF(H29=0,0,LOOKUP(H29,ﾃﾞｰﾀ入力!$C$3:'ﾃﾞｰﾀ入力'!$C$40,ﾃﾞｰﾀ入力!$D$3:'ﾃﾞｰﾀ入力'!$D$40))</f>
        <v>0</v>
      </c>
      <c r="J29" s="794"/>
      <c r="K29" s="795"/>
      <c r="L29" s="632">
        <f t="shared" ref="L29:AQ29" si="52">IF(AND(L$12&gt;=$J$29,L$12&lt;$K$29),"*",0)</f>
        <v>0</v>
      </c>
      <c r="M29" s="626">
        <f t="shared" si="52"/>
        <v>0</v>
      </c>
      <c r="N29" s="627">
        <f t="shared" si="52"/>
        <v>0</v>
      </c>
      <c r="O29" s="628">
        <f t="shared" si="52"/>
        <v>0</v>
      </c>
      <c r="P29" s="537">
        <f t="shared" si="52"/>
        <v>0</v>
      </c>
      <c r="Q29" s="539">
        <f t="shared" si="52"/>
        <v>0</v>
      </c>
      <c r="R29" s="541">
        <f t="shared" si="52"/>
        <v>0</v>
      </c>
      <c r="S29" s="539">
        <f t="shared" si="52"/>
        <v>0</v>
      </c>
      <c r="T29" s="537">
        <f t="shared" si="52"/>
        <v>0</v>
      </c>
      <c r="U29" s="538">
        <f t="shared" si="52"/>
        <v>0</v>
      </c>
      <c r="V29" s="539">
        <f t="shared" si="52"/>
        <v>0</v>
      </c>
      <c r="W29" s="540">
        <f t="shared" si="52"/>
        <v>0</v>
      </c>
      <c r="X29" s="539">
        <f t="shared" si="52"/>
        <v>0</v>
      </c>
      <c r="Y29" s="539">
        <f t="shared" si="52"/>
        <v>0</v>
      </c>
      <c r="Z29" s="541">
        <f t="shared" si="52"/>
        <v>0</v>
      </c>
      <c r="AA29" s="539">
        <f t="shared" si="52"/>
        <v>0</v>
      </c>
      <c r="AB29" s="537">
        <f t="shared" si="52"/>
        <v>0</v>
      </c>
      <c r="AC29" s="538">
        <f t="shared" si="52"/>
        <v>0</v>
      </c>
      <c r="AD29" s="539">
        <f t="shared" si="52"/>
        <v>0</v>
      </c>
      <c r="AE29" s="540">
        <f t="shared" si="52"/>
        <v>0</v>
      </c>
      <c r="AF29" s="539">
        <f t="shared" si="52"/>
        <v>0</v>
      </c>
      <c r="AG29" s="539">
        <f t="shared" si="52"/>
        <v>0</v>
      </c>
      <c r="AH29" s="541">
        <f t="shared" si="52"/>
        <v>0</v>
      </c>
      <c r="AI29" s="539">
        <f t="shared" si="52"/>
        <v>0</v>
      </c>
      <c r="AJ29" s="537">
        <f t="shared" si="52"/>
        <v>0</v>
      </c>
      <c r="AK29" s="538">
        <f t="shared" si="52"/>
        <v>0</v>
      </c>
      <c r="AL29" s="539">
        <f t="shared" si="52"/>
        <v>0</v>
      </c>
      <c r="AM29" s="540">
        <f t="shared" si="52"/>
        <v>0</v>
      </c>
      <c r="AN29" s="539">
        <f t="shared" si="52"/>
        <v>0</v>
      </c>
      <c r="AO29" s="539">
        <f t="shared" si="52"/>
        <v>0</v>
      </c>
      <c r="AP29" s="541">
        <f t="shared" si="52"/>
        <v>0</v>
      </c>
      <c r="AQ29" s="539">
        <f t="shared" si="52"/>
        <v>0</v>
      </c>
      <c r="AR29" s="537">
        <f t="shared" ref="AR29:BW29" si="53">IF(AND(AR$12&gt;=$J$29,AR$12&lt;$K$29),"*",0)</f>
        <v>0</v>
      </c>
      <c r="AS29" s="538">
        <f t="shared" si="53"/>
        <v>0</v>
      </c>
      <c r="AT29" s="539">
        <f t="shared" si="53"/>
        <v>0</v>
      </c>
      <c r="AU29" s="540">
        <f t="shared" si="53"/>
        <v>0</v>
      </c>
      <c r="AV29" s="539">
        <f t="shared" si="53"/>
        <v>0</v>
      </c>
      <c r="AW29" s="539">
        <f t="shared" si="53"/>
        <v>0</v>
      </c>
      <c r="AX29" s="541">
        <f t="shared" si="53"/>
        <v>0</v>
      </c>
      <c r="AY29" s="539">
        <f t="shared" si="53"/>
        <v>0</v>
      </c>
      <c r="AZ29" s="537">
        <f t="shared" si="53"/>
        <v>0</v>
      </c>
      <c r="BA29" s="538">
        <f t="shared" si="53"/>
        <v>0</v>
      </c>
      <c r="BB29" s="539">
        <f t="shared" si="53"/>
        <v>0</v>
      </c>
      <c r="BC29" s="540">
        <f t="shared" si="53"/>
        <v>0</v>
      </c>
      <c r="BD29" s="539">
        <f t="shared" si="53"/>
        <v>0</v>
      </c>
      <c r="BE29" s="539">
        <f t="shared" si="53"/>
        <v>0</v>
      </c>
      <c r="BF29" s="541">
        <f t="shared" si="53"/>
        <v>0</v>
      </c>
      <c r="BG29" s="539">
        <f t="shared" si="53"/>
        <v>0</v>
      </c>
      <c r="BH29" s="537">
        <f t="shared" si="53"/>
        <v>0</v>
      </c>
      <c r="BI29" s="538">
        <f t="shared" si="53"/>
        <v>0</v>
      </c>
      <c r="BJ29" s="539">
        <f t="shared" si="53"/>
        <v>0</v>
      </c>
      <c r="BK29" s="540">
        <f t="shared" si="53"/>
        <v>0</v>
      </c>
      <c r="BL29" s="539">
        <f t="shared" si="53"/>
        <v>0</v>
      </c>
      <c r="BM29" s="539">
        <f t="shared" si="53"/>
        <v>0</v>
      </c>
      <c r="BN29" s="541">
        <f t="shared" si="53"/>
        <v>0</v>
      </c>
      <c r="BO29" s="539">
        <f t="shared" si="53"/>
        <v>0</v>
      </c>
      <c r="BP29" s="537">
        <f t="shared" si="53"/>
        <v>0</v>
      </c>
      <c r="BQ29" s="538">
        <f t="shared" si="53"/>
        <v>0</v>
      </c>
      <c r="BR29" s="539">
        <f t="shared" si="53"/>
        <v>0</v>
      </c>
      <c r="BS29" s="540">
        <f t="shared" si="53"/>
        <v>0</v>
      </c>
      <c r="BT29" s="539">
        <f t="shared" si="53"/>
        <v>0</v>
      </c>
      <c r="BU29" s="539">
        <f t="shared" si="53"/>
        <v>0</v>
      </c>
      <c r="BV29" s="541">
        <f t="shared" si="53"/>
        <v>0</v>
      </c>
      <c r="BW29" s="539">
        <f t="shared" si="53"/>
        <v>0</v>
      </c>
      <c r="BX29" s="537">
        <f t="shared" ref="BX29:CM29" si="54">IF(AND(BX$12&gt;=$J$29,BX$12&lt;$K$29),"*",0)</f>
        <v>0</v>
      </c>
      <c r="BY29" s="538">
        <f t="shared" si="54"/>
        <v>0</v>
      </c>
      <c r="BZ29" s="539">
        <f t="shared" si="54"/>
        <v>0</v>
      </c>
      <c r="CA29" s="540">
        <f t="shared" si="54"/>
        <v>0</v>
      </c>
      <c r="CB29" s="539">
        <f t="shared" si="54"/>
        <v>0</v>
      </c>
      <c r="CC29" s="539">
        <f t="shared" si="54"/>
        <v>0</v>
      </c>
      <c r="CD29" s="541">
        <f t="shared" si="54"/>
        <v>0</v>
      </c>
      <c r="CE29" s="539">
        <f t="shared" si="54"/>
        <v>0</v>
      </c>
      <c r="CF29" s="537">
        <f t="shared" si="54"/>
        <v>0</v>
      </c>
      <c r="CG29" s="538">
        <f t="shared" si="54"/>
        <v>0</v>
      </c>
      <c r="CH29" s="539">
        <f t="shared" si="54"/>
        <v>0</v>
      </c>
      <c r="CI29" s="540">
        <f t="shared" si="54"/>
        <v>0</v>
      </c>
      <c r="CJ29" s="539">
        <f t="shared" si="54"/>
        <v>0</v>
      </c>
      <c r="CK29" s="539">
        <f t="shared" si="54"/>
        <v>0</v>
      </c>
      <c r="CL29" s="541">
        <f t="shared" si="54"/>
        <v>0</v>
      </c>
      <c r="CM29" s="539">
        <f t="shared" si="54"/>
        <v>0</v>
      </c>
      <c r="CN29" s="1128">
        <f t="shared" si="4"/>
        <v>0</v>
      </c>
      <c r="CO29" s="1129"/>
      <c r="CP29" s="1123">
        <f>IF(CN29=0,0,LOOKUP(CN29,ﾃﾞｰﾀ入力!$AR$13:'ﾃﾞｰﾀ入力'!$AR$34,ﾃﾞｰﾀ入力!$AS$13:'ﾃﾞｰﾀ入力'!$AS$34))</f>
        <v>0</v>
      </c>
      <c r="CQ29" s="1123"/>
      <c r="CR29" s="294">
        <f t="shared" si="5"/>
        <v>0</v>
      </c>
      <c r="CS29" s="294">
        <f t="shared" si="6"/>
        <v>0</v>
      </c>
      <c r="CT29" s="294">
        <f t="shared" si="7"/>
        <v>0</v>
      </c>
      <c r="CU29" s="295">
        <f t="shared" si="12"/>
        <v>0</v>
      </c>
      <c r="CV29" s="296">
        <f>IF(H29=0,0,LOOKUP(H29,ﾃﾞｰﾀ入力!$C$3:'ﾃﾞｰﾀ入力'!$C$52,ﾃﾞｰﾀ入力!$E$3:'ﾃﾞｰﾀ入力'!$E$51))</f>
        <v>0</v>
      </c>
      <c r="CW29" s="297">
        <f>IF(H29=0,0,LOOKUP(H29,ﾃﾞｰﾀ入力!$C$3:'ﾃﾞｰﾀ入力'!$C$52,ﾃﾞｰﾀ入力!$F$3:'ﾃﾞｰﾀ入力'!$F$51))</f>
        <v>0</v>
      </c>
      <c r="CY29" s="69"/>
      <c r="CZ29" s="69"/>
      <c r="DA29" s="69"/>
    </row>
    <row r="30" spans="1:105" ht="22.5" customHeight="1" thickBot="1">
      <c r="A30" s="443">
        <f t="shared" si="8"/>
        <v>17</v>
      </c>
      <c r="B30" s="269" t="str">
        <f>ｼﾌﾄ原本!C21</f>
        <v>S.U</v>
      </c>
      <c r="C30" s="780">
        <f>ｼﾌﾄ原本!AI21</f>
        <v>0</v>
      </c>
      <c r="D30" s="435">
        <f>IF(COUNTIF($H$14:$H$30,17),VLOOKUP(17,$H$14:$CU$30,3,FALSE),0)</f>
        <v>0</v>
      </c>
      <c r="E30" s="423">
        <f>IF(COUNTIF($H$14:$H$30,17),VLOOKUP(17,$H$14:$CU$30,4,FALSE),0)</f>
        <v>0</v>
      </c>
      <c r="F30" s="426">
        <f>IF(COUNTIF($H$14:$H$30,17),VLOOKUP(17,$H$14:$CU$30,92,FALSE),0)</f>
        <v>0</v>
      </c>
      <c r="G30" s="436">
        <f>IF(COUNTIF($H$14:$H$30,17),VLOOKUP(17,$H$14:$CW$30,94,FALSE),0)</f>
        <v>0</v>
      </c>
      <c r="H30" s="787"/>
      <c r="I30" s="875">
        <f>IF(H30=0,0,LOOKUP(H30,ﾃﾞｰﾀ入力!$C$3:'ﾃﾞｰﾀ入力'!$C$40,ﾃﾞｰﾀ入力!$D$3:'ﾃﾞｰﾀ入力'!$D$40))</f>
        <v>0</v>
      </c>
      <c r="J30" s="796"/>
      <c r="K30" s="797"/>
      <c r="L30" s="657">
        <f t="shared" ref="L30:AQ30" si="55">IF(AND(L12&gt;=$J$30,L12&lt;$K$30),"*",0)</f>
        <v>0</v>
      </c>
      <c r="M30" s="658">
        <f t="shared" si="55"/>
        <v>0</v>
      </c>
      <c r="N30" s="659">
        <f t="shared" si="55"/>
        <v>0</v>
      </c>
      <c r="O30" s="660">
        <f t="shared" si="55"/>
        <v>0</v>
      </c>
      <c r="P30" s="552">
        <f t="shared" si="55"/>
        <v>0</v>
      </c>
      <c r="Q30" s="651">
        <f t="shared" si="55"/>
        <v>0</v>
      </c>
      <c r="R30" s="652">
        <f t="shared" si="55"/>
        <v>0</v>
      </c>
      <c r="S30" s="651">
        <f t="shared" si="55"/>
        <v>0</v>
      </c>
      <c r="T30" s="653">
        <f t="shared" si="55"/>
        <v>0</v>
      </c>
      <c r="U30" s="654">
        <f t="shared" si="55"/>
        <v>0</v>
      </c>
      <c r="V30" s="651">
        <f t="shared" si="55"/>
        <v>0</v>
      </c>
      <c r="W30" s="650">
        <f t="shared" si="55"/>
        <v>0</v>
      </c>
      <c r="X30" s="651">
        <f t="shared" si="55"/>
        <v>0</v>
      </c>
      <c r="Y30" s="651">
        <f t="shared" si="55"/>
        <v>0</v>
      </c>
      <c r="Z30" s="652">
        <f t="shared" si="55"/>
        <v>0</v>
      </c>
      <c r="AA30" s="651">
        <f t="shared" si="55"/>
        <v>0</v>
      </c>
      <c r="AB30" s="653">
        <f t="shared" si="55"/>
        <v>0</v>
      </c>
      <c r="AC30" s="654">
        <f t="shared" si="55"/>
        <v>0</v>
      </c>
      <c r="AD30" s="651">
        <f t="shared" si="55"/>
        <v>0</v>
      </c>
      <c r="AE30" s="650">
        <f t="shared" si="55"/>
        <v>0</v>
      </c>
      <c r="AF30" s="651">
        <f t="shared" si="55"/>
        <v>0</v>
      </c>
      <c r="AG30" s="651">
        <f t="shared" si="55"/>
        <v>0</v>
      </c>
      <c r="AH30" s="652">
        <f t="shared" si="55"/>
        <v>0</v>
      </c>
      <c r="AI30" s="651">
        <f t="shared" si="55"/>
        <v>0</v>
      </c>
      <c r="AJ30" s="653">
        <f t="shared" si="55"/>
        <v>0</v>
      </c>
      <c r="AK30" s="654">
        <f t="shared" si="55"/>
        <v>0</v>
      </c>
      <c r="AL30" s="651">
        <f t="shared" si="55"/>
        <v>0</v>
      </c>
      <c r="AM30" s="650">
        <f t="shared" si="55"/>
        <v>0</v>
      </c>
      <c r="AN30" s="651">
        <f t="shared" si="55"/>
        <v>0</v>
      </c>
      <c r="AO30" s="651">
        <f t="shared" si="55"/>
        <v>0</v>
      </c>
      <c r="AP30" s="652">
        <f t="shared" si="55"/>
        <v>0</v>
      </c>
      <c r="AQ30" s="651">
        <f t="shared" si="55"/>
        <v>0</v>
      </c>
      <c r="AR30" s="653">
        <f t="shared" ref="AR30:BW30" si="56">IF(AND(AR12&gt;=$J$30,AR12&lt;$K$30),"*",0)</f>
        <v>0</v>
      </c>
      <c r="AS30" s="654">
        <f t="shared" si="56"/>
        <v>0</v>
      </c>
      <c r="AT30" s="651">
        <f t="shared" si="56"/>
        <v>0</v>
      </c>
      <c r="AU30" s="650">
        <f t="shared" si="56"/>
        <v>0</v>
      </c>
      <c r="AV30" s="651">
        <f t="shared" si="56"/>
        <v>0</v>
      </c>
      <c r="AW30" s="651">
        <f t="shared" si="56"/>
        <v>0</v>
      </c>
      <c r="AX30" s="652">
        <f t="shared" si="56"/>
        <v>0</v>
      </c>
      <c r="AY30" s="651">
        <f t="shared" si="56"/>
        <v>0</v>
      </c>
      <c r="AZ30" s="653">
        <f t="shared" si="56"/>
        <v>0</v>
      </c>
      <c r="BA30" s="654">
        <f t="shared" si="56"/>
        <v>0</v>
      </c>
      <c r="BB30" s="651">
        <f t="shared" si="56"/>
        <v>0</v>
      </c>
      <c r="BC30" s="650">
        <f t="shared" si="56"/>
        <v>0</v>
      </c>
      <c r="BD30" s="651">
        <f t="shared" si="56"/>
        <v>0</v>
      </c>
      <c r="BE30" s="651">
        <f t="shared" si="56"/>
        <v>0</v>
      </c>
      <c r="BF30" s="652">
        <f t="shared" si="56"/>
        <v>0</v>
      </c>
      <c r="BG30" s="651">
        <f t="shared" si="56"/>
        <v>0</v>
      </c>
      <c r="BH30" s="653">
        <f t="shared" si="56"/>
        <v>0</v>
      </c>
      <c r="BI30" s="654">
        <f t="shared" si="56"/>
        <v>0</v>
      </c>
      <c r="BJ30" s="651">
        <f t="shared" si="56"/>
        <v>0</v>
      </c>
      <c r="BK30" s="650">
        <f t="shared" si="56"/>
        <v>0</v>
      </c>
      <c r="BL30" s="651">
        <f t="shared" si="56"/>
        <v>0</v>
      </c>
      <c r="BM30" s="651">
        <f t="shared" si="56"/>
        <v>0</v>
      </c>
      <c r="BN30" s="652">
        <f t="shared" si="56"/>
        <v>0</v>
      </c>
      <c r="BO30" s="651">
        <f t="shared" si="56"/>
        <v>0</v>
      </c>
      <c r="BP30" s="653">
        <f t="shared" si="56"/>
        <v>0</v>
      </c>
      <c r="BQ30" s="654">
        <f t="shared" si="56"/>
        <v>0</v>
      </c>
      <c r="BR30" s="651">
        <f t="shared" si="56"/>
        <v>0</v>
      </c>
      <c r="BS30" s="650">
        <f t="shared" si="56"/>
        <v>0</v>
      </c>
      <c r="BT30" s="651">
        <f t="shared" si="56"/>
        <v>0</v>
      </c>
      <c r="BU30" s="651">
        <f t="shared" si="56"/>
        <v>0</v>
      </c>
      <c r="BV30" s="652">
        <f t="shared" si="56"/>
        <v>0</v>
      </c>
      <c r="BW30" s="651">
        <f t="shared" si="56"/>
        <v>0</v>
      </c>
      <c r="BX30" s="653">
        <f t="shared" ref="BX30:CM30" si="57">IF(AND(BX12&gt;=$J$30,BX12&lt;$K$30),"*",0)</f>
        <v>0</v>
      </c>
      <c r="BY30" s="654">
        <f t="shared" si="57"/>
        <v>0</v>
      </c>
      <c r="BZ30" s="651">
        <f t="shared" si="57"/>
        <v>0</v>
      </c>
      <c r="CA30" s="650">
        <f t="shared" si="57"/>
        <v>0</v>
      </c>
      <c r="CB30" s="651">
        <f t="shared" si="57"/>
        <v>0</v>
      </c>
      <c r="CC30" s="651">
        <f t="shared" si="57"/>
        <v>0</v>
      </c>
      <c r="CD30" s="652">
        <f t="shared" si="57"/>
        <v>0</v>
      </c>
      <c r="CE30" s="651">
        <f t="shared" si="57"/>
        <v>0</v>
      </c>
      <c r="CF30" s="653">
        <f t="shared" si="57"/>
        <v>0</v>
      </c>
      <c r="CG30" s="654">
        <f t="shared" si="57"/>
        <v>0</v>
      </c>
      <c r="CH30" s="651">
        <f t="shared" si="57"/>
        <v>0</v>
      </c>
      <c r="CI30" s="650">
        <f t="shared" si="57"/>
        <v>0</v>
      </c>
      <c r="CJ30" s="651">
        <f t="shared" si="57"/>
        <v>0</v>
      </c>
      <c r="CK30" s="651">
        <f t="shared" si="57"/>
        <v>0</v>
      </c>
      <c r="CL30" s="652">
        <f t="shared" si="57"/>
        <v>0</v>
      </c>
      <c r="CM30" s="651">
        <f t="shared" si="57"/>
        <v>0</v>
      </c>
      <c r="CN30" s="1393">
        <f t="shared" si="4"/>
        <v>0</v>
      </c>
      <c r="CO30" s="1394"/>
      <c r="CP30" s="1392">
        <f>IF(CN30=0,0,LOOKUP(CN30,ﾃﾞｰﾀ入力!$AR$13:'ﾃﾞｰﾀ入力'!$AR$34,ﾃﾞｰﾀ入力!$AS$13:'ﾃﾞｰﾀ入力'!$AS$34))</f>
        <v>0</v>
      </c>
      <c r="CQ30" s="1392"/>
      <c r="CR30" s="307">
        <f t="shared" si="5"/>
        <v>0</v>
      </c>
      <c r="CS30" s="307">
        <f t="shared" si="6"/>
        <v>0</v>
      </c>
      <c r="CT30" s="307">
        <f t="shared" si="7"/>
        <v>0</v>
      </c>
      <c r="CU30" s="308">
        <f t="shared" si="12"/>
        <v>0</v>
      </c>
      <c r="CV30" s="309">
        <f>IF(H30=0,0,LOOKUP(H30,ﾃﾞｰﾀ入力!$C$3:'ﾃﾞｰﾀ入力'!$C$52,ﾃﾞｰﾀ入力!$E$3:'ﾃﾞｰﾀ入力'!$E$51))</f>
        <v>0</v>
      </c>
      <c r="CW30" s="310">
        <f>IF(H30=0,0,LOOKUP(H30,ﾃﾞｰﾀ入力!$C$3:'ﾃﾞｰﾀ入力'!$C$52,ﾃﾞｰﾀ入力!$F$3:'ﾃﾞｰﾀ入力'!$F$51))</f>
        <v>0</v>
      </c>
      <c r="CY30" s="69"/>
      <c r="CZ30" s="69"/>
      <c r="DA30" s="69"/>
    </row>
    <row r="31" spans="1:105" ht="22.5" customHeight="1" thickBot="1">
      <c r="A31" s="443">
        <f t="shared" si="8"/>
        <v>18</v>
      </c>
      <c r="B31" s="269" t="str">
        <f>ｼﾌﾄ原本!C22</f>
        <v>A.A</v>
      </c>
      <c r="C31" s="780">
        <f>ｼﾌﾄ原本!AI22</f>
        <v>0</v>
      </c>
      <c r="D31" s="435">
        <f>IF(COUNTIF($H$14:$H$30,18),VLOOKUP(18,$H$14:$CU$30,3,FALSE),0)</f>
        <v>0</v>
      </c>
      <c r="E31" s="429">
        <f>IF(COUNTIF($H$14:$H$30,18),VLOOKUP(18,$H$14:$CU$30,4,FALSE),0)</f>
        <v>0</v>
      </c>
      <c r="F31" s="430">
        <f>IF(COUNTIF($H$14:$H$30,18),VLOOKUP(18,$H$14:$CU$30,92,FALSE),0)</f>
        <v>0</v>
      </c>
      <c r="G31" s="431">
        <f>IF(COUNTIF($H$14:$H$30,18),VLOOKUP(18,$H$14:$CW$30,94,FALSE),0)</f>
        <v>0</v>
      </c>
      <c r="I31" s="311">
        <f>COUNT(H14:H30)</f>
        <v>0</v>
      </c>
      <c r="J31" s="847" t="s">
        <v>187</v>
      </c>
      <c r="K31" s="848"/>
      <c r="L31" s="1391">
        <f>(68-COUNT(L$14:O$30))/4</f>
        <v>0</v>
      </c>
      <c r="M31" s="1391"/>
      <c r="N31" s="1391"/>
      <c r="O31" s="1391"/>
      <c r="P31" s="1391">
        <f>(68-COUNT(P$14:S$30))/4</f>
        <v>0</v>
      </c>
      <c r="Q31" s="1391"/>
      <c r="R31" s="1391"/>
      <c r="S31" s="1391"/>
      <c r="T31" s="1391">
        <f>(68-COUNT(T$14:W$30))/4</f>
        <v>0</v>
      </c>
      <c r="U31" s="1391"/>
      <c r="V31" s="1391"/>
      <c r="W31" s="1391"/>
      <c r="X31" s="1391">
        <f>(68-COUNT(X$14:AA$30))/4</f>
        <v>0</v>
      </c>
      <c r="Y31" s="1391"/>
      <c r="Z31" s="1391"/>
      <c r="AA31" s="1391"/>
      <c r="AB31" s="1391">
        <f>(68-COUNT(AB$14:AE$30))/4</f>
        <v>0</v>
      </c>
      <c r="AC31" s="1391"/>
      <c r="AD31" s="1391"/>
      <c r="AE31" s="1391"/>
      <c r="AF31" s="1391">
        <f>(68-COUNT(AF$14:AI$30))/4</f>
        <v>0</v>
      </c>
      <c r="AG31" s="1391"/>
      <c r="AH31" s="1391"/>
      <c r="AI31" s="1391"/>
      <c r="AJ31" s="1391">
        <f>(68-COUNT(AJ$14:AM$30))/4</f>
        <v>0</v>
      </c>
      <c r="AK31" s="1391"/>
      <c r="AL31" s="1391"/>
      <c r="AM31" s="1391"/>
      <c r="AN31" s="1391">
        <f>(68-COUNT(AN$14:AQ$30))/4</f>
        <v>0</v>
      </c>
      <c r="AO31" s="1391"/>
      <c r="AP31" s="1391"/>
      <c r="AQ31" s="1391"/>
      <c r="AR31" s="1391">
        <f>(68-COUNT(AR$14:AU$30))/4</f>
        <v>0</v>
      </c>
      <c r="AS31" s="1391"/>
      <c r="AT31" s="1391"/>
      <c r="AU31" s="1391"/>
      <c r="AV31" s="1391">
        <f>(68-COUNT(AV$14:AY$30))/4</f>
        <v>0</v>
      </c>
      <c r="AW31" s="1391"/>
      <c r="AX31" s="1391"/>
      <c r="AY31" s="1391"/>
      <c r="AZ31" s="1391">
        <f>(68-COUNT(AZ$14:BC$30))/4</f>
        <v>0</v>
      </c>
      <c r="BA31" s="1391"/>
      <c r="BB31" s="1391"/>
      <c r="BC31" s="1391"/>
      <c r="BD31" s="1391">
        <f>(68-COUNT(BD$14:BG$30))/4</f>
        <v>0</v>
      </c>
      <c r="BE31" s="1391"/>
      <c r="BF31" s="1391"/>
      <c r="BG31" s="1391"/>
      <c r="BH31" s="1391">
        <f>(68-COUNT(BH$14:BK$30))/4</f>
        <v>0</v>
      </c>
      <c r="BI31" s="1391"/>
      <c r="BJ31" s="1391"/>
      <c r="BK31" s="1391"/>
      <c r="BL31" s="1391">
        <f>(68-COUNT(BL$14:BO$30))/4</f>
        <v>0</v>
      </c>
      <c r="BM31" s="1391"/>
      <c r="BN31" s="1391"/>
      <c r="BO31" s="1391"/>
      <c r="BP31" s="1391">
        <f>(68-COUNT(BP$14:BS$30))/4</f>
        <v>0</v>
      </c>
      <c r="BQ31" s="1391"/>
      <c r="BR31" s="1391"/>
      <c r="BS31" s="1391"/>
      <c r="BT31" s="1391">
        <f>(68-COUNT(BT$14:BW$30))/4</f>
        <v>0</v>
      </c>
      <c r="BU31" s="1391"/>
      <c r="BV31" s="1391"/>
      <c r="BW31" s="1391"/>
      <c r="BX31" s="1391">
        <f>(68-COUNT(BX$14:CA$30))/4</f>
        <v>0</v>
      </c>
      <c r="BY31" s="1391"/>
      <c r="BZ31" s="1391"/>
      <c r="CA31" s="1391"/>
      <c r="CB31" s="1391">
        <f>(68-COUNT(CB$14:CE$30))/4</f>
        <v>0</v>
      </c>
      <c r="CC31" s="1391"/>
      <c r="CD31" s="1391"/>
      <c r="CE31" s="1391"/>
      <c r="CF31" s="1391">
        <f>(68-COUNT(CF$14:CI$30))/4</f>
        <v>0</v>
      </c>
      <c r="CG31" s="1391"/>
      <c r="CH31" s="1391"/>
      <c r="CI31" s="1391"/>
      <c r="CJ31" s="1391">
        <f>(68-COUNT(CJ$14:CM$30))/4</f>
        <v>0</v>
      </c>
      <c r="CK31" s="1391"/>
      <c r="CL31" s="1391"/>
      <c r="CM31" s="1395"/>
      <c r="CN31" s="1159">
        <f>SUM(CN14:CN30)</f>
        <v>0</v>
      </c>
      <c r="CO31" s="1160"/>
      <c r="CP31" s="1141">
        <f>SUM(CP14:CP30)</f>
        <v>0</v>
      </c>
      <c r="CQ31" s="1141"/>
      <c r="CR31" s="312">
        <f>SUM(CR14:CR30)</f>
        <v>0</v>
      </c>
      <c r="CS31" s="312">
        <f>SUM(CS14:CS30)</f>
        <v>0</v>
      </c>
      <c r="CT31" s="312">
        <f>SUM(CT14:CT30)</f>
        <v>0</v>
      </c>
      <c r="CU31" s="313">
        <f>SUM(CU16:CU30)</f>
        <v>0</v>
      </c>
      <c r="CV31" s="314"/>
      <c r="CW31" s="315">
        <f>SUM(CW14:CW30)</f>
        <v>0</v>
      </c>
      <c r="CY31" s="69"/>
      <c r="CZ31" s="69"/>
      <c r="DA31" s="69"/>
    </row>
    <row r="32" spans="1:105" ht="22.5" customHeight="1" thickBot="1">
      <c r="A32" s="443">
        <f t="shared" si="8"/>
        <v>19</v>
      </c>
      <c r="B32" s="269" t="str">
        <f>ｼﾌﾄ原本!C23</f>
        <v>E.U</v>
      </c>
      <c r="C32" s="780">
        <f>ｼﾌﾄ原本!AI23</f>
        <v>0</v>
      </c>
      <c r="D32" s="435">
        <f>IF(COUNTIF($H$14:$H$30,19),VLOOKUP(19,$H$14:$CU$30,3,FALSE),0)</f>
        <v>0</v>
      </c>
      <c r="E32" s="429">
        <f>IF(COUNTIF($H$14:$H$30,19),VLOOKUP(19,$H$14:$CU$30,4,FALSE),0)</f>
        <v>0</v>
      </c>
      <c r="F32" s="430">
        <f>IF(COUNTIF($H$14:$H$30,19),VLOOKUP(19,$H$14:$CU$30,92,FALSE),0)</f>
        <v>0</v>
      </c>
      <c r="G32" s="431">
        <f>IF(COUNTIF($H$14:$H$30,19),VLOOKUP(19,$H$14:$CW$30,94,FALSE),0)</f>
        <v>0</v>
      </c>
      <c r="I32" s="316"/>
      <c r="J32" s="1496" t="s">
        <v>188</v>
      </c>
      <c r="K32" s="1497"/>
      <c r="L32" s="1300" t="str">
        <f>IF(ISERROR(L3*1000/(L31-L8-L10)),"",(L3*1000/(L31-L8-L10)))</f>
        <v/>
      </c>
      <c r="M32" s="1300"/>
      <c r="N32" s="1300"/>
      <c r="O32" s="1300"/>
      <c r="P32" s="1300" t="str">
        <f>IF(ISERROR(P3*1000/(P31-P8-P10)),"",(P3*1000/(P31-P8-P10)))</f>
        <v/>
      </c>
      <c r="Q32" s="1300"/>
      <c r="R32" s="1300"/>
      <c r="S32" s="1300"/>
      <c r="T32" s="1300" t="str">
        <f>IF(ISERROR(T3*1000/(T31-T8-T10)),"",(T3*1000/(T31-T8-T10)))</f>
        <v/>
      </c>
      <c r="U32" s="1300"/>
      <c r="V32" s="1300"/>
      <c r="W32" s="1300"/>
      <c r="X32" s="1300" t="str">
        <f>IF(ISERROR(X3*1000/(X31-X8-X10)),"",X3*1000/(X31-X8-X10))</f>
        <v/>
      </c>
      <c r="Y32" s="1300"/>
      <c r="Z32" s="1300"/>
      <c r="AA32" s="1300"/>
      <c r="AB32" s="1300" t="str">
        <f>IF(ISERROR(AB3*1000/(AB31-AB8-AB10)),"",AB3*1000/(AB31-AB8-AB10))</f>
        <v/>
      </c>
      <c r="AC32" s="1300"/>
      <c r="AD32" s="1300"/>
      <c r="AE32" s="1300"/>
      <c r="AF32" s="1300" t="str">
        <f>IF(ISERROR(AF3*1000/(AF31-AF8-AF10)),"",AF3*1000/(AF31-AF8-AF10))</f>
        <v/>
      </c>
      <c r="AG32" s="1300"/>
      <c r="AH32" s="1300"/>
      <c r="AI32" s="1300"/>
      <c r="AJ32" s="1300" t="str">
        <f>IF(ISERROR(AJ3*1000/(AJ31-AJ8-AJ10)),"",AJ3*1000/(AJ31-AJ8-AJ10))</f>
        <v/>
      </c>
      <c r="AK32" s="1300"/>
      <c r="AL32" s="1300"/>
      <c r="AM32" s="1300"/>
      <c r="AN32" s="1300" t="str">
        <f>IF(ISERROR(AN3*1000/(AN31-AN8-AN10)),"",AN3*1000/(AN31-AN8-AN10))</f>
        <v/>
      </c>
      <c r="AO32" s="1300"/>
      <c r="AP32" s="1300"/>
      <c r="AQ32" s="1300"/>
      <c r="AR32" s="1300" t="str">
        <f>IF(ISERROR(AR3*1000/(AR31-AR8-AR10)),"",AR3*1000/(AR31-AR8-AR10))</f>
        <v/>
      </c>
      <c r="AS32" s="1300"/>
      <c r="AT32" s="1300"/>
      <c r="AU32" s="1300"/>
      <c r="AV32" s="1300" t="str">
        <f>IF(ISERROR(AV3*1000/(AV31-AV8-AV10)),"",AV3*1000/(AV31-AV8-AV10))</f>
        <v/>
      </c>
      <c r="AW32" s="1300"/>
      <c r="AX32" s="1300"/>
      <c r="AY32" s="1300"/>
      <c r="AZ32" s="1300" t="str">
        <f>IF(ISERROR(AZ3*1000/(AZ31-AZ8-AZ10)),"",AZ3*1000/(AZ31-AZ8-AZ10))</f>
        <v/>
      </c>
      <c r="BA32" s="1300"/>
      <c r="BB32" s="1300"/>
      <c r="BC32" s="1300"/>
      <c r="BD32" s="1300" t="str">
        <f>IF(ISERROR(BD3*1000/(BD31-BD8-BD10)),"",BD3*1000/(BD31-BD8-BD10))</f>
        <v/>
      </c>
      <c r="BE32" s="1300"/>
      <c r="BF32" s="1300"/>
      <c r="BG32" s="1300"/>
      <c r="BH32" s="1300" t="str">
        <f>IF(ISERROR(BH3*1000/(BH31-BH8-BH10)),"",BH3*1000/(BH31-BH8-BH10))</f>
        <v/>
      </c>
      <c r="BI32" s="1300"/>
      <c r="BJ32" s="1300"/>
      <c r="BK32" s="1300"/>
      <c r="BL32" s="1300" t="str">
        <f>IF(ISERROR(BL3*1000/(BL31-BL8-BL10)),"",BL3*1000/(BL31-BL8-BL10))</f>
        <v/>
      </c>
      <c r="BM32" s="1300"/>
      <c r="BN32" s="1300"/>
      <c r="BO32" s="1300"/>
      <c r="BP32" s="1300" t="str">
        <f>IF(ISERROR(BP3*1000/(BP31-BP8-BP10)),"",BP3*1000/(BP31-BP8-BP10))</f>
        <v/>
      </c>
      <c r="BQ32" s="1300"/>
      <c r="BR32" s="1300"/>
      <c r="BS32" s="1300"/>
      <c r="BT32" s="1300" t="str">
        <f>IF(ISERROR(BT3*1000/(BT31-BT8-BT10)),"",BT3*1000/(BT31-BT8-BT10))</f>
        <v/>
      </c>
      <c r="BU32" s="1300"/>
      <c r="BV32" s="1300"/>
      <c r="BW32" s="1300"/>
      <c r="BX32" s="1300" t="str">
        <f>IF(ISERROR(BX3*1000/(BX31-BX8-BX10)),"",BX3*1000/(BX31-BX8-BX10))</f>
        <v/>
      </c>
      <c r="BY32" s="1300"/>
      <c r="BZ32" s="1300"/>
      <c r="CA32" s="1300"/>
      <c r="CB32" s="1300" t="str">
        <f>IF(ISERROR(CB3*1000/(CB31-CB8-CB10)),"",CB3*1000/(CB31-CB8-CB10))</f>
        <v/>
      </c>
      <c r="CC32" s="1300"/>
      <c r="CD32" s="1300"/>
      <c r="CE32" s="1300"/>
      <c r="CF32" s="1300" t="str">
        <f>IF(ISERROR(CF3*1000/(CF31-CF8-CF10)),"",(CF3*1000/(CF31-CF8-CF10)))</f>
        <v/>
      </c>
      <c r="CG32" s="1300"/>
      <c r="CH32" s="1300"/>
      <c r="CI32" s="1300"/>
      <c r="CJ32" s="1300" t="str">
        <f>IF(ISERROR(CJ3*1000/(CJ31-CJ8-CJ10)),"",(CJ3*1000/(CJ31-CJ8-CJ10)))</f>
        <v/>
      </c>
      <c r="CK32" s="1300"/>
      <c r="CL32" s="1300"/>
      <c r="CM32" s="1347"/>
      <c r="CN32" s="238"/>
      <c r="CO32" s="238"/>
      <c r="CP32" s="64"/>
      <c r="CT32" s="64"/>
      <c r="CU32" s="384">
        <f ca="1">SUM('1:31'!CU31)</f>
        <v>2254000.625</v>
      </c>
      <c r="CV32" s="384"/>
      <c r="CW32" s="384">
        <f ca="1">SUM('1:31'!CW31)</f>
        <v>150560</v>
      </c>
      <c r="CX32" s="384">
        <f ca="1">CU32+CW32</f>
        <v>2404560.625</v>
      </c>
    </row>
    <row r="33" spans="1:126" ht="18" thickBot="1">
      <c r="A33" s="443">
        <f t="shared" si="8"/>
        <v>20</v>
      </c>
      <c r="B33" s="269" t="str">
        <f>ｼﾌﾄ原本!C24</f>
        <v>S.S</v>
      </c>
      <c r="C33" s="780">
        <f>ｼﾌﾄ原本!AI24</f>
        <v>0</v>
      </c>
      <c r="D33" s="435">
        <f>IF(COUNTIF($H$14:$H$30,20),VLOOKUP(20,$H$14:$CU$30,3,FALSE),0)</f>
        <v>0</v>
      </c>
      <c r="E33" s="429">
        <f>IF(COUNTIF($H$14:$H$30,20),VLOOKUP(20,$H$14:$CU$30,4,FALSE),0)</f>
        <v>0</v>
      </c>
      <c r="F33" s="430">
        <f>IF(COUNTIF($H$14:$H$30,20),VLOOKUP(20,$H$14:$CU$30,92,FALSE),0)</f>
        <v>0</v>
      </c>
      <c r="G33" s="431">
        <f>IF(COUNTIF($H$14:$H$30,20),VLOOKUP(20,$H$14:$CW$30,94,FALSE),0)</f>
        <v>0</v>
      </c>
      <c r="I33" s="225"/>
      <c r="J33" s="837"/>
      <c r="K33" s="838"/>
      <c r="L33" s="384"/>
      <c r="M33" s="172"/>
      <c r="N33" s="64"/>
      <c r="O33" s="64"/>
      <c r="P33" s="64"/>
      <c r="Q33" s="69"/>
      <c r="R33" s="69"/>
      <c r="S33" s="69"/>
      <c r="AB33" s="1360">
        <v>1</v>
      </c>
      <c r="AC33" s="1360"/>
      <c r="AD33" s="1360"/>
      <c r="AE33" s="1360"/>
      <c r="AF33" s="1361" t="s">
        <v>60</v>
      </c>
      <c r="AG33" s="1361"/>
      <c r="AH33" s="1361"/>
      <c r="AI33" s="1361"/>
      <c r="CP33" s="64"/>
      <c r="CT33" s="64"/>
      <c r="CU33" s="64"/>
      <c r="CV33" s="64"/>
    </row>
    <row r="34" spans="1:126" ht="22.5" customHeight="1" thickBot="1">
      <c r="A34" s="443">
        <f t="shared" si="8"/>
        <v>21</v>
      </c>
      <c r="B34" s="269" t="str">
        <f>ｼﾌﾄ原本!C25</f>
        <v>S.K</v>
      </c>
      <c r="C34" s="780">
        <f>ｼﾌﾄ原本!AI25</f>
        <v>0</v>
      </c>
      <c r="D34" s="435">
        <f>IF(COUNTIF($H$14:$H$30,21),VLOOKUP(21,$H$14:$CU$30,3,FALSE),0)</f>
        <v>0</v>
      </c>
      <c r="E34" s="429">
        <f>IF(COUNTIF($H$14:$H$30,21),VLOOKUP(21,$H$14:$CU$30,4,FALSE),0)</f>
        <v>0</v>
      </c>
      <c r="F34" s="430">
        <f>IF(COUNTIF($H$14:$H$30,21),VLOOKUP(21,$H$14:$CU$30,92,FALSE),0)</f>
        <v>0</v>
      </c>
      <c r="G34" s="431">
        <f>IF(COUNTIF($H$14:$H$30,21),VLOOKUP(21,$H$14:$CW$30,94,FALSE),0)</f>
        <v>0</v>
      </c>
      <c r="I34" s="317"/>
      <c r="J34" s="1504" t="s">
        <v>189</v>
      </c>
      <c r="K34" s="1505"/>
      <c r="L34" s="1197" t="s">
        <v>190</v>
      </c>
      <c r="M34" s="1197"/>
      <c r="N34" s="1197"/>
      <c r="O34" s="1197"/>
      <c r="P34" s="1197"/>
      <c r="Q34" s="1197"/>
      <c r="R34" s="1197"/>
      <c r="S34" s="1197"/>
      <c r="T34" s="1197"/>
      <c r="U34" s="1197"/>
      <c r="V34" s="1197"/>
      <c r="W34" s="1197"/>
      <c r="Z34" s="1518" t="s">
        <v>59</v>
      </c>
      <c r="AA34" s="1519"/>
      <c r="AB34" s="1519"/>
      <c r="AC34" s="1519"/>
      <c r="AD34" s="1519"/>
      <c r="AE34" s="1519"/>
      <c r="AF34" s="1519"/>
      <c r="AG34" s="1519"/>
      <c r="AH34" s="1519"/>
      <c r="AI34" s="1519"/>
      <c r="AJ34" s="1519"/>
      <c r="AK34" s="1519"/>
      <c r="AL34" s="1519"/>
      <c r="AM34" s="1519"/>
      <c r="AN34" s="1519"/>
      <c r="AO34" s="1519"/>
      <c r="AP34" s="1519"/>
      <c r="AQ34" s="1519"/>
      <c r="AR34" s="1519"/>
      <c r="AS34" s="1519"/>
      <c r="AT34" s="1519"/>
      <c r="AU34" s="1519"/>
      <c r="AV34" s="1519"/>
      <c r="AW34" s="1519"/>
      <c r="AX34" s="1519"/>
      <c r="AY34" s="1519"/>
      <c r="AZ34" s="1519"/>
      <c r="BA34" s="1519"/>
      <c r="BB34" s="1519"/>
      <c r="BC34" s="1519"/>
      <c r="BD34" s="1519"/>
      <c r="BE34" s="1519"/>
      <c r="BF34" s="1519"/>
      <c r="BG34" s="1520"/>
      <c r="BH34" s="1521" t="s">
        <v>1</v>
      </c>
      <c r="BI34" s="1519"/>
      <c r="BJ34" s="1519"/>
      <c r="BK34" s="1519"/>
      <c r="BL34" s="1519"/>
      <c r="BM34" s="1519"/>
      <c r="BN34" s="1519"/>
      <c r="BO34" s="1519"/>
      <c r="BP34" s="1519"/>
      <c r="BQ34" s="1519"/>
      <c r="BR34" s="1519"/>
      <c r="BS34" s="1519"/>
      <c r="BT34" s="1519"/>
      <c r="BU34" s="1520"/>
      <c r="BV34" s="1521" t="s">
        <v>11</v>
      </c>
      <c r="BW34" s="1519"/>
      <c r="BX34" s="1519"/>
      <c r="BY34" s="1519"/>
      <c r="BZ34" s="1519"/>
      <c r="CA34" s="1519"/>
      <c r="CB34" s="1519"/>
      <c r="CC34" s="1519"/>
      <c r="CD34" s="1519"/>
      <c r="CE34" s="1519"/>
      <c r="CF34" s="1519"/>
      <c r="CG34" s="1519"/>
      <c r="CH34" s="1519"/>
      <c r="CI34" s="1520"/>
      <c r="CP34" s="64"/>
      <c r="CT34" s="64"/>
      <c r="CU34" s="64"/>
      <c r="CV34" s="64"/>
    </row>
    <row r="35" spans="1:126" ht="22.5" customHeight="1">
      <c r="A35" s="443">
        <f t="shared" si="8"/>
        <v>22</v>
      </c>
      <c r="B35" s="269">
        <f>ｼﾌﾄ原本!C26</f>
        <v>0</v>
      </c>
      <c r="C35" s="780">
        <f>ｼﾌﾄ原本!AI26</f>
        <v>0</v>
      </c>
      <c r="D35" s="435">
        <f>IF(COUNTIF($H$14:$H$30,22),VLOOKUP(22,$H$14:$CU$30,3,FALSE),0)</f>
        <v>0</v>
      </c>
      <c r="E35" s="429">
        <f>IF(COUNTIF($H$14:$H$30,22),VLOOKUP(22,$H$14:$CU$30,4,FALSE),0)</f>
        <v>0</v>
      </c>
      <c r="F35" s="430">
        <f>IF(COUNTIF($H$14:$H$30,22),VLOOKUP(22,$H$14:$CU$30,92,FALSE),0)</f>
        <v>0</v>
      </c>
      <c r="G35" s="431">
        <f>IF(COUNTIF($H$14:$H$30,22),VLOOKUP(22,$H$14:$CW$30,94,FALSE),0)</f>
        <v>0</v>
      </c>
      <c r="I35" s="385" t="s">
        <v>89</v>
      </c>
      <c r="J35" s="1315">
        <f>CN3*1000</f>
        <v>300000</v>
      </c>
      <c r="K35" s="1315"/>
      <c r="L35" s="1315"/>
      <c r="M35" s="1315"/>
      <c r="N35" s="1315"/>
      <c r="O35" s="1315"/>
      <c r="P35" s="1315"/>
      <c r="Q35" s="1315"/>
      <c r="R35" s="1315"/>
      <c r="S35" s="1315"/>
      <c r="T35" s="1315"/>
      <c r="U35" s="1315"/>
      <c r="V35" s="1315"/>
      <c r="W35" s="1315"/>
      <c r="Z35" s="1524">
        <f>CHOOSE($AB$33,'セールスアクション '!B5,'セールスアクション '!B13,'セールスアクション '!B21,'セールスアクション '!B29,'セールスアクション '!B37)</f>
        <v>0</v>
      </c>
      <c r="AA35" s="1181"/>
      <c r="AB35" s="1181"/>
      <c r="AC35" s="1181"/>
      <c r="AD35" s="1181"/>
      <c r="AE35" s="1181"/>
      <c r="AF35" s="1181"/>
      <c r="AG35" s="1181"/>
      <c r="AH35" s="1181"/>
      <c r="AI35" s="1181"/>
      <c r="AJ35" s="1181"/>
      <c r="AK35" s="1181"/>
      <c r="AL35" s="1181"/>
      <c r="AM35" s="1181"/>
      <c r="AN35" s="1181"/>
      <c r="AO35" s="1181"/>
      <c r="AP35" s="1181"/>
      <c r="AQ35" s="1181"/>
      <c r="AR35" s="1181"/>
      <c r="AS35" s="1181"/>
      <c r="AT35" s="1181"/>
      <c r="AU35" s="1181"/>
      <c r="AV35" s="1181"/>
      <c r="AW35" s="1181"/>
      <c r="AX35" s="1181"/>
      <c r="AY35" s="1181"/>
      <c r="AZ35" s="1181">
        <f>CHOOSE($AB$33,'セールスアクション '!I5,'セールスアクション '!I13,'セールスアクション '!I21,'セールスアクション '!I29,'セールスアクション '!I37)</f>
        <v>0</v>
      </c>
      <c r="BA35" s="1181"/>
      <c r="BB35" s="1181"/>
      <c r="BC35" s="1181"/>
      <c r="BD35" s="1181"/>
      <c r="BE35" s="1181"/>
      <c r="BF35" s="1355"/>
      <c r="BG35" s="1355"/>
      <c r="BH35" s="1365">
        <f>CHOOSE($CA$1,PMC.D!D6,PMC.D!D15,PMC.D!D24,PMC.D!D33,PMC.D!D42,PMC.D!D51)</f>
        <v>0</v>
      </c>
      <c r="BI35" s="1366"/>
      <c r="BJ35" s="1366"/>
      <c r="BK35" s="1366"/>
      <c r="BL35" s="1366"/>
      <c r="BM35" s="1366"/>
      <c r="BN35" s="1366"/>
      <c r="BO35" s="1366"/>
      <c r="BP35" s="1366"/>
      <c r="BQ35" s="1366"/>
      <c r="BR35" s="1366"/>
      <c r="BS35" s="1367"/>
      <c r="BT35" s="1322"/>
      <c r="BU35" s="1322"/>
      <c r="BV35" s="1362">
        <f>CHOOSE($CA$1,PMC.D!J6,PMC.D!J15,PMC.D!J24,PMC.D!J33,PMC.D!J42,PMC.D!J51)</f>
        <v>0</v>
      </c>
      <c r="BW35" s="1363"/>
      <c r="BX35" s="1363"/>
      <c r="BY35" s="1363"/>
      <c r="BZ35" s="1363"/>
      <c r="CA35" s="1363"/>
      <c r="CB35" s="1363"/>
      <c r="CC35" s="1363"/>
      <c r="CD35" s="1363"/>
      <c r="CE35" s="1363"/>
      <c r="CF35" s="1363"/>
      <c r="CG35" s="1364"/>
      <c r="CH35" s="1322"/>
      <c r="CI35" s="1370"/>
      <c r="CP35" s="64"/>
      <c r="CT35" s="64"/>
      <c r="CU35" s="64"/>
      <c r="CV35" s="64"/>
    </row>
    <row r="36" spans="1:126" ht="22.5" customHeight="1">
      <c r="A36" s="443">
        <f t="shared" si="8"/>
        <v>23</v>
      </c>
      <c r="B36" s="269">
        <f>ｼﾌﾄ原本!C27</f>
        <v>0</v>
      </c>
      <c r="C36" s="780">
        <f>ｼﾌﾄ原本!AI27</f>
        <v>0</v>
      </c>
      <c r="D36" s="435">
        <f>IF(COUNTIF($H$14:$H$30,23),VLOOKUP(23,$H$14:$CU$30,3,FALSE),0)</f>
        <v>0</v>
      </c>
      <c r="E36" s="429">
        <f>IF(COUNTIF($H$14:$H$30,23),VLOOKUP(23,$H$14:$CU$30,4,FALSE),0)</f>
        <v>0</v>
      </c>
      <c r="F36" s="430">
        <f>IF(COUNTIF($H$14:$H$30,23),VLOOKUP(23,$H$14:$CU$30,92,FALSE),0)</f>
        <v>0</v>
      </c>
      <c r="G36" s="431">
        <f>IF(COUNTIF($H$14:$H$30,23),VLOOKUP(23,$H$14:$CW$30,94,FALSE),0)</f>
        <v>0</v>
      </c>
      <c r="I36" s="385" t="s">
        <v>191</v>
      </c>
      <c r="J36" s="1155">
        <f>CHOOSE(CA1,ﾃﾞｰﾀ入力!W4,ﾃﾞｰﾀ入力!W5,ﾃﾞｰﾀ入力!W6,ﾃﾞｰﾀ入力!W7,ﾃﾞｰﾀ入力!W8,ﾃﾞｰﾀ入力!W9)</f>
        <v>417</v>
      </c>
      <c r="K36" s="1155"/>
      <c r="L36" s="1155"/>
      <c r="M36" s="1155"/>
      <c r="N36" s="1155"/>
      <c r="O36" s="1155"/>
      <c r="P36" s="1155"/>
      <c r="Q36" s="1155"/>
      <c r="R36" s="1155"/>
      <c r="S36" s="1155"/>
      <c r="T36" s="1155"/>
      <c r="U36" s="1155"/>
      <c r="V36" s="1155"/>
      <c r="W36" s="1155"/>
      <c r="Z36" s="1523">
        <f>CHOOSE($AB$33,'セールスアクション '!B6,'セールスアクション '!B14,'セールスアクション '!B22,'セールスアクション '!B30,'セールスアクション '!B38)</f>
        <v>0</v>
      </c>
      <c r="AA36" s="1180"/>
      <c r="AB36" s="1180"/>
      <c r="AC36" s="1180"/>
      <c r="AD36" s="1180"/>
      <c r="AE36" s="1180"/>
      <c r="AF36" s="1180"/>
      <c r="AG36" s="1180"/>
      <c r="AH36" s="1180"/>
      <c r="AI36" s="1180"/>
      <c r="AJ36" s="1180"/>
      <c r="AK36" s="1180"/>
      <c r="AL36" s="1180"/>
      <c r="AM36" s="1180"/>
      <c r="AN36" s="1180"/>
      <c r="AO36" s="1180"/>
      <c r="AP36" s="1180"/>
      <c r="AQ36" s="1180"/>
      <c r="AR36" s="1180"/>
      <c r="AS36" s="1180"/>
      <c r="AT36" s="1180"/>
      <c r="AU36" s="1180"/>
      <c r="AV36" s="1180"/>
      <c r="AW36" s="1180"/>
      <c r="AX36" s="1180"/>
      <c r="AY36" s="1180"/>
      <c r="AZ36" s="1180">
        <f>CHOOSE($AB$33,'セールスアクション '!I6,'セールスアクション '!I14,'セールスアクション '!I22,'セールスアクション '!I30,'セールスアクション '!I38)</f>
        <v>0</v>
      </c>
      <c r="BA36" s="1180"/>
      <c r="BB36" s="1180"/>
      <c r="BC36" s="1180"/>
      <c r="BD36" s="1180"/>
      <c r="BE36" s="1180"/>
      <c r="BF36" s="1522"/>
      <c r="BG36" s="1522"/>
      <c r="BH36" s="1348">
        <f>CHOOSE($CA$1,PMC.D!D7,PMC.D!D16,PMC.D!D25,PMC.D!D34,PMC.D!D43,PMC.D!D52)</f>
        <v>0</v>
      </c>
      <c r="BI36" s="1349"/>
      <c r="BJ36" s="1349"/>
      <c r="BK36" s="1349"/>
      <c r="BL36" s="1349"/>
      <c r="BM36" s="1349"/>
      <c r="BN36" s="1349"/>
      <c r="BO36" s="1349"/>
      <c r="BP36" s="1349"/>
      <c r="BQ36" s="1349"/>
      <c r="BR36" s="1349"/>
      <c r="BS36" s="1350"/>
      <c r="BT36" s="1127"/>
      <c r="BU36" s="1127"/>
      <c r="BV36" s="1348">
        <f>CHOOSE($CA$1,PMC.D!J7,PMC.D!J16,PMC.D!J25,PMC.D!J34,PMC.D!J43,PMC.D!J52)</f>
        <v>0</v>
      </c>
      <c r="BW36" s="1349"/>
      <c r="BX36" s="1349"/>
      <c r="BY36" s="1349"/>
      <c r="BZ36" s="1349"/>
      <c r="CA36" s="1349"/>
      <c r="CB36" s="1349"/>
      <c r="CC36" s="1349"/>
      <c r="CD36" s="1349"/>
      <c r="CE36" s="1349"/>
      <c r="CF36" s="1349"/>
      <c r="CG36" s="1350"/>
      <c r="CH36" s="1127"/>
      <c r="CI36" s="1371"/>
      <c r="CP36" s="64"/>
      <c r="CT36" s="64"/>
      <c r="CU36" s="64"/>
      <c r="CV36" s="64"/>
    </row>
    <row r="37" spans="1:126" ht="22.5" customHeight="1">
      <c r="A37" s="443">
        <f t="shared" si="8"/>
        <v>24</v>
      </c>
      <c r="B37" s="269">
        <f>ｼﾌﾄ原本!C28</f>
        <v>0</v>
      </c>
      <c r="C37" s="780">
        <f>ｼﾌﾄ原本!AI28</f>
        <v>0</v>
      </c>
      <c r="D37" s="435">
        <f>IF(COUNTIF($H$14:$H$30,24),VLOOKUP(24,$H$14:$CU$30,3,FALSE),0)</f>
        <v>0</v>
      </c>
      <c r="E37" s="429">
        <f>IF(COUNTIF($H$14:$H$30,24),VLOOKUP(24,$H$14:$CU$30,4,FALSE),0)</f>
        <v>0</v>
      </c>
      <c r="F37" s="430">
        <f>IF(COUNTIF($H$14:$H$30,24),VLOOKUP(24,$H$14:$CU$30,92,FALSE),0)</f>
        <v>0</v>
      </c>
      <c r="G37" s="431">
        <f>IF(COUNTIF($H$14:$H$30,24),VLOOKUP(24,$H$14:$CW$30,94,FALSE),0)</f>
        <v>0</v>
      </c>
      <c r="I37" s="385" t="s">
        <v>192</v>
      </c>
      <c r="J37" s="1510" t="e">
        <f>J35/J40</f>
        <v>#DIV/0!</v>
      </c>
      <c r="K37" s="1510"/>
      <c r="L37" s="1169">
        <f>J35/L40</f>
        <v>7142.8571428571431</v>
      </c>
      <c r="M37" s="1169"/>
      <c r="N37" s="1169"/>
      <c r="O37" s="1169"/>
      <c r="P37" s="1169"/>
      <c r="Q37" s="1169"/>
      <c r="R37" s="1169"/>
      <c r="S37" s="1169"/>
      <c r="T37" s="1169"/>
      <c r="U37" s="1169"/>
      <c r="V37" s="1169"/>
      <c r="W37" s="1169"/>
      <c r="Z37" s="1523">
        <f>CHOOSE($AB$33,'セールスアクション '!B7,'セールスアクション '!B15,'セールスアクション '!B23,'セールスアクション '!B31,'セールスアクション '!B39)</f>
        <v>0</v>
      </c>
      <c r="AA37" s="1180"/>
      <c r="AB37" s="1180"/>
      <c r="AC37" s="1180"/>
      <c r="AD37" s="1180"/>
      <c r="AE37" s="1180"/>
      <c r="AF37" s="1180"/>
      <c r="AG37" s="1180"/>
      <c r="AH37" s="1180"/>
      <c r="AI37" s="1180"/>
      <c r="AJ37" s="1180"/>
      <c r="AK37" s="1180"/>
      <c r="AL37" s="1180"/>
      <c r="AM37" s="1180"/>
      <c r="AN37" s="1180"/>
      <c r="AO37" s="1180"/>
      <c r="AP37" s="1180"/>
      <c r="AQ37" s="1180"/>
      <c r="AR37" s="1180"/>
      <c r="AS37" s="1180"/>
      <c r="AT37" s="1180"/>
      <c r="AU37" s="1180"/>
      <c r="AV37" s="1180"/>
      <c r="AW37" s="1180"/>
      <c r="AX37" s="1180"/>
      <c r="AY37" s="1180"/>
      <c r="AZ37" s="1180">
        <f>CHOOSE($AB$33,'セールスアクション '!I7,'セールスアクション '!I15,'セールスアクション '!I23,'セールスアクション '!I31,'セールスアクション '!I39)</f>
        <v>0</v>
      </c>
      <c r="BA37" s="1180"/>
      <c r="BB37" s="1180"/>
      <c r="BC37" s="1180"/>
      <c r="BD37" s="1180"/>
      <c r="BE37" s="1180"/>
      <c r="BF37" s="1522"/>
      <c r="BG37" s="1522"/>
      <c r="BH37" s="1348">
        <f>CHOOSE($CA$1,PMC.D!D8,PMC.D!D17,PMC.D!D26,PMC.D!D35,PMC.D!D44,PMC.D!D53)</f>
        <v>0</v>
      </c>
      <c r="BI37" s="1349"/>
      <c r="BJ37" s="1349"/>
      <c r="BK37" s="1349"/>
      <c r="BL37" s="1349"/>
      <c r="BM37" s="1349"/>
      <c r="BN37" s="1349"/>
      <c r="BO37" s="1349"/>
      <c r="BP37" s="1349"/>
      <c r="BQ37" s="1349"/>
      <c r="BR37" s="1349"/>
      <c r="BS37" s="1350"/>
      <c r="BT37" s="1127"/>
      <c r="BU37" s="1127"/>
      <c r="BV37" s="1348">
        <f>CHOOSE($CA$1,PMC.D!J8,PMC.D!J17,PMC.D!J26,PMC.D!J35,PMC.D!J44,PMC.D!J53)</f>
        <v>0</v>
      </c>
      <c r="BW37" s="1349"/>
      <c r="BX37" s="1349"/>
      <c r="BY37" s="1349"/>
      <c r="BZ37" s="1349"/>
      <c r="CA37" s="1349"/>
      <c r="CB37" s="1349"/>
      <c r="CC37" s="1349"/>
      <c r="CD37" s="1349"/>
      <c r="CE37" s="1349"/>
      <c r="CF37" s="1349"/>
      <c r="CG37" s="1350"/>
      <c r="CH37" s="1127"/>
      <c r="CI37" s="1371"/>
      <c r="CP37" s="64"/>
      <c r="CT37" s="64"/>
      <c r="CU37" s="64"/>
      <c r="CV37" s="64"/>
    </row>
    <row r="38" spans="1:126" ht="22.5" customHeight="1">
      <c r="A38" s="443">
        <f t="shared" si="8"/>
        <v>25</v>
      </c>
      <c r="B38" s="269">
        <f>ｼﾌﾄ原本!C29</f>
        <v>0</v>
      </c>
      <c r="C38" s="780">
        <f>ｼﾌﾄ原本!AI29</f>
        <v>0</v>
      </c>
      <c r="D38" s="435">
        <f>IF(COUNTIF($H$14:$H$30,25),VLOOKUP(25,$H$14:$CU$30,3,FALSE),0)</f>
        <v>0</v>
      </c>
      <c r="E38" s="429">
        <f>IF(COUNTIF($H$14:$H$30,25),VLOOKUP(25,$H$14:$CU$30,4,FALSE),0)</f>
        <v>0</v>
      </c>
      <c r="F38" s="430">
        <f>IF(COUNTIF($H$14:$H$30,25),VLOOKUP(25,$H$14:$CU$30,92,FALSE),0)</f>
        <v>0</v>
      </c>
      <c r="G38" s="431">
        <f>IF(COUNTIF($H$14:$H$30,25),VLOOKUP(25,$H$14:$CW$30,94,FALSE),0)</f>
        <v>0</v>
      </c>
      <c r="I38" s="385" t="s">
        <v>193</v>
      </c>
      <c r="J38" s="1509" t="e">
        <f>J36/J40</f>
        <v>#DIV/0!</v>
      </c>
      <c r="K38" s="1509"/>
      <c r="L38" s="1194">
        <f>J36/L40</f>
        <v>9.9285714285714288</v>
      </c>
      <c r="M38" s="1194"/>
      <c r="N38" s="1194"/>
      <c r="O38" s="1194"/>
      <c r="P38" s="1194"/>
      <c r="Q38" s="1194"/>
      <c r="R38" s="1194"/>
      <c r="S38" s="1194"/>
      <c r="T38" s="1194"/>
      <c r="U38" s="1194"/>
      <c r="V38" s="1194"/>
      <c r="W38" s="1194"/>
      <c r="Z38" s="1523">
        <f>CHOOSE($AB$33,'セールスアクション '!B8,'セールスアクション '!B16,'セールスアクション '!B24,'セールスアクション '!B32,'セールスアクション '!B40)</f>
        <v>0</v>
      </c>
      <c r="AA38" s="1180"/>
      <c r="AB38" s="1180"/>
      <c r="AC38" s="1180"/>
      <c r="AD38" s="1180"/>
      <c r="AE38" s="1180"/>
      <c r="AF38" s="1180"/>
      <c r="AG38" s="1180"/>
      <c r="AH38" s="1180"/>
      <c r="AI38" s="1180"/>
      <c r="AJ38" s="1180"/>
      <c r="AK38" s="1180"/>
      <c r="AL38" s="1180"/>
      <c r="AM38" s="1180"/>
      <c r="AN38" s="1180"/>
      <c r="AO38" s="1180"/>
      <c r="AP38" s="1180"/>
      <c r="AQ38" s="1180"/>
      <c r="AR38" s="1180"/>
      <c r="AS38" s="1180"/>
      <c r="AT38" s="1180"/>
      <c r="AU38" s="1180"/>
      <c r="AV38" s="1180"/>
      <c r="AW38" s="1180"/>
      <c r="AX38" s="1180"/>
      <c r="AY38" s="1180"/>
      <c r="AZ38" s="1180">
        <f>CHOOSE($AB$33,'セールスアクション '!I8,'セールスアクション '!I16,'セールスアクション '!I24,'セールスアクション '!I32,'セールスアクション '!I40)</f>
        <v>0</v>
      </c>
      <c r="BA38" s="1180"/>
      <c r="BB38" s="1180"/>
      <c r="BC38" s="1180"/>
      <c r="BD38" s="1180"/>
      <c r="BE38" s="1180"/>
      <c r="BF38" s="1522"/>
      <c r="BG38" s="1522"/>
      <c r="BH38" s="1348">
        <f>CHOOSE($CA$1,PMC.D!D9,PMC.D!D18,PMC.D!D27,PMC.D!D36,PMC.D!D45,PMC.D!D54)</f>
        <v>0</v>
      </c>
      <c r="BI38" s="1349"/>
      <c r="BJ38" s="1349"/>
      <c r="BK38" s="1349"/>
      <c r="BL38" s="1349"/>
      <c r="BM38" s="1349"/>
      <c r="BN38" s="1349"/>
      <c r="BO38" s="1349"/>
      <c r="BP38" s="1349"/>
      <c r="BQ38" s="1349"/>
      <c r="BR38" s="1349"/>
      <c r="BS38" s="1350"/>
      <c r="BT38" s="1127"/>
      <c r="BU38" s="1127"/>
      <c r="BV38" s="1348">
        <f>CHOOSE($CA$1,PMC.D!J9,PMC.D!J18,PMC.D!J27,PMC.D!J36,PMC.D!J45,PMC.D!J54)</f>
        <v>0</v>
      </c>
      <c r="BW38" s="1349"/>
      <c r="BX38" s="1349"/>
      <c r="BY38" s="1349"/>
      <c r="BZ38" s="1349"/>
      <c r="CA38" s="1349"/>
      <c r="CB38" s="1349"/>
      <c r="CC38" s="1349"/>
      <c r="CD38" s="1349"/>
      <c r="CE38" s="1349"/>
      <c r="CF38" s="1349"/>
      <c r="CG38" s="1350"/>
      <c r="CH38" s="1127"/>
      <c r="CI38" s="1371"/>
      <c r="CP38" s="64"/>
      <c r="CT38" s="64"/>
      <c r="CU38" s="64"/>
      <c r="CV38" s="64"/>
    </row>
    <row r="39" spans="1:126" ht="22.5" customHeight="1" thickBot="1">
      <c r="A39" s="443">
        <f t="shared" si="8"/>
        <v>26</v>
      </c>
      <c r="B39" s="269">
        <f>ｼﾌﾄ原本!C30</f>
        <v>0</v>
      </c>
      <c r="C39" s="780">
        <f>ｼﾌﾄ原本!AI30</f>
        <v>0</v>
      </c>
      <c r="D39" s="435">
        <f>IF(COUNTIF($H$14:$H$30,26),VLOOKUP(26,$H$14:$CU$30,3,FALSE),0)</f>
        <v>0</v>
      </c>
      <c r="E39" s="429">
        <f>IF(COUNTIF($H$14:$H$30,26),VLOOKUP(26,$H$14:$CU$30,4,FALSE),0)</f>
        <v>0</v>
      </c>
      <c r="F39" s="430">
        <f>IF(COUNTIF($H$14:$H$30,26),VLOOKUP(26,$H$14:$CU$30,92,FALSE),0)</f>
        <v>0</v>
      </c>
      <c r="G39" s="431">
        <f>IF(COUNTIF($H$14:$H$30,26),VLOOKUP(26,$H$14:$CW$30,94,FALSE),0)</f>
        <v>0</v>
      </c>
      <c r="I39" s="385" t="s">
        <v>194</v>
      </c>
      <c r="J39" s="849">
        <f>SUMIF(CV14:CV30,"&gt;1500",CP14:CQ30)</f>
        <v>0</v>
      </c>
      <c r="K39" s="850">
        <f>SUMIF(CV14:CV30,"&lt;2000",CP14:CQ30)</f>
        <v>0</v>
      </c>
      <c r="L39" s="1146">
        <f>SUMIF(CV14:CV30,"&gt;1500",CP14:CQ30)</f>
        <v>0</v>
      </c>
      <c r="M39" s="1146"/>
      <c r="N39" s="1146"/>
      <c r="O39" s="1146"/>
      <c r="P39" s="1146"/>
      <c r="Q39" s="1146"/>
      <c r="R39" s="1146">
        <f>L40-L39</f>
        <v>42</v>
      </c>
      <c r="S39" s="1146"/>
      <c r="T39" s="1146"/>
      <c r="U39" s="1146"/>
      <c r="V39" s="1146"/>
      <c r="W39" s="1146"/>
      <c r="X39" s="65"/>
      <c r="Y39" s="65"/>
      <c r="Z39" s="1320">
        <f>CHOOSE($AB$33,'セールスアクション '!B9,'セールスアクション '!B17,'セールスアクション '!B25,'セールスアクション '!B33,'セールスアクション '!B41)</f>
        <v>0</v>
      </c>
      <c r="AA39" s="1321"/>
      <c r="AB39" s="1321"/>
      <c r="AC39" s="1321"/>
      <c r="AD39" s="1321"/>
      <c r="AE39" s="1321"/>
      <c r="AF39" s="1321"/>
      <c r="AG39" s="1321"/>
      <c r="AH39" s="1321"/>
      <c r="AI39" s="1321"/>
      <c r="AJ39" s="1321"/>
      <c r="AK39" s="1321"/>
      <c r="AL39" s="1321"/>
      <c r="AM39" s="1321"/>
      <c r="AN39" s="1321"/>
      <c r="AO39" s="1321"/>
      <c r="AP39" s="1321"/>
      <c r="AQ39" s="1321"/>
      <c r="AR39" s="1321"/>
      <c r="AS39" s="1321"/>
      <c r="AT39" s="1321"/>
      <c r="AU39" s="1321"/>
      <c r="AV39" s="1321"/>
      <c r="AW39" s="1321"/>
      <c r="AX39" s="1321"/>
      <c r="AY39" s="1321"/>
      <c r="AZ39" s="1321">
        <f>CHOOSE($AB$33,'セールスアクション '!I9,'セールスアクション '!I17,'セールスアクション '!I25,'セールスアクション '!I33,'セールスアクション '!I41)</f>
        <v>0</v>
      </c>
      <c r="BA39" s="1321"/>
      <c r="BB39" s="1321"/>
      <c r="BC39" s="1321"/>
      <c r="BD39" s="1321"/>
      <c r="BE39" s="1321"/>
      <c r="BF39" s="1368"/>
      <c r="BG39" s="1368"/>
      <c r="BH39" s="1357">
        <f>CHOOSE($CA$1,PMC.D!D10,PMC.D!D19,PMC.D!D28,PMC.D!D37,PMC.D!D46,PMC.D!D55)</f>
        <v>0</v>
      </c>
      <c r="BI39" s="1358"/>
      <c r="BJ39" s="1358"/>
      <c r="BK39" s="1358"/>
      <c r="BL39" s="1358"/>
      <c r="BM39" s="1358"/>
      <c r="BN39" s="1358"/>
      <c r="BO39" s="1358"/>
      <c r="BP39" s="1358"/>
      <c r="BQ39" s="1358"/>
      <c r="BR39" s="1358"/>
      <c r="BS39" s="1359"/>
      <c r="BT39" s="1368"/>
      <c r="BU39" s="1368"/>
      <c r="BV39" s="1357">
        <f>CHOOSE($CA$1,PMC.D!J10,PMC.D!J19,PMC.D!J28,PMC.D!J37,PMC.D!J46,PMC.D!J55)</f>
        <v>0</v>
      </c>
      <c r="BW39" s="1358"/>
      <c r="BX39" s="1358"/>
      <c r="BY39" s="1358"/>
      <c r="BZ39" s="1358"/>
      <c r="CA39" s="1358"/>
      <c r="CB39" s="1358"/>
      <c r="CC39" s="1358"/>
      <c r="CD39" s="1358"/>
      <c r="CE39" s="1358"/>
      <c r="CF39" s="1358"/>
      <c r="CG39" s="1359"/>
      <c r="CH39" s="1368"/>
      <c r="CI39" s="1369"/>
      <c r="CP39" s="64"/>
      <c r="CT39" s="64"/>
      <c r="CU39" s="64"/>
      <c r="CV39" s="64"/>
    </row>
    <row r="40" spans="1:126" ht="22.5" customHeight="1">
      <c r="A40" s="443">
        <f t="shared" si="8"/>
        <v>27</v>
      </c>
      <c r="B40" s="269">
        <f>ｼﾌﾄ原本!C31</f>
        <v>0</v>
      </c>
      <c r="C40" s="780">
        <f>ｼﾌﾄ原本!AI31</f>
        <v>0</v>
      </c>
      <c r="D40" s="435">
        <f>IF(COUNTIF($H$14:$H$30,27),VLOOKUP(27,$H$14:$CU$30,3,FALSE),0)</f>
        <v>0</v>
      </c>
      <c r="E40" s="429">
        <f>IF(COUNTIF($H$14:$H$30,27),VLOOKUP(27,$H$14:$CU$30,4,FALSE),0)</f>
        <v>0</v>
      </c>
      <c r="F40" s="430">
        <f>IF(COUNTIF($H$14:$H$30,27),VLOOKUP(27,$H$14:$CU$30,92,FALSE),0)</f>
        <v>0</v>
      </c>
      <c r="G40" s="431">
        <f>IF(COUNTIF($H$14:$H$30,27),VLOOKUP(27,$H$14:$CW$30,94,FALSE),0)</f>
        <v>0</v>
      </c>
      <c r="I40" s="385" t="s">
        <v>195</v>
      </c>
      <c r="J40" s="1508">
        <f>J39+K39</f>
        <v>0</v>
      </c>
      <c r="K40" s="1508"/>
      <c r="L40" s="1146">
        <f>CN11-CN8</f>
        <v>42</v>
      </c>
      <c r="M40" s="1146"/>
      <c r="N40" s="1146"/>
      <c r="O40" s="1146"/>
      <c r="P40" s="1146"/>
      <c r="Q40" s="1146"/>
      <c r="R40" s="1146"/>
      <c r="S40" s="1146"/>
      <c r="T40" s="1146"/>
      <c r="U40" s="1146"/>
      <c r="V40" s="1146"/>
      <c r="W40" s="1146"/>
      <c r="X40" s="409"/>
      <c r="Z40" s="1387"/>
      <c r="AA40" s="1373"/>
      <c r="AB40" s="1373"/>
      <c r="AC40" s="1373"/>
      <c r="AD40" s="1373"/>
      <c r="AE40" s="1373"/>
      <c r="AF40" s="1373"/>
      <c r="AG40" s="1373"/>
      <c r="AH40" s="1373"/>
      <c r="AI40" s="1373"/>
      <c r="AJ40" s="1373"/>
      <c r="AK40" s="1373"/>
      <c r="AL40" s="1373"/>
      <c r="AM40" s="1373"/>
      <c r="AN40" s="1373"/>
      <c r="AO40" s="1373"/>
      <c r="AP40" s="1373"/>
      <c r="AQ40" s="1373"/>
      <c r="AR40" s="1373"/>
      <c r="AS40" s="1373"/>
      <c r="AT40" s="1373"/>
      <c r="AU40" s="1373"/>
      <c r="AV40" s="1373"/>
      <c r="AW40" s="1373"/>
      <c r="AX40" s="1373"/>
      <c r="AY40" s="1373"/>
      <c r="AZ40" s="1373"/>
      <c r="BA40" s="1373"/>
      <c r="BB40" s="1373"/>
      <c r="BC40" s="1373"/>
      <c r="BD40" s="1373"/>
      <c r="BE40" s="1373"/>
      <c r="BF40" s="1373"/>
      <c r="BG40" s="1373"/>
      <c r="BH40" s="1373"/>
      <c r="BI40" s="1373"/>
      <c r="BJ40" s="1373"/>
      <c r="BK40" s="1373"/>
      <c r="BL40" s="1373"/>
      <c r="BM40" s="1373"/>
      <c r="BN40" s="1373"/>
      <c r="BO40" s="1373"/>
      <c r="BP40" s="1373"/>
      <c r="BQ40" s="1373"/>
      <c r="BR40" s="1373"/>
      <c r="BS40" s="1373"/>
      <c r="BT40" s="1373"/>
      <c r="BU40" s="1373"/>
      <c r="BV40" s="1373"/>
      <c r="BW40" s="1373"/>
      <c r="BX40" s="1373"/>
      <c r="BY40" s="1373"/>
      <c r="BZ40" s="1373"/>
      <c r="CA40" s="1373"/>
      <c r="CB40" s="1373"/>
      <c r="CC40" s="1373"/>
      <c r="CD40" s="1373"/>
      <c r="CE40" s="1373"/>
      <c r="CF40" s="1373"/>
      <c r="CG40" s="1373"/>
      <c r="CH40" s="1373"/>
      <c r="CI40" s="1374"/>
      <c r="CP40" s="64"/>
      <c r="CT40" s="64"/>
      <c r="CU40" s="64"/>
      <c r="CV40" s="64"/>
    </row>
    <row r="41" spans="1:126" ht="22.5" customHeight="1">
      <c r="A41" s="443">
        <f t="shared" si="8"/>
        <v>28</v>
      </c>
      <c r="B41" s="269" t="str">
        <f>ｼﾌﾄ原本!C32</f>
        <v>A.M（本部）</v>
      </c>
      <c r="C41" s="780">
        <f>ｼﾌﾄ原本!AI32</f>
        <v>0</v>
      </c>
      <c r="D41" s="435">
        <f>IF(COUNTIF($H$14:$H$30,28),VLOOKUP(28,$H$14:$CU$30,3,FALSE),0)</f>
        <v>0</v>
      </c>
      <c r="E41" s="429">
        <f>IF(COUNTIF($H$14:$H$30,28),VLOOKUP(28,$H$14:$CU$30,4,FALSE),0)</f>
        <v>0</v>
      </c>
      <c r="F41" s="430">
        <f>IF(COUNTIF($H$14:$H$30,28),VLOOKUP(28,$H$14:$CU$30,92,FALSE),0)</f>
        <v>0</v>
      </c>
      <c r="G41" s="431">
        <f>IF(COUNTIF($H$14:$H$30,28),VLOOKUP(28,$H$14:$CW$30,94,FALSE),0)</f>
        <v>0</v>
      </c>
      <c r="I41" s="385" t="s">
        <v>197</v>
      </c>
      <c r="J41" s="1503">
        <f>SUMIF(CV14:CV30,"&lt;2000",CU14:CU30)</f>
        <v>0</v>
      </c>
      <c r="K41" s="1503"/>
      <c r="L41" s="1169">
        <f>R39*ﾃﾞｰﾀ入力!A8</f>
        <v>52920</v>
      </c>
      <c r="M41" s="1169"/>
      <c r="N41" s="1169"/>
      <c r="O41" s="1169"/>
      <c r="P41" s="1169"/>
      <c r="Q41" s="1169"/>
      <c r="R41" s="1169"/>
      <c r="S41" s="1169"/>
      <c r="T41" s="1169"/>
      <c r="U41" s="1169"/>
      <c r="V41" s="1169"/>
      <c r="W41" s="1169"/>
      <c r="X41" s="409"/>
      <c r="Z41" s="1375"/>
      <c r="AA41" s="1376"/>
      <c r="AB41" s="1376"/>
      <c r="AC41" s="1376"/>
      <c r="AD41" s="1376"/>
      <c r="AE41" s="1376"/>
      <c r="AF41" s="1376"/>
      <c r="AG41" s="1376"/>
      <c r="AH41" s="1376"/>
      <c r="AI41" s="1376"/>
      <c r="AJ41" s="1376"/>
      <c r="AK41" s="1376"/>
      <c r="AL41" s="1376"/>
      <c r="AM41" s="1376"/>
      <c r="AN41" s="1376"/>
      <c r="AO41" s="1376"/>
      <c r="AP41" s="1376"/>
      <c r="AQ41" s="1376"/>
      <c r="AR41" s="1376"/>
      <c r="AS41" s="1376"/>
      <c r="AT41" s="1376"/>
      <c r="AU41" s="1376"/>
      <c r="AV41" s="1376"/>
      <c r="AW41" s="1376"/>
      <c r="AX41" s="1376"/>
      <c r="AY41" s="1376"/>
      <c r="AZ41" s="1376"/>
      <c r="BA41" s="1376"/>
      <c r="BB41" s="1376"/>
      <c r="BC41" s="1376"/>
      <c r="BD41" s="1376"/>
      <c r="BE41" s="1376"/>
      <c r="BF41" s="1376"/>
      <c r="BG41" s="1376"/>
      <c r="BH41" s="1376"/>
      <c r="BI41" s="1376"/>
      <c r="BJ41" s="1376"/>
      <c r="BK41" s="1376"/>
      <c r="BL41" s="1376"/>
      <c r="BM41" s="1376"/>
      <c r="BN41" s="1376"/>
      <c r="BO41" s="1376"/>
      <c r="BP41" s="1376"/>
      <c r="BQ41" s="1376"/>
      <c r="BR41" s="1376"/>
      <c r="BS41" s="1376"/>
      <c r="BT41" s="1376"/>
      <c r="BU41" s="1376"/>
      <c r="BV41" s="1376"/>
      <c r="BW41" s="1376"/>
      <c r="BX41" s="1376"/>
      <c r="BY41" s="1376"/>
      <c r="BZ41" s="1376"/>
      <c r="CA41" s="1376"/>
      <c r="CB41" s="1376"/>
      <c r="CC41" s="1376"/>
      <c r="CD41" s="1376"/>
      <c r="CE41" s="1376"/>
      <c r="CF41" s="1376"/>
      <c r="CG41" s="1376"/>
      <c r="CH41" s="1376"/>
      <c r="CI41" s="1377"/>
      <c r="CP41" s="64"/>
      <c r="CT41" s="64"/>
      <c r="CU41" s="64"/>
      <c r="CV41" s="64"/>
    </row>
    <row r="42" spans="1:126" ht="22.5" customHeight="1">
      <c r="A42" s="443">
        <f t="shared" si="8"/>
        <v>29</v>
      </c>
      <c r="B42" s="269" t="str">
        <f>ｼﾌﾄ原本!C33</f>
        <v>S.I（本部</v>
      </c>
      <c r="C42" s="780">
        <f>ｼﾌﾄ原本!AI33</f>
        <v>0</v>
      </c>
      <c r="D42" s="435">
        <f>IF(COUNTIF($H$14:$H$30,29),VLOOKUP(29,$H$14:$CU$30,3,FALSE),0)</f>
        <v>0</v>
      </c>
      <c r="E42" s="429">
        <f>IF(COUNTIF($H$14:$H$30,29),VLOOKUP(29,$H$14:$CU$30,4,FALSE),0)</f>
        <v>0</v>
      </c>
      <c r="F42" s="430">
        <f>IF(COUNTIF($H$14:$H$30,29),VLOOKUP(29,$H$14:$CU$30,92,FALSE),0)</f>
        <v>0</v>
      </c>
      <c r="G42" s="431">
        <f>IF(COUNTIF($H$14:$H$30,29),VLOOKUP(29,$H$14:$CW$30,94,FALSE),0)</f>
        <v>0</v>
      </c>
      <c r="I42" s="385" t="s">
        <v>201</v>
      </c>
      <c r="J42" s="1513">
        <f>(J41)/J35</f>
        <v>0</v>
      </c>
      <c r="K42" s="1513"/>
      <c r="L42" s="1187">
        <f>L41/J35</f>
        <v>0.1764</v>
      </c>
      <c r="M42" s="1187"/>
      <c r="N42" s="1187"/>
      <c r="O42" s="1187"/>
      <c r="P42" s="1187"/>
      <c r="Q42" s="1187"/>
      <c r="R42" s="1187"/>
      <c r="S42" s="1187"/>
      <c r="T42" s="1187"/>
      <c r="U42" s="1187"/>
      <c r="V42" s="1187"/>
      <c r="W42" s="1187"/>
      <c r="X42" s="409"/>
      <c r="Z42" s="1375"/>
      <c r="AA42" s="1376"/>
      <c r="AB42" s="1376"/>
      <c r="AC42" s="1376"/>
      <c r="AD42" s="1376"/>
      <c r="AE42" s="1376"/>
      <c r="AF42" s="1376"/>
      <c r="AG42" s="1376"/>
      <c r="AH42" s="1376"/>
      <c r="AI42" s="1376"/>
      <c r="AJ42" s="1376"/>
      <c r="AK42" s="1376"/>
      <c r="AL42" s="1376"/>
      <c r="AM42" s="1376"/>
      <c r="AN42" s="1376"/>
      <c r="AO42" s="1376"/>
      <c r="AP42" s="1376"/>
      <c r="AQ42" s="1376"/>
      <c r="AR42" s="1376"/>
      <c r="AS42" s="1376"/>
      <c r="AT42" s="1376"/>
      <c r="AU42" s="1376"/>
      <c r="AV42" s="1376"/>
      <c r="AW42" s="1376"/>
      <c r="AX42" s="1376"/>
      <c r="AY42" s="1376"/>
      <c r="AZ42" s="1376"/>
      <c r="BA42" s="1376"/>
      <c r="BB42" s="1376"/>
      <c r="BC42" s="1376"/>
      <c r="BD42" s="1376"/>
      <c r="BE42" s="1376"/>
      <c r="BF42" s="1376"/>
      <c r="BG42" s="1376"/>
      <c r="BH42" s="1376"/>
      <c r="BI42" s="1376"/>
      <c r="BJ42" s="1376"/>
      <c r="BK42" s="1376"/>
      <c r="BL42" s="1376"/>
      <c r="BM42" s="1376"/>
      <c r="BN42" s="1376"/>
      <c r="BO42" s="1376"/>
      <c r="BP42" s="1376"/>
      <c r="BQ42" s="1376"/>
      <c r="BR42" s="1376"/>
      <c r="BS42" s="1376"/>
      <c r="BT42" s="1376"/>
      <c r="BU42" s="1376"/>
      <c r="BV42" s="1376"/>
      <c r="BW42" s="1376"/>
      <c r="BX42" s="1376"/>
      <c r="BY42" s="1376"/>
      <c r="BZ42" s="1376"/>
      <c r="CA42" s="1376"/>
      <c r="CB42" s="1376"/>
      <c r="CC42" s="1376"/>
      <c r="CD42" s="1376"/>
      <c r="CE42" s="1376"/>
      <c r="CF42" s="1376"/>
      <c r="CG42" s="1376"/>
      <c r="CH42" s="1376"/>
      <c r="CI42" s="1377"/>
      <c r="CP42" s="64"/>
      <c r="CT42" s="64"/>
      <c r="CU42" s="64"/>
      <c r="CV42" s="64"/>
    </row>
    <row r="43" spans="1:126" ht="22.5" customHeight="1">
      <c r="A43" s="443">
        <f t="shared" si="8"/>
        <v>30</v>
      </c>
      <c r="B43" s="269" t="str">
        <f>ｼﾌﾄ原本!C34</f>
        <v>不足①</v>
      </c>
      <c r="C43" s="780">
        <f>ｼﾌﾄ原本!AI34</f>
        <v>0</v>
      </c>
      <c r="D43" s="435">
        <f>IF(COUNTIF($H$14:$H$30,30),VLOOKUP(30,$H$14:$CU$30,3,FALSE),0)</f>
        <v>0</v>
      </c>
      <c r="E43" s="429">
        <f>IF(COUNTIF($H$14:$H$30,30),VLOOKUP(30,$H$14:$CU$30,4,FALSE),0)</f>
        <v>0</v>
      </c>
      <c r="F43" s="430">
        <f>IF(COUNTIF($H$14:$H$30,30),VLOOKUP(30,$H$14:$CU$30,92,FALSE),0)</f>
        <v>0</v>
      </c>
      <c r="G43" s="431">
        <f>IF(COUNTIF($H$14:$H$30,30),VLOOKUP(30,$H$14:$CW$30,94,FALSE),0)</f>
        <v>0</v>
      </c>
      <c r="I43" s="395"/>
      <c r="J43" s="851"/>
      <c r="K43" s="851"/>
      <c r="L43" s="396"/>
      <c r="M43" s="396"/>
      <c r="N43" s="396"/>
      <c r="O43" s="396"/>
      <c r="P43" s="396"/>
      <c r="Q43" s="396"/>
      <c r="R43" s="396"/>
      <c r="S43" s="396"/>
      <c r="T43" s="396"/>
      <c r="U43" s="396"/>
      <c r="V43" s="396"/>
      <c r="W43" s="396"/>
      <c r="Z43" s="1375"/>
      <c r="AA43" s="1376"/>
      <c r="AB43" s="1376"/>
      <c r="AC43" s="1376"/>
      <c r="AD43" s="1376"/>
      <c r="AE43" s="1376"/>
      <c r="AF43" s="1376"/>
      <c r="AG43" s="1376"/>
      <c r="AH43" s="1376"/>
      <c r="AI43" s="1376"/>
      <c r="AJ43" s="1376"/>
      <c r="AK43" s="1376"/>
      <c r="AL43" s="1376"/>
      <c r="AM43" s="1376"/>
      <c r="AN43" s="1376"/>
      <c r="AO43" s="1376"/>
      <c r="AP43" s="1376"/>
      <c r="AQ43" s="1376"/>
      <c r="AR43" s="1376"/>
      <c r="AS43" s="1376"/>
      <c r="AT43" s="1376"/>
      <c r="AU43" s="1376"/>
      <c r="AV43" s="1376"/>
      <c r="AW43" s="1376"/>
      <c r="AX43" s="1376"/>
      <c r="AY43" s="1376"/>
      <c r="AZ43" s="1376"/>
      <c r="BA43" s="1376"/>
      <c r="BB43" s="1376"/>
      <c r="BC43" s="1376"/>
      <c r="BD43" s="1376"/>
      <c r="BE43" s="1376"/>
      <c r="BF43" s="1376"/>
      <c r="BG43" s="1376"/>
      <c r="BH43" s="1376"/>
      <c r="BI43" s="1376"/>
      <c r="BJ43" s="1376"/>
      <c r="BK43" s="1376"/>
      <c r="BL43" s="1376"/>
      <c r="BM43" s="1376"/>
      <c r="BN43" s="1376"/>
      <c r="BO43" s="1376"/>
      <c r="BP43" s="1376"/>
      <c r="BQ43" s="1376"/>
      <c r="BR43" s="1376"/>
      <c r="BS43" s="1376"/>
      <c r="BT43" s="1376"/>
      <c r="BU43" s="1376"/>
      <c r="BV43" s="1376"/>
      <c r="BW43" s="1376"/>
      <c r="BX43" s="1376"/>
      <c r="BY43" s="1376"/>
      <c r="BZ43" s="1376"/>
      <c r="CA43" s="1376"/>
      <c r="CB43" s="1376"/>
      <c r="CC43" s="1376"/>
      <c r="CD43" s="1376"/>
      <c r="CE43" s="1376"/>
      <c r="CF43" s="1376"/>
      <c r="CG43" s="1376"/>
      <c r="CH43" s="1376"/>
      <c r="CI43" s="1377"/>
      <c r="CP43" s="64"/>
      <c r="CT43" s="64"/>
      <c r="CU43" s="64"/>
      <c r="CV43" s="64"/>
    </row>
    <row r="44" spans="1:126" ht="22.5" customHeight="1">
      <c r="A44" s="443">
        <f t="shared" si="8"/>
        <v>31</v>
      </c>
      <c r="B44" s="269">
        <f>ｼﾌﾄ原本!C35</f>
        <v>0</v>
      </c>
      <c r="C44" s="785">
        <f>ｼﾌﾄ原本!E35</f>
        <v>0</v>
      </c>
      <c r="D44" s="435">
        <f>IF(COUNTIF($H$14:$H$30,31),VLOOKUP(31,$H$14:$CU$30,3,FALSE),0)</f>
        <v>0</v>
      </c>
      <c r="E44" s="429">
        <f>IF(COUNTIF($H$14:$H$30,31),VLOOKUP(31,$H$14:$CU$30,4,FALSE),0)</f>
        <v>0</v>
      </c>
      <c r="F44" s="430">
        <f>IF(COUNTIF($H$14:$H$30,31),VLOOKUP(31,$H$14:$CU$30,92,FALSE),0)</f>
        <v>0</v>
      </c>
      <c r="G44" s="431">
        <f>IF(COUNTIF($H$14:$H$30,31),VLOOKUP(31,$H$14:$CW$30,94,FALSE),0)</f>
        <v>0</v>
      </c>
      <c r="I44" s="395"/>
      <c r="J44" s="851"/>
      <c r="K44" s="851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Z44" s="1375"/>
      <c r="AA44" s="1376"/>
      <c r="AB44" s="1376"/>
      <c r="AC44" s="1376"/>
      <c r="AD44" s="1376"/>
      <c r="AE44" s="1376"/>
      <c r="AF44" s="1376"/>
      <c r="AG44" s="1376"/>
      <c r="AH44" s="1376"/>
      <c r="AI44" s="1376"/>
      <c r="AJ44" s="1376"/>
      <c r="AK44" s="1376"/>
      <c r="AL44" s="1376"/>
      <c r="AM44" s="1376"/>
      <c r="AN44" s="1376"/>
      <c r="AO44" s="1376"/>
      <c r="AP44" s="1376"/>
      <c r="AQ44" s="1376"/>
      <c r="AR44" s="1376"/>
      <c r="AS44" s="1376"/>
      <c r="AT44" s="1376"/>
      <c r="AU44" s="1376"/>
      <c r="AV44" s="1376"/>
      <c r="AW44" s="1376"/>
      <c r="AX44" s="1376"/>
      <c r="AY44" s="1376"/>
      <c r="AZ44" s="1376"/>
      <c r="BA44" s="1376"/>
      <c r="BB44" s="1376"/>
      <c r="BC44" s="1376"/>
      <c r="BD44" s="1376"/>
      <c r="BE44" s="1376"/>
      <c r="BF44" s="1376"/>
      <c r="BG44" s="1376"/>
      <c r="BH44" s="1376"/>
      <c r="BI44" s="1376"/>
      <c r="BJ44" s="1376"/>
      <c r="BK44" s="1376"/>
      <c r="BL44" s="1376"/>
      <c r="BM44" s="1376"/>
      <c r="BN44" s="1376"/>
      <c r="BO44" s="1376"/>
      <c r="BP44" s="1376"/>
      <c r="BQ44" s="1376"/>
      <c r="BR44" s="1376"/>
      <c r="BS44" s="1376"/>
      <c r="BT44" s="1376"/>
      <c r="BU44" s="1376"/>
      <c r="BV44" s="1376"/>
      <c r="BW44" s="1376"/>
      <c r="BX44" s="1376"/>
      <c r="BY44" s="1376"/>
      <c r="BZ44" s="1376"/>
      <c r="CA44" s="1376"/>
      <c r="CB44" s="1376"/>
      <c r="CC44" s="1376"/>
      <c r="CD44" s="1376"/>
      <c r="CE44" s="1376"/>
      <c r="CF44" s="1376"/>
      <c r="CG44" s="1376"/>
      <c r="CH44" s="1376"/>
      <c r="CI44" s="1377"/>
    </row>
    <row r="45" spans="1:126" ht="22.5" customHeight="1" thickBot="1">
      <c r="A45" s="443">
        <f t="shared" si="8"/>
        <v>32</v>
      </c>
      <c r="B45" s="269">
        <f>ｼﾌﾄ原本!C36</f>
        <v>0</v>
      </c>
      <c r="C45" s="785">
        <f>ｼﾌﾄ原本!E36</f>
        <v>0</v>
      </c>
      <c r="D45" s="435">
        <f>IF(COUNTIF($H$14:$H$30,32),VLOOKUP(32,$H$14:$CU$30,3,FALSE),0)</f>
        <v>0</v>
      </c>
      <c r="E45" s="429">
        <f>IF(COUNTIF($H$14:$H$30,32),VLOOKUP(32,$H$14:$CU$30,4,FALSE),0)</f>
        <v>0</v>
      </c>
      <c r="F45" s="430">
        <f>IF(COUNTIF($H$14:$H$30,32),VLOOKUP(32,$H$14:$CU$30,92,FALSE),0)</f>
        <v>0</v>
      </c>
      <c r="G45" s="431">
        <f>IF(COUNTIF($H$14:$H$30,32),VLOOKUP(32,$H$14:$CW$30,94,FALSE),0)</f>
        <v>0</v>
      </c>
      <c r="I45" s="395"/>
      <c r="J45" s="851"/>
      <c r="K45" s="851"/>
      <c r="L45" s="396"/>
      <c r="M45" s="396"/>
      <c r="N45" s="396"/>
      <c r="O45" s="396"/>
      <c r="P45" s="396"/>
      <c r="Q45" s="396"/>
      <c r="R45" s="396"/>
      <c r="S45" s="396"/>
      <c r="T45" s="396"/>
      <c r="U45" s="396"/>
      <c r="V45" s="396"/>
      <c r="W45" s="396"/>
      <c r="Z45" s="1378"/>
      <c r="AA45" s="1379"/>
      <c r="AB45" s="1379"/>
      <c r="AC45" s="1379"/>
      <c r="AD45" s="1379"/>
      <c r="AE45" s="1379"/>
      <c r="AF45" s="1379"/>
      <c r="AG45" s="1379"/>
      <c r="AH45" s="1379"/>
      <c r="AI45" s="1379"/>
      <c r="AJ45" s="1379"/>
      <c r="AK45" s="1379"/>
      <c r="AL45" s="1379"/>
      <c r="AM45" s="1379"/>
      <c r="AN45" s="1379"/>
      <c r="AO45" s="1379"/>
      <c r="AP45" s="1379"/>
      <c r="AQ45" s="1379"/>
      <c r="AR45" s="1379"/>
      <c r="AS45" s="1379"/>
      <c r="AT45" s="1379"/>
      <c r="AU45" s="1379"/>
      <c r="AV45" s="1379"/>
      <c r="AW45" s="1379"/>
      <c r="AX45" s="1379"/>
      <c r="AY45" s="1379"/>
      <c r="AZ45" s="1379"/>
      <c r="BA45" s="1379"/>
      <c r="BB45" s="1379"/>
      <c r="BC45" s="1379"/>
      <c r="BD45" s="1379"/>
      <c r="BE45" s="1379"/>
      <c r="BF45" s="1379"/>
      <c r="BG45" s="1379"/>
      <c r="BH45" s="1379"/>
      <c r="BI45" s="1379"/>
      <c r="BJ45" s="1379"/>
      <c r="BK45" s="1379"/>
      <c r="BL45" s="1379"/>
      <c r="BM45" s="1379"/>
      <c r="BN45" s="1379"/>
      <c r="BO45" s="1379"/>
      <c r="BP45" s="1379"/>
      <c r="BQ45" s="1379"/>
      <c r="BR45" s="1379"/>
      <c r="BS45" s="1379"/>
      <c r="BT45" s="1379"/>
      <c r="BU45" s="1379"/>
      <c r="BV45" s="1379"/>
      <c r="BW45" s="1379"/>
      <c r="BX45" s="1379"/>
      <c r="BY45" s="1379"/>
      <c r="BZ45" s="1379"/>
      <c r="CA45" s="1379"/>
      <c r="CB45" s="1379"/>
      <c r="CC45" s="1379"/>
      <c r="CD45" s="1379"/>
      <c r="CE45" s="1379"/>
      <c r="CF45" s="1379"/>
      <c r="CG45" s="1379"/>
      <c r="CH45" s="1379"/>
      <c r="CI45" s="1380"/>
    </row>
    <row r="46" spans="1:126" ht="22.5" customHeight="1" thickBot="1">
      <c r="A46" s="444">
        <f t="shared" si="8"/>
        <v>33</v>
      </c>
      <c r="B46" s="445">
        <f>ｼﾌﾄ原本!C37</f>
        <v>0</v>
      </c>
      <c r="C46" s="786">
        <f>ｼﾌﾄ原本!E37</f>
        <v>0</v>
      </c>
      <c r="D46" s="437">
        <f>IF(COUNTIF($H$14:$H$30,33),VLOOKUP(33,$H$14:$CU$30,3,FALSE),0)</f>
        <v>0</v>
      </c>
      <c r="E46" s="438">
        <f>IF(COUNTIF($H$14:$H$30,33),VLOOKUP(33,$H$14:$CU$30,4,FALSE),0)</f>
        <v>0</v>
      </c>
      <c r="F46" s="439">
        <f>IF(COUNTIF($H$14:$H$30,33),VLOOKUP(33,$H$14:$CU$30,92,FALSE),0)</f>
        <v>0</v>
      </c>
      <c r="G46" s="440">
        <f>IF(COUNTIF($H$14:$H$30,33),VLOOKUP(33,$H$14:$CW$30,94,FALSE),0)</f>
        <v>0</v>
      </c>
      <c r="I46" s="395"/>
      <c r="J46" s="851"/>
      <c r="K46" s="851"/>
      <c r="L46" s="396"/>
      <c r="M46" s="396"/>
      <c r="N46" s="396"/>
      <c r="O46" s="396"/>
      <c r="P46" s="396"/>
      <c r="Q46" s="396"/>
      <c r="R46" s="396"/>
      <c r="S46" s="396"/>
      <c r="T46" s="396"/>
      <c r="U46" s="396"/>
      <c r="V46" s="396"/>
      <c r="W46" s="396"/>
      <c r="CE46" s="347"/>
      <c r="CF46" s="347"/>
    </row>
    <row r="47" spans="1:126" ht="20.25" customHeight="1">
      <c r="I47" s="385" t="s">
        <v>199</v>
      </c>
      <c r="J47" s="1512" t="e">
        <f>J41/K39</f>
        <v>#DIV/0!</v>
      </c>
      <c r="K47" s="1512"/>
      <c r="L47" s="1382">
        <f>ﾃﾞｰﾀ入力!A8</f>
        <v>1260</v>
      </c>
      <c r="M47" s="1382"/>
      <c r="N47" s="1382"/>
      <c r="O47" s="1382"/>
      <c r="P47" s="1382"/>
      <c r="Q47" s="1382"/>
      <c r="R47" s="1382"/>
      <c r="S47" s="1382"/>
      <c r="T47" s="1382"/>
      <c r="U47" s="1382"/>
      <c r="V47" s="1382"/>
      <c r="W47" s="1382"/>
      <c r="DP47" s="221"/>
      <c r="DT47" s="69"/>
      <c r="DU47" s="69"/>
      <c r="DV47" s="69"/>
    </row>
    <row r="48" spans="1:126" ht="20.25" customHeight="1">
      <c r="I48" s="385" t="s">
        <v>82</v>
      </c>
      <c r="J48" s="1501">
        <f>CW31</f>
        <v>0</v>
      </c>
      <c r="K48" s="1501"/>
      <c r="L48" s="1199"/>
      <c r="M48" s="1199"/>
      <c r="N48" s="1199"/>
      <c r="O48" s="1199"/>
      <c r="P48" s="1199"/>
      <c r="Q48" s="1199"/>
      <c r="R48" s="1199"/>
      <c r="S48" s="1199"/>
      <c r="T48" s="1199"/>
      <c r="U48" s="1199"/>
      <c r="V48" s="1199"/>
      <c r="W48" s="1199"/>
    </row>
    <row r="49" spans="11:19" ht="20.25" customHeight="1">
      <c r="K49" s="836"/>
      <c r="L49" s="398"/>
      <c r="M49" s="398"/>
      <c r="N49" s="64"/>
      <c r="O49" s="64"/>
      <c r="P49" s="64"/>
      <c r="Q49" s="64"/>
      <c r="R49" s="64"/>
      <c r="S49" s="64"/>
    </row>
    <row r="50" spans="11:19" ht="20.25" customHeight="1">
      <c r="K50" s="836"/>
      <c r="L50" s="66"/>
      <c r="M50" s="66"/>
      <c r="N50" s="64"/>
      <c r="O50" s="64"/>
      <c r="P50" s="64"/>
      <c r="Q50" s="64"/>
      <c r="R50" s="64"/>
      <c r="S50" s="64"/>
    </row>
    <row r="51" spans="11:19" ht="20.25" customHeight="1">
      <c r="L51" s="64"/>
      <c r="M51" s="64"/>
    </row>
    <row r="52" spans="11:19" ht="20.25" customHeight="1">
      <c r="L52" s="64"/>
      <c r="M52" s="64"/>
    </row>
  </sheetData>
  <sheetProtection formatCells="0"/>
  <mergeCells count="349">
    <mergeCell ref="L11:O11"/>
    <mergeCell ref="CH38:CI38"/>
    <mergeCell ref="BF37:BG37"/>
    <mergeCell ref="BH37:BS37"/>
    <mergeCell ref="BH38:BS38"/>
    <mergeCell ref="BT38:BU38"/>
    <mergeCell ref="BV37:CG37"/>
    <mergeCell ref="BF35:BG35"/>
    <mergeCell ref="BF36:BG36"/>
    <mergeCell ref="BV36:CG36"/>
    <mergeCell ref="L32:O32"/>
    <mergeCell ref="AR31:AU31"/>
    <mergeCell ref="Z36:AY36"/>
    <mergeCell ref="Z37:AY37"/>
    <mergeCell ref="AZ37:BE37"/>
    <mergeCell ref="AZ36:BE36"/>
    <mergeCell ref="Z35:AY35"/>
    <mergeCell ref="X32:AA32"/>
    <mergeCell ref="AZ32:BC32"/>
    <mergeCell ref="BT37:BU37"/>
    <mergeCell ref="BV38:CG38"/>
    <mergeCell ref="CH35:CI35"/>
    <mergeCell ref="CH36:CI36"/>
    <mergeCell ref="BT35:BU35"/>
    <mergeCell ref="BH35:BS35"/>
    <mergeCell ref="BD32:BG32"/>
    <mergeCell ref="BL32:BO32"/>
    <mergeCell ref="BH34:BU34"/>
    <mergeCell ref="BP32:BS32"/>
    <mergeCell ref="BH32:BK32"/>
    <mergeCell ref="AZ38:BE38"/>
    <mergeCell ref="BV35:CG35"/>
    <mergeCell ref="CH37:CI37"/>
    <mergeCell ref="CN10:CO10"/>
    <mergeCell ref="CN9:CO9"/>
    <mergeCell ref="CJ9:CM9"/>
    <mergeCell ref="CN15:CO15"/>
    <mergeCell ref="BT9:BW9"/>
    <mergeCell ref="CJ32:CM32"/>
    <mergeCell ref="CN19:CO19"/>
    <mergeCell ref="CJ4:CM4"/>
    <mergeCell ref="CN4:CO4"/>
    <mergeCell ref="CN7:CO7"/>
    <mergeCell ref="CN8:CO8"/>
    <mergeCell ref="CJ7:CM7"/>
    <mergeCell ref="CJ6:CM6"/>
    <mergeCell ref="CN6:CO6"/>
    <mergeCell ref="CN5:CO5"/>
    <mergeCell ref="CJ5:CM5"/>
    <mergeCell ref="BT31:BW31"/>
    <mergeCell ref="CN28:CO28"/>
    <mergeCell ref="CB32:CE32"/>
    <mergeCell ref="CB31:CE31"/>
    <mergeCell ref="BX11:CA11"/>
    <mergeCell ref="BT11:BW11"/>
    <mergeCell ref="BX10:CA10"/>
    <mergeCell ref="BT32:BW32"/>
    <mergeCell ref="L41:W41"/>
    <mergeCell ref="L47:W47"/>
    <mergeCell ref="J47:K47"/>
    <mergeCell ref="L42:W42"/>
    <mergeCell ref="L48:W48"/>
    <mergeCell ref="AZ39:BE39"/>
    <mergeCell ref="J42:K42"/>
    <mergeCell ref="J40:K40"/>
    <mergeCell ref="L40:W40"/>
    <mergeCell ref="J41:K41"/>
    <mergeCell ref="J48:K48"/>
    <mergeCell ref="Z39:AY39"/>
    <mergeCell ref="Z40:CI45"/>
    <mergeCell ref="CH39:CI39"/>
    <mergeCell ref="BV39:CG39"/>
    <mergeCell ref="J38:K38"/>
    <mergeCell ref="R39:W39"/>
    <mergeCell ref="L37:W37"/>
    <mergeCell ref="L39:Q39"/>
    <mergeCell ref="L38:W38"/>
    <mergeCell ref="J37:K37"/>
    <mergeCell ref="CN16:CO16"/>
    <mergeCell ref="CN17:CO17"/>
    <mergeCell ref="BV34:CI34"/>
    <mergeCell ref="AF33:AI33"/>
    <mergeCell ref="AV32:AY32"/>
    <mergeCell ref="CN23:CO23"/>
    <mergeCell ref="CN20:CO20"/>
    <mergeCell ref="BX32:CA32"/>
    <mergeCell ref="CF32:CI32"/>
    <mergeCell ref="CN30:CO30"/>
    <mergeCell ref="BF38:BG38"/>
    <mergeCell ref="AZ35:BE35"/>
    <mergeCell ref="BT39:BU39"/>
    <mergeCell ref="BH36:BS36"/>
    <mergeCell ref="BT36:BU36"/>
    <mergeCell ref="BF39:BG39"/>
    <mergeCell ref="BH39:BS39"/>
    <mergeCell ref="Z38:AY38"/>
    <mergeCell ref="X31:AA31"/>
    <mergeCell ref="AB31:AE31"/>
    <mergeCell ref="Z34:BG34"/>
    <mergeCell ref="AB33:AE33"/>
    <mergeCell ref="AN31:AQ31"/>
    <mergeCell ref="AJ32:AM32"/>
    <mergeCell ref="AF31:AI31"/>
    <mergeCell ref="AJ31:AM31"/>
    <mergeCell ref="AF32:AI32"/>
    <mergeCell ref="AZ31:BC31"/>
    <mergeCell ref="P32:S32"/>
    <mergeCell ref="T32:W32"/>
    <mergeCell ref="J36:W36"/>
    <mergeCell ref="J35:W35"/>
    <mergeCell ref="P31:S31"/>
    <mergeCell ref="AR10:AU10"/>
    <mergeCell ref="AJ10:AM10"/>
    <mergeCell ref="AF10:AI10"/>
    <mergeCell ref="AB32:AE32"/>
    <mergeCell ref="X11:AA11"/>
    <mergeCell ref="T11:W11"/>
    <mergeCell ref="AB11:AE11"/>
    <mergeCell ref="AN10:AQ10"/>
    <mergeCell ref="AB10:AE10"/>
    <mergeCell ref="AF11:AI11"/>
    <mergeCell ref="T31:W31"/>
    <mergeCell ref="J34:K34"/>
    <mergeCell ref="L34:W34"/>
    <mergeCell ref="J32:K32"/>
    <mergeCell ref="L31:O31"/>
    <mergeCell ref="J12:K12"/>
    <mergeCell ref="J13:K13"/>
    <mergeCell ref="I11:J11"/>
    <mergeCell ref="AN11:AQ11"/>
    <mergeCell ref="AZ1:BC1"/>
    <mergeCell ref="BH4:BK4"/>
    <mergeCell ref="BP4:BS4"/>
    <mergeCell ref="AV3:AY3"/>
    <mergeCell ref="AZ3:BC3"/>
    <mergeCell ref="BL8:BO8"/>
    <mergeCell ref="BP6:BS6"/>
    <mergeCell ref="AJ7:AM7"/>
    <mergeCell ref="K1:U1"/>
    <mergeCell ref="V1:Y1"/>
    <mergeCell ref="AF7:AI7"/>
    <mergeCell ref="AB7:AE7"/>
    <mergeCell ref="L3:O3"/>
    <mergeCell ref="AJ4:AM4"/>
    <mergeCell ref="T5:W5"/>
    <mergeCell ref="X7:AA7"/>
    <mergeCell ref="L5:O5"/>
    <mergeCell ref="AB8:AE8"/>
    <mergeCell ref="AJ8:AM8"/>
    <mergeCell ref="AF8:AI8"/>
    <mergeCell ref="BD1:BK1"/>
    <mergeCell ref="BH3:BK3"/>
    <mergeCell ref="BD8:BG8"/>
    <mergeCell ref="BH6:BK6"/>
    <mergeCell ref="BH8:BK8"/>
    <mergeCell ref="BD6:BG6"/>
    <mergeCell ref="AN8:AQ8"/>
    <mergeCell ref="BH5:BK5"/>
    <mergeCell ref="AR6:AU6"/>
    <mergeCell ref="AV8:AY8"/>
    <mergeCell ref="AZ8:BC8"/>
    <mergeCell ref="BP8:BS8"/>
    <mergeCell ref="I3:J4"/>
    <mergeCell ref="AV4:AY4"/>
    <mergeCell ref="AZ4:BC4"/>
    <mergeCell ref="BD4:BG4"/>
    <mergeCell ref="X4:AA4"/>
    <mergeCell ref="AB4:AE4"/>
    <mergeCell ref="BP7:BS7"/>
    <mergeCell ref="L4:O4"/>
    <mergeCell ref="AF4:AI4"/>
    <mergeCell ref="AR4:AU4"/>
    <mergeCell ref="X6:AA6"/>
    <mergeCell ref="X5:AA5"/>
    <mergeCell ref="AB5:AE5"/>
    <mergeCell ref="BL7:BO7"/>
    <mergeCell ref="BL6:BO6"/>
    <mergeCell ref="AV7:AY7"/>
    <mergeCell ref="BH7:BK7"/>
    <mergeCell ref="CF4:CI4"/>
    <mergeCell ref="BT7:BW7"/>
    <mergeCell ref="CF6:CI6"/>
    <mergeCell ref="CB5:CE5"/>
    <mergeCell ref="CF5:CI5"/>
    <mergeCell ref="BL5:BO5"/>
    <mergeCell ref="AN7:AQ7"/>
    <mergeCell ref="AZ6:BC6"/>
    <mergeCell ref="BX4:CA4"/>
    <mergeCell ref="BX7:CA7"/>
    <mergeCell ref="BT4:BW4"/>
    <mergeCell ref="BD5:BG5"/>
    <mergeCell ref="AR7:AU7"/>
    <mergeCell ref="AZ5:BC5"/>
    <mergeCell ref="AR5:AU5"/>
    <mergeCell ref="AV5:AY5"/>
    <mergeCell ref="AZ9:BC9"/>
    <mergeCell ref="AZ11:BC11"/>
    <mergeCell ref="BT10:BW10"/>
    <mergeCell ref="CN2:CO2"/>
    <mergeCell ref="P3:S3"/>
    <mergeCell ref="T3:W3"/>
    <mergeCell ref="X3:AA3"/>
    <mergeCell ref="AB3:AE3"/>
    <mergeCell ref="AN3:AQ3"/>
    <mergeCell ref="CF3:CI3"/>
    <mergeCell ref="BP3:BS3"/>
    <mergeCell ref="BD3:BG3"/>
    <mergeCell ref="CJ3:CM3"/>
    <mergeCell ref="CN3:CO3"/>
    <mergeCell ref="BL3:BO3"/>
    <mergeCell ref="CB3:CE3"/>
    <mergeCell ref="BX3:CA3"/>
    <mergeCell ref="BP5:BS5"/>
    <mergeCell ref="AN4:AQ4"/>
    <mergeCell ref="BL4:BO4"/>
    <mergeCell ref="CJ8:CM8"/>
    <mergeCell ref="BT5:BW5"/>
    <mergeCell ref="AZ7:BC7"/>
    <mergeCell ref="BD7:BG7"/>
    <mergeCell ref="BL9:BO9"/>
    <mergeCell ref="BH9:BK9"/>
    <mergeCell ref="BD9:BG9"/>
    <mergeCell ref="BD11:BG11"/>
    <mergeCell ref="BD10:BG10"/>
    <mergeCell ref="BH10:BK10"/>
    <mergeCell ref="BH11:BK11"/>
    <mergeCell ref="BL10:BO10"/>
    <mergeCell ref="BL11:BO11"/>
    <mergeCell ref="CB8:CE8"/>
    <mergeCell ref="CF8:CI8"/>
    <mergeCell ref="CF10:CI10"/>
    <mergeCell ref="CF9:CI9"/>
    <mergeCell ref="CB10:CE10"/>
    <mergeCell ref="CJ10:CM10"/>
    <mergeCell ref="CB7:CE7"/>
    <mergeCell ref="CF7:CI7"/>
    <mergeCell ref="CB6:CE6"/>
    <mergeCell ref="CJ11:CM11"/>
    <mergeCell ref="BP11:BS11"/>
    <mergeCell ref="CF31:CI31"/>
    <mergeCell ref="CP13:CQ13"/>
    <mergeCell ref="CN13:CO13"/>
    <mergeCell ref="CN11:CO11"/>
    <mergeCell ref="CN18:CO18"/>
    <mergeCell ref="CP18:CQ18"/>
    <mergeCell ref="CP17:CQ17"/>
    <mergeCell ref="CN14:CO14"/>
    <mergeCell ref="CP14:CQ14"/>
    <mergeCell ref="CP15:CQ15"/>
    <mergeCell ref="CP16:CQ16"/>
    <mergeCell ref="CP19:CQ19"/>
    <mergeCell ref="CN31:CO31"/>
    <mergeCell ref="CP26:CQ26"/>
    <mergeCell ref="CN27:CO27"/>
    <mergeCell ref="CP27:CQ27"/>
    <mergeCell ref="CN26:CO26"/>
    <mergeCell ref="CN24:CO24"/>
    <mergeCell ref="CN29:CO29"/>
    <mergeCell ref="CJ31:CM31"/>
    <mergeCell ref="CB11:CE11"/>
    <mergeCell ref="CF11:CI11"/>
    <mergeCell ref="CP29:CQ29"/>
    <mergeCell ref="CP31:CQ31"/>
    <mergeCell ref="CP30:CQ30"/>
    <mergeCell ref="CP20:CQ20"/>
    <mergeCell ref="CN21:CO21"/>
    <mergeCell ref="CP21:CQ21"/>
    <mergeCell ref="CN22:CO22"/>
    <mergeCell ref="CP22:CQ22"/>
    <mergeCell ref="CP23:CQ23"/>
    <mergeCell ref="CP24:CQ24"/>
    <mergeCell ref="CN25:CO25"/>
    <mergeCell ref="CP25:CQ25"/>
    <mergeCell ref="CP28:CQ28"/>
    <mergeCell ref="I5:J6"/>
    <mergeCell ref="L6:O6"/>
    <mergeCell ref="L7:O7"/>
    <mergeCell ref="I10:J10"/>
    <mergeCell ref="I9:J9"/>
    <mergeCell ref="I8:J8"/>
    <mergeCell ref="P11:S11"/>
    <mergeCell ref="T7:W7"/>
    <mergeCell ref="AJ11:AM11"/>
    <mergeCell ref="P6:S6"/>
    <mergeCell ref="T6:W6"/>
    <mergeCell ref="AB6:AE6"/>
    <mergeCell ref="X10:AA10"/>
    <mergeCell ref="AB9:AE9"/>
    <mergeCell ref="L8:O8"/>
    <mergeCell ref="L9:O9"/>
    <mergeCell ref="L10:O10"/>
    <mergeCell ref="I7:J7"/>
    <mergeCell ref="P10:S10"/>
    <mergeCell ref="X9:AA9"/>
    <mergeCell ref="T10:W10"/>
    <mergeCell ref="P9:S9"/>
    <mergeCell ref="T9:W9"/>
    <mergeCell ref="P8:S8"/>
    <mergeCell ref="P4:S4"/>
    <mergeCell ref="T4:W4"/>
    <mergeCell ref="P5:S5"/>
    <mergeCell ref="AN5:AQ5"/>
    <mergeCell ref="AF9:AI9"/>
    <mergeCell ref="AJ9:AM9"/>
    <mergeCell ref="AJ6:AM6"/>
    <mergeCell ref="AN6:AQ6"/>
    <mergeCell ref="AJ5:AM5"/>
    <mergeCell ref="P7:S7"/>
    <mergeCell ref="AF5:AI5"/>
    <mergeCell ref="T8:W8"/>
    <mergeCell ref="X8:AA8"/>
    <mergeCell ref="AN9:AQ9"/>
    <mergeCell ref="AC1:AI1"/>
    <mergeCell ref="AN1:AQ1"/>
    <mergeCell ref="AR3:AU3"/>
    <mergeCell ref="AR1:AU1"/>
    <mergeCell ref="AF3:AI3"/>
    <mergeCell ref="AJ1:AM1"/>
    <mergeCell ref="AJ3:AM3"/>
    <mergeCell ref="AF6:AI6"/>
    <mergeCell ref="AN32:AQ32"/>
    <mergeCell ref="AR32:AU32"/>
    <mergeCell ref="AR11:AU11"/>
    <mergeCell ref="AR8:AU8"/>
    <mergeCell ref="AR9:AU9"/>
    <mergeCell ref="BP9:BS9"/>
    <mergeCell ref="BP10:BS10"/>
    <mergeCell ref="AV31:AY31"/>
    <mergeCell ref="BD31:BG31"/>
    <mergeCell ref="BX31:CA31"/>
    <mergeCell ref="BH31:BK31"/>
    <mergeCell ref="BL31:BO31"/>
    <mergeCell ref="CA1:CE1"/>
    <mergeCell ref="BT1:BZ1"/>
    <mergeCell ref="BX9:CA9"/>
    <mergeCell ref="CB9:CE9"/>
    <mergeCell ref="BT6:BW6"/>
    <mergeCell ref="BX6:CA6"/>
    <mergeCell ref="BT3:BW3"/>
    <mergeCell ref="CB4:CE4"/>
    <mergeCell ref="BT8:BW8"/>
    <mergeCell ref="BX8:CA8"/>
    <mergeCell ref="BX5:CA5"/>
    <mergeCell ref="AV11:AY11"/>
    <mergeCell ref="AV9:AY9"/>
    <mergeCell ref="AZ10:BC10"/>
    <mergeCell ref="AV10:AY10"/>
    <mergeCell ref="BP31:BS31"/>
    <mergeCell ref="AV6:AY6"/>
  </mergeCells>
  <phoneticPr fontId="41"/>
  <conditionalFormatting sqref="L31:O31">
    <cfRule type="cellIs" dxfId="120" priority="7" stopIfTrue="1" operator="greaterThan">
      <formula>$L$11</formula>
    </cfRule>
  </conditionalFormatting>
  <conditionalFormatting sqref="L32:CM32">
    <cfRule type="cellIs" dxfId="119" priority="2" stopIfTrue="1" operator="lessThan">
      <formula>0</formula>
    </cfRule>
  </conditionalFormatting>
  <conditionalFormatting sqref="P31:S31">
    <cfRule type="cellIs" dxfId="118" priority="8" stopIfTrue="1" operator="greaterThan">
      <formula>$P$11</formula>
    </cfRule>
  </conditionalFormatting>
  <conditionalFormatting sqref="T31:W31">
    <cfRule type="cellIs" dxfId="117" priority="9" stopIfTrue="1" operator="greaterThan">
      <formula>$T$11</formula>
    </cfRule>
  </conditionalFormatting>
  <conditionalFormatting sqref="X31:AA31">
    <cfRule type="cellIs" dxfId="116" priority="10" stopIfTrue="1" operator="greaterThan">
      <formula>$X$11</formula>
    </cfRule>
  </conditionalFormatting>
  <conditionalFormatting sqref="AB31:AE31">
    <cfRule type="cellIs" dxfId="115" priority="11" stopIfTrue="1" operator="greaterThan">
      <formula>$AB$11</formula>
    </cfRule>
  </conditionalFormatting>
  <conditionalFormatting sqref="AF31:AI31">
    <cfRule type="cellIs" dxfId="114" priority="12" stopIfTrue="1" operator="greaterThan">
      <formula>$AF$11</formula>
    </cfRule>
  </conditionalFormatting>
  <conditionalFormatting sqref="AJ31:AM31">
    <cfRule type="cellIs" dxfId="113" priority="18" stopIfTrue="1" operator="greaterThan">
      <formula>$AJ$11</formula>
    </cfRule>
  </conditionalFormatting>
  <conditionalFormatting sqref="AN31:AQ31">
    <cfRule type="cellIs" dxfId="112" priority="17" stopIfTrue="1" operator="greaterThan">
      <formula>$AN$11</formula>
    </cfRule>
  </conditionalFormatting>
  <conditionalFormatting sqref="AR31:AU31">
    <cfRule type="cellIs" dxfId="111" priority="16" stopIfTrue="1" operator="greaterThan">
      <formula>$AR$11</formula>
    </cfRule>
  </conditionalFormatting>
  <conditionalFormatting sqref="AV31:AY31">
    <cfRule type="cellIs" dxfId="110" priority="15" stopIfTrue="1" operator="greaterThan">
      <formula>$AV$11</formula>
    </cfRule>
  </conditionalFormatting>
  <conditionalFormatting sqref="AZ1:BC1">
    <cfRule type="expression" dxfId="109" priority="1" stopIfTrue="1">
      <formula>"WEEKDAY($AX$1)=1"</formula>
    </cfRule>
  </conditionalFormatting>
  <conditionalFormatting sqref="AZ31:BC31">
    <cfRule type="cellIs" dxfId="108" priority="14" stopIfTrue="1" operator="greaterThan">
      <formula>$AZ$11</formula>
    </cfRule>
  </conditionalFormatting>
  <conditionalFormatting sqref="BD31:BG31">
    <cfRule type="cellIs" dxfId="107" priority="13" stopIfTrue="1" operator="greaterThan">
      <formula>$BD$11</formula>
    </cfRule>
  </conditionalFormatting>
  <conditionalFormatting sqref="BH31:BK31">
    <cfRule type="cellIs" dxfId="106" priority="19" stopIfTrue="1" operator="greaterThan">
      <formula>$BH$11</formula>
    </cfRule>
  </conditionalFormatting>
  <conditionalFormatting sqref="BL31:BO31">
    <cfRule type="cellIs" dxfId="105" priority="20" stopIfTrue="1" operator="greaterThan">
      <formula>$BL$11</formula>
    </cfRule>
  </conditionalFormatting>
  <conditionalFormatting sqref="BP31:BS31">
    <cfRule type="cellIs" dxfId="104" priority="22" stopIfTrue="1" operator="greaterThan">
      <formula>$BP$11</formula>
    </cfRule>
  </conditionalFormatting>
  <conditionalFormatting sqref="BT31:BW31">
    <cfRule type="cellIs" dxfId="103" priority="21" stopIfTrue="1" operator="greaterThan">
      <formula>$BT$11</formula>
    </cfRule>
  </conditionalFormatting>
  <conditionalFormatting sqref="BX31:CA31">
    <cfRule type="cellIs" dxfId="102" priority="6" stopIfTrue="1" operator="greaterThan">
      <formula>$BX$11</formula>
    </cfRule>
  </conditionalFormatting>
  <conditionalFormatting sqref="CB31:CE31">
    <cfRule type="cellIs" dxfId="101" priority="3" stopIfTrue="1" operator="greaterThan">
      <formula>$CB$11</formula>
    </cfRule>
  </conditionalFormatting>
  <conditionalFormatting sqref="CF31:CI31">
    <cfRule type="cellIs" dxfId="100" priority="4" stopIfTrue="1" operator="greaterThan">
      <formula>$CF$11</formula>
    </cfRule>
  </conditionalFormatting>
  <conditionalFormatting sqref="CJ31:CM31">
    <cfRule type="cellIs" dxfId="99" priority="5" stopIfTrue="1" operator="greaterThan">
      <formula>$CJ$11</formula>
    </cfRule>
  </conditionalFormatting>
  <printOptions horizontalCentered="1"/>
  <pageMargins left="0.19652777777777777" right="0.19652777777777777" top="0.19652777777777777" bottom="0.19652777777777777" header="0.51180555555555562" footer="0.51180555555555562"/>
  <pageSetup paperSize="9" scale="62" orientation="landscape" useFirstPageNumber="1" errors="NA" horizontalDpi="360" verticalDpi="360" r:id="rId1"/>
  <headerFooter alignWithMargins="0"/>
  <ignoredErrors>
    <ignoredError sqref="F33 F28:F32 F34:F46" formula="1"/>
    <ignoredError sqref="CM14:CM30 CL14:CL30 L14:CK30" unlockedFormula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W56"/>
  <sheetViews>
    <sheetView showZeros="0" topLeftCell="A2" zoomScale="66" zoomScaleNormal="66" workbookViewId="0">
      <selection activeCell="BT24" sqref="BT24"/>
    </sheetView>
  </sheetViews>
  <sheetFormatPr baseColWidth="10" defaultColWidth="3.83203125" defaultRowHeight="20.25" customHeight="1"/>
  <cols>
    <col min="1" max="1" width="3.5" style="64" customWidth="1"/>
    <col min="2" max="2" width="10.6640625" style="65" customWidth="1"/>
    <col min="3" max="3" width="6.83203125" style="220" hidden="1" customWidth="1"/>
    <col min="4" max="5" width="8.6640625" style="65" hidden="1" customWidth="1"/>
    <col min="6" max="6" width="8.6640625" style="64" customWidth="1"/>
    <col min="7" max="7" width="15.33203125" style="64" customWidth="1"/>
    <col min="8" max="8" width="10.6640625" style="64" customWidth="1"/>
    <col min="9" max="9" width="10.6640625" style="65" customWidth="1"/>
    <col min="10" max="17" width="1.83203125" style="65" customWidth="1"/>
    <col min="18" max="89" width="1.83203125" style="64" customWidth="1"/>
    <col min="90" max="91" width="4.33203125" style="64" customWidth="1"/>
    <col min="92" max="92" width="4.33203125" style="221" customWidth="1"/>
    <col min="93" max="93" width="4.33203125" style="64" customWidth="1"/>
    <col min="94" max="95" width="8.6640625" style="64" customWidth="1"/>
    <col min="96" max="96" width="8.6640625" style="69" customWidth="1"/>
    <col min="97" max="97" width="12.6640625" style="69" customWidth="1"/>
    <col min="98" max="98" width="7.1640625" style="69" customWidth="1"/>
    <col min="99" max="99" width="0.1640625" style="64" hidden="1" customWidth="1"/>
    <col min="100" max="101" width="3.83203125" style="64" customWidth="1"/>
    <col min="102" max="16384" width="3.83203125" style="73"/>
  </cols>
  <sheetData>
    <row r="1" spans="1:106" ht="36" customHeight="1">
      <c r="I1" s="1550" t="str">
        <f>ﾃﾞｰﾀ入力!B4</f>
        <v>新宿三丁目</v>
      </c>
      <c r="J1" s="1550"/>
      <c r="K1" s="1550"/>
      <c r="L1" s="1550"/>
      <c r="M1" s="1550"/>
      <c r="N1" s="1550"/>
      <c r="O1" s="1550"/>
      <c r="P1" s="1550"/>
      <c r="Q1" s="1550"/>
      <c r="R1" s="1550"/>
      <c r="S1" s="1550"/>
      <c r="T1" s="1551" t="s">
        <v>139</v>
      </c>
      <c r="U1" s="1551"/>
      <c r="V1" s="1551"/>
      <c r="W1" s="1551"/>
      <c r="X1" s="222"/>
      <c r="AA1" s="1546" t="s">
        <v>202</v>
      </c>
      <c r="AB1" s="1546"/>
      <c r="AC1" s="1546"/>
      <c r="AD1" s="1546"/>
      <c r="AE1" s="1546"/>
      <c r="AF1" s="1546"/>
      <c r="AG1" s="1546"/>
      <c r="AH1" s="1546"/>
      <c r="AI1" s="1546"/>
      <c r="AJ1" s="1546"/>
      <c r="AK1" s="1546"/>
      <c r="AL1" s="1546" t="str">
        <f>CHOOSE(BY1,ﾃﾞｰﾀ入力!U4,ﾃﾞｰﾀ入力!U5,ﾃﾞｰﾀ入力!U6,ﾃﾞｰﾀ入力!U7,ﾃﾞｰﾀ入力!U8,ﾃﾞｰﾀ入力!U9)</f>
        <v>平日①</v>
      </c>
      <c r="AM1" s="1546"/>
      <c r="AN1" s="1546"/>
      <c r="AO1" s="1546"/>
      <c r="AP1" s="1546" t="s">
        <v>148</v>
      </c>
      <c r="AQ1" s="1546"/>
      <c r="AR1" s="1546"/>
      <c r="AS1" s="1546"/>
      <c r="AT1" s="223"/>
      <c r="AU1" s="223"/>
      <c r="AV1" s="223"/>
      <c r="AW1" s="223"/>
      <c r="AX1" s="1525"/>
      <c r="AY1" s="1525"/>
      <c r="AZ1" s="1525"/>
      <c r="BA1" s="1525"/>
      <c r="BB1" s="1526"/>
      <c r="BC1" s="1526"/>
      <c r="BD1" s="1526"/>
      <c r="BE1" s="1526"/>
      <c r="BF1" s="1526"/>
      <c r="BG1" s="1526"/>
      <c r="BH1" s="1526"/>
      <c r="BI1" s="1526"/>
      <c r="BJ1" s="223"/>
      <c r="BK1" s="223"/>
      <c r="BL1" s="223"/>
      <c r="BM1" s="223"/>
      <c r="BN1" s="223"/>
      <c r="BO1" s="223"/>
      <c r="BP1" s="223"/>
      <c r="BQ1" s="223"/>
      <c r="BR1" s="1125" t="s">
        <v>148</v>
      </c>
      <c r="BS1" s="1125"/>
      <c r="BT1" s="1125"/>
      <c r="BU1" s="1125"/>
      <c r="BV1" s="1125"/>
      <c r="BW1" s="1125"/>
      <c r="BX1" s="1125"/>
      <c r="BY1" s="1124">
        <v>1</v>
      </c>
      <c r="BZ1" s="1124"/>
      <c r="CA1" s="1124"/>
      <c r="CB1" s="1124"/>
      <c r="CC1" s="1124"/>
      <c r="CF1" s="69"/>
      <c r="CG1" s="69"/>
      <c r="CH1" s="69"/>
      <c r="CL1" s="73"/>
      <c r="CM1" s="73"/>
      <c r="CN1" s="73"/>
      <c r="CO1" s="73"/>
      <c r="CP1" s="73"/>
      <c r="CQ1" s="73"/>
      <c r="CR1" s="73"/>
      <c r="CS1" s="73"/>
      <c r="CT1" s="73"/>
      <c r="CU1" s="73"/>
      <c r="CV1" s="73"/>
      <c r="CW1" s="73"/>
    </row>
    <row r="2" spans="1:106" ht="20.25" customHeight="1">
      <c r="B2" s="224"/>
      <c r="G2" s="225"/>
      <c r="H2" s="226"/>
      <c r="I2" s="227"/>
      <c r="J2" s="228">
        <v>0.20833333333333334</v>
      </c>
      <c r="K2" s="229"/>
      <c r="L2" s="229"/>
      <c r="M2" s="230"/>
      <c r="N2" s="231">
        <v>0.25</v>
      </c>
      <c r="O2" s="232"/>
      <c r="P2" s="232"/>
      <c r="Q2" s="233"/>
      <c r="R2" s="234" t="s">
        <v>149</v>
      </c>
      <c r="S2" s="232"/>
      <c r="T2" s="235"/>
      <c r="U2" s="236"/>
      <c r="V2" s="234" t="s">
        <v>150</v>
      </c>
      <c r="W2" s="232"/>
      <c r="X2" s="233"/>
      <c r="Y2" s="232"/>
      <c r="Z2" s="234" t="s">
        <v>151</v>
      </c>
      <c r="AA2" s="232"/>
      <c r="AB2" s="233"/>
      <c r="AC2" s="232"/>
      <c r="AD2" s="234" t="s">
        <v>152</v>
      </c>
      <c r="AE2" s="232"/>
      <c r="AF2" s="233"/>
      <c r="AG2" s="232"/>
      <c r="AH2" s="234" t="s">
        <v>153</v>
      </c>
      <c r="AI2" s="232"/>
      <c r="AJ2" s="233"/>
      <c r="AK2" s="232"/>
      <c r="AL2" s="234" t="s">
        <v>154</v>
      </c>
      <c r="AM2" s="232"/>
      <c r="AN2" s="233"/>
      <c r="AO2" s="232"/>
      <c r="AP2" s="234" t="s">
        <v>155</v>
      </c>
      <c r="AQ2" s="232"/>
      <c r="AR2" s="233"/>
      <c r="AS2" s="232"/>
      <c r="AT2" s="234" t="s">
        <v>156</v>
      </c>
      <c r="AU2" s="232"/>
      <c r="AV2" s="233"/>
      <c r="AW2" s="232"/>
      <c r="AX2" s="234" t="s">
        <v>157</v>
      </c>
      <c r="AY2" s="232"/>
      <c r="AZ2" s="233"/>
      <c r="BA2" s="232"/>
      <c r="BB2" s="234" t="s">
        <v>158</v>
      </c>
      <c r="BC2" s="232"/>
      <c r="BD2" s="233"/>
      <c r="BE2" s="232"/>
      <c r="BF2" s="234" t="s">
        <v>159</v>
      </c>
      <c r="BG2" s="232"/>
      <c r="BH2" s="233"/>
      <c r="BI2" s="232"/>
      <c r="BJ2" s="234" t="s">
        <v>160</v>
      </c>
      <c r="BK2" s="232"/>
      <c r="BL2" s="233"/>
      <c r="BM2" s="232"/>
      <c r="BN2" s="234" t="s">
        <v>161</v>
      </c>
      <c r="BO2" s="232"/>
      <c r="BP2" s="233"/>
      <c r="BQ2" s="232"/>
      <c r="BR2" s="234" t="s">
        <v>162</v>
      </c>
      <c r="BS2" s="232"/>
      <c r="BT2" s="233"/>
      <c r="BU2" s="232"/>
      <c r="BV2" s="234" t="s">
        <v>163</v>
      </c>
      <c r="BW2" s="232"/>
      <c r="BX2" s="233"/>
      <c r="BY2" s="232"/>
      <c r="BZ2" s="234" t="s">
        <v>164</v>
      </c>
      <c r="CA2" s="232"/>
      <c r="CB2" s="233"/>
      <c r="CC2" s="232"/>
      <c r="CD2" s="234" t="s">
        <v>165</v>
      </c>
      <c r="CE2" s="232"/>
      <c r="CF2" s="233"/>
      <c r="CG2" s="233"/>
      <c r="CH2" s="232" t="s">
        <v>166</v>
      </c>
      <c r="CI2" s="232"/>
      <c r="CJ2" s="232"/>
      <c r="CK2" s="237"/>
      <c r="CL2" s="1213"/>
      <c r="CM2" s="1214"/>
      <c r="CN2" s="64"/>
      <c r="CR2" s="221"/>
      <c r="CS2" s="64"/>
      <c r="CT2" s="64"/>
      <c r="CV2" s="69"/>
      <c r="CW2" s="69"/>
      <c r="CX2" s="69"/>
      <c r="CY2" s="64"/>
      <c r="CZ2" s="64"/>
      <c r="DA2" s="64"/>
    </row>
    <row r="3" spans="1:106" ht="20.25" customHeight="1">
      <c r="G3" s="1231" t="s">
        <v>167</v>
      </c>
      <c r="H3" s="1232"/>
      <c r="I3" s="239" t="s">
        <v>168</v>
      </c>
      <c r="J3" s="1253">
        <f>CHOOSE(BY1,ﾃﾞｰﾀ入力!X4,ﾃﾞｰﾀ入力!X5,ﾃﾞｰﾀ入力!X6,ﾃﾞｰﾀ入力!X7,ﾃﾞｰﾀ入力!X8,ﾃﾞｰﾀ入力!X9)</f>
        <v>0</v>
      </c>
      <c r="K3" s="1254"/>
      <c r="L3" s="1254"/>
      <c r="M3" s="1255"/>
      <c r="N3" s="1217">
        <f>CHOOSE($BY$1,ﾃﾞｰﾀ入力!Y$4,ﾃﾞｰﾀ入力!Y$5,ﾃﾞｰﾀ入力!Y$6,ﾃﾞｰﾀ入力!Y$7,ﾃﾞｰﾀ入力!Y$8,ﾃﾞｰﾀ入力!Y$9)</f>
        <v>0</v>
      </c>
      <c r="O3" s="1217"/>
      <c r="P3" s="1217"/>
      <c r="Q3" s="1217"/>
      <c r="R3" s="1217">
        <f>CHOOSE($BY$1,ﾃﾞｰﾀ入力!Z$4,ﾃﾞｰﾀ入力!Z$5,ﾃﾞｰﾀ入力!Z$6,ﾃﾞｰﾀ入力!Z$7,ﾃﾞｰﾀ入力!Z$8,ﾃﾞｰﾀ入力!Z$9)</f>
        <v>0</v>
      </c>
      <c r="S3" s="1217"/>
      <c r="T3" s="1217"/>
      <c r="U3" s="1217"/>
      <c r="V3" s="1217">
        <f>CHOOSE($BY$1,ﾃﾞｰﾀ入力!AA$4,ﾃﾞｰﾀ入力!AA$5,ﾃﾞｰﾀ入力!AA$6,ﾃﾞｰﾀ入力!AA$7,ﾃﾞｰﾀ入力!AA$8,ﾃﾞｰﾀ入力!AA$9)</f>
        <v>7</v>
      </c>
      <c r="W3" s="1217"/>
      <c r="X3" s="1217"/>
      <c r="Y3" s="1217"/>
      <c r="Z3" s="1217">
        <f>CHOOSE($BY$1,ﾃﾞｰﾀ入力!AB$4,ﾃﾞｰﾀ入力!AB$5,ﾃﾞｰﾀ入力!AB$6,ﾃﾞｰﾀ入力!AB$7,ﾃﾞｰﾀ入力!AB$8,ﾃﾞｰﾀ入力!AB$9)</f>
        <v>13</v>
      </c>
      <c r="AA3" s="1217"/>
      <c r="AB3" s="1217"/>
      <c r="AC3" s="1217"/>
      <c r="AD3" s="1217">
        <f>CHOOSE($BY$1,ﾃﾞｰﾀ入力!AC$4,ﾃﾞｰﾀ入力!AC$5,ﾃﾞｰﾀ入力!AC$6,ﾃﾞｰﾀ入力!AC$7,ﾃﾞｰﾀ入力!AC$8,ﾃﾞｰﾀ入力!AC$9)</f>
        <v>13</v>
      </c>
      <c r="AE3" s="1217"/>
      <c r="AF3" s="1217"/>
      <c r="AG3" s="1217"/>
      <c r="AH3" s="1217">
        <f>CHOOSE($BY$1,ﾃﾞｰﾀ入力!AD$4,ﾃﾞｰﾀ入力!AD$5,ﾃﾞｰﾀ入力!AD$6,ﾃﾞｰﾀ入力!AD$7,ﾃﾞｰﾀ入力!AD$8,ﾃﾞｰﾀ入力!AD$9)</f>
        <v>18</v>
      </c>
      <c r="AI3" s="1217"/>
      <c r="AJ3" s="1217"/>
      <c r="AK3" s="1217"/>
      <c r="AL3" s="1217">
        <f>CHOOSE($BY$1,ﾃﾞｰﾀ入力!AE$4,ﾃﾞｰﾀ入力!AE$5,ﾃﾞｰﾀ入力!AE$6,ﾃﾞｰﾀ入力!AE$7,ﾃﾞｰﾀ入力!AE$8,ﾃﾞｰﾀ入力!AE$9)</f>
        <v>28</v>
      </c>
      <c r="AM3" s="1217"/>
      <c r="AN3" s="1217"/>
      <c r="AO3" s="1217"/>
      <c r="AP3" s="1217">
        <f>CHOOSE($BY$1,ﾃﾞｰﾀ入力!AF$4,ﾃﾞｰﾀ入力!AF$5,ﾃﾞｰﾀ入力!AF$6,ﾃﾞｰﾀ入力!AF$7,ﾃﾞｰﾀ入力!AF$8,ﾃﾞｰﾀ入力!AF$9)</f>
        <v>31</v>
      </c>
      <c r="AQ3" s="1217"/>
      <c r="AR3" s="1217"/>
      <c r="AS3" s="1217"/>
      <c r="AT3" s="1217">
        <f>CHOOSE($BY$1,ﾃﾞｰﾀ入力!AG$4,ﾃﾞｰﾀ入力!AG$5,ﾃﾞｰﾀ入力!AG$6,ﾃﾞｰﾀ入力!AG$7,ﾃﾞｰﾀ入力!AG$8,ﾃﾞｰﾀ入力!AG$9)</f>
        <v>30</v>
      </c>
      <c r="AU3" s="1217"/>
      <c r="AV3" s="1217"/>
      <c r="AW3" s="1217"/>
      <c r="AX3" s="1217">
        <f>CHOOSE($BY$1,ﾃﾞｰﾀ入力!AH$4,ﾃﾞｰﾀ入力!AH$5,ﾃﾞｰﾀ入力!AH$6,ﾃﾞｰﾀ入力!AH$7,ﾃﾞｰﾀ入力!AH$8,ﾃﾞｰﾀ入力!AH$9)</f>
        <v>32</v>
      </c>
      <c r="AY3" s="1217"/>
      <c r="AZ3" s="1217"/>
      <c r="BA3" s="1217"/>
      <c r="BB3" s="1217">
        <f>CHOOSE($BY$1,ﾃﾞｰﾀ入力!AI$4,ﾃﾞｰﾀ入力!AI$5,ﾃﾞｰﾀ入力!AI$6,ﾃﾞｰﾀ入力!AI$7,ﾃﾞｰﾀ入力!AI$8,ﾃﾞｰﾀ入力!AI$9)</f>
        <v>30</v>
      </c>
      <c r="BC3" s="1217"/>
      <c r="BD3" s="1217"/>
      <c r="BE3" s="1217"/>
      <c r="BF3" s="1217">
        <f>CHOOSE($BY$1,ﾃﾞｰﾀ入力!AJ$4,ﾃﾞｰﾀ入力!AJ$5,ﾃﾞｰﾀ入力!AJ$6,ﾃﾞｰﾀ入力!AJ$7,ﾃﾞｰﾀ入力!AJ$8,ﾃﾞｰﾀ入力!AJ$9)</f>
        <v>21</v>
      </c>
      <c r="BG3" s="1217"/>
      <c r="BH3" s="1217"/>
      <c r="BI3" s="1217"/>
      <c r="BJ3" s="1217">
        <f>CHOOSE($BY$1,ﾃﾞｰﾀ入力!AK$4,ﾃﾞｰﾀ入力!AK$5,ﾃﾞｰﾀ入力!AK$6,ﾃﾞｰﾀ入力!AK$7,ﾃﾞｰﾀ入力!AK$8,ﾃﾞｰﾀ入力!AK$9)</f>
        <v>15</v>
      </c>
      <c r="BK3" s="1217"/>
      <c r="BL3" s="1217"/>
      <c r="BM3" s="1217"/>
      <c r="BN3" s="1217">
        <f>CHOOSE($BY$1,ﾃﾞｰﾀ入力!AL$4,ﾃﾞｰﾀ入力!AL$5,ﾃﾞｰﾀ入力!AL$6,ﾃﾞｰﾀ入力!AL$7,ﾃﾞｰﾀ入力!AL$8,ﾃﾞｰﾀ入力!AL$9)</f>
        <v>16</v>
      </c>
      <c r="BO3" s="1217"/>
      <c r="BP3" s="1217"/>
      <c r="BQ3" s="1217"/>
      <c r="BR3" s="1217">
        <f>CHOOSE($BY$1,ﾃﾞｰﾀ入力!AM$4,ﾃﾞｰﾀ入力!AM$5,ﾃﾞｰﾀ入力!AM$6,ﾃﾞｰﾀ入力!AM$7,ﾃﾞｰﾀ入力!AM$8,ﾃﾞｰﾀ入力!AM$9)</f>
        <v>12</v>
      </c>
      <c r="BS3" s="1217"/>
      <c r="BT3" s="1217"/>
      <c r="BU3" s="1217"/>
      <c r="BV3" s="1217">
        <f>CHOOSE($BY$1,ﾃﾞｰﾀ入力!AN$4,ﾃﾞｰﾀ入力!AN$5,ﾃﾞｰﾀ入力!AN$6,ﾃﾞｰﾀ入力!AN$7,ﾃﾞｰﾀ入力!AN$8,ﾃﾞｰﾀ入力!AN$9)</f>
        <v>4</v>
      </c>
      <c r="BW3" s="1217"/>
      <c r="BX3" s="1217"/>
      <c r="BY3" s="1217"/>
      <c r="BZ3" s="1217">
        <f>CHOOSE($BY$1,ﾃﾞｰﾀ入力!AO$4,ﾃﾞｰﾀ入力!AO$5,ﾃﾞｰﾀ入力!AO$6,ﾃﾞｰﾀ入力!AO$7,ﾃﾞｰﾀ入力!AO$8,ﾃﾞｰﾀ入力!AO$9)</f>
        <v>0</v>
      </c>
      <c r="CA3" s="1217"/>
      <c r="CB3" s="1217"/>
      <c r="CC3" s="1217"/>
      <c r="CD3" s="1218">
        <f>CHOOSE($BY$1,ﾃﾞｰﾀ入力!AP$4,ﾃﾞｰﾀ入力!AP$5,ﾃﾞｰﾀ入力!AP$6,ﾃﾞｰﾀ入力!AP$7,ﾃﾞｰﾀ入力!AP$8,ﾃﾞｰﾀ入力!AP$9)</f>
        <v>0</v>
      </c>
      <c r="CE3" s="1218"/>
      <c r="CF3" s="1218"/>
      <c r="CG3" s="1218"/>
      <c r="CH3" s="1218">
        <f>CHOOSE($BY$1,ﾃﾞｰﾀ入力!AQ$4,ﾃﾞｰﾀ入力!AQ$5,ﾃﾞｰﾀ入力!AQ$6,ﾃﾞｰﾀ入力!AQ$7,ﾃﾞｰﾀ入力!AQ$8,ﾃﾞｰﾀ入力!AQ$9)</f>
        <v>0</v>
      </c>
      <c r="CI3" s="1218"/>
      <c r="CJ3" s="1218"/>
      <c r="CK3" s="1219"/>
      <c r="CL3" s="1215">
        <f>CHOOSE(BY1,ﾃﾞｰﾀ入力!V4,ﾃﾞｰﾀ入力!V5,ﾃﾞｰﾀ入力!V6,ﾃﾞｰﾀ入力!V7,ﾃﾞｰﾀ入力!V8,ﾃﾞｰﾀ入力!V9)</f>
        <v>270</v>
      </c>
      <c r="CM3" s="1216"/>
      <c r="CN3" s="64"/>
      <c r="CR3" s="221"/>
      <c r="CS3" s="64"/>
      <c r="CT3" s="64"/>
      <c r="CV3" s="69"/>
      <c r="CW3" s="69"/>
      <c r="CX3" s="69"/>
      <c r="CY3" s="64"/>
      <c r="CZ3" s="64"/>
      <c r="DA3" s="64"/>
    </row>
    <row r="4" spans="1:106" ht="20.25" customHeight="1">
      <c r="G4" s="1227"/>
      <c r="H4" s="1228"/>
      <c r="I4" s="240" t="s">
        <v>169</v>
      </c>
      <c r="J4" s="1126">
        <f>F4+J3</f>
        <v>0</v>
      </c>
      <c r="K4" s="1127"/>
      <c r="L4" s="1127"/>
      <c r="M4" s="1127"/>
      <c r="N4" s="1126">
        <f>J4+N3</f>
        <v>0</v>
      </c>
      <c r="O4" s="1127"/>
      <c r="P4" s="1127"/>
      <c r="Q4" s="1127"/>
      <c r="R4" s="1126">
        <f>N4+R3</f>
        <v>0</v>
      </c>
      <c r="S4" s="1127"/>
      <c r="T4" s="1127"/>
      <c r="U4" s="1127"/>
      <c r="V4" s="1126">
        <f>R4+V3</f>
        <v>7</v>
      </c>
      <c r="W4" s="1127"/>
      <c r="X4" s="1127"/>
      <c r="Y4" s="1127"/>
      <c r="Z4" s="1126">
        <f>V4+Z3</f>
        <v>20</v>
      </c>
      <c r="AA4" s="1127"/>
      <c r="AB4" s="1127"/>
      <c r="AC4" s="1127"/>
      <c r="AD4" s="1126">
        <f>Z4+AD3</f>
        <v>33</v>
      </c>
      <c r="AE4" s="1127"/>
      <c r="AF4" s="1127"/>
      <c r="AG4" s="1127"/>
      <c r="AH4" s="1126">
        <f>AD4+AH3</f>
        <v>51</v>
      </c>
      <c r="AI4" s="1127"/>
      <c r="AJ4" s="1127"/>
      <c r="AK4" s="1127"/>
      <c r="AL4" s="1126">
        <f>AH4+AL3</f>
        <v>79</v>
      </c>
      <c r="AM4" s="1127"/>
      <c r="AN4" s="1127"/>
      <c r="AO4" s="1127"/>
      <c r="AP4" s="1126">
        <f>AL4+AP3</f>
        <v>110</v>
      </c>
      <c r="AQ4" s="1127"/>
      <c r="AR4" s="1127"/>
      <c r="AS4" s="1127"/>
      <c r="AT4" s="1126">
        <f>AT3+AP4</f>
        <v>140</v>
      </c>
      <c r="AU4" s="1127"/>
      <c r="AV4" s="1127"/>
      <c r="AW4" s="1127"/>
      <c r="AX4" s="1126">
        <f>+AT4+AX3</f>
        <v>172</v>
      </c>
      <c r="AY4" s="1127"/>
      <c r="AZ4" s="1127"/>
      <c r="BA4" s="1127"/>
      <c r="BB4" s="1126">
        <f>AX4+BB3</f>
        <v>202</v>
      </c>
      <c r="BC4" s="1127"/>
      <c r="BD4" s="1127"/>
      <c r="BE4" s="1127"/>
      <c r="BF4" s="1126">
        <f>BB4+BF3</f>
        <v>223</v>
      </c>
      <c r="BG4" s="1127"/>
      <c r="BH4" s="1127"/>
      <c r="BI4" s="1127"/>
      <c r="BJ4" s="1126">
        <f>BF4+BJ3</f>
        <v>238</v>
      </c>
      <c r="BK4" s="1127"/>
      <c r="BL4" s="1127"/>
      <c r="BM4" s="1127"/>
      <c r="BN4" s="1126">
        <f>BJ4+BN3</f>
        <v>254</v>
      </c>
      <c r="BO4" s="1127"/>
      <c r="BP4" s="1127"/>
      <c r="BQ4" s="1127"/>
      <c r="BR4" s="1126">
        <f>BN4+BR3</f>
        <v>266</v>
      </c>
      <c r="BS4" s="1127"/>
      <c r="BT4" s="1127"/>
      <c r="BU4" s="1127"/>
      <c r="BV4" s="1126">
        <f>BR4+BV3</f>
        <v>270</v>
      </c>
      <c r="BW4" s="1127"/>
      <c r="BX4" s="1127"/>
      <c r="BY4" s="1127"/>
      <c r="BZ4" s="1126">
        <f>BV4+BZ3</f>
        <v>270</v>
      </c>
      <c r="CA4" s="1127"/>
      <c r="CB4" s="1127"/>
      <c r="CC4" s="1127"/>
      <c r="CD4" s="1139">
        <f>BZ4+CD3</f>
        <v>270</v>
      </c>
      <c r="CE4" s="1220"/>
      <c r="CF4" s="1220"/>
      <c r="CG4" s="1220"/>
      <c r="CH4" s="1139">
        <f>CD4+CH3</f>
        <v>270</v>
      </c>
      <c r="CI4" s="1220"/>
      <c r="CJ4" s="1220"/>
      <c r="CK4" s="1221"/>
      <c r="CL4" s="1210"/>
      <c r="CM4" s="1211"/>
      <c r="CN4" s="64"/>
      <c r="CR4" s="221"/>
      <c r="CS4" s="64"/>
      <c r="CT4" s="64"/>
      <c r="CV4" s="69"/>
      <c r="CW4" s="69"/>
      <c r="CX4" s="69"/>
      <c r="CY4" s="64"/>
      <c r="CZ4" s="64"/>
      <c r="DA4" s="64"/>
    </row>
    <row r="5" spans="1:106" ht="20.25" customHeight="1">
      <c r="G5" s="1227" t="s">
        <v>170</v>
      </c>
      <c r="H5" s="1228"/>
      <c r="I5" s="241" t="s">
        <v>171</v>
      </c>
      <c r="J5" s="1239"/>
      <c r="K5" s="1240"/>
      <c r="L5" s="1240"/>
      <c r="M5" s="1241"/>
      <c r="N5" s="1126"/>
      <c r="O5" s="1126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126"/>
      <c r="AK5" s="1126"/>
      <c r="AL5" s="1126"/>
      <c r="AM5" s="1126"/>
      <c r="AN5" s="1126"/>
      <c r="AO5" s="1126"/>
      <c r="AP5" s="1126"/>
      <c r="AQ5" s="1126"/>
      <c r="AR5" s="1126"/>
      <c r="AS5" s="1126"/>
      <c r="AT5" s="1126"/>
      <c r="AU5" s="1126"/>
      <c r="AV5" s="1126"/>
      <c r="AW5" s="1126"/>
      <c r="AX5" s="1126"/>
      <c r="AY5" s="1126"/>
      <c r="AZ5" s="1126"/>
      <c r="BA5" s="1126"/>
      <c r="BB5" s="1126"/>
      <c r="BC5" s="1126"/>
      <c r="BD5" s="1126"/>
      <c r="BE5" s="1126"/>
      <c r="BF5" s="1126"/>
      <c r="BG5" s="1126"/>
      <c r="BH5" s="1126"/>
      <c r="BI5" s="1126"/>
      <c r="BJ5" s="1126"/>
      <c r="BK5" s="1126"/>
      <c r="BL5" s="1126"/>
      <c r="BM5" s="1126"/>
      <c r="BN5" s="1126"/>
      <c r="BO5" s="1126"/>
      <c r="BP5" s="1126"/>
      <c r="BQ5" s="1126"/>
      <c r="BR5" s="1126"/>
      <c r="BS5" s="1126"/>
      <c r="BT5" s="1126"/>
      <c r="BU5" s="1126"/>
      <c r="BV5" s="1126"/>
      <c r="BW5" s="1126"/>
      <c r="BX5" s="1126"/>
      <c r="BY5" s="1126"/>
      <c r="BZ5" s="1126"/>
      <c r="CA5" s="1126"/>
      <c r="CB5" s="1126"/>
      <c r="CC5" s="1126"/>
      <c r="CD5" s="1139"/>
      <c r="CE5" s="1139"/>
      <c r="CF5" s="1139"/>
      <c r="CG5" s="1139"/>
      <c r="CH5" s="1139"/>
      <c r="CI5" s="1139"/>
      <c r="CJ5" s="1139"/>
      <c r="CK5" s="1212"/>
      <c r="CL5" s="1210">
        <f t="shared" ref="CL5:CL11" si="0">SUM(N5:CK5)</f>
        <v>0</v>
      </c>
      <c r="CM5" s="1211"/>
      <c r="CN5" s="64"/>
      <c r="CR5" s="221"/>
      <c r="CS5" s="64"/>
      <c r="CT5" s="64"/>
      <c r="CV5" s="69"/>
      <c r="CW5" s="69"/>
      <c r="CX5" s="69"/>
      <c r="CY5" s="64"/>
      <c r="CZ5" s="64"/>
      <c r="DA5" s="64"/>
    </row>
    <row r="6" spans="1:106" ht="20.25" customHeight="1">
      <c r="G6" s="1229"/>
      <c r="H6" s="1230"/>
      <c r="I6" s="242" t="s">
        <v>169</v>
      </c>
      <c r="J6" s="1242"/>
      <c r="K6" s="1243"/>
      <c r="L6" s="1243"/>
      <c r="M6" s="1244"/>
      <c r="N6" s="1131"/>
      <c r="O6" s="1131"/>
      <c r="P6" s="1131"/>
      <c r="Q6" s="1131"/>
      <c r="R6" s="1131"/>
      <c r="S6" s="1131"/>
      <c r="T6" s="1131"/>
      <c r="U6" s="1131"/>
      <c r="V6" s="1131"/>
      <c r="W6" s="1131"/>
      <c r="X6" s="1131"/>
      <c r="Y6" s="1131"/>
      <c r="Z6" s="1131"/>
      <c r="AA6" s="1131"/>
      <c r="AB6" s="1131"/>
      <c r="AC6" s="1131"/>
      <c r="AD6" s="1131"/>
      <c r="AE6" s="1131"/>
      <c r="AF6" s="1131"/>
      <c r="AG6" s="1131"/>
      <c r="AH6" s="1131"/>
      <c r="AI6" s="1131"/>
      <c r="AJ6" s="1131"/>
      <c r="AK6" s="1131"/>
      <c r="AL6" s="1131"/>
      <c r="AM6" s="1131"/>
      <c r="AN6" s="1131"/>
      <c r="AO6" s="1131"/>
      <c r="AP6" s="1131"/>
      <c r="AQ6" s="1131"/>
      <c r="AR6" s="1131"/>
      <c r="AS6" s="1131"/>
      <c r="AT6" s="1131"/>
      <c r="AU6" s="1131"/>
      <c r="AV6" s="1131"/>
      <c r="AW6" s="1131"/>
      <c r="AX6" s="1131"/>
      <c r="AY6" s="1131"/>
      <c r="AZ6" s="1131"/>
      <c r="BA6" s="1131"/>
      <c r="BB6" s="1131"/>
      <c r="BC6" s="1131"/>
      <c r="BD6" s="1131"/>
      <c r="BE6" s="1131"/>
      <c r="BF6" s="1131"/>
      <c r="BG6" s="1131"/>
      <c r="BH6" s="1131"/>
      <c r="BI6" s="1131"/>
      <c r="BJ6" s="1131"/>
      <c r="BK6" s="1131"/>
      <c r="BL6" s="1131"/>
      <c r="BM6" s="1131"/>
      <c r="BN6" s="1131"/>
      <c r="BO6" s="1131"/>
      <c r="BP6" s="1131"/>
      <c r="BQ6" s="1131"/>
      <c r="BR6" s="1131"/>
      <c r="BS6" s="1131"/>
      <c r="BT6" s="1131"/>
      <c r="BU6" s="1131"/>
      <c r="BV6" s="1131"/>
      <c r="BW6" s="1131"/>
      <c r="BX6" s="1131"/>
      <c r="BY6" s="1131"/>
      <c r="BZ6" s="1131"/>
      <c r="CA6" s="1131"/>
      <c r="CB6" s="1131"/>
      <c r="CC6" s="1131"/>
      <c r="CD6" s="1133"/>
      <c r="CE6" s="1133"/>
      <c r="CF6" s="1133"/>
      <c r="CG6" s="1133"/>
      <c r="CH6" s="1133"/>
      <c r="CI6" s="1133"/>
      <c r="CJ6" s="1133"/>
      <c r="CK6" s="1200"/>
      <c r="CL6" s="1256">
        <f t="shared" si="0"/>
        <v>0</v>
      </c>
      <c r="CM6" s="1257"/>
      <c r="CN6" s="64"/>
      <c r="CR6" s="221"/>
      <c r="CS6" s="64"/>
      <c r="CT6" s="64"/>
      <c r="CV6" s="69"/>
      <c r="CW6" s="69"/>
      <c r="CX6" s="69"/>
      <c r="CY6" s="64"/>
      <c r="CZ6" s="64"/>
      <c r="DA6" s="64"/>
    </row>
    <row r="7" spans="1:106" ht="20" customHeight="1">
      <c r="G7" s="1206" t="s">
        <v>172</v>
      </c>
      <c r="H7" s="1207"/>
      <c r="I7" s="243" t="s">
        <v>168</v>
      </c>
      <c r="J7" s="1250">
        <f>IF(J3=0,0,LOOKUP(J3,ﾃﾞｰﾀ入力!$AU$12:$AU$32,ﾃﾞｰﾀ入力!$AV$12:$AV$32))</f>
        <v>0</v>
      </c>
      <c r="K7" s="1251"/>
      <c r="L7" s="1251"/>
      <c r="M7" s="1252"/>
      <c r="N7" s="1130">
        <f>IF(N3=0,0,LOOKUP(N3,ﾃﾞｰﾀ入力!$AU$12:$AU$32,ﾃﾞｰﾀ入力!$AV$12:$AV$32))</f>
        <v>0</v>
      </c>
      <c r="O7" s="1130"/>
      <c r="P7" s="1130"/>
      <c r="Q7" s="1130"/>
      <c r="R7" s="1130">
        <f>IF(R3=0,0,LOOKUP(R3,ﾃﾞｰﾀ入力!$AU$12:$AU$32,ﾃﾞｰﾀ入力!$AV$12:$AV$32))</f>
        <v>0</v>
      </c>
      <c r="S7" s="1130"/>
      <c r="T7" s="1130"/>
      <c r="U7" s="1130"/>
      <c r="V7" s="1130">
        <f>IF(V3=0,0,LOOKUP(V3,ﾃﾞｰﾀ入力!$AU$12:$AU$32,ﾃﾞｰﾀ入力!$AV$12:$AV$32))</f>
        <v>2</v>
      </c>
      <c r="W7" s="1130"/>
      <c r="X7" s="1130"/>
      <c r="Y7" s="1130"/>
      <c r="Z7" s="1130">
        <f>IF(Z3=0,0,LOOKUP(Z3,ﾃﾞｰﾀ入力!$AU$12:$AU$32,ﾃﾞｰﾀ入力!$AV$12:$AV$32))</f>
        <v>2</v>
      </c>
      <c r="AA7" s="1130"/>
      <c r="AB7" s="1130"/>
      <c r="AC7" s="1130"/>
      <c r="AD7" s="1130">
        <f>IF(AD3=0,0,LOOKUP(AD3,ﾃﾞｰﾀ入力!$AU$12:$AU$32,ﾃﾞｰﾀ入力!$AV$12:$AV$32))</f>
        <v>2</v>
      </c>
      <c r="AE7" s="1130"/>
      <c r="AF7" s="1130"/>
      <c r="AG7" s="1130"/>
      <c r="AH7" s="1130">
        <f>IF(AH3=0,0,LOOKUP(AH3,ﾃﾞｰﾀ入力!$AU$12:$AU$32,ﾃﾞｰﾀ入力!$AV$12:$AV$32))</f>
        <v>2</v>
      </c>
      <c r="AI7" s="1130"/>
      <c r="AJ7" s="1130"/>
      <c r="AK7" s="1130"/>
      <c r="AL7" s="1130">
        <f>IF(AL3=0,0,LOOKUP(AL3,ﾃﾞｰﾀ入力!$AU$12:$AU$32,ﾃﾞｰﾀ入力!$AV$12:$AV$32))</f>
        <v>4</v>
      </c>
      <c r="AM7" s="1130"/>
      <c r="AN7" s="1130"/>
      <c r="AO7" s="1130"/>
      <c r="AP7" s="1130">
        <f>IF(AP3=0,0,LOOKUP(AP3,ﾃﾞｰﾀ入力!$AU$12:$AU$32,ﾃﾞｰﾀ入力!$AV$12:$AV$32))</f>
        <v>4</v>
      </c>
      <c r="AQ7" s="1130"/>
      <c r="AR7" s="1130"/>
      <c r="AS7" s="1130"/>
      <c r="AT7" s="1130">
        <f>IF(AT3=0,0,LOOKUP(AT3,ﾃﾞｰﾀ入力!$AU$12:$AU$32,ﾃﾞｰﾀ入力!$AV$12:$AV$32))</f>
        <v>4</v>
      </c>
      <c r="AU7" s="1130"/>
      <c r="AV7" s="1130"/>
      <c r="AW7" s="1130"/>
      <c r="AX7" s="1130">
        <f>IF(AX3=0,0,LOOKUP(AX3,ﾃﾞｰﾀ入力!$AU$12:$AU$32,ﾃﾞｰﾀ入力!$AV$12:$AV$32))</f>
        <v>4</v>
      </c>
      <c r="AY7" s="1130"/>
      <c r="AZ7" s="1130"/>
      <c r="BA7" s="1130"/>
      <c r="BB7" s="1130">
        <f>IF(BB3=0,0,LOOKUP(BB3,ﾃﾞｰﾀ入力!$AU$12:$AU$32,ﾃﾞｰﾀ入力!$AV$12:$AV$32))</f>
        <v>4</v>
      </c>
      <c r="BC7" s="1130"/>
      <c r="BD7" s="1130"/>
      <c r="BE7" s="1130"/>
      <c r="BF7" s="1130">
        <f>IF(BF3=0,0,LOOKUP(BF3,ﾃﾞｰﾀ入力!$AU$12:$AU$32,ﾃﾞｰﾀ入力!$AV$12:$AV$32))</f>
        <v>3</v>
      </c>
      <c r="BG7" s="1130"/>
      <c r="BH7" s="1130"/>
      <c r="BI7" s="1130"/>
      <c r="BJ7" s="1130">
        <f>IF(BJ3=0,0,LOOKUP(BJ3,ﾃﾞｰﾀ入力!$AU$12:$AU$32,ﾃﾞｰﾀ入力!$AV$12:$AV$32))</f>
        <v>2</v>
      </c>
      <c r="BK7" s="1130"/>
      <c r="BL7" s="1130"/>
      <c r="BM7" s="1130"/>
      <c r="BN7" s="1130">
        <f>IF(BN3=0,0,LOOKUP(BN3,ﾃﾞｰﾀ入力!$AU$12:$AU$32,ﾃﾞｰﾀ入力!$AV$12:$AV$32))</f>
        <v>2</v>
      </c>
      <c r="BO7" s="1130"/>
      <c r="BP7" s="1130"/>
      <c r="BQ7" s="1130"/>
      <c r="BR7" s="1130">
        <f>IF(BR3=0,0,LOOKUP(BR3,ﾃﾞｰﾀ入力!$AU$12:$AU$32,ﾃﾞｰﾀ入力!$AV$12:$AV$32))</f>
        <v>2</v>
      </c>
      <c r="BS7" s="1130"/>
      <c r="BT7" s="1130"/>
      <c r="BU7" s="1130"/>
      <c r="BV7" s="1130">
        <f>IF(BV3=0,0,LOOKUP(BV3,ﾃﾞｰﾀ入力!$AU$12:$AU$32,ﾃﾞｰﾀ入力!$AV$12:$AV$32))</f>
        <v>2</v>
      </c>
      <c r="BW7" s="1130"/>
      <c r="BX7" s="1130"/>
      <c r="BY7" s="1130"/>
      <c r="BZ7" s="1130">
        <f>IF(BZ3=0,0,LOOKUP(BZ3,ﾃﾞｰﾀ入力!$AU$12:$AU$32,ﾃﾞｰﾀ入力!$AV$12:$AV$32))</f>
        <v>0</v>
      </c>
      <c r="CA7" s="1130"/>
      <c r="CB7" s="1130"/>
      <c r="CC7" s="1130"/>
      <c r="CD7" s="1201">
        <f>IF(CD3=0,0,LOOKUP(CD3,ﾃﾞｰﾀ入力!$AU$12:$AU$32,ﾃﾞｰﾀ入力!$AV$12:$AV$32))</f>
        <v>0</v>
      </c>
      <c r="CE7" s="1201"/>
      <c r="CF7" s="1201"/>
      <c r="CG7" s="1201"/>
      <c r="CH7" s="1201">
        <f>IF(CH3=0,0,LOOKUP(CH3,ﾃﾞｰﾀ入力!$AU$12:$AU$32,ﾃﾞｰﾀ入力!$AV$12:$AV$32))</f>
        <v>0</v>
      </c>
      <c r="CI7" s="1201"/>
      <c r="CJ7" s="1201"/>
      <c r="CK7" s="1202"/>
      <c r="CL7" s="1134">
        <f t="shared" si="0"/>
        <v>39</v>
      </c>
      <c r="CM7" s="1135"/>
      <c r="CN7" s="64"/>
      <c r="CR7" s="221"/>
      <c r="CS7" s="64"/>
      <c r="CT7" s="64"/>
      <c r="CV7" s="69"/>
      <c r="CW7" s="69"/>
      <c r="CX7" s="69"/>
      <c r="CY7" s="64"/>
      <c r="CZ7" s="64"/>
      <c r="DA7" s="64"/>
    </row>
    <row r="8" spans="1:106" ht="20" customHeight="1">
      <c r="G8" s="1208" t="s">
        <v>173</v>
      </c>
      <c r="H8" s="1209"/>
      <c r="I8" s="244" t="s">
        <v>168</v>
      </c>
      <c r="J8" s="1536"/>
      <c r="K8" s="1537"/>
      <c r="L8" s="1537"/>
      <c r="M8" s="1538"/>
      <c r="N8" s="1527"/>
      <c r="O8" s="1527"/>
      <c r="P8" s="1527"/>
      <c r="Q8" s="1527"/>
      <c r="R8" s="1527"/>
      <c r="S8" s="1527"/>
      <c r="T8" s="1527"/>
      <c r="U8" s="1527"/>
      <c r="V8" s="1527"/>
      <c r="W8" s="1527"/>
      <c r="X8" s="1527"/>
      <c r="Y8" s="1527"/>
      <c r="Z8" s="1527"/>
      <c r="AA8" s="1527"/>
      <c r="AB8" s="1527"/>
      <c r="AC8" s="1527"/>
      <c r="AD8" s="1527"/>
      <c r="AE8" s="1527"/>
      <c r="AF8" s="1527"/>
      <c r="AG8" s="1527"/>
      <c r="AH8" s="1527"/>
      <c r="AI8" s="1527"/>
      <c r="AJ8" s="1527"/>
      <c r="AK8" s="1527"/>
      <c r="AL8" s="1527"/>
      <c r="AM8" s="1527"/>
      <c r="AN8" s="1527"/>
      <c r="AO8" s="1527"/>
      <c r="AP8" s="1527"/>
      <c r="AQ8" s="1527"/>
      <c r="AR8" s="1527"/>
      <c r="AS8" s="1527"/>
      <c r="AT8" s="1527"/>
      <c r="AU8" s="1527"/>
      <c r="AV8" s="1527"/>
      <c r="AW8" s="1527"/>
      <c r="AX8" s="1527"/>
      <c r="AY8" s="1527"/>
      <c r="AZ8" s="1527"/>
      <c r="BA8" s="1527"/>
      <c r="BB8" s="1527"/>
      <c r="BC8" s="1527"/>
      <c r="BD8" s="1527"/>
      <c r="BE8" s="1527"/>
      <c r="BF8" s="1527"/>
      <c r="BG8" s="1527"/>
      <c r="BH8" s="1527"/>
      <c r="BI8" s="1527"/>
      <c r="BJ8" s="1527"/>
      <c r="BK8" s="1527"/>
      <c r="BL8" s="1527"/>
      <c r="BM8" s="1527"/>
      <c r="BN8" s="1527"/>
      <c r="BO8" s="1527"/>
      <c r="BP8" s="1527"/>
      <c r="BQ8" s="1527"/>
      <c r="BR8" s="1527"/>
      <c r="BS8" s="1527"/>
      <c r="BT8" s="1527"/>
      <c r="BU8" s="1527"/>
      <c r="BV8" s="1527"/>
      <c r="BW8" s="1527"/>
      <c r="BX8" s="1527"/>
      <c r="BY8" s="1527"/>
      <c r="BZ8" s="1527"/>
      <c r="CA8" s="1527"/>
      <c r="CB8" s="1527"/>
      <c r="CC8" s="1527"/>
      <c r="CD8" s="1527"/>
      <c r="CE8" s="1527"/>
      <c r="CF8" s="1527"/>
      <c r="CG8" s="1527"/>
      <c r="CH8" s="1527"/>
      <c r="CI8" s="1527"/>
      <c r="CJ8" s="1527"/>
      <c r="CK8" s="1528"/>
      <c r="CL8" s="1136">
        <f t="shared" si="0"/>
        <v>0</v>
      </c>
      <c r="CM8" s="1137"/>
      <c r="CN8" s="64"/>
      <c r="CR8" s="221"/>
      <c r="CS8" s="64"/>
      <c r="CT8" s="64"/>
      <c r="CV8" s="69"/>
      <c r="CW8" s="69"/>
      <c r="CX8" s="69"/>
      <c r="CY8" s="64"/>
      <c r="CZ8" s="64"/>
      <c r="DA8" s="64"/>
    </row>
    <row r="9" spans="1:106" ht="20" customHeight="1">
      <c r="G9" s="1225" t="s">
        <v>174</v>
      </c>
      <c r="H9" s="1226"/>
      <c r="I9" s="241" t="s">
        <v>168</v>
      </c>
      <c r="J9" s="1536"/>
      <c r="K9" s="1537"/>
      <c r="L9" s="1537"/>
      <c r="M9" s="1538"/>
      <c r="N9" s="1527"/>
      <c r="O9" s="1527"/>
      <c r="P9" s="1527"/>
      <c r="Q9" s="1527"/>
      <c r="R9" s="1527"/>
      <c r="S9" s="1527"/>
      <c r="T9" s="1527"/>
      <c r="U9" s="1527"/>
      <c r="V9" s="1527"/>
      <c r="W9" s="1527"/>
      <c r="X9" s="1527"/>
      <c r="Y9" s="1527"/>
      <c r="Z9" s="1527"/>
      <c r="AA9" s="1527"/>
      <c r="AB9" s="1527"/>
      <c r="AC9" s="1527"/>
      <c r="AD9" s="1527"/>
      <c r="AE9" s="1527"/>
      <c r="AF9" s="1527"/>
      <c r="AG9" s="1527"/>
      <c r="AH9" s="1527"/>
      <c r="AI9" s="1527"/>
      <c r="AJ9" s="1527"/>
      <c r="AK9" s="1527"/>
      <c r="AL9" s="1527"/>
      <c r="AM9" s="1527"/>
      <c r="AN9" s="1527"/>
      <c r="AO9" s="1527"/>
      <c r="AP9" s="1527"/>
      <c r="AQ9" s="1527"/>
      <c r="AR9" s="1527"/>
      <c r="AS9" s="1527"/>
      <c r="AT9" s="1527"/>
      <c r="AU9" s="1527"/>
      <c r="AV9" s="1527"/>
      <c r="AW9" s="1527"/>
      <c r="AX9" s="1527"/>
      <c r="AY9" s="1527"/>
      <c r="AZ9" s="1527"/>
      <c r="BA9" s="1527"/>
      <c r="BB9" s="1527"/>
      <c r="BC9" s="1527"/>
      <c r="BD9" s="1527"/>
      <c r="BE9" s="1527"/>
      <c r="BF9" s="1527"/>
      <c r="BG9" s="1527"/>
      <c r="BH9" s="1527"/>
      <c r="BI9" s="1527"/>
      <c r="BJ9" s="1527"/>
      <c r="BK9" s="1527"/>
      <c r="BL9" s="1527"/>
      <c r="BM9" s="1527"/>
      <c r="BN9" s="1527"/>
      <c r="BO9" s="1527"/>
      <c r="BP9" s="1527"/>
      <c r="BQ9" s="1527"/>
      <c r="BR9" s="1527"/>
      <c r="BS9" s="1527"/>
      <c r="BT9" s="1527"/>
      <c r="BU9" s="1527"/>
      <c r="BV9" s="1527"/>
      <c r="BW9" s="1527"/>
      <c r="BX9" s="1527"/>
      <c r="BY9" s="1527"/>
      <c r="BZ9" s="1527"/>
      <c r="CA9" s="1527"/>
      <c r="CB9" s="1527"/>
      <c r="CC9" s="1527"/>
      <c r="CD9" s="1527"/>
      <c r="CE9" s="1527"/>
      <c r="CF9" s="1527"/>
      <c r="CG9" s="1527"/>
      <c r="CH9" s="1527"/>
      <c r="CI9" s="1527"/>
      <c r="CJ9" s="1527"/>
      <c r="CK9" s="1528"/>
      <c r="CL9" s="1136">
        <f t="shared" si="0"/>
        <v>0</v>
      </c>
      <c r="CM9" s="1137"/>
      <c r="CN9" s="64"/>
      <c r="CR9" s="221"/>
      <c r="CS9" s="64"/>
      <c r="CT9" s="64"/>
      <c r="CV9" s="69"/>
      <c r="CW9" s="69"/>
      <c r="CX9" s="69"/>
      <c r="CY9" s="64"/>
      <c r="CZ9" s="64"/>
      <c r="DA9" s="64"/>
    </row>
    <row r="10" spans="1:106" ht="20" customHeight="1">
      <c r="G10" s="1204" t="s">
        <v>175</v>
      </c>
      <c r="H10" s="1205"/>
      <c r="I10" s="245" t="s">
        <v>168</v>
      </c>
      <c r="J10" s="1547"/>
      <c r="K10" s="1548"/>
      <c r="L10" s="1548"/>
      <c r="M10" s="1549"/>
      <c r="N10" s="1535"/>
      <c r="O10" s="1535"/>
      <c r="P10" s="1535"/>
      <c r="Q10" s="1535"/>
      <c r="R10" s="1535"/>
      <c r="S10" s="1535"/>
      <c r="T10" s="1535"/>
      <c r="U10" s="1535"/>
      <c r="V10" s="1535"/>
      <c r="W10" s="1535"/>
      <c r="X10" s="1535"/>
      <c r="Y10" s="1535"/>
      <c r="Z10" s="1535"/>
      <c r="AA10" s="1535"/>
      <c r="AB10" s="1535"/>
      <c r="AC10" s="1535"/>
      <c r="AD10" s="1535"/>
      <c r="AE10" s="1535"/>
      <c r="AF10" s="1535"/>
      <c r="AG10" s="1535"/>
      <c r="AH10" s="1535"/>
      <c r="AI10" s="1535"/>
      <c r="AJ10" s="1535"/>
      <c r="AK10" s="1535"/>
      <c r="AL10" s="1535"/>
      <c r="AM10" s="1535"/>
      <c r="AN10" s="1535"/>
      <c r="AO10" s="1535"/>
      <c r="AP10" s="1535"/>
      <c r="AQ10" s="1535"/>
      <c r="AR10" s="1535"/>
      <c r="AS10" s="1535"/>
      <c r="AT10" s="1535"/>
      <c r="AU10" s="1535"/>
      <c r="AV10" s="1535"/>
      <c r="AW10" s="1535"/>
      <c r="AX10" s="1535"/>
      <c r="AY10" s="1535"/>
      <c r="AZ10" s="1535"/>
      <c r="BA10" s="1535"/>
      <c r="BB10" s="1535"/>
      <c r="BC10" s="1535"/>
      <c r="BD10" s="1535"/>
      <c r="BE10" s="1535"/>
      <c r="BF10" s="1535"/>
      <c r="BG10" s="1535"/>
      <c r="BH10" s="1535"/>
      <c r="BI10" s="1535"/>
      <c r="BJ10" s="1535"/>
      <c r="BK10" s="1535"/>
      <c r="BL10" s="1535"/>
      <c r="BM10" s="1535"/>
      <c r="BN10" s="1535"/>
      <c r="BO10" s="1535"/>
      <c r="BP10" s="1535"/>
      <c r="BQ10" s="1535"/>
      <c r="BR10" s="1535"/>
      <c r="BS10" s="1535"/>
      <c r="BT10" s="1535"/>
      <c r="BU10" s="1535"/>
      <c r="BV10" s="1535"/>
      <c r="BW10" s="1535"/>
      <c r="BX10" s="1535"/>
      <c r="BY10" s="1535"/>
      <c r="BZ10" s="1535"/>
      <c r="CA10" s="1535"/>
      <c r="CB10" s="1535"/>
      <c r="CC10" s="1535"/>
      <c r="CD10" s="1535"/>
      <c r="CE10" s="1535"/>
      <c r="CF10" s="1535"/>
      <c r="CG10" s="1535"/>
      <c r="CH10" s="1535"/>
      <c r="CI10" s="1535"/>
      <c r="CJ10" s="1535"/>
      <c r="CK10" s="1552"/>
      <c r="CL10" s="1223">
        <f t="shared" si="0"/>
        <v>0</v>
      </c>
      <c r="CM10" s="1224"/>
      <c r="CN10" s="64"/>
      <c r="CR10" s="221"/>
      <c r="CS10" s="64"/>
      <c r="CT10" s="64"/>
      <c r="CV10" s="69"/>
      <c r="CW10" s="69"/>
      <c r="CX10" s="69"/>
      <c r="CY10" s="64"/>
      <c r="CZ10" s="64"/>
      <c r="DA10" s="64"/>
    </row>
    <row r="11" spans="1:106" ht="20" customHeight="1">
      <c r="G11" s="1166" t="s">
        <v>176</v>
      </c>
      <c r="H11" s="1167"/>
      <c r="I11" s="246" t="s">
        <v>168</v>
      </c>
      <c r="J11" s="1236">
        <f>J7+J8+J9+J10</f>
        <v>0</v>
      </c>
      <c r="K11" s="1237"/>
      <c r="L11" s="1237"/>
      <c r="M11" s="1238"/>
      <c r="N11" s="1168">
        <f>N7+N8+N9+N10</f>
        <v>0</v>
      </c>
      <c r="O11" s="1168"/>
      <c r="P11" s="1168"/>
      <c r="Q11" s="1168"/>
      <c r="R11" s="1168">
        <f>R7+R8+R9+R10</f>
        <v>0</v>
      </c>
      <c r="S11" s="1168"/>
      <c r="T11" s="1168"/>
      <c r="U11" s="1168"/>
      <c r="V11" s="1168">
        <f>V7+V8+V9+V10</f>
        <v>2</v>
      </c>
      <c r="W11" s="1168"/>
      <c r="X11" s="1168"/>
      <c r="Y11" s="1168"/>
      <c r="Z11" s="1168">
        <f>Z7+Z8+Z9+Z10</f>
        <v>2</v>
      </c>
      <c r="AA11" s="1168"/>
      <c r="AB11" s="1168"/>
      <c r="AC11" s="1168"/>
      <c r="AD11" s="1168">
        <f>AD7+AD8+AD9+AD10</f>
        <v>2</v>
      </c>
      <c r="AE11" s="1168"/>
      <c r="AF11" s="1168"/>
      <c r="AG11" s="1168"/>
      <c r="AH11" s="1168">
        <f>AH7+AH8+AH9+AH10</f>
        <v>2</v>
      </c>
      <c r="AI11" s="1168"/>
      <c r="AJ11" s="1168"/>
      <c r="AK11" s="1168"/>
      <c r="AL11" s="1168">
        <f>AL7+AL8+AL9+AL10</f>
        <v>4</v>
      </c>
      <c r="AM11" s="1168"/>
      <c r="AN11" s="1168"/>
      <c r="AO11" s="1168"/>
      <c r="AP11" s="1168">
        <f>AP7+AP8+AP9+AP10</f>
        <v>4</v>
      </c>
      <c r="AQ11" s="1168"/>
      <c r="AR11" s="1168"/>
      <c r="AS11" s="1168"/>
      <c r="AT11" s="1168">
        <f>AT7+AT8+AT9+AT10</f>
        <v>4</v>
      </c>
      <c r="AU11" s="1168"/>
      <c r="AV11" s="1168"/>
      <c r="AW11" s="1168"/>
      <c r="AX11" s="1168">
        <f>AX7+AX8+AX9+AX10</f>
        <v>4</v>
      </c>
      <c r="AY11" s="1168"/>
      <c r="AZ11" s="1168"/>
      <c r="BA11" s="1168"/>
      <c r="BB11" s="1168">
        <f>BB7+BB8+BB9+BB10</f>
        <v>4</v>
      </c>
      <c r="BC11" s="1168"/>
      <c r="BD11" s="1168"/>
      <c r="BE11" s="1168"/>
      <c r="BF11" s="1168">
        <f>BF7+BF8+BF9+BF10</f>
        <v>3</v>
      </c>
      <c r="BG11" s="1168"/>
      <c r="BH11" s="1168"/>
      <c r="BI11" s="1168"/>
      <c r="BJ11" s="1168">
        <f>BJ7+BJ8+BJ9+BJ10</f>
        <v>2</v>
      </c>
      <c r="BK11" s="1168"/>
      <c r="BL11" s="1168"/>
      <c r="BM11" s="1168"/>
      <c r="BN11" s="1168">
        <f>BN7+BN8+BN9+BN10</f>
        <v>2</v>
      </c>
      <c r="BO11" s="1168"/>
      <c r="BP11" s="1168"/>
      <c r="BQ11" s="1168"/>
      <c r="BR11" s="1168">
        <f>BR7+BR8+BR9+BR10</f>
        <v>2</v>
      </c>
      <c r="BS11" s="1168"/>
      <c r="BT11" s="1168"/>
      <c r="BU11" s="1168"/>
      <c r="BV11" s="1168">
        <f>BV7+BV8+BV9+BV10</f>
        <v>2</v>
      </c>
      <c r="BW11" s="1168"/>
      <c r="BX11" s="1168"/>
      <c r="BY11" s="1168"/>
      <c r="BZ11" s="1168">
        <f>BZ7+BZ8+BZ9+BZ10</f>
        <v>0</v>
      </c>
      <c r="CA11" s="1168"/>
      <c r="CB11" s="1168"/>
      <c r="CC11" s="1168"/>
      <c r="CD11" s="1168">
        <f>CD7+CD8+CD9+CD10</f>
        <v>0</v>
      </c>
      <c r="CE11" s="1168"/>
      <c r="CF11" s="1168"/>
      <c r="CG11" s="1168"/>
      <c r="CH11" s="1168">
        <f>CH7+CH8+CH9+CH10</f>
        <v>0</v>
      </c>
      <c r="CI11" s="1168"/>
      <c r="CJ11" s="1168"/>
      <c r="CK11" s="1258"/>
      <c r="CL11" s="1259">
        <f t="shared" si="0"/>
        <v>39</v>
      </c>
      <c r="CM11" s="1260"/>
      <c r="CN11" s="1157">
        <f>CL7+CL9+CL10</f>
        <v>39</v>
      </c>
      <c r="CO11" s="1158"/>
      <c r="CR11" s="221"/>
      <c r="CS11" s="64"/>
      <c r="CT11" s="64"/>
      <c r="CV11" s="69"/>
      <c r="CW11" s="69"/>
      <c r="CX11" s="69"/>
      <c r="CY11" s="64"/>
      <c r="CZ11" s="64"/>
      <c r="DA11" s="64"/>
    </row>
    <row r="12" spans="1:106" ht="20" customHeight="1">
      <c r="C12" s="247"/>
      <c r="D12" s="73"/>
      <c r="E12" s="73"/>
      <c r="F12" s="73"/>
      <c r="G12" s="248"/>
      <c r="H12" s="1162"/>
      <c r="I12" s="1162"/>
      <c r="J12" s="249">
        <v>5</v>
      </c>
      <c r="K12" s="249">
        <v>5.25</v>
      </c>
      <c r="L12" s="249">
        <v>5.5</v>
      </c>
      <c r="M12" s="250">
        <v>5.75</v>
      </c>
      <c r="N12" s="249">
        <v>6</v>
      </c>
      <c r="O12" s="249">
        <v>6.25</v>
      </c>
      <c r="P12" s="249">
        <v>6.5</v>
      </c>
      <c r="Q12" s="250">
        <v>6.75</v>
      </c>
      <c r="R12" s="250">
        <v>7</v>
      </c>
      <c r="S12" s="250">
        <v>7.25</v>
      </c>
      <c r="T12" s="250">
        <v>7.5</v>
      </c>
      <c r="U12" s="250">
        <v>7.75</v>
      </c>
      <c r="V12" s="250">
        <v>8</v>
      </c>
      <c r="W12" s="250">
        <v>8.25</v>
      </c>
      <c r="X12" s="250">
        <v>8.5</v>
      </c>
      <c r="Y12" s="250">
        <v>8.75</v>
      </c>
      <c r="Z12" s="251">
        <v>9</v>
      </c>
      <c r="AA12" s="251">
        <v>9.25</v>
      </c>
      <c r="AB12" s="251">
        <v>9.5</v>
      </c>
      <c r="AC12" s="251">
        <v>9.75</v>
      </c>
      <c r="AD12" s="251">
        <v>10</v>
      </c>
      <c r="AE12" s="251">
        <v>10.25</v>
      </c>
      <c r="AF12" s="251">
        <v>10.5</v>
      </c>
      <c r="AG12" s="251">
        <v>10.75</v>
      </c>
      <c r="AH12" s="251">
        <v>11</v>
      </c>
      <c r="AI12" s="251">
        <v>11.25</v>
      </c>
      <c r="AJ12" s="251">
        <v>11.5</v>
      </c>
      <c r="AK12" s="251">
        <v>11.75</v>
      </c>
      <c r="AL12" s="250">
        <v>12</v>
      </c>
      <c r="AM12" s="250">
        <v>12.25</v>
      </c>
      <c r="AN12" s="250">
        <v>12.5</v>
      </c>
      <c r="AO12" s="250">
        <v>12.75</v>
      </c>
      <c r="AP12" s="251">
        <v>13</v>
      </c>
      <c r="AQ12" s="251">
        <v>13.25</v>
      </c>
      <c r="AR12" s="251">
        <v>13.5</v>
      </c>
      <c r="AS12" s="251">
        <v>13.75</v>
      </c>
      <c r="AT12" s="251">
        <v>14</v>
      </c>
      <c r="AU12" s="251">
        <v>14.25</v>
      </c>
      <c r="AV12" s="251">
        <v>14.5</v>
      </c>
      <c r="AW12" s="251">
        <v>14.75</v>
      </c>
      <c r="AX12" s="251">
        <v>15</v>
      </c>
      <c r="AY12" s="251">
        <v>15.25</v>
      </c>
      <c r="AZ12" s="251">
        <v>15.5</v>
      </c>
      <c r="BA12" s="251">
        <v>15.75</v>
      </c>
      <c r="BB12" s="251">
        <v>16</v>
      </c>
      <c r="BC12" s="251">
        <v>16.25</v>
      </c>
      <c r="BD12" s="251">
        <v>16.5</v>
      </c>
      <c r="BE12" s="251">
        <v>16.75</v>
      </c>
      <c r="BF12" s="251">
        <v>17</v>
      </c>
      <c r="BG12" s="251">
        <v>17.25</v>
      </c>
      <c r="BH12" s="251">
        <v>17.5</v>
      </c>
      <c r="BI12" s="251">
        <v>17.75</v>
      </c>
      <c r="BJ12" s="251">
        <v>18</v>
      </c>
      <c r="BK12" s="251">
        <v>18.25</v>
      </c>
      <c r="BL12" s="251">
        <v>18.5</v>
      </c>
      <c r="BM12" s="251">
        <v>18.75</v>
      </c>
      <c r="BN12" s="251">
        <v>19</v>
      </c>
      <c r="BO12" s="251">
        <v>19.25</v>
      </c>
      <c r="BP12" s="251">
        <v>19.5</v>
      </c>
      <c r="BQ12" s="251">
        <v>19.75</v>
      </c>
      <c r="BR12" s="251">
        <v>20</v>
      </c>
      <c r="BS12" s="251">
        <v>20.25</v>
      </c>
      <c r="BT12" s="251">
        <v>20.5</v>
      </c>
      <c r="BU12" s="251">
        <v>20.75</v>
      </c>
      <c r="BV12" s="251">
        <v>21</v>
      </c>
      <c r="BW12" s="251">
        <v>21.25</v>
      </c>
      <c r="BX12" s="251">
        <v>21.5</v>
      </c>
      <c r="BY12" s="251">
        <v>21.75</v>
      </c>
      <c r="BZ12" s="251">
        <v>22</v>
      </c>
      <c r="CA12" s="251">
        <v>22.25</v>
      </c>
      <c r="CB12" s="251">
        <v>22.5</v>
      </c>
      <c r="CC12" s="251">
        <v>22.75</v>
      </c>
      <c r="CD12" s="251">
        <v>23</v>
      </c>
      <c r="CE12" s="251">
        <v>23.25</v>
      </c>
      <c r="CF12" s="251">
        <v>23.5</v>
      </c>
      <c r="CG12" s="251">
        <v>23.75</v>
      </c>
      <c r="CH12" s="251">
        <v>24</v>
      </c>
      <c r="CI12" s="251">
        <v>24.25</v>
      </c>
      <c r="CJ12" s="251">
        <v>24.5</v>
      </c>
      <c r="CK12" s="251">
        <v>24.75</v>
      </c>
      <c r="CL12" s="251"/>
      <c r="CM12" s="251"/>
      <c r="CN12" s="251"/>
      <c r="CP12" s="65"/>
      <c r="CQ12" s="65"/>
      <c r="CR12" s="66"/>
      <c r="CS12" s="65"/>
      <c r="CT12" s="65"/>
      <c r="CV12" s="69"/>
      <c r="CW12" s="69"/>
      <c r="CX12" s="69"/>
      <c r="CY12" s="64"/>
      <c r="CZ12" s="64"/>
      <c r="DA12" s="64"/>
    </row>
    <row r="13" spans="1:106" ht="22.5" customHeight="1" thickBot="1">
      <c r="C13" s="252" t="s">
        <v>177</v>
      </c>
      <c r="D13" s="253" t="s">
        <v>178</v>
      </c>
      <c r="E13" s="253" t="s">
        <v>179</v>
      </c>
      <c r="F13" s="65" t="s">
        <v>79</v>
      </c>
      <c r="G13" s="254" t="s">
        <v>61</v>
      </c>
      <c r="H13" s="255" t="s">
        <v>180</v>
      </c>
      <c r="I13" s="256"/>
      <c r="J13" s="257">
        <v>0.20833333333333334</v>
      </c>
      <c r="K13" s="258"/>
      <c r="L13" s="258"/>
      <c r="M13" s="259"/>
      <c r="N13" s="257">
        <v>0.25</v>
      </c>
      <c r="O13" s="258"/>
      <c r="P13" s="258"/>
      <c r="Q13" s="259"/>
      <c r="R13" s="260" t="s">
        <v>149</v>
      </c>
      <c r="S13" s="258"/>
      <c r="T13" s="261"/>
      <c r="U13" s="256"/>
      <c r="V13" s="260" t="s">
        <v>150</v>
      </c>
      <c r="W13" s="258"/>
      <c r="X13" s="259"/>
      <c r="Y13" s="258"/>
      <c r="Z13" s="260" t="s">
        <v>151</v>
      </c>
      <c r="AA13" s="258"/>
      <c r="AB13" s="259"/>
      <c r="AC13" s="258"/>
      <c r="AD13" s="260" t="s">
        <v>152</v>
      </c>
      <c r="AE13" s="258"/>
      <c r="AF13" s="259"/>
      <c r="AG13" s="258"/>
      <c r="AH13" s="260" t="s">
        <v>153</v>
      </c>
      <c r="AI13" s="258"/>
      <c r="AJ13" s="259"/>
      <c r="AK13" s="258"/>
      <c r="AL13" s="260" t="s">
        <v>154</v>
      </c>
      <c r="AM13" s="258"/>
      <c r="AN13" s="259"/>
      <c r="AO13" s="258"/>
      <c r="AP13" s="260" t="s">
        <v>155</v>
      </c>
      <c r="AQ13" s="258"/>
      <c r="AR13" s="259"/>
      <c r="AS13" s="258"/>
      <c r="AT13" s="260" t="s">
        <v>156</v>
      </c>
      <c r="AU13" s="258"/>
      <c r="AV13" s="259"/>
      <c r="AW13" s="258"/>
      <c r="AX13" s="260" t="s">
        <v>157</v>
      </c>
      <c r="AY13" s="258"/>
      <c r="AZ13" s="259"/>
      <c r="BA13" s="258"/>
      <c r="BB13" s="260" t="s">
        <v>158</v>
      </c>
      <c r="BC13" s="258"/>
      <c r="BD13" s="259"/>
      <c r="BE13" s="258"/>
      <c r="BF13" s="260" t="s">
        <v>159</v>
      </c>
      <c r="BG13" s="258"/>
      <c r="BH13" s="259"/>
      <c r="BI13" s="258"/>
      <c r="BJ13" s="260" t="s">
        <v>160</v>
      </c>
      <c r="BK13" s="258"/>
      <c r="BL13" s="259"/>
      <c r="BM13" s="258"/>
      <c r="BN13" s="260" t="s">
        <v>161</v>
      </c>
      <c r="BO13" s="258"/>
      <c r="BP13" s="259"/>
      <c r="BQ13" s="258"/>
      <c r="BR13" s="260" t="s">
        <v>162</v>
      </c>
      <c r="BS13" s="258"/>
      <c r="BT13" s="259"/>
      <c r="BU13" s="258"/>
      <c r="BV13" s="260" t="s">
        <v>163</v>
      </c>
      <c r="BW13" s="258"/>
      <c r="BX13" s="259"/>
      <c r="BY13" s="258"/>
      <c r="BZ13" s="260" t="s">
        <v>164</v>
      </c>
      <c r="CA13" s="258"/>
      <c r="CB13" s="259"/>
      <c r="CC13" s="258"/>
      <c r="CD13" s="260" t="s">
        <v>165</v>
      </c>
      <c r="CE13" s="258"/>
      <c r="CF13" s="259"/>
      <c r="CG13" s="259"/>
      <c r="CH13" s="258" t="s">
        <v>166</v>
      </c>
      <c r="CI13" s="258"/>
      <c r="CJ13" s="258"/>
      <c r="CK13" s="262"/>
      <c r="CL13" s="1262" t="s">
        <v>181</v>
      </c>
      <c r="CM13" s="1261"/>
      <c r="CN13" s="1261" t="s">
        <v>182</v>
      </c>
      <c r="CO13" s="1261"/>
      <c r="CP13" s="263" t="s">
        <v>183</v>
      </c>
      <c r="CQ13" s="263" t="s">
        <v>184</v>
      </c>
      <c r="CR13" s="263" t="s">
        <v>185</v>
      </c>
      <c r="CS13" s="264" t="s">
        <v>186</v>
      </c>
      <c r="CT13" s="265" t="s">
        <v>81</v>
      </c>
      <c r="CU13" s="266" t="s">
        <v>82</v>
      </c>
      <c r="CW13" s="69"/>
      <c r="CX13" s="267"/>
      <c r="CY13" s="268"/>
      <c r="CZ13" s="64"/>
      <c r="DA13" s="64"/>
      <c r="DB13" s="64"/>
    </row>
    <row r="14" spans="1:106" ht="22.5" customHeight="1" thickTop="1" thickBot="1">
      <c r="A14" s="219">
        <v>1</v>
      </c>
      <c r="B14" s="269" t="str">
        <f>ｼﾌﾄ原本!C5</f>
        <v>K.M</v>
      </c>
      <c r="C14" s="270"/>
      <c r="D14" s="375">
        <f>IF(COUNTIF($F$14:$F$30,1),VLOOKUP(1,$F$14:$CU$30,88,FALSE),0)</f>
        <v>0</v>
      </c>
      <c r="E14" s="410">
        <f ca="1">IF(COUNTIF($F$14:$F$30,1),VLOOKUP(1,$F$14:$CU$30,94,FALSE),0)</f>
        <v>0</v>
      </c>
      <c r="F14" s="271">
        <v>4</v>
      </c>
      <c r="G14" s="272" t="str">
        <f ca="1">IF(F14=0,0,LOOKUP(F14,ﾃﾞｰﾀ入力!$C$3:'ﾃﾞｰﾀ入力'!$C$51,ﾃﾞｰﾀ入力!$D$3:'ﾃﾞｰﾀ入力'!$D$50))</f>
        <v>I.Y</v>
      </c>
      <c r="H14" s="1067">
        <v>6.75</v>
      </c>
      <c r="I14" s="1068">
        <v>13</v>
      </c>
      <c r="J14" s="694">
        <f t="shared" ref="J14:AO14" si="1">IF(AND(J12&gt;=$H$14,J12&lt;$I$14),"*",0)</f>
        <v>0</v>
      </c>
      <c r="K14" s="694">
        <f t="shared" si="1"/>
        <v>0</v>
      </c>
      <c r="L14" s="695">
        <f t="shared" si="1"/>
        <v>0</v>
      </c>
      <c r="M14" s="696">
        <f t="shared" si="1"/>
        <v>0</v>
      </c>
      <c r="N14" s="697">
        <f t="shared" si="1"/>
        <v>0</v>
      </c>
      <c r="O14" s="697">
        <f t="shared" si="1"/>
        <v>0</v>
      </c>
      <c r="P14" s="698">
        <f t="shared" si="1"/>
        <v>0</v>
      </c>
      <c r="Q14" s="697" t="str">
        <f t="shared" si="1"/>
        <v>*</v>
      </c>
      <c r="R14" s="699" t="str">
        <f t="shared" si="1"/>
        <v>*</v>
      </c>
      <c r="S14" s="700" t="str">
        <f t="shared" si="1"/>
        <v>*</v>
      </c>
      <c r="T14" s="697" t="str">
        <f t="shared" si="1"/>
        <v>*</v>
      </c>
      <c r="U14" s="701" t="str">
        <f t="shared" si="1"/>
        <v>*</v>
      </c>
      <c r="V14" s="697" t="str">
        <f t="shared" si="1"/>
        <v>*</v>
      </c>
      <c r="W14" s="697" t="str">
        <f t="shared" si="1"/>
        <v>*</v>
      </c>
      <c r="X14" s="698" t="str">
        <f t="shared" si="1"/>
        <v>*</v>
      </c>
      <c r="Y14" s="697" t="str">
        <f t="shared" si="1"/>
        <v>*</v>
      </c>
      <c r="Z14" s="699" t="str">
        <f t="shared" si="1"/>
        <v>*</v>
      </c>
      <c r="AA14" s="700" t="str">
        <f t="shared" si="1"/>
        <v>*</v>
      </c>
      <c r="AB14" s="697" t="str">
        <f t="shared" si="1"/>
        <v>*</v>
      </c>
      <c r="AC14" s="1074" t="str">
        <f t="shared" si="1"/>
        <v>*</v>
      </c>
      <c r="AD14" s="1075" t="str">
        <f t="shared" si="1"/>
        <v>*</v>
      </c>
      <c r="AE14" s="1075" t="str">
        <f t="shared" si="1"/>
        <v>*</v>
      </c>
      <c r="AF14" s="698" t="str">
        <f t="shared" si="1"/>
        <v>*</v>
      </c>
      <c r="AG14" s="697" t="str">
        <f t="shared" si="1"/>
        <v>*</v>
      </c>
      <c r="AH14" s="699" t="str">
        <f t="shared" si="1"/>
        <v>*</v>
      </c>
      <c r="AI14" s="700" t="str">
        <f t="shared" si="1"/>
        <v>*</v>
      </c>
      <c r="AJ14" s="697" t="str">
        <f t="shared" si="1"/>
        <v>*</v>
      </c>
      <c r="AK14" s="701" t="str">
        <f t="shared" si="1"/>
        <v>*</v>
      </c>
      <c r="AL14" s="697" t="str">
        <f t="shared" si="1"/>
        <v>*</v>
      </c>
      <c r="AM14" s="697" t="str">
        <f t="shared" si="1"/>
        <v>*</v>
      </c>
      <c r="AN14" s="698" t="str">
        <f t="shared" si="1"/>
        <v>*</v>
      </c>
      <c r="AO14" s="697" t="str">
        <f t="shared" si="1"/>
        <v>*</v>
      </c>
      <c r="AP14" s="699">
        <f t="shared" ref="AP14:BU14" si="2">IF(AND(AP12&gt;=$H$14,AP12&lt;$I$14),"*",0)</f>
        <v>0</v>
      </c>
      <c r="AQ14" s="700">
        <f t="shared" si="2"/>
        <v>0</v>
      </c>
      <c r="AR14" s="697">
        <f t="shared" si="2"/>
        <v>0</v>
      </c>
      <c r="AS14" s="701">
        <f t="shared" si="2"/>
        <v>0</v>
      </c>
      <c r="AT14" s="697">
        <f t="shared" si="2"/>
        <v>0</v>
      </c>
      <c r="AU14" s="697">
        <f t="shared" si="2"/>
        <v>0</v>
      </c>
      <c r="AV14" s="698">
        <f t="shared" si="2"/>
        <v>0</v>
      </c>
      <c r="AW14" s="697">
        <f t="shared" si="2"/>
        <v>0</v>
      </c>
      <c r="AX14" s="699">
        <f t="shared" si="2"/>
        <v>0</v>
      </c>
      <c r="AY14" s="700">
        <f t="shared" si="2"/>
        <v>0</v>
      </c>
      <c r="AZ14" s="697">
        <f t="shared" si="2"/>
        <v>0</v>
      </c>
      <c r="BA14" s="701">
        <f t="shared" si="2"/>
        <v>0</v>
      </c>
      <c r="BB14" s="697">
        <f t="shared" si="2"/>
        <v>0</v>
      </c>
      <c r="BC14" s="697">
        <f t="shared" si="2"/>
        <v>0</v>
      </c>
      <c r="BD14" s="698">
        <f t="shared" si="2"/>
        <v>0</v>
      </c>
      <c r="BE14" s="697">
        <f t="shared" si="2"/>
        <v>0</v>
      </c>
      <c r="BF14" s="699">
        <f t="shared" si="2"/>
        <v>0</v>
      </c>
      <c r="BG14" s="700">
        <f t="shared" si="2"/>
        <v>0</v>
      </c>
      <c r="BH14" s="697">
        <f t="shared" si="2"/>
        <v>0</v>
      </c>
      <c r="BI14" s="701">
        <f t="shared" si="2"/>
        <v>0</v>
      </c>
      <c r="BJ14" s="697">
        <f t="shared" si="2"/>
        <v>0</v>
      </c>
      <c r="BK14" s="697">
        <f t="shared" si="2"/>
        <v>0</v>
      </c>
      <c r="BL14" s="698">
        <f t="shared" si="2"/>
        <v>0</v>
      </c>
      <c r="BM14" s="697">
        <f t="shared" si="2"/>
        <v>0</v>
      </c>
      <c r="BN14" s="699">
        <f t="shared" si="2"/>
        <v>0</v>
      </c>
      <c r="BO14" s="700">
        <f t="shared" si="2"/>
        <v>0</v>
      </c>
      <c r="BP14" s="697">
        <f t="shared" si="2"/>
        <v>0</v>
      </c>
      <c r="BQ14" s="701">
        <f t="shared" si="2"/>
        <v>0</v>
      </c>
      <c r="BR14" s="697">
        <f t="shared" si="2"/>
        <v>0</v>
      </c>
      <c r="BS14" s="697">
        <f t="shared" si="2"/>
        <v>0</v>
      </c>
      <c r="BT14" s="698">
        <f t="shared" si="2"/>
        <v>0</v>
      </c>
      <c r="BU14" s="697">
        <f t="shared" si="2"/>
        <v>0</v>
      </c>
      <c r="BV14" s="699">
        <f t="shared" ref="BV14:CK14" si="3">IF(AND(BV12&gt;=$H$14,BV12&lt;$I$14),"*",0)</f>
        <v>0</v>
      </c>
      <c r="BW14" s="700">
        <f t="shared" si="3"/>
        <v>0</v>
      </c>
      <c r="BX14" s="697">
        <f t="shared" si="3"/>
        <v>0</v>
      </c>
      <c r="BY14" s="701">
        <f t="shared" si="3"/>
        <v>0</v>
      </c>
      <c r="BZ14" s="697">
        <f t="shared" si="3"/>
        <v>0</v>
      </c>
      <c r="CA14" s="697">
        <f t="shared" si="3"/>
        <v>0</v>
      </c>
      <c r="CB14" s="698">
        <f t="shared" si="3"/>
        <v>0</v>
      </c>
      <c r="CC14" s="697">
        <f t="shared" si="3"/>
        <v>0</v>
      </c>
      <c r="CD14" s="699">
        <f t="shared" si="3"/>
        <v>0</v>
      </c>
      <c r="CE14" s="700">
        <f t="shared" si="3"/>
        <v>0</v>
      </c>
      <c r="CF14" s="697">
        <f t="shared" si="3"/>
        <v>0</v>
      </c>
      <c r="CG14" s="701">
        <f t="shared" si="3"/>
        <v>0</v>
      </c>
      <c r="CH14" s="697">
        <f t="shared" si="3"/>
        <v>0</v>
      </c>
      <c r="CI14" s="697">
        <f t="shared" si="3"/>
        <v>0</v>
      </c>
      <c r="CJ14" s="698">
        <f t="shared" si="3"/>
        <v>0</v>
      </c>
      <c r="CK14" s="697">
        <f t="shared" si="3"/>
        <v>0</v>
      </c>
      <c r="CL14" s="1263">
        <f t="shared" ref="CL14:CL30" si="4">(80-COUNT(J14:CK14))/4</f>
        <v>6.25</v>
      </c>
      <c r="CM14" s="1264"/>
      <c r="CN14" s="1122">
        <f>IF(CL14=0,0,LOOKUP(CL14,ﾃﾞｰﾀ入力!$AR$13:'ﾃﾞｰﾀ入力'!$AR$34,ﾃﾞｰﾀ入力!$AS$13:'ﾃﾞｰﾀ入力'!$AS$34))</f>
        <v>5.75</v>
      </c>
      <c r="CO14" s="1122"/>
      <c r="CP14" s="279">
        <f t="shared" ref="CP14:CP30" si="5">IF(CN14&gt;8,CN14-8,0)</f>
        <v>0</v>
      </c>
      <c r="CQ14" s="279">
        <f t="shared" ref="CQ14:CQ30" si="6">IF(BZ14="*",(12-COUNT(BZ14:CK14))/4,0)</f>
        <v>0</v>
      </c>
      <c r="CR14" s="279">
        <f t="shared" ref="CR14:CR30" si="7">IF(CP14&gt;CQ14,CQ14,CP14)</f>
        <v>0</v>
      </c>
      <c r="CS14" s="280">
        <f t="shared" ref="CS14:CS30" ca="1" si="8">IF(CT14&gt;5000,CT14,CT14*CN14+(CT14*0.25*CP14)+(CT14*0.25*CQ14)+(CT14*CR14*0.5))</f>
        <v>7532.5</v>
      </c>
      <c r="CT14" s="281">
        <f ca="1">IF(F14=0,0,LOOKUP(F14,ﾃﾞｰﾀ入力!$C$3:'ﾃﾞｰﾀ入力'!$C$52,ﾃﾞｰﾀ入力!$E$3:'ﾃﾞｰﾀ入力'!$E$51))</f>
        <v>1310</v>
      </c>
      <c r="CU14" s="282">
        <f ca="1">CV14*CP14+(CV14*0.25*CR14)+(CV14*0.25*CS14)+(CV14*CT14*0.5)</f>
        <v>0</v>
      </c>
      <c r="CW14" s="69"/>
      <c r="CX14" s="69"/>
      <c r="CY14" s="69"/>
      <c r="CZ14" s="64"/>
      <c r="DA14" s="64"/>
      <c r="DB14" s="64"/>
    </row>
    <row r="15" spans="1:106" ht="22.5" customHeight="1">
      <c r="A15" s="219">
        <f t="shared" ref="A15:A46" si="9">A14+1</f>
        <v>2</v>
      </c>
      <c r="B15" s="269" t="str">
        <f>ｼﾌﾄ原本!C6</f>
        <v>S.S</v>
      </c>
      <c r="C15" s="270"/>
      <c r="D15" s="296">
        <f>IF(COUNTIF($F$14:$F$30,2),VLOOKUP(2,$F$14:$CS$30,88,FALSE),0)</f>
        <v>0</v>
      </c>
      <c r="E15" s="410">
        <f ca="1">IF(COUNTIF($F$14:$F$30,2),VLOOKUP(2,$F$14:$CU$30,94,FALSE),0)</f>
        <v>0</v>
      </c>
      <c r="F15" s="283">
        <v>6</v>
      </c>
      <c r="G15" s="284" t="str">
        <f ca="1">IF(F15=0,0,LOOKUP(F15,ﾃﾞｰﾀ入力!$C$3:'ﾃﾞｰﾀ入力'!$C$51,ﾃﾞｰﾀ入力!$D$3:'ﾃﾞｰﾀ入力'!$D$50))</f>
        <v>S.M</v>
      </c>
      <c r="H15" s="1069">
        <v>6.75</v>
      </c>
      <c r="I15" s="1070">
        <v>15.5</v>
      </c>
      <c r="J15" s="694">
        <f t="shared" ref="J15:AO15" si="10">IF(AND(J12&gt;=$H$15,J12&lt;$I$15),"*",0)</f>
        <v>0</v>
      </c>
      <c r="K15" s="694">
        <f t="shared" si="10"/>
        <v>0</v>
      </c>
      <c r="L15" s="702">
        <f t="shared" si="10"/>
        <v>0</v>
      </c>
      <c r="M15" s="703">
        <f t="shared" si="10"/>
        <v>0</v>
      </c>
      <c r="N15" s="662">
        <f t="shared" si="10"/>
        <v>0</v>
      </c>
      <c r="O15" s="662">
        <f t="shared" si="10"/>
        <v>0</v>
      </c>
      <c r="P15" s="704">
        <f t="shared" si="10"/>
        <v>0</v>
      </c>
      <c r="Q15" s="662" t="str">
        <f t="shared" si="10"/>
        <v>*</v>
      </c>
      <c r="R15" s="705" t="str">
        <f t="shared" si="10"/>
        <v>*</v>
      </c>
      <c r="S15" s="706" t="str">
        <f t="shared" si="10"/>
        <v>*</v>
      </c>
      <c r="T15" s="662" t="str">
        <f t="shared" si="10"/>
        <v>*</v>
      </c>
      <c r="U15" s="690" t="str">
        <f t="shared" si="10"/>
        <v>*</v>
      </c>
      <c r="V15" s="662" t="str">
        <f t="shared" si="10"/>
        <v>*</v>
      </c>
      <c r="W15" s="662" t="str">
        <f t="shared" si="10"/>
        <v>*</v>
      </c>
      <c r="X15" s="704" t="str">
        <f t="shared" si="10"/>
        <v>*</v>
      </c>
      <c r="Y15" s="662" t="str">
        <f t="shared" si="10"/>
        <v>*</v>
      </c>
      <c r="Z15" s="1071" t="str">
        <f t="shared" si="10"/>
        <v>*</v>
      </c>
      <c r="AA15" s="1072" t="str">
        <f t="shared" si="10"/>
        <v>*</v>
      </c>
      <c r="AB15" s="1073" t="str">
        <f t="shared" si="10"/>
        <v>*</v>
      </c>
      <c r="AC15" s="690" t="str">
        <f t="shared" si="10"/>
        <v>*</v>
      </c>
      <c r="AD15" s="662" t="str">
        <f t="shared" si="10"/>
        <v>*</v>
      </c>
      <c r="AE15" s="662" t="str">
        <f t="shared" si="10"/>
        <v>*</v>
      </c>
      <c r="AF15" s="1076" t="str">
        <f t="shared" si="10"/>
        <v>*</v>
      </c>
      <c r="AG15" s="1077" t="str">
        <f t="shared" si="10"/>
        <v>*</v>
      </c>
      <c r="AH15" s="1078" t="str">
        <f t="shared" si="10"/>
        <v>*</v>
      </c>
      <c r="AI15" s="1079" t="str">
        <f t="shared" si="10"/>
        <v>*</v>
      </c>
      <c r="AJ15" s="662" t="str">
        <f t="shared" si="10"/>
        <v>*</v>
      </c>
      <c r="AK15" s="690" t="str">
        <f t="shared" si="10"/>
        <v>*</v>
      </c>
      <c r="AL15" s="662" t="str">
        <f t="shared" si="10"/>
        <v>*</v>
      </c>
      <c r="AM15" s="662" t="str">
        <f t="shared" si="10"/>
        <v>*</v>
      </c>
      <c r="AN15" s="704" t="str">
        <f t="shared" si="10"/>
        <v>*</v>
      </c>
      <c r="AO15" s="662" t="str">
        <f t="shared" si="10"/>
        <v>*</v>
      </c>
      <c r="AP15" s="705" t="str">
        <f t="shared" ref="AP15:BU15" si="11">IF(AND(AP12&gt;=$H$15,AP12&lt;$I$15),"*",0)</f>
        <v>*</v>
      </c>
      <c r="AQ15" s="706" t="str">
        <f t="shared" si="11"/>
        <v>*</v>
      </c>
      <c r="AR15" s="662" t="str">
        <f t="shared" si="11"/>
        <v>*</v>
      </c>
      <c r="AS15" s="690" t="str">
        <f t="shared" si="11"/>
        <v>*</v>
      </c>
      <c r="AT15" s="662" t="str">
        <f t="shared" si="11"/>
        <v>*</v>
      </c>
      <c r="AU15" s="662" t="str">
        <f t="shared" si="11"/>
        <v>*</v>
      </c>
      <c r="AV15" s="704" t="str">
        <f t="shared" si="11"/>
        <v>*</v>
      </c>
      <c r="AW15" s="662" t="str">
        <f t="shared" si="11"/>
        <v>*</v>
      </c>
      <c r="AX15" s="705" t="str">
        <f t="shared" si="11"/>
        <v>*</v>
      </c>
      <c r="AY15" s="706" t="str">
        <f t="shared" si="11"/>
        <v>*</v>
      </c>
      <c r="AZ15" s="662">
        <f t="shared" si="11"/>
        <v>0</v>
      </c>
      <c r="BA15" s="690">
        <f t="shared" si="11"/>
        <v>0</v>
      </c>
      <c r="BB15" s="662">
        <f t="shared" si="11"/>
        <v>0</v>
      </c>
      <c r="BC15" s="662">
        <f t="shared" si="11"/>
        <v>0</v>
      </c>
      <c r="BD15" s="704">
        <f t="shared" si="11"/>
        <v>0</v>
      </c>
      <c r="BE15" s="662">
        <f t="shared" si="11"/>
        <v>0</v>
      </c>
      <c r="BF15" s="705">
        <f t="shared" si="11"/>
        <v>0</v>
      </c>
      <c r="BG15" s="706">
        <f t="shared" si="11"/>
        <v>0</v>
      </c>
      <c r="BH15" s="662">
        <f t="shared" si="11"/>
        <v>0</v>
      </c>
      <c r="BI15" s="690">
        <f t="shared" si="11"/>
        <v>0</v>
      </c>
      <c r="BJ15" s="662">
        <f t="shared" si="11"/>
        <v>0</v>
      </c>
      <c r="BK15" s="662">
        <f t="shared" si="11"/>
        <v>0</v>
      </c>
      <c r="BL15" s="704">
        <f t="shared" si="11"/>
        <v>0</v>
      </c>
      <c r="BM15" s="662">
        <f t="shared" si="11"/>
        <v>0</v>
      </c>
      <c r="BN15" s="705">
        <f t="shared" si="11"/>
        <v>0</v>
      </c>
      <c r="BO15" s="706">
        <f t="shared" si="11"/>
        <v>0</v>
      </c>
      <c r="BP15" s="662">
        <f t="shared" si="11"/>
        <v>0</v>
      </c>
      <c r="BQ15" s="690">
        <f t="shared" si="11"/>
        <v>0</v>
      </c>
      <c r="BR15" s="662">
        <f t="shared" si="11"/>
        <v>0</v>
      </c>
      <c r="BS15" s="662">
        <f t="shared" si="11"/>
        <v>0</v>
      </c>
      <c r="BT15" s="704">
        <f t="shared" si="11"/>
        <v>0</v>
      </c>
      <c r="BU15" s="662">
        <f t="shared" si="11"/>
        <v>0</v>
      </c>
      <c r="BV15" s="705">
        <f t="shared" ref="BV15:CK15" si="12">IF(AND(BV12&gt;=$H$15,BV12&lt;$I$15),"*",0)</f>
        <v>0</v>
      </c>
      <c r="BW15" s="706">
        <f t="shared" si="12"/>
        <v>0</v>
      </c>
      <c r="BX15" s="662">
        <f t="shared" si="12"/>
        <v>0</v>
      </c>
      <c r="BY15" s="690">
        <f t="shared" si="12"/>
        <v>0</v>
      </c>
      <c r="BZ15" s="662">
        <f t="shared" si="12"/>
        <v>0</v>
      </c>
      <c r="CA15" s="662">
        <f t="shared" si="12"/>
        <v>0</v>
      </c>
      <c r="CB15" s="704">
        <f t="shared" si="12"/>
        <v>0</v>
      </c>
      <c r="CC15" s="662">
        <f t="shared" si="12"/>
        <v>0</v>
      </c>
      <c r="CD15" s="705">
        <f t="shared" si="12"/>
        <v>0</v>
      </c>
      <c r="CE15" s="706">
        <f t="shared" si="12"/>
        <v>0</v>
      </c>
      <c r="CF15" s="662">
        <f t="shared" si="12"/>
        <v>0</v>
      </c>
      <c r="CG15" s="690">
        <f t="shared" si="12"/>
        <v>0</v>
      </c>
      <c r="CH15" s="662">
        <f t="shared" si="12"/>
        <v>0</v>
      </c>
      <c r="CI15" s="662">
        <f t="shared" si="12"/>
        <v>0</v>
      </c>
      <c r="CJ15" s="704">
        <f t="shared" si="12"/>
        <v>0</v>
      </c>
      <c r="CK15" s="662">
        <f t="shared" si="12"/>
        <v>0</v>
      </c>
      <c r="CL15" s="1128">
        <f t="shared" si="4"/>
        <v>8.75</v>
      </c>
      <c r="CM15" s="1129"/>
      <c r="CN15" s="1123">
        <f>IF(CL15=0,0,LOOKUP(CL15,ﾃﾞｰﾀ入力!$AR$13:'ﾃﾞｰﾀ入力'!$AR$34,ﾃﾞｰﾀ入力!$AS$13:'ﾃﾞｰﾀ入力'!$AS$34))</f>
        <v>7.5</v>
      </c>
      <c r="CO15" s="1123"/>
      <c r="CP15" s="294">
        <f t="shared" si="5"/>
        <v>0</v>
      </c>
      <c r="CQ15" s="294">
        <f t="shared" si="6"/>
        <v>0</v>
      </c>
      <c r="CR15" s="279">
        <f t="shared" si="7"/>
        <v>0</v>
      </c>
      <c r="CS15" s="295">
        <f t="shared" ca="1" si="8"/>
        <v>9330</v>
      </c>
      <c r="CT15" s="296">
        <f ca="1">IF(F15=0,0,LOOKUP(F15,ﾃﾞｰﾀ入力!$C$3:'ﾃﾞｰﾀ入力'!$C$52,ﾃﾞｰﾀ入力!$E$3:'ﾃﾞｰﾀ入力'!$E$51))</f>
        <v>1244</v>
      </c>
      <c r="CU15" s="297">
        <f t="shared" ref="CU15:CU30" ca="1" si="13">CV15*CP15+(CV15*0.25*CR15)+(CV15*0.25*CS15)+(CV15*CT15*0.5)</f>
        <v>0</v>
      </c>
      <c r="CW15" s="69"/>
      <c r="CX15" s="69"/>
      <c r="CY15" s="69"/>
      <c r="CZ15" s="64"/>
      <c r="DA15" s="64"/>
      <c r="DB15" s="64"/>
    </row>
    <row r="16" spans="1:106" ht="22.5" customHeight="1">
      <c r="A16" s="219">
        <f t="shared" si="9"/>
        <v>3</v>
      </c>
      <c r="B16" s="269" t="str">
        <f>ｼﾌﾄ原本!C7</f>
        <v>Y.I</v>
      </c>
      <c r="C16" s="270"/>
      <c r="D16" s="296">
        <f ca="1">IF(COUNTIF($F$14:$F$30,3),VLOOKUP(3,$F$14:$CS$30,92,FALSE),0)</f>
        <v>10040</v>
      </c>
      <c r="E16" s="411">
        <f ca="1">IF(COUNTIF($F$14:$F$30,3),VLOOKUP(3,$F$14:$CU$30,94,FALSE),0)</f>
        <v>0</v>
      </c>
      <c r="F16" s="283">
        <v>3</v>
      </c>
      <c r="G16" s="284" t="str">
        <f ca="1">IF(F16=0,0,LOOKUP(F16,ﾃﾞｰﾀ入力!$C$3:'ﾃﾞｰﾀ入力'!$C$51,ﾃﾞｰﾀ入力!$D$3:'ﾃﾞｰﾀ入力'!$D$50))</f>
        <v>Y.I</v>
      </c>
      <c r="H16" s="1069">
        <v>9</v>
      </c>
      <c r="I16" s="1070">
        <v>18</v>
      </c>
      <c r="J16" s="694">
        <f t="shared" ref="J16:AO16" si="14">IF(AND(J12&gt;=$H$16,J12&lt;$I$16),"*",0)</f>
        <v>0</v>
      </c>
      <c r="K16" s="694">
        <f t="shared" si="14"/>
        <v>0</v>
      </c>
      <c r="L16" s="702">
        <f t="shared" si="14"/>
        <v>0</v>
      </c>
      <c r="M16" s="703">
        <f t="shared" si="14"/>
        <v>0</v>
      </c>
      <c r="N16" s="662">
        <f t="shared" si="14"/>
        <v>0</v>
      </c>
      <c r="O16" s="662">
        <f t="shared" si="14"/>
        <v>0</v>
      </c>
      <c r="P16" s="704">
        <f t="shared" si="14"/>
        <v>0</v>
      </c>
      <c r="Q16" s="662">
        <f t="shared" si="14"/>
        <v>0</v>
      </c>
      <c r="R16" s="705">
        <f t="shared" si="14"/>
        <v>0</v>
      </c>
      <c r="S16" s="706">
        <f t="shared" si="14"/>
        <v>0</v>
      </c>
      <c r="T16" s="662">
        <f t="shared" si="14"/>
        <v>0</v>
      </c>
      <c r="U16" s="690">
        <f t="shared" si="14"/>
        <v>0</v>
      </c>
      <c r="V16" s="662">
        <f t="shared" si="14"/>
        <v>0</v>
      </c>
      <c r="W16" s="662">
        <f t="shared" si="14"/>
        <v>0</v>
      </c>
      <c r="X16" s="704">
        <f t="shared" si="14"/>
        <v>0</v>
      </c>
      <c r="Y16" s="662">
        <f t="shared" si="14"/>
        <v>0</v>
      </c>
      <c r="Z16" s="705" t="str">
        <f t="shared" si="14"/>
        <v>*</v>
      </c>
      <c r="AA16" s="706" t="str">
        <f t="shared" si="14"/>
        <v>*</v>
      </c>
      <c r="AB16" s="662" t="str">
        <f t="shared" si="14"/>
        <v>*</v>
      </c>
      <c r="AC16" s="690" t="str">
        <f t="shared" si="14"/>
        <v>*</v>
      </c>
      <c r="AD16" s="662" t="str">
        <f t="shared" si="14"/>
        <v>*</v>
      </c>
      <c r="AE16" s="662" t="str">
        <f t="shared" si="14"/>
        <v>*</v>
      </c>
      <c r="AF16" s="704" t="str">
        <f t="shared" si="14"/>
        <v>*</v>
      </c>
      <c r="AG16" s="662" t="str">
        <f t="shared" si="14"/>
        <v>*</v>
      </c>
      <c r="AH16" s="705" t="str">
        <f t="shared" si="14"/>
        <v>*</v>
      </c>
      <c r="AI16" s="706" t="str">
        <f t="shared" si="14"/>
        <v>*</v>
      </c>
      <c r="AJ16" s="662" t="str">
        <f t="shared" si="14"/>
        <v>*</v>
      </c>
      <c r="AK16" s="690" t="str">
        <f t="shared" si="14"/>
        <v>*</v>
      </c>
      <c r="AL16" s="662" t="str">
        <f t="shared" si="14"/>
        <v>*</v>
      </c>
      <c r="AM16" s="662" t="str">
        <f t="shared" si="14"/>
        <v>*</v>
      </c>
      <c r="AN16" s="704" t="str">
        <f t="shared" si="14"/>
        <v>*</v>
      </c>
      <c r="AO16" s="662" t="str">
        <f t="shared" si="14"/>
        <v>*</v>
      </c>
      <c r="AP16" s="705" t="str">
        <f t="shared" ref="AP16:BU16" si="15">IF(AND(AP12&gt;=$H$16,AP12&lt;$I$16),"*",0)</f>
        <v>*</v>
      </c>
      <c r="AQ16" s="706" t="str">
        <f t="shared" si="15"/>
        <v>*</v>
      </c>
      <c r="AR16" s="1077" t="str">
        <f t="shared" si="15"/>
        <v>*</v>
      </c>
      <c r="AS16" s="1080" t="str">
        <f t="shared" si="15"/>
        <v>*</v>
      </c>
      <c r="AT16" s="951" t="str">
        <f t="shared" si="15"/>
        <v>*</v>
      </c>
      <c r="AU16" s="951" t="str">
        <f t="shared" si="15"/>
        <v>*</v>
      </c>
      <c r="AV16" s="999" t="str">
        <f t="shared" si="15"/>
        <v>*</v>
      </c>
      <c r="AW16" s="951" t="str">
        <f t="shared" si="15"/>
        <v>*</v>
      </c>
      <c r="AX16" s="952" t="str">
        <f t="shared" si="15"/>
        <v>*</v>
      </c>
      <c r="AY16" s="950" t="str">
        <f t="shared" si="15"/>
        <v>*</v>
      </c>
      <c r="AZ16" s="951" t="str">
        <f t="shared" si="15"/>
        <v>*</v>
      </c>
      <c r="BA16" s="953" t="str">
        <f t="shared" si="15"/>
        <v>*</v>
      </c>
      <c r="BB16" s="1077" t="str">
        <f t="shared" si="15"/>
        <v>*</v>
      </c>
      <c r="BC16" s="1077" t="str">
        <f t="shared" si="15"/>
        <v>*</v>
      </c>
      <c r="BD16" s="704" t="str">
        <f t="shared" si="15"/>
        <v>*</v>
      </c>
      <c r="BE16" s="662" t="str">
        <f t="shared" si="15"/>
        <v>*</v>
      </c>
      <c r="BF16" s="705" t="str">
        <f t="shared" si="15"/>
        <v>*</v>
      </c>
      <c r="BG16" s="706" t="str">
        <f t="shared" si="15"/>
        <v>*</v>
      </c>
      <c r="BH16" s="662" t="str">
        <f t="shared" si="15"/>
        <v>*</v>
      </c>
      <c r="BI16" s="690" t="str">
        <f t="shared" si="15"/>
        <v>*</v>
      </c>
      <c r="BJ16" s="662">
        <f t="shared" si="15"/>
        <v>0</v>
      </c>
      <c r="BK16" s="662">
        <f t="shared" si="15"/>
        <v>0</v>
      </c>
      <c r="BL16" s="704">
        <f t="shared" si="15"/>
        <v>0</v>
      </c>
      <c r="BM16" s="662">
        <f t="shared" si="15"/>
        <v>0</v>
      </c>
      <c r="BN16" s="705">
        <f t="shared" si="15"/>
        <v>0</v>
      </c>
      <c r="BO16" s="706">
        <f t="shared" si="15"/>
        <v>0</v>
      </c>
      <c r="BP16" s="662">
        <f t="shared" si="15"/>
        <v>0</v>
      </c>
      <c r="BQ16" s="690">
        <f t="shared" si="15"/>
        <v>0</v>
      </c>
      <c r="BR16" s="662">
        <f t="shared" si="15"/>
        <v>0</v>
      </c>
      <c r="BS16" s="662">
        <f t="shared" si="15"/>
        <v>0</v>
      </c>
      <c r="BT16" s="704">
        <f t="shared" si="15"/>
        <v>0</v>
      </c>
      <c r="BU16" s="662">
        <f t="shared" si="15"/>
        <v>0</v>
      </c>
      <c r="BV16" s="705">
        <f t="shared" ref="BV16:CK16" si="16">IF(AND(BV12&gt;=$H$16,BV12&lt;$I$16),"*",0)</f>
        <v>0</v>
      </c>
      <c r="BW16" s="706">
        <f t="shared" si="16"/>
        <v>0</v>
      </c>
      <c r="BX16" s="662">
        <f t="shared" si="16"/>
        <v>0</v>
      </c>
      <c r="BY16" s="690">
        <f t="shared" si="16"/>
        <v>0</v>
      </c>
      <c r="BZ16" s="662">
        <f t="shared" si="16"/>
        <v>0</v>
      </c>
      <c r="CA16" s="662">
        <f t="shared" si="16"/>
        <v>0</v>
      </c>
      <c r="CB16" s="704">
        <f t="shared" si="16"/>
        <v>0</v>
      </c>
      <c r="CC16" s="662">
        <f t="shared" si="16"/>
        <v>0</v>
      </c>
      <c r="CD16" s="705">
        <f t="shared" si="16"/>
        <v>0</v>
      </c>
      <c r="CE16" s="706">
        <f t="shared" si="16"/>
        <v>0</v>
      </c>
      <c r="CF16" s="662">
        <f t="shared" si="16"/>
        <v>0</v>
      </c>
      <c r="CG16" s="690">
        <f t="shared" si="16"/>
        <v>0</v>
      </c>
      <c r="CH16" s="662">
        <f t="shared" si="16"/>
        <v>0</v>
      </c>
      <c r="CI16" s="662">
        <f t="shared" si="16"/>
        <v>0</v>
      </c>
      <c r="CJ16" s="704">
        <f t="shared" si="16"/>
        <v>0</v>
      </c>
      <c r="CK16" s="662">
        <f t="shared" si="16"/>
        <v>0</v>
      </c>
      <c r="CL16" s="1128">
        <f t="shared" si="4"/>
        <v>9</v>
      </c>
      <c r="CM16" s="1129"/>
      <c r="CN16" s="1123">
        <f>IF(CL16=0,0,LOOKUP(CL16,ﾃﾞｰﾀ入力!$AR$13:'ﾃﾞｰﾀ入力'!$AR$34,ﾃﾞｰﾀ入力!$AS$13:'ﾃﾞｰﾀ入力'!$AS$34))</f>
        <v>8</v>
      </c>
      <c r="CO16" s="1123"/>
      <c r="CP16" s="294">
        <f t="shared" si="5"/>
        <v>0</v>
      </c>
      <c r="CQ16" s="294">
        <f t="shared" si="6"/>
        <v>0</v>
      </c>
      <c r="CR16" s="279">
        <f t="shared" si="7"/>
        <v>0</v>
      </c>
      <c r="CS16" s="295">
        <f t="shared" ca="1" si="8"/>
        <v>10040</v>
      </c>
      <c r="CT16" s="296">
        <f ca="1">IF(F16=0,0,LOOKUP(F16,ﾃﾞｰﾀ入力!$C$3:'ﾃﾞｰﾀ入力'!$C$52,ﾃﾞｰﾀ入力!$E$3:'ﾃﾞｰﾀ入力'!$E$51))</f>
        <v>1255</v>
      </c>
      <c r="CU16" s="297">
        <f t="shared" ca="1" si="13"/>
        <v>0</v>
      </c>
      <c r="CW16" s="69"/>
      <c r="CX16" s="69"/>
      <c r="CY16" s="69"/>
      <c r="CZ16" s="64"/>
      <c r="DA16" s="64"/>
      <c r="DB16" s="64"/>
    </row>
    <row r="17" spans="1:106" ht="22.5" customHeight="1">
      <c r="A17" s="219">
        <f t="shared" si="9"/>
        <v>4</v>
      </c>
      <c r="B17" s="269" t="str">
        <f>ｼﾌﾄ原本!C8</f>
        <v>I.Y</v>
      </c>
      <c r="C17" s="270"/>
      <c r="D17" s="296">
        <f ca="1">IF(COUNTIF($F$14:$F$30,4),VLOOKUP(4,$F$14:$CS$30,92,FALSE),0)</f>
        <v>7532.5</v>
      </c>
      <c r="E17" s="411">
        <f ca="1">IF(COUNTIF($F$14:$F$30,4),VLOOKUP(4,$F$14:$CU$30,94,FALSE),0)</f>
        <v>0</v>
      </c>
      <c r="F17" s="283">
        <v>1</v>
      </c>
      <c r="G17" s="284" t="str">
        <f ca="1">IF(F17=0,0,LOOKUP(F17,ﾃﾞｰﾀ入力!$C$3:'ﾃﾞｰﾀ入力'!$C$51,ﾃﾞｰﾀ入力!$D$3:'ﾃﾞｰﾀ入力'!$D$50))</f>
        <v>K.M</v>
      </c>
      <c r="H17" s="1069">
        <v>10</v>
      </c>
      <c r="I17" s="1070">
        <v>19</v>
      </c>
      <c r="J17" s="694">
        <f t="shared" ref="J17:AO17" si="17">IF(AND(J12&gt;=$H$17,J12&lt;$I$17),"*",0)</f>
        <v>0</v>
      </c>
      <c r="K17" s="694">
        <f t="shared" si="17"/>
        <v>0</v>
      </c>
      <c r="L17" s="702">
        <f t="shared" si="17"/>
        <v>0</v>
      </c>
      <c r="M17" s="703">
        <f t="shared" si="17"/>
        <v>0</v>
      </c>
      <c r="N17" s="662">
        <f t="shared" si="17"/>
        <v>0</v>
      </c>
      <c r="O17" s="662">
        <f t="shared" si="17"/>
        <v>0</v>
      </c>
      <c r="P17" s="704">
        <f t="shared" si="17"/>
        <v>0</v>
      </c>
      <c r="Q17" s="662">
        <f t="shared" si="17"/>
        <v>0</v>
      </c>
      <c r="R17" s="705">
        <f t="shared" si="17"/>
        <v>0</v>
      </c>
      <c r="S17" s="706">
        <f t="shared" si="17"/>
        <v>0</v>
      </c>
      <c r="T17" s="662">
        <f t="shared" si="17"/>
        <v>0</v>
      </c>
      <c r="U17" s="690">
        <f t="shared" si="17"/>
        <v>0</v>
      </c>
      <c r="V17" s="662">
        <f t="shared" si="17"/>
        <v>0</v>
      </c>
      <c r="W17" s="662">
        <f t="shared" si="17"/>
        <v>0</v>
      </c>
      <c r="X17" s="704">
        <f t="shared" si="17"/>
        <v>0</v>
      </c>
      <c r="Y17" s="662">
        <f t="shared" si="17"/>
        <v>0</v>
      </c>
      <c r="Z17" s="705">
        <f t="shared" si="17"/>
        <v>0</v>
      </c>
      <c r="AA17" s="706">
        <f t="shared" si="17"/>
        <v>0</v>
      </c>
      <c r="AB17" s="662">
        <f t="shared" si="17"/>
        <v>0</v>
      </c>
      <c r="AC17" s="690">
        <f t="shared" si="17"/>
        <v>0</v>
      </c>
      <c r="AD17" s="662" t="str">
        <f t="shared" si="17"/>
        <v>*</v>
      </c>
      <c r="AE17" s="662" t="str">
        <f t="shared" si="17"/>
        <v>*</v>
      </c>
      <c r="AF17" s="704" t="str">
        <f t="shared" si="17"/>
        <v>*</v>
      </c>
      <c r="AG17" s="662" t="str">
        <f t="shared" si="17"/>
        <v>*</v>
      </c>
      <c r="AH17" s="705" t="str">
        <f t="shared" si="17"/>
        <v>*</v>
      </c>
      <c r="AI17" s="706" t="str">
        <f t="shared" si="17"/>
        <v>*</v>
      </c>
      <c r="AJ17" s="662" t="str">
        <f t="shared" si="17"/>
        <v>*</v>
      </c>
      <c r="AK17" s="690" t="str">
        <f t="shared" si="17"/>
        <v>*</v>
      </c>
      <c r="AL17" s="662" t="str">
        <f t="shared" si="17"/>
        <v>*</v>
      </c>
      <c r="AM17" s="662" t="str">
        <f t="shared" si="17"/>
        <v>*</v>
      </c>
      <c r="AN17" s="704" t="str">
        <f t="shared" si="17"/>
        <v>*</v>
      </c>
      <c r="AO17" s="662" t="str">
        <f t="shared" si="17"/>
        <v>*</v>
      </c>
      <c r="AP17" s="705" t="str">
        <f t="shared" ref="AP17:BU17" si="18">IF(AND(AP12&gt;=$H$17,AP12&lt;$I$17),"*",0)</f>
        <v>*</v>
      </c>
      <c r="AQ17" s="706" t="str">
        <f t="shared" si="18"/>
        <v>*</v>
      </c>
      <c r="AR17" s="951" t="str">
        <f t="shared" si="18"/>
        <v>*</v>
      </c>
      <c r="AS17" s="953" t="str">
        <f t="shared" si="18"/>
        <v>*</v>
      </c>
      <c r="AT17" s="951" t="str">
        <f t="shared" si="18"/>
        <v>*</v>
      </c>
      <c r="AU17" s="951" t="str">
        <f t="shared" si="18"/>
        <v>*</v>
      </c>
      <c r="AV17" s="999" t="str">
        <f t="shared" si="18"/>
        <v>*</v>
      </c>
      <c r="AW17" s="951" t="str">
        <f t="shared" si="18"/>
        <v>*</v>
      </c>
      <c r="AX17" s="1078" t="str">
        <f t="shared" si="18"/>
        <v>*</v>
      </c>
      <c r="AY17" s="1079" t="str">
        <f t="shared" si="18"/>
        <v>*</v>
      </c>
      <c r="AZ17" s="951" t="str">
        <f t="shared" si="18"/>
        <v>*</v>
      </c>
      <c r="BA17" s="953" t="str">
        <f t="shared" si="18"/>
        <v>*</v>
      </c>
      <c r="BB17" s="951" t="str">
        <f t="shared" si="18"/>
        <v>*</v>
      </c>
      <c r="BC17" s="951" t="str">
        <f t="shared" si="18"/>
        <v>*</v>
      </c>
      <c r="BD17" s="1076" t="str">
        <f t="shared" si="18"/>
        <v>*</v>
      </c>
      <c r="BE17" s="1077" t="str">
        <f t="shared" si="18"/>
        <v>*</v>
      </c>
      <c r="BF17" s="705" t="str">
        <f t="shared" si="18"/>
        <v>*</v>
      </c>
      <c r="BG17" s="706" t="str">
        <f t="shared" si="18"/>
        <v>*</v>
      </c>
      <c r="BH17" s="662" t="str">
        <f t="shared" si="18"/>
        <v>*</v>
      </c>
      <c r="BI17" s="690" t="str">
        <f t="shared" si="18"/>
        <v>*</v>
      </c>
      <c r="BJ17" s="662" t="str">
        <f t="shared" si="18"/>
        <v>*</v>
      </c>
      <c r="BK17" s="662" t="str">
        <f t="shared" si="18"/>
        <v>*</v>
      </c>
      <c r="BL17" s="704" t="str">
        <f t="shared" si="18"/>
        <v>*</v>
      </c>
      <c r="BM17" s="662" t="str">
        <f t="shared" si="18"/>
        <v>*</v>
      </c>
      <c r="BN17" s="705">
        <f t="shared" si="18"/>
        <v>0</v>
      </c>
      <c r="BO17" s="706">
        <f t="shared" si="18"/>
        <v>0</v>
      </c>
      <c r="BP17" s="662">
        <f t="shared" si="18"/>
        <v>0</v>
      </c>
      <c r="BQ17" s="690">
        <f t="shared" si="18"/>
        <v>0</v>
      </c>
      <c r="BR17" s="662">
        <f t="shared" si="18"/>
        <v>0</v>
      </c>
      <c r="BS17" s="662">
        <f t="shared" si="18"/>
        <v>0</v>
      </c>
      <c r="BT17" s="704">
        <f t="shared" si="18"/>
        <v>0</v>
      </c>
      <c r="BU17" s="662">
        <f t="shared" si="18"/>
        <v>0</v>
      </c>
      <c r="BV17" s="705">
        <f t="shared" ref="BV17:CK17" si="19">IF(AND(BV12&gt;=$H$17,BV12&lt;$I$17),"*",0)</f>
        <v>0</v>
      </c>
      <c r="BW17" s="706">
        <f t="shared" si="19"/>
        <v>0</v>
      </c>
      <c r="BX17" s="662">
        <f t="shared" si="19"/>
        <v>0</v>
      </c>
      <c r="BY17" s="690">
        <f t="shared" si="19"/>
        <v>0</v>
      </c>
      <c r="BZ17" s="662">
        <f t="shared" si="19"/>
        <v>0</v>
      </c>
      <c r="CA17" s="662">
        <f t="shared" si="19"/>
        <v>0</v>
      </c>
      <c r="CB17" s="704">
        <f t="shared" si="19"/>
        <v>0</v>
      </c>
      <c r="CC17" s="662">
        <f t="shared" si="19"/>
        <v>0</v>
      </c>
      <c r="CD17" s="705">
        <f t="shared" si="19"/>
        <v>0</v>
      </c>
      <c r="CE17" s="706">
        <f t="shared" si="19"/>
        <v>0</v>
      </c>
      <c r="CF17" s="662">
        <f t="shared" si="19"/>
        <v>0</v>
      </c>
      <c r="CG17" s="690">
        <f t="shared" si="19"/>
        <v>0</v>
      </c>
      <c r="CH17" s="662">
        <f t="shared" si="19"/>
        <v>0</v>
      </c>
      <c r="CI17" s="662">
        <f t="shared" si="19"/>
        <v>0</v>
      </c>
      <c r="CJ17" s="704">
        <f t="shared" si="19"/>
        <v>0</v>
      </c>
      <c r="CK17" s="662">
        <f t="shared" si="19"/>
        <v>0</v>
      </c>
      <c r="CL17" s="1128">
        <f t="shared" si="4"/>
        <v>9</v>
      </c>
      <c r="CM17" s="1129"/>
      <c r="CN17" s="1123">
        <f>IF(CL17=0,0,LOOKUP(CL17,ﾃﾞｰﾀ入力!$AR$13:'ﾃﾞｰﾀ入力'!$AR$34,ﾃﾞｰﾀ入力!$AS$13:'ﾃﾞｰﾀ入力'!$AS$34))</f>
        <v>8</v>
      </c>
      <c r="CO17" s="1123"/>
      <c r="CP17" s="294">
        <f t="shared" si="5"/>
        <v>0</v>
      </c>
      <c r="CQ17" s="294">
        <f t="shared" si="6"/>
        <v>0</v>
      </c>
      <c r="CR17" s="279">
        <f t="shared" si="7"/>
        <v>0</v>
      </c>
      <c r="CS17" s="295">
        <f t="shared" ca="1" si="8"/>
        <v>16000</v>
      </c>
      <c r="CT17" s="296">
        <f ca="1">IF(F17=0,0,LOOKUP(F17,ﾃﾞｰﾀ入力!$C$3:'ﾃﾞｰﾀ入力'!$C$52,ﾃﾞｰﾀ入力!$E$3:'ﾃﾞｰﾀ入力'!$E$51))</f>
        <v>2000</v>
      </c>
      <c r="CU17" s="297">
        <f t="shared" ca="1" si="13"/>
        <v>0</v>
      </c>
      <c r="CW17" s="69"/>
      <c r="CX17" s="69"/>
      <c r="CY17" s="69"/>
      <c r="CZ17" s="64"/>
      <c r="DA17" s="64"/>
      <c r="DB17" s="64"/>
    </row>
    <row r="18" spans="1:106" ht="22.5" customHeight="1">
      <c r="A18" s="219">
        <f t="shared" si="9"/>
        <v>5</v>
      </c>
      <c r="B18" s="269" t="str">
        <f>ｼﾌﾄ原本!C9</f>
        <v>S.S</v>
      </c>
      <c r="C18" s="270"/>
      <c r="D18" s="296">
        <f>IF(COUNTIF($F$14:$F$30,5),VLOOKUP(5,$F$14:$CS$30,92,FALSE),0)</f>
        <v>0</v>
      </c>
      <c r="E18" s="411">
        <f>IF(COUNTIF($F$14:$F$30,5),VLOOKUP(5,$F$14:$CU$30,94,FALSE),0)</f>
        <v>0</v>
      </c>
      <c r="F18" s="283">
        <v>2</v>
      </c>
      <c r="G18" s="284" t="str">
        <f ca="1">IF(F18=0,0,LOOKUP(F18,ﾃﾞｰﾀ入力!$C$3:'ﾃﾞｰﾀ入力'!$C$51,ﾃﾞｰﾀ入力!$D$3:'ﾃﾞｰﾀ入力'!$D$50))</f>
        <v>S.S</v>
      </c>
      <c r="H18" s="1069">
        <v>13</v>
      </c>
      <c r="I18" s="1070">
        <v>22.75</v>
      </c>
      <c r="J18" s="694">
        <f t="shared" ref="J18:AO18" si="20">IF(AND(J12&gt;=$H$18,J12&lt;$I$18),"*",0)</f>
        <v>0</v>
      </c>
      <c r="K18" s="694">
        <f t="shared" si="20"/>
        <v>0</v>
      </c>
      <c r="L18" s="702">
        <f t="shared" si="20"/>
        <v>0</v>
      </c>
      <c r="M18" s="703">
        <f t="shared" si="20"/>
        <v>0</v>
      </c>
      <c r="N18" s="662">
        <f t="shared" si="20"/>
        <v>0</v>
      </c>
      <c r="O18" s="662">
        <f t="shared" si="20"/>
        <v>0</v>
      </c>
      <c r="P18" s="704">
        <f t="shared" si="20"/>
        <v>0</v>
      </c>
      <c r="Q18" s="662">
        <f t="shared" si="20"/>
        <v>0</v>
      </c>
      <c r="R18" s="705">
        <f t="shared" si="20"/>
        <v>0</v>
      </c>
      <c r="S18" s="706">
        <f t="shared" si="20"/>
        <v>0</v>
      </c>
      <c r="T18" s="662">
        <f t="shared" si="20"/>
        <v>0</v>
      </c>
      <c r="U18" s="690">
        <f t="shared" si="20"/>
        <v>0</v>
      </c>
      <c r="V18" s="662">
        <f t="shared" si="20"/>
        <v>0</v>
      </c>
      <c r="W18" s="662">
        <f t="shared" si="20"/>
        <v>0</v>
      </c>
      <c r="X18" s="704">
        <f t="shared" si="20"/>
        <v>0</v>
      </c>
      <c r="Y18" s="662">
        <f t="shared" si="20"/>
        <v>0</v>
      </c>
      <c r="Z18" s="705">
        <f t="shared" si="20"/>
        <v>0</v>
      </c>
      <c r="AA18" s="706">
        <f t="shared" si="20"/>
        <v>0</v>
      </c>
      <c r="AB18" s="662">
        <f t="shared" si="20"/>
        <v>0</v>
      </c>
      <c r="AC18" s="690">
        <f t="shared" si="20"/>
        <v>0</v>
      </c>
      <c r="AD18" s="662">
        <f t="shared" si="20"/>
        <v>0</v>
      </c>
      <c r="AE18" s="662">
        <f t="shared" si="20"/>
        <v>0</v>
      </c>
      <c r="AF18" s="704">
        <f t="shared" si="20"/>
        <v>0</v>
      </c>
      <c r="AG18" s="662">
        <f t="shared" si="20"/>
        <v>0</v>
      </c>
      <c r="AH18" s="705">
        <f t="shared" si="20"/>
        <v>0</v>
      </c>
      <c r="AI18" s="706">
        <f t="shared" si="20"/>
        <v>0</v>
      </c>
      <c r="AJ18" s="662">
        <f t="shared" si="20"/>
        <v>0</v>
      </c>
      <c r="AK18" s="690">
        <f t="shared" si="20"/>
        <v>0</v>
      </c>
      <c r="AL18" s="662">
        <f t="shared" si="20"/>
        <v>0</v>
      </c>
      <c r="AM18" s="662">
        <f t="shared" si="20"/>
        <v>0</v>
      </c>
      <c r="AN18" s="704">
        <f t="shared" si="20"/>
        <v>0</v>
      </c>
      <c r="AO18" s="662">
        <f t="shared" si="20"/>
        <v>0</v>
      </c>
      <c r="AP18" s="705" t="str">
        <f t="shared" ref="AP18:BU18" si="21">IF(AND(AP12&gt;=$H$18,AP12&lt;$I$18),"*",0)</f>
        <v>*</v>
      </c>
      <c r="AQ18" s="706" t="str">
        <f t="shared" si="21"/>
        <v>*</v>
      </c>
      <c r="AR18" s="951" t="str">
        <f t="shared" si="21"/>
        <v>*</v>
      </c>
      <c r="AS18" s="953" t="str">
        <f t="shared" si="21"/>
        <v>*</v>
      </c>
      <c r="AT18" s="951" t="str">
        <f t="shared" si="21"/>
        <v>*</v>
      </c>
      <c r="AU18" s="951" t="str">
        <f t="shared" si="21"/>
        <v>*</v>
      </c>
      <c r="AV18" s="999" t="str">
        <f t="shared" si="21"/>
        <v>*</v>
      </c>
      <c r="AW18" s="951" t="str">
        <f t="shared" si="21"/>
        <v>*</v>
      </c>
      <c r="AX18" s="952" t="str">
        <f t="shared" si="21"/>
        <v>*</v>
      </c>
      <c r="AY18" s="950" t="str">
        <f t="shared" si="21"/>
        <v>*</v>
      </c>
      <c r="AZ18" s="951" t="str">
        <f t="shared" si="21"/>
        <v>*</v>
      </c>
      <c r="BA18" s="953" t="str">
        <f t="shared" si="21"/>
        <v>*</v>
      </c>
      <c r="BB18" s="951" t="str">
        <f t="shared" si="21"/>
        <v>*</v>
      </c>
      <c r="BC18" s="951" t="str">
        <f t="shared" si="21"/>
        <v>*</v>
      </c>
      <c r="BD18" s="704" t="str">
        <f t="shared" si="21"/>
        <v>*</v>
      </c>
      <c r="BE18" s="662" t="str">
        <f t="shared" si="21"/>
        <v>*</v>
      </c>
      <c r="BF18" s="1078" t="str">
        <f t="shared" si="21"/>
        <v>*</v>
      </c>
      <c r="BG18" s="1079" t="str">
        <f t="shared" si="21"/>
        <v>*</v>
      </c>
      <c r="BH18" s="1077" t="str">
        <f t="shared" si="21"/>
        <v>*</v>
      </c>
      <c r="BI18" s="1080" t="str">
        <f t="shared" si="21"/>
        <v>*</v>
      </c>
      <c r="BJ18" s="662" t="str">
        <f t="shared" si="21"/>
        <v>*</v>
      </c>
      <c r="BK18" s="662" t="str">
        <f t="shared" si="21"/>
        <v>*</v>
      </c>
      <c r="BL18" s="704" t="str">
        <f t="shared" si="21"/>
        <v>*</v>
      </c>
      <c r="BM18" s="662" t="str">
        <f t="shared" si="21"/>
        <v>*</v>
      </c>
      <c r="BN18" s="705" t="str">
        <f t="shared" si="21"/>
        <v>*</v>
      </c>
      <c r="BO18" s="706" t="str">
        <f t="shared" si="21"/>
        <v>*</v>
      </c>
      <c r="BP18" s="662" t="str">
        <f t="shared" si="21"/>
        <v>*</v>
      </c>
      <c r="BQ18" s="690" t="str">
        <f t="shared" si="21"/>
        <v>*</v>
      </c>
      <c r="BR18" s="662" t="str">
        <f t="shared" si="21"/>
        <v>*</v>
      </c>
      <c r="BS18" s="662" t="str">
        <f t="shared" si="21"/>
        <v>*</v>
      </c>
      <c r="BT18" s="704" t="str">
        <f t="shared" si="21"/>
        <v>*</v>
      </c>
      <c r="BU18" s="662" t="str">
        <f t="shared" si="21"/>
        <v>*</v>
      </c>
      <c r="BV18" s="705" t="str">
        <f t="shared" ref="BV18:CK18" si="22">IF(AND(BV12&gt;=$H$18,BV12&lt;$I$18),"*",0)</f>
        <v>*</v>
      </c>
      <c r="BW18" s="706" t="str">
        <f t="shared" si="22"/>
        <v>*</v>
      </c>
      <c r="BX18" s="662" t="str">
        <f t="shared" si="22"/>
        <v>*</v>
      </c>
      <c r="BY18" s="690" t="str">
        <f t="shared" si="22"/>
        <v>*</v>
      </c>
      <c r="BZ18" s="662" t="str">
        <f t="shared" si="22"/>
        <v>*</v>
      </c>
      <c r="CA18" s="662" t="str">
        <f t="shared" si="22"/>
        <v>*</v>
      </c>
      <c r="CB18" s="704" t="str">
        <f t="shared" si="22"/>
        <v>*</v>
      </c>
      <c r="CC18" s="662">
        <f t="shared" si="22"/>
        <v>0</v>
      </c>
      <c r="CD18" s="705">
        <f t="shared" si="22"/>
        <v>0</v>
      </c>
      <c r="CE18" s="706">
        <f t="shared" si="22"/>
        <v>0</v>
      </c>
      <c r="CF18" s="662">
        <f t="shared" si="22"/>
        <v>0</v>
      </c>
      <c r="CG18" s="690">
        <f t="shared" si="22"/>
        <v>0</v>
      </c>
      <c r="CH18" s="662">
        <f t="shared" si="22"/>
        <v>0</v>
      </c>
      <c r="CI18" s="662">
        <f t="shared" si="22"/>
        <v>0</v>
      </c>
      <c r="CJ18" s="704">
        <f t="shared" si="22"/>
        <v>0</v>
      </c>
      <c r="CK18" s="662">
        <f t="shared" si="22"/>
        <v>0</v>
      </c>
      <c r="CL18" s="1128">
        <f t="shared" si="4"/>
        <v>9.75</v>
      </c>
      <c r="CM18" s="1129"/>
      <c r="CN18" s="1123">
        <f>IF(CL18=0,0,LOOKUP(CL18,ﾃﾞｰﾀ入力!$AR$13:'ﾃﾞｰﾀ入力'!$AR$34,ﾃﾞｰﾀ入力!$AS$13:'ﾃﾞｰﾀ入力'!$AS$34))</f>
        <v>8.5</v>
      </c>
      <c r="CO18" s="1123"/>
      <c r="CP18" s="294">
        <f t="shared" si="5"/>
        <v>0.5</v>
      </c>
      <c r="CQ18" s="294">
        <f t="shared" si="6"/>
        <v>0.75</v>
      </c>
      <c r="CR18" s="279">
        <f t="shared" si="7"/>
        <v>0.5</v>
      </c>
      <c r="CS18" s="295">
        <f t="shared" ca="1" si="8"/>
        <v>13593.75</v>
      </c>
      <c r="CT18" s="296">
        <f ca="1">IF(F18=0,0,LOOKUP(F18,ﾃﾞｰﾀ入力!$C$3:'ﾃﾞｰﾀ入力'!$C$52,ﾃﾞｰﾀ入力!$E$3:'ﾃﾞｰﾀ入力'!$E$51))</f>
        <v>1500</v>
      </c>
      <c r="CU18" s="297">
        <f t="shared" ca="1" si="13"/>
        <v>0</v>
      </c>
      <c r="CW18" s="69"/>
      <c r="CX18" s="69"/>
      <c r="CY18" s="69"/>
      <c r="CZ18" s="64"/>
      <c r="DA18" s="64"/>
      <c r="DB18" s="64"/>
    </row>
    <row r="19" spans="1:106" ht="22.5" customHeight="1">
      <c r="A19" s="219">
        <f t="shared" si="9"/>
        <v>6</v>
      </c>
      <c r="B19" s="269" t="str">
        <f>ｼﾌﾄ原本!C10</f>
        <v>S.M</v>
      </c>
      <c r="C19" s="270"/>
      <c r="D19" s="296">
        <f ca="1">IF(COUNTIF(F14:F30,6),VLOOKUP(6,$F$14:$CS$30,92,FALSE),0)</f>
        <v>9330</v>
      </c>
      <c r="E19" s="411">
        <f ca="1">IF(COUNTIF($F$14:$F$30,6),VLOOKUP(6,$F$14:$CU$30,94,FALSE),0)</f>
        <v>0</v>
      </c>
      <c r="F19" s="283">
        <v>9</v>
      </c>
      <c r="G19" s="284" t="str">
        <f ca="1">IF(F19=0,0,LOOKUP(F19,ﾃﾞｰﾀ入力!$C$3:'ﾃﾞｰﾀ入力'!$C$51,ﾃﾞｰﾀ入力!$D$3:'ﾃﾞｰﾀ入力'!$D$50))</f>
        <v>H.S</v>
      </c>
      <c r="H19" s="1069">
        <v>15</v>
      </c>
      <c r="I19" s="1070">
        <v>22.75</v>
      </c>
      <c r="J19" s="694">
        <f t="shared" ref="J19:AO19" si="23">IF(AND(J12&gt;=$H$19,J12&lt;$I$19),"*",0)</f>
        <v>0</v>
      </c>
      <c r="K19" s="694">
        <f t="shared" si="23"/>
        <v>0</v>
      </c>
      <c r="L19" s="702">
        <f t="shared" si="23"/>
        <v>0</v>
      </c>
      <c r="M19" s="703">
        <f t="shared" si="23"/>
        <v>0</v>
      </c>
      <c r="N19" s="662">
        <f t="shared" si="23"/>
        <v>0</v>
      </c>
      <c r="O19" s="662">
        <f t="shared" si="23"/>
        <v>0</v>
      </c>
      <c r="P19" s="704">
        <f t="shared" si="23"/>
        <v>0</v>
      </c>
      <c r="Q19" s="662">
        <f t="shared" si="23"/>
        <v>0</v>
      </c>
      <c r="R19" s="705">
        <f t="shared" si="23"/>
        <v>0</v>
      </c>
      <c r="S19" s="706">
        <f t="shared" si="23"/>
        <v>0</v>
      </c>
      <c r="T19" s="662">
        <f t="shared" si="23"/>
        <v>0</v>
      </c>
      <c r="U19" s="690">
        <f t="shared" si="23"/>
        <v>0</v>
      </c>
      <c r="V19" s="662">
        <f t="shared" si="23"/>
        <v>0</v>
      </c>
      <c r="W19" s="662">
        <f t="shared" si="23"/>
        <v>0</v>
      </c>
      <c r="X19" s="704">
        <f t="shared" si="23"/>
        <v>0</v>
      </c>
      <c r="Y19" s="662">
        <f t="shared" si="23"/>
        <v>0</v>
      </c>
      <c r="Z19" s="705">
        <f t="shared" si="23"/>
        <v>0</v>
      </c>
      <c r="AA19" s="706">
        <f t="shared" si="23"/>
        <v>0</v>
      </c>
      <c r="AB19" s="662">
        <f t="shared" si="23"/>
        <v>0</v>
      </c>
      <c r="AC19" s="690">
        <f t="shared" si="23"/>
        <v>0</v>
      </c>
      <c r="AD19" s="662">
        <f t="shared" si="23"/>
        <v>0</v>
      </c>
      <c r="AE19" s="662">
        <f t="shared" si="23"/>
        <v>0</v>
      </c>
      <c r="AF19" s="704">
        <f t="shared" si="23"/>
        <v>0</v>
      </c>
      <c r="AG19" s="662">
        <f t="shared" si="23"/>
        <v>0</v>
      </c>
      <c r="AH19" s="705">
        <f t="shared" si="23"/>
        <v>0</v>
      </c>
      <c r="AI19" s="706">
        <f t="shared" si="23"/>
        <v>0</v>
      </c>
      <c r="AJ19" s="662">
        <f t="shared" si="23"/>
        <v>0</v>
      </c>
      <c r="AK19" s="690">
        <f t="shared" si="23"/>
        <v>0</v>
      </c>
      <c r="AL19" s="662">
        <f t="shared" si="23"/>
        <v>0</v>
      </c>
      <c r="AM19" s="662">
        <f t="shared" si="23"/>
        <v>0</v>
      </c>
      <c r="AN19" s="704">
        <f t="shared" si="23"/>
        <v>0</v>
      </c>
      <c r="AO19" s="662">
        <f t="shared" si="23"/>
        <v>0</v>
      </c>
      <c r="AP19" s="705">
        <f t="shared" ref="AP19:BU19" si="24">IF(AND(AP12&gt;=$H$19,AP12&lt;$I$19),"*",0)</f>
        <v>0</v>
      </c>
      <c r="AQ19" s="706">
        <f t="shared" si="24"/>
        <v>0</v>
      </c>
      <c r="AR19" s="662">
        <f t="shared" si="24"/>
        <v>0</v>
      </c>
      <c r="AS19" s="690">
        <f t="shared" si="24"/>
        <v>0</v>
      </c>
      <c r="AT19" s="662">
        <f t="shared" si="24"/>
        <v>0</v>
      </c>
      <c r="AU19" s="662">
        <f t="shared" si="24"/>
        <v>0</v>
      </c>
      <c r="AV19" s="704">
        <f t="shared" si="24"/>
        <v>0</v>
      </c>
      <c r="AW19" s="662">
        <f t="shared" si="24"/>
        <v>0</v>
      </c>
      <c r="AX19" s="705" t="str">
        <f t="shared" si="24"/>
        <v>*</v>
      </c>
      <c r="AY19" s="706" t="str">
        <f t="shared" si="24"/>
        <v>*</v>
      </c>
      <c r="AZ19" s="662" t="str">
        <f t="shared" si="24"/>
        <v>*</v>
      </c>
      <c r="BA19" s="690" t="str">
        <f t="shared" si="24"/>
        <v>*</v>
      </c>
      <c r="BB19" s="662" t="str">
        <f t="shared" si="24"/>
        <v>*</v>
      </c>
      <c r="BC19" s="662" t="str">
        <f t="shared" si="24"/>
        <v>*</v>
      </c>
      <c r="BD19" s="704" t="str">
        <f t="shared" si="24"/>
        <v>*</v>
      </c>
      <c r="BE19" s="662" t="str">
        <f t="shared" si="24"/>
        <v>*</v>
      </c>
      <c r="BF19" s="705" t="str">
        <f t="shared" si="24"/>
        <v>*</v>
      </c>
      <c r="BG19" s="706" t="str">
        <f t="shared" si="24"/>
        <v>*</v>
      </c>
      <c r="BH19" s="662" t="str">
        <f t="shared" si="24"/>
        <v>*</v>
      </c>
      <c r="BI19" s="690" t="str">
        <f t="shared" si="24"/>
        <v>*</v>
      </c>
      <c r="BJ19" s="1077" t="str">
        <f t="shared" si="24"/>
        <v>*</v>
      </c>
      <c r="BK19" s="1077" t="str">
        <f t="shared" si="24"/>
        <v>*</v>
      </c>
      <c r="BL19" s="1076" t="str">
        <f t="shared" si="24"/>
        <v>*</v>
      </c>
      <c r="BM19" s="1077" t="str">
        <f t="shared" si="24"/>
        <v>*</v>
      </c>
      <c r="BN19" s="705" t="str">
        <f t="shared" si="24"/>
        <v>*</v>
      </c>
      <c r="BO19" s="706" t="str">
        <f t="shared" si="24"/>
        <v>*</v>
      </c>
      <c r="BP19" s="662" t="str">
        <f t="shared" si="24"/>
        <v>*</v>
      </c>
      <c r="BQ19" s="690" t="str">
        <f t="shared" si="24"/>
        <v>*</v>
      </c>
      <c r="BR19" s="662" t="str">
        <f t="shared" si="24"/>
        <v>*</v>
      </c>
      <c r="BS19" s="662" t="str">
        <f t="shared" si="24"/>
        <v>*</v>
      </c>
      <c r="BT19" s="704" t="str">
        <f t="shared" si="24"/>
        <v>*</v>
      </c>
      <c r="BU19" s="662" t="str">
        <f t="shared" si="24"/>
        <v>*</v>
      </c>
      <c r="BV19" s="705" t="str">
        <f t="shared" ref="BV19:CK19" si="25">IF(AND(BV12&gt;=$H$19,BV12&lt;$I$19),"*",0)</f>
        <v>*</v>
      </c>
      <c r="BW19" s="706" t="str">
        <f t="shared" si="25"/>
        <v>*</v>
      </c>
      <c r="BX19" s="662" t="str">
        <f t="shared" si="25"/>
        <v>*</v>
      </c>
      <c r="BY19" s="690" t="str">
        <f t="shared" si="25"/>
        <v>*</v>
      </c>
      <c r="BZ19" s="662" t="str">
        <f t="shared" si="25"/>
        <v>*</v>
      </c>
      <c r="CA19" s="662" t="str">
        <f t="shared" si="25"/>
        <v>*</v>
      </c>
      <c r="CB19" s="704" t="str">
        <f t="shared" si="25"/>
        <v>*</v>
      </c>
      <c r="CC19" s="662">
        <f t="shared" si="25"/>
        <v>0</v>
      </c>
      <c r="CD19" s="705">
        <f t="shared" si="25"/>
        <v>0</v>
      </c>
      <c r="CE19" s="706">
        <f t="shared" si="25"/>
        <v>0</v>
      </c>
      <c r="CF19" s="662">
        <f t="shared" si="25"/>
        <v>0</v>
      </c>
      <c r="CG19" s="690">
        <f t="shared" si="25"/>
        <v>0</v>
      </c>
      <c r="CH19" s="662">
        <f t="shared" si="25"/>
        <v>0</v>
      </c>
      <c r="CI19" s="662">
        <f t="shared" si="25"/>
        <v>0</v>
      </c>
      <c r="CJ19" s="704">
        <f t="shared" si="25"/>
        <v>0</v>
      </c>
      <c r="CK19" s="662">
        <f t="shared" si="25"/>
        <v>0</v>
      </c>
      <c r="CL19" s="1128">
        <f t="shared" si="4"/>
        <v>7.75</v>
      </c>
      <c r="CM19" s="1129"/>
      <c r="CN19" s="1123">
        <f>IF(CL19=0,0,LOOKUP(CL19,ﾃﾞｰﾀ入力!$AR$13:'ﾃﾞｰﾀ入力'!$AR$34,ﾃﾞｰﾀ入力!$AS$13:'ﾃﾞｰﾀ入力'!$AS$34))</f>
        <v>6.75</v>
      </c>
      <c r="CO19" s="1123"/>
      <c r="CP19" s="294">
        <f t="shared" si="5"/>
        <v>0</v>
      </c>
      <c r="CQ19" s="294">
        <f t="shared" si="6"/>
        <v>0.75</v>
      </c>
      <c r="CR19" s="279">
        <f t="shared" si="7"/>
        <v>0</v>
      </c>
      <c r="CS19" s="295">
        <f t="shared" ca="1" si="8"/>
        <v>8658</v>
      </c>
      <c r="CT19" s="296">
        <f ca="1">IF(F19=0,0,LOOKUP(F19,ﾃﾞｰﾀ入力!$C$3:'ﾃﾞｰﾀ入力'!$C$52,ﾃﾞｰﾀ入力!$E$3:'ﾃﾞｰﾀ入力'!$E$51))</f>
        <v>1248</v>
      </c>
      <c r="CU19" s="297">
        <f t="shared" ca="1" si="13"/>
        <v>0</v>
      </c>
      <c r="CW19" s="69"/>
      <c r="CX19" s="69"/>
      <c r="CY19" s="69"/>
      <c r="CZ19" s="64"/>
      <c r="DA19" s="64"/>
      <c r="DB19" s="64"/>
    </row>
    <row r="20" spans="1:106" ht="22.5" customHeight="1">
      <c r="A20" s="219">
        <f t="shared" si="9"/>
        <v>7</v>
      </c>
      <c r="B20" s="269" t="str">
        <f>ｼﾌﾄ原本!C11</f>
        <v>N.D</v>
      </c>
      <c r="C20" s="270"/>
      <c r="D20" s="296">
        <f>IF(COUNTIF($F$14:$F$30,7),VLOOKUP(7,$F$14:$CS$30,92,FALSE),0)</f>
        <v>0</v>
      </c>
      <c r="E20" s="411">
        <f>IF(COUNTIF($F$14:$F$30,7),VLOOKUP(7,$F$14:$CU$30,94,FALSE),0)</f>
        <v>0</v>
      </c>
      <c r="F20" s="283">
        <v>16</v>
      </c>
      <c r="G20" s="284" t="str">
        <f ca="1">IF(F20=0,0,LOOKUP(F20,ﾃﾞｰﾀ入力!$C$3:'ﾃﾞｰﾀ入力'!$C$51,ﾃﾞｰﾀ入力!$D$3:'ﾃﾞｰﾀ入力'!$D$50))</f>
        <v>Y.Y</v>
      </c>
      <c r="H20" s="1069">
        <v>18</v>
      </c>
      <c r="I20" s="1070">
        <v>22.75</v>
      </c>
      <c r="J20" s="694">
        <f t="shared" ref="J20:AO20" si="26">IF(AND(J12&gt;=$H$20,J12&lt;$I$20),"*",0)</f>
        <v>0</v>
      </c>
      <c r="K20" s="694">
        <f t="shared" si="26"/>
        <v>0</v>
      </c>
      <c r="L20" s="702">
        <f t="shared" si="26"/>
        <v>0</v>
      </c>
      <c r="M20" s="703">
        <f t="shared" si="26"/>
        <v>0</v>
      </c>
      <c r="N20" s="662">
        <f t="shared" si="26"/>
        <v>0</v>
      </c>
      <c r="O20" s="662">
        <f t="shared" si="26"/>
        <v>0</v>
      </c>
      <c r="P20" s="704">
        <f t="shared" si="26"/>
        <v>0</v>
      </c>
      <c r="Q20" s="662">
        <f t="shared" si="26"/>
        <v>0</v>
      </c>
      <c r="R20" s="705">
        <f t="shared" si="26"/>
        <v>0</v>
      </c>
      <c r="S20" s="706">
        <f t="shared" si="26"/>
        <v>0</v>
      </c>
      <c r="T20" s="662">
        <f t="shared" si="26"/>
        <v>0</v>
      </c>
      <c r="U20" s="690">
        <f t="shared" si="26"/>
        <v>0</v>
      </c>
      <c r="V20" s="662">
        <f t="shared" si="26"/>
        <v>0</v>
      </c>
      <c r="W20" s="662">
        <f t="shared" si="26"/>
        <v>0</v>
      </c>
      <c r="X20" s="704">
        <f t="shared" si="26"/>
        <v>0</v>
      </c>
      <c r="Y20" s="662">
        <f t="shared" si="26"/>
        <v>0</v>
      </c>
      <c r="Z20" s="705">
        <f t="shared" si="26"/>
        <v>0</v>
      </c>
      <c r="AA20" s="706">
        <f t="shared" si="26"/>
        <v>0</v>
      </c>
      <c r="AB20" s="662">
        <f t="shared" si="26"/>
        <v>0</v>
      </c>
      <c r="AC20" s="690">
        <f t="shared" si="26"/>
        <v>0</v>
      </c>
      <c r="AD20" s="662">
        <f t="shared" si="26"/>
        <v>0</v>
      </c>
      <c r="AE20" s="662">
        <f t="shared" si="26"/>
        <v>0</v>
      </c>
      <c r="AF20" s="704">
        <f t="shared" si="26"/>
        <v>0</v>
      </c>
      <c r="AG20" s="662">
        <f t="shared" si="26"/>
        <v>0</v>
      </c>
      <c r="AH20" s="705">
        <f t="shared" si="26"/>
        <v>0</v>
      </c>
      <c r="AI20" s="706">
        <f t="shared" si="26"/>
        <v>0</v>
      </c>
      <c r="AJ20" s="662">
        <f t="shared" si="26"/>
        <v>0</v>
      </c>
      <c r="AK20" s="690">
        <f t="shared" si="26"/>
        <v>0</v>
      </c>
      <c r="AL20" s="662">
        <f t="shared" si="26"/>
        <v>0</v>
      </c>
      <c r="AM20" s="662">
        <f t="shared" si="26"/>
        <v>0</v>
      </c>
      <c r="AN20" s="704">
        <f t="shared" si="26"/>
        <v>0</v>
      </c>
      <c r="AO20" s="662">
        <f t="shared" si="26"/>
        <v>0</v>
      </c>
      <c r="AP20" s="705">
        <f t="shared" ref="AP20:BU20" si="27">IF(AND(AP12&gt;=$H$20,AP12&lt;$I$20),"*",0)</f>
        <v>0</v>
      </c>
      <c r="AQ20" s="706">
        <f t="shared" si="27"/>
        <v>0</v>
      </c>
      <c r="AR20" s="662">
        <f t="shared" si="27"/>
        <v>0</v>
      </c>
      <c r="AS20" s="690">
        <f t="shared" si="27"/>
        <v>0</v>
      </c>
      <c r="AT20" s="662">
        <f t="shared" si="27"/>
        <v>0</v>
      </c>
      <c r="AU20" s="662">
        <f t="shared" si="27"/>
        <v>0</v>
      </c>
      <c r="AV20" s="704">
        <f t="shared" si="27"/>
        <v>0</v>
      </c>
      <c r="AW20" s="662">
        <f t="shared" si="27"/>
        <v>0</v>
      </c>
      <c r="AX20" s="705">
        <f t="shared" si="27"/>
        <v>0</v>
      </c>
      <c r="AY20" s="706">
        <f t="shared" si="27"/>
        <v>0</v>
      </c>
      <c r="AZ20" s="662">
        <f t="shared" si="27"/>
        <v>0</v>
      </c>
      <c r="BA20" s="690">
        <f t="shared" si="27"/>
        <v>0</v>
      </c>
      <c r="BB20" s="662">
        <f t="shared" si="27"/>
        <v>0</v>
      </c>
      <c r="BC20" s="662">
        <f t="shared" si="27"/>
        <v>0</v>
      </c>
      <c r="BD20" s="704">
        <f t="shared" si="27"/>
        <v>0</v>
      </c>
      <c r="BE20" s="662">
        <f t="shared" si="27"/>
        <v>0</v>
      </c>
      <c r="BF20" s="705">
        <f t="shared" si="27"/>
        <v>0</v>
      </c>
      <c r="BG20" s="706">
        <f t="shared" si="27"/>
        <v>0</v>
      </c>
      <c r="BH20" s="662">
        <f t="shared" si="27"/>
        <v>0</v>
      </c>
      <c r="BI20" s="690">
        <f t="shared" si="27"/>
        <v>0</v>
      </c>
      <c r="BJ20" s="662" t="str">
        <f t="shared" si="27"/>
        <v>*</v>
      </c>
      <c r="BK20" s="662" t="str">
        <f t="shared" si="27"/>
        <v>*</v>
      </c>
      <c r="BL20" s="704" t="str">
        <f t="shared" si="27"/>
        <v>*</v>
      </c>
      <c r="BM20" s="662" t="str">
        <f t="shared" si="27"/>
        <v>*</v>
      </c>
      <c r="BN20" s="705" t="str">
        <f t="shared" si="27"/>
        <v>*</v>
      </c>
      <c r="BO20" s="706" t="str">
        <f t="shared" si="27"/>
        <v>*</v>
      </c>
      <c r="BP20" s="662" t="str">
        <f t="shared" si="27"/>
        <v>*</v>
      </c>
      <c r="BQ20" s="690" t="str">
        <f t="shared" si="27"/>
        <v>*</v>
      </c>
      <c r="BR20" s="662" t="str">
        <f t="shared" si="27"/>
        <v>*</v>
      </c>
      <c r="BS20" s="662" t="str">
        <f t="shared" si="27"/>
        <v>*</v>
      </c>
      <c r="BT20" s="704" t="str">
        <f t="shared" si="27"/>
        <v>*</v>
      </c>
      <c r="BU20" s="662" t="str">
        <f t="shared" si="27"/>
        <v>*</v>
      </c>
      <c r="BV20" s="705" t="str">
        <f t="shared" ref="BV20:CK20" si="28">IF(AND(BV12&gt;=$H$20,BV12&lt;$I$20),"*",0)</f>
        <v>*</v>
      </c>
      <c r="BW20" s="706" t="str">
        <f t="shared" si="28"/>
        <v>*</v>
      </c>
      <c r="BX20" s="662" t="str">
        <f t="shared" si="28"/>
        <v>*</v>
      </c>
      <c r="BY20" s="690" t="str">
        <f t="shared" si="28"/>
        <v>*</v>
      </c>
      <c r="BZ20" s="662" t="str">
        <f t="shared" si="28"/>
        <v>*</v>
      </c>
      <c r="CA20" s="662" t="str">
        <f t="shared" si="28"/>
        <v>*</v>
      </c>
      <c r="CB20" s="704" t="str">
        <f t="shared" si="28"/>
        <v>*</v>
      </c>
      <c r="CC20" s="662">
        <f t="shared" si="28"/>
        <v>0</v>
      </c>
      <c r="CD20" s="705">
        <f t="shared" si="28"/>
        <v>0</v>
      </c>
      <c r="CE20" s="706">
        <f t="shared" si="28"/>
        <v>0</v>
      </c>
      <c r="CF20" s="662">
        <f t="shared" si="28"/>
        <v>0</v>
      </c>
      <c r="CG20" s="690">
        <f t="shared" si="28"/>
        <v>0</v>
      </c>
      <c r="CH20" s="662">
        <f t="shared" si="28"/>
        <v>0</v>
      </c>
      <c r="CI20" s="662">
        <f t="shared" si="28"/>
        <v>0</v>
      </c>
      <c r="CJ20" s="704">
        <f t="shared" si="28"/>
        <v>0</v>
      </c>
      <c r="CK20" s="662">
        <f t="shared" si="28"/>
        <v>0</v>
      </c>
      <c r="CL20" s="1128">
        <f t="shared" si="4"/>
        <v>4.75</v>
      </c>
      <c r="CM20" s="1129"/>
      <c r="CN20" s="1123">
        <f>IF(CL20=0,0,LOOKUP(CL20,ﾃﾞｰﾀ入力!$AR$13:'ﾃﾞｰﾀ入力'!$AR$34,ﾃﾞｰﾀ入力!$AS$13:'ﾃﾞｰﾀ入力'!$AS$34))</f>
        <v>4.5</v>
      </c>
      <c r="CO20" s="1123"/>
      <c r="CP20" s="294">
        <f t="shared" si="5"/>
        <v>0</v>
      </c>
      <c r="CQ20" s="294">
        <f t="shared" si="6"/>
        <v>0.75</v>
      </c>
      <c r="CR20" s="279">
        <f t="shared" si="7"/>
        <v>0</v>
      </c>
      <c r="CS20" s="295">
        <f t="shared" ca="1" si="8"/>
        <v>5746.875</v>
      </c>
      <c r="CT20" s="296">
        <f ca="1">IF(F20=0,0,LOOKUP(F20,ﾃﾞｰﾀ入力!$C$3:'ﾃﾞｰﾀ入力'!$C$52,ﾃﾞｰﾀ入力!$E$3:'ﾃﾞｰﾀ入力'!$E$51))</f>
        <v>1226</v>
      </c>
      <c r="CU20" s="297">
        <f t="shared" ca="1" si="13"/>
        <v>0</v>
      </c>
      <c r="CW20" s="69"/>
      <c r="CX20" s="69"/>
      <c r="CY20" s="69"/>
      <c r="CZ20" s="64"/>
      <c r="DA20" s="64"/>
      <c r="DB20" s="64"/>
    </row>
    <row r="21" spans="1:106" ht="22.5" customHeight="1">
      <c r="A21" s="219">
        <f t="shared" si="9"/>
        <v>8</v>
      </c>
      <c r="B21" s="269" t="str">
        <f>ｼﾌﾄ原本!C12</f>
        <v>M.K</v>
      </c>
      <c r="C21" s="270"/>
      <c r="D21" s="296">
        <f>IF(COUNTIF($F$14:$F$30,8),VLOOKUP(8,$F$14:$CS$30,92,FALSE),0)</f>
        <v>0</v>
      </c>
      <c r="E21" s="411">
        <f>IF(COUNTIF($F$14:$F$30,8),VLOOKUP(8,$F$14:$CU$30,94,FALSE),0)</f>
        <v>0</v>
      </c>
      <c r="F21" s="283"/>
      <c r="G21" s="284">
        <f>IF(F21=0,0,LOOKUP(F21,ﾃﾞｰﾀ入力!$C$3:'ﾃﾞｰﾀ入力'!$C$51,ﾃﾞｰﾀ入力!$D$3:'ﾃﾞｰﾀ入力'!$D$50))</f>
        <v>0</v>
      </c>
      <c r="H21" s="285"/>
      <c r="I21" s="716"/>
      <c r="J21" s="694">
        <f t="shared" ref="J21:AO21" si="29">IF(AND(J12&gt;=$H$21,J12&lt;$I$21),"*",0)</f>
        <v>0</v>
      </c>
      <c r="K21" s="694">
        <f t="shared" si="29"/>
        <v>0</v>
      </c>
      <c r="L21" s="702">
        <f t="shared" si="29"/>
        <v>0</v>
      </c>
      <c r="M21" s="703">
        <f t="shared" si="29"/>
        <v>0</v>
      </c>
      <c r="N21" s="662">
        <f t="shared" si="29"/>
        <v>0</v>
      </c>
      <c r="O21" s="662">
        <f t="shared" si="29"/>
        <v>0</v>
      </c>
      <c r="P21" s="704">
        <f t="shared" si="29"/>
        <v>0</v>
      </c>
      <c r="Q21" s="662">
        <f t="shared" si="29"/>
        <v>0</v>
      </c>
      <c r="R21" s="705">
        <f t="shared" si="29"/>
        <v>0</v>
      </c>
      <c r="S21" s="706">
        <f t="shared" si="29"/>
        <v>0</v>
      </c>
      <c r="T21" s="662">
        <f t="shared" si="29"/>
        <v>0</v>
      </c>
      <c r="U21" s="690">
        <f t="shared" si="29"/>
        <v>0</v>
      </c>
      <c r="V21" s="662">
        <f t="shared" si="29"/>
        <v>0</v>
      </c>
      <c r="W21" s="662">
        <f t="shared" si="29"/>
        <v>0</v>
      </c>
      <c r="X21" s="704">
        <f t="shared" si="29"/>
        <v>0</v>
      </c>
      <c r="Y21" s="662">
        <f t="shared" si="29"/>
        <v>0</v>
      </c>
      <c r="Z21" s="705">
        <f t="shared" si="29"/>
        <v>0</v>
      </c>
      <c r="AA21" s="706">
        <f t="shared" si="29"/>
        <v>0</v>
      </c>
      <c r="AB21" s="662">
        <f t="shared" si="29"/>
        <v>0</v>
      </c>
      <c r="AC21" s="690">
        <f t="shared" si="29"/>
        <v>0</v>
      </c>
      <c r="AD21" s="662">
        <f t="shared" si="29"/>
        <v>0</v>
      </c>
      <c r="AE21" s="662">
        <f t="shared" si="29"/>
        <v>0</v>
      </c>
      <c r="AF21" s="704">
        <f t="shared" si="29"/>
        <v>0</v>
      </c>
      <c r="AG21" s="662">
        <f t="shared" si="29"/>
        <v>0</v>
      </c>
      <c r="AH21" s="705">
        <f t="shared" si="29"/>
        <v>0</v>
      </c>
      <c r="AI21" s="706">
        <f t="shared" si="29"/>
        <v>0</v>
      </c>
      <c r="AJ21" s="662">
        <f t="shared" si="29"/>
        <v>0</v>
      </c>
      <c r="AK21" s="690">
        <f t="shared" si="29"/>
        <v>0</v>
      </c>
      <c r="AL21" s="662">
        <f t="shared" si="29"/>
        <v>0</v>
      </c>
      <c r="AM21" s="662">
        <f t="shared" si="29"/>
        <v>0</v>
      </c>
      <c r="AN21" s="704">
        <f t="shared" si="29"/>
        <v>0</v>
      </c>
      <c r="AO21" s="662">
        <f t="shared" si="29"/>
        <v>0</v>
      </c>
      <c r="AP21" s="705">
        <f t="shared" ref="AP21:BU21" si="30">IF(AND(AP12&gt;=$H$21,AP12&lt;$I$21),"*",0)</f>
        <v>0</v>
      </c>
      <c r="AQ21" s="706">
        <f t="shared" si="30"/>
        <v>0</v>
      </c>
      <c r="AR21" s="662">
        <f t="shared" si="30"/>
        <v>0</v>
      </c>
      <c r="AS21" s="690">
        <f t="shared" si="30"/>
        <v>0</v>
      </c>
      <c r="AT21" s="662">
        <f t="shared" si="30"/>
        <v>0</v>
      </c>
      <c r="AU21" s="662">
        <f t="shared" si="30"/>
        <v>0</v>
      </c>
      <c r="AV21" s="704">
        <f t="shared" si="30"/>
        <v>0</v>
      </c>
      <c r="AW21" s="662">
        <f t="shared" si="30"/>
        <v>0</v>
      </c>
      <c r="AX21" s="705">
        <f t="shared" si="30"/>
        <v>0</v>
      </c>
      <c r="AY21" s="706">
        <f t="shared" si="30"/>
        <v>0</v>
      </c>
      <c r="AZ21" s="662">
        <f t="shared" si="30"/>
        <v>0</v>
      </c>
      <c r="BA21" s="690">
        <f t="shared" si="30"/>
        <v>0</v>
      </c>
      <c r="BB21" s="662">
        <f t="shared" si="30"/>
        <v>0</v>
      </c>
      <c r="BC21" s="662">
        <f t="shared" si="30"/>
        <v>0</v>
      </c>
      <c r="BD21" s="704">
        <f t="shared" si="30"/>
        <v>0</v>
      </c>
      <c r="BE21" s="662">
        <f t="shared" si="30"/>
        <v>0</v>
      </c>
      <c r="BF21" s="705">
        <f t="shared" si="30"/>
        <v>0</v>
      </c>
      <c r="BG21" s="706">
        <f t="shared" si="30"/>
        <v>0</v>
      </c>
      <c r="BH21" s="662">
        <f t="shared" si="30"/>
        <v>0</v>
      </c>
      <c r="BI21" s="690">
        <f t="shared" si="30"/>
        <v>0</v>
      </c>
      <c r="BJ21" s="662">
        <f t="shared" si="30"/>
        <v>0</v>
      </c>
      <c r="BK21" s="662">
        <f t="shared" si="30"/>
        <v>0</v>
      </c>
      <c r="BL21" s="704">
        <f t="shared" si="30"/>
        <v>0</v>
      </c>
      <c r="BM21" s="662">
        <f t="shared" si="30"/>
        <v>0</v>
      </c>
      <c r="BN21" s="705">
        <f t="shared" si="30"/>
        <v>0</v>
      </c>
      <c r="BO21" s="706">
        <f t="shared" si="30"/>
        <v>0</v>
      </c>
      <c r="BP21" s="662">
        <f t="shared" si="30"/>
        <v>0</v>
      </c>
      <c r="BQ21" s="690">
        <f t="shared" si="30"/>
        <v>0</v>
      </c>
      <c r="BR21" s="662">
        <f t="shared" si="30"/>
        <v>0</v>
      </c>
      <c r="BS21" s="662">
        <f t="shared" si="30"/>
        <v>0</v>
      </c>
      <c r="BT21" s="704">
        <f t="shared" si="30"/>
        <v>0</v>
      </c>
      <c r="BU21" s="662">
        <f t="shared" si="30"/>
        <v>0</v>
      </c>
      <c r="BV21" s="705">
        <f t="shared" ref="BV21:CK21" si="31">IF(AND(BV12&gt;=$H$21,BV12&lt;$I$21),"*",0)</f>
        <v>0</v>
      </c>
      <c r="BW21" s="706">
        <f t="shared" si="31"/>
        <v>0</v>
      </c>
      <c r="BX21" s="662">
        <f t="shared" si="31"/>
        <v>0</v>
      </c>
      <c r="BY21" s="690">
        <f t="shared" si="31"/>
        <v>0</v>
      </c>
      <c r="BZ21" s="662">
        <f t="shared" si="31"/>
        <v>0</v>
      </c>
      <c r="CA21" s="662">
        <f t="shared" si="31"/>
        <v>0</v>
      </c>
      <c r="CB21" s="704">
        <f t="shared" si="31"/>
        <v>0</v>
      </c>
      <c r="CC21" s="662">
        <f t="shared" si="31"/>
        <v>0</v>
      </c>
      <c r="CD21" s="705">
        <f t="shared" si="31"/>
        <v>0</v>
      </c>
      <c r="CE21" s="706">
        <f t="shared" si="31"/>
        <v>0</v>
      </c>
      <c r="CF21" s="662">
        <f t="shared" si="31"/>
        <v>0</v>
      </c>
      <c r="CG21" s="690">
        <f t="shared" si="31"/>
        <v>0</v>
      </c>
      <c r="CH21" s="662">
        <f t="shared" si="31"/>
        <v>0</v>
      </c>
      <c r="CI21" s="662">
        <f t="shared" si="31"/>
        <v>0</v>
      </c>
      <c r="CJ21" s="704">
        <f t="shared" si="31"/>
        <v>0</v>
      </c>
      <c r="CK21" s="662">
        <f t="shared" si="31"/>
        <v>0</v>
      </c>
      <c r="CL21" s="1128">
        <f t="shared" si="4"/>
        <v>0</v>
      </c>
      <c r="CM21" s="1129"/>
      <c r="CN21" s="1123">
        <f>IF(CL21=0,0,LOOKUP(CL21,ﾃﾞｰﾀ入力!$AR$13:'ﾃﾞｰﾀ入力'!$AR$34,ﾃﾞｰﾀ入力!$AS$13:'ﾃﾞｰﾀ入力'!$AS$34))</f>
        <v>0</v>
      </c>
      <c r="CO21" s="1123"/>
      <c r="CP21" s="294">
        <f t="shared" si="5"/>
        <v>0</v>
      </c>
      <c r="CQ21" s="294">
        <f t="shared" si="6"/>
        <v>0</v>
      </c>
      <c r="CR21" s="279">
        <f t="shared" si="7"/>
        <v>0</v>
      </c>
      <c r="CS21" s="295">
        <f t="shared" si="8"/>
        <v>0</v>
      </c>
      <c r="CT21" s="296">
        <f>IF(F21=0,0,LOOKUP(F21,ﾃﾞｰﾀ入力!$C$3:'ﾃﾞｰﾀ入力'!$C$52,ﾃﾞｰﾀ入力!$E$3:'ﾃﾞｰﾀ入力'!$E$51))</f>
        <v>0</v>
      </c>
      <c r="CU21" s="297">
        <f t="shared" si="13"/>
        <v>0</v>
      </c>
      <c r="CW21" s="69"/>
      <c r="CX21" s="69"/>
      <c r="CY21" s="69"/>
      <c r="CZ21" s="64"/>
      <c r="DA21" s="64"/>
      <c r="DB21" s="64"/>
    </row>
    <row r="22" spans="1:106" ht="22.5" customHeight="1">
      <c r="A22" s="219">
        <f t="shared" si="9"/>
        <v>9</v>
      </c>
      <c r="B22" s="269" t="str">
        <f>ｼﾌﾄ原本!C13</f>
        <v>H.S</v>
      </c>
      <c r="C22" s="270"/>
      <c r="D22" s="296">
        <f ca="1">IF(COUNTIF($F$14:$F$30,9),VLOOKUP(9,$F$14:$CS$30,92,FALSE),0)</f>
        <v>8658</v>
      </c>
      <c r="E22" s="411">
        <f ca="1">IF(COUNTIF($F$14:$F$30,9),VLOOKUP(9,$F$14:$CU$30,94,FALSE),0)</f>
        <v>0</v>
      </c>
      <c r="F22" s="283"/>
      <c r="G22" s="284">
        <f>IF(F22=0,0,LOOKUP(F22,ﾃﾞｰﾀ入力!$C$3:'ﾃﾞｰﾀ入力'!$C$51,ﾃﾞｰﾀ入力!$D$3:'ﾃﾞｰﾀ入力'!$D$50))</f>
        <v>0</v>
      </c>
      <c r="H22" s="298"/>
      <c r="I22" s="717"/>
      <c r="J22" s="694">
        <f t="shared" ref="J22:AO22" si="32">IF(AND(J12&gt;=$H$22,J12&lt;$I$22),"*",0)</f>
        <v>0</v>
      </c>
      <c r="K22" s="694">
        <f t="shared" si="32"/>
        <v>0</v>
      </c>
      <c r="L22" s="702">
        <f t="shared" si="32"/>
        <v>0</v>
      </c>
      <c r="M22" s="703">
        <f t="shared" si="32"/>
        <v>0</v>
      </c>
      <c r="N22" s="662">
        <f t="shared" si="32"/>
        <v>0</v>
      </c>
      <c r="O22" s="662">
        <f t="shared" si="32"/>
        <v>0</v>
      </c>
      <c r="P22" s="704">
        <f t="shared" si="32"/>
        <v>0</v>
      </c>
      <c r="Q22" s="662">
        <f t="shared" si="32"/>
        <v>0</v>
      </c>
      <c r="R22" s="705">
        <f t="shared" si="32"/>
        <v>0</v>
      </c>
      <c r="S22" s="706">
        <f t="shared" si="32"/>
        <v>0</v>
      </c>
      <c r="T22" s="662">
        <f t="shared" si="32"/>
        <v>0</v>
      </c>
      <c r="U22" s="690">
        <f t="shared" si="32"/>
        <v>0</v>
      </c>
      <c r="V22" s="662">
        <f t="shared" si="32"/>
        <v>0</v>
      </c>
      <c r="W22" s="662">
        <f t="shared" si="32"/>
        <v>0</v>
      </c>
      <c r="X22" s="704">
        <f t="shared" si="32"/>
        <v>0</v>
      </c>
      <c r="Y22" s="662">
        <f t="shared" si="32"/>
        <v>0</v>
      </c>
      <c r="Z22" s="705">
        <f t="shared" si="32"/>
        <v>0</v>
      </c>
      <c r="AA22" s="706">
        <f t="shared" si="32"/>
        <v>0</v>
      </c>
      <c r="AB22" s="662">
        <f t="shared" si="32"/>
        <v>0</v>
      </c>
      <c r="AC22" s="690">
        <f t="shared" si="32"/>
        <v>0</v>
      </c>
      <c r="AD22" s="662">
        <f t="shared" si="32"/>
        <v>0</v>
      </c>
      <c r="AE22" s="662">
        <f t="shared" si="32"/>
        <v>0</v>
      </c>
      <c r="AF22" s="704">
        <f t="shared" si="32"/>
        <v>0</v>
      </c>
      <c r="AG22" s="662">
        <f t="shared" si="32"/>
        <v>0</v>
      </c>
      <c r="AH22" s="705">
        <f t="shared" si="32"/>
        <v>0</v>
      </c>
      <c r="AI22" s="706">
        <f t="shared" si="32"/>
        <v>0</v>
      </c>
      <c r="AJ22" s="662">
        <f t="shared" si="32"/>
        <v>0</v>
      </c>
      <c r="AK22" s="690">
        <f t="shared" si="32"/>
        <v>0</v>
      </c>
      <c r="AL22" s="662">
        <f t="shared" si="32"/>
        <v>0</v>
      </c>
      <c r="AM22" s="662">
        <f t="shared" si="32"/>
        <v>0</v>
      </c>
      <c r="AN22" s="704">
        <f t="shared" si="32"/>
        <v>0</v>
      </c>
      <c r="AO22" s="662">
        <f t="shared" si="32"/>
        <v>0</v>
      </c>
      <c r="AP22" s="705">
        <f t="shared" ref="AP22:BU22" si="33">IF(AND(AP12&gt;=$H$22,AP12&lt;$I$22),"*",0)</f>
        <v>0</v>
      </c>
      <c r="AQ22" s="706">
        <f t="shared" si="33"/>
        <v>0</v>
      </c>
      <c r="AR22" s="662">
        <f t="shared" si="33"/>
        <v>0</v>
      </c>
      <c r="AS22" s="690">
        <f t="shared" si="33"/>
        <v>0</v>
      </c>
      <c r="AT22" s="662">
        <f t="shared" si="33"/>
        <v>0</v>
      </c>
      <c r="AU22" s="662">
        <f t="shared" si="33"/>
        <v>0</v>
      </c>
      <c r="AV22" s="704">
        <f t="shared" si="33"/>
        <v>0</v>
      </c>
      <c r="AW22" s="662">
        <f t="shared" si="33"/>
        <v>0</v>
      </c>
      <c r="AX22" s="705">
        <f t="shared" si="33"/>
        <v>0</v>
      </c>
      <c r="AY22" s="706">
        <f t="shared" si="33"/>
        <v>0</v>
      </c>
      <c r="AZ22" s="662">
        <f t="shared" si="33"/>
        <v>0</v>
      </c>
      <c r="BA22" s="690">
        <f t="shared" si="33"/>
        <v>0</v>
      </c>
      <c r="BB22" s="662">
        <f t="shared" si="33"/>
        <v>0</v>
      </c>
      <c r="BC22" s="662">
        <f t="shared" si="33"/>
        <v>0</v>
      </c>
      <c r="BD22" s="704">
        <f t="shared" si="33"/>
        <v>0</v>
      </c>
      <c r="BE22" s="662">
        <f t="shared" si="33"/>
        <v>0</v>
      </c>
      <c r="BF22" s="705">
        <f t="shared" si="33"/>
        <v>0</v>
      </c>
      <c r="BG22" s="706">
        <f t="shared" si="33"/>
        <v>0</v>
      </c>
      <c r="BH22" s="662">
        <f t="shared" si="33"/>
        <v>0</v>
      </c>
      <c r="BI22" s="690">
        <f t="shared" si="33"/>
        <v>0</v>
      </c>
      <c r="BJ22" s="662">
        <f t="shared" si="33"/>
        <v>0</v>
      </c>
      <c r="BK22" s="662">
        <f t="shared" si="33"/>
        <v>0</v>
      </c>
      <c r="BL22" s="704">
        <f t="shared" si="33"/>
        <v>0</v>
      </c>
      <c r="BM22" s="662">
        <f t="shared" si="33"/>
        <v>0</v>
      </c>
      <c r="BN22" s="705">
        <f t="shared" si="33"/>
        <v>0</v>
      </c>
      <c r="BO22" s="706">
        <f t="shared" si="33"/>
        <v>0</v>
      </c>
      <c r="BP22" s="662">
        <f t="shared" si="33"/>
        <v>0</v>
      </c>
      <c r="BQ22" s="690">
        <f t="shared" si="33"/>
        <v>0</v>
      </c>
      <c r="BR22" s="662">
        <f t="shared" si="33"/>
        <v>0</v>
      </c>
      <c r="BS22" s="662">
        <f t="shared" si="33"/>
        <v>0</v>
      </c>
      <c r="BT22" s="704">
        <f t="shared" si="33"/>
        <v>0</v>
      </c>
      <c r="BU22" s="662">
        <f t="shared" si="33"/>
        <v>0</v>
      </c>
      <c r="BV22" s="705">
        <f t="shared" ref="BV22:CK22" si="34">IF(AND(BV12&gt;=$H$22,BV12&lt;$I$22),"*",0)</f>
        <v>0</v>
      </c>
      <c r="BW22" s="706">
        <f t="shared" si="34"/>
        <v>0</v>
      </c>
      <c r="BX22" s="662">
        <f t="shared" si="34"/>
        <v>0</v>
      </c>
      <c r="BY22" s="690">
        <f t="shared" si="34"/>
        <v>0</v>
      </c>
      <c r="BZ22" s="662">
        <f t="shared" si="34"/>
        <v>0</v>
      </c>
      <c r="CA22" s="662">
        <f t="shared" si="34"/>
        <v>0</v>
      </c>
      <c r="CB22" s="704">
        <f t="shared" si="34"/>
        <v>0</v>
      </c>
      <c r="CC22" s="662">
        <f t="shared" si="34"/>
        <v>0</v>
      </c>
      <c r="CD22" s="705">
        <f t="shared" si="34"/>
        <v>0</v>
      </c>
      <c r="CE22" s="706">
        <f t="shared" si="34"/>
        <v>0</v>
      </c>
      <c r="CF22" s="662">
        <f t="shared" si="34"/>
        <v>0</v>
      </c>
      <c r="CG22" s="690">
        <f t="shared" si="34"/>
        <v>0</v>
      </c>
      <c r="CH22" s="662">
        <f t="shared" si="34"/>
        <v>0</v>
      </c>
      <c r="CI22" s="662">
        <f t="shared" si="34"/>
        <v>0</v>
      </c>
      <c r="CJ22" s="704">
        <f t="shared" si="34"/>
        <v>0</v>
      </c>
      <c r="CK22" s="662">
        <f t="shared" si="34"/>
        <v>0</v>
      </c>
      <c r="CL22" s="1128">
        <f t="shared" si="4"/>
        <v>0</v>
      </c>
      <c r="CM22" s="1129"/>
      <c r="CN22" s="1123">
        <f>IF(CL22=0,0,LOOKUP(CL22,ﾃﾞｰﾀ入力!$AR$13:'ﾃﾞｰﾀ入力'!$AR$34,ﾃﾞｰﾀ入力!$AS$13:'ﾃﾞｰﾀ入力'!$AS$34))</f>
        <v>0</v>
      </c>
      <c r="CO22" s="1123"/>
      <c r="CP22" s="294">
        <f t="shared" si="5"/>
        <v>0</v>
      </c>
      <c r="CQ22" s="294">
        <f t="shared" si="6"/>
        <v>0</v>
      </c>
      <c r="CR22" s="279">
        <f t="shared" si="7"/>
        <v>0</v>
      </c>
      <c r="CS22" s="295">
        <f t="shared" si="8"/>
        <v>0</v>
      </c>
      <c r="CT22" s="296">
        <f>IF(F22=0,0,LOOKUP(F22,ﾃﾞｰﾀ入力!$C$3:'ﾃﾞｰﾀ入力'!$C$52,ﾃﾞｰﾀ入力!$E$3:'ﾃﾞｰﾀ入力'!$E$51))</f>
        <v>0</v>
      </c>
      <c r="CU22" s="297">
        <f t="shared" si="13"/>
        <v>0</v>
      </c>
      <c r="CW22" s="69"/>
      <c r="CX22" s="69"/>
      <c r="CY22" s="69"/>
      <c r="CZ22" s="64"/>
      <c r="DA22" s="64"/>
      <c r="DB22" s="64"/>
    </row>
    <row r="23" spans="1:106" ht="22.5" customHeight="1">
      <c r="A23" s="219">
        <f t="shared" si="9"/>
        <v>10</v>
      </c>
      <c r="B23" s="269" t="str">
        <f>ｼﾌﾄ原本!C14</f>
        <v>C.E</v>
      </c>
      <c r="C23" s="270"/>
      <c r="D23" s="296">
        <f>IF(COUNTIF($F$14:$F$30,10),VLOOKUP(10,$F$14:$CS$30,92,FALSE),0)</f>
        <v>0</v>
      </c>
      <c r="E23" s="411">
        <f>IF(COUNTIF($F$14:$F$30,10),VLOOKUP(10,$F$14:$CU$30,94,FALSE),0)</f>
        <v>0</v>
      </c>
      <c r="F23" s="283"/>
      <c r="G23" s="284">
        <f>IF(F23=0,0,LOOKUP(F23,ﾃﾞｰﾀ入力!$C$3:'ﾃﾞｰﾀ入力'!$C$51,ﾃﾞｰﾀ入力!$D$3:'ﾃﾞｰﾀ入力'!$D$50))</f>
        <v>0</v>
      </c>
      <c r="H23" s="298"/>
      <c r="I23" s="717"/>
      <c r="J23" s="694">
        <f t="shared" ref="J23:AO23" si="35">IF(AND(J12&gt;=$H$23,J12&lt;$I$23),"*",0)</f>
        <v>0</v>
      </c>
      <c r="K23" s="694">
        <f t="shared" si="35"/>
        <v>0</v>
      </c>
      <c r="L23" s="702">
        <f t="shared" si="35"/>
        <v>0</v>
      </c>
      <c r="M23" s="703">
        <f t="shared" si="35"/>
        <v>0</v>
      </c>
      <c r="N23" s="662">
        <f t="shared" si="35"/>
        <v>0</v>
      </c>
      <c r="O23" s="662">
        <f t="shared" si="35"/>
        <v>0</v>
      </c>
      <c r="P23" s="704">
        <f t="shared" si="35"/>
        <v>0</v>
      </c>
      <c r="Q23" s="662">
        <f t="shared" si="35"/>
        <v>0</v>
      </c>
      <c r="R23" s="705">
        <f t="shared" si="35"/>
        <v>0</v>
      </c>
      <c r="S23" s="706">
        <f t="shared" si="35"/>
        <v>0</v>
      </c>
      <c r="T23" s="662">
        <f t="shared" si="35"/>
        <v>0</v>
      </c>
      <c r="U23" s="690">
        <f t="shared" si="35"/>
        <v>0</v>
      </c>
      <c r="V23" s="662">
        <f t="shared" si="35"/>
        <v>0</v>
      </c>
      <c r="W23" s="662">
        <f t="shared" si="35"/>
        <v>0</v>
      </c>
      <c r="X23" s="704">
        <f t="shared" si="35"/>
        <v>0</v>
      </c>
      <c r="Y23" s="662">
        <f t="shared" si="35"/>
        <v>0</v>
      </c>
      <c r="Z23" s="705">
        <f t="shared" si="35"/>
        <v>0</v>
      </c>
      <c r="AA23" s="706">
        <f t="shared" si="35"/>
        <v>0</v>
      </c>
      <c r="AB23" s="662">
        <f t="shared" si="35"/>
        <v>0</v>
      </c>
      <c r="AC23" s="690">
        <f t="shared" si="35"/>
        <v>0</v>
      </c>
      <c r="AD23" s="662">
        <f t="shared" si="35"/>
        <v>0</v>
      </c>
      <c r="AE23" s="662">
        <f t="shared" si="35"/>
        <v>0</v>
      </c>
      <c r="AF23" s="704">
        <f t="shared" si="35"/>
        <v>0</v>
      </c>
      <c r="AG23" s="662">
        <f t="shared" si="35"/>
        <v>0</v>
      </c>
      <c r="AH23" s="705">
        <f t="shared" si="35"/>
        <v>0</v>
      </c>
      <c r="AI23" s="706">
        <f t="shared" si="35"/>
        <v>0</v>
      </c>
      <c r="AJ23" s="662">
        <f t="shared" si="35"/>
        <v>0</v>
      </c>
      <c r="AK23" s="690">
        <f t="shared" si="35"/>
        <v>0</v>
      </c>
      <c r="AL23" s="662">
        <f t="shared" si="35"/>
        <v>0</v>
      </c>
      <c r="AM23" s="662">
        <f t="shared" si="35"/>
        <v>0</v>
      </c>
      <c r="AN23" s="704">
        <f t="shared" si="35"/>
        <v>0</v>
      </c>
      <c r="AO23" s="662">
        <f t="shared" si="35"/>
        <v>0</v>
      </c>
      <c r="AP23" s="705">
        <f t="shared" ref="AP23:BU23" si="36">IF(AND(AP12&gt;=$H$23,AP12&lt;$I$23),"*",0)</f>
        <v>0</v>
      </c>
      <c r="AQ23" s="706">
        <f t="shared" si="36"/>
        <v>0</v>
      </c>
      <c r="AR23" s="662">
        <f t="shared" si="36"/>
        <v>0</v>
      </c>
      <c r="AS23" s="690">
        <f t="shared" si="36"/>
        <v>0</v>
      </c>
      <c r="AT23" s="662">
        <f t="shared" si="36"/>
        <v>0</v>
      </c>
      <c r="AU23" s="662">
        <f t="shared" si="36"/>
        <v>0</v>
      </c>
      <c r="AV23" s="704">
        <f t="shared" si="36"/>
        <v>0</v>
      </c>
      <c r="AW23" s="662">
        <f t="shared" si="36"/>
        <v>0</v>
      </c>
      <c r="AX23" s="705">
        <f t="shared" si="36"/>
        <v>0</v>
      </c>
      <c r="AY23" s="706">
        <f t="shared" si="36"/>
        <v>0</v>
      </c>
      <c r="AZ23" s="662">
        <f t="shared" si="36"/>
        <v>0</v>
      </c>
      <c r="BA23" s="690">
        <f t="shared" si="36"/>
        <v>0</v>
      </c>
      <c r="BB23" s="662">
        <f t="shared" si="36"/>
        <v>0</v>
      </c>
      <c r="BC23" s="662">
        <f t="shared" si="36"/>
        <v>0</v>
      </c>
      <c r="BD23" s="704">
        <f t="shared" si="36"/>
        <v>0</v>
      </c>
      <c r="BE23" s="662">
        <f t="shared" si="36"/>
        <v>0</v>
      </c>
      <c r="BF23" s="705">
        <f t="shared" si="36"/>
        <v>0</v>
      </c>
      <c r="BG23" s="706">
        <f t="shared" si="36"/>
        <v>0</v>
      </c>
      <c r="BH23" s="662">
        <f t="shared" si="36"/>
        <v>0</v>
      </c>
      <c r="BI23" s="690">
        <f t="shared" si="36"/>
        <v>0</v>
      </c>
      <c r="BJ23" s="662">
        <f t="shared" si="36"/>
        <v>0</v>
      </c>
      <c r="BK23" s="662">
        <f t="shared" si="36"/>
        <v>0</v>
      </c>
      <c r="BL23" s="704">
        <f t="shared" si="36"/>
        <v>0</v>
      </c>
      <c r="BM23" s="662">
        <f t="shared" si="36"/>
        <v>0</v>
      </c>
      <c r="BN23" s="705">
        <f t="shared" si="36"/>
        <v>0</v>
      </c>
      <c r="BO23" s="706">
        <f t="shared" si="36"/>
        <v>0</v>
      </c>
      <c r="BP23" s="662">
        <f t="shared" si="36"/>
        <v>0</v>
      </c>
      <c r="BQ23" s="690">
        <f t="shared" si="36"/>
        <v>0</v>
      </c>
      <c r="BR23" s="662">
        <f t="shared" si="36"/>
        <v>0</v>
      </c>
      <c r="BS23" s="662">
        <f t="shared" si="36"/>
        <v>0</v>
      </c>
      <c r="BT23" s="704">
        <f t="shared" si="36"/>
        <v>0</v>
      </c>
      <c r="BU23" s="662">
        <f t="shared" si="36"/>
        <v>0</v>
      </c>
      <c r="BV23" s="705">
        <f t="shared" ref="BV23:CK23" si="37">IF(AND(BV12&gt;=$H$23,BV12&lt;$I$23),"*",0)</f>
        <v>0</v>
      </c>
      <c r="BW23" s="706">
        <f t="shared" si="37"/>
        <v>0</v>
      </c>
      <c r="BX23" s="662">
        <f t="shared" si="37"/>
        <v>0</v>
      </c>
      <c r="BY23" s="690">
        <f t="shared" si="37"/>
        <v>0</v>
      </c>
      <c r="BZ23" s="662">
        <f t="shared" si="37"/>
        <v>0</v>
      </c>
      <c r="CA23" s="662">
        <f t="shared" si="37"/>
        <v>0</v>
      </c>
      <c r="CB23" s="704">
        <f t="shared" si="37"/>
        <v>0</v>
      </c>
      <c r="CC23" s="662">
        <f t="shared" si="37"/>
        <v>0</v>
      </c>
      <c r="CD23" s="705">
        <f t="shared" si="37"/>
        <v>0</v>
      </c>
      <c r="CE23" s="706">
        <f t="shared" si="37"/>
        <v>0</v>
      </c>
      <c r="CF23" s="662">
        <f t="shared" si="37"/>
        <v>0</v>
      </c>
      <c r="CG23" s="690">
        <f t="shared" si="37"/>
        <v>0</v>
      </c>
      <c r="CH23" s="662">
        <f t="shared" si="37"/>
        <v>0</v>
      </c>
      <c r="CI23" s="662">
        <f t="shared" si="37"/>
        <v>0</v>
      </c>
      <c r="CJ23" s="704">
        <f t="shared" si="37"/>
        <v>0</v>
      </c>
      <c r="CK23" s="662">
        <f t="shared" si="37"/>
        <v>0</v>
      </c>
      <c r="CL23" s="1128">
        <f t="shared" si="4"/>
        <v>0</v>
      </c>
      <c r="CM23" s="1129"/>
      <c r="CN23" s="1123">
        <f>IF(CL23=0,0,LOOKUP(CL23,ﾃﾞｰﾀ入力!$AR$13:'ﾃﾞｰﾀ入力'!$AR$34,ﾃﾞｰﾀ入力!$AS$13:'ﾃﾞｰﾀ入力'!$AS$34))</f>
        <v>0</v>
      </c>
      <c r="CO23" s="1123"/>
      <c r="CP23" s="294">
        <f t="shared" si="5"/>
        <v>0</v>
      </c>
      <c r="CQ23" s="294">
        <f t="shared" si="6"/>
        <v>0</v>
      </c>
      <c r="CR23" s="279">
        <f t="shared" si="7"/>
        <v>0</v>
      </c>
      <c r="CS23" s="295">
        <f t="shared" si="8"/>
        <v>0</v>
      </c>
      <c r="CT23" s="296">
        <f>IF(F23=0,0,LOOKUP(F23,ﾃﾞｰﾀ入力!$C$3:'ﾃﾞｰﾀ入力'!$C$52,ﾃﾞｰﾀ入力!$E$3:'ﾃﾞｰﾀ入力'!$E$51))</f>
        <v>0</v>
      </c>
      <c r="CU23" s="297">
        <f t="shared" si="13"/>
        <v>0</v>
      </c>
      <c r="CW23" s="69"/>
      <c r="CX23" s="69"/>
      <c r="CY23" s="69"/>
      <c r="CZ23" s="64"/>
      <c r="DA23" s="64"/>
      <c r="DB23" s="64"/>
    </row>
    <row r="24" spans="1:106" ht="22.5" customHeight="1">
      <c r="A24" s="219">
        <f t="shared" si="9"/>
        <v>11</v>
      </c>
      <c r="B24" s="269" t="str">
        <f>ｼﾌﾄ原本!C15</f>
        <v>K.J</v>
      </c>
      <c r="C24" s="270"/>
      <c r="D24" s="296">
        <f>IF(COUNTIF($F$14:$F$30,11),VLOOKUP(11,$F$14:$CS$30,92,FALSE),0)</f>
        <v>0</v>
      </c>
      <c r="E24" s="411">
        <f>IF(COUNTIF($F$14:$F$30,11),VLOOKUP(11,$F$14:$CU$30,94,FALSE),0)</f>
        <v>0</v>
      </c>
      <c r="F24" s="283"/>
      <c r="G24" s="284">
        <f>IF(F24=0,0,LOOKUP(F24,ﾃﾞｰﾀ入力!$C$3:'ﾃﾞｰﾀ入力'!$C$51,ﾃﾞｰﾀ入力!$D$3:'ﾃﾞｰﾀ入力'!$D$50))</f>
        <v>0</v>
      </c>
      <c r="H24" s="285"/>
      <c r="I24" s="716"/>
      <c r="J24" s="694">
        <f t="shared" ref="J24:AO24" si="38">IF(AND(J12&gt;=$H$24,J12&lt;$I$24),"*",0)</f>
        <v>0</v>
      </c>
      <c r="K24" s="694">
        <f t="shared" si="38"/>
        <v>0</v>
      </c>
      <c r="L24" s="702">
        <f t="shared" si="38"/>
        <v>0</v>
      </c>
      <c r="M24" s="703">
        <f t="shared" si="38"/>
        <v>0</v>
      </c>
      <c r="N24" s="662">
        <f t="shared" si="38"/>
        <v>0</v>
      </c>
      <c r="O24" s="662">
        <f t="shared" si="38"/>
        <v>0</v>
      </c>
      <c r="P24" s="704">
        <f t="shared" si="38"/>
        <v>0</v>
      </c>
      <c r="Q24" s="662">
        <f t="shared" si="38"/>
        <v>0</v>
      </c>
      <c r="R24" s="705">
        <f t="shared" si="38"/>
        <v>0</v>
      </c>
      <c r="S24" s="706">
        <f t="shared" si="38"/>
        <v>0</v>
      </c>
      <c r="T24" s="662">
        <f t="shared" si="38"/>
        <v>0</v>
      </c>
      <c r="U24" s="690">
        <f t="shared" si="38"/>
        <v>0</v>
      </c>
      <c r="V24" s="662">
        <f t="shared" si="38"/>
        <v>0</v>
      </c>
      <c r="W24" s="662">
        <f t="shared" si="38"/>
        <v>0</v>
      </c>
      <c r="X24" s="704">
        <f t="shared" si="38"/>
        <v>0</v>
      </c>
      <c r="Y24" s="662">
        <f t="shared" si="38"/>
        <v>0</v>
      </c>
      <c r="Z24" s="705">
        <f t="shared" si="38"/>
        <v>0</v>
      </c>
      <c r="AA24" s="706">
        <f t="shared" si="38"/>
        <v>0</v>
      </c>
      <c r="AB24" s="662">
        <f t="shared" si="38"/>
        <v>0</v>
      </c>
      <c r="AC24" s="690">
        <f t="shared" si="38"/>
        <v>0</v>
      </c>
      <c r="AD24" s="662">
        <f t="shared" si="38"/>
        <v>0</v>
      </c>
      <c r="AE24" s="662">
        <f t="shared" si="38"/>
        <v>0</v>
      </c>
      <c r="AF24" s="704">
        <f t="shared" si="38"/>
        <v>0</v>
      </c>
      <c r="AG24" s="662">
        <f t="shared" si="38"/>
        <v>0</v>
      </c>
      <c r="AH24" s="705">
        <f t="shared" si="38"/>
        <v>0</v>
      </c>
      <c r="AI24" s="706">
        <f t="shared" si="38"/>
        <v>0</v>
      </c>
      <c r="AJ24" s="662">
        <f t="shared" si="38"/>
        <v>0</v>
      </c>
      <c r="AK24" s="690">
        <f t="shared" si="38"/>
        <v>0</v>
      </c>
      <c r="AL24" s="662">
        <f t="shared" si="38"/>
        <v>0</v>
      </c>
      <c r="AM24" s="662">
        <f t="shared" si="38"/>
        <v>0</v>
      </c>
      <c r="AN24" s="704">
        <f t="shared" si="38"/>
        <v>0</v>
      </c>
      <c r="AO24" s="662">
        <f t="shared" si="38"/>
        <v>0</v>
      </c>
      <c r="AP24" s="705">
        <f t="shared" ref="AP24:BU24" si="39">IF(AND(AP12&gt;=$H$24,AP12&lt;$I$24),"*",0)</f>
        <v>0</v>
      </c>
      <c r="AQ24" s="706">
        <f t="shared" si="39"/>
        <v>0</v>
      </c>
      <c r="AR24" s="662">
        <f t="shared" si="39"/>
        <v>0</v>
      </c>
      <c r="AS24" s="690">
        <f t="shared" si="39"/>
        <v>0</v>
      </c>
      <c r="AT24" s="662">
        <f t="shared" si="39"/>
        <v>0</v>
      </c>
      <c r="AU24" s="662">
        <f t="shared" si="39"/>
        <v>0</v>
      </c>
      <c r="AV24" s="704">
        <f t="shared" si="39"/>
        <v>0</v>
      </c>
      <c r="AW24" s="662">
        <f t="shared" si="39"/>
        <v>0</v>
      </c>
      <c r="AX24" s="705">
        <f t="shared" si="39"/>
        <v>0</v>
      </c>
      <c r="AY24" s="706">
        <f t="shared" si="39"/>
        <v>0</v>
      </c>
      <c r="AZ24" s="662">
        <f t="shared" si="39"/>
        <v>0</v>
      </c>
      <c r="BA24" s="690">
        <f t="shared" si="39"/>
        <v>0</v>
      </c>
      <c r="BB24" s="662">
        <f t="shared" si="39"/>
        <v>0</v>
      </c>
      <c r="BC24" s="662">
        <f t="shared" si="39"/>
        <v>0</v>
      </c>
      <c r="BD24" s="704">
        <f t="shared" si="39"/>
        <v>0</v>
      </c>
      <c r="BE24" s="662">
        <f t="shared" si="39"/>
        <v>0</v>
      </c>
      <c r="BF24" s="705">
        <f t="shared" si="39"/>
        <v>0</v>
      </c>
      <c r="BG24" s="706">
        <f t="shared" si="39"/>
        <v>0</v>
      </c>
      <c r="BH24" s="662">
        <f t="shared" si="39"/>
        <v>0</v>
      </c>
      <c r="BI24" s="690">
        <f t="shared" si="39"/>
        <v>0</v>
      </c>
      <c r="BJ24" s="662">
        <f t="shared" si="39"/>
        <v>0</v>
      </c>
      <c r="BK24" s="662">
        <f t="shared" si="39"/>
        <v>0</v>
      </c>
      <c r="BL24" s="704">
        <f t="shared" si="39"/>
        <v>0</v>
      </c>
      <c r="BM24" s="662">
        <f t="shared" si="39"/>
        <v>0</v>
      </c>
      <c r="BN24" s="705">
        <f t="shared" si="39"/>
        <v>0</v>
      </c>
      <c r="BO24" s="706">
        <f t="shared" si="39"/>
        <v>0</v>
      </c>
      <c r="BP24" s="662">
        <f t="shared" si="39"/>
        <v>0</v>
      </c>
      <c r="BQ24" s="690">
        <f t="shared" si="39"/>
        <v>0</v>
      </c>
      <c r="BR24" s="662">
        <f t="shared" si="39"/>
        <v>0</v>
      </c>
      <c r="BS24" s="662">
        <f t="shared" si="39"/>
        <v>0</v>
      </c>
      <c r="BT24" s="704">
        <f t="shared" si="39"/>
        <v>0</v>
      </c>
      <c r="BU24" s="662">
        <f t="shared" si="39"/>
        <v>0</v>
      </c>
      <c r="BV24" s="705">
        <f t="shared" ref="BV24:CK24" si="40">IF(AND(BV12&gt;=$H$24,BV12&lt;$I$24),"*",0)</f>
        <v>0</v>
      </c>
      <c r="BW24" s="706">
        <f t="shared" si="40"/>
        <v>0</v>
      </c>
      <c r="BX24" s="662">
        <f t="shared" si="40"/>
        <v>0</v>
      </c>
      <c r="BY24" s="690">
        <f t="shared" si="40"/>
        <v>0</v>
      </c>
      <c r="BZ24" s="662">
        <f t="shared" si="40"/>
        <v>0</v>
      </c>
      <c r="CA24" s="662">
        <f t="shared" si="40"/>
        <v>0</v>
      </c>
      <c r="CB24" s="704">
        <f t="shared" si="40"/>
        <v>0</v>
      </c>
      <c r="CC24" s="662">
        <f t="shared" si="40"/>
        <v>0</v>
      </c>
      <c r="CD24" s="705">
        <f t="shared" si="40"/>
        <v>0</v>
      </c>
      <c r="CE24" s="706">
        <f t="shared" si="40"/>
        <v>0</v>
      </c>
      <c r="CF24" s="662">
        <f t="shared" si="40"/>
        <v>0</v>
      </c>
      <c r="CG24" s="690">
        <f t="shared" si="40"/>
        <v>0</v>
      </c>
      <c r="CH24" s="662">
        <f t="shared" si="40"/>
        <v>0</v>
      </c>
      <c r="CI24" s="662">
        <f t="shared" si="40"/>
        <v>0</v>
      </c>
      <c r="CJ24" s="704">
        <f t="shared" si="40"/>
        <v>0</v>
      </c>
      <c r="CK24" s="662">
        <f t="shared" si="40"/>
        <v>0</v>
      </c>
      <c r="CL24" s="1128">
        <f t="shared" si="4"/>
        <v>0</v>
      </c>
      <c r="CM24" s="1129"/>
      <c r="CN24" s="1123">
        <f>IF(CL24=0,0,LOOKUP(CL24,ﾃﾞｰﾀ入力!$AR$13:'ﾃﾞｰﾀ入力'!$AR$34,ﾃﾞｰﾀ入力!$AS$13:'ﾃﾞｰﾀ入力'!$AS$34))</f>
        <v>0</v>
      </c>
      <c r="CO24" s="1123"/>
      <c r="CP24" s="294">
        <f t="shared" si="5"/>
        <v>0</v>
      </c>
      <c r="CQ24" s="294">
        <f t="shared" si="6"/>
        <v>0</v>
      </c>
      <c r="CR24" s="279">
        <f t="shared" si="7"/>
        <v>0</v>
      </c>
      <c r="CS24" s="295">
        <f t="shared" si="8"/>
        <v>0</v>
      </c>
      <c r="CT24" s="296">
        <f>IF(F24=0,0,LOOKUP(F24,ﾃﾞｰﾀ入力!$C$3:'ﾃﾞｰﾀ入力'!$C$52,ﾃﾞｰﾀ入力!$E$3:'ﾃﾞｰﾀ入力'!$E$51))</f>
        <v>0</v>
      </c>
      <c r="CU24" s="297">
        <f t="shared" si="13"/>
        <v>0</v>
      </c>
      <c r="CW24" s="69"/>
      <c r="CX24" s="69"/>
      <c r="CY24" s="69"/>
      <c r="CZ24" s="64"/>
      <c r="DA24" s="64"/>
      <c r="DB24" s="64"/>
    </row>
    <row r="25" spans="1:106" ht="22.5" customHeight="1">
      <c r="A25" s="219">
        <f t="shared" si="9"/>
        <v>12</v>
      </c>
      <c r="B25" s="269" t="str">
        <f>ｼﾌﾄ原本!C16</f>
        <v>Y.K</v>
      </c>
      <c r="C25" s="270"/>
      <c r="D25" s="296">
        <f>IF(COUNTIF($F$14:$F$30,12),VLOOKUP(12,$F$14:$CS$30,92,FALSE),0)</f>
        <v>0</v>
      </c>
      <c r="E25" s="411">
        <f>IF(COUNTIF($F$14:$F$30,12),VLOOKUP(12,$F$14:$CU$30,94,FALSE),0)</f>
        <v>0</v>
      </c>
      <c r="F25" s="283"/>
      <c r="G25" s="284">
        <f>IF(F25=0,0,LOOKUP(F25,ﾃﾞｰﾀ入力!$C$3:'ﾃﾞｰﾀ入力'!$C$51,ﾃﾞｰﾀ入力!$D$3:'ﾃﾞｰﾀ入力'!$D$50))</f>
        <v>0</v>
      </c>
      <c r="H25" s="285"/>
      <c r="I25" s="716"/>
      <c r="J25" s="694">
        <f t="shared" ref="J25:AO25" si="41">IF(AND(J12&gt;=$H$25,J12&lt;$I$25),"*",0)</f>
        <v>0</v>
      </c>
      <c r="K25" s="694">
        <f t="shared" si="41"/>
        <v>0</v>
      </c>
      <c r="L25" s="702">
        <f t="shared" si="41"/>
        <v>0</v>
      </c>
      <c r="M25" s="703">
        <f t="shared" si="41"/>
        <v>0</v>
      </c>
      <c r="N25" s="662">
        <f t="shared" si="41"/>
        <v>0</v>
      </c>
      <c r="O25" s="662">
        <f t="shared" si="41"/>
        <v>0</v>
      </c>
      <c r="P25" s="704">
        <f t="shared" si="41"/>
        <v>0</v>
      </c>
      <c r="Q25" s="662">
        <f t="shared" si="41"/>
        <v>0</v>
      </c>
      <c r="R25" s="705">
        <f t="shared" si="41"/>
        <v>0</v>
      </c>
      <c r="S25" s="706">
        <f t="shared" si="41"/>
        <v>0</v>
      </c>
      <c r="T25" s="662">
        <f t="shared" si="41"/>
        <v>0</v>
      </c>
      <c r="U25" s="690">
        <f t="shared" si="41"/>
        <v>0</v>
      </c>
      <c r="V25" s="662">
        <f t="shared" si="41"/>
        <v>0</v>
      </c>
      <c r="W25" s="662">
        <f t="shared" si="41"/>
        <v>0</v>
      </c>
      <c r="X25" s="704">
        <f t="shared" si="41"/>
        <v>0</v>
      </c>
      <c r="Y25" s="662">
        <f t="shared" si="41"/>
        <v>0</v>
      </c>
      <c r="Z25" s="705">
        <f t="shared" si="41"/>
        <v>0</v>
      </c>
      <c r="AA25" s="706">
        <f t="shared" si="41"/>
        <v>0</v>
      </c>
      <c r="AB25" s="662">
        <f t="shared" si="41"/>
        <v>0</v>
      </c>
      <c r="AC25" s="690">
        <f t="shared" si="41"/>
        <v>0</v>
      </c>
      <c r="AD25" s="662">
        <f t="shared" si="41"/>
        <v>0</v>
      </c>
      <c r="AE25" s="662">
        <f t="shared" si="41"/>
        <v>0</v>
      </c>
      <c r="AF25" s="704">
        <f t="shared" si="41"/>
        <v>0</v>
      </c>
      <c r="AG25" s="662">
        <f t="shared" si="41"/>
        <v>0</v>
      </c>
      <c r="AH25" s="705">
        <f t="shared" si="41"/>
        <v>0</v>
      </c>
      <c r="AI25" s="706">
        <f t="shared" si="41"/>
        <v>0</v>
      </c>
      <c r="AJ25" s="662">
        <f t="shared" si="41"/>
        <v>0</v>
      </c>
      <c r="AK25" s="690">
        <f t="shared" si="41"/>
        <v>0</v>
      </c>
      <c r="AL25" s="662">
        <f t="shared" si="41"/>
        <v>0</v>
      </c>
      <c r="AM25" s="662">
        <f t="shared" si="41"/>
        <v>0</v>
      </c>
      <c r="AN25" s="704">
        <f t="shared" si="41"/>
        <v>0</v>
      </c>
      <c r="AO25" s="662">
        <f t="shared" si="41"/>
        <v>0</v>
      </c>
      <c r="AP25" s="705">
        <f t="shared" ref="AP25:BU25" si="42">IF(AND(AP12&gt;=$H$25,AP12&lt;$I$25),"*",0)</f>
        <v>0</v>
      </c>
      <c r="AQ25" s="706">
        <f t="shared" si="42"/>
        <v>0</v>
      </c>
      <c r="AR25" s="662">
        <f t="shared" si="42"/>
        <v>0</v>
      </c>
      <c r="AS25" s="690">
        <f t="shared" si="42"/>
        <v>0</v>
      </c>
      <c r="AT25" s="662">
        <f t="shared" si="42"/>
        <v>0</v>
      </c>
      <c r="AU25" s="662">
        <f t="shared" si="42"/>
        <v>0</v>
      </c>
      <c r="AV25" s="704">
        <f t="shared" si="42"/>
        <v>0</v>
      </c>
      <c r="AW25" s="662">
        <f t="shared" si="42"/>
        <v>0</v>
      </c>
      <c r="AX25" s="705">
        <f t="shared" si="42"/>
        <v>0</v>
      </c>
      <c r="AY25" s="706">
        <f t="shared" si="42"/>
        <v>0</v>
      </c>
      <c r="AZ25" s="662">
        <f t="shared" si="42"/>
        <v>0</v>
      </c>
      <c r="BA25" s="690">
        <f t="shared" si="42"/>
        <v>0</v>
      </c>
      <c r="BB25" s="662">
        <f t="shared" si="42"/>
        <v>0</v>
      </c>
      <c r="BC25" s="662">
        <f t="shared" si="42"/>
        <v>0</v>
      </c>
      <c r="BD25" s="704">
        <f t="shared" si="42"/>
        <v>0</v>
      </c>
      <c r="BE25" s="662">
        <f t="shared" si="42"/>
        <v>0</v>
      </c>
      <c r="BF25" s="705">
        <f t="shared" si="42"/>
        <v>0</v>
      </c>
      <c r="BG25" s="706">
        <f t="shared" si="42"/>
        <v>0</v>
      </c>
      <c r="BH25" s="662">
        <f t="shared" si="42"/>
        <v>0</v>
      </c>
      <c r="BI25" s="690">
        <f t="shared" si="42"/>
        <v>0</v>
      </c>
      <c r="BJ25" s="662">
        <f t="shared" si="42"/>
        <v>0</v>
      </c>
      <c r="BK25" s="662">
        <f t="shared" si="42"/>
        <v>0</v>
      </c>
      <c r="BL25" s="704">
        <f t="shared" si="42"/>
        <v>0</v>
      </c>
      <c r="BM25" s="662">
        <f t="shared" si="42"/>
        <v>0</v>
      </c>
      <c r="BN25" s="705">
        <f t="shared" si="42"/>
        <v>0</v>
      </c>
      <c r="BO25" s="706">
        <f t="shared" si="42"/>
        <v>0</v>
      </c>
      <c r="BP25" s="662">
        <f t="shared" si="42"/>
        <v>0</v>
      </c>
      <c r="BQ25" s="690">
        <f t="shared" si="42"/>
        <v>0</v>
      </c>
      <c r="BR25" s="662">
        <f t="shared" si="42"/>
        <v>0</v>
      </c>
      <c r="BS25" s="662">
        <f t="shared" si="42"/>
        <v>0</v>
      </c>
      <c r="BT25" s="704">
        <f t="shared" si="42"/>
        <v>0</v>
      </c>
      <c r="BU25" s="662">
        <f t="shared" si="42"/>
        <v>0</v>
      </c>
      <c r="BV25" s="705">
        <f t="shared" ref="BV25:CK25" si="43">IF(AND(BV12&gt;=$H$25,BV12&lt;$I$25),"*",0)</f>
        <v>0</v>
      </c>
      <c r="BW25" s="706">
        <f t="shared" si="43"/>
        <v>0</v>
      </c>
      <c r="BX25" s="662">
        <f t="shared" si="43"/>
        <v>0</v>
      </c>
      <c r="BY25" s="690">
        <f t="shared" si="43"/>
        <v>0</v>
      </c>
      <c r="BZ25" s="662">
        <f t="shared" si="43"/>
        <v>0</v>
      </c>
      <c r="CA25" s="662">
        <f t="shared" si="43"/>
        <v>0</v>
      </c>
      <c r="CB25" s="704">
        <f t="shared" si="43"/>
        <v>0</v>
      </c>
      <c r="CC25" s="662">
        <f t="shared" si="43"/>
        <v>0</v>
      </c>
      <c r="CD25" s="705">
        <f t="shared" si="43"/>
        <v>0</v>
      </c>
      <c r="CE25" s="706">
        <f t="shared" si="43"/>
        <v>0</v>
      </c>
      <c r="CF25" s="662">
        <f t="shared" si="43"/>
        <v>0</v>
      </c>
      <c r="CG25" s="690">
        <f t="shared" si="43"/>
        <v>0</v>
      </c>
      <c r="CH25" s="662">
        <f t="shared" si="43"/>
        <v>0</v>
      </c>
      <c r="CI25" s="662">
        <f t="shared" si="43"/>
        <v>0</v>
      </c>
      <c r="CJ25" s="704">
        <f t="shared" si="43"/>
        <v>0</v>
      </c>
      <c r="CK25" s="662">
        <f t="shared" si="43"/>
        <v>0</v>
      </c>
      <c r="CL25" s="1128">
        <f t="shared" si="4"/>
        <v>0</v>
      </c>
      <c r="CM25" s="1129"/>
      <c r="CN25" s="1123">
        <f>IF(CL25=0,0,LOOKUP(CL25,ﾃﾞｰﾀ入力!$AR$13:'ﾃﾞｰﾀ入力'!$AR$34,ﾃﾞｰﾀ入力!$AS$13:'ﾃﾞｰﾀ入力'!$AS$34))</f>
        <v>0</v>
      </c>
      <c r="CO25" s="1123"/>
      <c r="CP25" s="294">
        <f t="shared" si="5"/>
        <v>0</v>
      </c>
      <c r="CQ25" s="294">
        <f t="shared" si="6"/>
        <v>0</v>
      </c>
      <c r="CR25" s="279">
        <f t="shared" si="7"/>
        <v>0</v>
      </c>
      <c r="CS25" s="295">
        <f t="shared" si="8"/>
        <v>0</v>
      </c>
      <c r="CT25" s="296">
        <f>IF(F25=0,0,LOOKUP(F25,ﾃﾞｰﾀ入力!$C$3:'ﾃﾞｰﾀ入力'!$C$52,ﾃﾞｰﾀ入力!$E$3:'ﾃﾞｰﾀ入力'!$E$51))</f>
        <v>0</v>
      </c>
      <c r="CU25" s="297">
        <f t="shared" si="13"/>
        <v>0</v>
      </c>
      <c r="CW25" s="69"/>
      <c r="CX25" s="69"/>
      <c r="CY25" s="69"/>
      <c r="CZ25" s="64"/>
      <c r="DA25" s="64"/>
      <c r="DB25" s="64"/>
    </row>
    <row r="26" spans="1:106" ht="22.5" customHeight="1">
      <c r="A26" s="219">
        <f t="shared" si="9"/>
        <v>13</v>
      </c>
      <c r="B26" s="269" t="str">
        <f>ｼﾌﾄ原本!C17</f>
        <v>T.R</v>
      </c>
      <c r="C26" s="270"/>
      <c r="D26" s="296">
        <f>IF(COUNTIF($F$14:$F$30,13),VLOOKUP(13,$F$14:$CS$30,92,FALSE),0)</f>
        <v>0</v>
      </c>
      <c r="E26" s="411">
        <f>IF(COUNTIF($F$14:$F$30,13),VLOOKUP(13,$F$14:$CU$30,94,FALSE),0)</f>
        <v>0</v>
      </c>
      <c r="F26" s="283"/>
      <c r="G26" s="284">
        <f>IF(F26=0,0,LOOKUP(F26,ﾃﾞｰﾀ入力!$C$3:'ﾃﾞｰﾀ入力'!$C$51,ﾃﾞｰﾀ入力!$D$3:'ﾃﾞｰﾀ入力'!$D$50))</f>
        <v>0</v>
      </c>
      <c r="H26" s="285"/>
      <c r="I26" s="716"/>
      <c r="J26" s="694">
        <f t="shared" ref="J26:AO26" si="44">IF(AND(J12&gt;=$H$26,J12&lt;$I$26),"*",0)</f>
        <v>0</v>
      </c>
      <c r="K26" s="694">
        <f t="shared" si="44"/>
        <v>0</v>
      </c>
      <c r="L26" s="702">
        <f t="shared" si="44"/>
        <v>0</v>
      </c>
      <c r="M26" s="703">
        <f t="shared" si="44"/>
        <v>0</v>
      </c>
      <c r="N26" s="662">
        <f t="shared" si="44"/>
        <v>0</v>
      </c>
      <c r="O26" s="662">
        <f t="shared" si="44"/>
        <v>0</v>
      </c>
      <c r="P26" s="704">
        <f t="shared" si="44"/>
        <v>0</v>
      </c>
      <c r="Q26" s="662">
        <f t="shared" si="44"/>
        <v>0</v>
      </c>
      <c r="R26" s="705">
        <f t="shared" si="44"/>
        <v>0</v>
      </c>
      <c r="S26" s="706">
        <f t="shared" si="44"/>
        <v>0</v>
      </c>
      <c r="T26" s="662">
        <f t="shared" si="44"/>
        <v>0</v>
      </c>
      <c r="U26" s="690">
        <f t="shared" si="44"/>
        <v>0</v>
      </c>
      <c r="V26" s="662">
        <f t="shared" si="44"/>
        <v>0</v>
      </c>
      <c r="W26" s="662">
        <f t="shared" si="44"/>
        <v>0</v>
      </c>
      <c r="X26" s="704">
        <f t="shared" si="44"/>
        <v>0</v>
      </c>
      <c r="Y26" s="662">
        <f t="shared" si="44"/>
        <v>0</v>
      </c>
      <c r="Z26" s="705">
        <f t="shared" si="44"/>
        <v>0</v>
      </c>
      <c r="AA26" s="706">
        <f t="shared" si="44"/>
        <v>0</v>
      </c>
      <c r="AB26" s="662">
        <f t="shared" si="44"/>
        <v>0</v>
      </c>
      <c r="AC26" s="690">
        <f t="shared" si="44"/>
        <v>0</v>
      </c>
      <c r="AD26" s="662">
        <f t="shared" si="44"/>
        <v>0</v>
      </c>
      <c r="AE26" s="662">
        <f t="shared" si="44"/>
        <v>0</v>
      </c>
      <c r="AF26" s="704">
        <f t="shared" si="44"/>
        <v>0</v>
      </c>
      <c r="AG26" s="662">
        <f t="shared" si="44"/>
        <v>0</v>
      </c>
      <c r="AH26" s="705">
        <f t="shared" si="44"/>
        <v>0</v>
      </c>
      <c r="AI26" s="706">
        <f t="shared" si="44"/>
        <v>0</v>
      </c>
      <c r="AJ26" s="662">
        <f t="shared" si="44"/>
        <v>0</v>
      </c>
      <c r="AK26" s="690">
        <f t="shared" si="44"/>
        <v>0</v>
      </c>
      <c r="AL26" s="662">
        <f t="shared" si="44"/>
        <v>0</v>
      </c>
      <c r="AM26" s="662">
        <f t="shared" si="44"/>
        <v>0</v>
      </c>
      <c r="AN26" s="704">
        <f t="shared" si="44"/>
        <v>0</v>
      </c>
      <c r="AO26" s="662">
        <f t="shared" si="44"/>
        <v>0</v>
      </c>
      <c r="AP26" s="705">
        <f t="shared" ref="AP26:BU26" si="45">IF(AND(AP12&gt;=$H$26,AP12&lt;$I$26),"*",0)</f>
        <v>0</v>
      </c>
      <c r="AQ26" s="706">
        <f t="shared" si="45"/>
        <v>0</v>
      </c>
      <c r="AR26" s="662">
        <f t="shared" si="45"/>
        <v>0</v>
      </c>
      <c r="AS26" s="690">
        <f t="shared" si="45"/>
        <v>0</v>
      </c>
      <c r="AT26" s="662">
        <f t="shared" si="45"/>
        <v>0</v>
      </c>
      <c r="AU26" s="662">
        <f t="shared" si="45"/>
        <v>0</v>
      </c>
      <c r="AV26" s="704">
        <f t="shared" si="45"/>
        <v>0</v>
      </c>
      <c r="AW26" s="662">
        <f t="shared" si="45"/>
        <v>0</v>
      </c>
      <c r="AX26" s="705">
        <f t="shared" si="45"/>
        <v>0</v>
      </c>
      <c r="AY26" s="706">
        <f t="shared" si="45"/>
        <v>0</v>
      </c>
      <c r="AZ26" s="662">
        <f t="shared" si="45"/>
        <v>0</v>
      </c>
      <c r="BA26" s="690">
        <f t="shared" si="45"/>
        <v>0</v>
      </c>
      <c r="BB26" s="662">
        <f t="shared" si="45"/>
        <v>0</v>
      </c>
      <c r="BC26" s="662">
        <f t="shared" si="45"/>
        <v>0</v>
      </c>
      <c r="BD26" s="704">
        <f t="shared" si="45"/>
        <v>0</v>
      </c>
      <c r="BE26" s="662">
        <f t="shared" si="45"/>
        <v>0</v>
      </c>
      <c r="BF26" s="705">
        <f t="shared" si="45"/>
        <v>0</v>
      </c>
      <c r="BG26" s="706">
        <f t="shared" si="45"/>
        <v>0</v>
      </c>
      <c r="BH26" s="662">
        <f t="shared" si="45"/>
        <v>0</v>
      </c>
      <c r="BI26" s="690">
        <f t="shared" si="45"/>
        <v>0</v>
      </c>
      <c r="BJ26" s="662">
        <f t="shared" si="45"/>
        <v>0</v>
      </c>
      <c r="BK26" s="662">
        <f t="shared" si="45"/>
        <v>0</v>
      </c>
      <c r="BL26" s="704">
        <f t="shared" si="45"/>
        <v>0</v>
      </c>
      <c r="BM26" s="662">
        <f t="shared" si="45"/>
        <v>0</v>
      </c>
      <c r="BN26" s="705">
        <f t="shared" si="45"/>
        <v>0</v>
      </c>
      <c r="BO26" s="706">
        <f t="shared" si="45"/>
        <v>0</v>
      </c>
      <c r="BP26" s="662">
        <f t="shared" si="45"/>
        <v>0</v>
      </c>
      <c r="BQ26" s="690">
        <f t="shared" si="45"/>
        <v>0</v>
      </c>
      <c r="BR26" s="662">
        <f t="shared" si="45"/>
        <v>0</v>
      </c>
      <c r="BS26" s="662">
        <f t="shared" si="45"/>
        <v>0</v>
      </c>
      <c r="BT26" s="704">
        <f t="shared" si="45"/>
        <v>0</v>
      </c>
      <c r="BU26" s="662">
        <f t="shared" si="45"/>
        <v>0</v>
      </c>
      <c r="BV26" s="705">
        <f t="shared" ref="BV26:CK26" si="46">IF(AND(BV12&gt;=$H$26,BV12&lt;$I$26),"*",0)</f>
        <v>0</v>
      </c>
      <c r="BW26" s="706">
        <f t="shared" si="46"/>
        <v>0</v>
      </c>
      <c r="BX26" s="662">
        <f t="shared" si="46"/>
        <v>0</v>
      </c>
      <c r="BY26" s="690">
        <f t="shared" si="46"/>
        <v>0</v>
      </c>
      <c r="BZ26" s="662">
        <f t="shared" si="46"/>
        <v>0</v>
      </c>
      <c r="CA26" s="662">
        <f t="shared" si="46"/>
        <v>0</v>
      </c>
      <c r="CB26" s="704">
        <f t="shared" si="46"/>
        <v>0</v>
      </c>
      <c r="CC26" s="662">
        <f t="shared" si="46"/>
        <v>0</v>
      </c>
      <c r="CD26" s="705">
        <f t="shared" si="46"/>
        <v>0</v>
      </c>
      <c r="CE26" s="706">
        <f t="shared" si="46"/>
        <v>0</v>
      </c>
      <c r="CF26" s="662">
        <f t="shared" si="46"/>
        <v>0</v>
      </c>
      <c r="CG26" s="690">
        <f t="shared" si="46"/>
        <v>0</v>
      </c>
      <c r="CH26" s="662">
        <f t="shared" si="46"/>
        <v>0</v>
      </c>
      <c r="CI26" s="662">
        <f t="shared" si="46"/>
        <v>0</v>
      </c>
      <c r="CJ26" s="704">
        <f t="shared" si="46"/>
        <v>0</v>
      </c>
      <c r="CK26" s="662">
        <f t="shared" si="46"/>
        <v>0</v>
      </c>
      <c r="CL26" s="1128">
        <f t="shared" si="4"/>
        <v>0</v>
      </c>
      <c r="CM26" s="1129"/>
      <c r="CN26" s="1123">
        <f>IF(CL26=0,0,LOOKUP(CL26,ﾃﾞｰﾀ入力!$AR$13:'ﾃﾞｰﾀ入力'!$AR$34,ﾃﾞｰﾀ入力!$AS$13:'ﾃﾞｰﾀ入力'!$AS$34))</f>
        <v>0</v>
      </c>
      <c r="CO26" s="1123"/>
      <c r="CP26" s="294">
        <f t="shared" si="5"/>
        <v>0</v>
      </c>
      <c r="CQ26" s="294">
        <f t="shared" si="6"/>
        <v>0</v>
      </c>
      <c r="CR26" s="279">
        <f t="shared" si="7"/>
        <v>0</v>
      </c>
      <c r="CS26" s="295">
        <f t="shared" si="8"/>
        <v>0</v>
      </c>
      <c r="CT26" s="296">
        <f>IF(F26=0,0,LOOKUP(F26,ﾃﾞｰﾀ入力!$C$3:'ﾃﾞｰﾀ入力'!$C$52,ﾃﾞｰﾀ入力!$E$3:'ﾃﾞｰﾀ入力'!$E$51))</f>
        <v>0</v>
      </c>
      <c r="CU26" s="297">
        <f t="shared" si="13"/>
        <v>0</v>
      </c>
      <c r="CW26" s="69"/>
      <c r="CX26" s="69"/>
      <c r="CY26" s="69"/>
      <c r="CZ26" s="64"/>
      <c r="DA26" s="64"/>
      <c r="DB26" s="64"/>
    </row>
    <row r="27" spans="1:106" ht="22.5" customHeight="1">
      <c r="A27" s="219">
        <f t="shared" si="9"/>
        <v>14</v>
      </c>
      <c r="B27" s="269" t="str">
        <f>ｼﾌﾄ原本!C18</f>
        <v>I.N</v>
      </c>
      <c r="C27" s="270"/>
      <c r="D27" s="296">
        <f>IF(COUNTIF($F$14:$F$30,14),VLOOKUP(14,$F$14:$CS$30,92,FALSE),0)</f>
        <v>0</v>
      </c>
      <c r="E27" s="411">
        <f>IF(COUNTIF($F$14:$F$30,14),VLOOKUP(14,$F$14:$CU$30,94,FALSE),0)</f>
        <v>0</v>
      </c>
      <c r="F27" s="283"/>
      <c r="G27" s="284">
        <f>IF(F27=0,0,LOOKUP(F27,ﾃﾞｰﾀ入力!$C$3:'ﾃﾞｰﾀ入力'!$C$51,ﾃﾞｰﾀ入力!$D$3:'ﾃﾞｰﾀ入力'!$D$50))</f>
        <v>0</v>
      </c>
      <c r="H27" s="285"/>
      <c r="I27" s="716"/>
      <c r="J27" s="694">
        <f>IF(AND(J$12&gt;=$H$27,J$12&lt;$I$27),"*",0)</f>
        <v>0</v>
      </c>
      <c r="K27" s="694">
        <f>IF(AND(K$12&gt;=$H$27,K$12&lt;$I$27),"*",0)</f>
        <v>0</v>
      </c>
      <c r="L27" s="702">
        <f>IF(AND(L$12&gt;=$H$27,L$12&lt;$I$27),"*",0)</f>
        <v>0</v>
      </c>
      <c r="M27" s="703">
        <f>IF(AND(M$12&gt;=$H$27,M$12&lt;$I$27),"*",0)</f>
        <v>0</v>
      </c>
      <c r="N27" s="662">
        <f>IF(AND(N$12&gt;=$H$27,N$12&lt;$I$27),"*",0)</f>
        <v>0</v>
      </c>
      <c r="O27" s="662">
        <f t="shared" ref="O27:AT27" si="47">IF(AND(O12&gt;=$H$27,O12&lt;$I$27),"*",0)</f>
        <v>0</v>
      </c>
      <c r="P27" s="704">
        <f t="shared" si="47"/>
        <v>0</v>
      </c>
      <c r="Q27" s="662">
        <f t="shared" si="47"/>
        <v>0</v>
      </c>
      <c r="R27" s="705">
        <f t="shared" si="47"/>
        <v>0</v>
      </c>
      <c r="S27" s="706">
        <f t="shared" si="47"/>
        <v>0</v>
      </c>
      <c r="T27" s="662">
        <f t="shared" si="47"/>
        <v>0</v>
      </c>
      <c r="U27" s="690">
        <f t="shared" si="47"/>
        <v>0</v>
      </c>
      <c r="V27" s="662">
        <f t="shared" si="47"/>
        <v>0</v>
      </c>
      <c r="W27" s="662">
        <f t="shared" si="47"/>
        <v>0</v>
      </c>
      <c r="X27" s="704">
        <f t="shared" si="47"/>
        <v>0</v>
      </c>
      <c r="Y27" s="662">
        <f t="shared" si="47"/>
        <v>0</v>
      </c>
      <c r="Z27" s="705">
        <f t="shared" si="47"/>
        <v>0</v>
      </c>
      <c r="AA27" s="706">
        <f t="shared" si="47"/>
        <v>0</v>
      </c>
      <c r="AB27" s="662">
        <f t="shared" si="47"/>
        <v>0</v>
      </c>
      <c r="AC27" s="690">
        <f t="shared" si="47"/>
        <v>0</v>
      </c>
      <c r="AD27" s="662">
        <f t="shared" si="47"/>
        <v>0</v>
      </c>
      <c r="AE27" s="662">
        <f t="shared" si="47"/>
        <v>0</v>
      </c>
      <c r="AF27" s="704">
        <f t="shared" si="47"/>
        <v>0</v>
      </c>
      <c r="AG27" s="662">
        <f t="shared" si="47"/>
        <v>0</v>
      </c>
      <c r="AH27" s="705">
        <f t="shared" si="47"/>
        <v>0</v>
      </c>
      <c r="AI27" s="706">
        <f t="shared" si="47"/>
        <v>0</v>
      </c>
      <c r="AJ27" s="662">
        <f t="shared" si="47"/>
        <v>0</v>
      </c>
      <c r="AK27" s="690">
        <f t="shared" si="47"/>
        <v>0</v>
      </c>
      <c r="AL27" s="662">
        <f t="shared" si="47"/>
        <v>0</v>
      </c>
      <c r="AM27" s="662">
        <f t="shared" si="47"/>
        <v>0</v>
      </c>
      <c r="AN27" s="704">
        <f t="shared" si="47"/>
        <v>0</v>
      </c>
      <c r="AO27" s="662">
        <f t="shared" si="47"/>
        <v>0</v>
      </c>
      <c r="AP27" s="705">
        <f t="shared" si="47"/>
        <v>0</v>
      </c>
      <c r="AQ27" s="706">
        <f t="shared" si="47"/>
        <v>0</v>
      </c>
      <c r="AR27" s="662">
        <f t="shared" si="47"/>
        <v>0</v>
      </c>
      <c r="AS27" s="690">
        <f t="shared" si="47"/>
        <v>0</v>
      </c>
      <c r="AT27" s="662">
        <f t="shared" si="47"/>
        <v>0</v>
      </c>
      <c r="AU27" s="662">
        <f t="shared" ref="AU27:BZ27" si="48">IF(AND(AU12&gt;=$H$27,AU12&lt;$I$27),"*",0)</f>
        <v>0</v>
      </c>
      <c r="AV27" s="704">
        <f t="shared" si="48"/>
        <v>0</v>
      </c>
      <c r="AW27" s="662">
        <f t="shared" si="48"/>
        <v>0</v>
      </c>
      <c r="AX27" s="705">
        <f t="shared" si="48"/>
        <v>0</v>
      </c>
      <c r="AY27" s="706">
        <f t="shared" si="48"/>
        <v>0</v>
      </c>
      <c r="AZ27" s="662">
        <f t="shared" si="48"/>
        <v>0</v>
      </c>
      <c r="BA27" s="690">
        <f t="shared" si="48"/>
        <v>0</v>
      </c>
      <c r="BB27" s="662">
        <f t="shared" si="48"/>
        <v>0</v>
      </c>
      <c r="BC27" s="662">
        <f t="shared" si="48"/>
        <v>0</v>
      </c>
      <c r="BD27" s="704">
        <f t="shared" si="48"/>
        <v>0</v>
      </c>
      <c r="BE27" s="662">
        <f t="shared" si="48"/>
        <v>0</v>
      </c>
      <c r="BF27" s="705">
        <f t="shared" si="48"/>
        <v>0</v>
      </c>
      <c r="BG27" s="706">
        <f t="shared" si="48"/>
        <v>0</v>
      </c>
      <c r="BH27" s="662">
        <f t="shared" si="48"/>
        <v>0</v>
      </c>
      <c r="BI27" s="690">
        <f t="shared" si="48"/>
        <v>0</v>
      </c>
      <c r="BJ27" s="662">
        <f t="shared" si="48"/>
        <v>0</v>
      </c>
      <c r="BK27" s="662">
        <f t="shared" si="48"/>
        <v>0</v>
      </c>
      <c r="BL27" s="704">
        <f t="shared" si="48"/>
        <v>0</v>
      </c>
      <c r="BM27" s="662">
        <f t="shared" si="48"/>
        <v>0</v>
      </c>
      <c r="BN27" s="705">
        <f t="shared" si="48"/>
        <v>0</v>
      </c>
      <c r="BO27" s="706">
        <f t="shared" si="48"/>
        <v>0</v>
      </c>
      <c r="BP27" s="662">
        <f t="shared" si="48"/>
        <v>0</v>
      </c>
      <c r="BQ27" s="690">
        <f t="shared" si="48"/>
        <v>0</v>
      </c>
      <c r="BR27" s="662">
        <f t="shared" si="48"/>
        <v>0</v>
      </c>
      <c r="BS27" s="662">
        <f t="shared" si="48"/>
        <v>0</v>
      </c>
      <c r="BT27" s="704">
        <f t="shared" si="48"/>
        <v>0</v>
      </c>
      <c r="BU27" s="662">
        <f t="shared" si="48"/>
        <v>0</v>
      </c>
      <c r="BV27" s="705">
        <f t="shared" si="48"/>
        <v>0</v>
      </c>
      <c r="BW27" s="706">
        <f t="shared" si="48"/>
        <v>0</v>
      </c>
      <c r="BX27" s="662">
        <f t="shared" si="48"/>
        <v>0</v>
      </c>
      <c r="BY27" s="690">
        <f t="shared" si="48"/>
        <v>0</v>
      </c>
      <c r="BZ27" s="662">
        <f t="shared" si="48"/>
        <v>0</v>
      </c>
      <c r="CA27" s="662">
        <f t="shared" ref="CA27:CK27" si="49">IF(AND(CA12&gt;=$H$27,CA12&lt;$I$27),"*",0)</f>
        <v>0</v>
      </c>
      <c r="CB27" s="704">
        <f t="shared" si="49"/>
        <v>0</v>
      </c>
      <c r="CC27" s="662">
        <f t="shared" si="49"/>
        <v>0</v>
      </c>
      <c r="CD27" s="705">
        <f t="shared" si="49"/>
        <v>0</v>
      </c>
      <c r="CE27" s="706">
        <f t="shared" si="49"/>
        <v>0</v>
      </c>
      <c r="CF27" s="662">
        <f t="shared" si="49"/>
        <v>0</v>
      </c>
      <c r="CG27" s="690">
        <f t="shared" si="49"/>
        <v>0</v>
      </c>
      <c r="CH27" s="662">
        <f t="shared" si="49"/>
        <v>0</v>
      </c>
      <c r="CI27" s="662">
        <f t="shared" si="49"/>
        <v>0</v>
      </c>
      <c r="CJ27" s="704">
        <f t="shared" si="49"/>
        <v>0</v>
      </c>
      <c r="CK27" s="662">
        <f t="shared" si="49"/>
        <v>0</v>
      </c>
      <c r="CL27" s="1128">
        <f t="shared" si="4"/>
        <v>0</v>
      </c>
      <c r="CM27" s="1129"/>
      <c r="CN27" s="1123">
        <f>IF(CL27=0,0,LOOKUP(CL27,ﾃﾞｰﾀ入力!$AR$13:'ﾃﾞｰﾀ入力'!$AR$34,ﾃﾞｰﾀ入力!$AS$13:'ﾃﾞｰﾀ入力'!$AS$34))</f>
        <v>0</v>
      </c>
      <c r="CO27" s="1123"/>
      <c r="CP27" s="294">
        <f t="shared" si="5"/>
        <v>0</v>
      </c>
      <c r="CQ27" s="294">
        <f t="shared" si="6"/>
        <v>0</v>
      </c>
      <c r="CR27" s="279">
        <f t="shared" si="7"/>
        <v>0</v>
      </c>
      <c r="CS27" s="295">
        <f t="shared" si="8"/>
        <v>0</v>
      </c>
      <c r="CT27" s="296">
        <f>IF(F27=0,0,LOOKUP(F27,ﾃﾞｰﾀ入力!$C$3:'ﾃﾞｰﾀ入力'!$C$52,ﾃﾞｰﾀ入力!$E$3:'ﾃﾞｰﾀ入力'!$E$51))</f>
        <v>0</v>
      </c>
      <c r="CU27" s="297">
        <f t="shared" si="13"/>
        <v>0</v>
      </c>
      <c r="CW27" s="69"/>
      <c r="CX27" s="69"/>
      <c r="CY27" s="69"/>
      <c r="CZ27" s="64"/>
      <c r="DA27" s="64"/>
      <c r="DB27" s="64"/>
    </row>
    <row r="28" spans="1:106" ht="22.5" customHeight="1">
      <c r="A28" s="219">
        <f t="shared" si="9"/>
        <v>15</v>
      </c>
      <c r="B28" s="269" t="str">
        <f>ｼﾌﾄ原本!C19</f>
        <v>W.M</v>
      </c>
      <c r="C28" s="270"/>
      <c r="D28" s="296">
        <f>IF(COUNTIF($F$14:$F$30,14),VLOOKUP(14,$F$14:$CS$30,92,FALSE),0)</f>
        <v>0</v>
      </c>
      <c r="E28" s="411">
        <f>IF(COUNTIF($F$14:$F$30,14),VLOOKUP(14,$F$14:$CU$30,94,FALSE),0)</f>
        <v>0</v>
      </c>
      <c r="F28" s="283"/>
      <c r="G28" s="284">
        <f>IF(F28=0,0,LOOKUP(F28,ﾃﾞｰﾀ入力!$C$3:'ﾃﾞｰﾀ入力'!$C$51,ﾃﾞｰﾀ入力!$D$3:'ﾃﾞｰﾀ入力'!$D$50))</f>
        <v>0</v>
      </c>
      <c r="H28" s="298"/>
      <c r="I28" s="717"/>
      <c r="J28" s="694">
        <f t="shared" ref="J28:AO28" si="50">IF(AND(J$12&gt;=$H$28,J$12&lt;$I$28),"*",0)</f>
        <v>0</v>
      </c>
      <c r="K28" s="694">
        <f t="shared" si="50"/>
        <v>0</v>
      </c>
      <c r="L28" s="702">
        <f t="shared" si="50"/>
        <v>0</v>
      </c>
      <c r="M28" s="703">
        <f t="shared" si="50"/>
        <v>0</v>
      </c>
      <c r="N28" s="662">
        <f t="shared" si="50"/>
        <v>0</v>
      </c>
      <c r="O28" s="662">
        <f t="shared" si="50"/>
        <v>0</v>
      </c>
      <c r="P28" s="704">
        <f t="shared" si="50"/>
        <v>0</v>
      </c>
      <c r="Q28" s="662">
        <f t="shared" si="50"/>
        <v>0</v>
      </c>
      <c r="R28" s="705">
        <f t="shared" si="50"/>
        <v>0</v>
      </c>
      <c r="S28" s="706">
        <f t="shared" si="50"/>
        <v>0</v>
      </c>
      <c r="T28" s="662">
        <f t="shared" si="50"/>
        <v>0</v>
      </c>
      <c r="U28" s="690">
        <f t="shared" si="50"/>
        <v>0</v>
      </c>
      <c r="V28" s="662">
        <f t="shared" si="50"/>
        <v>0</v>
      </c>
      <c r="W28" s="662">
        <f t="shared" si="50"/>
        <v>0</v>
      </c>
      <c r="X28" s="704">
        <f t="shared" si="50"/>
        <v>0</v>
      </c>
      <c r="Y28" s="662">
        <f t="shared" si="50"/>
        <v>0</v>
      </c>
      <c r="Z28" s="705">
        <f t="shared" si="50"/>
        <v>0</v>
      </c>
      <c r="AA28" s="706">
        <f t="shared" si="50"/>
        <v>0</v>
      </c>
      <c r="AB28" s="662">
        <f t="shared" si="50"/>
        <v>0</v>
      </c>
      <c r="AC28" s="690">
        <f t="shared" si="50"/>
        <v>0</v>
      </c>
      <c r="AD28" s="662">
        <f t="shared" si="50"/>
        <v>0</v>
      </c>
      <c r="AE28" s="662">
        <f t="shared" si="50"/>
        <v>0</v>
      </c>
      <c r="AF28" s="704">
        <f t="shared" si="50"/>
        <v>0</v>
      </c>
      <c r="AG28" s="662">
        <f t="shared" si="50"/>
        <v>0</v>
      </c>
      <c r="AH28" s="705">
        <f t="shared" si="50"/>
        <v>0</v>
      </c>
      <c r="AI28" s="706">
        <f t="shared" si="50"/>
        <v>0</v>
      </c>
      <c r="AJ28" s="662">
        <f t="shared" si="50"/>
        <v>0</v>
      </c>
      <c r="AK28" s="690">
        <f t="shared" si="50"/>
        <v>0</v>
      </c>
      <c r="AL28" s="662">
        <f t="shared" si="50"/>
        <v>0</v>
      </c>
      <c r="AM28" s="662">
        <f t="shared" si="50"/>
        <v>0</v>
      </c>
      <c r="AN28" s="704">
        <f t="shared" si="50"/>
        <v>0</v>
      </c>
      <c r="AO28" s="662">
        <f t="shared" si="50"/>
        <v>0</v>
      </c>
      <c r="AP28" s="705">
        <f t="shared" ref="AP28:BU28" si="51">IF(AND(AP$12&gt;=$H$28,AP$12&lt;$I$28),"*",0)</f>
        <v>0</v>
      </c>
      <c r="AQ28" s="706">
        <f t="shared" si="51"/>
        <v>0</v>
      </c>
      <c r="AR28" s="662">
        <f t="shared" si="51"/>
        <v>0</v>
      </c>
      <c r="AS28" s="690">
        <f t="shared" si="51"/>
        <v>0</v>
      </c>
      <c r="AT28" s="662">
        <f t="shared" si="51"/>
        <v>0</v>
      </c>
      <c r="AU28" s="662">
        <f t="shared" si="51"/>
        <v>0</v>
      </c>
      <c r="AV28" s="704">
        <f t="shared" si="51"/>
        <v>0</v>
      </c>
      <c r="AW28" s="662">
        <f t="shared" si="51"/>
        <v>0</v>
      </c>
      <c r="AX28" s="705">
        <f t="shared" si="51"/>
        <v>0</v>
      </c>
      <c r="AY28" s="706">
        <f t="shared" si="51"/>
        <v>0</v>
      </c>
      <c r="AZ28" s="662">
        <f t="shared" si="51"/>
        <v>0</v>
      </c>
      <c r="BA28" s="690">
        <f t="shared" si="51"/>
        <v>0</v>
      </c>
      <c r="BB28" s="662">
        <f t="shared" si="51"/>
        <v>0</v>
      </c>
      <c r="BC28" s="662">
        <f t="shared" si="51"/>
        <v>0</v>
      </c>
      <c r="BD28" s="704">
        <f t="shared" si="51"/>
        <v>0</v>
      </c>
      <c r="BE28" s="662">
        <f t="shared" si="51"/>
        <v>0</v>
      </c>
      <c r="BF28" s="705">
        <f t="shared" si="51"/>
        <v>0</v>
      </c>
      <c r="BG28" s="706">
        <f t="shared" si="51"/>
        <v>0</v>
      </c>
      <c r="BH28" s="662">
        <f t="shared" si="51"/>
        <v>0</v>
      </c>
      <c r="BI28" s="690">
        <f t="shared" si="51"/>
        <v>0</v>
      </c>
      <c r="BJ28" s="662">
        <f t="shared" si="51"/>
        <v>0</v>
      </c>
      <c r="BK28" s="662">
        <f t="shared" si="51"/>
        <v>0</v>
      </c>
      <c r="BL28" s="704">
        <f t="shared" si="51"/>
        <v>0</v>
      </c>
      <c r="BM28" s="662">
        <f t="shared" si="51"/>
        <v>0</v>
      </c>
      <c r="BN28" s="705">
        <f t="shared" si="51"/>
        <v>0</v>
      </c>
      <c r="BO28" s="706">
        <f t="shared" si="51"/>
        <v>0</v>
      </c>
      <c r="BP28" s="662">
        <f t="shared" si="51"/>
        <v>0</v>
      </c>
      <c r="BQ28" s="690">
        <f t="shared" si="51"/>
        <v>0</v>
      </c>
      <c r="BR28" s="662">
        <f t="shared" si="51"/>
        <v>0</v>
      </c>
      <c r="BS28" s="662">
        <f t="shared" si="51"/>
        <v>0</v>
      </c>
      <c r="BT28" s="704">
        <f t="shared" si="51"/>
        <v>0</v>
      </c>
      <c r="BU28" s="662">
        <f t="shared" si="51"/>
        <v>0</v>
      </c>
      <c r="BV28" s="705">
        <f t="shared" ref="BV28:CK28" si="52">IF(AND(BV$12&gt;=$H$28,BV$12&lt;$I$28),"*",0)</f>
        <v>0</v>
      </c>
      <c r="BW28" s="706">
        <f t="shared" si="52"/>
        <v>0</v>
      </c>
      <c r="BX28" s="662">
        <f t="shared" si="52"/>
        <v>0</v>
      </c>
      <c r="BY28" s="690">
        <f t="shared" si="52"/>
        <v>0</v>
      </c>
      <c r="BZ28" s="662">
        <f t="shared" si="52"/>
        <v>0</v>
      </c>
      <c r="CA28" s="662">
        <f t="shared" si="52"/>
        <v>0</v>
      </c>
      <c r="CB28" s="704">
        <f t="shared" si="52"/>
        <v>0</v>
      </c>
      <c r="CC28" s="662">
        <f t="shared" si="52"/>
        <v>0</v>
      </c>
      <c r="CD28" s="705">
        <f t="shared" si="52"/>
        <v>0</v>
      </c>
      <c r="CE28" s="706">
        <f t="shared" si="52"/>
        <v>0</v>
      </c>
      <c r="CF28" s="662">
        <f t="shared" si="52"/>
        <v>0</v>
      </c>
      <c r="CG28" s="690">
        <f t="shared" si="52"/>
        <v>0</v>
      </c>
      <c r="CH28" s="662">
        <f t="shared" si="52"/>
        <v>0</v>
      </c>
      <c r="CI28" s="662">
        <f t="shared" si="52"/>
        <v>0</v>
      </c>
      <c r="CJ28" s="704">
        <f t="shared" si="52"/>
        <v>0</v>
      </c>
      <c r="CK28" s="662">
        <f t="shared" si="52"/>
        <v>0</v>
      </c>
      <c r="CL28" s="1128">
        <f t="shared" si="4"/>
        <v>0</v>
      </c>
      <c r="CM28" s="1129"/>
      <c r="CN28" s="1123">
        <f>IF(CL28=0,0,LOOKUP(CL28,ﾃﾞｰﾀ入力!$AR$13:'ﾃﾞｰﾀ入力'!$AR$34,ﾃﾞｰﾀ入力!$AS$13:'ﾃﾞｰﾀ入力'!$AS$34))</f>
        <v>0</v>
      </c>
      <c r="CO28" s="1123"/>
      <c r="CP28" s="294">
        <f t="shared" si="5"/>
        <v>0</v>
      </c>
      <c r="CQ28" s="294">
        <f t="shared" si="6"/>
        <v>0</v>
      </c>
      <c r="CR28" s="279">
        <f t="shared" si="7"/>
        <v>0</v>
      </c>
      <c r="CS28" s="295">
        <f t="shared" si="8"/>
        <v>0</v>
      </c>
      <c r="CT28" s="296">
        <f>IF(F28=0,0,LOOKUP(F28,ﾃﾞｰﾀ入力!$C$3:'ﾃﾞｰﾀ入力'!$C$52,ﾃﾞｰﾀ入力!$E$3:'ﾃﾞｰﾀ入力'!$E$51))</f>
        <v>0</v>
      </c>
      <c r="CU28" s="297">
        <f t="shared" si="13"/>
        <v>0</v>
      </c>
      <c r="CW28" s="69"/>
      <c r="CX28" s="69"/>
      <c r="CY28" s="69"/>
      <c r="CZ28" s="64"/>
      <c r="DA28" s="64"/>
      <c r="DB28" s="64"/>
    </row>
    <row r="29" spans="1:106" ht="22.5" customHeight="1">
      <c r="A29" s="219">
        <f t="shared" si="9"/>
        <v>16</v>
      </c>
      <c r="B29" s="269" t="str">
        <f>ｼﾌﾄ原本!C20</f>
        <v>Y.Y</v>
      </c>
      <c r="C29" s="270"/>
      <c r="D29" s="296">
        <f>IF(COUNTIF($F$14:$F$30,14),VLOOKUP(14,$F$14:$CS$30,92,FALSE),0)</f>
        <v>0</v>
      </c>
      <c r="E29" s="411">
        <f>IF(COUNTIF($F$14:$F$30,14),VLOOKUP(14,$F$14:$CU$30,94,FALSE),0)</f>
        <v>0</v>
      </c>
      <c r="F29" s="283"/>
      <c r="G29" s="284">
        <f>IF(F29=0,0,LOOKUP(F29,ﾃﾞｰﾀ入力!$C$3:'ﾃﾞｰﾀ入力'!$C$51,ﾃﾞｰﾀ入力!$D$3:'ﾃﾞｰﾀ入力'!$D$50))</f>
        <v>0</v>
      </c>
      <c r="H29" s="298"/>
      <c r="I29" s="717"/>
      <c r="J29" s="694">
        <f t="shared" ref="J29:AO29" si="53">IF(AND(J$12&gt;=$H$29,J$12&lt;$I$29),"*",0)</f>
        <v>0</v>
      </c>
      <c r="K29" s="694">
        <f t="shared" si="53"/>
        <v>0</v>
      </c>
      <c r="L29" s="702">
        <f t="shared" si="53"/>
        <v>0</v>
      </c>
      <c r="M29" s="703">
        <f t="shared" si="53"/>
        <v>0</v>
      </c>
      <c r="N29" s="662">
        <f t="shared" si="53"/>
        <v>0</v>
      </c>
      <c r="O29" s="662">
        <f t="shared" si="53"/>
        <v>0</v>
      </c>
      <c r="P29" s="704">
        <f t="shared" si="53"/>
        <v>0</v>
      </c>
      <c r="Q29" s="662">
        <f t="shared" si="53"/>
        <v>0</v>
      </c>
      <c r="R29" s="705">
        <f t="shared" si="53"/>
        <v>0</v>
      </c>
      <c r="S29" s="706">
        <f t="shared" si="53"/>
        <v>0</v>
      </c>
      <c r="T29" s="662">
        <f t="shared" si="53"/>
        <v>0</v>
      </c>
      <c r="U29" s="690">
        <f t="shared" si="53"/>
        <v>0</v>
      </c>
      <c r="V29" s="662">
        <f t="shared" si="53"/>
        <v>0</v>
      </c>
      <c r="W29" s="662">
        <f t="shared" si="53"/>
        <v>0</v>
      </c>
      <c r="X29" s="704">
        <f t="shared" si="53"/>
        <v>0</v>
      </c>
      <c r="Y29" s="662">
        <f t="shared" si="53"/>
        <v>0</v>
      </c>
      <c r="Z29" s="705">
        <f t="shared" si="53"/>
        <v>0</v>
      </c>
      <c r="AA29" s="706">
        <f t="shared" si="53"/>
        <v>0</v>
      </c>
      <c r="AB29" s="662">
        <f t="shared" si="53"/>
        <v>0</v>
      </c>
      <c r="AC29" s="690">
        <f t="shared" si="53"/>
        <v>0</v>
      </c>
      <c r="AD29" s="662">
        <f t="shared" si="53"/>
        <v>0</v>
      </c>
      <c r="AE29" s="662">
        <f t="shared" si="53"/>
        <v>0</v>
      </c>
      <c r="AF29" s="704">
        <f t="shared" si="53"/>
        <v>0</v>
      </c>
      <c r="AG29" s="662">
        <f t="shared" si="53"/>
        <v>0</v>
      </c>
      <c r="AH29" s="705">
        <f t="shared" si="53"/>
        <v>0</v>
      </c>
      <c r="AI29" s="706">
        <f t="shared" si="53"/>
        <v>0</v>
      </c>
      <c r="AJ29" s="662">
        <f t="shared" si="53"/>
        <v>0</v>
      </c>
      <c r="AK29" s="690">
        <f t="shared" si="53"/>
        <v>0</v>
      </c>
      <c r="AL29" s="662">
        <f t="shared" si="53"/>
        <v>0</v>
      </c>
      <c r="AM29" s="662">
        <f t="shared" si="53"/>
        <v>0</v>
      </c>
      <c r="AN29" s="704">
        <f t="shared" si="53"/>
        <v>0</v>
      </c>
      <c r="AO29" s="662">
        <f t="shared" si="53"/>
        <v>0</v>
      </c>
      <c r="AP29" s="705">
        <f t="shared" ref="AP29:BU29" si="54">IF(AND(AP$12&gt;=$H$29,AP$12&lt;$I$29),"*",0)</f>
        <v>0</v>
      </c>
      <c r="AQ29" s="706">
        <f t="shared" si="54"/>
        <v>0</v>
      </c>
      <c r="AR29" s="662">
        <f t="shared" si="54"/>
        <v>0</v>
      </c>
      <c r="AS29" s="690">
        <f t="shared" si="54"/>
        <v>0</v>
      </c>
      <c r="AT29" s="662">
        <f t="shared" si="54"/>
        <v>0</v>
      </c>
      <c r="AU29" s="662">
        <f t="shared" si="54"/>
        <v>0</v>
      </c>
      <c r="AV29" s="704">
        <f t="shared" si="54"/>
        <v>0</v>
      </c>
      <c r="AW29" s="662">
        <f t="shared" si="54"/>
        <v>0</v>
      </c>
      <c r="AX29" s="705">
        <f t="shared" si="54"/>
        <v>0</v>
      </c>
      <c r="AY29" s="706">
        <f t="shared" si="54"/>
        <v>0</v>
      </c>
      <c r="AZ29" s="662">
        <f t="shared" si="54"/>
        <v>0</v>
      </c>
      <c r="BA29" s="690">
        <f t="shared" si="54"/>
        <v>0</v>
      </c>
      <c r="BB29" s="662">
        <f t="shared" si="54"/>
        <v>0</v>
      </c>
      <c r="BC29" s="662">
        <f t="shared" si="54"/>
        <v>0</v>
      </c>
      <c r="BD29" s="704">
        <f t="shared" si="54"/>
        <v>0</v>
      </c>
      <c r="BE29" s="662">
        <f t="shared" si="54"/>
        <v>0</v>
      </c>
      <c r="BF29" s="705">
        <f t="shared" si="54"/>
        <v>0</v>
      </c>
      <c r="BG29" s="706">
        <f t="shared" si="54"/>
        <v>0</v>
      </c>
      <c r="BH29" s="662">
        <f t="shared" si="54"/>
        <v>0</v>
      </c>
      <c r="BI29" s="690">
        <f t="shared" si="54"/>
        <v>0</v>
      </c>
      <c r="BJ29" s="662">
        <f t="shared" si="54"/>
        <v>0</v>
      </c>
      <c r="BK29" s="662">
        <f t="shared" si="54"/>
        <v>0</v>
      </c>
      <c r="BL29" s="704">
        <f t="shared" si="54"/>
        <v>0</v>
      </c>
      <c r="BM29" s="662">
        <f t="shared" si="54"/>
        <v>0</v>
      </c>
      <c r="BN29" s="705">
        <f t="shared" si="54"/>
        <v>0</v>
      </c>
      <c r="BO29" s="706">
        <f t="shared" si="54"/>
        <v>0</v>
      </c>
      <c r="BP29" s="662">
        <f t="shared" si="54"/>
        <v>0</v>
      </c>
      <c r="BQ29" s="690">
        <f t="shared" si="54"/>
        <v>0</v>
      </c>
      <c r="BR29" s="662">
        <f t="shared" si="54"/>
        <v>0</v>
      </c>
      <c r="BS29" s="662">
        <f t="shared" si="54"/>
        <v>0</v>
      </c>
      <c r="BT29" s="704">
        <f t="shared" si="54"/>
        <v>0</v>
      </c>
      <c r="BU29" s="662">
        <f t="shared" si="54"/>
        <v>0</v>
      </c>
      <c r="BV29" s="705">
        <f t="shared" ref="BV29:CK29" si="55">IF(AND(BV$12&gt;=$H$29,BV$12&lt;$I$29),"*",0)</f>
        <v>0</v>
      </c>
      <c r="BW29" s="706">
        <f t="shared" si="55"/>
        <v>0</v>
      </c>
      <c r="BX29" s="662">
        <f t="shared" si="55"/>
        <v>0</v>
      </c>
      <c r="BY29" s="690">
        <f t="shared" si="55"/>
        <v>0</v>
      </c>
      <c r="BZ29" s="662">
        <f t="shared" si="55"/>
        <v>0</v>
      </c>
      <c r="CA29" s="662">
        <f t="shared" si="55"/>
        <v>0</v>
      </c>
      <c r="CB29" s="704">
        <f t="shared" si="55"/>
        <v>0</v>
      </c>
      <c r="CC29" s="662">
        <f t="shared" si="55"/>
        <v>0</v>
      </c>
      <c r="CD29" s="705">
        <f t="shared" si="55"/>
        <v>0</v>
      </c>
      <c r="CE29" s="706">
        <f t="shared" si="55"/>
        <v>0</v>
      </c>
      <c r="CF29" s="662">
        <f t="shared" si="55"/>
        <v>0</v>
      </c>
      <c r="CG29" s="690">
        <f t="shared" si="55"/>
        <v>0</v>
      </c>
      <c r="CH29" s="662">
        <f t="shared" si="55"/>
        <v>0</v>
      </c>
      <c r="CI29" s="662">
        <f t="shared" si="55"/>
        <v>0</v>
      </c>
      <c r="CJ29" s="704">
        <f t="shared" si="55"/>
        <v>0</v>
      </c>
      <c r="CK29" s="662">
        <f t="shared" si="55"/>
        <v>0</v>
      </c>
      <c r="CL29" s="1128">
        <f t="shared" si="4"/>
        <v>0</v>
      </c>
      <c r="CM29" s="1129"/>
      <c r="CN29" s="1123">
        <f>IF(CL29=0,0,LOOKUP(CL29,ﾃﾞｰﾀ入力!$AR$13:'ﾃﾞｰﾀ入力'!$AR$34,ﾃﾞｰﾀ入力!$AS$13:'ﾃﾞｰﾀ入力'!$AS$34))</f>
        <v>0</v>
      </c>
      <c r="CO29" s="1123"/>
      <c r="CP29" s="294">
        <f t="shared" si="5"/>
        <v>0</v>
      </c>
      <c r="CQ29" s="294">
        <f t="shared" si="6"/>
        <v>0</v>
      </c>
      <c r="CR29" s="279">
        <f t="shared" si="7"/>
        <v>0</v>
      </c>
      <c r="CS29" s="295">
        <f t="shared" si="8"/>
        <v>0</v>
      </c>
      <c r="CT29" s="296">
        <f>IF(F29=0,0,LOOKUP(F29,ﾃﾞｰﾀ入力!$C$3:'ﾃﾞｰﾀ入力'!$C$52,ﾃﾞｰﾀ入力!$E$3:'ﾃﾞｰﾀ入力'!$E$51))</f>
        <v>0</v>
      </c>
      <c r="CU29" s="297">
        <f t="shared" si="13"/>
        <v>0</v>
      </c>
      <c r="CW29" s="69"/>
      <c r="CX29" s="69"/>
      <c r="CY29" s="69"/>
      <c r="CZ29" s="64"/>
      <c r="DA29" s="64"/>
      <c r="DB29" s="64"/>
    </row>
    <row r="30" spans="1:106" ht="22.5" customHeight="1" thickBot="1">
      <c r="A30" s="219">
        <f t="shared" si="9"/>
        <v>17</v>
      </c>
      <c r="B30" s="269" t="str">
        <f>ｼﾌﾄ原本!C21</f>
        <v>S.U</v>
      </c>
      <c r="C30" s="270"/>
      <c r="D30" s="296">
        <f>IF(COUNTIF($F$14:$F$30,15),VLOOKUP(15,$F$14:$CS$30,92,FALSE),0)</f>
        <v>0</v>
      </c>
      <c r="E30" s="411">
        <f>IF(COUNTIF($F$14:$F$30,15),VLOOKUP(15,$F$14:$CU$30,94,FALSE),0)</f>
        <v>0</v>
      </c>
      <c r="F30" s="300"/>
      <c r="G30" s="301">
        <f>IF(F30=0,0,LOOKUP(F30,ﾃﾞｰﾀ入力!$C$3:'ﾃﾞｰﾀ入力'!$C$51,ﾃﾞｰﾀ入力!$D$3:'ﾃﾞｰﾀ入力'!$D$50))</f>
        <v>0</v>
      </c>
      <c r="H30" s="298"/>
      <c r="I30" s="718"/>
      <c r="J30" s="707">
        <f t="shared" ref="J30:AO30" si="56">IF(AND(J12&gt;=$H$30,J12&lt;$I$30),"*",0)</f>
        <v>0</v>
      </c>
      <c r="K30" s="707">
        <f t="shared" si="56"/>
        <v>0</v>
      </c>
      <c r="L30" s="708">
        <f t="shared" si="56"/>
        <v>0</v>
      </c>
      <c r="M30" s="709">
        <f t="shared" si="56"/>
        <v>0</v>
      </c>
      <c r="N30" s="710">
        <f t="shared" si="56"/>
        <v>0</v>
      </c>
      <c r="O30" s="711">
        <f t="shared" si="56"/>
        <v>0</v>
      </c>
      <c r="P30" s="712">
        <f t="shared" si="56"/>
        <v>0</v>
      </c>
      <c r="Q30" s="711">
        <f t="shared" si="56"/>
        <v>0</v>
      </c>
      <c r="R30" s="713">
        <f t="shared" si="56"/>
        <v>0</v>
      </c>
      <c r="S30" s="714">
        <f t="shared" si="56"/>
        <v>0</v>
      </c>
      <c r="T30" s="711">
        <f t="shared" si="56"/>
        <v>0</v>
      </c>
      <c r="U30" s="715">
        <f t="shared" si="56"/>
        <v>0</v>
      </c>
      <c r="V30" s="711">
        <f t="shared" si="56"/>
        <v>0</v>
      </c>
      <c r="W30" s="711">
        <f t="shared" si="56"/>
        <v>0</v>
      </c>
      <c r="X30" s="712">
        <f t="shared" si="56"/>
        <v>0</v>
      </c>
      <c r="Y30" s="711">
        <f t="shared" si="56"/>
        <v>0</v>
      </c>
      <c r="Z30" s="713">
        <f t="shared" si="56"/>
        <v>0</v>
      </c>
      <c r="AA30" s="714">
        <f t="shared" si="56"/>
        <v>0</v>
      </c>
      <c r="AB30" s="711">
        <f t="shared" si="56"/>
        <v>0</v>
      </c>
      <c r="AC30" s="715">
        <f t="shared" si="56"/>
        <v>0</v>
      </c>
      <c r="AD30" s="711">
        <f t="shared" si="56"/>
        <v>0</v>
      </c>
      <c r="AE30" s="711">
        <f t="shared" si="56"/>
        <v>0</v>
      </c>
      <c r="AF30" s="712">
        <f t="shared" si="56"/>
        <v>0</v>
      </c>
      <c r="AG30" s="711">
        <f t="shared" si="56"/>
        <v>0</v>
      </c>
      <c r="AH30" s="713">
        <f t="shared" si="56"/>
        <v>0</v>
      </c>
      <c r="AI30" s="714">
        <f t="shared" si="56"/>
        <v>0</v>
      </c>
      <c r="AJ30" s="711">
        <f t="shared" si="56"/>
        <v>0</v>
      </c>
      <c r="AK30" s="715">
        <f t="shared" si="56"/>
        <v>0</v>
      </c>
      <c r="AL30" s="711">
        <f t="shared" si="56"/>
        <v>0</v>
      </c>
      <c r="AM30" s="711">
        <f t="shared" si="56"/>
        <v>0</v>
      </c>
      <c r="AN30" s="712">
        <f t="shared" si="56"/>
        <v>0</v>
      </c>
      <c r="AO30" s="711">
        <f t="shared" si="56"/>
        <v>0</v>
      </c>
      <c r="AP30" s="713">
        <f t="shared" ref="AP30:BU30" si="57">IF(AND(AP12&gt;=$H$30,AP12&lt;$I$30),"*",0)</f>
        <v>0</v>
      </c>
      <c r="AQ30" s="714">
        <f t="shared" si="57"/>
        <v>0</v>
      </c>
      <c r="AR30" s="711">
        <f t="shared" si="57"/>
        <v>0</v>
      </c>
      <c r="AS30" s="715">
        <f t="shared" si="57"/>
        <v>0</v>
      </c>
      <c r="AT30" s="711">
        <f t="shared" si="57"/>
        <v>0</v>
      </c>
      <c r="AU30" s="711">
        <f t="shared" si="57"/>
        <v>0</v>
      </c>
      <c r="AV30" s="712">
        <f t="shared" si="57"/>
        <v>0</v>
      </c>
      <c r="AW30" s="711">
        <f t="shared" si="57"/>
        <v>0</v>
      </c>
      <c r="AX30" s="713">
        <f t="shared" si="57"/>
        <v>0</v>
      </c>
      <c r="AY30" s="714">
        <f t="shared" si="57"/>
        <v>0</v>
      </c>
      <c r="AZ30" s="711">
        <f t="shared" si="57"/>
        <v>0</v>
      </c>
      <c r="BA30" s="715">
        <f t="shared" si="57"/>
        <v>0</v>
      </c>
      <c r="BB30" s="711">
        <f t="shared" si="57"/>
        <v>0</v>
      </c>
      <c r="BC30" s="711">
        <f t="shared" si="57"/>
        <v>0</v>
      </c>
      <c r="BD30" s="712">
        <f t="shared" si="57"/>
        <v>0</v>
      </c>
      <c r="BE30" s="711">
        <f t="shared" si="57"/>
        <v>0</v>
      </c>
      <c r="BF30" s="713">
        <f t="shared" si="57"/>
        <v>0</v>
      </c>
      <c r="BG30" s="714">
        <f t="shared" si="57"/>
        <v>0</v>
      </c>
      <c r="BH30" s="711">
        <f t="shared" si="57"/>
        <v>0</v>
      </c>
      <c r="BI30" s="715">
        <f t="shared" si="57"/>
        <v>0</v>
      </c>
      <c r="BJ30" s="711">
        <f t="shared" si="57"/>
        <v>0</v>
      </c>
      <c r="BK30" s="711">
        <f t="shared" si="57"/>
        <v>0</v>
      </c>
      <c r="BL30" s="712">
        <f t="shared" si="57"/>
        <v>0</v>
      </c>
      <c r="BM30" s="711">
        <f t="shared" si="57"/>
        <v>0</v>
      </c>
      <c r="BN30" s="713">
        <f t="shared" si="57"/>
        <v>0</v>
      </c>
      <c r="BO30" s="714">
        <f t="shared" si="57"/>
        <v>0</v>
      </c>
      <c r="BP30" s="711">
        <f t="shared" si="57"/>
        <v>0</v>
      </c>
      <c r="BQ30" s="715">
        <f t="shared" si="57"/>
        <v>0</v>
      </c>
      <c r="BR30" s="711">
        <f t="shared" si="57"/>
        <v>0</v>
      </c>
      <c r="BS30" s="711">
        <f t="shared" si="57"/>
        <v>0</v>
      </c>
      <c r="BT30" s="712">
        <f t="shared" si="57"/>
        <v>0</v>
      </c>
      <c r="BU30" s="711">
        <f t="shared" si="57"/>
        <v>0</v>
      </c>
      <c r="BV30" s="713">
        <f t="shared" ref="BV30:CK30" si="58">IF(AND(BV12&gt;=$H$30,BV12&lt;$I$30),"*",0)</f>
        <v>0</v>
      </c>
      <c r="BW30" s="714">
        <f t="shared" si="58"/>
        <v>0</v>
      </c>
      <c r="BX30" s="711">
        <f t="shared" si="58"/>
        <v>0</v>
      </c>
      <c r="BY30" s="715">
        <f t="shared" si="58"/>
        <v>0</v>
      </c>
      <c r="BZ30" s="711">
        <f t="shared" si="58"/>
        <v>0</v>
      </c>
      <c r="CA30" s="711">
        <f t="shared" si="58"/>
        <v>0</v>
      </c>
      <c r="CB30" s="712">
        <f t="shared" si="58"/>
        <v>0</v>
      </c>
      <c r="CC30" s="711">
        <f t="shared" si="58"/>
        <v>0</v>
      </c>
      <c r="CD30" s="713">
        <f t="shared" si="58"/>
        <v>0</v>
      </c>
      <c r="CE30" s="714">
        <f t="shared" si="58"/>
        <v>0</v>
      </c>
      <c r="CF30" s="711">
        <f t="shared" si="58"/>
        <v>0</v>
      </c>
      <c r="CG30" s="715">
        <f t="shared" si="58"/>
        <v>0</v>
      </c>
      <c r="CH30" s="711">
        <f t="shared" si="58"/>
        <v>0</v>
      </c>
      <c r="CI30" s="711">
        <f t="shared" si="58"/>
        <v>0</v>
      </c>
      <c r="CJ30" s="712">
        <f t="shared" si="58"/>
        <v>0</v>
      </c>
      <c r="CK30" s="711">
        <f t="shared" si="58"/>
        <v>0</v>
      </c>
      <c r="CL30" s="1393">
        <f t="shared" si="4"/>
        <v>0</v>
      </c>
      <c r="CM30" s="1394"/>
      <c r="CN30" s="1392">
        <f>IF(CL30=0,0,LOOKUP(CL30,ﾃﾞｰﾀ入力!$AR$13:'ﾃﾞｰﾀ入力'!$AR$34,ﾃﾞｰﾀ入力!$AS$13:'ﾃﾞｰﾀ入力'!$AS$34))</f>
        <v>0</v>
      </c>
      <c r="CO30" s="1392"/>
      <c r="CP30" s="307">
        <f t="shared" si="5"/>
        <v>0</v>
      </c>
      <c r="CQ30" s="307">
        <f t="shared" si="6"/>
        <v>0</v>
      </c>
      <c r="CR30" s="279">
        <f t="shared" si="7"/>
        <v>0</v>
      </c>
      <c r="CS30" s="308">
        <f t="shared" si="8"/>
        <v>0</v>
      </c>
      <c r="CT30" s="309">
        <f>IF(F30=0,0,LOOKUP(F30,ﾃﾞｰﾀ入力!$C$3:'ﾃﾞｰﾀ入力'!$C$52,ﾃﾞｰﾀ入力!$E$3:'ﾃﾞｰﾀ入力'!$E$51))</f>
        <v>0</v>
      </c>
      <c r="CU30" s="310">
        <f t="shared" si="13"/>
        <v>0</v>
      </c>
      <c r="CW30" s="69"/>
      <c r="CX30" s="69"/>
      <c r="CY30" s="69"/>
      <c r="CZ30" s="64"/>
      <c r="DA30" s="64"/>
      <c r="DB30" s="64"/>
    </row>
    <row r="31" spans="1:106" ht="22.5" customHeight="1" thickBot="1">
      <c r="A31" s="219">
        <f t="shared" si="9"/>
        <v>18</v>
      </c>
      <c r="B31" s="269" t="str">
        <f>ｼﾌﾄ原本!C22</f>
        <v>A.A</v>
      </c>
      <c r="C31" s="270"/>
      <c r="D31" s="296">
        <f ca="1">IF(COUNTIF($F$14:$F$30,16),VLOOKUP(16,$F$14:$CS$30,92,FALSE),0)</f>
        <v>5746.875</v>
      </c>
      <c r="E31" s="412">
        <f ca="1">IF(COUNTIF($F$14:$F$30,16),VLOOKUP(16,$F$14:$CU$30,94,FALSE),0)</f>
        <v>0</v>
      </c>
      <c r="G31" s="311">
        <f>COUNT(F14:F30)</f>
        <v>7</v>
      </c>
      <c r="H31" s="382" t="s">
        <v>187</v>
      </c>
      <c r="I31" s="383"/>
      <c r="J31" s="1391">
        <f>(68-COUNT(J$14:M$30))/4</f>
        <v>0</v>
      </c>
      <c r="K31" s="1391"/>
      <c r="L31" s="1391"/>
      <c r="M31" s="1391"/>
      <c r="N31" s="1391">
        <f>(68-COUNT(N$14:Q$30))/4</f>
        <v>0.5</v>
      </c>
      <c r="O31" s="1391"/>
      <c r="P31" s="1391"/>
      <c r="Q31" s="1391"/>
      <c r="R31" s="1391">
        <f>(68-COUNT(R$14:U$30))/4</f>
        <v>2</v>
      </c>
      <c r="S31" s="1391"/>
      <c r="T31" s="1391"/>
      <c r="U31" s="1391"/>
      <c r="V31" s="1391">
        <f>(68-COUNT(V$14:Y$30))/4</f>
        <v>2</v>
      </c>
      <c r="W31" s="1391"/>
      <c r="X31" s="1391"/>
      <c r="Y31" s="1391"/>
      <c r="Z31" s="1391">
        <f>(68-COUNT(Z$14:AC$30))/4</f>
        <v>3</v>
      </c>
      <c r="AA31" s="1391"/>
      <c r="AB31" s="1391"/>
      <c r="AC31" s="1391"/>
      <c r="AD31" s="1391">
        <f>(68-COUNT(AD$14:AG$30))/4</f>
        <v>4</v>
      </c>
      <c r="AE31" s="1391"/>
      <c r="AF31" s="1391"/>
      <c r="AG31" s="1391"/>
      <c r="AH31" s="1391">
        <f>(68-COUNT(AH$14:AK$30))/4</f>
        <v>4</v>
      </c>
      <c r="AI31" s="1391"/>
      <c r="AJ31" s="1391"/>
      <c r="AK31" s="1391"/>
      <c r="AL31" s="1391">
        <f>(68-COUNT(AL$14:AO$30))/4</f>
        <v>4</v>
      </c>
      <c r="AM31" s="1391"/>
      <c r="AN31" s="1391"/>
      <c r="AO31" s="1391"/>
      <c r="AP31" s="1391">
        <f>(68-COUNT(AP$14:AS$30))/4</f>
        <v>4</v>
      </c>
      <c r="AQ31" s="1391"/>
      <c r="AR31" s="1391"/>
      <c r="AS31" s="1391"/>
      <c r="AT31" s="1391">
        <f>(68-COUNT(AT$14:AW$30))/4</f>
        <v>4</v>
      </c>
      <c r="AU31" s="1391"/>
      <c r="AV31" s="1391"/>
      <c r="AW31" s="1391"/>
      <c r="AX31" s="1391">
        <f>(68-COUNT(AX$14:BA$30))/4</f>
        <v>4.5</v>
      </c>
      <c r="AY31" s="1391"/>
      <c r="AZ31" s="1391"/>
      <c r="BA31" s="1391"/>
      <c r="BB31" s="1391">
        <f>(68-COUNT(BB$14:BE$30))/4</f>
        <v>4</v>
      </c>
      <c r="BC31" s="1391"/>
      <c r="BD31" s="1391"/>
      <c r="BE31" s="1391"/>
      <c r="BF31" s="1391">
        <f>(68-COUNT(BF$14:BI$30))/4</f>
        <v>4</v>
      </c>
      <c r="BG31" s="1391"/>
      <c r="BH31" s="1391"/>
      <c r="BI31" s="1391"/>
      <c r="BJ31" s="1391">
        <f>(68-COUNT(BJ$14:BM$30))/4</f>
        <v>4</v>
      </c>
      <c r="BK31" s="1391"/>
      <c r="BL31" s="1391"/>
      <c r="BM31" s="1391"/>
      <c r="BN31" s="1391">
        <f>(68-COUNT(BN$14:BQ$30))/4</f>
        <v>3</v>
      </c>
      <c r="BO31" s="1391"/>
      <c r="BP31" s="1391"/>
      <c r="BQ31" s="1391"/>
      <c r="BR31" s="1391">
        <f>(68-COUNT(BR$14:BU$30))/4</f>
        <v>3</v>
      </c>
      <c r="BS31" s="1391"/>
      <c r="BT31" s="1391"/>
      <c r="BU31" s="1391"/>
      <c r="BV31" s="1391">
        <f>(68-COUNT(BV$14:BY$30))/4</f>
        <v>3</v>
      </c>
      <c r="BW31" s="1391"/>
      <c r="BX31" s="1391"/>
      <c r="BY31" s="1391"/>
      <c r="BZ31" s="1391">
        <f>(68-COUNT(BZ$14:CC$30))/4</f>
        <v>2.25</v>
      </c>
      <c r="CA31" s="1391"/>
      <c r="CB31" s="1391"/>
      <c r="CC31" s="1391"/>
      <c r="CD31" s="1391">
        <f>(68-COUNT(CD$14:CG$30))/4</f>
        <v>0</v>
      </c>
      <c r="CE31" s="1391"/>
      <c r="CF31" s="1391"/>
      <c r="CG31" s="1391"/>
      <c r="CH31" s="1391">
        <f>(68-COUNT(CH$14:CK$30))/4</f>
        <v>0</v>
      </c>
      <c r="CI31" s="1391"/>
      <c r="CJ31" s="1391"/>
      <c r="CK31" s="1395"/>
      <c r="CL31" s="1159">
        <f>SUM(CL14:CL30)</f>
        <v>55.25</v>
      </c>
      <c r="CM31" s="1160"/>
      <c r="CN31" s="1141">
        <f>SUM(CN14:CN30)</f>
        <v>49</v>
      </c>
      <c r="CO31" s="1141"/>
      <c r="CP31" s="312">
        <f>SUM(CP14:CP30)</f>
        <v>0.5</v>
      </c>
      <c r="CQ31" s="312">
        <f>SUM(CQ14:CQ30)</f>
        <v>2.25</v>
      </c>
      <c r="CR31" s="312">
        <f>SUM(CR14:CR30)</f>
        <v>0.5</v>
      </c>
      <c r="CS31" s="313">
        <f ca="1">SUM(CS14:CS30)</f>
        <v>70901.125</v>
      </c>
      <c r="CT31" s="314"/>
      <c r="CU31" s="315">
        <f ca="1">SUM(CU14:CU30)</f>
        <v>0</v>
      </c>
      <c r="CW31" s="69"/>
      <c r="CX31" s="69"/>
      <c r="CY31" s="69"/>
      <c r="CZ31" s="64"/>
      <c r="DA31" s="64"/>
      <c r="DB31" s="64"/>
    </row>
    <row r="32" spans="1:106" ht="24" customHeight="1">
      <c r="A32" s="219">
        <f t="shared" si="9"/>
        <v>19</v>
      </c>
      <c r="B32" s="269" t="str">
        <f>ｼﾌﾄ原本!C23</f>
        <v>E.U</v>
      </c>
      <c r="C32" s="270"/>
      <c r="D32" s="296">
        <f>IF(COUNTIF($F$14:$F$30,17),VLOOKUP(17,$F$14:$CS$30,92,FALSE),0)</f>
        <v>0</v>
      </c>
      <c r="E32" s="412">
        <f>IF(COUNTIF($F$14:$F$30,17),VLOOKUP(17,$F$14:$CU$30,94,FALSE),0)</f>
        <v>0</v>
      </c>
      <c r="G32" s="316"/>
      <c r="H32" s="1474" t="s">
        <v>188</v>
      </c>
      <c r="I32" s="1475"/>
      <c r="J32" s="1529" t="str">
        <f>IF(ISERROR(J3*1000/(J31-J8-J10)),"",J3*1000/(J31-J8-J10))</f>
        <v/>
      </c>
      <c r="K32" s="1529"/>
      <c r="L32" s="1529"/>
      <c r="M32" s="1529"/>
      <c r="N32" s="1529">
        <f>IF(ISERROR(N3*1000/(N31-N8-N10)),"",N3*1000/(N31-N8-N10))</f>
        <v>0</v>
      </c>
      <c r="O32" s="1529"/>
      <c r="P32" s="1529"/>
      <c r="Q32" s="1529"/>
      <c r="R32" s="1529">
        <f>IF(ISERROR(R3*1000/(R31-R8-R10)),"",R3*1000/(R31-R8-R10))</f>
        <v>0</v>
      </c>
      <c r="S32" s="1529"/>
      <c r="T32" s="1529"/>
      <c r="U32" s="1529"/>
      <c r="V32" s="1529">
        <f>IF(ISERROR(V3*1000/(V31-V8-V10)),"",V3*1000/(V31-V8-V10))</f>
        <v>3500</v>
      </c>
      <c r="W32" s="1529"/>
      <c r="X32" s="1529"/>
      <c r="Y32" s="1529"/>
      <c r="Z32" s="1529">
        <f>IF(ISERROR(Z3*1000/(Z31-Z8-Z10)),"",Z3*1000/(Z31-Z8-Z10))</f>
        <v>4333.333333333333</v>
      </c>
      <c r="AA32" s="1529"/>
      <c r="AB32" s="1529"/>
      <c r="AC32" s="1529"/>
      <c r="AD32" s="1529">
        <f>IF(ISERROR(AD3*1000/(AD31-AD8-AD10)),"",AD3*1000/(AD31-AD8-AD10))</f>
        <v>3250</v>
      </c>
      <c r="AE32" s="1529"/>
      <c r="AF32" s="1529"/>
      <c r="AG32" s="1529"/>
      <c r="AH32" s="1529">
        <f>IF(ISERROR(AH3*1000/(AH31-AH8-AH10)),"",AH3*1000/(AH31-AH8-AH10))</f>
        <v>4500</v>
      </c>
      <c r="AI32" s="1529"/>
      <c r="AJ32" s="1529"/>
      <c r="AK32" s="1529"/>
      <c r="AL32" s="1529">
        <f>IF(ISERROR(AL3*1000/(AL31-AL8-AL10)),"",AL3*1000/(AL31-AL8-AL10))</f>
        <v>7000</v>
      </c>
      <c r="AM32" s="1529"/>
      <c r="AN32" s="1529"/>
      <c r="AO32" s="1529"/>
      <c r="AP32" s="1529">
        <f>IF(ISERROR(AP3*1000/(AP31-AP8-AP10)),"",AP3*1000/(AP31-AP8-AP10))</f>
        <v>7750</v>
      </c>
      <c r="AQ32" s="1529"/>
      <c r="AR32" s="1529"/>
      <c r="AS32" s="1529"/>
      <c r="AT32" s="1529">
        <f>IF(ISERROR(AT3*1000/(AT31-AT8-AT10)),"",AT3*1000/(AT31-AT8-AT10))</f>
        <v>7500</v>
      </c>
      <c r="AU32" s="1529"/>
      <c r="AV32" s="1529"/>
      <c r="AW32" s="1529"/>
      <c r="AX32" s="1529">
        <f>IF(ISERROR(AX3*1000/(AX31-AX8-AX10)),"",AX3*1000/(AX31-AX8-AX10))</f>
        <v>7111.1111111111113</v>
      </c>
      <c r="AY32" s="1529"/>
      <c r="AZ32" s="1529"/>
      <c r="BA32" s="1529"/>
      <c r="BB32" s="1529">
        <f>IF(ISERROR(BB3*1000/(BB31-BB8-BB10)),"",BB3*1000/(BB31-BB8-BB10))</f>
        <v>7500</v>
      </c>
      <c r="BC32" s="1529"/>
      <c r="BD32" s="1529"/>
      <c r="BE32" s="1529"/>
      <c r="BF32" s="1529">
        <f>IF(ISERROR(BF3*1000/(BF31-BF8-BF10)),"",BF3*1000/(BF31-BF8-BF10))</f>
        <v>5250</v>
      </c>
      <c r="BG32" s="1529"/>
      <c r="BH32" s="1529"/>
      <c r="BI32" s="1529"/>
      <c r="BJ32" s="1529">
        <f>IF(ISERROR(BJ3*1000/(BJ31-BJ8-BJ10)),"",BJ3*1000/(BJ31-BJ8-BJ10))</f>
        <v>3750</v>
      </c>
      <c r="BK32" s="1529"/>
      <c r="BL32" s="1529"/>
      <c r="BM32" s="1529"/>
      <c r="BN32" s="1529">
        <f>IF(ISERROR(BN3*1000/(BN31-BN8-BN10)),"",BN3*1000/(BN31-BN8-BN10))</f>
        <v>5333.333333333333</v>
      </c>
      <c r="BO32" s="1529"/>
      <c r="BP32" s="1529"/>
      <c r="BQ32" s="1529"/>
      <c r="BR32" s="1529">
        <f>IF(ISERROR(BR3*1000/(BR31-BR8-BR10)),"",BR3*1000/(BR31-BR8-BR10))</f>
        <v>4000</v>
      </c>
      <c r="BS32" s="1529"/>
      <c r="BT32" s="1529"/>
      <c r="BU32" s="1529"/>
      <c r="BV32" s="1529">
        <f>IF(ISERROR(BV3*1000/(BV31-BV8-BV10)),"",BV3*1000/(BV31-BV8-BV10))</f>
        <v>1333.3333333333333</v>
      </c>
      <c r="BW32" s="1529"/>
      <c r="BX32" s="1529"/>
      <c r="BY32" s="1529"/>
      <c r="BZ32" s="1529">
        <f>IF(ISERROR(BZ3*1000/(BZ31-BZ8-BZ10)),"",BZ3*1000/(BZ31-BZ8-BZ10))</f>
        <v>0</v>
      </c>
      <c r="CA32" s="1529"/>
      <c r="CB32" s="1529"/>
      <c r="CC32" s="1529"/>
      <c r="CD32" s="1529" t="str">
        <f>IF(ISERROR(CD3*1000/(CD31-CD8-CD10)),"",CD3*1000/(CD31-CD8-CD10))</f>
        <v/>
      </c>
      <c r="CE32" s="1529"/>
      <c r="CF32" s="1529"/>
      <c r="CG32" s="1529"/>
      <c r="CH32" s="1529" t="str">
        <f>IF(ISERROR(CH3*1000/(CH31-CH8-CH10)),"",CH3*1000/(CH31-CH8-CH10))</f>
        <v/>
      </c>
      <c r="CI32" s="1529"/>
      <c r="CJ32" s="1529"/>
      <c r="CK32" s="1530"/>
      <c r="CL32" s="238"/>
      <c r="CM32" s="238"/>
      <c r="CN32" s="317"/>
      <c r="CO32" s="317"/>
      <c r="CP32" s="73"/>
      <c r="CQ32" s="73"/>
      <c r="CR32" s="73"/>
      <c r="CS32" s="73"/>
      <c r="CT32" s="73"/>
      <c r="CU32" s="73"/>
      <c r="CV32" s="73"/>
      <c r="CW32" s="73"/>
    </row>
    <row r="33" spans="1:127" ht="22.5" customHeight="1">
      <c r="A33" s="219">
        <f t="shared" si="9"/>
        <v>20</v>
      </c>
      <c r="B33" s="269" t="str">
        <f>ｼﾌﾄ原本!C24</f>
        <v>S.S</v>
      </c>
      <c r="C33" s="270"/>
      <c r="D33" s="296">
        <f>IF(COUNTIF($F$14:$F$30,18),VLOOKUP(18,$F$14:$CS$30,92,FALSE),0)</f>
        <v>0</v>
      </c>
      <c r="E33" s="412">
        <f>IF(COUNTIF($F$14:$F$30,18),VLOOKUP(18,$F$14:$CU$30,94,FALSE),0)</f>
        <v>0</v>
      </c>
      <c r="G33" s="225"/>
      <c r="H33" s="226"/>
      <c r="I33" s="318"/>
      <c r="J33" s="1148"/>
      <c r="K33" s="1148"/>
      <c r="L33" s="1148"/>
      <c r="M33" s="1148"/>
      <c r="N33" s="1149"/>
      <c r="O33" s="1150"/>
      <c r="P33" s="1150"/>
      <c r="Q33" s="1150"/>
      <c r="U33" s="73"/>
      <c r="V33" s="73"/>
      <c r="W33" s="73"/>
      <c r="X33" s="73"/>
      <c r="Y33" s="73"/>
      <c r="Z33" s="1272">
        <v>1</v>
      </c>
      <c r="AA33" s="1272"/>
      <c r="AB33" s="1272"/>
      <c r="AC33" s="1272"/>
      <c r="AD33" s="1273" t="s">
        <v>60</v>
      </c>
      <c r="AE33" s="1273"/>
      <c r="AF33" s="1273"/>
      <c r="AG33" s="12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  <c r="CA33" s="73"/>
      <c r="CB33" s="73"/>
      <c r="CC33" s="73"/>
      <c r="CD33" s="73"/>
      <c r="CE33" s="73"/>
      <c r="CF33" s="73"/>
      <c r="CG33" s="73"/>
      <c r="CH33" s="73"/>
      <c r="CI33" s="73"/>
      <c r="CJ33" s="73"/>
      <c r="CK33" s="73"/>
      <c r="CL33" s="73"/>
      <c r="CM33" s="73"/>
      <c r="CN33" s="73"/>
      <c r="CO33" s="73"/>
      <c r="CP33" s="73"/>
      <c r="CQ33" s="73"/>
      <c r="CR33" s="73"/>
      <c r="CS33" s="73"/>
      <c r="CT33" s="73"/>
      <c r="CU33" s="73"/>
      <c r="CV33" s="73"/>
      <c r="CW33" s="73"/>
    </row>
    <row r="34" spans="1:127" ht="22.5" customHeight="1">
      <c r="A34" s="219">
        <f t="shared" si="9"/>
        <v>21</v>
      </c>
      <c r="B34" s="269" t="str">
        <f>ｼﾌﾄ原本!C25</f>
        <v>S.K</v>
      </c>
      <c r="C34" s="270"/>
      <c r="D34" s="296">
        <f>IF(COUNTIF($F$14:$F$30,19),VLOOKUP(19,$F$14:$CS$30,92,FALSE),0)</f>
        <v>0</v>
      </c>
      <c r="E34" s="412">
        <f>IF(COUNTIF($F$14:$F$30,19),VLOOKUP(19,$F$14:$CU$30,94,FALSE),0)</f>
        <v>0</v>
      </c>
      <c r="G34" s="317"/>
      <c r="H34" s="1195" t="s">
        <v>189</v>
      </c>
      <c r="I34" s="1196"/>
      <c r="J34" s="1197" t="s">
        <v>190</v>
      </c>
      <c r="K34" s="1197"/>
      <c r="L34" s="1197"/>
      <c r="M34" s="1197"/>
      <c r="N34" s="1197"/>
      <c r="O34" s="1197"/>
      <c r="P34" s="1197"/>
      <c r="Q34" s="1197"/>
      <c r="R34" s="1197"/>
      <c r="S34" s="1197"/>
      <c r="T34" s="1197"/>
      <c r="U34" s="1197"/>
      <c r="V34" s="73"/>
      <c r="W34" s="73"/>
      <c r="X34" s="1193" t="s">
        <v>59</v>
      </c>
      <c r="Y34" s="1153"/>
      <c r="Z34" s="1153"/>
      <c r="AA34" s="1153"/>
      <c r="AB34" s="1153"/>
      <c r="AC34" s="1153"/>
      <c r="AD34" s="1153"/>
      <c r="AE34" s="1153"/>
      <c r="AF34" s="1153"/>
      <c r="AG34" s="1153"/>
      <c r="AH34" s="1153"/>
      <c r="AI34" s="1153"/>
      <c r="AJ34" s="1153"/>
      <c r="AK34" s="1153"/>
      <c r="AL34" s="1153"/>
      <c r="AM34" s="1153"/>
      <c r="AN34" s="1153"/>
      <c r="AO34" s="1153"/>
      <c r="AP34" s="1153"/>
      <c r="AQ34" s="1153"/>
      <c r="AR34" s="1153"/>
      <c r="AS34" s="1153"/>
      <c r="AT34" s="1153"/>
      <c r="AU34" s="1153"/>
      <c r="AV34" s="1153"/>
      <c r="AW34" s="1153"/>
      <c r="AX34" s="1153"/>
      <c r="AY34" s="1153"/>
      <c r="AZ34" s="1153"/>
      <c r="BA34" s="1153"/>
      <c r="BB34" s="1153"/>
      <c r="BC34" s="1153"/>
      <c r="BD34" s="1153"/>
      <c r="BE34" s="1154"/>
      <c r="BF34" s="1152" t="s">
        <v>1</v>
      </c>
      <c r="BG34" s="1153"/>
      <c r="BH34" s="1153"/>
      <c r="BI34" s="1153"/>
      <c r="BJ34" s="1153"/>
      <c r="BK34" s="1153"/>
      <c r="BL34" s="1153"/>
      <c r="BM34" s="1153"/>
      <c r="BN34" s="1153"/>
      <c r="BO34" s="1153"/>
      <c r="BP34" s="1153"/>
      <c r="BQ34" s="1153"/>
      <c r="BR34" s="1153"/>
      <c r="BS34" s="1154"/>
      <c r="BT34" s="1152" t="s">
        <v>11</v>
      </c>
      <c r="BU34" s="1153"/>
      <c r="BV34" s="1153"/>
      <c r="BW34" s="1153"/>
      <c r="BX34" s="1153"/>
      <c r="BY34" s="1153"/>
      <c r="BZ34" s="1153"/>
      <c r="CA34" s="1153"/>
      <c r="CB34" s="1153"/>
      <c r="CC34" s="1153"/>
      <c r="CD34" s="1153"/>
      <c r="CE34" s="1153"/>
      <c r="CF34" s="1153"/>
      <c r="CG34" s="1154"/>
      <c r="CH34" s="319"/>
      <c r="CI34" s="319"/>
      <c r="CJ34" s="319"/>
      <c r="CK34" s="319"/>
      <c r="CL34" s="319"/>
      <c r="CM34" s="319"/>
      <c r="CN34" s="73"/>
      <c r="CO34" s="73"/>
      <c r="CP34" s="73"/>
      <c r="CQ34" s="73"/>
      <c r="CR34" s="73"/>
      <c r="CS34" s="73"/>
      <c r="CT34" s="73"/>
      <c r="CU34" s="73"/>
      <c r="CV34" s="73"/>
      <c r="CW34" s="73"/>
    </row>
    <row r="35" spans="1:127" ht="22.5" customHeight="1">
      <c r="A35" s="219">
        <f t="shared" si="9"/>
        <v>22</v>
      </c>
      <c r="B35" s="269">
        <f>ｼﾌﾄ原本!C26</f>
        <v>0</v>
      </c>
      <c r="C35" s="270"/>
      <c r="D35" s="296">
        <f>IF(COUNTIF($F$14:$F$30,20),VLOOKUP(20,$F$14:$CS$30,92,FALSE),0)</f>
        <v>0</v>
      </c>
      <c r="E35" s="412">
        <f>IF(COUNTIF($F$14:$F$30,20),VLOOKUP(20,$F$14:$CU$30,94,FALSE),0)</f>
        <v>0</v>
      </c>
      <c r="G35" s="320" t="s">
        <v>89</v>
      </c>
      <c r="H35" s="1169">
        <f>CL3*1000</f>
        <v>270000</v>
      </c>
      <c r="I35" s="1169"/>
      <c r="J35" s="1169"/>
      <c r="K35" s="1169"/>
      <c r="L35" s="1169"/>
      <c r="M35" s="1169"/>
      <c r="N35" s="1169"/>
      <c r="O35" s="1169"/>
      <c r="P35" s="1169"/>
      <c r="Q35" s="1169"/>
      <c r="R35" s="1169"/>
      <c r="S35" s="1169"/>
      <c r="T35" s="1169"/>
      <c r="U35" s="1169"/>
      <c r="V35" s="73"/>
      <c r="W35" s="73"/>
      <c r="X35" s="1539">
        <f>CHOOSE($Z$33,'セールスアクション '!B5,'セールスアクション '!B13,'セールスアクション '!B21,'セールスアクション '!B29,'セールスアクション '!B37)</f>
        <v>0</v>
      </c>
      <c r="Y35" s="1540"/>
      <c r="Z35" s="1540"/>
      <c r="AA35" s="1540"/>
      <c r="AB35" s="1540"/>
      <c r="AC35" s="1540"/>
      <c r="AD35" s="1540"/>
      <c r="AE35" s="1540"/>
      <c r="AF35" s="1540"/>
      <c r="AG35" s="1540"/>
      <c r="AH35" s="1540"/>
      <c r="AI35" s="1540"/>
      <c r="AJ35" s="1540"/>
      <c r="AK35" s="1540"/>
      <c r="AL35" s="1540"/>
      <c r="AM35" s="1540"/>
      <c r="AN35" s="1540"/>
      <c r="AO35" s="1540"/>
      <c r="AP35" s="1540"/>
      <c r="AQ35" s="1540"/>
      <c r="AR35" s="1540"/>
      <c r="AS35" s="1540"/>
      <c r="AT35" s="1540"/>
      <c r="AU35" s="1540"/>
      <c r="AV35" s="1540"/>
      <c r="AW35" s="1541"/>
      <c r="AX35" s="1542">
        <f>CHOOSE($Z$33,'セールスアクション '!I5,'セールスアクション '!I13,'セールスアクション '!I21,'セールスアクション '!I29,'セールスアクション '!I37)</f>
        <v>0</v>
      </c>
      <c r="AY35" s="1542"/>
      <c r="AZ35" s="1542"/>
      <c r="BA35" s="1542"/>
      <c r="BB35" s="1542"/>
      <c r="BC35" s="1542"/>
      <c r="BD35" s="321"/>
      <c r="BE35" s="322"/>
      <c r="BF35" s="1182">
        <f>CHOOSE($BY$1,PMC.D!D6,PMC.D!D15,PMC.D!D24,PMC.D!D33,PMC.D!D42,PMC.D!D51)</f>
        <v>0</v>
      </c>
      <c r="BG35" s="1183"/>
      <c r="BH35" s="1183"/>
      <c r="BI35" s="1183"/>
      <c r="BJ35" s="1183"/>
      <c r="BK35" s="1183"/>
      <c r="BL35" s="1183"/>
      <c r="BM35" s="1183"/>
      <c r="BN35" s="1183"/>
      <c r="BO35" s="1183"/>
      <c r="BP35" s="1183"/>
      <c r="BQ35" s="1184"/>
      <c r="BR35" s="323"/>
      <c r="BS35" s="324"/>
      <c r="BT35" s="1182">
        <f>CHOOSE($BY$1,PMC.D!J6,PMC.D!J15,PMC.D!J24,PMC.D!J33,PMC.D!J42,PMC.D!J51)</f>
        <v>0</v>
      </c>
      <c r="BU35" s="1183"/>
      <c r="BV35" s="1183"/>
      <c r="BW35" s="1183"/>
      <c r="BX35" s="1183"/>
      <c r="BY35" s="1183"/>
      <c r="BZ35" s="1183"/>
      <c r="CA35" s="1183"/>
      <c r="CB35" s="1183"/>
      <c r="CC35" s="1183"/>
      <c r="CD35" s="1183"/>
      <c r="CE35" s="1184"/>
      <c r="CF35" s="325"/>
      <c r="CG35" s="326"/>
      <c r="CH35" s="83"/>
      <c r="CI35" s="83"/>
      <c r="CJ35" s="83"/>
      <c r="CK35" s="83"/>
      <c r="CL35" s="83"/>
      <c r="CM35" s="83"/>
      <c r="CN35" s="73"/>
      <c r="CO35" s="73"/>
      <c r="CP35" s="73"/>
      <c r="CQ35" s="73"/>
      <c r="CR35" s="73"/>
      <c r="CS35" s="73"/>
      <c r="CT35" s="73"/>
      <c r="CU35" s="73"/>
      <c r="CV35" s="73"/>
      <c r="CW35" s="73"/>
    </row>
    <row r="36" spans="1:127" ht="22.5" customHeight="1">
      <c r="A36" s="219">
        <f t="shared" si="9"/>
        <v>23</v>
      </c>
      <c r="B36" s="269">
        <f>ｼﾌﾄ原本!C27</f>
        <v>0</v>
      </c>
      <c r="C36" s="270"/>
      <c r="D36" s="296">
        <f>IF(COUNTIF($F$14:$F$30,21),VLOOKUP(21,$F$14:$CS$30,92,FALSE),0)</f>
        <v>0</v>
      </c>
      <c r="E36" s="412">
        <f>IF(COUNTIF($F$14:$F$30,21),VLOOKUP(21,$F$14:$CU$30,94,FALSE),0)</f>
        <v>0</v>
      </c>
      <c r="G36" s="320" t="s">
        <v>191</v>
      </c>
      <c r="H36" s="1155">
        <f>CHOOSE($BY$1,ﾃﾞｰﾀ入力!W4,ﾃﾞｰﾀ入力!W5,ﾃﾞｰﾀ入力!W6,ﾃﾞｰﾀ入力!W7,ﾃﾞｰﾀ入力!W8,ﾃﾞｰﾀ入力!W9)</f>
        <v>361</v>
      </c>
      <c r="I36" s="1155"/>
      <c r="J36" s="1155"/>
      <c r="K36" s="1155"/>
      <c r="L36" s="1155"/>
      <c r="M36" s="1155"/>
      <c r="N36" s="1155"/>
      <c r="O36" s="1155"/>
      <c r="P36" s="1155"/>
      <c r="Q36" s="1155"/>
      <c r="R36" s="1155"/>
      <c r="S36" s="1155"/>
      <c r="T36" s="1155"/>
      <c r="U36" s="1155"/>
      <c r="V36" s="73"/>
      <c r="W36" s="73"/>
      <c r="X36" s="1177">
        <f>CHOOSE($Z$33,'セールスアクション '!B6,'セールスアクション '!B14,'セールスアクション '!B22,'セールスアクション '!B30,'セールスアクション '!B38)</f>
        <v>0</v>
      </c>
      <c r="Y36" s="1178"/>
      <c r="Z36" s="1178"/>
      <c r="AA36" s="1178"/>
      <c r="AB36" s="1178"/>
      <c r="AC36" s="1178"/>
      <c r="AD36" s="1178"/>
      <c r="AE36" s="1178"/>
      <c r="AF36" s="1178"/>
      <c r="AG36" s="1178"/>
      <c r="AH36" s="1178"/>
      <c r="AI36" s="1178"/>
      <c r="AJ36" s="1178"/>
      <c r="AK36" s="1178"/>
      <c r="AL36" s="1178"/>
      <c r="AM36" s="1178"/>
      <c r="AN36" s="1178"/>
      <c r="AO36" s="1178"/>
      <c r="AP36" s="1178"/>
      <c r="AQ36" s="1178"/>
      <c r="AR36" s="1178"/>
      <c r="AS36" s="1178"/>
      <c r="AT36" s="1178"/>
      <c r="AU36" s="1178"/>
      <c r="AV36" s="1178"/>
      <c r="AW36" s="1179"/>
      <c r="AX36" s="1180">
        <f>CHOOSE($Z$33,'セールスアクション '!I6,'セールスアクション '!I14,'セールスアクション '!I22,'セールスアクション '!I30,'セールスアクション '!I38)</f>
        <v>0</v>
      </c>
      <c r="AY36" s="1180"/>
      <c r="AZ36" s="1180"/>
      <c r="BA36" s="1180"/>
      <c r="BB36" s="1180"/>
      <c r="BC36" s="1180"/>
      <c r="BD36" s="327"/>
      <c r="BE36" s="328"/>
      <c r="BF36" s="1185">
        <f>CHOOSE($BY$1,PMC.D!D7,PMC.D!D16,PMC.D!D25,PMC.D!D34,PMC.D!D43,PMC.D!D52)</f>
        <v>0</v>
      </c>
      <c r="BG36" s="1178"/>
      <c r="BH36" s="1178"/>
      <c r="BI36" s="1178"/>
      <c r="BJ36" s="1178"/>
      <c r="BK36" s="1178"/>
      <c r="BL36" s="1178"/>
      <c r="BM36" s="1178"/>
      <c r="BN36" s="1178"/>
      <c r="BO36" s="1178"/>
      <c r="BP36" s="1178"/>
      <c r="BQ36" s="1179"/>
      <c r="BR36" s="329"/>
      <c r="BS36" s="328"/>
      <c r="BT36" s="1185">
        <f>CHOOSE($BY$1,PMC.D!J7,PMC.D!J16,PMC.D!J25,PMC.D!J34,PMC.D!J43,PMC.D!J52)</f>
        <v>0</v>
      </c>
      <c r="BU36" s="1178"/>
      <c r="BV36" s="1178"/>
      <c r="BW36" s="1178"/>
      <c r="BX36" s="1178"/>
      <c r="BY36" s="1178"/>
      <c r="BZ36" s="1178"/>
      <c r="CA36" s="1178"/>
      <c r="CB36" s="1178"/>
      <c r="CC36" s="1178"/>
      <c r="CD36" s="1178"/>
      <c r="CE36" s="1179"/>
      <c r="CF36" s="329"/>
      <c r="CG36" s="330"/>
      <c r="CH36" s="83"/>
      <c r="CI36" s="83"/>
      <c r="CJ36" s="83"/>
      <c r="CK36" s="83"/>
      <c r="CL36" s="83"/>
      <c r="CM36" s="83"/>
      <c r="CN36" s="73"/>
      <c r="CO36" s="73"/>
      <c r="CP36" s="73"/>
      <c r="CQ36" s="73"/>
      <c r="CR36" s="73"/>
      <c r="CS36" s="73"/>
      <c r="CT36" s="73"/>
      <c r="CU36" s="73"/>
      <c r="CV36" s="73"/>
      <c r="CW36" s="73"/>
    </row>
    <row r="37" spans="1:127" ht="22.5" customHeight="1">
      <c r="A37" s="219">
        <f t="shared" si="9"/>
        <v>24</v>
      </c>
      <c r="B37" s="269">
        <f>ｼﾌﾄ原本!C28</f>
        <v>0</v>
      </c>
      <c r="C37" s="270"/>
      <c r="D37" s="296">
        <f>IF(COUNTIF($F$14:$F$30,22),VLOOKUP(22,$F$14:$CS$30,92,FALSE),0)</f>
        <v>0</v>
      </c>
      <c r="E37" s="412">
        <f>IF(COUNTIF($F$14:$F$30,22),VLOOKUP(22,$F$14:$CU$30,94,FALSE),0)</f>
        <v>0</v>
      </c>
      <c r="G37" s="320" t="s">
        <v>192</v>
      </c>
      <c r="H37" s="1169">
        <f ca="1">H35/(I39+H39)</f>
        <v>6585.3658536585363</v>
      </c>
      <c r="I37" s="1169"/>
      <c r="J37" s="1169">
        <f>H35/J40</f>
        <v>6923.0769230769229</v>
      </c>
      <c r="K37" s="1169"/>
      <c r="L37" s="1169"/>
      <c r="M37" s="1169"/>
      <c r="N37" s="1169"/>
      <c r="O37" s="1169"/>
      <c r="P37" s="1169"/>
      <c r="Q37" s="1169"/>
      <c r="R37" s="1169"/>
      <c r="S37" s="1169"/>
      <c r="T37" s="1169"/>
      <c r="U37" s="1169"/>
      <c r="V37" s="73"/>
      <c r="W37" s="73"/>
      <c r="X37" s="1177">
        <f>CHOOSE($Z$33,'セールスアクション '!B7,'セールスアクション '!B15,'セールスアクション '!B23,'セールスアクション '!B31,'セールスアクション '!B39)</f>
        <v>0</v>
      </c>
      <c r="Y37" s="1178"/>
      <c r="Z37" s="1178"/>
      <c r="AA37" s="1178"/>
      <c r="AB37" s="1178"/>
      <c r="AC37" s="1178"/>
      <c r="AD37" s="1178"/>
      <c r="AE37" s="1178"/>
      <c r="AF37" s="1178"/>
      <c r="AG37" s="1178"/>
      <c r="AH37" s="1178"/>
      <c r="AI37" s="1178"/>
      <c r="AJ37" s="1178"/>
      <c r="AK37" s="1178"/>
      <c r="AL37" s="1178"/>
      <c r="AM37" s="1178"/>
      <c r="AN37" s="1178"/>
      <c r="AO37" s="1178"/>
      <c r="AP37" s="1178"/>
      <c r="AQ37" s="1178"/>
      <c r="AR37" s="1178"/>
      <c r="AS37" s="1178"/>
      <c r="AT37" s="1178"/>
      <c r="AU37" s="1178"/>
      <c r="AV37" s="1178"/>
      <c r="AW37" s="1179"/>
      <c r="AX37" s="1180">
        <f>CHOOSE($Z$33,'セールスアクション '!I7,'セールスアクション '!I15,'セールスアクション '!I23,'セールスアクション '!I31,'セールスアクション '!I39)</f>
        <v>0</v>
      </c>
      <c r="AY37" s="1180"/>
      <c r="AZ37" s="1180"/>
      <c r="BA37" s="1180"/>
      <c r="BB37" s="1180"/>
      <c r="BC37" s="1180"/>
      <c r="BD37" s="327"/>
      <c r="BE37" s="328"/>
      <c r="BF37" s="1185">
        <f>CHOOSE($BY$1,PMC.D!D8,PMC.D!D17,PMC.D!D26,PMC.D!D35,PMC.D!D44,PMC.D!D53)</f>
        <v>0</v>
      </c>
      <c r="BG37" s="1178"/>
      <c r="BH37" s="1178"/>
      <c r="BI37" s="1178"/>
      <c r="BJ37" s="1178"/>
      <c r="BK37" s="1178"/>
      <c r="BL37" s="1178"/>
      <c r="BM37" s="1178"/>
      <c r="BN37" s="1178"/>
      <c r="BO37" s="1178"/>
      <c r="BP37" s="1178"/>
      <c r="BQ37" s="1179"/>
      <c r="BR37" s="329"/>
      <c r="BS37" s="328"/>
      <c r="BT37" s="1185">
        <f>CHOOSE($BY$1,PMC.D!J8,PMC.D!J17,PMC.D!J26,PMC.D!J35,PMC.D!J44,PMC.D!J53)</f>
        <v>0</v>
      </c>
      <c r="BU37" s="1178"/>
      <c r="BV37" s="1178"/>
      <c r="BW37" s="1178"/>
      <c r="BX37" s="1178"/>
      <c r="BY37" s="1178"/>
      <c r="BZ37" s="1178"/>
      <c r="CA37" s="1178"/>
      <c r="CB37" s="1178"/>
      <c r="CC37" s="1178"/>
      <c r="CD37" s="1178"/>
      <c r="CE37" s="1179"/>
      <c r="CF37" s="329"/>
      <c r="CG37" s="330"/>
      <c r="CH37" s="83"/>
      <c r="CI37" s="83"/>
      <c r="CJ37" s="83"/>
      <c r="CK37" s="83"/>
      <c r="CL37" s="83"/>
      <c r="CM37" s="83"/>
      <c r="CN37" s="73"/>
      <c r="CO37" s="73"/>
      <c r="CP37" s="73"/>
      <c r="CQ37" s="73"/>
      <c r="CR37" s="73"/>
      <c r="CS37" s="73"/>
      <c r="CT37" s="73"/>
      <c r="CU37" s="73"/>
      <c r="CV37" s="73"/>
      <c r="CW37" s="73"/>
    </row>
    <row r="38" spans="1:127" ht="22.5" customHeight="1">
      <c r="A38" s="219">
        <f t="shared" si="9"/>
        <v>25</v>
      </c>
      <c r="B38" s="269">
        <f>ｼﾌﾄ原本!C29</f>
        <v>0</v>
      </c>
      <c r="C38" s="270"/>
      <c r="D38" s="296">
        <f>IF(COUNTIF($F$14:$F$30,23),VLOOKUP(23,$F$14:$CS$30,92,FALSE),0)</f>
        <v>0</v>
      </c>
      <c r="E38" s="412">
        <f>IF(COUNTIF($F$14:$F$30,23),VLOOKUP(23,$F$14:$CU$30,94,FALSE),0)</f>
        <v>0</v>
      </c>
      <c r="G38" s="320" t="s">
        <v>193</v>
      </c>
      <c r="H38" s="1480">
        <f ca="1">H36/(H39+I39)</f>
        <v>8.8048780487804876</v>
      </c>
      <c r="I38" s="1480"/>
      <c r="J38" s="1194">
        <f>H36/J40</f>
        <v>9.2564102564102573</v>
      </c>
      <c r="K38" s="1194"/>
      <c r="L38" s="1194"/>
      <c r="M38" s="1194"/>
      <c r="N38" s="1194"/>
      <c r="O38" s="1194"/>
      <c r="P38" s="1194"/>
      <c r="Q38" s="1194"/>
      <c r="R38" s="1194"/>
      <c r="S38" s="1194"/>
      <c r="T38" s="1194"/>
      <c r="U38" s="1194"/>
      <c r="V38" s="73"/>
      <c r="W38" s="73"/>
      <c r="X38" s="1177">
        <f>CHOOSE($Z$33,'セールスアクション '!B8,'セールスアクション '!B16,'セールスアクション '!B24,'セールスアクション '!B32,'セールスアクション '!B40)</f>
        <v>0</v>
      </c>
      <c r="Y38" s="1178"/>
      <c r="Z38" s="1178"/>
      <c r="AA38" s="1178"/>
      <c r="AB38" s="1178"/>
      <c r="AC38" s="1178"/>
      <c r="AD38" s="1178"/>
      <c r="AE38" s="1178"/>
      <c r="AF38" s="1178"/>
      <c r="AG38" s="1178"/>
      <c r="AH38" s="1178"/>
      <c r="AI38" s="1178"/>
      <c r="AJ38" s="1178"/>
      <c r="AK38" s="1178"/>
      <c r="AL38" s="1178"/>
      <c r="AM38" s="1178"/>
      <c r="AN38" s="1178"/>
      <c r="AO38" s="1178"/>
      <c r="AP38" s="1178"/>
      <c r="AQ38" s="1178"/>
      <c r="AR38" s="1178"/>
      <c r="AS38" s="1178"/>
      <c r="AT38" s="1178"/>
      <c r="AU38" s="1178"/>
      <c r="AV38" s="1178"/>
      <c r="AW38" s="1179"/>
      <c r="AX38" s="1180">
        <f>CHOOSE($Z$33,'セールスアクション '!I8,'セールスアクション '!I16,'セールスアクション '!I24,'セールスアクション '!I32,'セールスアクション '!I40)</f>
        <v>0</v>
      </c>
      <c r="AY38" s="1180"/>
      <c r="AZ38" s="1180"/>
      <c r="BA38" s="1180"/>
      <c r="BB38" s="1180"/>
      <c r="BC38" s="1180"/>
      <c r="BD38" s="327"/>
      <c r="BE38" s="328"/>
      <c r="BF38" s="1185">
        <f>CHOOSE($BY$1,PMC.D!D9,PMC.D!D18,PMC.D!D27,PMC.D!D36,PMC.D!D45,PMC.D!D54)</f>
        <v>0</v>
      </c>
      <c r="BG38" s="1178"/>
      <c r="BH38" s="1178"/>
      <c r="BI38" s="1178"/>
      <c r="BJ38" s="1178"/>
      <c r="BK38" s="1178"/>
      <c r="BL38" s="1178"/>
      <c r="BM38" s="1178"/>
      <c r="BN38" s="1178"/>
      <c r="BO38" s="1178"/>
      <c r="BP38" s="1178"/>
      <c r="BQ38" s="1179"/>
      <c r="BR38" s="329"/>
      <c r="BS38" s="328"/>
      <c r="BT38" s="1185">
        <f>CHOOSE($BY$1,PMC.D!J9,PMC.D!J18,PMC.D!J27,PMC.D!J36,PMC.D!J45,PMC.D!J54)</f>
        <v>0</v>
      </c>
      <c r="BU38" s="1178"/>
      <c r="BV38" s="1178"/>
      <c r="BW38" s="1178"/>
      <c r="BX38" s="1178"/>
      <c r="BY38" s="1178"/>
      <c r="BZ38" s="1178"/>
      <c r="CA38" s="1178"/>
      <c r="CB38" s="1178"/>
      <c r="CC38" s="1178"/>
      <c r="CD38" s="1178"/>
      <c r="CE38" s="1179"/>
      <c r="CF38" s="329"/>
      <c r="CG38" s="330"/>
      <c r="CH38" s="83"/>
      <c r="CI38" s="83"/>
      <c r="CJ38" s="83"/>
      <c r="CK38" s="83"/>
      <c r="CL38" s="83"/>
      <c r="CM38" s="83"/>
      <c r="CN38" s="73"/>
      <c r="CO38" s="73"/>
      <c r="CP38" s="73"/>
      <c r="CQ38" s="73"/>
      <c r="CR38" s="73"/>
      <c r="CS38" s="73"/>
      <c r="CT38" s="73"/>
      <c r="CU38" s="73"/>
      <c r="CV38" s="73"/>
      <c r="CW38" s="73"/>
    </row>
    <row r="39" spans="1:127" ht="22.5" customHeight="1">
      <c r="A39" s="219">
        <f t="shared" si="9"/>
        <v>26</v>
      </c>
      <c r="B39" s="269">
        <f>ｼﾌﾄ原本!C30</f>
        <v>0</v>
      </c>
      <c r="C39" s="270"/>
      <c r="D39" s="296">
        <f>IF(COUNTIF($F$14:$F$30,24),VLOOKUP(24,$F$14:$CS$30,92,FALSE),0)</f>
        <v>0</v>
      </c>
      <c r="E39" s="412">
        <f>IF(COUNTIF($F$14:$F$30,24),VLOOKUP(24,$F$14:$CU$30,94,FALSE),0)</f>
        <v>0</v>
      </c>
      <c r="G39" s="320" t="s">
        <v>194</v>
      </c>
      <c r="H39" s="413">
        <f ca="1">SUMIF(CT14:CT30,"&gt;2000",CN14:CO30)</f>
        <v>0</v>
      </c>
      <c r="I39" s="413">
        <f ca="1">SUMIF(CT14:CT30,"&lt;2000",CN14:CN30)</f>
        <v>41</v>
      </c>
      <c r="J39" s="1531">
        <f>SUMIF(CV14:CV30,"&gt;1500",CP14:CQ30)</f>
        <v>0</v>
      </c>
      <c r="K39" s="1532"/>
      <c r="L39" s="1532"/>
      <c r="M39" s="1532"/>
      <c r="N39" s="1532"/>
      <c r="O39" s="1532"/>
      <c r="P39" s="1531">
        <f>J40-J39</f>
        <v>39</v>
      </c>
      <c r="Q39" s="1532"/>
      <c r="R39" s="1532"/>
      <c r="S39" s="1532"/>
      <c r="T39" s="1532"/>
      <c r="U39" s="1533"/>
      <c r="V39" s="65"/>
      <c r="W39" s="65"/>
      <c r="X39" s="1192">
        <f>CHOOSE($Z$33,'セールスアクション '!B9,'セールスアクション '!B17,'セールスアクション '!B25,'セールスアクション '!B33,'セールスアクション '!B41)</f>
        <v>0</v>
      </c>
      <c r="Y39" s="1171"/>
      <c r="Z39" s="1171"/>
      <c r="AA39" s="1171"/>
      <c r="AB39" s="1171"/>
      <c r="AC39" s="1171"/>
      <c r="AD39" s="1171"/>
      <c r="AE39" s="1171"/>
      <c r="AF39" s="1171"/>
      <c r="AG39" s="1171"/>
      <c r="AH39" s="1171"/>
      <c r="AI39" s="1171"/>
      <c r="AJ39" s="1171"/>
      <c r="AK39" s="1171"/>
      <c r="AL39" s="1171"/>
      <c r="AM39" s="1171"/>
      <c r="AN39" s="1171"/>
      <c r="AO39" s="1171"/>
      <c r="AP39" s="1171"/>
      <c r="AQ39" s="1171"/>
      <c r="AR39" s="1171"/>
      <c r="AS39" s="1171"/>
      <c r="AT39" s="1171"/>
      <c r="AU39" s="1171"/>
      <c r="AV39" s="1171"/>
      <c r="AW39" s="1172"/>
      <c r="AX39" s="1173">
        <f>CHOOSE($Z$33,'セールスアクション '!I9,'セールスアクション '!I17,'セールスアクション '!I25,'セールスアクション '!I33,'セールスアクション '!I41)</f>
        <v>0</v>
      </c>
      <c r="AY39" s="1173"/>
      <c r="AZ39" s="1173"/>
      <c r="BA39" s="1173"/>
      <c r="BB39" s="1173"/>
      <c r="BC39" s="1173"/>
      <c r="BD39" s="331"/>
      <c r="BE39" s="332"/>
      <c r="BF39" s="1170">
        <f>CHOOSE($BY$1,PMC.D!D10,PMC.D!D19,PMC.D!D28,PMC.D!D37,PMC.D!D46,PMC.D!D55)</f>
        <v>0</v>
      </c>
      <c r="BG39" s="1171"/>
      <c r="BH39" s="1171"/>
      <c r="BI39" s="1171"/>
      <c r="BJ39" s="1171"/>
      <c r="BK39" s="1171"/>
      <c r="BL39" s="1171"/>
      <c r="BM39" s="1171"/>
      <c r="BN39" s="1171"/>
      <c r="BO39" s="1171"/>
      <c r="BP39" s="1171"/>
      <c r="BQ39" s="1172"/>
      <c r="BR39" s="333"/>
      <c r="BS39" s="332"/>
      <c r="BT39" s="1170">
        <f>CHOOSE($BY$1,PMC.D!J10,PMC.D!J19,PMC.D!J28,PMC.D!J37,PMC.D!J46,PMC.D!J55)</f>
        <v>0</v>
      </c>
      <c r="BU39" s="1171"/>
      <c r="BV39" s="1171"/>
      <c r="BW39" s="1171"/>
      <c r="BX39" s="1171"/>
      <c r="BY39" s="1171"/>
      <c r="BZ39" s="1171"/>
      <c r="CA39" s="1171"/>
      <c r="CB39" s="1171"/>
      <c r="CC39" s="1171"/>
      <c r="CD39" s="1171"/>
      <c r="CE39" s="1172"/>
      <c r="CF39" s="333"/>
      <c r="CG39" s="334"/>
      <c r="CH39" s="83"/>
      <c r="CI39" s="83"/>
      <c r="CJ39" s="83"/>
      <c r="CK39" s="83"/>
      <c r="CL39" s="83"/>
      <c r="CM39" s="83"/>
      <c r="CN39" s="73"/>
      <c r="CO39" s="73"/>
      <c r="CP39" s="73"/>
      <c r="CQ39" s="73"/>
      <c r="CR39" s="73"/>
      <c r="CS39" s="73"/>
      <c r="CT39" s="73"/>
      <c r="CU39" s="73"/>
      <c r="CV39" s="73"/>
      <c r="CW39" s="73"/>
    </row>
    <row r="40" spans="1:127" ht="22.5" customHeight="1">
      <c r="A40" s="219">
        <f t="shared" si="9"/>
        <v>27</v>
      </c>
      <c r="B40" s="269">
        <f>ｼﾌﾄ原本!C31</f>
        <v>0</v>
      </c>
      <c r="C40" s="270"/>
      <c r="D40" s="296">
        <f>IF(COUNTIF($F$14:$F$30,25),VLOOKUP(25,$F$14:$CS$30,92,FALSE),0)</f>
        <v>0</v>
      </c>
      <c r="E40" s="412">
        <f>IF(COUNTIF($F$14:$F$30,25),VLOOKUP(25,$F$14:$CU$30,94,FALSE),0)</f>
        <v>0</v>
      </c>
      <c r="G40" s="320" t="s">
        <v>195</v>
      </c>
      <c r="H40" s="1534">
        <f ca="1">H39+I39</f>
        <v>41</v>
      </c>
      <c r="I40" s="1534"/>
      <c r="J40" s="1534">
        <f>CN11</f>
        <v>39</v>
      </c>
      <c r="K40" s="1534"/>
      <c r="L40" s="1534"/>
      <c r="M40" s="1534"/>
      <c r="N40" s="1534"/>
      <c r="O40" s="1534"/>
      <c r="P40" s="1534"/>
      <c r="Q40" s="1534"/>
      <c r="R40" s="1534"/>
      <c r="S40" s="1534"/>
      <c r="T40" s="1534"/>
      <c r="U40" s="1534"/>
      <c r="X40" s="1544" t="s">
        <v>196</v>
      </c>
      <c r="Y40" s="1545"/>
      <c r="Z40" s="1545"/>
      <c r="AA40" s="1545"/>
      <c r="AB40" s="1545"/>
      <c r="AC40" s="1545"/>
      <c r="AD40" s="335"/>
      <c r="AE40" s="335"/>
      <c r="AF40" s="335"/>
      <c r="AG40" s="335"/>
      <c r="AH40" s="335"/>
      <c r="AI40" s="335"/>
      <c r="AJ40" s="335"/>
      <c r="AK40" s="335"/>
      <c r="AL40" s="335"/>
      <c r="AM40" s="335"/>
      <c r="AN40" s="335"/>
      <c r="AO40" s="335"/>
      <c r="AP40" s="335"/>
      <c r="AQ40" s="335"/>
      <c r="AR40" s="335"/>
      <c r="AS40" s="335"/>
      <c r="AT40" s="335"/>
      <c r="AU40" s="335"/>
      <c r="AV40" s="335"/>
      <c r="AW40" s="335"/>
      <c r="AX40" s="335"/>
      <c r="AY40" s="335"/>
      <c r="AZ40" s="335"/>
      <c r="BA40" s="335"/>
      <c r="BB40" s="335"/>
      <c r="BC40" s="335"/>
      <c r="BD40" s="335"/>
      <c r="BE40" s="335"/>
      <c r="BF40" s="335"/>
      <c r="BG40" s="335"/>
      <c r="BH40" s="335"/>
      <c r="BI40" s="335"/>
      <c r="BJ40" s="335"/>
      <c r="BK40" s="335"/>
      <c r="BL40" s="335"/>
      <c r="BM40" s="335"/>
      <c r="BN40" s="335"/>
      <c r="BO40" s="335"/>
      <c r="BP40" s="335"/>
      <c r="BQ40" s="335"/>
      <c r="BR40" s="335"/>
      <c r="BS40" s="335"/>
      <c r="BT40" s="335"/>
      <c r="BU40" s="335"/>
      <c r="BV40" s="335"/>
      <c r="BW40" s="335"/>
      <c r="BX40" s="335"/>
      <c r="BY40" s="335"/>
      <c r="BZ40" s="335"/>
      <c r="CA40" s="335"/>
      <c r="CB40" s="336"/>
      <c r="CC40" s="336"/>
      <c r="CD40" s="336"/>
      <c r="CE40" s="336"/>
      <c r="CF40" s="336"/>
      <c r="CG40" s="337"/>
      <c r="CH40" s="73"/>
      <c r="CI40" s="73"/>
      <c r="CJ40" s="73"/>
      <c r="CK40" s="73"/>
      <c r="CL40" s="73"/>
      <c r="CM40" s="73"/>
      <c r="CN40" s="73"/>
      <c r="CO40" s="73"/>
      <c r="CP40" s="73"/>
      <c r="CQ40" s="73"/>
      <c r="CR40" s="73"/>
      <c r="CS40" s="73"/>
      <c r="CT40" s="73"/>
      <c r="CU40" s="73"/>
      <c r="CV40" s="73"/>
      <c r="CW40" s="73"/>
    </row>
    <row r="41" spans="1:127" ht="22.5" customHeight="1">
      <c r="A41" s="219">
        <f t="shared" si="9"/>
        <v>28</v>
      </c>
      <c r="B41" s="269" t="str">
        <f>ｼﾌﾄ原本!C32</f>
        <v>A.M（本部）</v>
      </c>
      <c r="C41" s="270"/>
      <c r="D41" s="296">
        <f>IF(COUNTIF($F$14:$F$30,26),VLOOKUP(26,$F$14:$CS$30,92,FALSE),0)</f>
        <v>0</v>
      </c>
      <c r="E41" s="412">
        <f>IF(COUNTIF($F$14:$F$30,26),VLOOKUP(26,$F$14:$CU$30,94,FALSE),0)</f>
        <v>0</v>
      </c>
      <c r="G41" s="320" t="s">
        <v>197</v>
      </c>
      <c r="H41" s="1169">
        <f ca="1">SUMIF(CT14:CT30,"&lt;2000",CS14:CS30)</f>
        <v>54901.125</v>
      </c>
      <c r="I41" s="1169"/>
      <c r="J41" s="1169">
        <f>P39*ﾃﾞｰﾀ入力!A8</f>
        <v>49140</v>
      </c>
      <c r="K41" s="1169"/>
      <c r="L41" s="1169"/>
      <c r="M41" s="1169"/>
      <c r="N41" s="1169"/>
      <c r="O41" s="1169"/>
      <c r="P41" s="1169"/>
      <c r="Q41" s="1169"/>
      <c r="R41" s="1169"/>
      <c r="S41" s="1169"/>
      <c r="T41" s="1169"/>
      <c r="U41" s="1169"/>
      <c r="X41" s="338"/>
      <c r="Y41" s="339"/>
      <c r="Z41" s="339"/>
      <c r="AA41" s="339"/>
      <c r="AB41" s="339"/>
      <c r="AC41" s="339"/>
      <c r="AD41" s="339"/>
      <c r="AE41" s="339"/>
      <c r="AF41" s="339"/>
      <c r="AG41" s="339"/>
      <c r="AH41" s="339"/>
      <c r="AI41" s="339"/>
      <c r="AJ41" s="339"/>
      <c r="AK41" s="339"/>
      <c r="AL41" s="339"/>
      <c r="AM41" s="339"/>
      <c r="AN41" s="339"/>
      <c r="AO41" s="339"/>
      <c r="AP41" s="339"/>
      <c r="AQ41" s="339"/>
      <c r="AR41" s="339"/>
      <c r="AS41" s="339"/>
      <c r="AT41" s="339"/>
      <c r="AU41" s="339"/>
      <c r="AV41" s="339"/>
      <c r="AW41" s="339"/>
      <c r="AX41" s="339"/>
      <c r="AY41" s="339"/>
      <c r="AZ41" s="339"/>
      <c r="BA41" s="339"/>
      <c r="BB41" s="339"/>
      <c r="BC41" s="339"/>
      <c r="BD41" s="339"/>
      <c r="BE41" s="339"/>
      <c r="BF41" s="339"/>
      <c r="BG41" s="339"/>
      <c r="BH41" s="339"/>
      <c r="BI41" s="339"/>
      <c r="BJ41" s="339"/>
      <c r="BK41" s="339"/>
      <c r="BL41" s="339"/>
      <c r="BM41" s="339"/>
      <c r="BN41" s="339"/>
      <c r="BO41" s="339"/>
      <c r="BP41" s="339"/>
      <c r="BQ41" s="339"/>
      <c r="BR41" s="339"/>
      <c r="BS41" s="339"/>
      <c r="BT41" s="339"/>
      <c r="BU41" s="339"/>
      <c r="BV41" s="339"/>
      <c r="BW41" s="339"/>
      <c r="BX41" s="339"/>
      <c r="BY41" s="339"/>
      <c r="BZ41" s="339"/>
      <c r="CA41" s="339"/>
      <c r="CB41" s="83"/>
      <c r="CC41" s="83"/>
      <c r="CD41" s="83"/>
      <c r="CE41" s="83"/>
      <c r="CF41" s="83"/>
      <c r="CG41" s="340"/>
      <c r="CH41" s="73"/>
      <c r="CI41" s="73"/>
      <c r="CJ41" s="73"/>
      <c r="CK41" s="73"/>
      <c r="CL41" s="172"/>
      <c r="CN41" s="64"/>
      <c r="CP41" s="69"/>
      <c r="CQ41" s="69"/>
      <c r="CS41" s="64"/>
      <c r="CT41" s="64"/>
      <c r="CV41" s="73"/>
      <c r="CW41" s="73"/>
    </row>
    <row r="42" spans="1:127" ht="22.5" customHeight="1">
      <c r="A42" s="219">
        <f t="shared" si="9"/>
        <v>29</v>
      </c>
      <c r="B42" s="269" t="str">
        <f>ｼﾌﾄ原本!C33</f>
        <v>S.I（本部</v>
      </c>
      <c r="C42" s="270"/>
      <c r="D42" s="296">
        <f>IF(COUNTIF($F$14:$F$30,27),VLOOKUP(27,$F$14:$CS$30,92,FALSE),0)</f>
        <v>0</v>
      </c>
      <c r="E42" s="412">
        <f>IF(COUNTIF($F$14:$F$30,27),VLOOKUP(27,$F$14:$CU$30,94,FALSE),0)</f>
        <v>0</v>
      </c>
      <c r="G42" s="320" t="s">
        <v>198</v>
      </c>
      <c r="H42" s="1543">
        <f ca="1">H41/H35</f>
        <v>0.2033375</v>
      </c>
      <c r="I42" s="1543"/>
      <c r="J42" s="1187">
        <f>J41/H35</f>
        <v>0.182</v>
      </c>
      <c r="K42" s="1187"/>
      <c r="L42" s="1187"/>
      <c r="M42" s="1187"/>
      <c r="N42" s="1187"/>
      <c r="O42" s="1187"/>
      <c r="P42" s="1187"/>
      <c r="Q42" s="1187"/>
      <c r="R42" s="1187"/>
      <c r="S42" s="1187"/>
      <c r="T42" s="1187"/>
      <c r="U42" s="1187"/>
      <c r="X42" s="341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83"/>
      <c r="BG42" s="83"/>
      <c r="BH42" s="83"/>
      <c r="BI42" s="83"/>
      <c r="BJ42" s="83"/>
      <c r="BK42" s="83"/>
      <c r="BL42" s="83"/>
      <c r="BM42" s="83"/>
      <c r="BN42" s="83"/>
      <c r="BO42" s="83"/>
      <c r="BP42" s="83"/>
      <c r="BQ42" s="83"/>
      <c r="BR42" s="83"/>
      <c r="BS42" s="83"/>
      <c r="BT42" s="83"/>
      <c r="BU42" s="83"/>
      <c r="BV42" s="83"/>
      <c r="BW42" s="83"/>
      <c r="BX42" s="83"/>
      <c r="BY42" s="83"/>
      <c r="BZ42" s="83"/>
      <c r="CA42" s="83"/>
      <c r="CB42" s="83"/>
      <c r="CC42" s="83"/>
      <c r="CD42" s="83"/>
      <c r="CE42" s="83"/>
      <c r="CF42" s="83"/>
      <c r="CG42" s="340"/>
      <c r="CL42" s="172"/>
      <c r="CN42" s="64"/>
      <c r="CP42" s="69"/>
      <c r="CQ42" s="69"/>
      <c r="CS42" s="64"/>
      <c r="CT42" s="64"/>
      <c r="CV42" s="73"/>
      <c r="CW42" s="73"/>
    </row>
    <row r="43" spans="1:127" ht="22.5" customHeight="1">
      <c r="A43" s="219">
        <f t="shared" si="9"/>
        <v>30</v>
      </c>
      <c r="B43" s="269" t="str">
        <f>ｼﾌﾄ原本!C34</f>
        <v>不足①</v>
      </c>
      <c r="C43" s="270"/>
      <c r="D43" s="296">
        <f>IF(COUNTIF($F$14:$F$30,28),VLOOKUP(28,$F$14:$CS$30,92,FALSE),0)</f>
        <v>0</v>
      </c>
      <c r="E43" s="412">
        <f>IF(COUNTIF($F$14:$F$30,28),VLOOKUP(28,$F$14:$CU$30,94,FALSE),0)</f>
        <v>0</v>
      </c>
      <c r="G43" s="342"/>
      <c r="H43" s="1143"/>
      <c r="I43" s="1143"/>
      <c r="J43" s="1143"/>
      <c r="K43" s="1143"/>
      <c r="L43" s="1143"/>
      <c r="M43" s="1143"/>
      <c r="N43" s="1143"/>
      <c r="O43" s="1143"/>
      <c r="P43" s="1143"/>
      <c r="Q43" s="1143"/>
      <c r="R43" s="1143"/>
      <c r="S43" s="1143"/>
      <c r="T43" s="1143"/>
      <c r="U43" s="1143"/>
      <c r="X43" s="341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83"/>
      <c r="BG43" s="83"/>
      <c r="BH43" s="83"/>
      <c r="BI43" s="83"/>
      <c r="BJ43" s="83"/>
      <c r="BK43" s="83"/>
      <c r="BL43" s="83"/>
      <c r="BM43" s="83"/>
      <c r="BN43" s="83"/>
      <c r="BO43" s="83"/>
      <c r="BP43" s="83"/>
      <c r="BQ43" s="83"/>
      <c r="BR43" s="83"/>
      <c r="BS43" s="83"/>
      <c r="BT43" s="83"/>
      <c r="BU43" s="83"/>
      <c r="BV43" s="83"/>
      <c r="BW43" s="83"/>
      <c r="BX43" s="83"/>
      <c r="BY43" s="83"/>
      <c r="BZ43" s="83"/>
      <c r="CA43" s="83"/>
      <c r="CB43" s="83"/>
      <c r="CC43" s="83"/>
      <c r="CD43" s="83"/>
      <c r="CE43" s="83"/>
      <c r="CF43" s="83"/>
      <c r="CG43" s="340"/>
    </row>
    <row r="44" spans="1:127" ht="22.5" customHeight="1">
      <c r="A44" s="219">
        <f t="shared" si="9"/>
        <v>31</v>
      </c>
      <c r="B44" s="269">
        <f>ｼﾌﾄ原本!C35</f>
        <v>0</v>
      </c>
      <c r="C44" s="270"/>
      <c r="D44" s="296">
        <f>IF(COUNTIF($F$14:$F$30,29),VLOOKUP(29,$F$14:$CS$30,92,FALSE),0)</f>
        <v>0</v>
      </c>
      <c r="E44" s="412">
        <f>IF(COUNTIF($F$14:$F$30,29),VLOOKUP(29,$F$14:$CU$30,94,FALSE),0)</f>
        <v>0</v>
      </c>
      <c r="G44" s="342"/>
      <c r="H44" s="343"/>
      <c r="I44" s="343"/>
      <c r="J44" s="1143"/>
      <c r="K44" s="1143"/>
      <c r="L44" s="1143"/>
      <c r="M44" s="1143"/>
      <c r="N44" s="1143"/>
      <c r="O44" s="1143"/>
      <c r="P44" s="1143"/>
      <c r="Q44" s="1143"/>
      <c r="R44" s="1143"/>
      <c r="S44" s="1143"/>
      <c r="T44" s="1143"/>
      <c r="U44" s="1143"/>
      <c r="X44" s="341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3"/>
      <c r="BP44" s="83"/>
      <c r="BQ44" s="83"/>
      <c r="BR44" s="83"/>
      <c r="BS44" s="83"/>
      <c r="BT44" s="83"/>
      <c r="BU44" s="83"/>
      <c r="BV44" s="83"/>
      <c r="BW44" s="83"/>
      <c r="BX44" s="83"/>
      <c r="BY44" s="83"/>
      <c r="BZ44" s="83"/>
      <c r="CA44" s="83"/>
      <c r="CB44" s="83"/>
      <c r="CC44" s="83"/>
      <c r="CD44" s="83"/>
      <c r="CE44" s="83"/>
      <c r="CF44" s="83"/>
      <c r="CG44" s="340"/>
    </row>
    <row r="45" spans="1:127" ht="22.5" customHeight="1" thickBot="1">
      <c r="A45" s="219">
        <f t="shared" si="9"/>
        <v>32</v>
      </c>
      <c r="B45" s="269">
        <f>ｼﾌﾄ原本!C36</f>
        <v>0</v>
      </c>
      <c r="C45" s="270"/>
      <c r="D45" s="296">
        <f>IF(COUNTIF($F$14:$F$30,30),VLOOKUP(30,$F$14:$CS$30,92,FALSE),0)</f>
        <v>0</v>
      </c>
      <c r="E45" s="412">
        <f>IF(COUNTIF($F$14:$F$30,30),VLOOKUP(30,$F$14:$CU$30,94,FALSE),0)</f>
        <v>0</v>
      </c>
      <c r="G45" s="342"/>
      <c r="H45" s="343"/>
      <c r="I45" s="343"/>
      <c r="J45" s="1143"/>
      <c r="K45" s="1143"/>
      <c r="L45" s="1143"/>
      <c r="M45" s="1143"/>
      <c r="N45" s="1143"/>
      <c r="O45" s="1143"/>
      <c r="P45" s="1143"/>
      <c r="Q45" s="1143"/>
      <c r="R45" s="1143"/>
      <c r="S45" s="1143"/>
      <c r="T45" s="1143"/>
      <c r="U45" s="1143"/>
      <c r="X45" s="344"/>
      <c r="Y45" s="345"/>
      <c r="Z45" s="345"/>
      <c r="AA45" s="345"/>
      <c r="AB45" s="345"/>
      <c r="AC45" s="345"/>
      <c r="AD45" s="345"/>
      <c r="AE45" s="345"/>
      <c r="AF45" s="345"/>
      <c r="AG45" s="345"/>
      <c r="AH45" s="345"/>
      <c r="AI45" s="345"/>
      <c r="AJ45" s="345"/>
      <c r="AK45" s="345"/>
      <c r="AL45" s="345"/>
      <c r="AM45" s="345"/>
      <c r="AN45" s="345"/>
      <c r="AO45" s="345"/>
      <c r="AP45" s="345"/>
      <c r="AQ45" s="345"/>
      <c r="AR45" s="345"/>
      <c r="AS45" s="345"/>
      <c r="AT45" s="345"/>
      <c r="AU45" s="345"/>
      <c r="AV45" s="345"/>
      <c r="AW45" s="345"/>
      <c r="AX45" s="345"/>
      <c r="AY45" s="345"/>
      <c r="AZ45" s="345"/>
      <c r="BA45" s="345"/>
      <c r="BB45" s="345"/>
      <c r="BC45" s="345"/>
      <c r="BD45" s="345"/>
      <c r="BE45" s="345"/>
      <c r="BF45" s="345"/>
      <c r="BG45" s="345"/>
      <c r="BH45" s="345"/>
      <c r="BI45" s="345"/>
      <c r="BJ45" s="345"/>
      <c r="BK45" s="345"/>
      <c r="BL45" s="345"/>
      <c r="BM45" s="345"/>
      <c r="BN45" s="345"/>
      <c r="BO45" s="345"/>
      <c r="BP45" s="345"/>
      <c r="BQ45" s="345"/>
      <c r="BR45" s="345"/>
      <c r="BS45" s="345"/>
      <c r="BT45" s="345"/>
      <c r="BU45" s="345"/>
      <c r="BV45" s="345"/>
      <c r="BW45" s="345"/>
      <c r="BX45" s="345"/>
      <c r="BY45" s="345"/>
      <c r="BZ45" s="345"/>
      <c r="CA45" s="345"/>
      <c r="CB45" s="345"/>
      <c r="CC45" s="345"/>
      <c r="CD45" s="345"/>
      <c r="CE45" s="345"/>
      <c r="CF45" s="345"/>
      <c r="CG45" s="346"/>
    </row>
    <row r="46" spans="1:127" ht="22.5" customHeight="1" thickBot="1">
      <c r="A46" s="219">
        <f t="shared" si="9"/>
        <v>33</v>
      </c>
      <c r="B46" s="445">
        <f>ｼﾌﾄ原本!C37</f>
        <v>0</v>
      </c>
      <c r="C46" s="270"/>
      <c r="D46" s="296">
        <f>IF(COUNTIF($F$14:$F$30,31),VLOOKUP(31,$F$14:$CS$30,92,FALSE),0)</f>
        <v>0</v>
      </c>
      <c r="E46" s="412">
        <f>IF(COUNTIF($F$14:$F$30,31),VLOOKUP(31,$F$14:$CU$30,94,FALSE),0)</f>
        <v>0</v>
      </c>
      <c r="G46" s="342"/>
      <c r="H46" s="343"/>
      <c r="I46" s="343"/>
      <c r="J46" s="1143"/>
      <c r="K46" s="1143"/>
      <c r="L46" s="1143"/>
      <c r="M46" s="1143"/>
      <c r="N46" s="1143"/>
      <c r="O46" s="1143"/>
      <c r="P46" s="1143"/>
      <c r="Q46" s="1143"/>
      <c r="R46" s="1143"/>
      <c r="S46" s="1143"/>
      <c r="T46" s="1143"/>
      <c r="U46" s="1143"/>
      <c r="X46" s="1147"/>
      <c r="Y46" s="1147"/>
      <c r="Z46" s="1147"/>
      <c r="CC46" s="347"/>
      <c r="CD46" s="347"/>
    </row>
    <row r="47" spans="1:127" ht="20.25" customHeight="1">
      <c r="G47" s="320" t="s">
        <v>199</v>
      </c>
      <c r="H47" s="1169">
        <f ca="1">H41/I39</f>
        <v>1339.0518292682927</v>
      </c>
      <c r="I47" s="1169"/>
      <c r="J47" s="1169">
        <f>ﾃﾞｰﾀ入力!A8</f>
        <v>1260</v>
      </c>
      <c r="K47" s="1169"/>
      <c r="L47" s="1169"/>
      <c r="M47" s="1169"/>
      <c r="N47" s="1169"/>
      <c r="O47" s="1169"/>
      <c r="P47" s="1169"/>
      <c r="Q47" s="1169"/>
      <c r="R47" s="1169"/>
      <c r="S47" s="1169"/>
      <c r="T47" s="1169"/>
      <c r="U47" s="1169"/>
      <c r="X47" s="1198"/>
      <c r="Y47" s="1198"/>
      <c r="Z47" s="1198"/>
      <c r="CC47" s="347"/>
      <c r="CD47" s="347"/>
      <c r="DM47" s="64"/>
      <c r="DN47" s="221"/>
      <c r="DO47" s="64"/>
      <c r="DP47" s="64"/>
      <c r="DQ47" s="64"/>
      <c r="DR47" s="69"/>
      <c r="DS47" s="69"/>
      <c r="DT47" s="69"/>
      <c r="DU47" s="64"/>
      <c r="DV47" s="64"/>
      <c r="DW47" s="64"/>
    </row>
    <row r="48" spans="1:127" ht="20.25" customHeight="1">
      <c r="G48" s="320" t="s">
        <v>82</v>
      </c>
      <c r="H48" s="1169">
        <f ca="1">CU31</f>
        <v>0</v>
      </c>
      <c r="I48" s="1169"/>
      <c r="J48" s="1199"/>
      <c r="K48" s="1199"/>
      <c r="L48" s="1199"/>
      <c r="M48" s="1199"/>
      <c r="N48" s="1199"/>
      <c r="O48" s="1199"/>
      <c r="P48" s="1199"/>
      <c r="Q48" s="1199"/>
      <c r="R48" s="1199"/>
      <c r="S48" s="1199"/>
      <c r="T48" s="1199"/>
      <c r="U48" s="1199"/>
      <c r="X48" s="1147"/>
      <c r="Y48" s="1147"/>
      <c r="Z48" s="1147"/>
    </row>
    <row r="49" spans="9:23" ht="20.25" customHeight="1">
      <c r="J49" s="348"/>
      <c r="K49" s="349"/>
    </row>
    <row r="50" spans="9:23" ht="20.25" customHeight="1">
      <c r="I50" s="64"/>
      <c r="V50" s="350"/>
      <c r="W50" s="350"/>
    </row>
    <row r="51" spans="9:23" ht="20.25" customHeight="1">
      <c r="I51" s="64"/>
      <c r="J51" s="64"/>
      <c r="K51" s="64"/>
      <c r="L51" s="64"/>
      <c r="M51" s="64"/>
      <c r="N51" s="64"/>
      <c r="O51" s="64"/>
      <c r="P51" s="64"/>
      <c r="Q51" s="64"/>
    </row>
    <row r="52" spans="9:23" ht="20.25" customHeight="1">
      <c r="J52" s="64"/>
      <c r="K52" s="64"/>
      <c r="L52" s="64"/>
      <c r="M52" s="64"/>
      <c r="N52" s="64"/>
      <c r="O52" s="64"/>
      <c r="P52" s="64"/>
      <c r="Q52" s="64"/>
    </row>
    <row r="53" spans="9:23" ht="20.25" customHeight="1">
      <c r="J53" s="64"/>
      <c r="K53" s="64"/>
      <c r="L53" s="64"/>
      <c r="M53" s="64"/>
      <c r="N53" s="64"/>
      <c r="O53" s="64"/>
      <c r="P53" s="64"/>
      <c r="Q53" s="64"/>
    </row>
    <row r="55" spans="9:23" ht="20.25" customHeight="1">
      <c r="J55" s="1147"/>
      <c r="K55" s="1147"/>
      <c r="L55" s="1147"/>
      <c r="M55" s="1147"/>
      <c r="N55" s="1147"/>
      <c r="O55" s="1147"/>
      <c r="P55" s="1147"/>
      <c r="Q55" s="350"/>
      <c r="R55" s="350"/>
      <c r="S55" s="350"/>
      <c r="T55" s="350"/>
      <c r="U55" s="350"/>
    </row>
    <row r="56" spans="9:23" ht="20.25" customHeight="1">
      <c r="J56" s="1147"/>
      <c r="K56" s="1147"/>
      <c r="L56" s="1147"/>
      <c r="M56" s="1147"/>
      <c r="N56" s="1147"/>
      <c r="O56" s="1147"/>
      <c r="P56" s="1147"/>
      <c r="Q56" s="64"/>
    </row>
  </sheetData>
  <sheetProtection formatCells="0"/>
  <mergeCells count="346">
    <mergeCell ref="BF10:BI10"/>
    <mergeCell ref="BJ9:BM9"/>
    <mergeCell ref="BB11:BE11"/>
    <mergeCell ref="BF11:BI11"/>
    <mergeCell ref="CH10:CK10"/>
    <mergeCell ref="AX11:BA11"/>
    <mergeCell ref="AH31:AK31"/>
    <mergeCell ref="Z32:AC32"/>
    <mergeCell ref="Z33:AC33"/>
    <mergeCell ref="AD33:AG33"/>
    <mergeCell ref="AT31:AW31"/>
    <mergeCell ref="BB32:BE32"/>
    <mergeCell ref="AX32:BA32"/>
    <mergeCell ref="AP31:AS31"/>
    <mergeCell ref="BF6:BI6"/>
    <mergeCell ref="BT35:CE35"/>
    <mergeCell ref="BT36:CE36"/>
    <mergeCell ref="BT37:CE37"/>
    <mergeCell ref="BT38:CE38"/>
    <mergeCell ref="CN13:CO13"/>
    <mergeCell ref="CL13:CM13"/>
    <mergeCell ref="CL28:CM28"/>
    <mergeCell ref="CN18:CO18"/>
    <mergeCell ref="CN19:CO19"/>
    <mergeCell ref="CN17:CO17"/>
    <mergeCell ref="CN22:CO22"/>
    <mergeCell ref="CL18:CM18"/>
    <mergeCell ref="CL19:CM19"/>
    <mergeCell ref="CL23:CM23"/>
    <mergeCell ref="CL26:CM26"/>
    <mergeCell ref="CN28:CO28"/>
    <mergeCell ref="CL24:CM24"/>
    <mergeCell ref="CL25:CM25"/>
    <mergeCell ref="CL17:CM17"/>
    <mergeCell ref="CN21:CO21"/>
    <mergeCell ref="CL14:CM14"/>
    <mergeCell ref="CL15:CM15"/>
    <mergeCell ref="CL16:CM16"/>
    <mergeCell ref="CL6:CM6"/>
    <mergeCell ref="BZ9:CC9"/>
    <mergeCell ref="BR9:BU9"/>
    <mergeCell ref="BZ32:CC32"/>
    <mergeCell ref="BV10:BY10"/>
    <mergeCell ref="BV32:BY32"/>
    <mergeCell ref="BR31:BU31"/>
    <mergeCell ref="BN8:BQ8"/>
    <mergeCell ref="BJ8:BM8"/>
    <mergeCell ref="BN6:BQ6"/>
    <mergeCell ref="CL21:CM21"/>
    <mergeCell ref="CH11:CK11"/>
    <mergeCell ref="CL11:CM11"/>
    <mergeCell ref="BJ11:BM11"/>
    <mergeCell ref="BN11:BQ11"/>
    <mergeCell ref="BR11:BU11"/>
    <mergeCell ref="BN9:BQ9"/>
    <mergeCell ref="BZ10:CC10"/>
    <mergeCell ref="BV11:BY11"/>
    <mergeCell ref="BN10:BQ10"/>
    <mergeCell ref="BV9:BY9"/>
    <mergeCell ref="I1:S1"/>
    <mergeCell ref="T1:W1"/>
    <mergeCell ref="V7:Y7"/>
    <mergeCell ref="Z6:AC6"/>
    <mergeCell ref="N5:Q5"/>
    <mergeCell ref="R3:U3"/>
    <mergeCell ref="AA1:AG1"/>
    <mergeCell ref="AD3:AG3"/>
    <mergeCell ref="AD5:AG5"/>
    <mergeCell ref="J7:M7"/>
    <mergeCell ref="Z5:AC5"/>
    <mergeCell ref="V3:Y3"/>
    <mergeCell ref="Z3:AC3"/>
    <mergeCell ref="R4:U4"/>
    <mergeCell ref="V4:Y4"/>
    <mergeCell ref="AD7:AG7"/>
    <mergeCell ref="J3:M3"/>
    <mergeCell ref="N3:Q3"/>
    <mergeCell ref="J4:M4"/>
    <mergeCell ref="N4:Q4"/>
    <mergeCell ref="AH6:AK6"/>
    <mergeCell ref="AL6:AO6"/>
    <mergeCell ref="AP6:AS6"/>
    <mergeCell ref="AT6:AW6"/>
    <mergeCell ref="AH5:AK5"/>
    <mergeCell ref="J11:M11"/>
    <mergeCell ref="AH11:AK11"/>
    <mergeCell ref="AL11:AO11"/>
    <mergeCell ref="AT11:AW11"/>
    <mergeCell ref="AP10:AS10"/>
    <mergeCell ref="AL10:AO10"/>
    <mergeCell ref="V5:Y5"/>
    <mergeCell ref="J5:M5"/>
    <mergeCell ref="J6:M6"/>
    <mergeCell ref="AD6:AG6"/>
    <mergeCell ref="J10:M10"/>
    <mergeCell ref="G9:H9"/>
    <mergeCell ref="N9:Q9"/>
    <mergeCell ref="N8:Q8"/>
    <mergeCell ref="AD9:AG9"/>
    <mergeCell ref="V8:Y8"/>
    <mergeCell ref="R9:U9"/>
    <mergeCell ref="G5:H6"/>
    <mergeCell ref="G3:H4"/>
    <mergeCell ref="AD8:AG8"/>
    <mergeCell ref="Z8:AC8"/>
    <mergeCell ref="J8:M8"/>
    <mergeCell ref="R8:U8"/>
    <mergeCell ref="Z9:AC9"/>
    <mergeCell ref="AL1:AO1"/>
    <mergeCell ref="Z4:AC4"/>
    <mergeCell ref="CL10:CM10"/>
    <mergeCell ref="CD8:CG8"/>
    <mergeCell ref="BJ10:BM10"/>
    <mergeCell ref="BF5:BI5"/>
    <mergeCell ref="BJ5:BM5"/>
    <mergeCell ref="BN5:BQ5"/>
    <mergeCell ref="AX9:BA9"/>
    <mergeCell ref="AL9:AO9"/>
    <mergeCell ref="AH9:AK9"/>
    <mergeCell ref="AP7:AS7"/>
    <mergeCell ref="AT7:AW7"/>
    <mergeCell ref="AL7:AO7"/>
    <mergeCell ref="AH7:AK7"/>
    <mergeCell ref="AH1:AK1"/>
    <mergeCell ref="AT3:AW3"/>
    <mergeCell ref="AH3:AK3"/>
    <mergeCell ref="CD7:CG7"/>
    <mergeCell ref="AP4:AS4"/>
    <mergeCell ref="AL3:AO3"/>
    <mergeCell ref="AP1:AS1"/>
    <mergeCell ref="AT4:AW4"/>
    <mergeCell ref="AD4:AG4"/>
    <mergeCell ref="BB3:BE3"/>
    <mergeCell ref="BF3:BI3"/>
    <mergeCell ref="BB4:BE4"/>
    <mergeCell ref="BJ3:BM3"/>
    <mergeCell ref="BR4:BU4"/>
    <mergeCell ref="AX3:BA3"/>
    <mergeCell ref="AX4:BA4"/>
    <mergeCell ref="AP3:AS3"/>
    <mergeCell ref="BZ4:CC4"/>
    <mergeCell ref="CL5:CM5"/>
    <mergeCell ref="CH5:CK5"/>
    <mergeCell ref="CL2:CM2"/>
    <mergeCell ref="CL3:CM3"/>
    <mergeCell ref="BZ3:CC3"/>
    <mergeCell ref="BN3:BQ3"/>
    <mergeCell ref="BR3:BU3"/>
    <mergeCell ref="CD3:CG3"/>
    <mergeCell ref="CH3:CK3"/>
    <mergeCell ref="BV3:BY3"/>
    <mergeCell ref="CH4:CK4"/>
    <mergeCell ref="BV4:BY4"/>
    <mergeCell ref="BN4:BQ4"/>
    <mergeCell ref="CL4:CM4"/>
    <mergeCell ref="CD4:CG4"/>
    <mergeCell ref="H47:I47"/>
    <mergeCell ref="BV7:BY7"/>
    <mergeCell ref="BZ5:CC5"/>
    <mergeCell ref="BR7:BU7"/>
    <mergeCell ref="CH6:CK6"/>
    <mergeCell ref="CH7:CK7"/>
    <mergeCell ref="AX8:BA8"/>
    <mergeCell ref="BB6:BE6"/>
    <mergeCell ref="BV5:BY5"/>
    <mergeCell ref="BR6:BU6"/>
    <mergeCell ref="BV6:BY6"/>
    <mergeCell ref="AL5:AO5"/>
    <mergeCell ref="AP5:AS5"/>
    <mergeCell ref="AT5:AW5"/>
    <mergeCell ref="AX5:BA5"/>
    <mergeCell ref="BB5:BE5"/>
    <mergeCell ref="BR5:BU5"/>
    <mergeCell ref="CH8:CK8"/>
    <mergeCell ref="G10:H10"/>
    <mergeCell ref="R6:U6"/>
    <mergeCell ref="G7:H7"/>
    <mergeCell ref="N6:Q6"/>
    <mergeCell ref="R7:U7"/>
    <mergeCell ref="G8:H8"/>
    <mergeCell ref="J56:P56"/>
    <mergeCell ref="X48:Z48"/>
    <mergeCell ref="J55:P55"/>
    <mergeCell ref="X47:Z47"/>
    <mergeCell ref="J48:U48"/>
    <mergeCell ref="J47:U47"/>
    <mergeCell ref="V31:Y31"/>
    <mergeCell ref="AH4:AK4"/>
    <mergeCell ref="AL4:AO4"/>
    <mergeCell ref="N10:Q10"/>
    <mergeCell ref="R10:U10"/>
    <mergeCell ref="AD32:AG32"/>
    <mergeCell ref="J32:M32"/>
    <mergeCell ref="N31:Q31"/>
    <mergeCell ref="N11:Q11"/>
    <mergeCell ref="R11:U11"/>
    <mergeCell ref="AD11:AG11"/>
    <mergeCell ref="Z11:AC11"/>
    <mergeCell ref="AL32:AO32"/>
    <mergeCell ref="V9:Y9"/>
    <mergeCell ref="V6:Y6"/>
    <mergeCell ref="Z7:AC7"/>
    <mergeCell ref="N7:Q7"/>
    <mergeCell ref="R5:U5"/>
    <mergeCell ref="H42:I42"/>
    <mergeCell ref="J42:U42"/>
    <mergeCell ref="J41:U41"/>
    <mergeCell ref="Z31:AC31"/>
    <mergeCell ref="H43:I43"/>
    <mergeCell ref="J43:U43"/>
    <mergeCell ref="H38:I38"/>
    <mergeCell ref="J37:U37"/>
    <mergeCell ref="J40:U40"/>
    <mergeCell ref="R31:U31"/>
    <mergeCell ref="H32:I32"/>
    <mergeCell ref="J31:M31"/>
    <mergeCell ref="X39:AW39"/>
    <mergeCell ref="X38:AW38"/>
    <mergeCell ref="X34:BE34"/>
    <mergeCell ref="AH32:AK32"/>
    <mergeCell ref="AP32:AS32"/>
    <mergeCell ref="H41:I41"/>
    <mergeCell ref="J38:U38"/>
    <mergeCell ref="AD31:AG31"/>
    <mergeCell ref="H34:I34"/>
    <mergeCell ref="J34:U34"/>
    <mergeCell ref="X40:AC40"/>
    <mergeCell ref="N32:Q32"/>
    <mergeCell ref="H37:I37"/>
    <mergeCell ref="J39:O39"/>
    <mergeCell ref="H35:U35"/>
    <mergeCell ref="BJ32:BM32"/>
    <mergeCell ref="BF32:BI32"/>
    <mergeCell ref="BN32:BQ32"/>
    <mergeCell ref="AT32:AW32"/>
    <mergeCell ref="BF31:BI31"/>
    <mergeCell ref="BN31:BQ31"/>
    <mergeCell ref="AX31:BA31"/>
    <mergeCell ref="BF39:BQ39"/>
    <mergeCell ref="AX39:BC39"/>
    <mergeCell ref="X35:AW35"/>
    <mergeCell ref="X36:AW36"/>
    <mergeCell ref="X37:AW37"/>
    <mergeCell ref="AX38:BC38"/>
    <mergeCell ref="AX36:BC36"/>
    <mergeCell ref="AX37:BC37"/>
    <mergeCell ref="AX35:BC35"/>
    <mergeCell ref="BF35:BQ35"/>
    <mergeCell ref="BF37:BQ37"/>
    <mergeCell ref="BF38:BQ38"/>
    <mergeCell ref="BT39:CE39"/>
    <mergeCell ref="BF36:BQ36"/>
    <mergeCell ref="H12:I12"/>
    <mergeCell ref="BN7:BQ7"/>
    <mergeCell ref="BB10:BE10"/>
    <mergeCell ref="BZ7:CC7"/>
    <mergeCell ref="BZ8:CC8"/>
    <mergeCell ref="AX10:BA10"/>
    <mergeCell ref="AP8:AS8"/>
    <mergeCell ref="AT8:AW8"/>
    <mergeCell ref="BR8:BU8"/>
    <mergeCell ref="J9:M9"/>
    <mergeCell ref="G11:H11"/>
    <mergeCell ref="AP11:AS11"/>
    <mergeCell ref="AP9:AS9"/>
    <mergeCell ref="AT9:AW9"/>
    <mergeCell ref="AH8:AK8"/>
    <mergeCell ref="AT10:AW10"/>
    <mergeCell ref="AH10:AK10"/>
    <mergeCell ref="AL8:AO8"/>
    <mergeCell ref="AD10:AG10"/>
    <mergeCell ref="V10:Y10"/>
    <mergeCell ref="Z10:AC10"/>
    <mergeCell ref="V11:Y11"/>
    <mergeCell ref="BB8:BE8"/>
    <mergeCell ref="CN29:CO29"/>
    <mergeCell ref="BJ31:BM31"/>
    <mergeCell ref="CL31:CM31"/>
    <mergeCell ref="CN26:CO26"/>
    <mergeCell ref="CH31:CK31"/>
    <mergeCell ref="BV31:BY31"/>
    <mergeCell ref="BZ31:CC31"/>
    <mergeCell ref="CL29:CM29"/>
    <mergeCell ref="CD31:CG31"/>
    <mergeCell ref="CL20:CM20"/>
    <mergeCell ref="CD11:CG11"/>
    <mergeCell ref="BZ11:CC11"/>
    <mergeCell ref="BR10:BU10"/>
    <mergeCell ref="CD10:CG10"/>
    <mergeCell ref="BV8:BY8"/>
    <mergeCell ref="BF8:BI8"/>
    <mergeCell ref="CN15:CO15"/>
    <mergeCell ref="CN24:CO24"/>
    <mergeCell ref="CN20:CO20"/>
    <mergeCell ref="CN25:CO25"/>
    <mergeCell ref="CN11:CO11"/>
    <mergeCell ref="BB9:BE9"/>
    <mergeCell ref="BF9:BI9"/>
    <mergeCell ref="H48:I48"/>
    <mergeCell ref="CN27:CO27"/>
    <mergeCell ref="CN30:CO30"/>
    <mergeCell ref="CL30:CM30"/>
    <mergeCell ref="CL27:CM27"/>
    <mergeCell ref="CN31:CO31"/>
    <mergeCell ref="AL31:AO31"/>
    <mergeCell ref="J44:U44"/>
    <mergeCell ref="J45:U45"/>
    <mergeCell ref="BB31:BE31"/>
    <mergeCell ref="CH32:CK32"/>
    <mergeCell ref="CD32:CG32"/>
    <mergeCell ref="BR32:BU32"/>
    <mergeCell ref="J46:U46"/>
    <mergeCell ref="P39:U39"/>
    <mergeCell ref="X46:Z46"/>
    <mergeCell ref="J33:M33"/>
    <mergeCell ref="N33:Q33"/>
    <mergeCell ref="R32:U32"/>
    <mergeCell ref="V32:Y32"/>
    <mergeCell ref="H40:I40"/>
    <mergeCell ref="BF34:BS34"/>
    <mergeCell ref="BT34:CG34"/>
    <mergeCell ref="H36:U36"/>
    <mergeCell ref="AX1:BA1"/>
    <mergeCell ref="BB1:BI1"/>
    <mergeCell ref="CN14:CO14"/>
    <mergeCell ref="CN16:CO16"/>
    <mergeCell ref="CN23:CO23"/>
    <mergeCell ref="BY1:CC1"/>
    <mergeCell ref="BR1:BX1"/>
    <mergeCell ref="BF4:BI4"/>
    <mergeCell ref="BJ4:BM4"/>
    <mergeCell ref="CL22:CM22"/>
    <mergeCell ref="BJ7:BM7"/>
    <mergeCell ref="BJ6:BM6"/>
    <mergeCell ref="AX7:BA7"/>
    <mergeCell ref="BB7:BE7"/>
    <mergeCell ref="BF7:BI7"/>
    <mergeCell ref="AX6:BA6"/>
    <mergeCell ref="CD9:CG9"/>
    <mergeCell ref="BZ6:CC6"/>
    <mergeCell ref="CD6:CG6"/>
    <mergeCell ref="CL7:CM7"/>
    <mergeCell ref="CL9:CM9"/>
    <mergeCell ref="CH9:CK9"/>
    <mergeCell ref="CL8:CM8"/>
    <mergeCell ref="CD5:CG5"/>
  </mergeCells>
  <phoneticPr fontId="41"/>
  <conditionalFormatting sqref="J31:AK31">
    <cfRule type="cellIs" dxfId="98" priority="2" stopIfTrue="1" operator="greaterThan">
      <formula>J$11</formula>
    </cfRule>
  </conditionalFormatting>
  <conditionalFormatting sqref="J32:CK32">
    <cfRule type="cellIs" dxfId="97" priority="4" stopIfTrue="1" operator="lessThan">
      <formula>0</formula>
    </cfRule>
  </conditionalFormatting>
  <conditionalFormatting sqref="AL31:AO31">
    <cfRule type="cellIs" dxfId="96" priority="5" stopIfTrue="1" operator="greaterThan">
      <formula>$AL$11</formula>
    </cfRule>
  </conditionalFormatting>
  <conditionalFormatting sqref="AP31:AS31">
    <cfRule type="cellIs" dxfId="95" priority="6" stopIfTrue="1" operator="greaterThan">
      <formula>$AP$11</formula>
    </cfRule>
  </conditionalFormatting>
  <conditionalFormatting sqref="AT31:AW31">
    <cfRule type="cellIs" dxfId="94" priority="7" stopIfTrue="1" operator="greaterThan">
      <formula>$AT$11</formula>
    </cfRule>
  </conditionalFormatting>
  <conditionalFormatting sqref="AX1:BA1">
    <cfRule type="expression" dxfId="93" priority="1" stopIfTrue="1">
      <formula>"WEEKDAY($AX$1)=1"</formula>
    </cfRule>
  </conditionalFormatting>
  <conditionalFormatting sqref="AX31:BA31">
    <cfRule type="cellIs" dxfId="92" priority="8" stopIfTrue="1" operator="greaterThan">
      <formula>$AX$11</formula>
    </cfRule>
  </conditionalFormatting>
  <conditionalFormatting sqref="BB31:BE31">
    <cfRule type="cellIs" dxfId="91" priority="9" stopIfTrue="1" operator="greaterThan">
      <formula>$BB$11</formula>
    </cfRule>
  </conditionalFormatting>
  <conditionalFormatting sqref="BF31:BI31">
    <cfRule type="cellIs" dxfId="90" priority="10" stopIfTrue="1" operator="greaterThan">
      <formula>$BF$11</formula>
    </cfRule>
  </conditionalFormatting>
  <conditionalFormatting sqref="BJ31:BM31">
    <cfRule type="cellIs" dxfId="89" priority="11" stopIfTrue="1" operator="greaterThan">
      <formula>$BJ$11</formula>
    </cfRule>
  </conditionalFormatting>
  <conditionalFormatting sqref="BN31:BQ31">
    <cfRule type="cellIs" dxfId="88" priority="12" stopIfTrue="1" operator="greaterThan">
      <formula>$BN$11</formula>
    </cfRule>
  </conditionalFormatting>
  <conditionalFormatting sqref="BR31:BU31">
    <cfRule type="cellIs" dxfId="87" priority="13" stopIfTrue="1" operator="greaterThan">
      <formula>$BR$11</formula>
    </cfRule>
  </conditionalFormatting>
  <conditionalFormatting sqref="BV31:BY31">
    <cfRule type="cellIs" dxfId="86" priority="14" stopIfTrue="1" operator="greaterThan">
      <formula>$BV$11</formula>
    </cfRule>
  </conditionalFormatting>
  <conditionalFormatting sqref="BZ31:CC31">
    <cfRule type="cellIs" dxfId="85" priority="15" stopIfTrue="1" operator="greaterThan">
      <formula>$BZ$11</formula>
    </cfRule>
  </conditionalFormatting>
  <conditionalFormatting sqref="CD31:CG31">
    <cfRule type="cellIs" dxfId="84" priority="16" stopIfTrue="1" operator="greaterThan">
      <formula>$CD$11</formula>
    </cfRule>
  </conditionalFormatting>
  <conditionalFormatting sqref="CH31:CK31">
    <cfRule type="cellIs" dxfId="83" priority="3" stopIfTrue="1" operator="greaterThan">
      <formula>$CH$11</formula>
    </cfRule>
  </conditionalFormatting>
  <printOptions horizontalCentered="1"/>
  <pageMargins left="0.19652777777777777" right="0.19652777777777777" top="0.19652777777777777" bottom="0.19652777777777777" header="0.51180555555555562" footer="0.33958333333333335"/>
  <pageSetup paperSize="9" scale="59" orientation="landscape" useFirstPageNumber="1" errors="NA" r:id="rId1"/>
  <headerFooter alignWithMargins="0"/>
  <ignoredErrors>
    <ignoredError sqref="J14:CJ30 CK14:CK30" unlockedFormula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W56"/>
  <sheetViews>
    <sheetView showGridLines="0" showZeros="0" zoomScale="66" zoomScaleNormal="66" workbookViewId="0">
      <selection activeCell="BP18" sqref="BP18"/>
    </sheetView>
  </sheetViews>
  <sheetFormatPr baseColWidth="10" defaultColWidth="3.83203125" defaultRowHeight="20.25" customHeight="1"/>
  <cols>
    <col min="1" max="1" width="3.5" style="64" customWidth="1"/>
    <col min="2" max="2" width="10.6640625" style="65" customWidth="1"/>
    <col min="3" max="3" width="0.1640625" style="220" customWidth="1"/>
    <col min="4" max="4" width="6.83203125" style="65" hidden="1" customWidth="1"/>
    <col min="5" max="5" width="11.1640625" style="65" hidden="1" customWidth="1"/>
    <col min="6" max="6" width="8.6640625" style="64" customWidth="1"/>
    <col min="7" max="7" width="15.33203125" style="64" customWidth="1"/>
    <col min="8" max="8" width="10.6640625" style="64" customWidth="1"/>
    <col min="9" max="9" width="10.6640625" style="65" customWidth="1"/>
    <col min="10" max="17" width="1.83203125" style="65" customWidth="1"/>
    <col min="18" max="89" width="1.83203125" style="64" customWidth="1"/>
    <col min="90" max="91" width="4.33203125" style="64" customWidth="1"/>
    <col min="92" max="92" width="4.33203125" style="221" customWidth="1"/>
    <col min="93" max="93" width="4.33203125" style="64" customWidth="1"/>
    <col min="94" max="95" width="8.6640625" style="64" customWidth="1"/>
    <col min="96" max="96" width="8.6640625" style="69" customWidth="1"/>
    <col min="97" max="97" width="12.6640625" style="69" customWidth="1"/>
    <col min="98" max="98" width="7.1640625" style="69" customWidth="1"/>
    <col min="99" max="99" width="7.1640625" style="64" customWidth="1"/>
    <col min="100" max="101" width="3.83203125" style="64" customWidth="1"/>
    <col min="102" max="16384" width="3.83203125" style="73"/>
  </cols>
  <sheetData>
    <row r="1" spans="1:106" ht="36" customHeight="1">
      <c r="I1" s="1550" t="str">
        <f>ﾃﾞｰﾀ入力!B4</f>
        <v>新宿三丁目</v>
      </c>
      <c r="J1" s="1550"/>
      <c r="K1" s="1550"/>
      <c r="L1" s="1550"/>
      <c r="M1" s="1550"/>
      <c r="N1" s="1550"/>
      <c r="O1" s="1550"/>
      <c r="P1" s="1550"/>
      <c r="Q1" s="1550"/>
      <c r="R1" s="1550"/>
      <c r="S1" s="1550"/>
      <c r="T1" s="1551" t="s">
        <v>139</v>
      </c>
      <c r="U1" s="1551"/>
      <c r="V1" s="1551"/>
      <c r="W1" s="1551"/>
      <c r="X1" s="222"/>
      <c r="AA1" s="1546" t="s">
        <v>202</v>
      </c>
      <c r="AB1" s="1546"/>
      <c r="AC1" s="1546"/>
      <c r="AD1" s="1546"/>
      <c r="AE1" s="1546"/>
      <c r="AF1" s="1546"/>
      <c r="AG1" s="1546"/>
      <c r="AH1" s="1546"/>
      <c r="AI1" s="1546"/>
      <c r="AJ1" s="1546"/>
      <c r="AK1" s="1546"/>
      <c r="AL1" s="1560" t="str">
        <f>CHOOSE(BY1,ﾃﾞｰﾀ入力!U4,ﾃﾞｰﾀ入力!U5,ﾃﾞｰﾀ入力!U6,ﾃﾞｰﾀ入力!U7,ﾃﾞｰﾀ入力!U8,ﾃﾞｰﾀ入力!U9)</f>
        <v>金</v>
      </c>
      <c r="AM1" s="1560"/>
      <c r="AN1" s="1560"/>
      <c r="AO1" s="1560"/>
      <c r="AP1" s="1546" t="s">
        <v>148</v>
      </c>
      <c r="AQ1" s="1546"/>
      <c r="AR1" s="1546"/>
      <c r="AS1" s="1546"/>
      <c r="AT1" s="223"/>
      <c r="AU1" s="223"/>
      <c r="AV1" s="223"/>
      <c r="AW1" s="223"/>
      <c r="AX1" s="1525"/>
      <c r="AY1" s="1525"/>
      <c r="AZ1" s="1525"/>
      <c r="BA1" s="1525"/>
      <c r="BB1" s="1526"/>
      <c r="BC1" s="1526"/>
      <c r="BD1" s="1526"/>
      <c r="BE1" s="1526"/>
      <c r="BF1" s="1526"/>
      <c r="BG1" s="1526"/>
      <c r="BH1" s="1526"/>
      <c r="BI1" s="1526"/>
      <c r="BJ1" s="223"/>
      <c r="BK1" s="223"/>
      <c r="BL1" s="223"/>
      <c r="BM1" s="223"/>
      <c r="BN1" s="223"/>
      <c r="BO1" s="223"/>
      <c r="BP1" s="223"/>
      <c r="BQ1" s="223"/>
      <c r="BR1" s="1125" t="s">
        <v>148</v>
      </c>
      <c r="BS1" s="1125"/>
      <c r="BT1" s="1125"/>
      <c r="BU1" s="1125"/>
      <c r="BV1" s="1125"/>
      <c r="BW1" s="1125"/>
      <c r="BX1" s="1125"/>
      <c r="BY1" s="1124">
        <v>3</v>
      </c>
      <c r="BZ1" s="1124"/>
      <c r="CA1" s="1124"/>
      <c r="CB1" s="1124"/>
      <c r="CC1" s="1124"/>
      <c r="CF1" s="69"/>
      <c r="CG1" s="69"/>
      <c r="CH1" s="69"/>
      <c r="CL1" s="73"/>
      <c r="CM1" s="73"/>
      <c r="CN1" s="73"/>
      <c r="CO1" s="73"/>
      <c r="CP1" s="73"/>
      <c r="CQ1" s="73"/>
      <c r="CR1" s="73"/>
      <c r="CS1" s="73"/>
      <c r="CT1" s="73"/>
      <c r="CU1" s="73"/>
      <c r="CV1" s="73"/>
      <c r="CW1" s="73"/>
    </row>
    <row r="2" spans="1:106" ht="20.25" customHeight="1">
      <c r="B2" s="224"/>
      <c r="G2" s="225"/>
      <c r="H2" s="226"/>
      <c r="I2" s="227"/>
      <c r="J2" s="228">
        <v>0.20833333333333334</v>
      </c>
      <c r="K2" s="229"/>
      <c r="L2" s="229"/>
      <c r="M2" s="230"/>
      <c r="N2" s="231">
        <v>0.25</v>
      </c>
      <c r="O2" s="232"/>
      <c r="P2" s="232"/>
      <c r="Q2" s="233"/>
      <c r="R2" s="234" t="s">
        <v>149</v>
      </c>
      <c r="S2" s="232"/>
      <c r="T2" s="235"/>
      <c r="U2" s="236"/>
      <c r="V2" s="234" t="s">
        <v>150</v>
      </c>
      <c r="W2" s="232"/>
      <c r="X2" s="233"/>
      <c r="Y2" s="232"/>
      <c r="Z2" s="234" t="s">
        <v>151</v>
      </c>
      <c r="AA2" s="232"/>
      <c r="AB2" s="233"/>
      <c r="AC2" s="232"/>
      <c r="AD2" s="234" t="s">
        <v>152</v>
      </c>
      <c r="AE2" s="232"/>
      <c r="AF2" s="233"/>
      <c r="AG2" s="232"/>
      <c r="AH2" s="234" t="s">
        <v>153</v>
      </c>
      <c r="AI2" s="232"/>
      <c r="AJ2" s="233"/>
      <c r="AK2" s="232"/>
      <c r="AL2" s="234" t="s">
        <v>154</v>
      </c>
      <c r="AM2" s="232"/>
      <c r="AN2" s="233"/>
      <c r="AO2" s="232"/>
      <c r="AP2" s="234" t="s">
        <v>155</v>
      </c>
      <c r="AQ2" s="232"/>
      <c r="AR2" s="233"/>
      <c r="AS2" s="232"/>
      <c r="AT2" s="234" t="s">
        <v>156</v>
      </c>
      <c r="AU2" s="232"/>
      <c r="AV2" s="233"/>
      <c r="AW2" s="232"/>
      <c r="AX2" s="234" t="s">
        <v>157</v>
      </c>
      <c r="AY2" s="232"/>
      <c r="AZ2" s="233"/>
      <c r="BA2" s="232"/>
      <c r="BB2" s="234" t="s">
        <v>158</v>
      </c>
      <c r="BC2" s="232"/>
      <c r="BD2" s="233"/>
      <c r="BE2" s="232"/>
      <c r="BF2" s="234" t="s">
        <v>159</v>
      </c>
      <c r="BG2" s="232"/>
      <c r="BH2" s="233"/>
      <c r="BI2" s="232"/>
      <c r="BJ2" s="234" t="s">
        <v>160</v>
      </c>
      <c r="BK2" s="232"/>
      <c r="BL2" s="233"/>
      <c r="BM2" s="232"/>
      <c r="BN2" s="234" t="s">
        <v>161</v>
      </c>
      <c r="BO2" s="232"/>
      <c r="BP2" s="233"/>
      <c r="BQ2" s="232"/>
      <c r="BR2" s="234" t="s">
        <v>162</v>
      </c>
      <c r="BS2" s="232"/>
      <c r="BT2" s="233"/>
      <c r="BU2" s="232"/>
      <c r="BV2" s="234" t="s">
        <v>163</v>
      </c>
      <c r="BW2" s="232"/>
      <c r="BX2" s="233"/>
      <c r="BY2" s="232"/>
      <c r="BZ2" s="234" t="s">
        <v>164</v>
      </c>
      <c r="CA2" s="232"/>
      <c r="CB2" s="233"/>
      <c r="CC2" s="232"/>
      <c r="CD2" s="234" t="s">
        <v>165</v>
      </c>
      <c r="CE2" s="232"/>
      <c r="CF2" s="233"/>
      <c r="CG2" s="233"/>
      <c r="CH2" s="232" t="s">
        <v>166</v>
      </c>
      <c r="CI2" s="232"/>
      <c r="CJ2" s="232"/>
      <c r="CK2" s="237"/>
      <c r="CL2" s="1213"/>
      <c r="CM2" s="1214"/>
      <c r="CN2" s="64"/>
      <c r="CR2" s="221"/>
      <c r="CS2" s="64"/>
      <c r="CT2" s="64"/>
      <c r="CV2" s="69"/>
      <c r="CW2" s="69"/>
      <c r="CX2" s="69"/>
      <c r="CY2" s="64"/>
      <c r="CZ2" s="64"/>
      <c r="DA2" s="64"/>
    </row>
    <row r="3" spans="1:106" ht="20.25" customHeight="1">
      <c r="G3" s="1231" t="s">
        <v>167</v>
      </c>
      <c r="H3" s="1232"/>
      <c r="I3" s="239" t="s">
        <v>168</v>
      </c>
      <c r="J3" s="1253">
        <f>CHOOSE(BY1,ﾃﾞｰﾀ入力!X4,ﾃﾞｰﾀ入力!X5,ﾃﾞｰﾀ入力!X6,ﾃﾞｰﾀ入力!X7,ﾃﾞｰﾀ入力!X8,ﾃﾞｰﾀ入力!X9)</f>
        <v>0</v>
      </c>
      <c r="K3" s="1254"/>
      <c r="L3" s="1254"/>
      <c r="M3" s="1255"/>
      <c r="N3" s="1217">
        <f>CHOOSE($BY$1,ﾃﾞｰﾀ入力!Y$4,ﾃﾞｰﾀ入力!Y$5,ﾃﾞｰﾀ入力!Y$6,ﾃﾞｰﾀ入力!Y$7,ﾃﾞｰﾀ入力!Y$8,ﾃﾞｰﾀ入力!Y$9)</f>
        <v>0</v>
      </c>
      <c r="O3" s="1217"/>
      <c r="P3" s="1217"/>
      <c r="Q3" s="1217"/>
      <c r="R3" s="1217">
        <f>CHOOSE($BY$1,ﾃﾞｰﾀ入力!Z$4,ﾃﾞｰﾀ入力!Z$5,ﾃﾞｰﾀ入力!Z$6,ﾃﾞｰﾀ入力!Z$7,ﾃﾞｰﾀ入力!Z$8,ﾃﾞｰﾀ入力!Z$9)</f>
        <v>0</v>
      </c>
      <c r="S3" s="1217"/>
      <c r="T3" s="1217"/>
      <c r="U3" s="1217"/>
      <c r="V3" s="1217">
        <f>CHOOSE($BY$1,ﾃﾞｰﾀ入力!AA$4,ﾃﾞｰﾀ入力!AA$5,ﾃﾞｰﾀ入力!AA$6,ﾃﾞｰﾀ入力!AA$7,ﾃﾞｰﾀ入力!AA$8,ﾃﾞｰﾀ入力!AA$9)</f>
        <v>6</v>
      </c>
      <c r="W3" s="1217"/>
      <c r="X3" s="1217"/>
      <c r="Y3" s="1217"/>
      <c r="Z3" s="1217">
        <f>CHOOSE($BY$1,ﾃﾞｰﾀ入力!AB$4,ﾃﾞｰﾀ入力!AB$5,ﾃﾞｰﾀ入力!AB$6,ﾃﾞｰﾀ入力!AB$7,ﾃﾞｰﾀ入力!AB$8,ﾃﾞｰﾀ入力!AB$9)</f>
        <v>10</v>
      </c>
      <c r="AA3" s="1217"/>
      <c r="AB3" s="1217"/>
      <c r="AC3" s="1217"/>
      <c r="AD3" s="1217">
        <f>CHOOSE($BY$1,ﾃﾞｰﾀ入力!AC$4,ﾃﾞｰﾀ入力!AC$5,ﾃﾞｰﾀ入力!AC$6,ﾃﾞｰﾀ入力!AC$7,ﾃﾞｰﾀ入力!AC$8,ﾃﾞｰﾀ入力!AC$9)</f>
        <v>14</v>
      </c>
      <c r="AE3" s="1217"/>
      <c r="AF3" s="1217"/>
      <c r="AG3" s="1217"/>
      <c r="AH3" s="1217">
        <f>CHOOSE($BY$1,ﾃﾞｰﾀ入力!AD$4,ﾃﾞｰﾀ入力!AD$5,ﾃﾞｰﾀ入力!AD$6,ﾃﾞｰﾀ入力!AD$7,ﾃﾞｰﾀ入力!AD$8,ﾃﾞｰﾀ入力!AD$9)</f>
        <v>20</v>
      </c>
      <c r="AI3" s="1217"/>
      <c r="AJ3" s="1217"/>
      <c r="AK3" s="1217"/>
      <c r="AL3" s="1217">
        <f>CHOOSE($BY$1,ﾃﾞｰﾀ入力!AE$4,ﾃﾞｰﾀ入力!AE$5,ﾃﾞｰﾀ入力!AE$6,ﾃﾞｰﾀ入力!AE$7,ﾃﾞｰﾀ入力!AE$8,ﾃﾞｰﾀ入力!AE$9)</f>
        <v>34</v>
      </c>
      <c r="AM3" s="1217"/>
      <c r="AN3" s="1217"/>
      <c r="AO3" s="1217"/>
      <c r="AP3" s="1217">
        <f>CHOOSE($BY$1,ﾃﾞｰﾀ入力!AF$4,ﾃﾞｰﾀ入力!AF$5,ﾃﾞｰﾀ入力!AF$6,ﾃﾞｰﾀ入力!AF$7,ﾃﾞｰﾀ入力!AF$8,ﾃﾞｰﾀ入力!AF$9)</f>
        <v>24</v>
      </c>
      <c r="AQ3" s="1217"/>
      <c r="AR3" s="1217"/>
      <c r="AS3" s="1217"/>
      <c r="AT3" s="1217">
        <f>CHOOSE($BY$1,ﾃﾞｰﾀ入力!AG$4,ﾃﾞｰﾀ入力!AG$5,ﾃﾞｰﾀ入力!AG$6,ﾃﾞｰﾀ入力!AG$7,ﾃﾞｰﾀ入力!AG$8,ﾃﾞｰﾀ入力!AG$9)</f>
        <v>31</v>
      </c>
      <c r="AU3" s="1217"/>
      <c r="AV3" s="1217"/>
      <c r="AW3" s="1217"/>
      <c r="AX3" s="1217">
        <f>CHOOSE($BY$1,ﾃﾞｰﾀ入力!AH$4,ﾃﾞｰﾀ入力!AH$5,ﾃﾞｰﾀ入力!AH$6,ﾃﾞｰﾀ入力!AH$7,ﾃﾞｰﾀ入力!AH$8,ﾃﾞｰﾀ入力!AH$9)</f>
        <v>38</v>
      </c>
      <c r="AY3" s="1217"/>
      <c r="AZ3" s="1217"/>
      <c r="BA3" s="1217"/>
      <c r="BB3" s="1217">
        <f>CHOOSE($BY$1,ﾃﾞｰﾀ入力!AI$4,ﾃﾞｰﾀ入力!AI$5,ﾃﾞｰﾀ入力!AI$6,ﾃﾞｰﾀ入力!AI$7,ﾃﾞｰﾀ入力!AI$8,ﾃﾞｰﾀ入力!AI$9)</f>
        <v>26</v>
      </c>
      <c r="BC3" s="1217"/>
      <c r="BD3" s="1217"/>
      <c r="BE3" s="1217"/>
      <c r="BF3" s="1217">
        <f>CHOOSE($BY$1,ﾃﾞｰﾀ入力!AJ$4,ﾃﾞｰﾀ入力!AJ$5,ﾃﾞｰﾀ入力!AJ$6,ﾃﾞｰﾀ入力!AJ$7,ﾃﾞｰﾀ入力!AJ$8,ﾃﾞｰﾀ入力!AJ$9)</f>
        <v>27</v>
      </c>
      <c r="BG3" s="1217"/>
      <c r="BH3" s="1217"/>
      <c r="BI3" s="1217"/>
      <c r="BJ3" s="1217">
        <f>CHOOSE($BY$1,ﾃﾞｰﾀ入力!AK$4,ﾃﾞｰﾀ入力!AK$5,ﾃﾞｰﾀ入力!AK$6,ﾃﾞｰﾀ入力!AK$7,ﾃﾞｰﾀ入力!AK$8,ﾃﾞｰﾀ入力!AK$9)</f>
        <v>17</v>
      </c>
      <c r="BK3" s="1217"/>
      <c r="BL3" s="1217"/>
      <c r="BM3" s="1217"/>
      <c r="BN3" s="1217">
        <f>CHOOSE($BY$1,ﾃﾞｰﾀ入力!AL$4,ﾃﾞｰﾀ入力!AL$5,ﾃﾞｰﾀ入力!AL$6,ﾃﾞｰﾀ入力!AL$7,ﾃﾞｰﾀ入力!AL$8,ﾃﾞｰﾀ入力!AL$9)</f>
        <v>20</v>
      </c>
      <c r="BO3" s="1217"/>
      <c r="BP3" s="1217"/>
      <c r="BQ3" s="1217"/>
      <c r="BR3" s="1217">
        <f>CHOOSE($BY$1,ﾃﾞｰﾀ入力!AM$4,ﾃﾞｰﾀ入力!AM$5,ﾃﾞｰﾀ入力!AM$6,ﾃﾞｰﾀ入力!AM$7,ﾃﾞｰﾀ入力!AM$8,ﾃﾞｰﾀ入力!AM$9)</f>
        <v>19</v>
      </c>
      <c r="BS3" s="1217"/>
      <c r="BT3" s="1217"/>
      <c r="BU3" s="1217"/>
      <c r="BV3" s="1217">
        <f>CHOOSE($BY$1,ﾃﾞｰﾀ入力!AN$4,ﾃﾞｰﾀ入力!AN$5,ﾃﾞｰﾀ入力!AN$6,ﾃﾞｰﾀ入力!AN$7,ﾃﾞｰﾀ入力!AN$8,ﾃﾞｰﾀ入力!AN$9)</f>
        <v>14</v>
      </c>
      <c r="BW3" s="1217"/>
      <c r="BX3" s="1217"/>
      <c r="BY3" s="1217"/>
      <c r="BZ3" s="1217">
        <f>CHOOSE($BY$1,ﾃﾞｰﾀ入力!AO$4,ﾃﾞｰﾀ入力!AO$5,ﾃﾞｰﾀ入力!AO$6,ﾃﾞｰﾀ入力!AO$7,ﾃﾞｰﾀ入力!AO$8,ﾃﾞｰﾀ入力!AO$9)</f>
        <v>0</v>
      </c>
      <c r="CA3" s="1217"/>
      <c r="CB3" s="1217"/>
      <c r="CC3" s="1217"/>
      <c r="CD3" s="1218">
        <f>CHOOSE($BY$1,ﾃﾞｰﾀ入力!AP$4,ﾃﾞｰﾀ入力!AP$5,ﾃﾞｰﾀ入力!AP$6,ﾃﾞｰﾀ入力!AP$7,ﾃﾞｰﾀ入力!AP$8,ﾃﾞｰﾀ入力!AP$9)</f>
        <v>0</v>
      </c>
      <c r="CE3" s="1218"/>
      <c r="CF3" s="1218"/>
      <c r="CG3" s="1218"/>
      <c r="CH3" s="1218">
        <f>CHOOSE($BY$1,ﾃﾞｰﾀ入力!AQ$4,ﾃﾞｰﾀ入力!AQ$5,ﾃﾞｰﾀ入力!AQ$6,ﾃﾞｰﾀ入力!AQ$7,ﾃﾞｰﾀ入力!AQ$8,ﾃﾞｰﾀ入力!AQ$9)</f>
        <v>0</v>
      </c>
      <c r="CI3" s="1218"/>
      <c r="CJ3" s="1218"/>
      <c r="CK3" s="1219"/>
      <c r="CL3" s="1215">
        <f>CHOOSE(BY1,ﾃﾞｰﾀ入力!V4,ﾃﾞｰﾀ入力!V5,ﾃﾞｰﾀ入力!V6,ﾃﾞｰﾀ入力!V7,ﾃﾞｰﾀ入力!V8,ﾃﾞｰﾀ入力!V9)</f>
        <v>300</v>
      </c>
      <c r="CM3" s="1216"/>
      <c r="CN3" s="64"/>
      <c r="CR3" s="221"/>
      <c r="CS3" s="64"/>
      <c r="CT3" s="64"/>
      <c r="CV3" s="69"/>
      <c r="CW3" s="69"/>
      <c r="CX3" s="69"/>
      <c r="CY3" s="64"/>
      <c r="CZ3" s="64"/>
      <c r="DA3" s="64"/>
    </row>
    <row r="4" spans="1:106" ht="20.25" customHeight="1">
      <c r="G4" s="1227"/>
      <c r="H4" s="1228"/>
      <c r="I4" s="240" t="s">
        <v>169</v>
      </c>
      <c r="J4" s="1126">
        <f>F4+J3</f>
        <v>0</v>
      </c>
      <c r="K4" s="1127"/>
      <c r="L4" s="1127"/>
      <c r="M4" s="1127"/>
      <c r="N4" s="1126">
        <f>J4+N3</f>
        <v>0</v>
      </c>
      <c r="O4" s="1127"/>
      <c r="P4" s="1127"/>
      <c r="Q4" s="1127"/>
      <c r="R4" s="1126">
        <f>N4+R3</f>
        <v>0</v>
      </c>
      <c r="S4" s="1127"/>
      <c r="T4" s="1127"/>
      <c r="U4" s="1127"/>
      <c r="V4" s="1126">
        <f>R4+V3</f>
        <v>6</v>
      </c>
      <c r="W4" s="1127"/>
      <c r="X4" s="1127"/>
      <c r="Y4" s="1127"/>
      <c r="Z4" s="1126">
        <f>V4+Z3</f>
        <v>16</v>
      </c>
      <c r="AA4" s="1127"/>
      <c r="AB4" s="1127"/>
      <c r="AC4" s="1127"/>
      <c r="AD4" s="1126">
        <f>Z4+AD3</f>
        <v>30</v>
      </c>
      <c r="AE4" s="1127"/>
      <c r="AF4" s="1127"/>
      <c r="AG4" s="1127"/>
      <c r="AH4" s="1126">
        <f>AD4+AH3</f>
        <v>50</v>
      </c>
      <c r="AI4" s="1127"/>
      <c r="AJ4" s="1127"/>
      <c r="AK4" s="1127"/>
      <c r="AL4" s="1126">
        <f>AH4+AL3</f>
        <v>84</v>
      </c>
      <c r="AM4" s="1127"/>
      <c r="AN4" s="1127"/>
      <c r="AO4" s="1127"/>
      <c r="AP4" s="1126">
        <f>AL4+AP3</f>
        <v>108</v>
      </c>
      <c r="AQ4" s="1127"/>
      <c r="AR4" s="1127"/>
      <c r="AS4" s="1127"/>
      <c r="AT4" s="1126">
        <f>AT3+AP4</f>
        <v>139</v>
      </c>
      <c r="AU4" s="1127"/>
      <c r="AV4" s="1127"/>
      <c r="AW4" s="1127"/>
      <c r="AX4" s="1126">
        <f>+AT4+AX3</f>
        <v>177</v>
      </c>
      <c r="AY4" s="1127"/>
      <c r="AZ4" s="1127"/>
      <c r="BA4" s="1127"/>
      <c r="BB4" s="1126">
        <f>AX4+BB3</f>
        <v>203</v>
      </c>
      <c r="BC4" s="1127"/>
      <c r="BD4" s="1127"/>
      <c r="BE4" s="1127"/>
      <c r="BF4" s="1126">
        <f>BB4+BF3</f>
        <v>230</v>
      </c>
      <c r="BG4" s="1127"/>
      <c r="BH4" s="1127"/>
      <c r="BI4" s="1127"/>
      <c r="BJ4" s="1126">
        <f>BF4+BJ3</f>
        <v>247</v>
      </c>
      <c r="BK4" s="1127"/>
      <c r="BL4" s="1127"/>
      <c r="BM4" s="1127"/>
      <c r="BN4" s="1126">
        <f>BJ4+BN3</f>
        <v>267</v>
      </c>
      <c r="BO4" s="1127"/>
      <c r="BP4" s="1127"/>
      <c r="BQ4" s="1127"/>
      <c r="BR4" s="1126">
        <f>BN4+BR3</f>
        <v>286</v>
      </c>
      <c r="BS4" s="1127"/>
      <c r="BT4" s="1127"/>
      <c r="BU4" s="1127"/>
      <c r="BV4" s="1126">
        <f>BR4+BV3</f>
        <v>300</v>
      </c>
      <c r="BW4" s="1127"/>
      <c r="BX4" s="1127"/>
      <c r="BY4" s="1127"/>
      <c r="BZ4" s="1126">
        <f>BV4+BZ3</f>
        <v>300</v>
      </c>
      <c r="CA4" s="1127"/>
      <c r="CB4" s="1127"/>
      <c r="CC4" s="1127"/>
      <c r="CD4" s="1139"/>
      <c r="CE4" s="1220"/>
      <c r="CF4" s="1220"/>
      <c r="CG4" s="1220"/>
      <c r="CH4" s="1139"/>
      <c r="CI4" s="1220"/>
      <c r="CJ4" s="1220"/>
      <c r="CK4" s="1221"/>
      <c r="CL4" s="1210"/>
      <c r="CM4" s="1211"/>
      <c r="CN4" s="64"/>
      <c r="CR4" s="221"/>
      <c r="CS4" s="64"/>
      <c r="CT4" s="64"/>
      <c r="CV4" s="69"/>
      <c r="CW4" s="69"/>
      <c r="CX4" s="69"/>
      <c r="CY4" s="64"/>
      <c r="CZ4" s="64"/>
      <c r="DA4" s="64"/>
    </row>
    <row r="5" spans="1:106" ht="20.25" customHeight="1">
      <c r="G5" s="1227" t="s">
        <v>170</v>
      </c>
      <c r="H5" s="1228"/>
      <c r="I5" s="241" t="s">
        <v>171</v>
      </c>
      <c r="J5" s="1239"/>
      <c r="K5" s="1240"/>
      <c r="L5" s="1240"/>
      <c r="M5" s="1241"/>
      <c r="N5" s="1126"/>
      <c r="O5" s="1126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126"/>
      <c r="AK5" s="1126"/>
      <c r="AL5" s="1126"/>
      <c r="AM5" s="1126"/>
      <c r="AN5" s="1126"/>
      <c r="AO5" s="1126"/>
      <c r="AP5" s="1126"/>
      <c r="AQ5" s="1126"/>
      <c r="AR5" s="1126"/>
      <c r="AS5" s="1126"/>
      <c r="AT5" s="1126"/>
      <c r="AU5" s="1126"/>
      <c r="AV5" s="1126"/>
      <c r="AW5" s="1126"/>
      <c r="AX5" s="1126"/>
      <c r="AY5" s="1126"/>
      <c r="AZ5" s="1126"/>
      <c r="BA5" s="1126"/>
      <c r="BB5" s="1126"/>
      <c r="BC5" s="1126"/>
      <c r="BD5" s="1126"/>
      <c r="BE5" s="1126"/>
      <c r="BF5" s="1126"/>
      <c r="BG5" s="1126"/>
      <c r="BH5" s="1126"/>
      <c r="BI5" s="1126"/>
      <c r="BJ5" s="1126"/>
      <c r="BK5" s="1126"/>
      <c r="BL5" s="1126"/>
      <c r="BM5" s="1126"/>
      <c r="BN5" s="1126"/>
      <c r="BO5" s="1126"/>
      <c r="BP5" s="1126"/>
      <c r="BQ5" s="1126"/>
      <c r="BR5" s="1126"/>
      <c r="BS5" s="1126"/>
      <c r="BT5" s="1126"/>
      <c r="BU5" s="1126"/>
      <c r="BV5" s="1126"/>
      <c r="BW5" s="1126"/>
      <c r="BX5" s="1126"/>
      <c r="BY5" s="1126"/>
      <c r="BZ5" s="1126"/>
      <c r="CA5" s="1126"/>
      <c r="CB5" s="1126"/>
      <c r="CC5" s="1126"/>
      <c r="CD5" s="1139"/>
      <c r="CE5" s="1139"/>
      <c r="CF5" s="1139"/>
      <c r="CG5" s="1139"/>
      <c r="CH5" s="1139"/>
      <c r="CI5" s="1139"/>
      <c r="CJ5" s="1139"/>
      <c r="CK5" s="1212"/>
      <c r="CL5" s="1210">
        <f t="shared" ref="CL5:CL11" si="0">SUM(N5:CK5)</f>
        <v>0</v>
      </c>
      <c r="CM5" s="1211"/>
      <c r="CN5" s="64"/>
      <c r="CR5" s="221"/>
      <c r="CS5" s="64"/>
      <c r="CT5" s="64"/>
      <c r="CV5" s="69"/>
      <c r="CW5" s="69"/>
      <c r="CX5" s="69"/>
      <c r="CY5" s="64"/>
      <c r="CZ5" s="64"/>
      <c r="DA5" s="64"/>
    </row>
    <row r="6" spans="1:106" ht="20.25" customHeight="1">
      <c r="G6" s="1229"/>
      <c r="H6" s="1230"/>
      <c r="I6" s="242" t="s">
        <v>169</v>
      </c>
      <c r="J6" s="1242"/>
      <c r="K6" s="1243"/>
      <c r="L6" s="1243"/>
      <c r="M6" s="1244"/>
      <c r="N6" s="1131"/>
      <c r="O6" s="1131"/>
      <c r="P6" s="1131"/>
      <c r="Q6" s="1131"/>
      <c r="R6" s="1131"/>
      <c r="S6" s="1131"/>
      <c r="T6" s="1131"/>
      <c r="U6" s="1131"/>
      <c r="V6" s="1131"/>
      <c r="W6" s="1131"/>
      <c r="X6" s="1131"/>
      <c r="Y6" s="1131"/>
      <c r="Z6" s="1131"/>
      <c r="AA6" s="1131"/>
      <c r="AB6" s="1131"/>
      <c r="AC6" s="1131"/>
      <c r="AD6" s="1131"/>
      <c r="AE6" s="1131"/>
      <c r="AF6" s="1131"/>
      <c r="AG6" s="1131"/>
      <c r="AH6" s="1131"/>
      <c r="AI6" s="1131"/>
      <c r="AJ6" s="1131"/>
      <c r="AK6" s="1131"/>
      <c r="AL6" s="1131"/>
      <c r="AM6" s="1131"/>
      <c r="AN6" s="1131"/>
      <c r="AO6" s="1131"/>
      <c r="AP6" s="1131"/>
      <c r="AQ6" s="1131"/>
      <c r="AR6" s="1131"/>
      <c r="AS6" s="1131"/>
      <c r="AT6" s="1131"/>
      <c r="AU6" s="1131"/>
      <c r="AV6" s="1131"/>
      <c r="AW6" s="1131"/>
      <c r="AX6" s="1131"/>
      <c r="AY6" s="1131"/>
      <c r="AZ6" s="1131"/>
      <c r="BA6" s="1131"/>
      <c r="BB6" s="1131"/>
      <c r="BC6" s="1131"/>
      <c r="BD6" s="1131"/>
      <c r="BE6" s="1131"/>
      <c r="BF6" s="1131"/>
      <c r="BG6" s="1131"/>
      <c r="BH6" s="1131"/>
      <c r="BI6" s="1131"/>
      <c r="BJ6" s="1131"/>
      <c r="BK6" s="1131"/>
      <c r="BL6" s="1131"/>
      <c r="BM6" s="1131"/>
      <c r="BN6" s="1131"/>
      <c r="BO6" s="1131"/>
      <c r="BP6" s="1131"/>
      <c r="BQ6" s="1131"/>
      <c r="BR6" s="1131"/>
      <c r="BS6" s="1131"/>
      <c r="BT6" s="1131"/>
      <c r="BU6" s="1131"/>
      <c r="BV6" s="1131"/>
      <c r="BW6" s="1131"/>
      <c r="BX6" s="1131"/>
      <c r="BY6" s="1131"/>
      <c r="BZ6" s="1131"/>
      <c r="CA6" s="1131"/>
      <c r="CB6" s="1131"/>
      <c r="CC6" s="1131"/>
      <c r="CD6" s="1133"/>
      <c r="CE6" s="1133"/>
      <c r="CF6" s="1133"/>
      <c r="CG6" s="1133"/>
      <c r="CH6" s="1133"/>
      <c r="CI6" s="1133"/>
      <c r="CJ6" s="1133"/>
      <c r="CK6" s="1200"/>
      <c r="CL6" s="1256">
        <f t="shared" si="0"/>
        <v>0</v>
      </c>
      <c r="CM6" s="1257"/>
      <c r="CN6" s="64"/>
      <c r="CR6" s="221"/>
      <c r="CS6" s="64"/>
      <c r="CT6" s="64"/>
      <c r="CV6" s="69"/>
      <c r="CW6" s="69"/>
      <c r="CX6" s="69"/>
      <c r="CY6" s="64"/>
      <c r="CZ6" s="64"/>
      <c r="DA6" s="64"/>
    </row>
    <row r="7" spans="1:106" ht="20" customHeight="1">
      <c r="G7" s="1206" t="s">
        <v>172</v>
      </c>
      <c r="H7" s="1207"/>
      <c r="I7" s="243" t="s">
        <v>168</v>
      </c>
      <c r="J7" s="1250">
        <f>IF(J3=0,0,LOOKUP(J3,ﾃﾞｰﾀ入力!$AU$12:$AU$32,ﾃﾞｰﾀ入力!$AV$12:$AV$32))</f>
        <v>0</v>
      </c>
      <c r="K7" s="1251"/>
      <c r="L7" s="1251"/>
      <c r="M7" s="1252"/>
      <c r="N7" s="1130">
        <f>IF(N3=0,0,LOOKUP(N3,ﾃﾞｰﾀ入力!$AU$12:$AU$32,ﾃﾞｰﾀ入力!$AV$12:$AV$32))</f>
        <v>0</v>
      </c>
      <c r="O7" s="1130"/>
      <c r="P7" s="1130"/>
      <c r="Q7" s="1130"/>
      <c r="R7" s="1130">
        <f>IF(R3=0,0,LOOKUP(R3,ﾃﾞｰﾀ入力!$AU$12:$AU$32,ﾃﾞｰﾀ入力!$AV$12:$AV$32))</f>
        <v>0</v>
      </c>
      <c r="S7" s="1130"/>
      <c r="T7" s="1130"/>
      <c r="U7" s="1130"/>
      <c r="V7" s="1130">
        <f>IF(V3=0,0,LOOKUP(V3,ﾃﾞｰﾀ入力!$AU$12:$AU$32,ﾃﾞｰﾀ入力!$AV$12:$AV$32))</f>
        <v>2</v>
      </c>
      <c r="W7" s="1130"/>
      <c r="X7" s="1130"/>
      <c r="Y7" s="1130"/>
      <c r="Z7" s="1130">
        <f>IF(Z3=0,0,LOOKUP(Z3,ﾃﾞｰﾀ入力!$AU$12:$AU$32,ﾃﾞｰﾀ入力!$AV$12:$AV$32))</f>
        <v>2</v>
      </c>
      <c r="AA7" s="1130"/>
      <c r="AB7" s="1130"/>
      <c r="AC7" s="1130"/>
      <c r="AD7" s="1130">
        <f>IF(AD3=0,0,LOOKUP(AD3,ﾃﾞｰﾀ入力!$AU$12:$AU$32,ﾃﾞｰﾀ入力!$AV$12:$AV$32))</f>
        <v>2</v>
      </c>
      <c r="AE7" s="1130"/>
      <c r="AF7" s="1130"/>
      <c r="AG7" s="1130"/>
      <c r="AH7" s="1130">
        <f>IF(AH3=0,0,LOOKUP(AH3,ﾃﾞｰﾀ入力!$AU$12:$AU$32,ﾃﾞｰﾀ入力!$AV$12:$AV$32))</f>
        <v>3</v>
      </c>
      <c r="AI7" s="1130"/>
      <c r="AJ7" s="1130"/>
      <c r="AK7" s="1130"/>
      <c r="AL7" s="1130">
        <f>IF(AL3=0,0,LOOKUP(AL3,ﾃﾞｰﾀ入力!$AU$12:$AU$32,ﾃﾞｰﾀ入力!$AV$12:$AV$32))</f>
        <v>4</v>
      </c>
      <c r="AM7" s="1130"/>
      <c r="AN7" s="1130"/>
      <c r="AO7" s="1130"/>
      <c r="AP7" s="1130">
        <f>IF(AP3=0,0,LOOKUP(AP3,ﾃﾞｰﾀ入力!$AU$12:$AU$32,ﾃﾞｰﾀ入力!$AV$12:$AV$32))</f>
        <v>3</v>
      </c>
      <c r="AQ7" s="1130"/>
      <c r="AR7" s="1130"/>
      <c r="AS7" s="1130"/>
      <c r="AT7" s="1130">
        <f>IF(AT3=0,0,LOOKUP(AT3,ﾃﾞｰﾀ入力!$AU$12:$AU$32,ﾃﾞｰﾀ入力!$AV$12:$AV$32))</f>
        <v>4</v>
      </c>
      <c r="AU7" s="1130"/>
      <c r="AV7" s="1130"/>
      <c r="AW7" s="1130"/>
      <c r="AX7" s="1130">
        <f>IF(AX3=0,0,LOOKUP(AX3,ﾃﾞｰﾀ入力!$AU$12:$AU$32,ﾃﾞｰﾀ入力!$AV$12:$AV$32))</f>
        <v>5</v>
      </c>
      <c r="AY7" s="1130"/>
      <c r="AZ7" s="1130"/>
      <c r="BA7" s="1130"/>
      <c r="BB7" s="1130">
        <f>IF(BB3=0,0,LOOKUP(BB3,ﾃﾞｰﾀ入力!$AU$12:$AU$32,ﾃﾞｰﾀ入力!$AV$12:$AV$32))</f>
        <v>4</v>
      </c>
      <c r="BC7" s="1130"/>
      <c r="BD7" s="1130"/>
      <c r="BE7" s="1130"/>
      <c r="BF7" s="1130">
        <f>IF(BF3=0,0,LOOKUP(BF3,ﾃﾞｰﾀ入力!$AU$12:$AU$32,ﾃﾞｰﾀ入力!$AV$12:$AV$32))</f>
        <v>4</v>
      </c>
      <c r="BG7" s="1130"/>
      <c r="BH7" s="1130"/>
      <c r="BI7" s="1130"/>
      <c r="BJ7" s="1130">
        <f>IF(BJ3=0,0,LOOKUP(BJ3,ﾃﾞｰﾀ入力!$AU$12:$AU$32,ﾃﾞｰﾀ入力!$AV$12:$AV$32))</f>
        <v>2</v>
      </c>
      <c r="BK7" s="1130"/>
      <c r="BL7" s="1130"/>
      <c r="BM7" s="1130"/>
      <c r="BN7" s="1130">
        <f>IF(BN3=0,0,LOOKUP(BN3,ﾃﾞｰﾀ入力!$AU$12:$AU$32,ﾃﾞｰﾀ入力!$AV$12:$AV$32))</f>
        <v>3</v>
      </c>
      <c r="BO7" s="1130"/>
      <c r="BP7" s="1130"/>
      <c r="BQ7" s="1130"/>
      <c r="BR7" s="1130">
        <f>IF(BR3=0,0,LOOKUP(BR3,ﾃﾞｰﾀ入力!$AU$12:$AU$32,ﾃﾞｰﾀ入力!$AV$12:$AV$32))</f>
        <v>2</v>
      </c>
      <c r="BS7" s="1130"/>
      <c r="BT7" s="1130"/>
      <c r="BU7" s="1130"/>
      <c r="BV7" s="1130">
        <f>IF(BV3=0,0,LOOKUP(BV3,ﾃﾞｰﾀ入力!$AU$12:$AU$32,ﾃﾞｰﾀ入力!$AV$12:$AV$32))</f>
        <v>2</v>
      </c>
      <c r="BW7" s="1130"/>
      <c r="BX7" s="1130"/>
      <c r="BY7" s="1130"/>
      <c r="BZ7" s="1130">
        <f>IF(BZ3=0,0,LOOKUP(BZ3,ﾃﾞｰﾀ入力!$AU$12:$AU$32,ﾃﾞｰﾀ入力!$AV$12:$AV$32))</f>
        <v>0</v>
      </c>
      <c r="CA7" s="1130"/>
      <c r="CB7" s="1130"/>
      <c r="CC7" s="1130"/>
      <c r="CD7" s="1201">
        <f>IF(CD3=0,0,LOOKUP(CD3,ﾃﾞｰﾀ入力!$AU$12:$AU$32,ﾃﾞｰﾀ入力!$AV$12:$AV$32))</f>
        <v>0</v>
      </c>
      <c r="CE7" s="1201"/>
      <c r="CF7" s="1201"/>
      <c r="CG7" s="1201"/>
      <c r="CH7" s="1201">
        <f>IF(CH3=0,0,LOOKUP(CH3,ﾃﾞｰﾀ入力!$AU$12:$AU$32,ﾃﾞｰﾀ入力!$AV$12:$AV$32))</f>
        <v>0</v>
      </c>
      <c r="CI7" s="1201"/>
      <c r="CJ7" s="1201"/>
      <c r="CK7" s="1202"/>
      <c r="CL7" s="1134">
        <f t="shared" si="0"/>
        <v>42</v>
      </c>
      <c r="CM7" s="1135"/>
      <c r="CN7" s="64"/>
      <c r="CR7" s="221"/>
      <c r="CS7" s="64"/>
      <c r="CT7" s="64"/>
      <c r="CV7" s="69"/>
      <c r="CW7" s="69"/>
      <c r="CX7" s="69"/>
      <c r="CY7" s="64"/>
      <c r="CZ7" s="64"/>
      <c r="DA7" s="64"/>
    </row>
    <row r="8" spans="1:106" ht="20" customHeight="1">
      <c r="G8" s="1208" t="s">
        <v>173</v>
      </c>
      <c r="H8" s="1209"/>
      <c r="I8" s="244" t="s">
        <v>168</v>
      </c>
      <c r="J8" s="1536"/>
      <c r="K8" s="1537"/>
      <c r="L8" s="1537"/>
      <c r="M8" s="1538"/>
      <c r="N8" s="1527"/>
      <c r="O8" s="1527"/>
      <c r="P8" s="1527"/>
      <c r="Q8" s="1527"/>
      <c r="R8" s="1527"/>
      <c r="S8" s="1527"/>
      <c r="T8" s="1527"/>
      <c r="U8" s="1527"/>
      <c r="V8" s="1527"/>
      <c r="W8" s="1527"/>
      <c r="X8" s="1527"/>
      <c r="Y8" s="1527"/>
      <c r="Z8" s="1527"/>
      <c r="AA8" s="1527"/>
      <c r="AB8" s="1527"/>
      <c r="AC8" s="1527"/>
      <c r="AD8" s="1527"/>
      <c r="AE8" s="1527"/>
      <c r="AF8" s="1527"/>
      <c r="AG8" s="1527"/>
      <c r="AH8" s="1527"/>
      <c r="AI8" s="1527"/>
      <c r="AJ8" s="1527"/>
      <c r="AK8" s="1527"/>
      <c r="AL8" s="1527"/>
      <c r="AM8" s="1527"/>
      <c r="AN8" s="1527"/>
      <c r="AO8" s="1527"/>
      <c r="AP8" s="1527"/>
      <c r="AQ8" s="1527"/>
      <c r="AR8" s="1527"/>
      <c r="AS8" s="1527"/>
      <c r="AT8" s="1527"/>
      <c r="AU8" s="1527"/>
      <c r="AV8" s="1527"/>
      <c r="AW8" s="1527"/>
      <c r="AX8" s="1527"/>
      <c r="AY8" s="1527"/>
      <c r="AZ8" s="1527"/>
      <c r="BA8" s="1527"/>
      <c r="BB8" s="1527"/>
      <c r="BC8" s="1527"/>
      <c r="BD8" s="1527"/>
      <c r="BE8" s="1527"/>
      <c r="BF8" s="1527"/>
      <c r="BG8" s="1527"/>
      <c r="BH8" s="1527"/>
      <c r="BI8" s="1527"/>
      <c r="BJ8" s="1527"/>
      <c r="BK8" s="1527"/>
      <c r="BL8" s="1527"/>
      <c r="BM8" s="1527"/>
      <c r="BN8" s="1527"/>
      <c r="BO8" s="1527"/>
      <c r="BP8" s="1527"/>
      <c r="BQ8" s="1527"/>
      <c r="BR8" s="1527"/>
      <c r="BS8" s="1527"/>
      <c r="BT8" s="1527"/>
      <c r="BU8" s="1527"/>
      <c r="BV8" s="1527"/>
      <c r="BW8" s="1527"/>
      <c r="BX8" s="1527"/>
      <c r="BY8" s="1527"/>
      <c r="BZ8" s="1527"/>
      <c r="CA8" s="1527"/>
      <c r="CB8" s="1527"/>
      <c r="CC8" s="1527"/>
      <c r="CD8" s="1527"/>
      <c r="CE8" s="1527"/>
      <c r="CF8" s="1527"/>
      <c r="CG8" s="1527"/>
      <c r="CH8" s="1527"/>
      <c r="CI8" s="1527"/>
      <c r="CJ8" s="1527"/>
      <c r="CK8" s="1528"/>
      <c r="CL8" s="1136">
        <f t="shared" si="0"/>
        <v>0</v>
      </c>
      <c r="CM8" s="1137"/>
      <c r="CN8" s="64"/>
      <c r="CR8" s="221"/>
      <c r="CS8" s="64"/>
      <c r="CT8" s="64"/>
      <c r="CV8" s="69"/>
      <c r="CW8" s="69"/>
      <c r="CX8" s="69"/>
      <c r="CY8" s="64"/>
      <c r="CZ8" s="64"/>
      <c r="DA8" s="64"/>
    </row>
    <row r="9" spans="1:106" ht="20" customHeight="1">
      <c r="G9" s="1225" t="s">
        <v>174</v>
      </c>
      <c r="H9" s="1226"/>
      <c r="I9" s="241" t="s">
        <v>168</v>
      </c>
      <c r="J9" s="1536"/>
      <c r="K9" s="1537"/>
      <c r="L9" s="1537"/>
      <c r="M9" s="1538"/>
      <c r="N9" s="1527"/>
      <c r="O9" s="1527"/>
      <c r="P9" s="1527"/>
      <c r="Q9" s="1527"/>
      <c r="R9" s="1527"/>
      <c r="S9" s="1527"/>
      <c r="T9" s="1527"/>
      <c r="U9" s="1527"/>
      <c r="V9" s="1527"/>
      <c r="W9" s="1527"/>
      <c r="X9" s="1527"/>
      <c r="Y9" s="1527"/>
      <c r="Z9" s="1527"/>
      <c r="AA9" s="1527"/>
      <c r="AB9" s="1527"/>
      <c r="AC9" s="1527"/>
      <c r="AD9" s="1527"/>
      <c r="AE9" s="1527"/>
      <c r="AF9" s="1527"/>
      <c r="AG9" s="1527"/>
      <c r="AH9" s="1527"/>
      <c r="AI9" s="1527"/>
      <c r="AJ9" s="1527"/>
      <c r="AK9" s="1527"/>
      <c r="AL9" s="1527"/>
      <c r="AM9" s="1527"/>
      <c r="AN9" s="1527"/>
      <c r="AO9" s="1527"/>
      <c r="AP9" s="1527"/>
      <c r="AQ9" s="1527"/>
      <c r="AR9" s="1527"/>
      <c r="AS9" s="1527"/>
      <c r="AT9" s="1527"/>
      <c r="AU9" s="1527"/>
      <c r="AV9" s="1527"/>
      <c r="AW9" s="1527"/>
      <c r="AX9" s="1527"/>
      <c r="AY9" s="1527"/>
      <c r="AZ9" s="1527"/>
      <c r="BA9" s="1527"/>
      <c r="BB9" s="1527"/>
      <c r="BC9" s="1527"/>
      <c r="BD9" s="1527"/>
      <c r="BE9" s="1527"/>
      <c r="BF9" s="1527"/>
      <c r="BG9" s="1527"/>
      <c r="BH9" s="1527"/>
      <c r="BI9" s="1527"/>
      <c r="BJ9" s="1527"/>
      <c r="BK9" s="1527"/>
      <c r="BL9" s="1527"/>
      <c r="BM9" s="1527"/>
      <c r="BN9" s="1527"/>
      <c r="BO9" s="1527"/>
      <c r="BP9" s="1527"/>
      <c r="BQ9" s="1527"/>
      <c r="BR9" s="1527"/>
      <c r="BS9" s="1527"/>
      <c r="BT9" s="1527"/>
      <c r="BU9" s="1527"/>
      <c r="BV9" s="1527"/>
      <c r="BW9" s="1527"/>
      <c r="BX9" s="1527"/>
      <c r="BY9" s="1527"/>
      <c r="BZ9" s="1527"/>
      <c r="CA9" s="1527"/>
      <c r="CB9" s="1527"/>
      <c r="CC9" s="1527"/>
      <c r="CD9" s="1527"/>
      <c r="CE9" s="1527"/>
      <c r="CF9" s="1527"/>
      <c r="CG9" s="1527"/>
      <c r="CH9" s="1527"/>
      <c r="CI9" s="1527"/>
      <c r="CJ9" s="1527"/>
      <c r="CK9" s="1528"/>
      <c r="CL9" s="1136">
        <f t="shared" si="0"/>
        <v>0</v>
      </c>
      <c r="CM9" s="1137"/>
      <c r="CN9" s="64"/>
      <c r="CR9" s="221"/>
      <c r="CS9" s="64"/>
      <c r="CT9" s="64"/>
      <c r="CV9" s="69"/>
      <c r="CW9" s="69"/>
      <c r="CX9" s="69"/>
      <c r="CY9" s="64"/>
      <c r="CZ9" s="64"/>
      <c r="DA9" s="64"/>
    </row>
    <row r="10" spans="1:106" ht="20" customHeight="1">
      <c r="G10" s="1204" t="s">
        <v>175</v>
      </c>
      <c r="H10" s="1205"/>
      <c r="I10" s="245" t="s">
        <v>168</v>
      </c>
      <c r="J10" s="1547"/>
      <c r="K10" s="1548"/>
      <c r="L10" s="1548"/>
      <c r="M10" s="1549"/>
      <c r="N10" s="1535"/>
      <c r="O10" s="1535"/>
      <c r="P10" s="1535"/>
      <c r="Q10" s="1535"/>
      <c r="R10" s="1535"/>
      <c r="S10" s="1535"/>
      <c r="T10" s="1535"/>
      <c r="U10" s="1535"/>
      <c r="V10" s="1535"/>
      <c r="W10" s="1535"/>
      <c r="X10" s="1535"/>
      <c r="Y10" s="1535"/>
      <c r="Z10" s="1535"/>
      <c r="AA10" s="1535"/>
      <c r="AB10" s="1535"/>
      <c r="AC10" s="1535"/>
      <c r="AD10" s="1535"/>
      <c r="AE10" s="1535"/>
      <c r="AF10" s="1535"/>
      <c r="AG10" s="1535"/>
      <c r="AH10" s="1535"/>
      <c r="AI10" s="1535"/>
      <c r="AJ10" s="1535"/>
      <c r="AK10" s="1535"/>
      <c r="AL10" s="1535"/>
      <c r="AM10" s="1535"/>
      <c r="AN10" s="1535"/>
      <c r="AO10" s="1535"/>
      <c r="AP10" s="1535"/>
      <c r="AQ10" s="1535"/>
      <c r="AR10" s="1535"/>
      <c r="AS10" s="1535"/>
      <c r="AT10" s="1535"/>
      <c r="AU10" s="1535"/>
      <c r="AV10" s="1535"/>
      <c r="AW10" s="1535"/>
      <c r="AX10" s="1535"/>
      <c r="AY10" s="1535"/>
      <c r="AZ10" s="1535"/>
      <c r="BA10" s="1535"/>
      <c r="BB10" s="1535"/>
      <c r="BC10" s="1535"/>
      <c r="BD10" s="1535"/>
      <c r="BE10" s="1535"/>
      <c r="BF10" s="1535"/>
      <c r="BG10" s="1535"/>
      <c r="BH10" s="1535"/>
      <c r="BI10" s="1535"/>
      <c r="BJ10" s="1535"/>
      <c r="BK10" s="1535"/>
      <c r="BL10" s="1535"/>
      <c r="BM10" s="1535"/>
      <c r="BN10" s="1535"/>
      <c r="BO10" s="1535"/>
      <c r="BP10" s="1535"/>
      <c r="BQ10" s="1535"/>
      <c r="BR10" s="1535"/>
      <c r="BS10" s="1535"/>
      <c r="BT10" s="1535"/>
      <c r="BU10" s="1535"/>
      <c r="BV10" s="1535"/>
      <c r="BW10" s="1535"/>
      <c r="BX10" s="1535"/>
      <c r="BY10" s="1535"/>
      <c r="BZ10" s="1535"/>
      <c r="CA10" s="1535"/>
      <c r="CB10" s="1535"/>
      <c r="CC10" s="1535"/>
      <c r="CD10" s="1535"/>
      <c r="CE10" s="1535"/>
      <c r="CF10" s="1535"/>
      <c r="CG10" s="1535"/>
      <c r="CH10" s="1535"/>
      <c r="CI10" s="1535"/>
      <c r="CJ10" s="1535"/>
      <c r="CK10" s="1552"/>
      <c r="CL10" s="1223">
        <f t="shared" si="0"/>
        <v>0</v>
      </c>
      <c r="CM10" s="1224"/>
      <c r="CN10" s="64"/>
      <c r="CR10" s="221"/>
      <c r="CS10" s="64"/>
      <c r="CT10" s="64"/>
      <c r="CV10" s="69"/>
      <c r="CW10" s="69"/>
      <c r="CX10" s="69"/>
      <c r="CY10" s="64"/>
      <c r="CZ10" s="64"/>
      <c r="DA10" s="64"/>
    </row>
    <row r="11" spans="1:106" ht="20" customHeight="1">
      <c r="G11" s="1166" t="s">
        <v>176</v>
      </c>
      <c r="H11" s="1167"/>
      <c r="I11" s="246" t="s">
        <v>168</v>
      </c>
      <c r="J11" s="1557">
        <f>J7+J8+J9+J10</f>
        <v>0</v>
      </c>
      <c r="K11" s="1558"/>
      <c r="L11" s="1558"/>
      <c r="M11" s="1559"/>
      <c r="N11" s="1168">
        <f>N7+N8+N9+N10</f>
        <v>0</v>
      </c>
      <c r="O11" s="1168"/>
      <c r="P11" s="1168"/>
      <c r="Q11" s="1168"/>
      <c r="R11" s="1168">
        <f>R7+R8+R9+R10</f>
        <v>0</v>
      </c>
      <c r="S11" s="1168"/>
      <c r="T11" s="1168"/>
      <c r="U11" s="1168"/>
      <c r="V11" s="1168">
        <f>V7+V8+V9+V10</f>
        <v>2</v>
      </c>
      <c r="W11" s="1168"/>
      <c r="X11" s="1168"/>
      <c r="Y11" s="1168"/>
      <c r="Z11" s="1168">
        <f>Z7+Z8+Z9+Z10</f>
        <v>2</v>
      </c>
      <c r="AA11" s="1168"/>
      <c r="AB11" s="1168"/>
      <c r="AC11" s="1168"/>
      <c r="AD11" s="1168">
        <f>AD7+AD8+AD9+AD10</f>
        <v>2</v>
      </c>
      <c r="AE11" s="1168"/>
      <c r="AF11" s="1168"/>
      <c r="AG11" s="1168"/>
      <c r="AH11" s="1168">
        <f>AH7+AH8+AH9+AH10</f>
        <v>3</v>
      </c>
      <c r="AI11" s="1168"/>
      <c r="AJ11" s="1168"/>
      <c r="AK11" s="1168"/>
      <c r="AL11" s="1168">
        <f>AL7+AL8+AL9+AL10</f>
        <v>4</v>
      </c>
      <c r="AM11" s="1168"/>
      <c r="AN11" s="1168"/>
      <c r="AO11" s="1168"/>
      <c r="AP11" s="1168">
        <f>AP7+AP8+AP9+AP10</f>
        <v>3</v>
      </c>
      <c r="AQ11" s="1168"/>
      <c r="AR11" s="1168"/>
      <c r="AS11" s="1168"/>
      <c r="AT11" s="1168">
        <f>AT7+AT8+AT9+AT10</f>
        <v>4</v>
      </c>
      <c r="AU11" s="1168"/>
      <c r="AV11" s="1168"/>
      <c r="AW11" s="1168"/>
      <c r="AX11" s="1168">
        <f>AX7+AX8+AX9+AX10</f>
        <v>5</v>
      </c>
      <c r="AY11" s="1168"/>
      <c r="AZ11" s="1168"/>
      <c r="BA11" s="1168"/>
      <c r="BB11" s="1168">
        <f>BB7+BB8+BB9+BB10</f>
        <v>4</v>
      </c>
      <c r="BC11" s="1168"/>
      <c r="BD11" s="1168"/>
      <c r="BE11" s="1168"/>
      <c r="BF11" s="1168">
        <f>BF7+BF8+BF9+BF10</f>
        <v>4</v>
      </c>
      <c r="BG11" s="1168"/>
      <c r="BH11" s="1168"/>
      <c r="BI11" s="1168"/>
      <c r="BJ11" s="1168">
        <f>BJ7+BJ8+BJ9+BJ10</f>
        <v>2</v>
      </c>
      <c r="BK11" s="1168"/>
      <c r="BL11" s="1168"/>
      <c r="BM11" s="1168"/>
      <c r="BN11" s="1168">
        <f>BN7+BN8+BN9+BN10</f>
        <v>3</v>
      </c>
      <c r="BO11" s="1168"/>
      <c r="BP11" s="1168"/>
      <c r="BQ11" s="1168"/>
      <c r="BR11" s="1168">
        <f>BR7+BR8+BR9+BR10</f>
        <v>2</v>
      </c>
      <c r="BS11" s="1168"/>
      <c r="BT11" s="1168"/>
      <c r="BU11" s="1168"/>
      <c r="BV11" s="1168">
        <f>BV7+BV8+BV9+BV10</f>
        <v>2</v>
      </c>
      <c r="BW11" s="1168"/>
      <c r="BX11" s="1168"/>
      <c r="BY11" s="1168"/>
      <c r="BZ11" s="1168">
        <f>BZ7+BZ8+BZ9+BZ10</f>
        <v>0</v>
      </c>
      <c r="CA11" s="1168"/>
      <c r="CB11" s="1168"/>
      <c r="CC11" s="1168"/>
      <c r="CD11" s="1168">
        <f>CD7+CD8+CD9+CD10</f>
        <v>0</v>
      </c>
      <c r="CE11" s="1168"/>
      <c r="CF11" s="1168"/>
      <c r="CG11" s="1168"/>
      <c r="CH11" s="1168">
        <f>CH7+CH8+CH9+CH10</f>
        <v>0</v>
      </c>
      <c r="CI11" s="1168"/>
      <c r="CJ11" s="1168"/>
      <c r="CK11" s="1258"/>
      <c r="CL11" s="1259">
        <f t="shared" si="0"/>
        <v>42</v>
      </c>
      <c r="CM11" s="1260"/>
      <c r="CN11" s="1157">
        <f>CL7+CL9+CL10</f>
        <v>42</v>
      </c>
      <c r="CO11" s="1158"/>
      <c r="CR11" s="221"/>
      <c r="CS11" s="64"/>
      <c r="CT11" s="64"/>
      <c r="CV11" s="69"/>
      <c r="CW11" s="69"/>
      <c r="CX11" s="69"/>
      <c r="CY11" s="64"/>
      <c r="CZ11" s="64"/>
      <c r="DA11" s="64"/>
    </row>
    <row r="12" spans="1:106" ht="20" customHeight="1">
      <c r="C12" s="247"/>
      <c r="D12" s="73"/>
      <c r="E12" s="73"/>
      <c r="F12" s="73"/>
      <c r="G12" s="248"/>
      <c r="H12" s="1162"/>
      <c r="I12" s="1162"/>
      <c r="J12" s="249">
        <v>5</v>
      </c>
      <c r="K12" s="249">
        <v>5.25</v>
      </c>
      <c r="L12" s="249">
        <v>5.5</v>
      </c>
      <c r="M12" s="250">
        <v>5.75</v>
      </c>
      <c r="N12" s="249">
        <v>6</v>
      </c>
      <c r="O12" s="249">
        <v>6.25</v>
      </c>
      <c r="P12" s="249">
        <v>6.5</v>
      </c>
      <c r="Q12" s="250">
        <v>6.75</v>
      </c>
      <c r="R12" s="250">
        <v>7</v>
      </c>
      <c r="S12" s="250">
        <v>7.25</v>
      </c>
      <c r="T12" s="250">
        <v>7.5</v>
      </c>
      <c r="U12" s="250">
        <v>7.75</v>
      </c>
      <c r="V12" s="250">
        <v>8</v>
      </c>
      <c r="W12" s="250">
        <v>8.25</v>
      </c>
      <c r="X12" s="250">
        <v>8.5</v>
      </c>
      <c r="Y12" s="250">
        <v>8.75</v>
      </c>
      <c r="Z12" s="251">
        <v>9</v>
      </c>
      <c r="AA12" s="251">
        <v>9.25</v>
      </c>
      <c r="AB12" s="251">
        <v>9.5</v>
      </c>
      <c r="AC12" s="251">
        <v>9.75</v>
      </c>
      <c r="AD12" s="251">
        <v>10</v>
      </c>
      <c r="AE12" s="251">
        <v>10.25</v>
      </c>
      <c r="AF12" s="251">
        <v>10.5</v>
      </c>
      <c r="AG12" s="251">
        <v>10.75</v>
      </c>
      <c r="AH12" s="251">
        <v>11</v>
      </c>
      <c r="AI12" s="251">
        <v>11.25</v>
      </c>
      <c r="AJ12" s="251">
        <v>11.5</v>
      </c>
      <c r="AK12" s="251">
        <v>11.75</v>
      </c>
      <c r="AL12" s="250">
        <v>12</v>
      </c>
      <c r="AM12" s="250">
        <v>12.25</v>
      </c>
      <c r="AN12" s="250">
        <v>12.5</v>
      </c>
      <c r="AO12" s="250">
        <v>12.75</v>
      </c>
      <c r="AP12" s="251">
        <v>13</v>
      </c>
      <c r="AQ12" s="251">
        <v>13.25</v>
      </c>
      <c r="AR12" s="251">
        <v>13.5</v>
      </c>
      <c r="AS12" s="251">
        <v>13.75</v>
      </c>
      <c r="AT12" s="251">
        <v>14</v>
      </c>
      <c r="AU12" s="251">
        <v>14.25</v>
      </c>
      <c r="AV12" s="251">
        <v>14.5</v>
      </c>
      <c r="AW12" s="251">
        <v>14.75</v>
      </c>
      <c r="AX12" s="251">
        <v>15</v>
      </c>
      <c r="AY12" s="251">
        <v>15.25</v>
      </c>
      <c r="AZ12" s="251">
        <v>15.5</v>
      </c>
      <c r="BA12" s="251">
        <v>15.75</v>
      </c>
      <c r="BB12" s="251">
        <v>16</v>
      </c>
      <c r="BC12" s="251">
        <v>16.25</v>
      </c>
      <c r="BD12" s="251">
        <v>16.5</v>
      </c>
      <c r="BE12" s="251">
        <v>16.75</v>
      </c>
      <c r="BF12" s="251">
        <v>17</v>
      </c>
      <c r="BG12" s="251">
        <v>17.25</v>
      </c>
      <c r="BH12" s="251">
        <v>17.5</v>
      </c>
      <c r="BI12" s="251">
        <v>17.75</v>
      </c>
      <c r="BJ12" s="251">
        <v>18</v>
      </c>
      <c r="BK12" s="251">
        <v>18.25</v>
      </c>
      <c r="BL12" s="251">
        <v>18.5</v>
      </c>
      <c r="BM12" s="251">
        <v>18.75</v>
      </c>
      <c r="BN12" s="251">
        <v>19</v>
      </c>
      <c r="BO12" s="251">
        <v>19.25</v>
      </c>
      <c r="BP12" s="251">
        <v>19.5</v>
      </c>
      <c r="BQ12" s="251">
        <v>19.75</v>
      </c>
      <c r="BR12" s="251">
        <v>20</v>
      </c>
      <c r="BS12" s="251">
        <v>20.25</v>
      </c>
      <c r="BT12" s="251">
        <v>20.5</v>
      </c>
      <c r="BU12" s="251">
        <v>20.75</v>
      </c>
      <c r="BV12" s="251">
        <v>21</v>
      </c>
      <c r="BW12" s="251">
        <v>21.25</v>
      </c>
      <c r="BX12" s="251">
        <v>21.5</v>
      </c>
      <c r="BY12" s="251">
        <v>21.75</v>
      </c>
      <c r="BZ12" s="251">
        <v>22</v>
      </c>
      <c r="CA12" s="251">
        <v>22.25</v>
      </c>
      <c r="CB12" s="251">
        <v>22.5</v>
      </c>
      <c r="CC12" s="251">
        <v>22.75</v>
      </c>
      <c r="CD12" s="251">
        <v>23</v>
      </c>
      <c r="CE12" s="251">
        <v>23.25</v>
      </c>
      <c r="CF12" s="251">
        <v>23.5</v>
      </c>
      <c r="CG12" s="251">
        <v>23.75</v>
      </c>
      <c r="CH12" s="251">
        <v>24</v>
      </c>
      <c r="CI12" s="251">
        <v>24.25</v>
      </c>
      <c r="CJ12" s="251">
        <v>24.5</v>
      </c>
      <c r="CK12" s="251">
        <v>24.75</v>
      </c>
      <c r="CL12" s="251"/>
      <c r="CM12" s="251"/>
      <c r="CN12" s="251"/>
      <c r="CP12" s="65"/>
      <c r="CQ12" s="65"/>
      <c r="CR12" s="66"/>
      <c r="CS12" s="65"/>
      <c r="CT12" s="65"/>
      <c r="CV12" s="69"/>
      <c r="CW12" s="69"/>
      <c r="CX12" s="69"/>
      <c r="CY12" s="64"/>
      <c r="CZ12" s="64"/>
      <c r="DA12" s="64"/>
    </row>
    <row r="13" spans="1:106" ht="22.5" customHeight="1" thickBot="1">
      <c r="C13" s="252" t="s">
        <v>177</v>
      </c>
      <c r="D13" s="253" t="s">
        <v>178</v>
      </c>
      <c r="E13" s="253" t="s">
        <v>179</v>
      </c>
      <c r="F13" s="65" t="s">
        <v>79</v>
      </c>
      <c r="G13" s="254" t="s">
        <v>61</v>
      </c>
      <c r="H13" s="255" t="s">
        <v>180</v>
      </c>
      <c r="I13" s="256"/>
      <c r="J13" s="257">
        <v>0.20833333333333334</v>
      </c>
      <c r="K13" s="258"/>
      <c r="L13" s="258"/>
      <c r="M13" s="259"/>
      <c r="N13" s="257">
        <v>0.25</v>
      </c>
      <c r="O13" s="258"/>
      <c r="P13" s="258"/>
      <c r="Q13" s="259"/>
      <c r="R13" s="260" t="s">
        <v>149</v>
      </c>
      <c r="S13" s="258"/>
      <c r="T13" s="261"/>
      <c r="U13" s="256"/>
      <c r="V13" s="260" t="s">
        <v>150</v>
      </c>
      <c r="W13" s="258"/>
      <c r="X13" s="259"/>
      <c r="Y13" s="258"/>
      <c r="Z13" s="260" t="s">
        <v>151</v>
      </c>
      <c r="AA13" s="258"/>
      <c r="AB13" s="259"/>
      <c r="AC13" s="258"/>
      <c r="AD13" s="260" t="s">
        <v>152</v>
      </c>
      <c r="AE13" s="258"/>
      <c r="AF13" s="259"/>
      <c r="AG13" s="258"/>
      <c r="AH13" s="260" t="s">
        <v>153</v>
      </c>
      <c r="AI13" s="258"/>
      <c r="AJ13" s="259"/>
      <c r="AK13" s="258"/>
      <c r="AL13" s="260" t="s">
        <v>154</v>
      </c>
      <c r="AM13" s="258"/>
      <c r="AN13" s="259"/>
      <c r="AO13" s="258"/>
      <c r="AP13" s="260" t="s">
        <v>155</v>
      </c>
      <c r="AQ13" s="258"/>
      <c r="AR13" s="259"/>
      <c r="AS13" s="258"/>
      <c r="AT13" s="260" t="s">
        <v>156</v>
      </c>
      <c r="AU13" s="258"/>
      <c r="AV13" s="259"/>
      <c r="AW13" s="258"/>
      <c r="AX13" s="260" t="s">
        <v>157</v>
      </c>
      <c r="AY13" s="258"/>
      <c r="AZ13" s="259"/>
      <c r="BA13" s="258"/>
      <c r="BB13" s="260" t="s">
        <v>158</v>
      </c>
      <c r="BC13" s="258"/>
      <c r="BD13" s="259"/>
      <c r="BE13" s="258"/>
      <c r="BF13" s="260" t="s">
        <v>159</v>
      </c>
      <c r="BG13" s="258"/>
      <c r="BH13" s="259"/>
      <c r="BI13" s="258"/>
      <c r="BJ13" s="260" t="s">
        <v>160</v>
      </c>
      <c r="BK13" s="258"/>
      <c r="BL13" s="259"/>
      <c r="BM13" s="258"/>
      <c r="BN13" s="260" t="s">
        <v>161</v>
      </c>
      <c r="BO13" s="258"/>
      <c r="BP13" s="259"/>
      <c r="BQ13" s="258"/>
      <c r="BR13" s="260" t="s">
        <v>162</v>
      </c>
      <c r="BS13" s="258"/>
      <c r="BT13" s="259"/>
      <c r="BU13" s="258"/>
      <c r="BV13" s="260" t="s">
        <v>163</v>
      </c>
      <c r="BW13" s="258"/>
      <c r="BX13" s="259"/>
      <c r="BY13" s="258"/>
      <c r="BZ13" s="260" t="s">
        <v>164</v>
      </c>
      <c r="CA13" s="258"/>
      <c r="CB13" s="259"/>
      <c r="CC13" s="258"/>
      <c r="CD13" s="260" t="s">
        <v>165</v>
      </c>
      <c r="CE13" s="258"/>
      <c r="CF13" s="259"/>
      <c r="CG13" s="259"/>
      <c r="CH13" s="258" t="s">
        <v>166</v>
      </c>
      <c r="CI13" s="258"/>
      <c r="CJ13" s="258"/>
      <c r="CK13" s="262"/>
      <c r="CL13" s="1262" t="s">
        <v>181</v>
      </c>
      <c r="CM13" s="1261"/>
      <c r="CN13" s="1261" t="s">
        <v>182</v>
      </c>
      <c r="CO13" s="1261"/>
      <c r="CP13" s="263" t="s">
        <v>183</v>
      </c>
      <c r="CQ13" s="263" t="s">
        <v>184</v>
      </c>
      <c r="CR13" s="263" t="s">
        <v>185</v>
      </c>
      <c r="CS13" s="264" t="s">
        <v>186</v>
      </c>
      <c r="CT13" s="265" t="s">
        <v>81</v>
      </c>
      <c r="CU13" s="266" t="s">
        <v>82</v>
      </c>
      <c r="CW13" s="69"/>
      <c r="CX13" s="267"/>
      <c r="CY13" s="268"/>
      <c r="CZ13" s="64"/>
      <c r="DA13" s="64"/>
      <c r="DB13" s="64"/>
    </row>
    <row r="14" spans="1:106" ht="22.5" customHeight="1" thickTop="1">
      <c r="A14" s="219">
        <v>1</v>
      </c>
      <c r="B14" s="269" t="str">
        <f>ｼﾌﾄ原本!C5</f>
        <v>K.M</v>
      </c>
      <c r="C14" s="270"/>
      <c r="D14" s="375">
        <f ca="1">IF(COUNTIF($F$14:$F$30,1),VLOOKUP(1,$F$14:$CS$30,92,FALSE),0)</f>
        <v>16000</v>
      </c>
      <c r="E14" s="410">
        <f ca="1">IF(COUNTIF($F$14:$F$30,1),VLOOKUP(1,$F$14:$CU$30,94,FALSE),0)</f>
        <v>0</v>
      </c>
      <c r="F14" s="692">
        <v>4</v>
      </c>
      <c r="G14" s="272" t="str">
        <f ca="1">IF(F14=0,0,LOOKUP(F14,ﾃﾞｰﾀ入力!$C$3:'ﾃﾞｰﾀ入力'!$C$51,ﾃﾞｰﾀ入力!$D$3:'ﾃﾞｰﾀ入力'!$D$50))</f>
        <v>I.Y</v>
      </c>
      <c r="H14" s="1067">
        <v>6.75</v>
      </c>
      <c r="I14" s="1068">
        <v>13</v>
      </c>
      <c r="J14" s="499">
        <f t="shared" ref="J14:AO14" si="1">IF(AND(J12&gt;=$H$14,J12&lt;$I$14),"*",0)</f>
        <v>0</v>
      </c>
      <c r="K14" s="694">
        <f t="shared" si="1"/>
        <v>0</v>
      </c>
      <c r="L14" s="695">
        <f t="shared" si="1"/>
        <v>0</v>
      </c>
      <c r="M14" s="696">
        <f t="shared" si="1"/>
        <v>0</v>
      </c>
      <c r="N14" s="697">
        <f t="shared" si="1"/>
        <v>0</v>
      </c>
      <c r="O14" s="697">
        <f t="shared" si="1"/>
        <v>0</v>
      </c>
      <c r="P14" s="698">
        <f t="shared" si="1"/>
        <v>0</v>
      </c>
      <c r="Q14" s="697" t="str">
        <f t="shared" si="1"/>
        <v>*</v>
      </c>
      <c r="R14" s="699" t="str">
        <f t="shared" si="1"/>
        <v>*</v>
      </c>
      <c r="S14" s="700" t="str">
        <f t="shared" si="1"/>
        <v>*</v>
      </c>
      <c r="T14" s="697" t="str">
        <f t="shared" si="1"/>
        <v>*</v>
      </c>
      <c r="U14" s="701" t="str">
        <f t="shared" si="1"/>
        <v>*</v>
      </c>
      <c r="V14" s="697" t="str">
        <f t="shared" si="1"/>
        <v>*</v>
      </c>
      <c r="W14" s="697" t="str">
        <f t="shared" si="1"/>
        <v>*</v>
      </c>
      <c r="X14" s="698" t="str">
        <f t="shared" si="1"/>
        <v>*</v>
      </c>
      <c r="Y14" s="697" t="str">
        <f t="shared" si="1"/>
        <v>*</v>
      </c>
      <c r="Z14" s="699" t="str">
        <f t="shared" si="1"/>
        <v>*</v>
      </c>
      <c r="AA14" s="700" t="str">
        <f t="shared" si="1"/>
        <v>*</v>
      </c>
      <c r="AB14" s="697" t="str">
        <f t="shared" si="1"/>
        <v>*</v>
      </c>
      <c r="AC14" s="701" t="str">
        <f t="shared" si="1"/>
        <v>*</v>
      </c>
      <c r="AD14" s="1075" t="str">
        <f t="shared" si="1"/>
        <v>*</v>
      </c>
      <c r="AE14" s="1075" t="str">
        <f t="shared" si="1"/>
        <v>*</v>
      </c>
      <c r="AF14" s="1081" t="str">
        <f t="shared" si="1"/>
        <v>*</v>
      </c>
      <c r="AG14" s="697" t="str">
        <f t="shared" si="1"/>
        <v>*</v>
      </c>
      <c r="AH14" s="699" t="str">
        <f t="shared" si="1"/>
        <v>*</v>
      </c>
      <c r="AI14" s="700" t="str">
        <f t="shared" si="1"/>
        <v>*</v>
      </c>
      <c r="AJ14" s="697" t="str">
        <f t="shared" si="1"/>
        <v>*</v>
      </c>
      <c r="AK14" s="701" t="str">
        <f t="shared" si="1"/>
        <v>*</v>
      </c>
      <c r="AL14" s="697" t="str">
        <f t="shared" si="1"/>
        <v>*</v>
      </c>
      <c r="AM14" s="697" t="str">
        <f t="shared" si="1"/>
        <v>*</v>
      </c>
      <c r="AN14" s="698" t="str">
        <f t="shared" si="1"/>
        <v>*</v>
      </c>
      <c r="AO14" s="697" t="str">
        <f t="shared" si="1"/>
        <v>*</v>
      </c>
      <c r="AP14" s="699">
        <f t="shared" ref="AP14:BU14" si="2">IF(AND(AP12&gt;=$H$14,AP12&lt;$I$14),"*",0)</f>
        <v>0</v>
      </c>
      <c r="AQ14" s="700">
        <f t="shared" si="2"/>
        <v>0</v>
      </c>
      <c r="AR14" s="697">
        <f t="shared" si="2"/>
        <v>0</v>
      </c>
      <c r="AS14" s="701">
        <f t="shared" si="2"/>
        <v>0</v>
      </c>
      <c r="AT14" s="697">
        <f t="shared" si="2"/>
        <v>0</v>
      </c>
      <c r="AU14" s="697">
        <f t="shared" si="2"/>
        <v>0</v>
      </c>
      <c r="AV14" s="698">
        <f t="shared" si="2"/>
        <v>0</v>
      </c>
      <c r="AW14" s="697">
        <f t="shared" si="2"/>
        <v>0</v>
      </c>
      <c r="AX14" s="699">
        <f t="shared" si="2"/>
        <v>0</v>
      </c>
      <c r="AY14" s="700">
        <f t="shared" si="2"/>
        <v>0</v>
      </c>
      <c r="AZ14" s="697">
        <f t="shared" si="2"/>
        <v>0</v>
      </c>
      <c r="BA14" s="701">
        <f t="shared" si="2"/>
        <v>0</v>
      </c>
      <c r="BB14" s="697">
        <f t="shared" si="2"/>
        <v>0</v>
      </c>
      <c r="BC14" s="697">
        <f t="shared" si="2"/>
        <v>0</v>
      </c>
      <c r="BD14" s="698">
        <f t="shared" si="2"/>
        <v>0</v>
      </c>
      <c r="BE14" s="697">
        <f t="shared" si="2"/>
        <v>0</v>
      </c>
      <c r="BF14" s="699">
        <f t="shared" si="2"/>
        <v>0</v>
      </c>
      <c r="BG14" s="700">
        <f t="shared" si="2"/>
        <v>0</v>
      </c>
      <c r="BH14" s="697">
        <f t="shared" si="2"/>
        <v>0</v>
      </c>
      <c r="BI14" s="701">
        <f t="shared" si="2"/>
        <v>0</v>
      </c>
      <c r="BJ14" s="697">
        <f t="shared" si="2"/>
        <v>0</v>
      </c>
      <c r="BK14" s="697">
        <f t="shared" si="2"/>
        <v>0</v>
      </c>
      <c r="BL14" s="698">
        <f t="shared" si="2"/>
        <v>0</v>
      </c>
      <c r="BM14" s="697">
        <f t="shared" si="2"/>
        <v>0</v>
      </c>
      <c r="BN14" s="699">
        <f t="shared" si="2"/>
        <v>0</v>
      </c>
      <c r="BO14" s="700">
        <f t="shared" si="2"/>
        <v>0</v>
      </c>
      <c r="BP14" s="697">
        <f t="shared" si="2"/>
        <v>0</v>
      </c>
      <c r="BQ14" s="701">
        <f t="shared" si="2"/>
        <v>0</v>
      </c>
      <c r="BR14" s="697">
        <f t="shared" si="2"/>
        <v>0</v>
      </c>
      <c r="BS14" s="697">
        <f t="shared" si="2"/>
        <v>0</v>
      </c>
      <c r="BT14" s="698">
        <f t="shared" si="2"/>
        <v>0</v>
      </c>
      <c r="BU14" s="697">
        <f t="shared" si="2"/>
        <v>0</v>
      </c>
      <c r="BV14" s="699">
        <f t="shared" ref="BV14:CK14" si="3">IF(AND(BV12&gt;=$H$14,BV12&lt;$I$14),"*",0)</f>
        <v>0</v>
      </c>
      <c r="BW14" s="700">
        <f t="shared" si="3"/>
        <v>0</v>
      </c>
      <c r="BX14" s="697">
        <f t="shared" si="3"/>
        <v>0</v>
      </c>
      <c r="BY14" s="701">
        <f t="shared" si="3"/>
        <v>0</v>
      </c>
      <c r="BZ14" s="697">
        <f t="shared" si="3"/>
        <v>0</v>
      </c>
      <c r="CA14" s="697">
        <f t="shared" si="3"/>
        <v>0</v>
      </c>
      <c r="CB14" s="698">
        <f t="shared" si="3"/>
        <v>0</v>
      </c>
      <c r="CC14" s="697">
        <f t="shared" si="3"/>
        <v>0</v>
      </c>
      <c r="CD14" s="699">
        <f t="shared" si="3"/>
        <v>0</v>
      </c>
      <c r="CE14" s="700">
        <f t="shared" si="3"/>
        <v>0</v>
      </c>
      <c r="CF14" s="697">
        <f t="shared" si="3"/>
        <v>0</v>
      </c>
      <c r="CG14" s="701">
        <f t="shared" si="3"/>
        <v>0</v>
      </c>
      <c r="CH14" s="697">
        <f t="shared" si="3"/>
        <v>0</v>
      </c>
      <c r="CI14" s="697">
        <f t="shared" si="3"/>
        <v>0</v>
      </c>
      <c r="CJ14" s="698">
        <f t="shared" si="3"/>
        <v>0</v>
      </c>
      <c r="CK14" s="502">
        <f t="shared" si="3"/>
        <v>0</v>
      </c>
      <c r="CL14" s="1263">
        <f t="shared" ref="CL14:CL30" si="4">(80-COUNT(J14:CK14))/4</f>
        <v>6.25</v>
      </c>
      <c r="CM14" s="1264"/>
      <c r="CN14" s="1122">
        <f>IF(CL14=0,0,LOOKUP(CL14,ﾃﾞｰﾀ入力!$AR$13:'ﾃﾞｰﾀ入力'!$AR$34,ﾃﾞｰﾀ入力!$AS$13:'ﾃﾞｰﾀ入力'!$AS$34))</f>
        <v>5.75</v>
      </c>
      <c r="CO14" s="1122"/>
      <c r="CP14" s="279">
        <f t="shared" ref="CP14:CP30" si="5">IF(CN14&gt;8,CN14-8,0)</f>
        <v>0</v>
      </c>
      <c r="CQ14" s="279">
        <f t="shared" ref="CQ14:CQ30" si="6">IF(BZ14="*",(12-COUNT(BZ14:CK14))/4,0)</f>
        <v>0</v>
      </c>
      <c r="CR14" s="279">
        <f t="shared" ref="CR14:CR30" si="7">IF(CP14&gt;CQ14,CQ14,CP14)</f>
        <v>0</v>
      </c>
      <c r="CS14" s="280">
        <f t="shared" ref="CS14:CS30" ca="1" si="8">IF(CT14&gt;5000,CT14,CT14*CN14+(CT14*0.25*CP14)+(CT14*0.25*CQ14)+(CT14*CR14*0.5))</f>
        <v>7532.5</v>
      </c>
      <c r="CT14" s="281">
        <f ca="1">IF(F14=0,0,LOOKUP(F14,ﾃﾞｰﾀ入力!$C$3:'ﾃﾞｰﾀ入力'!$C$52,ﾃﾞｰﾀ入力!$E$3:'ﾃﾞｰﾀ入力'!$E$51))</f>
        <v>1310</v>
      </c>
      <c r="CU14" s="282">
        <f ca="1">CV14*CP14+(CV14*0.25*CR14)+(CV14*0.25*CS14)+(CV14*CT14*0.5)</f>
        <v>0</v>
      </c>
      <c r="CW14" s="69"/>
      <c r="CX14" s="69"/>
      <c r="CY14" s="69"/>
      <c r="CZ14" s="64"/>
      <c r="DA14" s="64"/>
      <c r="DB14" s="64"/>
    </row>
    <row r="15" spans="1:106" ht="22.5" customHeight="1">
      <c r="A15" s="219">
        <f t="shared" ref="A15:A46" si="9">A14+1</f>
        <v>2</v>
      </c>
      <c r="B15" s="269" t="str">
        <f>ｼﾌﾄ原本!C6</f>
        <v>S.S</v>
      </c>
      <c r="C15" s="270"/>
      <c r="D15" s="296">
        <f>IF(COUNTIF($F$14:$F$30,2),VLOOKUP(2,$F$14:$CS$30,92,FALSE),0)</f>
        <v>0</v>
      </c>
      <c r="E15" s="411">
        <f>IF(COUNTIF($F$14:$F$30,2),VLOOKUP(2,$F$14:$CU$30,94,FALSE),0)</f>
        <v>0</v>
      </c>
      <c r="F15" s="693">
        <v>1</v>
      </c>
      <c r="G15" s="284" t="str">
        <f ca="1">IF(F15=0,0,LOOKUP(F15,ﾃﾞｰﾀ入力!$C$3:'ﾃﾞｰﾀ入力'!$C$51,ﾃﾞｰﾀ入力!$D$3:'ﾃﾞｰﾀ入力'!$D$50))</f>
        <v>K.M</v>
      </c>
      <c r="H15" s="1069">
        <v>6.75</v>
      </c>
      <c r="I15" s="1070">
        <v>16</v>
      </c>
      <c r="J15" s="499">
        <f t="shared" ref="J15:AO15" si="10">IF(AND(J12&gt;=$H$15,J12&lt;$I$15),"*",0)</f>
        <v>0</v>
      </c>
      <c r="K15" s="694">
        <f t="shared" si="10"/>
        <v>0</v>
      </c>
      <c r="L15" s="702">
        <f t="shared" si="10"/>
        <v>0</v>
      </c>
      <c r="M15" s="703">
        <f t="shared" si="10"/>
        <v>0</v>
      </c>
      <c r="N15" s="662">
        <f t="shared" si="10"/>
        <v>0</v>
      </c>
      <c r="O15" s="662">
        <f t="shared" si="10"/>
        <v>0</v>
      </c>
      <c r="P15" s="704">
        <f t="shared" si="10"/>
        <v>0</v>
      </c>
      <c r="Q15" s="662" t="str">
        <f t="shared" si="10"/>
        <v>*</v>
      </c>
      <c r="R15" s="705" t="str">
        <f t="shared" si="10"/>
        <v>*</v>
      </c>
      <c r="S15" s="706" t="str">
        <f t="shared" si="10"/>
        <v>*</v>
      </c>
      <c r="T15" s="662" t="str">
        <f t="shared" si="10"/>
        <v>*</v>
      </c>
      <c r="U15" s="690" t="str">
        <f t="shared" si="10"/>
        <v>*</v>
      </c>
      <c r="V15" s="662" t="str">
        <f t="shared" si="10"/>
        <v>*</v>
      </c>
      <c r="W15" s="662" t="str">
        <f t="shared" si="10"/>
        <v>*</v>
      </c>
      <c r="X15" s="704" t="str">
        <f t="shared" si="10"/>
        <v>*</v>
      </c>
      <c r="Y15" s="662" t="str">
        <f t="shared" si="10"/>
        <v>*</v>
      </c>
      <c r="Z15" s="705" t="str">
        <f t="shared" si="10"/>
        <v>*</v>
      </c>
      <c r="AA15" s="706" t="str">
        <f t="shared" si="10"/>
        <v>*</v>
      </c>
      <c r="AB15" s="662" t="str">
        <f t="shared" si="10"/>
        <v>*</v>
      </c>
      <c r="AC15" s="690" t="str">
        <f t="shared" si="10"/>
        <v>*</v>
      </c>
      <c r="AD15" s="662" t="str">
        <f t="shared" si="10"/>
        <v>*</v>
      </c>
      <c r="AE15" s="662" t="str">
        <f t="shared" si="10"/>
        <v>*</v>
      </c>
      <c r="AF15" s="704" t="str">
        <f t="shared" si="10"/>
        <v>*</v>
      </c>
      <c r="AG15" s="1077" t="str">
        <f t="shared" si="10"/>
        <v>*</v>
      </c>
      <c r="AH15" s="1078" t="str">
        <f t="shared" si="10"/>
        <v>*</v>
      </c>
      <c r="AI15" s="1079" t="str">
        <f t="shared" si="10"/>
        <v>*</v>
      </c>
      <c r="AJ15" s="1077" t="str">
        <f t="shared" si="10"/>
        <v>*</v>
      </c>
      <c r="AK15" s="690" t="str">
        <f t="shared" si="10"/>
        <v>*</v>
      </c>
      <c r="AL15" s="662" t="str">
        <f t="shared" si="10"/>
        <v>*</v>
      </c>
      <c r="AM15" s="662" t="str">
        <f t="shared" si="10"/>
        <v>*</v>
      </c>
      <c r="AN15" s="704" t="str">
        <f t="shared" si="10"/>
        <v>*</v>
      </c>
      <c r="AO15" s="662" t="str">
        <f t="shared" si="10"/>
        <v>*</v>
      </c>
      <c r="AP15" s="705" t="str">
        <f t="shared" ref="AP15:BU15" si="11">IF(AND(AP12&gt;=$H$15,AP12&lt;$I$15),"*",0)</f>
        <v>*</v>
      </c>
      <c r="AQ15" s="706" t="str">
        <f t="shared" si="11"/>
        <v>*</v>
      </c>
      <c r="AR15" s="662" t="str">
        <f t="shared" si="11"/>
        <v>*</v>
      </c>
      <c r="AS15" s="690" t="str">
        <f t="shared" si="11"/>
        <v>*</v>
      </c>
      <c r="AT15" s="662" t="str">
        <f t="shared" si="11"/>
        <v>*</v>
      </c>
      <c r="AU15" s="662" t="str">
        <f t="shared" si="11"/>
        <v>*</v>
      </c>
      <c r="AV15" s="704" t="str">
        <f t="shared" si="11"/>
        <v>*</v>
      </c>
      <c r="AW15" s="662" t="str">
        <f t="shared" si="11"/>
        <v>*</v>
      </c>
      <c r="AX15" s="705" t="str">
        <f t="shared" si="11"/>
        <v>*</v>
      </c>
      <c r="AY15" s="706" t="str">
        <f t="shared" si="11"/>
        <v>*</v>
      </c>
      <c r="AZ15" s="662" t="str">
        <f t="shared" si="11"/>
        <v>*</v>
      </c>
      <c r="BA15" s="690" t="str">
        <f t="shared" si="11"/>
        <v>*</v>
      </c>
      <c r="BB15" s="662">
        <f t="shared" si="11"/>
        <v>0</v>
      </c>
      <c r="BC15" s="662">
        <f t="shared" si="11"/>
        <v>0</v>
      </c>
      <c r="BD15" s="704">
        <f t="shared" si="11"/>
        <v>0</v>
      </c>
      <c r="BE15" s="662">
        <f t="shared" si="11"/>
        <v>0</v>
      </c>
      <c r="BF15" s="705">
        <f t="shared" si="11"/>
        <v>0</v>
      </c>
      <c r="BG15" s="706">
        <f t="shared" si="11"/>
        <v>0</v>
      </c>
      <c r="BH15" s="662">
        <f t="shared" si="11"/>
        <v>0</v>
      </c>
      <c r="BI15" s="690">
        <f t="shared" si="11"/>
        <v>0</v>
      </c>
      <c r="BJ15" s="662">
        <f t="shared" si="11"/>
        <v>0</v>
      </c>
      <c r="BK15" s="662">
        <f t="shared" si="11"/>
        <v>0</v>
      </c>
      <c r="BL15" s="704">
        <f t="shared" si="11"/>
        <v>0</v>
      </c>
      <c r="BM15" s="662">
        <f t="shared" si="11"/>
        <v>0</v>
      </c>
      <c r="BN15" s="705">
        <f t="shared" si="11"/>
        <v>0</v>
      </c>
      <c r="BO15" s="706">
        <f t="shared" si="11"/>
        <v>0</v>
      </c>
      <c r="BP15" s="662">
        <f t="shared" si="11"/>
        <v>0</v>
      </c>
      <c r="BQ15" s="690">
        <f t="shared" si="11"/>
        <v>0</v>
      </c>
      <c r="BR15" s="662">
        <f t="shared" si="11"/>
        <v>0</v>
      </c>
      <c r="BS15" s="662">
        <f t="shared" si="11"/>
        <v>0</v>
      </c>
      <c r="BT15" s="704">
        <f t="shared" si="11"/>
        <v>0</v>
      </c>
      <c r="BU15" s="662">
        <f t="shared" si="11"/>
        <v>0</v>
      </c>
      <c r="BV15" s="705">
        <f t="shared" ref="BV15:CK15" si="12">IF(AND(BV12&gt;=$H$15,BV12&lt;$I$15),"*",0)</f>
        <v>0</v>
      </c>
      <c r="BW15" s="706">
        <f t="shared" si="12"/>
        <v>0</v>
      </c>
      <c r="BX15" s="662">
        <f t="shared" si="12"/>
        <v>0</v>
      </c>
      <c r="BY15" s="690">
        <f t="shared" si="12"/>
        <v>0</v>
      </c>
      <c r="BZ15" s="662">
        <f t="shared" si="12"/>
        <v>0</v>
      </c>
      <c r="CA15" s="662">
        <f t="shared" si="12"/>
        <v>0</v>
      </c>
      <c r="CB15" s="704">
        <f t="shared" si="12"/>
        <v>0</v>
      </c>
      <c r="CC15" s="662">
        <f t="shared" si="12"/>
        <v>0</v>
      </c>
      <c r="CD15" s="705">
        <f t="shared" si="12"/>
        <v>0</v>
      </c>
      <c r="CE15" s="706">
        <f t="shared" si="12"/>
        <v>0</v>
      </c>
      <c r="CF15" s="662">
        <f t="shared" si="12"/>
        <v>0</v>
      </c>
      <c r="CG15" s="690">
        <f t="shared" si="12"/>
        <v>0</v>
      </c>
      <c r="CH15" s="662">
        <f t="shared" si="12"/>
        <v>0</v>
      </c>
      <c r="CI15" s="662">
        <f t="shared" si="12"/>
        <v>0</v>
      </c>
      <c r="CJ15" s="704">
        <f t="shared" si="12"/>
        <v>0</v>
      </c>
      <c r="CK15" s="509">
        <f t="shared" si="12"/>
        <v>0</v>
      </c>
      <c r="CL15" s="1128">
        <f t="shared" si="4"/>
        <v>9.25</v>
      </c>
      <c r="CM15" s="1129"/>
      <c r="CN15" s="1123">
        <f>IF(CL15=0,0,LOOKUP(CL15,ﾃﾞｰﾀ入力!$AR$13:'ﾃﾞｰﾀ入力'!$AR$34,ﾃﾞｰﾀ入力!$AS$13:'ﾃﾞｰﾀ入力'!$AS$34))</f>
        <v>8</v>
      </c>
      <c r="CO15" s="1123"/>
      <c r="CP15" s="294">
        <f t="shared" si="5"/>
        <v>0</v>
      </c>
      <c r="CQ15" s="294">
        <f t="shared" si="6"/>
        <v>0</v>
      </c>
      <c r="CR15" s="279">
        <f t="shared" si="7"/>
        <v>0</v>
      </c>
      <c r="CS15" s="295">
        <f t="shared" ca="1" si="8"/>
        <v>16000</v>
      </c>
      <c r="CT15" s="296">
        <f ca="1">IF(F15=0,0,LOOKUP(F15,ﾃﾞｰﾀ入力!$C$3:'ﾃﾞｰﾀ入力'!$C$52,ﾃﾞｰﾀ入力!$E$3:'ﾃﾞｰﾀ入力'!$E$51))</f>
        <v>2000</v>
      </c>
      <c r="CU15" s="297">
        <f t="shared" ref="CU15:CU30" ca="1" si="13">CV15*CP15+(CV15*0.25*CR15)+(CV15*0.25*CS15)+(CV15*CT15*0.5)</f>
        <v>0</v>
      </c>
      <c r="CW15" s="69"/>
      <c r="CX15" s="69"/>
      <c r="CY15" s="69"/>
      <c r="CZ15" s="64"/>
      <c r="DA15" s="64"/>
      <c r="DB15" s="64"/>
    </row>
    <row r="16" spans="1:106" ht="22.5" customHeight="1">
      <c r="A16" s="219">
        <f t="shared" si="9"/>
        <v>3</v>
      </c>
      <c r="B16" s="269" t="str">
        <f>ｼﾌﾄ原本!C7</f>
        <v>Y.I</v>
      </c>
      <c r="C16" s="270"/>
      <c r="D16" s="296">
        <f>IF(COUNTIF($F$14:$F$30,3),VLOOKUP(3,$F$14:$CS$30,92,FALSE),0)</f>
        <v>0</v>
      </c>
      <c r="E16" s="411">
        <f>IF(COUNTIF($F$14:$F$30,3),VLOOKUP(3,$F$14:$CU$30,94,FALSE),0)</f>
        <v>0</v>
      </c>
      <c r="F16" s="693">
        <v>8</v>
      </c>
      <c r="G16" s="284" t="str">
        <f ca="1">IF(F16=0,0,LOOKUP(F16,ﾃﾞｰﾀ入力!$C$3:'ﾃﾞｰﾀ入力'!$C$51,ﾃﾞｰﾀ入力!$D$3:'ﾃﾞｰﾀ入力'!$D$50))</f>
        <v>M.K</v>
      </c>
      <c r="H16" s="1069">
        <v>10</v>
      </c>
      <c r="I16" s="1070">
        <v>17</v>
      </c>
      <c r="J16" s="499">
        <f t="shared" ref="J16:AO16" si="14">IF(AND(J12&gt;=$H$16,J12&lt;$I$16),"*",0)</f>
        <v>0</v>
      </c>
      <c r="K16" s="694">
        <f t="shared" si="14"/>
        <v>0</v>
      </c>
      <c r="L16" s="702">
        <f t="shared" si="14"/>
        <v>0</v>
      </c>
      <c r="M16" s="703">
        <f t="shared" si="14"/>
        <v>0</v>
      </c>
      <c r="N16" s="662">
        <f t="shared" si="14"/>
        <v>0</v>
      </c>
      <c r="O16" s="662">
        <f t="shared" si="14"/>
        <v>0</v>
      </c>
      <c r="P16" s="704">
        <f t="shared" si="14"/>
        <v>0</v>
      </c>
      <c r="Q16" s="662">
        <f t="shared" si="14"/>
        <v>0</v>
      </c>
      <c r="R16" s="705">
        <f t="shared" si="14"/>
        <v>0</v>
      </c>
      <c r="S16" s="706">
        <f t="shared" si="14"/>
        <v>0</v>
      </c>
      <c r="T16" s="662">
        <f t="shared" si="14"/>
        <v>0</v>
      </c>
      <c r="U16" s="690">
        <f t="shared" si="14"/>
        <v>0</v>
      </c>
      <c r="V16" s="662">
        <f t="shared" si="14"/>
        <v>0</v>
      </c>
      <c r="W16" s="662">
        <f t="shared" si="14"/>
        <v>0</v>
      </c>
      <c r="X16" s="704">
        <f t="shared" si="14"/>
        <v>0</v>
      </c>
      <c r="Y16" s="662">
        <f t="shared" si="14"/>
        <v>0</v>
      </c>
      <c r="Z16" s="705">
        <f t="shared" si="14"/>
        <v>0</v>
      </c>
      <c r="AA16" s="706">
        <f t="shared" si="14"/>
        <v>0</v>
      </c>
      <c r="AB16" s="662">
        <f t="shared" si="14"/>
        <v>0</v>
      </c>
      <c r="AC16" s="690">
        <f t="shared" si="14"/>
        <v>0</v>
      </c>
      <c r="AD16" s="662" t="str">
        <f t="shared" si="14"/>
        <v>*</v>
      </c>
      <c r="AE16" s="662" t="str">
        <f t="shared" si="14"/>
        <v>*</v>
      </c>
      <c r="AF16" s="704" t="str">
        <f t="shared" si="14"/>
        <v>*</v>
      </c>
      <c r="AG16" s="662" t="str">
        <f t="shared" si="14"/>
        <v>*</v>
      </c>
      <c r="AH16" s="705" t="str">
        <f t="shared" si="14"/>
        <v>*</v>
      </c>
      <c r="AI16" s="706" t="str">
        <f t="shared" si="14"/>
        <v>*</v>
      </c>
      <c r="AJ16" s="662" t="str">
        <f t="shared" si="14"/>
        <v>*</v>
      </c>
      <c r="AK16" s="690" t="str">
        <f t="shared" si="14"/>
        <v>*</v>
      </c>
      <c r="AL16" s="662" t="str">
        <f t="shared" si="14"/>
        <v>*</v>
      </c>
      <c r="AM16" s="662" t="str">
        <f t="shared" si="14"/>
        <v>*</v>
      </c>
      <c r="AN16" s="704" t="str">
        <f t="shared" si="14"/>
        <v>*</v>
      </c>
      <c r="AO16" s="662" t="str">
        <f t="shared" si="14"/>
        <v>*</v>
      </c>
      <c r="AP16" s="705" t="str">
        <f t="shared" ref="AP16:BU16" si="15">IF(AND(AP12&gt;=$H$16,AP12&lt;$I$16),"*",0)</f>
        <v>*</v>
      </c>
      <c r="AQ16" s="706" t="str">
        <f t="shared" si="15"/>
        <v>*</v>
      </c>
      <c r="AR16" s="662" t="str">
        <f t="shared" si="15"/>
        <v>*</v>
      </c>
      <c r="AS16" s="690" t="str">
        <f t="shared" si="15"/>
        <v>*</v>
      </c>
      <c r="AT16" s="1077" t="str">
        <f t="shared" si="15"/>
        <v>*</v>
      </c>
      <c r="AU16" s="1077" t="str">
        <f t="shared" si="15"/>
        <v>*</v>
      </c>
      <c r="AV16" s="1076" t="str">
        <f t="shared" si="15"/>
        <v>*</v>
      </c>
      <c r="AW16" s="951" t="str">
        <f t="shared" si="15"/>
        <v>*</v>
      </c>
      <c r="AX16" s="705" t="str">
        <f t="shared" si="15"/>
        <v>*</v>
      </c>
      <c r="AY16" s="706" t="str">
        <f t="shared" si="15"/>
        <v>*</v>
      </c>
      <c r="AZ16" s="662" t="str">
        <f t="shared" si="15"/>
        <v>*</v>
      </c>
      <c r="BA16" s="690" t="str">
        <f t="shared" si="15"/>
        <v>*</v>
      </c>
      <c r="BB16" s="662" t="str">
        <f t="shared" si="15"/>
        <v>*</v>
      </c>
      <c r="BC16" s="662" t="str">
        <f t="shared" si="15"/>
        <v>*</v>
      </c>
      <c r="BD16" s="704" t="str">
        <f t="shared" si="15"/>
        <v>*</v>
      </c>
      <c r="BE16" s="662" t="str">
        <f t="shared" si="15"/>
        <v>*</v>
      </c>
      <c r="BF16" s="705">
        <f t="shared" si="15"/>
        <v>0</v>
      </c>
      <c r="BG16" s="706">
        <f t="shared" si="15"/>
        <v>0</v>
      </c>
      <c r="BH16" s="662">
        <f t="shared" si="15"/>
        <v>0</v>
      </c>
      <c r="BI16" s="690">
        <f t="shared" si="15"/>
        <v>0</v>
      </c>
      <c r="BJ16" s="662">
        <f t="shared" si="15"/>
        <v>0</v>
      </c>
      <c r="BK16" s="662">
        <f t="shared" si="15"/>
        <v>0</v>
      </c>
      <c r="BL16" s="704">
        <f t="shared" si="15"/>
        <v>0</v>
      </c>
      <c r="BM16" s="662">
        <f t="shared" si="15"/>
        <v>0</v>
      </c>
      <c r="BN16" s="705">
        <f t="shared" si="15"/>
        <v>0</v>
      </c>
      <c r="BO16" s="706">
        <f t="shared" si="15"/>
        <v>0</v>
      </c>
      <c r="BP16" s="662">
        <f t="shared" si="15"/>
        <v>0</v>
      </c>
      <c r="BQ16" s="690">
        <f t="shared" si="15"/>
        <v>0</v>
      </c>
      <c r="BR16" s="662">
        <f t="shared" si="15"/>
        <v>0</v>
      </c>
      <c r="BS16" s="662">
        <f t="shared" si="15"/>
        <v>0</v>
      </c>
      <c r="BT16" s="704">
        <f t="shared" si="15"/>
        <v>0</v>
      </c>
      <c r="BU16" s="662">
        <f t="shared" si="15"/>
        <v>0</v>
      </c>
      <c r="BV16" s="705">
        <f t="shared" ref="BV16:CK16" si="16">IF(AND(BV12&gt;=$H$16,BV12&lt;$I$16),"*",0)</f>
        <v>0</v>
      </c>
      <c r="BW16" s="706">
        <f t="shared" si="16"/>
        <v>0</v>
      </c>
      <c r="BX16" s="662">
        <f t="shared" si="16"/>
        <v>0</v>
      </c>
      <c r="BY16" s="690">
        <f t="shared" si="16"/>
        <v>0</v>
      </c>
      <c r="BZ16" s="662">
        <f t="shared" si="16"/>
        <v>0</v>
      </c>
      <c r="CA16" s="662">
        <f t="shared" si="16"/>
        <v>0</v>
      </c>
      <c r="CB16" s="704">
        <f t="shared" si="16"/>
        <v>0</v>
      </c>
      <c r="CC16" s="662">
        <f t="shared" si="16"/>
        <v>0</v>
      </c>
      <c r="CD16" s="705">
        <f t="shared" si="16"/>
        <v>0</v>
      </c>
      <c r="CE16" s="706">
        <f t="shared" si="16"/>
        <v>0</v>
      </c>
      <c r="CF16" s="662">
        <f t="shared" si="16"/>
        <v>0</v>
      </c>
      <c r="CG16" s="690">
        <f t="shared" si="16"/>
        <v>0</v>
      </c>
      <c r="CH16" s="662">
        <f t="shared" si="16"/>
        <v>0</v>
      </c>
      <c r="CI16" s="662">
        <f t="shared" si="16"/>
        <v>0</v>
      </c>
      <c r="CJ16" s="704">
        <f t="shared" si="16"/>
        <v>0</v>
      </c>
      <c r="CK16" s="509">
        <f t="shared" si="16"/>
        <v>0</v>
      </c>
      <c r="CL16" s="1128">
        <f t="shared" si="4"/>
        <v>7</v>
      </c>
      <c r="CM16" s="1129"/>
      <c r="CN16" s="1123">
        <f>IF(CL16=0,0,LOOKUP(CL16,ﾃﾞｰﾀ入力!$AR$13:'ﾃﾞｰﾀ入力'!$AR$34,ﾃﾞｰﾀ入力!$AS$13:'ﾃﾞｰﾀ入力'!$AS$34))</f>
        <v>6.25</v>
      </c>
      <c r="CO16" s="1123"/>
      <c r="CP16" s="294">
        <f t="shared" si="5"/>
        <v>0</v>
      </c>
      <c r="CQ16" s="294">
        <f t="shared" si="6"/>
        <v>0</v>
      </c>
      <c r="CR16" s="279">
        <f t="shared" si="7"/>
        <v>0</v>
      </c>
      <c r="CS16" s="295">
        <f t="shared" ca="1" si="8"/>
        <v>7662.5</v>
      </c>
      <c r="CT16" s="296">
        <f ca="1">IF(F16=0,0,LOOKUP(F16,ﾃﾞｰﾀ入力!$C$3:'ﾃﾞｰﾀ入力'!$C$52,ﾃﾞｰﾀ入力!$E$3:'ﾃﾞｰﾀ入力'!$E$51))</f>
        <v>1226</v>
      </c>
      <c r="CU16" s="297">
        <f t="shared" ca="1" si="13"/>
        <v>0</v>
      </c>
      <c r="CW16" s="69"/>
      <c r="CX16" s="69"/>
      <c r="CY16" s="69"/>
      <c r="CZ16" s="64"/>
      <c r="DA16" s="64"/>
      <c r="DB16" s="64"/>
    </row>
    <row r="17" spans="1:106" ht="22.5" customHeight="1">
      <c r="A17" s="219">
        <f t="shared" si="9"/>
        <v>4</v>
      </c>
      <c r="B17" s="269" t="str">
        <f>ｼﾌﾄ原本!C8</f>
        <v>I.Y</v>
      </c>
      <c r="C17" s="270"/>
      <c r="D17" s="296">
        <f ca="1">IF(COUNTIF($F$14:$F$30,4),VLOOKUP(4,$F$14:$CS$30,92,FALSE),0)</f>
        <v>7532.5</v>
      </c>
      <c r="E17" s="411">
        <f ca="1">IF(COUNTIF($F$14:$F$30,4),VLOOKUP(4,$F$14:$CU$30,94,FALSE),0)</f>
        <v>0</v>
      </c>
      <c r="F17" s="693">
        <v>7</v>
      </c>
      <c r="G17" s="284" t="str">
        <f ca="1">IF(F17=0,0,LOOKUP(F17,ﾃﾞｰﾀ入力!$C$3:'ﾃﾞｰﾀ入力'!$C$51,ﾃﾞｰﾀ入力!$D$3:'ﾃﾞｰﾀ入力'!$D$50))</f>
        <v>N.D</v>
      </c>
      <c r="H17" s="1069">
        <v>10</v>
      </c>
      <c r="I17" s="1070">
        <v>19</v>
      </c>
      <c r="J17" s="499">
        <f t="shared" ref="J17:AO17" si="17">IF(AND(J12&gt;=$H$17,J12&lt;$I$17),"*",0)</f>
        <v>0</v>
      </c>
      <c r="K17" s="694">
        <f t="shared" si="17"/>
        <v>0</v>
      </c>
      <c r="L17" s="702">
        <f t="shared" si="17"/>
        <v>0</v>
      </c>
      <c r="M17" s="703">
        <f t="shared" si="17"/>
        <v>0</v>
      </c>
      <c r="N17" s="662">
        <f t="shared" si="17"/>
        <v>0</v>
      </c>
      <c r="O17" s="662">
        <f t="shared" si="17"/>
        <v>0</v>
      </c>
      <c r="P17" s="704">
        <f t="shared" si="17"/>
        <v>0</v>
      </c>
      <c r="Q17" s="662">
        <f t="shared" si="17"/>
        <v>0</v>
      </c>
      <c r="R17" s="705">
        <f t="shared" si="17"/>
        <v>0</v>
      </c>
      <c r="S17" s="706">
        <f t="shared" si="17"/>
        <v>0</v>
      </c>
      <c r="T17" s="662">
        <f t="shared" si="17"/>
        <v>0</v>
      </c>
      <c r="U17" s="690">
        <f t="shared" si="17"/>
        <v>0</v>
      </c>
      <c r="V17" s="662">
        <f t="shared" si="17"/>
        <v>0</v>
      </c>
      <c r="W17" s="662">
        <f t="shared" si="17"/>
        <v>0</v>
      </c>
      <c r="X17" s="704">
        <f t="shared" si="17"/>
        <v>0</v>
      </c>
      <c r="Y17" s="662">
        <f t="shared" si="17"/>
        <v>0</v>
      </c>
      <c r="Z17" s="705">
        <f t="shared" si="17"/>
        <v>0</v>
      </c>
      <c r="AA17" s="706">
        <f t="shared" si="17"/>
        <v>0</v>
      </c>
      <c r="AB17" s="662">
        <f t="shared" si="17"/>
        <v>0</v>
      </c>
      <c r="AC17" s="690">
        <f t="shared" si="17"/>
        <v>0</v>
      </c>
      <c r="AD17" s="662" t="str">
        <f t="shared" si="17"/>
        <v>*</v>
      </c>
      <c r="AE17" s="662" t="str">
        <f t="shared" si="17"/>
        <v>*</v>
      </c>
      <c r="AF17" s="704" t="str">
        <f t="shared" si="17"/>
        <v>*</v>
      </c>
      <c r="AG17" s="662" t="str">
        <f t="shared" si="17"/>
        <v>*</v>
      </c>
      <c r="AH17" s="705" t="str">
        <f t="shared" si="17"/>
        <v>*</v>
      </c>
      <c r="AI17" s="706" t="str">
        <f t="shared" si="17"/>
        <v>*</v>
      </c>
      <c r="AJ17" s="662" t="str">
        <f t="shared" si="17"/>
        <v>*</v>
      </c>
      <c r="AK17" s="690" t="str">
        <f t="shared" si="17"/>
        <v>*</v>
      </c>
      <c r="AL17" s="662" t="str">
        <f t="shared" si="17"/>
        <v>*</v>
      </c>
      <c r="AM17" s="662" t="str">
        <f t="shared" si="17"/>
        <v>*</v>
      </c>
      <c r="AN17" s="704" t="str">
        <f t="shared" si="17"/>
        <v>*</v>
      </c>
      <c r="AO17" s="662" t="str">
        <f t="shared" si="17"/>
        <v>*</v>
      </c>
      <c r="AP17" s="705" t="str">
        <f t="shared" ref="AP17:BU17" si="18">IF(AND(AP12&gt;=$H$17,AP12&lt;$I$17),"*",0)</f>
        <v>*</v>
      </c>
      <c r="AQ17" s="706" t="str">
        <f t="shared" si="18"/>
        <v>*</v>
      </c>
      <c r="AR17" s="662" t="str">
        <f t="shared" si="18"/>
        <v>*</v>
      </c>
      <c r="AS17" s="690" t="str">
        <f t="shared" si="18"/>
        <v>*</v>
      </c>
      <c r="AT17" s="662" t="str">
        <f t="shared" si="18"/>
        <v>*</v>
      </c>
      <c r="AU17" s="662" t="str">
        <f t="shared" si="18"/>
        <v>*</v>
      </c>
      <c r="AV17" s="704" t="str">
        <f t="shared" si="18"/>
        <v>*</v>
      </c>
      <c r="AW17" s="662" t="str">
        <f t="shared" si="18"/>
        <v>*</v>
      </c>
      <c r="AX17" s="1078" t="str">
        <f t="shared" si="18"/>
        <v>*</v>
      </c>
      <c r="AY17" s="1079" t="str">
        <f t="shared" si="18"/>
        <v>*</v>
      </c>
      <c r="AZ17" s="1077" t="str">
        <f t="shared" si="18"/>
        <v>*</v>
      </c>
      <c r="BA17" s="1080" t="str">
        <f t="shared" si="18"/>
        <v>*</v>
      </c>
      <c r="BB17" s="662" t="str">
        <f t="shared" si="18"/>
        <v>*</v>
      </c>
      <c r="BC17" s="662" t="str">
        <f t="shared" si="18"/>
        <v>*</v>
      </c>
      <c r="BD17" s="704" t="str">
        <f t="shared" si="18"/>
        <v>*</v>
      </c>
      <c r="BE17" s="662" t="str">
        <f t="shared" si="18"/>
        <v>*</v>
      </c>
      <c r="BF17" s="705" t="str">
        <f t="shared" si="18"/>
        <v>*</v>
      </c>
      <c r="BG17" s="706" t="str">
        <f t="shared" si="18"/>
        <v>*</v>
      </c>
      <c r="BH17" s="662" t="str">
        <f t="shared" si="18"/>
        <v>*</v>
      </c>
      <c r="BI17" s="690" t="str">
        <f t="shared" si="18"/>
        <v>*</v>
      </c>
      <c r="BJ17" s="662" t="str">
        <f t="shared" si="18"/>
        <v>*</v>
      </c>
      <c r="BK17" s="662" t="str">
        <f t="shared" si="18"/>
        <v>*</v>
      </c>
      <c r="BL17" s="704" t="str">
        <f t="shared" si="18"/>
        <v>*</v>
      </c>
      <c r="BM17" s="662" t="str">
        <f t="shared" si="18"/>
        <v>*</v>
      </c>
      <c r="BN17" s="705">
        <f t="shared" si="18"/>
        <v>0</v>
      </c>
      <c r="BO17" s="706">
        <f t="shared" si="18"/>
        <v>0</v>
      </c>
      <c r="BP17" s="662">
        <f t="shared" si="18"/>
        <v>0</v>
      </c>
      <c r="BQ17" s="690">
        <f t="shared" si="18"/>
        <v>0</v>
      </c>
      <c r="BR17" s="662">
        <f t="shared" si="18"/>
        <v>0</v>
      </c>
      <c r="BS17" s="662">
        <f t="shared" si="18"/>
        <v>0</v>
      </c>
      <c r="BT17" s="704">
        <f t="shared" si="18"/>
        <v>0</v>
      </c>
      <c r="BU17" s="662">
        <f t="shared" si="18"/>
        <v>0</v>
      </c>
      <c r="BV17" s="705">
        <f t="shared" ref="BV17:CK17" si="19">IF(AND(BV12&gt;=$H$17,BV12&lt;$I$17),"*",0)</f>
        <v>0</v>
      </c>
      <c r="BW17" s="706">
        <f t="shared" si="19"/>
        <v>0</v>
      </c>
      <c r="BX17" s="662">
        <f t="shared" si="19"/>
        <v>0</v>
      </c>
      <c r="BY17" s="690">
        <f t="shared" si="19"/>
        <v>0</v>
      </c>
      <c r="BZ17" s="662">
        <f t="shared" si="19"/>
        <v>0</v>
      </c>
      <c r="CA17" s="662">
        <f t="shared" si="19"/>
        <v>0</v>
      </c>
      <c r="CB17" s="704">
        <f t="shared" si="19"/>
        <v>0</v>
      </c>
      <c r="CC17" s="662">
        <f t="shared" si="19"/>
        <v>0</v>
      </c>
      <c r="CD17" s="705">
        <f t="shared" si="19"/>
        <v>0</v>
      </c>
      <c r="CE17" s="706">
        <f t="shared" si="19"/>
        <v>0</v>
      </c>
      <c r="CF17" s="662">
        <f t="shared" si="19"/>
        <v>0</v>
      </c>
      <c r="CG17" s="690">
        <f t="shared" si="19"/>
        <v>0</v>
      </c>
      <c r="CH17" s="662">
        <f t="shared" si="19"/>
        <v>0</v>
      </c>
      <c r="CI17" s="662">
        <f t="shared" si="19"/>
        <v>0</v>
      </c>
      <c r="CJ17" s="704">
        <f t="shared" si="19"/>
        <v>0</v>
      </c>
      <c r="CK17" s="509">
        <f t="shared" si="19"/>
        <v>0</v>
      </c>
      <c r="CL17" s="1128">
        <f t="shared" si="4"/>
        <v>9</v>
      </c>
      <c r="CM17" s="1129"/>
      <c r="CN17" s="1123">
        <f>IF(CL17=0,0,LOOKUP(CL17,ﾃﾞｰﾀ入力!$AR$13:'ﾃﾞｰﾀ入力'!$AR$34,ﾃﾞｰﾀ入力!$AS$13:'ﾃﾞｰﾀ入力'!$AS$34))</f>
        <v>8</v>
      </c>
      <c r="CO17" s="1123"/>
      <c r="CP17" s="294">
        <f t="shared" si="5"/>
        <v>0</v>
      </c>
      <c r="CQ17" s="294">
        <f t="shared" si="6"/>
        <v>0</v>
      </c>
      <c r="CR17" s="279">
        <f t="shared" si="7"/>
        <v>0</v>
      </c>
      <c r="CS17" s="295">
        <f t="shared" ca="1" si="8"/>
        <v>9808</v>
      </c>
      <c r="CT17" s="296">
        <f ca="1">IF(F17=0,0,LOOKUP(F17,ﾃﾞｰﾀ入力!$C$3:'ﾃﾞｰﾀ入力'!$C$52,ﾃﾞｰﾀ入力!$E$3:'ﾃﾞｰﾀ入力'!$E$51))</f>
        <v>1226</v>
      </c>
      <c r="CU17" s="297">
        <f t="shared" ca="1" si="13"/>
        <v>0</v>
      </c>
      <c r="CW17" s="69"/>
      <c r="CX17" s="69"/>
      <c r="CY17" s="69"/>
      <c r="CZ17" s="64"/>
      <c r="DA17" s="64"/>
      <c r="DB17" s="64"/>
    </row>
    <row r="18" spans="1:106" ht="22.5" customHeight="1">
      <c r="A18" s="219">
        <f t="shared" si="9"/>
        <v>5</v>
      </c>
      <c r="B18" s="269" t="str">
        <f>ｼﾌﾄ原本!C9</f>
        <v>S.S</v>
      </c>
      <c r="C18" s="270"/>
      <c r="D18" s="296">
        <f ca="1">IF(COUNTIF($F$14:$F$30,5),VLOOKUP(5,$F$14:$CS$30,92,FALSE),0)</f>
        <v>9540.1875</v>
      </c>
      <c r="E18" s="411">
        <f ca="1">IF(COUNTIF($F$14:$F$30,5),VLOOKUP(5,$F$14:$CU$30,94,FALSE),0)</f>
        <v>0</v>
      </c>
      <c r="F18" s="693">
        <v>9</v>
      </c>
      <c r="G18" s="284" t="str">
        <f ca="1">IF(F18=0,0,LOOKUP(F18,ﾃﾞｰﾀ入力!$C$3:'ﾃﾞｰﾀ入力'!$C$51,ﾃﾞｰﾀ入力!$D$3:'ﾃﾞｰﾀ入力'!$D$50))</f>
        <v>H.S</v>
      </c>
      <c r="H18" s="1069">
        <v>13</v>
      </c>
      <c r="I18" s="1070">
        <v>22.75</v>
      </c>
      <c r="J18" s="499">
        <f t="shared" ref="J18:AO18" si="20">IF(AND(J12&gt;=$H$18,J12&lt;$I$18),"*",0)</f>
        <v>0</v>
      </c>
      <c r="K18" s="694">
        <f t="shared" si="20"/>
        <v>0</v>
      </c>
      <c r="L18" s="702">
        <f t="shared" si="20"/>
        <v>0</v>
      </c>
      <c r="M18" s="703">
        <f t="shared" si="20"/>
        <v>0</v>
      </c>
      <c r="N18" s="662">
        <f t="shared" si="20"/>
        <v>0</v>
      </c>
      <c r="O18" s="662">
        <f t="shared" si="20"/>
        <v>0</v>
      </c>
      <c r="P18" s="704">
        <f t="shared" si="20"/>
        <v>0</v>
      </c>
      <c r="Q18" s="662">
        <f t="shared" si="20"/>
        <v>0</v>
      </c>
      <c r="R18" s="705">
        <f t="shared" si="20"/>
        <v>0</v>
      </c>
      <c r="S18" s="706">
        <f t="shared" si="20"/>
        <v>0</v>
      </c>
      <c r="T18" s="662">
        <f t="shared" si="20"/>
        <v>0</v>
      </c>
      <c r="U18" s="690">
        <f t="shared" si="20"/>
        <v>0</v>
      </c>
      <c r="V18" s="662">
        <f t="shared" si="20"/>
        <v>0</v>
      </c>
      <c r="W18" s="662">
        <f t="shared" si="20"/>
        <v>0</v>
      </c>
      <c r="X18" s="704">
        <f t="shared" si="20"/>
        <v>0</v>
      </c>
      <c r="Y18" s="662">
        <f t="shared" si="20"/>
        <v>0</v>
      </c>
      <c r="Z18" s="705">
        <f t="shared" si="20"/>
        <v>0</v>
      </c>
      <c r="AA18" s="706">
        <f t="shared" si="20"/>
        <v>0</v>
      </c>
      <c r="AB18" s="662">
        <f t="shared" si="20"/>
        <v>0</v>
      </c>
      <c r="AC18" s="690">
        <f t="shared" si="20"/>
        <v>0</v>
      </c>
      <c r="AD18" s="662">
        <f t="shared" si="20"/>
        <v>0</v>
      </c>
      <c r="AE18" s="662">
        <f t="shared" si="20"/>
        <v>0</v>
      </c>
      <c r="AF18" s="704">
        <f t="shared" si="20"/>
        <v>0</v>
      </c>
      <c r="AG18" s="662">
        <f t="shared" si="20"/>
        <v>0</v>
      </c>
      <c r="AH18" s="705">
        <f t="shared" si="20"/>
        <v>0</v>
      </c>
      <c r="AI18" s="706">
        <f t="shared" si="20"/>
        <v>0</v>
      </c>
      <c r="AJ18" s="662">
        <f t="shared" si="20"/>
        <v>0</v>
      </c>
      <c r="AK18" s="690">
        <f t="shared" si="20"/>
        <v>0</v>
      </c>
      <c r="AL18" s="662">
        <f t="shared" si="20"/>
        <v>0</v>
      </c>
      <c r="AM18" s="662">
        <f t="shared" si="20"/>
        <v>0</v>
      </c>
      <c r="AN18" s="704">
        <f t="shared" si="20"/>
        <v>0</v>
      </c>
      <c r="AO18" s="662">
        <f t="shared" si="20"/>
        <v>0</v>
      </c>
      <c r="AP18" s="705" t="str">
        <f t="shared" ref="AP18:BU18" si="21">IF(AND(AP12&gt;=$H$18,AP12&lt;$I$18),"*",0)</f>
        <v>*</v>
      </c>
      <c r="AQ18" s="706" t="str">
        <f t="shared" si="21"/>
        <v>*</v>
      </c>
      <c r="AR18" s="662" t="str">
        <f t="shared" si="21"/>
        <v>*</v>
      </c>
      <c r="AS18" s="690" t="str">
        <f t="shared" si="21"/>
        <v>*</v>
      </c>
      <c r="AT18" s="662" t="str">
        <f t="shared" si="21"/>
        <v>*</v>
      </c>
      <c r="AU18" s="662" t="str">
        <f t="shared" si="21"/>
        <v>*</v>
      </c>
      <c r="AV18" s="704" t="str">
        <f t="shared" si="21"/>
        <v>*</v>
      </c>
      <c r="AW18" s="662" t="str">
        <f t="shared" si="21"/>
        <v>*</v>
      </c>
      <c r="AX18" s="705" t="str">
        <f t="shared" si="21"/>
        <v>*</v>
      </c>
      <c r="AY18" s="706" t="str">
        <f t="shared" si="21"/>
        <v>*</v>
      </c>
      <c r="AZ18" s="662" t="str">
        <f t="shared" si="21"/>
        <v>*</v>
      </c>
      <c r="BA18" s="690" t="str">
        <f t="shared" si="21"/>
        <v>*</v>
      </c>
      <c r="BB18" s="662" t="str">
        <f t="shared" si="21"/>
        <v>*</v>
      </c>
      <c r="BC18" s="662" t="str">
        <f t="shared" si="21"/>
        <v>*</v>
      </c>
      <c r="BD18" s="704" t="str">
        <f t="shared" si="21"/>
        <v>*</v>
      </c>
      <c r="BE18" s="662" t="str">
        <f t="shared" si="21"/>
        <v>*</v>
      </c>
      <c r="BF18" s="1078" t="str">
        <f t="shared" si="21"/>
        <v>*</v>
      </c>
      <c r="BG18" s="1079" t="str">
        <f t="shared" si="21"/>
        <v>*</v>
      </c>
      <c r="BH18" s="1077" t="str">
        <f t="shared" si="21"/>
        <v>*</v>
      </c>
      <c r="BI18" s="1080" t="str">
        <f t="shared" si="21"/>
        <v>*</v>
      </c>
      <c r="BJ18" s="662" t="str">
        <f t="shared" si="21"/>
        <v>*</v>
      </c>
      <c r="BK18" s="662" t="str">
        <f t="shared" si="21"/>
        <v>*</v>
      </c>
      <c r="BL18" s="704" t="str">
        <f t="shared" si="21"/>
        <v>*</v>
      </c>
      <c r="BM18" s="662" t="str">
        <f t="shared" si="21"/>
        <v>*</v>
      </c>
      <c r="BN18" s="705" t="str">
        <f t="shared" si="21"/>
        <v>*</v>
      </c>
      <c r="BO18" s="706" t="str">
        <f t="shared" si="21"/>
        <v>*</v>
      </c>
      <c r="BP18" s="662" t="str">
        <f t="shared" si="21"/>
        <v>*</v>
      </c>
      <c r="BQ18" s="690" t="str">
        <f t="shared" si="21"/>
        <v>*</v>
      </c>
      <c r="BR18" s="662" t="str">
        <f t="shared" si="21"/>
        <v>*</v>
      </c>
      <c r="BS18" s="662" t="str">
        <f t="shared" si="21"/>
        <v>*</v>
      </c>
      <c r="BT18" s="704" t="str">
        <f t="shared" si="21"/>
        <v>*</v>
      </c>
      <c r="BU18" s="662" t="str">
        <f t="shared" si="21"/>
        <v>*</v>
      </c>
      <c r="BV18" s="705" t="str">
        <f t="shared" ref="BV18:CK18" si="22">IF(AND(BV12&gt;=$H$18,BV12&lt;$I$18),"*",0)</f>
        <v>*</v>
      </c>
      <c r="BW18" s="706" t="str">
        <f t="shared" si="22"/>
        <v>*</v>
      </c>
      <c r="BX18" s="662" t="str">
        <f t="shared" si="22"/>
        <v>*</v>
      </c>
      <c r="BY18" s="690" t="str">
        <f t="shared" si="22"/>
        <v>*</v>
      </c>
      <c r="BZ18" s="662" t="str">
        <f t="shared" si="22"/>
        <v>*</v>
      </c>
      <c r="CA18" s="662" t="str">
        <f t="shared" si="22"/>
        <v>*</v>
      </c>
      <c r="CB18" s="704" t="str">
        <f t="shared" si="22"/>
        <v>*</v>
      </c>
      <c r="CC18" s="662">
        <f t="shared" si="22"/>
        <v>0</v>
      </c>
      <c r="CD18" s="705">
        <f t="shared" si="22"/>
        <v>0</v>
      </c>
      <c r="CE18" s="706">
        <f t="shared" si="22"/>
        <v>0</v>
      </c>
      <c r="CF18" s="662">
        <f t="shared" si="22"/>
        <v>0</v>
      </c>
      <c r="CG18" s="690">
        <f t="shared" si="22"/>
        <v>0</v>
      </c>
      <c r="CH18" s="662">
        <f t="shared" si="22"/>
        <v>0</v>
      </c>
      <c r="CI18" s="662">
        <f t="shared" si="22"/>
        <v>0</v>
      </c>
      <c r="CJ18" s="704">
        <f t="shared" si="22"/>
        <v>0</v>
      </c>
      <c r="CK18" s="509">
        <f t="shared" si="22"/>
        <v>0</v>
      </c>
      <c r="CL18" s="1128">
        <f t="shared" si="4"/>
        <v>9.75</v>
      </c>
      <c r="CM18" s="1129"/>
      <c r="CN18" s="1123">
        <f>IF(CL18=0,0,LOOKUP(CL18,ﾃﾞｰﾀ入力!$AR$13:'ﾃﾞｰﾀ入力'!$AR$34,ﾃﾞｰﾀ入力!$AS$13:'ﾃﾞｰﾀ入力'!$AS$34))</f>
        <v>8.5</v>
      </c>
      <c r="CO18" s="1123"/>
      <c r="CP18" s="294">
        <f t="shared" si="5"/>
        <v>0.5</v>
      </c>
      <c r="CQ18" s="294">
        <f t="shared" si="6"/>
        <v>0.75</v>
      </c>
      <c r="CR18" s="279">
        <f t="shared" si="7"/>
        <v>0.5</v>
      </c>
      <c r="CS18" s="295">
        <f t="shared" ca="1" si="8"/>
        <v>11310</v>
      </c>
      <c r="CT18" s="296">
        <f ca="1">IF(F18=0,0,LOOKUP(F18,ﾃﾞｰﾀ入力!$C$3:'ﾃﾞｰﾀ入力'!$C$52,ﾃﾞｰﾀ入力!$E$3:'ﾃﾞｰﾀ入力'!$E$51))</f>
        <v>1248</v>
      </c>
      <c r="CU18" s="297">
        <f t="shared" ca="1" si="13"/>
        <v>0</v>
      </c>
      <c r="CW18" s="69"/>
      <c r="CX18" s="69"/>
      <c r="CY18" s="69"/>
      <c r="CZ18" s="64"/>
      <c r="DA18" s="64"/>
      <c r="DB18" s="64"/>
    </row>
    <row r="19" spans="1:106" ht="22.5" customHeight="1">
      <c r="A19" s="219">
        <f t="shared" si="9"/>
        <v>6</v>
      </c>
      <c r="B19" s="269" t="str">
        <f>ｼﾌﾄ原本!C10</f>
        <v>S.M</v>
      </c>
      <c r="C19" s="270"/>
      <c r="D19" s="296">
        <f>IF(COUNTIF(F14:F30,6),VLOOKUP(6,$F$14:$CS$30,92,FALSE),0)</f>
        <v>0</v>
      </c>
      <c r="E19" s="411">
        <f>IF(COUNTIF($F$14:$F$30,6),VLOOKUP(6,$F$14:$CU$30,94,FALSE),0)</f>
        <v>0</v>
      </c>
      <c r="F19" s="693">
        <v>5</v>
      </c>
      <c r="G19" s="284" t="str">
        <f ca="1">IF(F19=0,0,LOOKUP(F19,ﾃﾞｰﾀ入力!$C$3:'ﾃﾞｰﾀ入力'!$C$51,ﾃﾞｰﾀ入力!$D$3:'ﾃﾞｰﾀ入力'!$D$50))</f>
        <v>S.S</v>
      </c>
      <c r="H19" s="1069">
        <v>14</v>
      </c>
      <c r="I19" s="1070">
        <v>22.75</v>
      </c>
      <c r="J19" s="499">
        <f t="shared" ref="J19:AO19" si="23">IF(AND(J12&gt;=$H$19,J12&lt;$I$19),"*",0)</f>
        <v>0</v>
      </c>
      <c r="K19" s="694">
        <f t="shared" si="23"/>
        <v>0</v>
      </c>
      <c r="L19" s="702">
        <f t="shared" si="23"/>
        <v>0</v>
      </c>
      <c r="M19" s="703">
        <f t="shared" si="23"/>
        <v>0</v>
      </c>
      <c r="N19" s="662">
        <f t="shared" si="23"/>
        <v>0</v>
      </c>
      <c r="O19" s="662">
        <f t="shared" si="23"/>
        <v>0</v>
      </c>
      <c r="P19" s="704">
        <f t="shared" si="23"/>
        <v>0</v>
      </c>
      <c r="Q19" s="662">
        <f t="shared" si="23"/>
        <v>0</v>
      </c>
      <c r="R19" s="705">
        <f t="shared" si="23"/>
        <v>0</v>
      </c>
      <c r="S19" s="706">
        <f t="shared" si="23"/>
        <v>0</v>
      </c>
      <c r="T19" s="662">
        <f t="shared" si="23"/>
        <v>0</v>
      </c>
      <c r="U19" s="690">
        <f t="shared" si="23"/>
        <v>0</v>
      </c>
      <c r="V19" s="662">
        <f t="shared" si="23"/>
        <v>0</v>
      </c>
      <c r="W19" s="662">
        <f t="shared" si="23"/>
        <v>0</v>
      </c>
      <c r="X19" s="704">
        <f t="shared" si="23"/>
        <v>0</v>
      </c>
      <c r="Y19" s="662">
        <f t="shared" si="23"/>
        <v>0</v>
      </c>
      <c r="Z19" s="705">
        <f t="shared" si="23"/>
        <v>0</v>
      </c>
      <c r="AA19" s="706">
        <f t="shared" si="23"/>
        <v>0</v>
      </c>
      <c r="AB19" s="662">
        <f t="shared" si="23"/>
        <v>0</v>
      </c>
      <c r="AC19" s="690">
        <f t="shared" si="23"/>
        <v>0</v>
      </c>
      <c r="AD19" s="662">
        <f t="shared" si="23"/>
        <v>0</v>
      </c>
      <c r="AE19" s="662">
        <f t="shared" si="23"/>
        <v>0</v>
      </c>
      <c r="AF19" s="704">
        <f t="shared" si="23"/>
        <v>0</v>
      </c>
      <c r="AG19" s="662">
        <f t="shared" si="23"/>
        <v>0</v>
      </c>
      <c r="AH19" s="705">
        <f t="shared" si="23"/>
        <v>0</v>
      </c>
      <c r="AI19" s="706">
        <f t="shared" si="23"/>
        <v>0</v>
      </c>
      <c r="AJ19" s="662">
        <f t="shared" si="23"/>
        <v>0</v>
      </c>
      <c r="AK19" s="690">
        <f t="shared" si="23"/>
        <v>0</v>
      </c>
      <c r="AL19" s="662">
        <f t="shared" si="23"/>
        <v>0</v>
      </c>
      <c r="AM19" s="662">
        <f t="shared" si="23"/>
        <v>0</v>
      </c>
      <c r="AN19" s="704">
        <f t="shared" si="23"/>
        <v>0</v>
      </c>
      <c r="AO19" s="662">
        <f t="shared" si="23"/>
        <v>0</v>
      </c>
      <c r="AP19" s="705">
        <f t="shared" ref="AP19:BU19" si="24">IF(AND(AP12&gt;=$H$19,AP12&lt;$I$19),"*",0)</f>
        <v>0</v>
      </c>
      <c r="AQ19" s="706">
        <f t="shared" si="24"/>
        <v>0</v>
      </c>
      <c r="AR19" s="662">
        <f t="shared" si="24"/>
        <v>0</v>
      </c>
      <c r="AS19" s="690">
        <f t="shared" si="24"/>
        <v>0</v>
      </c>
      <c r="AT19" s="662" t="str">
        <f t="shared" si="24"/>
        <v>*</v>
      </c>
      <c r="AU19" s="662" t="str">
        <f t="shared" si="24"/>
        <v>*</v>
      </c>
      <c r="AV19" s="704" t="str">
        <f t="shared" si="24"/>
        <v>*</v>
      </c>
      <c r="AW19" s="662" t="str">
        <f t="shared" si="24"/>
        <v>*</v>
      </c>
      <c r="AX19" s="705" t="str">
        <f t="shared" si="24"/>
        <v>*</v>
      </c>
      <c r="AY19" s="706" t="str">
        <f t="shared" si="24"/>
        <v>*</v>
      </c>
      <c r="AZ19" s="662" t="str">
        <f t="shared" si="24"/>
        <v>*</v>
      </c>
      <c r="BA19" s="690" t="str">
        <f t="shared" si="24"/>
        <v>*</v>
      </c>
      <c r="BB19" s="662" t="str">
        <f t="shared" si="24"/>
        <v>*</v>
      </c>
      <c r="BC19" s="662" t="str">
        <f t="shared" si="24"/>
        <v>*</v>
      </c>
      <c r="BD19" s="704" t="str">
        <f t="shared" si="24"/>
        <v>*</v>
      </c>
      <c r="BE19" s="662" t="str">
        <f t="shared" si="24"/>
        <v>*</v>
      </c>
      <c r="BF19" s="705" t="str">
        <f t="shared" si="24"/>
        <v>*</v>
      </c>
      <c r="BG19" s="706" t="str">
        <f t="shared" si="24"/>
        <v>*</v>
      </c>
      <c r="BH19" s="662" t="str">
        <f t="shared" si="24"/>
        <v>*</v>
      </c>
      <c r="BI19" s="690" t="str">
        <f t="shared" si="24"/>
        <v>*</v>
      </c>
      <c r="BJ19" s="1077" t="str">
        <f t="shared" si="24"/>
        <v>*</v>
      </c>
      <c r="BK19" s="1077" t="str">
        <f t="shared" si="24"/>
        <v>*</v>
      </c>
      <c r="BL19" s="1076" t="str">
        <f t="shared" si="24"/>
        <v>*</v>
      </c>
      <c r="BM19" s="1077" t="str">
        <f t="shared" si="24"/>
        <v>*</v>
      </c>
      <c r="BN19" s="705" t="str">
        <f t="shared" si="24"/>
        <v>*</v>
      </c>
      <c r="BO19" s="706" t="str">
        <f t="shared" si="24"/>
        <v>*</v>
      </c>
      <c r="BP19" s="662" t="str">
        <f t="shared" si="24"/>
        <v>*</v>
      </c>
      <c r="BQ19" s="690" t="str">
        <f t="shared" si="24"/>
        <v>*</v>
      </c>
      <c r="BR19" s="662" t="str">
        <f t="shared" si="24"/>
        <v>*</v>
      </c>
      <c r="BS19" s="662" t="str">
        <f t="shared" si="24"/>
        <v>*</v>
      </c>
      <c r="BT19" s="704" t="str">
        <f t="shared" si="24"/>
        <v>*</v>
      </c>
      <c r="BU19" s="662" t="str">
        <f t="shared" si="24"/>
        <v>*</v>
      </c>
      <c r="BV19" s="705" t="str">
        <f t="shared" ref="BV19:CK19" si="25">IF(AND(BV12&gt;=$H$19,BV12&lt;$I$19),"*",0)</f>
        <v>*</v>
      </c>
      <c r="BW19" s="706" t="str">
        <f t="shared" si="25"/>
        <v>*</v>
      </c>
      <c r="BX19" s="662" t="str">
        <f t="shared" si="25"/>
        <v>*</v>
      </c>
      <c r="BY19" s="690" t="str">
        <f t="shared" si="25"/>
        <v>*</v>
      </c>
      <c r="BZ19" s="662" t="str">
        <f t="shared" si="25"/>
        <v>*</v>
      </c>
      <c r="CA19" s="662" t="str">
        <f t="shared" si="25"/>
        <v>*</v>
      </c>
      <c r="CB19" s="704" t="str">
        <f t="shared" si="25"/>
        <v>*</v>
      </c>
      <c r="CC19" s="662">
        <f t="shared" si="25"/>
        <v>0</v>
      </c>
      <c r="CD19" s="705">
        <f t="shared" si="25"/>
        <v>0</v>
      </c>
      <c r="CE19" s="706">
        <f t="shared" si="25"/>
        <v>0</v>
      </c>
      <c r="CF19" s="662">
        <f t="shared" si="25"/>
        <v>0</v>
      </c>
      <c r="CG19" s="690">
        <f t="shared" si="25"/>
        <v>0</v>
      </c>
      <c r="CH19" s="662">
        <f t="shared" si="25"/>
        <v>0</v>
      </c>
      <c r="CI19" s="662">
        <f t="shared" si="25"/>
        <v>0</v>
      </c>
      <c r="CJ19" s="704">
        <f t="shared" si="25"/>
        <v>0</v>
      </c>
      <c r="CK19" s="509">
        <f t="shared" si="25"/>
        <v>0</v>
      </c>
      <c r="CL19" s="1128">
        <f t="shared" si="4"/>
        <v>8.75</v>
      </c>
      <c r="CM19" s="1129"/>
      <c r="CN19" s="1123">
        <f>IF(CL19=0,0,LOOKUP(CL19,ﾃﾞｰﾀ入力!$AR$13:'ﾃﾞｰﾀ入力'!$AR$34,ﾃﾞｰﾀ入力!$AS$13:'ﾃﾞｰﾀ入力'!$AS$34))</f>
        <v>7.5</v>
      </c>
      <c r="CO19" s="1123"/>
      <c r="CP19" s="294">
        <f t="shared" si="5"/>
        <v>0</v>
      </c>
      <c r="CQ19" s="294">
        <f t="shared" si="6"/>
        <v>0.75</v>
      </c>
      <c r="CR19" s="279">
        <f t="shared" si="7"/>
        <v>0</v>
      </c>
      <c r="CS19" s="295">
        <f t="shared" ca="1" si="8"/>
        <v>9540.1875</v>
      </c>
      <c r="CT19" s="296">
        <f ca="1">IF(F19=0,0,LOOKUP(F19,ﾃﾞｰﾀ入力!$C$3:'ﾃﾞｰﾀ入力'!$C$52,ﾃﾞｰﾀ入力!$E$3:'ﾃﾞｰﾀ入力'!$E$51))</f>
        <v>1241</v>
      </c>
      <c r="CU19" s="297">
        <f t="shared" ca="1" si="13"/>
        <v>0</v>
      </c>
      <c r="CW19" s="69"/>
      <c r="CX19" s="69"/>
      <c r="CY19" s="69"/>
      <c r="CZ19" s="64"/>
      <c r="DA19" s="64"/>
      <c r="DB19" s="64"/>
    </row>
    <row r="20" spans="1:106" ht="22.5" customHeight="1">
      <c r="A20" s="219">
        <f t="shared" si="9"/>
        <v>7</v>
      </c>
      <c r="B20" s="269" t="str">
        <f>ｼﾌﾄ原本!C11</f>
        <v>N.D</v>
      </c>
      <c r="C20" s="270"/>
      <c r="D20" s="296">
        <f ca="1">IF(COUNTIF($F$14:$F$30,7),VLOOKUP(7,$F$14:$CS$30,92,FALSE),0)</f>
        <v>9808</v>
      </c>
      <c r="E20" s="411">
        <f ca="1">IF(COUNTIF($F$14:$F$30,7),VLOOKUP(7,$F$14:$CU$30,94,FALSE),0)</f>
        <v>0</v>
      </c>
      <c r="F20" s="693">
        <v>20</v>
      </c>
      <c r="G20" s="284" t="str">
        <f ca="1">IF(F20=0,0,LOOKUP(F20,ﾃﾞｰﾀ入力!$C$3:'ﾃﾞｰﾀ入力'!$C$51,ﾃﾞｰﾀ入力!$D$3:'ﾃﾞｰﾀ入力'!$D$50))</f>
        <v>S.S</v>
      </c>
      <c r="H20" s="1069">
        <v>17</v>
      </c>
      <c r="I20" s="1070">
        <v>22.75</v>
      </c>
      <c r="J20" s="499">
        <f t="shared" ref="J20:AO20" si="26">IF(AND(J12&gt;=$H$20,J12&lt;$I$20),"*",0)</f>
        <v>0</v>
      </c>
      <c r="K20" s="694">
        <f t="shared" si="26"/>
        <v>0</v>
      </c>
      <c r="L20" s="702">
        <f t="shared" si="26"/>
        <v>0</v>
      </c>
      <c r="M20" s="703">
        <f t="shared" si="26"/>
        <v>0</v>
      </c>
      <c r="N20" s="662">
        <f t="shared" si="26"/>
        <v>0</v>
      </c>
      <c r="O20" s="662">
        <f t="shared" si="26"/>
        <v>0</v>
      </c>
      <c r="P20" s="704">
        <f t="shared" si="26"/>
        <v>0</v>
      </c>
      <c r="Q20" s="662">
        <f t="shared" si="26"/>
        <v>0</v>
      </c>
      <c r="R20" s="705">
        <f t="shared" si="26"/>
        <v>0</v>
      </c>
      <c r="S20" s="706">
        <f t="shared" si="26"/>
        <v>0</v>
      </c>
      <c r="T20" s="662">
        <f t="shared" si="26"/>
        <v>0</v>
      </c>
      <c r="U20" s="690">
        <f t="shared" si="26"/>
        <v>0</v>
      </c>
      <c r="V20" s="662">
        <f t="shared" si="26"/>
        <v>0</v>
      </c>
      <c r="W20" s="662">
        <f t="shared" si="26"/>
        <v>0</v>
      </c>
      <c r="X20" s="704">
        <f t="shared" si="26"/>
        <v>0</v>
      </c>
      <c r="Y20" s="662">
        <f t="shared" si="26"/>
        <v>0</v>
      </c>
      <c r="Z20" s="705">
        <f t="shared" si="26"/>
        <v>0</v>
      </c>
      <c r="AA20" s="706">
        <f t="shared" si="26"/>
        <v>0</v>
      </c>
      <c r="AB20" s="662">
        <f t="shared" si="26"/>
        <v>0</v>
      </c>
      <c r="AC20" s="690">
        <f t="shared" si="26"/>
        <v>0</v>
      </c>
      <c r="AD20" s="662">
        <f t="shared" si="26"/>
        <v>0</v>
      </c>
      <c r="AE20" s="662">
        <f t="shared" si="26"/>
        <v>0</v>
      </c>
      <c r="AF20" s="704">
        <f t="shared" si="26"/>
        <v>0</v>
      </c>
      <c r="AG20" s="662">
        <f t="shared" si="26"/>
        <v>0</v>
      </c>
      <c r="AH20" s="705">
        <f t="shared" si="26"/>
        <v>0</v>
      </c>
      <c r="AI20" s="706">
        <f t="shared" si="26"/>
        <v>0</v>
      </c>
      <c r="AJ20" s="662">
        <f t="shared" si="26"/>
        <v>0</v>
      </c>
      <c r="AK20" s="690">
        <f t="shared" si="26"/>
        <v>0</v>
      </c>
      <c r="AL20" s="662">
        <f t="shared" si="26"/>
        <v>0</v>
      </c>
      <c r="AM20" s="662">
        <f t="shared" si="26"/>
        <v>0</v>
      </c>
      <c r="AN20" s="704">
        <f t="shared" si="26"/>
        <v>0</v>
      </c>
      <c r="AO20" s="662">
        <f t="shared" si="26"/>
        <v>0</v>
      </c>
      <c r="AP20" s="705">
        <f t="shared" ref="AP20:BU20" si="27">IF(AND(AP12&gt;=$H$20,AP12&lt;$I$20),"*",0)</f>
        <v>0</v>
      </c>
      <c r="AQ20" s="706">
        <f t="shared" si="27"/>
        <v>0</v>
      </c>
      <c r="AR20" s="662">
        <f t="shared" si="27"/>
        <v>0</v>
      </c>
      <c r="AS20" s="690">
        <f t="shared" si="27"/>
        <v>0</v>
      </c>
      <c r="AT20" s="662">
        <f t="shared" si="27"/>
        <v>0</v>
      </c>
      <c r="AU20" s="662">
        <f t="shared" si="27"/>
        <v>0</v>
      </c>
      <c r="AV20" s="704">
        <f t="shared" si="27"/>
        <v>0</v>
      </c>
      <c r="AW20" s="662">
        <f t="shared" si="27"/>
        <v>0</v>
      </c>
      <c r="AX20" s="705">
        <f t="shared" si="27"/>
        <v>0</v>
      </c>
      <c r="AY20" s="706">
        <f t="shared" si="27"/>
        <v>0</v>
      </c>
      <c r="AZ20" s="662">
        <f t="shared" si="27"/>
        <v>0</v>
      </c>
      <c r="BA20" s="690">
        <f t="shared" si="27"/>
        <v>0</v>
      </c>
      <c r="BB20" s="662">
        <f t="shared" si="27"/>
        <v>0</v>
      </c>
      <c r="BC20" s="662">
        <f t="shared" si="27"/>
        <v>0</v>
      </c>
      <c r="BD20" s="704">
        <f t="shared" si="27"/>
        <v>0</v>
      </c>
      <c r="BE20" s="662">
        <f t="shared" si="27"/>
        <v>0</v>
      </c>
      <c r="BF20" s="705" t="str">
        <f t="shared" si="27"/>
        <v>*</v>
      </c>
      <c r="BG20" s="706" t="str">
        <f t="shared" si="27"/>
        <v>*</v>
      </c>
      <c r="BH20" s="662" t="str">
        <f t="shared" si="27"/>
        <v>*</v>
      </c>
      <c r="BI20" s="690" t="str">
        <f t="shared" si="27"/>
        <v>*</v>
      </c>
      <c r="BJ20" s="662" t="str">
        <f t="shared" si="27"/>
        <v>*</v>
      </c>
      <c r="BK20" s="662" t="str">
        <f t="shared" si="27"/>
        <v>*</v>
      </c>
      <c r="BL20" s="704" t="str">
        <f t="shared" si="27"/>
        <v>*</v>
      </c>
      <c r="BM20" s="662" t="str">
        <f t="shared" si="27"/>
        <v>*</v>
      </c>
      <c r="BN20" s="705" t="str">
        <f t="shared" si="27"/>
        <v>*</v>
      </c>
      <c r="BO20" s="706" t="str">
        <f t="shared" si="27"/>
        <v>*</v>
      </c>
      <c r="BP20" s="662" t="str">
        <f t="shared" si="27"/>
        <v>*</v>
      </c>
      <c r="BQ20" s="690" t="str">
        <f t="shared" si="27"/>
        <v>*</v>
      </c>
      <c r="BR20" s="1077" t="str">
        <f t="shared" si="27"/>
        <v>*</v>
      </c>
      <c r="BS20" s="662" t="str">
        <f t="shared" si="27"/>
        <v>*</v>
      </c>
      <c r="BT20" s="704" t="str">
        <f t="shared" si="27"/>
        <v>*</v>
      </c>
      <c r="BU20" s="662" t="str">
        <f t="shared" si="27"/>
        <v>*</v>
      </c>
      <c r="BV20" s="705" t="str">
        <f t="shared" ref="BV20:CK20" si="28">IF(AND(BV12&gt;=$H$20,BV12&lt;$I$20),"*",0)</f>
        <v>*</v>
      </c>
      <c r="BW20" s="706" t="str">
        <f t="shared" si="28"/>
        <v>*</v>
      </c>
      <c r="BX20" s="662" t="str">
        <f t="shared" si="28"/>
        <v>*</v>
      </c>
      <c r="BY20" s="690" t="str">
        <f t="shared" si="28"/>
        <v>*</v>
      </c>
      <c r="BZ20" s="662" t="str">
        <f t="shared" si="28"/>
        <v>*</v>
      </c>
      <c r="CA20" s="662" t="str">
        <f t="shared" si="28"/>
        <v>*</v>
      </c>
      <c r="CB20" s="704" t="str">
        <f t="shared" si="28"/>
        <v>*</v>
      </c>
      <c r="CC20" s="662">
        <f t="shared" si="28"/>
        <v>0</v>
      </c>
      <c r="CD20" s="705">
        <f t="shared" si="28"/>
        <v>0</v>
      </c>
      <c r="CE20" s="706">
        <f t="shared" si="28"/>
        <v>0</v>
      </c>
      <c r="CF20" s="662">
        <f t="shared" si="28"/>
        <v>0</v>
      </c>
      <c r="CG20" s="690">
        <f t="shared" si="28"/>
        <v>0</v>
      </c>
      <c r="CH20" s="662">
        <f t="shared" si="28"/>
        <v>0</v>
      </c>
      <c r="CI20" s="662">
        <f t="shared" si="28"/>
        <v>0</v>
      </c>
      <c r="CJ20" s="704">
        <f t="shared" si="28"/>
        <v>0</v>
      </c>
      <c r="CK20" s="509">
        <f t="shared" si="28"/>
        <v>0</v>
      </c>
      <c r="CL20" s="1128">
        <f t="shared" si="4"/>
        <v>5.75</v>
      </c>
      <c r="CM20" s="1129"/>
      <c r="CN20" s="1123">
        <f>IF(CL20=0,0,LOOKUP(CL20,ﾃﾞｰﾀ入力!$AR$13:'ﾃﾞｰﾀ入力'!$AR$34,ﾃﾞｰﾀ入力!$AS$13:'ﾃﾞｰﾀ入力'!$AS$34))</f>
        <v>5.25</v>
      </c>
      <c r="CO20" s="1123"/>
      <c r="CP20" s="294">
        <f t="shared" si="5"/>
        <v>0</v>
      </c>
      <c r="CQ20" s="294">
        <f t="shared" si="6"/>
        <v>0.75</v>
      </c>
      <c r="CR20" s="279">
        <f t="shared" si="7"/>
        <v>0</v>
      </c>
      <c r="CS20" s="295">
        <f t="shared" ca="1" si="8"/>
        <v>6666.375</v>
      </c>
      <c r="CT20" s="296">
        <f ca="1">IF(F20=0,0,LOOKUP(F20,ﾃﾞｰﾀ入力!$C$3:'ﾃﾞｰﾀ入力'!$C$52,ﾃﾞｰﾀ入力!$E$3:'ﾃﾞｰﾀ入力'!$E$51))</f>
        <v>1226</v>
      </c>
      <c r="CU20" s="297">
        <f t="shared" ca="1" si="13"/>
        <v>0</v>
      </c>
      <c r="CW20" s="69"/>
      <c r="CX20" s="69"/>
      <c r="CY20" s="69"/>
      <c r="CZ20" s="64"/>
      <c r="DA20" s="64"/>
      <c r="DB20" s="64"/>
    </row>
    <row r="21" spans="1:106" ht="22.5" customHeight="1">
      <c r="A21" s="219">
        <f t="shared" si="9"/>
        <v>8</v>
      </c>
      <c r="B21" s="269" t="str">
        <f>ｼﾌﾄ原本!C12</f>
        <v>M.K</v>
      </c>
      <c r="C21" s="270"/>
      <c r="D21" s="296">
        <f ca="1">IF(COUNTIF($F$14:$F$30,8),VLOOKUP(8,$F$14:$CS$30,92,FALSE),0)</f>
        <v>7662.5</v>
      </c>
      <c r="E21" s="411">
        <f ca="1">IF(COUNTIF($F$14:$F$30,8),VLOOKUP(8,$F$14:$CU$30,94,FALSE),0)</f>
        <v>0</v>
      </c>
      <c r="F21" s="693">
        <v>17</v>
      </c>
      <c r="G21" s="284" t="str">
        <f ca="1">IF(F21=0,0,LOOKUP(F21,ﾃﾞｰﾀ入力!$C$3:'ﾃﾞｰﾀ入力'!$C$51,ﾃﾞｰﾀ入力!$D$3:'ﾃﾞｰﾀ入力'!$D$50))</f>
        <v>S.U</v>
      </c>
      <c r="H21" s="1069">
        <v>17</v>
      </c>
      <c r="I21" s="1070">
        <v>21</v>
      </c>
      <c r="J21" s="498">
        <f t="shared" ref="J21:AO21" si="29">IF(AND(J12&gt;=$H$21,J12&lt;$I$21),"*",0)</f>
        <v>0</v>
      </c>
      <c r="K21" s="694">
        <f t="shared" si="29"/>
        <v>0</v>
      </c>
      <c r="L21" s="702">
        <f t="shared" si="29"/>
        <v>0</v>
      </c>
      <c r="M21" s="703">
        <f t="shared" si="29"/>
        <v>0</v>
      </c>
      <c r="N21" s="662">
        <f t="shared" si="29"/>
        <v>0</v>
      </c>
      <c r="O21" s="662">
        <f t="shared" si="29"/>
        <v>0</v>
      </c>
      <c r="P21" s="704">
        <f t="shared" si="29"/>
        <v>0</v>
      </c>
      <c r="Q21" s="662">
        <f t="shared" si="29"/>
        <v>0</v>
      </c>
      <c r="R21" s="705">
        <f t="shared" si="29"/>
        <v>0</v>
      </c>
      <c r="S21" s="706">
        <f t="shared" si="29"/>
        <v>0</v>
      </c>
      <c r="T21" s="662">
        <f t="shared" si="29"/>
        <v>0</v>
      </c>
      <c r="U21" s="690">
        <f t="shared" si="29"/>
        <v>0</v>
      </c>
      <c r="V21" s="662">
        <f t="shared" si="29"/>
        <v>0</v>
      </c>
      <c r="W21" s="662">
        <f t="shared" si="29"/>
        <v>0</v>
      </c>
      <c r="X21" s="704">
        <f t="shared" si="29"/>
        <v>0</v>
      </c>
      <c r="Y21" s="662">
        <f t="shared" si="29"/>
        <v>0</v>
      </c>
      <c r="Z21" s="705">
        <f t="shared" si="29"/>
        <v>0</v>
      </c>
      <c r="AA21" s="706">
        <f t="shared" si="29"/>
        <v>0</v>
      </c>
      <c r="AB21" s="662">
        <f t="shared" si="29"/>
        <v>0</v>
      </c>
      <c r="AC21" s="690">
        <f t="shared" si="29"/>
        <v>0</v>
      </c>
      <c r="AD21" s="662">
        <f t="shared" si="29"/>
        <v>0</v>
      </c>
      <c r="AE21" s="662">
        <f t="shared" si="29"/>
        <v>0</v>
      </c>
      <c r="AF21" s="704">
        <f t="shared" si="29"/>
        <v>0</v>
      </c>
      <c r="AG21" s="662">
        <f t="shared" si="29"/>
        <v>0</v>
      </c>
      <c r="AH21" s="705">
        <f t="shared" si="29"/>
        <v>0</v>
      </c>
      <c r="AI21" s="706">
        <f t="shared" si="29"/>
        <v>0</v>
      </c>
      <c r="AJ21" s="662">
        <f t="shared" si="29"/>
        <v>0</v>
      </c>
      <c r="AK21" s="690">
        <f t="shared" si="29"/>
        <v>0</v>
      </c>
      <c r="AL21" s="662">
        <f t="shared" si="29"/>
        <v>0</v>
      </c>
      <c r="AM21" s="662">
        <f t="shared" si="29"/>
        <v>0</v>
      </c>
      <c r="AN21" s="704">
        <f t="shared" si="29"/>
        <v>0</v>
      </c>
      <c r="AO21" s="662">
        <f t="shared" si="29"/>
        <v>0</v>
      </c>
      <c r="AP21" s="705">
        <f t="shared" ref="AP21:BU21" si="30">IF(AND(AP12&gt;=$H$21,AP12&lt;$I$21),"*",0)</f>
        <v>0</v>
      </c>
      <c r="AQ21" s="706">
        <f t="shared" si="30"/>
        <v>0</v>
      </c>
      <c r="AR21" s="662">
        <f t="shared" si="30"/>
        <v>0</v>
      </c>
      <c r="AS21" s="690">
        <f t="shared" si="30"/>
        <v>0</v>
      </c>
      <c r="AT21" s="662">
        <f t="shared" si="30"/>
        <v>0</v>
      </c>
      <c r="AU21" s="662">
        <f t="shared" si="30"/>
        <v>0</v>
      </c>
      <c r="AV21" s="704">
        <f t="shared" si="30"/>
        <v>0</v>
      </c>
      <c r="AW21" s="662">
        <f t="shared" si="30"/>
        <v>0</v>
      </c>
      <c r="AX21" s="705">
        <f t="shared" si="30"/>
        <v>0</v>
      </c>
      <c r="AY21" s="706">
        <f t="shared" si="30"/>
        <v>0</v>
      </c>
      <c r="AZ21" s="662">
        <f t="shared" si="30"/>
        <v>0</v>
      </c>
      <c r="BA21" s="690">
        <f t="shared" si="30"/>
        <v>0</v>
      </c>
      <c r="BB21" s="662">
        <f t="shared" si="30"/>
        <v>0</v>
      </c>
      <c r="BC21" s="662">
        <f t="shared" si="30"/>
        <v>0</v>
      </c>
      <c r="BD21" s="704">
        <f t="shared" si="30"/>
        <v>0</v>
      </c>
      <c r="BE21" s="662">
        <f t="shared" si="30"/>
        <v>0</v>
      </c>
      <c r="BF21" s="705" t="str">
        <f t="shared" si="30"/>
        <v>*</v>
      </c>
      <c r="BG21" s="706" t="str">
        <f t="shared" si="30"/>
        <v>*</v>
      </c>
      <c r="BH21" s="662" t="str">
        <f t="shared" si="30"/>
        <v>*</v>
      </c>
      <c r="BI21" s="690" t="str">
        <f t="shared" si="30"/>
        <v>*</v>
      </c>
      <c r="BJ21" s="662" t="str">
        <f t="shared" si="30"/>
        <v>*</v>
      </c>
      <c r="BK21" s="662" t="str">
        <f t="shared" si="30"/>
        <v>*</v>
      </c>
      <c r="BL21" s="704" t="str">
        <f t="shared" si="30"/>
        <v>*</v>
      </c>
      <c r="BM21" s="662" t="str">
        <f t="shared" si="30"/>
        <v>*</v>
      </c>
      <c r="BN21" s="705" t="str">
        <f t="shared" si="30"/>
        <v>*</v>
      </c>
      <c r="BO21" s="706" t="str">
        <f t="shared" si="30"/>
        <v>*</v>
      </c>
      <c r="BP21" s="662" t="str">
        <f t="shared" si="30"/>
        <v>*</v>
      </c>
      <c r="BQ21" s="690" t="str">
        <f t="shared" si="30"/>
        <v>*</v>
      </c>
      <c r="BR21" s="662" t="str">
        <f t="shared" si="30"/>
        <v>*</v>
      </c>
      <c r="BS21" s="662" t="str">
        <f t="shared" si="30"/>
        <v>*</v>
      </c>
      <c r="BT21" s="704" t="str">
        <f t="shared" si="30"/>
        <v>*</v>
      </c>
      <c r="BU21" s="662" t="str">
        <f t="shared" si="30"/>
        <v>*</v>
      </c>
      <c r="BV21" s="705">
        <f t="shared" ref="BV21:CK21" si="31">IF(AND(BV12&gt;=$H$21,BV12&lt;$I$21),"*",0)</f>
        <v>0</v>
      </c>
      <c r="BW21" s="706">
        <f t="shared" si="31"/>
        <v>0</v>
      </c>
      <c r="BX21" s="662">
        <f t="shared" si="31"/>
        <v>0</v>
      </c>
      <c r="BY21" s="690">
        <f t="shared" si="31"/>
        <v>0</v>
      </c>
      <c r="BZ21" s="662">
        <f t="shared" si="31"/>
        <v>0</v>
      </c>
      <c r="CA21" s="662">
        <f t="shared" si="31"/>
        <v>0</v>
      </c>
      <c r="CB21" s="704">
        <f t="shared" si="31"/>
        <v>0</v>
      </c>
      <c r="CC21" s="662">
        <f t="shared" si="31"/>
        <v>0</v>
      </c>
      <c r="CD21" s="705">
        <f t="shared" si="31"/>
        <v>0</v>
      </c>
      <c r="CE21" s="706">
        <f t="shared" si="31"/>
        <v>0</v>
      </c>
      <c r="CF21" s="662">
        <f t="shared" si="31"/>
        <v>0</v>
      </c>
      <c r="CG21" s="690">
        <f t="shared" si="31"/>
        <v>0</v>
      </c>
      <c r="CH21" s="662">
        <f t="shared" si="31"/>
        <v>0</v>
      </c>
      <c r="CI21" s="662">
        <f t="shared" si="31"/>
        <v>0</v>
      </c>
      <c r="CJ21" s="704">
        <f t="shared" si="31"/>
        <v>0</v>
      </c>
      <c r="CK21" s="509">
        <f t="shared" si="31"/>
        <v>0</v>
      </c>
      <c r="CL21" s="1128">
        <f t="shared" si="4"/>
        <v>4</v>
      </c>
      <c r="CM21" s="1129"/>
      <c r="CN21" s="1123">
        <f>IF(CL21=0,0,LOOKUP(CL21,ﾃﾞｰﾀ入力!$AR$13:'ﾃﾞｰﾀ入力'!$AR$34,ﾃﾞｰﾀ入力!$AS$13:'ﾃﾞｰﾀ入力'!$AS$34))</f>
        <v>4</v>
      </c>
      <c r="CO21" s="1123"/>
      <c r="CP21" s="294">
        <f t="shared" si="5"/>
        <v>0</v>
      </c>
      <c r="CQ21" s="294">
        <f t="shared" si="6"/>
        <v>0</v>
      </c>
      <c r="CR21" s="279">
        <f t="shared" si="7"/>
        <v>0</v>
      </c>
      <c r="CS21" s="295">
        <f t="shared" ca="1" si="8"/>
        <v>4904</v>
      </c>
      <c r="CT21" s="296">
        <f ca="1">IF(F21=0,0,LOOKUP(F21,ﾃﾞｰﾀ入力!$C$3:'ﾃﾞｰﾀ入力'!$C$52,ﾃﾞｰﾀ入力!$E$3:'ﾃﾞｰﾀ入力'!$E$51))</f>
        <v>1226</v>
      </c>
      <c r="CU21" s="297">
        <f t="shared" ca="1" si="13"/>
        <v>0</v>
      </c>
      <c r="CW21" s="69"/>
      <c r="CX21" s="69"/>
      <c r="CY21" s="69"/>
      <c r="CZ21" s="64"/>
      <c r="DA21" s="64"/>
      <c r="DB21" s="64"/>
    </row>
    <row r="22" spans="1:106" ht="22.5" customHeight="1">
      <c r="A22" s="219">
        <f t="shared" si="9"/>
        <v>9</v>
      </c>
      <c r="B22" s="269" t="str">
        <f>ｼﾌﾄ原本!C13</f>
        <v>H.S</v>
      </c>
      <c r="C22" s="270"/>
      <c r="D22" s="296">
        <f ca="1">IF(COUNTIF($F$14:$F$30,9),VLOOKUP(9,$F$14:$CS$30,92,FALSE),0)</f>
        <v>11310</v>
      </c>
      <c r="E22" s="411">
        <f ca="1">IF(COUNTIF($F$14:$F$30,9),VLOOKUP(9,$F$14:$CU$30,94,FALSE),0)</f>
        <v>0</v>
      </c>
      <c r="F22" s="693"/>
      <c r="G22" s="284">
        <f>IF(F22=0,0,LOOKUP(F22,ﾃﾞｰﾀ入力!$C$3:'ﾃﾞｰﾀ入力'!$C$51,ﾃﾞｰﾀ入力!$D$3:'ﾃﾞｰﾀ入力'!$D$50))</f>
        <v>0</v>
      </c>
      <c r="H22" s="285"/>
      <c r="I22" s="286"/>
      <c r="J22" s="498">
        <f t="shared" ref="J22:AO22" si="32">IF(AND(J12&gt;=$H$22,J12&lt;$I$22),"*",0)</f>
        <v>0</v>
      </c>
      <c r="K22" s="694">
        <f t="shared" si="32"/>
        <v>0</v>
      </c>
      <c r="L22" s="702">
        <f t="shared" si="32"/>
        <v>0</v>
      </c>
      <c r="M22" s="703">
        <f t="shared" si="32"/>
        <v>0</v>
      </c>
      <c r="N22" s="662">
        <f t="shared" si="32"/>
        <v>0</v>
      </c>
      <c r="O22" s="662">
        <f t="shared" si="32"/>
        <v>0</v>
      </c>
      <c r="P22" s="704">
        <f t="shared" si="32"/>
        <v>0</v>
      </c>
      <c r="Q22" s="662">
        <f t="shared" si="32"/>
        <v>0</v>
      </c>
      <c r="R22" s="705">
        <f t="shared" si="32"/>
        <v>0</v>
      </c>
      <c r="S22" s="706">
        <f t="shared" si="32"/>
        <v>0</v>
      </c>
      <c r="T22" s="662">
        <f t="shared" si="32"/>
        <v>0</v>
      </c>
      <c r="U22" s="690">
        <f t="shared" si="32"/>
        <v>0</v>
      </c>
      <c r="V22" s="662">
        <f t="shared" si="32"/>
        <v>0</v>
      </c>
      <c r="W22" s="662">
        <f t="shared" si="32"/>
        <v>0</v>
      </c>
      <c r="X22" s="704">
        <f t="shared" si="32"/>
        <v>0</v>
      </c>
      <c r="Y22" s="662">
        <f t="shared" si="32"/>
        <v>0</v>
      </c>
      <c r="Z22" s="705">
        <f t="shared" si="32"/>
        <v>0</v>
      </c>
      <c r="AA22" s="706">
        <f t="shared" si="32"/>
        <v>0</v>
      </c>
      <c r="AB22" s="662">
        <f t="shared" si="32"/>
        <v>0</v>
      </c>
      <c r="AC22" s="690">
        <f t="shared" si="32"/>
        <v>0</v>
      </c>
      <c r="AD22" s="662">
        <f t="shared" si="32"/>
        <v>0</v>
      </c>
      <c r="AE22" s="662">
        <f t="shared" si="32"/>
        <v>0</v>
      </c>
      <c r="AF22" s="704">
        <f t="shared" si="32"/>
        <v>0</v>
      </c>
      <c r="AG22" s="662">
        <f t="shared" si="32"/>
        <v>0</v>
      </c>
      <c r="AH22" s="705">
        <f t="shared" si="32"/>
        <v>0</v>
      </c>
      <c r="AI22" s="706">
        <f t="shared" si="32"/>
        <v>0</v>
      </c>
      <c r="AJ22" s="662">
        <f t="shared" si="32"/>
        <v>0</v>
      </c>
      <c r="AK22" s="690">
        <f t="shared" si="32"/>
        <v>0</v>
      </c>
      <c r="AL22" s="662">
        <f t="shared" si="32"/>
        <v>0</v>
      </c>
      <c r="AM22" s="662">
        <f t="shared" si="32"/>
        <v>0</v>
      </c>
      <c r="AN22" s="704">
        <f t="shared" si="32"/>
        <v>0</v>
      </c>
      <c r="AO22" s="662">
        <f t="shared" si="32"/>
        <v>0</v>
      </c>
      <c r="AP22" s="705">
        <f t="shared" ref="AP22:BU22" si="33">IF(AND(AP12&gt;=$H$22,AP12&lt;$I$22),"*",0)</f>
        <v>0</v>
      </c>
      <c r="AQ22" s="706">
        <f t="shared" si="33"/>
        <v>0</v>
      </c>
      <c r="AR22" s="662">
        <f t="shared" si="33"/>
        <v>0</v>
      </c>
      <c r="AS22" s="690">
        <f t="shared" si="33"/>
        <v>0</v>
      </c>
      <c r="AT22" s="662">
        <f t="shared" si="33"/>
        <v>0</v>
      </c>
      <c r="AU22" s="662">
        <f t="shared" si="33"/>
        <v>0</v>
      </c>
      <c r="AV22" s="704">
        <f t="shared" si="33"/>
        <v>0</v>
      </c>
      <c r="AW22" s="662">
        <f t="shared" si="33"/>
        <v>0</v>
      </c>
      <c r="AX22" s="705">
        <f t="shared" si="33"/>
        <v>0</v>
      </c>
      <c r="AY22" s="706">
        <f t="shared" si="33"/>
        <v>0</v>
      </c>
      <c r="AZ22" s="662">
        <f t="shared" si="33"/>
        <v>0</v>
      </c>
      <c r="BA22" s="690">
        <f t="shared" si="33"/>
        <v>0</v>
      </c>
      <c r="BB22" s="662">
        <f t="shared" si="33"/>
        <v>0</v>
      </c>
      <c r="BC22" s="662">
        <f t="shared" si="33"/>
        <v>0</v>
      </c>
      <c r="BD22" s="704">
        <f t="shared" si="33"/>
        <v>0</v>
      </c>
      <c r="BE22" s="662">
        <f t="shared" si="33"/>
        <v>0</v>
      </c>
      <c r="BF22" s="705">
        <f t="shared" si="33"/>
        <v>0</v>
      </c>
      <c r="BG22" s="706">
        <f t="shared" si="33"/>
        <v>0</v>
      </c>
      <c r="BH22" s="662">
        <f t="shared" si="33"/>
        <v>0</v>
      </c>
      <c r="BI22" s="690">
        <f t="shared" si="33"/>
        <v>0</v>
      </c>
      <c r="BJ22" s="662">
        <f t="shared" si="33"/>
        <v>0</v>
      </c>
      <c r="BK22" s="662">
        <f t="shared" si="33"/>
        <v>0</v>
      </c>
      <c r="BL22" s="704">
        <f t="shared" si="33"/>
        <v>0</v>
      </c>
      <c r="BM22" s="662">
        <f t="shared" si="33"/>
        <v>0</v>
      </c>
      <c r="BN22" s="705">
        <f t="shared" si="33"/>
        <v>0</v>
      </c>
      <c r="BO22" s="706">
        <f t="shared" si="33"/>
        <v>0</v>
      </c>
      <c r="BP22" s="662">
        <f t="shared" si="33"/>
        <v>0</v>
      </c>
      <c r="BQ22" s="690">
        <f t="shared" si="33"/>
        <v>0</v>
      </c>
      <c r="BR22" s="662">
        <f t="shared" si="33"/>
        <v>0</v>
      </c>
      <c r="BS22" s="662">
        <f t="shared" si="33"/>
        <v>0</v>
      </c>
      <c r="BT22" s="704">
        <f t="shared" si="33"/>
        <v>0</v>
      </c>
      <c r="BU22" s="662">
        <f t="shared" si="33"/>
        <v>0</v>
      </c>
      <c r="BV22" s="705">
        <f t="shared" ref="BV22:CK22" si="34">IF(AND(BV12&gt;=$H$22,BV12&lt;$I$22),"*",0)</f>
        <v>0</v>
      </c>
      <c r="BW22" s="706">
        <f t="shared" si="34"/>
        <v>0</v>
      </c>
      <c r="BX22" s="662">
        <f t="shared" si="34"/>
        <v>0</v>
      </c>
      <c r="BY22" s="690">
        <f t="shared" si="34"/>
        <v>0</v>
      </c>
      <c r="BZ22" s="662">
        <f t="shared" si="34"/>
        <v>0</v>
      </c>
      <c r="CA22" s="662">
        <f t="shared" si="34"/>
        <v>0</v>
      </c>
      <c r="CB22" s="704">
        <f t="shared" si="34"/>
        <v>0</v>
      </c>
      <c r="CC22" s="662">
        <f t="shared" si="34"/>
        <v>0</v>
      </c>
      <c r="CD22" s="705">
        <f t="shared" si="34"/>
        <v>0</v>
      </c>
      <c r="CE22" s="706">
        <f t="shared" si="34"/>
        <v>0</v>
      </c>
      <c r="CF22" s="662">
        <f t="shared" si="34"/>
        <v>0</v>
      </c>
      <c r="CG22" s="690">
        <f t="shared" si="34"/>
        <v>0</v>
      </c>
      <c r="CH22" s="662">
        <f t="shared" si="34"/>
        <v>0</v>
      </c>
      <c r="CI22" s="662">
        <f t="shared" si="34"/>
        <v>0</v>
      </c>
      <c r="CJ22" s="704">
        <f t="shared" si="34"/>
        <v>0</v>
      </c>
      <c r="CK22" s="509">
        <f t="shared" si="34"/>
        <v>0</v>
      </c>
      <c r="CL22" s="1128">
        <f t="shared" si="4"/>
        <v>0</v>
      </c>
      <c r="CM22" s="1129"/>
      <c r="CN22" s="1123">
        <f>IF(CL22=0,0,LOOKUP(CL22,ﾃﾞｰﾀ入力!$AR$13:'ﾃﾞｰﾀ入力'!$AR$34,ﾃﾞｰﾀ入力!$AS$13:'ﾃﾞｰﾀ入力'!$AS$34))</f>
        <v>0</v>
      </c>
      <c r="CO22" s="1123"/>
      <c r="CP22" s="294">
        <f t="shared" si="5"/>
        <v>0</v>
      </c>
      <c r="CQ22" s="294">
        <f t="shared" si="6"/>
        <v>0</v>
      </c>
      <c r="CR22" s="279">
        <f t="shared" si="7"/>
        <v>0</v>
      </c>
      <c r="CS22" s="295">
        <f t="shared" si="8"/>
        <v>0</v>
      </c>
      <c r="CT22" s="296">
        <f>IF(F22=0,0,LOOKUP(F22,ﾃﾞｰﾀ入力!$C$3:'ﾃﾞｰﾀ入力'!$C$52,ﾃﾞｰﾀ入力!$E$3:'ﾃﾞｰﾀ入力'!$E$51))</f>
        <v>0</v>
      </c>
      <c r="CU22" s="297">
        <f t="shared" si="13"/>
        <v>0</v>
      </c>
      <c r="CW22" s="69"/>
      <c r="CX22" s="69"/>
      <c r="CY22" s="69"/>
      <c r="CZ22" s="64"/>
      <c r="DA22" s="64"/>
      <c r="DB22" s="64"/>
    </row>
    <row r="23" spans="1:106" ht="22.5" customHeight="1">
      <c r="A23" s="219">
        <f t="shared" si="9"/>
        <v>10</v>
      </c>
      <c r="B23" s="269" t="str">
        <f>ｼﾌﾄ原本!C14</f>
        <v>C.E</v>
      </c>
      <c r="C23" s="270"/>
      <c r="D23" s="296">
        <f>IF(COUNTIF($F$14:$F$30,10),VLOOKUP(10,$F$14:$CS$30,92,FALSE),0)</f>
        <v>0</v>
      </c>
      <c r="E23" s="411">
        <f>IF(COUNTIF($F$14:$F$30,10),VLOOKUP(10,$F$14:$CU$30,94,FALSE),0)</f>
        <v>0</v>
      </c>
      <c r="F23" s="693"/>
      <c r="G23" s="284">
        <f>IF(F23=0,0,LOOKUP(F23,ﾃﾞｰﾀ入力!$C$3:'ﾃﾞｰﾀ入力'!$C$51,ﾃﾞｰﾀ入力!$D$3:'ﾃﾞｰﾀ入力'!$D$50))</f>
        <v>0</v>
      </c>
      <c r="H23" s="285"/>
      <c r="I23" s="286"/>
      <c r="J23" s="498">
        <f t="shared" ref="J23:AO23" si="35">IF(AND(J12&gt;=$H$23,J12&lt;$I$23),"*",0)</f>
        <v>0</v>
      </c>
      <c r="K23" s="694">
        <f t="shared" si="35"/>
        <v>0</v>
      </c>
      <c r="L23" s="702">
        <f t="shared" si="35"/>
        <v>0</v>
      </c>
      <c r="M23" s="703">
        <f t="shared" si="35"/>
        <v>0</v>
      </c>
      <c r="N23" s="662">
        <f t="shared" si="35"/>
        <v>0</v>
      </c>
      <c r="O23" s="662">
        <f t="shared" si="35"/>
        <v>0</v>
      </c>
      <c r="P23" s="704">
        <f t="shared" si="35"/>
        <v>0</v>
      </c>
      <c r="Q23" s="662">
        <f t="shared" si="35"/>
        <v>0</v>
      </c>
      <c r="R23" s="705">
        <f t="shared" si="35"/>
        <v>0</v>
      </c>
      <c r="S23" s="706">
        <f t="shared" si="35"/>
        <v>0</v>
      </c>
      <c r="T23" s="662">
        <f t="shared" si="35"/>
        <v>0</v>
      </c>
      <c r="U23" s="690">
        <f t="shared" si="35"/>
        <v>0</v>
      </c>
      <c r="V23" s="662">
        <f t="shared" si="35"/>
        <v>0</v>
      </c>
      <c r="W23" s="662">
        <f t="shared" si="35"/>
        <v>0</v>
      </c>
      <c r="X23" s="704">
        <f t="shared" si="35"/>
        <v>0</v>
      </c>
      <c r="Y23" s="662">
        <f t="shared" si="35"/>
        <v>0</v>
      </c>
      <c r="Z23" s="705">
        <f t="shared" si="35"/>
        <v>0</v>
      </c>
      <c r="AA23" s="706">
        <f t="shared" si="35"/>
        <v>0</v>
      </c>
      <c r="AB23" s="662">
        <f t="shared" si="35"/>
        <v>0</v>
      </c>
      <c r="AC23" s="690">
        <f t="shared" si="35"/>
        <v>0</v>
      </c>
      <c r="AD23" s="662">
        <f t="shared" si="35"/>
        <v>0</v>
      </c>
      <c r="AE23" s="662">
        <f t="shared" si="35"/>
        <v>0</v>
      </c>
      <c r="AF23" s="704">
        <f t="shared" si="35"/>
        <v>0</v>
      </c>
      <c r="AG23" s="662">
        <f t="shared" si="35"/>
        <v>0</v>
      </c>
      <c r="AH23" s="705">
        <f t="shared" si="35"/>
        <v>0</v>
      </c>
      <c r="AI23" s="706">
        <f t="shared" si="35"/>
        <v>0</v>
      </c>
      <c r="AJ23" s="662">
        <f t="shared" si="35"/>
        <v>0</v>
      </c>
      <c r="AK23" s="690">
        <f t="shared" si="35"/>
        <v>0</v>
      </c>
      <c r="AL23" s="662">
        <f t="shared" si="35"/>
        <v>0</v>
      </c>
      <c r="AM23" s="662">
        <f t="shared" si="35"/>
        <v>0</v>
      </c>
      <c r="AN23" s="704">
        <f t="shared" si="35"/>
        <v>0</v>
      </c>
      <c r="AO23" s="662">
        <f t="shared" si="35"/>
        <v>0</v>
      </c>
      <c r="AP23" s="705">
        <f t="shared" ref="AP23:BU23" si="36">IF(AND(AP12&gt;=$H$23,AP12&lt;$I$23),"*",0)</f>
        <v>0</v>
      </c>
      <c r="AQ23" s="706">
        <f t="shared" si="36"/>
        <v>0</v>
      </c>
      <c r="AR23" s="662">
        <f t="shared" si="36"/>
        <v>0</v>
      </c>
      <c r="AS23" s="690">
        <f t="shared" si="36"/>
        <v>0</v>
      </c>
      <c r="AT23" s="662">
        <f t="shared" si="36"/>
        <v>0</v>
      </c>
      <c r="AU23" s="662">
        <f t="shared" si="36"/>
        <v>0</v>
      </c>
      <c r="AV23" s="704">
        <f t="shared" si="36"/>
        <v>0</v>
      </c>
      <c r="AW23" s="662">
        <f t="shared" si="36"/>
        <v>0</v>
      </c>
      <c r="AX23" s="705">
        <f t="shared" si="36"/>
        <v>0</v>
      </c>
      <c r="AY23" s="706">
        <f t="shared" si="36"/>
        <v>0</v>
      </c>
      <c r="AZ23" s="662">
        <f t="shared" si="36"/>
        <v>0</v>
      </c>
      <c r="BA23" s="690">
        <f t="shared" si="36"/>
        <v>0</v>
      </c>
      <c r="BB23" s="662">
        <f t="shared" si="36"/>
        <v>0</v>
      </c>
      <c r="BC23" s="662">
        <f t="shared" si="36"/>
        <v>0</v>
      </c>
      <c r="BD23" s="704">
        <f t="shared" si="36"/>
        <v>0</v>
      </c>
      <c r="BE23" s="662">
        <f t="shared" si="36"/>
        <v>0</v>
      </c>
      <c r="BF23" s="705">
        <f t="shared" si="36"/>
        <v>0</v>
      </c>
      <c r="BG23" s="706">
        <f t="shared" si="36"/>
        <v>0</v>
      </c>
      <c r="BH23" s="662">
        <f t="shared" si="36"/>
        <v>0</v>
      </c>
      <c r="BI23" s="690">
        <f t="shared" si="36"/>
        <v>0</v>
      </c>
      <c r="BJ23" s="662">
        <f t="shared" si="36"/>
        <v>0</v>
      </c>
      <c r="BK23" s="662">
        <f t="shared" si="36"/>
        <v>0</v>
      </c>
      <c r="BL23" s="704">
        <f t="shared" si="36"/>
        <v>0</v>
      </c>
      <c r="BM23" s="662">
        <f t="shared" si="36"/>
        <v>0</v>
      </c>
      <c r="BN23" s="705">
        <f t="shared" si="36"/>
        <v>0</v>
      </c>
      <c r="BO23" s="706">
        <f t="shared" si="36"/>
        <v>0</v>
      </c>
      <c r="BP23" s="662">
        <f t="shared" si="36"/>
        <v>0</v>
      </c>
      <c r="BQ23" s="690">
        <f t="shared" si="36"/>
        <v>0</v>
      </c>
      <c r="BR23" s="662">
        <f t="shared" si="36"/>
        <v>0</v>
      </c>
      <c r="BS23" s="662">
        <f t="shared" si="36"/>
        <v>0</v>
      </c>
      <c r="BT23" s="704">
        <f t="shared" si="36"/>
        <v>0</v>
      </c>
      <c r="BU23" s="662">
        <f t="shared" si="36"/>
        <v>0</v>
      </c>
      <c r="BV23" s="705">
        <f t="shared" ref="BV23:CK23" si="37">IF(AND(BV12&gt;=$H$23,BV12&lt;$I$23),"*",0)</f>
        <v>0</v>
      </c>
      <c r="BW23" s="706">
        <f t="shared" si="37"/>
        <v>0</v>
      </c>
      <c r="BX23" s="662">
        <f t="shared" si="37"/>
        <v>0</v>
      </c>
      <c r="BY23" s="690">
        <f t="shared" si="37"/>
        <v>0</v>
      </c>
      <c r="BZ23" s="662">
        <f t="shared" si="37"/>
        <v>0</v>
      </c>
      <c r="CA23" s="662">
        <f t="shared" si="37"/>
        <v>0</v>
      </c>
      <c r="CB23" s="704">
        <f t="shared" si="37"/>
        <v>0</v>
      </c>
      <c r="CC23" s="662">
        <f t="shared" si="37"/>
        <v>0</v>
      </c>
      <c r="CD23" s="705">
        <f t="shared" si="37"/>
        <v>0</v>
      </c>
      <c r="CE23" s="706">
        <f t="shared" si="37"/>
        <v>0</v>
      </c>
      <c r="CF23" s="662">
        <f t="shared" si="37"/>
        <v>0</v>
      </c>
      <c r="CG23" s="690">
        <f t="shared" si="37"/>
        <v>0</v>
      </c>
      <c r="CH23" s="662">
        <f t="shared" si="37"/>
        <v>0</v>
      </c>
      <c r="CI23" s="662">
        <f t="shared" si="37"/>
        <v>0</v>
      </c>
      <c r="CJ23" s="704">
        <f t="shared" si="37"/>
        <v>0</v>
      </c>
      <c r="CK23" s="509">
        <f t="shared" si="37"/>
        <v>0</v>
      </c>
      <c r="CL23" s="1128">
        <f t="shared" si="4"/>
        <v>0</v>
      </c>
      <c r="CM23" s="1129"/>
      <c r="CN23" s="1123">
        <f>IF(CL23=0,0,LOOKUP(CL23,ﾃﾞｰﾀ入力!$AR$13:'ﾃﾞｰﾀ入力'!$AR$34,ﾃﾞｰﾀ入力!$AS$13:'ﾃﾞｰﾀ入力'!$AS$34))</f>
        <v>0</v>
      </c>
      <c r="CO23" s="1123"/>
      <c r="CP23" s="294">
        <f t="shared" si="5"/>
        <v>0</v>
      </c>
      <c r="CQ23" s="294">
        <f t="shared" si="6"/>
        <v>0</v>
      </c>
      <c r="CR23" s="279">
        <f t="shared" si="7"/>
        <v>0</v>
      </c>
      <c r="CS23" s="295">
        <f t="shared" si="8"/>
        <v>0</v>
      </c>
      <c r="CT23" s="296">
        <f>IF(F23=0,0,LOOKUP(F23,ﾃﾞｰﾀ入力!$C$3:'ﾃﾞｰﾀ入力'!$C$52,ﾃﾞｰﾀ入力!$E$3:'ﾃﾞｰﾀ入力'!$E$51))</f>
        <v>0</v>
      </c>
      <c r="CU23" s="297">
        <f t="shared" si="13"/>
        <v>0</v>
      </c>
      <c r="CW23" s="69"/>
      <c r="CX23" s="69"/>
      <c r="CY23" s="69"/>
      <c r="CZ23" s="64"/>
      <c r="DA23" s="64"/>
      <c r="DB23" s="64"/>
    </row>
    <row r="24" spans="1:106" ht="22.5" customHeight="1">
      <c r="A24" s="219">
        <f t="shared" si="9"/>
        <v>11</v>
      </c>
      <c r="B24" s="269" t="str">
        <f>ｼﾌﾄ原本!C15</f>
        <v>K.J</v>
      </c>
      <c r="C24" s="270"/>
      <c r="D24" s="296">
        <f>IF(COUNTIF($F$14:$F$30,11),VLOOKUP(11,$F$14:$CS$30,92,FALSE),0)</f>
        <v>0</v>
      </c>
      <c r="E24" s="411">
        <f>IF(COUNTIF($F$14:$F$30,11),VLOOKUP(11,$F$14:$CU$30,94,FALSE),0)</f>
        <v>0</v>
      </c>
      <c r="F24" s="693"/>
      <c r="G24" s="284">
        <f>IF(F24=0,0,LOOKUP(F24,ﾃﾞｰﾀ入力!$C$3:'ﾃﾞｰﾀ入力'!$C$51,ﾃﾞｰﾀ入力!$D$3:'ﾃﾞｰﾀ入力'!$D$50))</f>
        <v>0</v>
      </c>
      <c r="H24" s="285"/>
      <c r="I24" s="286"/>
      <c r="J24" s="498">
        <f t="shared" ref="J24:AO24" si="38">IF(AND(J12&gt;=$H$24,J12&lt;$I$24),"*",0)</f>
        <v>0</v>
      </c>
      <c r="K24" s="694">
        <f t="shared" si="38"/>
        <v>0</v>
      </c>
      <c r="L24" s="702">
        <f t="shared" si="38"/>
        <v>0</v>
      </c>
      <c r="M24" s="703">
        <f t="shared" si="38"/>
        <v>0</v>
      </c>
      <c r="N24" s="662">
        <f t="shared" si="38"/>
        <v>0</v>
      </c>
      <c r="O24" s="662">
        <f t="shared" si="38"/>
        <v>0</v>
      </c>
      <c r="P24" s="704">
        <f t="shared" si="38"/>
        <v>0</v>
      </c>
      <c r="Q24" s="662">
        <f t="shared" si="38"/>
        <v>0</v>
      </c>
      <c r="R24" s="705">
        <f t="shared" si="38"/>
        <v>0</v>
      </c>
      <c r="S24" s="706">
        <f t="shared" si="38"/>
        <v>0</v>
      </c>
      <c r="T24" s="662">
        <f t="shared" si="38"/>
        <v>0</v>
      </c>
      <c r="U24" s="690">
        <f t="shared" si="38"/>
        <v>0</v>
      </c>
      <c r="V24" s="662">
        <f t="shared" si="38"/>
        <v>0</v>
      </c>
      <c r="W24" s="662">
        <f t="shared" si="38"/>
        <v>0</v>
      </c>
      <c r="X24" s="704">
        <f t="shared" si="38"/>
        <v>0</v>
      </c>
      <c r="Y24" s="662">
        <f t="shared" si="38"/>
        <v>0</v>
      </c>
      <c r="Z24" s="705">
        <f t="shared" si="38"/>
        <v>0</v>
      </c>
      <c r="AA24" s="706">
        <f t="shared" si="38"/>
        <v>0</v>
      </c>
      <c r="AB24" s="662">
        <f t="shared" si="38"/>
        <v>0</v>
      </c>
      <c r="AC24" s="690">
        <f t="shared" si="38"/>
        <v>0</v>
      </c>
      <c r="AD24" s="662">
        <f t="shared" si="38"/>
        <v>0</v>
      </c>
      <c r="AE24" s="662">
        <f t="shared" si="38"/>
        <v>0</v>
      </c>
      <c r="AF24" s="704">
        <f t="shared" si="38"/>
        <v>0</v>
      </c>
      <c r="AG24" s="662">
        <f t="shared" si="38"/>
        <v>0</v>
      </c>
      <c r="AH24" s="705">
        <f t="shared" si="38"/>
        <v>0</v>
      </c>
      <c r="AI24" s="706">
        <f t="shared" si="38"/>
        <v>0</v>
      </c>
      <c r="AJ24" s="662">
        <f t="shared" si="38"/>
        <v>0</v>
      </c>
      <c r="AK24" s="690">
        <f t="shared" si="38"/>
        <v>0</v>
      </c>
      <c r="AL24" s="662">
        <f t="shared" si="38"/>
        <v>0</v>
      </c>
      <c r="AM24" s="662">
        <f t="shared" si="38"/>
        <v>0</v>
      </c>
      <c r="AN24" s="704">
        <f t="shared" si="38"/>
        <v>0</v>
      </c>
      <c r="AO24" s="662">
        <f t="shared" si="38"/>
        <v>0</v>
      </c>
      <c r="AP24" s="705">
        <f t="shared" ref="AP24:BU24" si="39">IF(AND(AP12&gt;=$H$24,AP12&lt;$I$24),"*",0)</f>
        <v>0</v>
      </c>
      <c r="AQ24" s="706">
        <f t="shared" si="39"/>
        <v>0</v>
      </c>
      <c r="AR24" s="662">
        <f t="shared" si="39"/>
        <v>0</v>
      </c>
      <c r="AS24" s="690">
        <f t="shared" si="39"/>
        <v>0</v>
      </c>
      <c r="AT24" s="662">
        <f t="shared" si="39"/>
        <v>0</v>
      </c>
      <c r="AU24" s="662">
        <f t="shared" si="39"/>
        <v>0</v>
      </c>
      <c r="AV24" s="704">
        <f t="shared" si="39"/>
        <v>0</v>
      </c>
      <c r="AW24" s="662">
        <f t="shared" si="39"/>
        <v>0</v>
      </c>
      <c r="AX24" s="705">
        <f t="shared" si="39"/>
        <v>0</v>
      </c>
      <c r="AY24" s="706">
        <f t="shared" si="39"/>
        <v>0</v>
      </c>
      <c r="AZ24" s="662">
        <f t="shared" si="39"/>
        <v>0</v>
      </c>
      <c r="BA24" s="690">
        <f t="shared" si="39"/>
        <v>0</v>
      </c>
      <c r="BB24" s="662">
        <f t="shared" si="39"/>
        <v>0</v>
      </c>
      <c r="BC24" s="662">
        <f t="shared" si="39"/>
        <v>0</v>
      </c>
      <c r="BD24" s="704">
        <f t="shared" si="39"/>
        <v>0</v>
      </c>
      <c r="BE24" s="662">
        <f t="shared" si="39"/>
        <v>0</v>
      </c>
      <c r="BF24" s="705">
        <f t="shared" si="39"/>
        <v>0</v>
      </c>
      <c r="BG24" s="706">
        <f t="shared" si="39"/>
        <v>0</v>
      </c>
      <c r="BH24" s="662">
        <f t="shared" si="39"/>
        <v>0</v>
      </c>
      <c r="BI24" s="690">
        <f t="shared" si="39"/>
        <v>0</v>
      </c>
      <c r="BJ24" s="662">
        <f t="shared" si="39"/>
        <v>0</v>
      </c>
      <c r="BK24" s="662">
        <f t="shared" si="39"/>
        <v>0</v>
      </c>
      <c r="BL24" s="704">
        <f t="shared" si="39"/>
        <v>0</v>
      </c>
      <c r="BM24" s="662">
        <f t="shared" si="39"/>
        <v>0</v>
      </c>
      <c r="BN24" s="705">
        <f t="shared" si="39"/>
        <v>0</v>
      </c>
      <c r="BO24" s="706">
        <f t="shared" si="39"/>
        <v>0</v>
      </c>
      <c r="BP24" s="662">
        <f t="shared" si="39"/>
        <v>0</v>
      </c>
      <c r="BQ24" s="690">
        <f t="shared" si="39"/>
        <v>0</v>
      </c>
      <c r="BR24" s="662">
        <f t="shared" si="39"/>
        <v>0</v>
      </c>
      <c r="BS24" s="662">
        <f t="shared" si="39"/>
        <v>0</v>
      </c>
      <c r="BT24" s="704">
        <f t="shared" si="39"/>
        <v>0</v>
      </c>
      <c r="BU24" s="662">
        <f t="shared" si="39"/>
        <v>0</v>
      </c>
      <c r="BV24" s="705">
        <f t="shared" ref="BV24:CK24" si="40">IF(AND(BV12&gt;=$H$24,BV12&lt;$I$24),"*",0)</f>
        <v>0</v>
      </c>
      <c r="BW24" s="706">
        <f t="shared" si="40"/>
        <v>0</v>
      </c>
      <c r="BX24" s="662">
        <f t="shared" si="40"/>
        <v>0</v>
      </c>
      <c r="BY24" s="690">
        <f t="shared" si="40"/>
        <v>0</v>
      </c>
      <c r="BZ24" s="662">
        <f t="shared" si="40"/>
        <v>0</v>
      </c>
      <c r="CA24" s="662">
        <f t="shared" si="40"/>
        <v>0</v>
      </c>
      <c r="CB24" s="704">
        <f t="shared" si="40"/>
        <v>0</v>
      </c>
      <c r="CC24" s="662">
        <f t="shared" si="40"/>
        <v>0</v>
      </c>
      <c r="CD24" s="705">
        <f t="shared" si="40"/>
        <v>0</v>
      </c>
      <c r="CE24" s="706">
        <f t="shared" si="40"/>
        <v>0</v>
      </c>
      <c r="CF24" s="662">
        <f t="shared" si="40"/>
        <v>0</v>
      </c>
      <c r="CG24" s="690">
        <f t="shared" si="40"/>
        <v>0</v>
      </c>
      <c r="CH24" s="662">
        <f t="shared" si="40"/>
        <v>0</v>
      </c>
      <c r="CI24" s="662">
        <f t="shared" si="40"/>
        <v>0</v>
      </c>
      <c r="CJ24" s="704">
        <f t="shared" si="40"/>
        <v>0</v>
      </c>
      <c r="CK24" s="509">
        <f t="shared" si="40"/>
        <v>0</v>
      </c>
      <c r="CL24" s="1128">
        <f t="shared" si="4"/>
        <v>0</v>
      </c>
      <c r="CM24" s="1129"/>
      <c r="CN24" s="1123">
        <f>IF(CL24=0,0,LOOKUP(CL24,ﾃﾞｰﾀ入力!$AR$13:'ﾃﾞｰﾀ入力'!$AR$34,ﾃﾞｰﾀ入力!$AS$13:'ﾃﾞｰﾀ入力'!$AS$34))</f>
        <v>0</v>
      </c>
      <c r="CO24" s="1123"/>
      <c r="CP24" s="294">
        <f t="shared" si="5"/>
        <v>0</v>
      </c>
      <c r="CQ24" s="294">
        <f t="shared" si="6"/>
        <v>0</v>
      </c>
      <c r="CR24" s="279">
        <f t="shared" si="7"/>
        <v>0</v>
      </c>
      <c r="CS24" s="295">
        <f t="shared" si="8"/>
        <v>0</v>
      </c>
      <c r="CT24" s="296">
        <f>IF(F24=0,0,LOOKUP(F24,ﾃﾞｰﾀ入力!$C$3:'ﾃﾞｰﾀ入力'!$C$52,ﾃﾞｰﾀ入力!$E$3:'ﾃﾞｰﾀ入力'!$E$51))</f>
        <v>0</v>
      </c>
      <c r="CU24" s="297">
        <f t="shared" si="13"/>
        <v>0</v>
      </c>
      <c r="CW24" s="69"/>
      <c r="CX24" s="69"/>
      <c r="CY24" s="69"/>
      <c r="CZ24" s="64"/>
      <c r="DA24" s="64"/>
      <c r="DB24" s="64"/>
    </row>
    <row r="25" spans="1:106" ht="22.5" customHeight="1">
      <c r="A25" s="219">
        <f t="shared" si="9"/>
        <v>12</v>
      </c>
      <c r="B25" s="269" t="str">
        <f>ｼﾌﾄ原本!C16</f>
        <v>Y.K</v>
      </c>
      <c r="C25" s="270"/>
      <c r="D25" s="296">
        <f>IF(COUNTIF($F$14:$F$30,12),VLOOKUP(12,$F$14:$CS$30,92,FALSE),0)</f>
        <v>0</v>
      </c>
      <c r="E25" s="411">
        <f>IF(COUNTIF($F$14:$F$30,12),VLOOKUP(12,$F$14:$CU$30,94,FALSE),0)</f>
        <v>0</v>
      </c>
      <c r="F25" s="693"/>
      <c r="G25" s="284">
        <f>IF(F25=0,0,LOOKUP(F25,ﾃﾞｰﾀ入力!$C$3:'ﾃﾞｰﾀ入力'!$C$51,ﾃﾞｰﾀ入力!$D$3:'ﾃﾞｰﾀ入力'!$D$50))</f>
        <v>0</v>
      </c>
      <c r="H25" s="285"/>
      <c r="I25" s="286"/>
      <c r="J25" s="498">
        <f t="shared" ref="J25:AO25" si="41">IF(AND(J12&gt;=$H$25,J12&lt;$I$25),"*",0)</f>
        <v>0</v>
      </c>
      <c r="K25" s="694">
        <f t="shared" si="41"/>
        <v>0</v>
      </c>
      <c r="L25" s="702">
        <f t="shared" si="41"/>
        <v>0</v>
      </c>
      <c r="M25" s="703">
        <f t="shared" si="41"/>
        <v>0</v>
      </c>
      <c r="N25" s="662">
        <f t="shared" si="41"/>
        <v>0</v>
      </c>
      <c r="O25" s="662">
        <f t="shared" si="41"/>
        <v>0</v>
      </c>
      <c r="P25" s="704">
        <f t="shared" si="41"/>
        <v>0</v>
      </c>
      <c r="Q25" s="662">
        <f t="shared" si="41"/>
        <v>0</v>
      </c>
      <c r="R25" s="705">
        <f t="shared" si="41"/>
        <v>0</v>
      </c>
      <c r="S25" s="706">
        <f t="shared" si="41"/>
        <v>0</v>
      </c>
      <c r="T25" s="662">
        <f t="shared" si="41"/>
        <v>0</v>
      </c>
      <c r="U25" s="690">
        <f t="shared" si="41"/>
        <v>0</v>
      </c>
      <c r="V25" s="662">
        <f t="shared" si="41"/>
        <v>0</v>
      </c>
      <c r="W25" s="662">
        <f t="shared" si="41"/>
        <v>0</v>
      </c>
      <c r="X25" s="704">
        <f t="shared" si="41"/>
        <v>0</v>
      </c>
      <c r="Y25" s="662">
        <f t="shared" si="41"/>
        <v>0</v>
      </c>
      <c r="Z25" s="705">
        <f t="shared" si="41"/>
        <v>0</v>
      </c>
      <c r="AA25" s="706">
        <f t="shared" si="41"/>
        <v>0</v>
      </c>
      <c r="AB25" s="662">
        <f t="shared" si="41"/>
        <v>0</v>
      </c>
      <c r="AC25" s="690">
        <f t="shared" si="41"/>
        <v>0</v>
      </c>
      <c r="AD25" s="662">
        <f t="shared" si="41"/>
        <v>0</v>
      </c>
      <c r="AE25" s="662">
        <f t="shared" si="41"/>
        <v>0</v>
      </c>
      <c r="AF25" s="704">
        <f t="shared" si="41"/>
        <v>0</v>
      </c>
      <c r="AG25" s="662">
        <f t="shared" si="41"/>
        <v>0</v>
      </c>
      <c r="AH25" s="705">
        <f t="shared" si="41"/>
        <v>0</v>
      </c>
      <c r="AI25" s="706">
        <f t="shared" si="41"/>
        <v>0</v>
      </c>
      <c r="AJ25" s="662">
        <f t="shared" si="41"/>
        <v>0</v>
      </c>
      <c r="AK25" s="690">
        <f t="shared" si="41"/>
        <v>0</v>
      </c>
      <c r="AL25" s="662">
        <f t="shared" si="41"/>
        <v>0</v>
      </c>
      <c r="AM25" s="662">
        <f t="shared" si="41"/>
        <v>0</v>
      </c>
      <c r="AN25" s="704">
        <f t="shared" si="41"/>
        <v>0</v>
      </c>
      <c r="AO25" s="662">
        <f t="shared" si="41"/>
        <v>0</v>
      </c>
      <c r="AP25" s="705">
        <f t="shared" ref="AP25:BU25" si="42">IF(AND(AP12&gt;=$H$25,AP12&lt;$I$25),"*",0)</f>
        <v>0</v>
      </c>
      <c r="AQ25" s="706">
        <f t="shared" si="42"/>
        <v>0</v>
      </c>
      <c r="AR25" s="662">
        <f t="shared" si="42"/>
        <v>0</v>
      </c>
      <c r="AS25" s="690">
        <f t="shared" si="42"/>
        <v>0</v>
      </c>
      <c r="AT25" s="662">
        <f t="shared" si="42"/>
        <v>0</v>
      </c>
      <c r="AU25" s="662">
        <f t="shared" si="42"/>
        <v>0</v>
      </c>
      <c r="AV25" s="704">
        <f t="shared" si="42"/>
        <v>0</v>
      </c>
      <c r="AW25" s="662">
        <f t="shared" si="42"/>
        <v>0</v>
      </c>
      <c r="AX25" s="705">
        <f t="shared" si="42"/>
        <v>0</v>
      </c>
      <c r="AY25" s="706">
        <f t="shared" si="42"/>
        <v>0</v>
      </c>
      <c r="AZ25" s="662">
        <f t="shared" si="42"/>
        <v>0</v>
      </c>
      <c r="BA25" s="690">
        <f t="shared" si="42"/>
        <v>0</v>
      </c>
      <c r="BB25" s="662">
        <f t="shared" si="42"/>
        <v>0</v>
      </c>
      <c r="BC25" s="662">
        <f t="shared" si="42"/>
        <v>0</v>
      </c>
      <c r="BD25" s="704">
        <f t="shared" si="42"/>
        <v>0</v>
      </c>
      <c r="BE25" s="662">
        <f t="shared" si="42"/>
        <v>0</v>
      </c>
      <c r="BF25" s="705">
        <f t="shared" si="42"/>
        <v>0</v>
      </c>
      <c r="BG25" s="706">
        <f t="shared" si="42"/>
        <v>0</v>
      </c>
      <c r="BH25" s="662">
        <f t="shared" si="42"/>
        <v>0</v>
      </c>
      <c r="BI25" s="690">
        <f t="shared" si="42"/>
        <v>0</v>
      </c>
      <c r="BJ25" s="662">
        <f t="shared" si="42"/>
        <v>0</v>
      </c>
      <c r="BK25" s="662">
        <f t="shared" si="42"/>
        <v>0</v>
      </c>
      <c r="BL25" s="704">
        <f t="shared" si="42"/>
        <v>0</v>
      </c>
      <c r="BM25" s="662">
        <f t="shared" si="42"/>
        <v>0</v>
      </c>
      <c r="BN25" s="705">
        <f t="shared" si="42"/>
        <v>0</v>
      </c>
      <c r="BO25" s="706">
        <f t="shared" si="42"/>
        <v>0</v>
      </c>
      <c r="BP25" s="662">
        <f t="shared" si="42"/>
        <v>0</v>
      </c>
      <c r="BQ25" s="690">
        <f t="shared" si="42"/>
        <v>0</v>
      </c>
      <c r="BR25" s="662">
        <f t="shared" si="42"/>
        <v>0</v>
      </c>
      <c r="BS25" s="662">
        <f t="shared" si="42"/>
        <v>0</v>
      </c>
      <c r="BT25" s="704">
        <f t="shared" si="42"/>
        <v>0</v>
      </c>
      <c r="BU25" s="662">
        <f t="shared" si="42"/>
        <v>0</v>
      </c>
      <c r="BV25" s="705">
        <f t="shared" ref="BV25:CK25" si="43">IF(AND(BV12&gt;=$H$25,BV12&lt;$I$25),"*",0)</f>
        <v>0</v>
      </c>
      <c r="BW25" s="706">
        <f t="shared" si="43"/>
        <v>0</v>
      </c>
      <c r="BX25" s="662">
        <f t="shared" si="43"/>
        <v>0</v>
      </c>
      <c r="BY25" s="690">
        <f t="shared" si="43"/>
        <v>0</v>
      </c>
      <c r="BZ25" s="662">
        <f t="shared" si="43"/>
        <v>0</v>
      </c>
      <c r="CA25" s="662">
        <f t="shared" si="43"/>
        <v>0</v>
      </c>
      <c r="CB25" s="704">
        <f t="shared" si="43"/>
        <v>0</v>
      </c>
      <c r="CC25" s="662">
        <f t="shared" si="43"/>
        <v>0</v>
      </c>
      <c r="CD25" s="705">
        <f t="shared" si="43"/>
        <v>0</v>
      </c>
      <c r="CE25" s="706">
        <f t="shared" si="43"/>
        <v>0</v>
      </c>
      <c r="CF25" s="662">
        <f t="shared" si="43"/>
        <v>0</v>
      </c>
      <c r="CG25" s="690">
        <f t="shared" si="43"/>
        <v>0</v>
      </c>
      <c r="CH25" s="662">
        <f t="shared" si="43"/>
        <v>0</v>
      </c>
      <c r="CI25" s="662">
        <f t="shared" si="43"/>
        <v>0</v>
      </c>
      <c r="CJ25" s="704">
        <f t="shared" si="43"/>
        <v>0</v>
      </c>
      <c r="CK25" s="509">
        <f t="shared" si="43"/>
        <v>0</v>
      </c>
      <c r="CL25" s="1128">
        <f t="shared" si="4"/>
        <v>0</v>
      </c>
      <c r="CM25" s="1129"/>
      <c r="CN25" s="1123">
        <f>IF(CL25=0,0,LOOKUP(CL25,ﾃﾞｰﾀ入力!$AR$13:'ﾃﾞｰﾀ入力'!$AR$34,ﾃﾞｰﾀ入力!$AS$13:'ﾃﾞｰﾀ入力'!$AS$34))</f>
        <v>0</v>
      </c>
      <c r="CO25" s="1123"/>
      <c r="CP25" s="294">
        <f t="shared" si="5"/>
        <v>0</v>
      </c>
      <c r="CQ25" s="294">
        <f t="shared" si="6"/>
        <v>0</v>
      </c>
      <c r="CR25" s="279">
        <f t="shared" si="7"/>
        <v>0</v>
      </c>
      <c r="CS25" s="295">
        <f t="shared" si="8"/>
        <v>0</v>
      </c>
      <c r="CT25" s="296">
        <f>IF(F25=0,0,LOOKUP(F25,ﾃﾞｰﾀ入力!$C$3:'ﾃﾞｰﾀ入力'!$C$52,ﾃﾞｰﾀ入力!$E$3:'ﾃﾞｰﾀ入力'!$E$51))</f>
        <v>0</v>
      </c>
      <c r="CU25" s="297">
        <f t="shared" si="13"/>
        <v>0</v>
      </c>
      <c r="CW25" s="69"/>
      <c r="CX25" s="69"/>
      <c r="CY25" s="69"/>
      <c r="CZ25" s="64"/>
      <c r="DA25" s="64"/>
      <c r="DB25" s="64"/>
    </row>
    <row r="26" spans="1:106" ht="22.5" customHeight="1">
      <c r="A26" s="219">
        <f t="shared" si="9"/>
        <v>13</v>
      </c>
      <c r="B26" s="269" t="str">
        <f>ｼﾌﾄ原本!C17</f>
        <v>T.R</v>
      </c>
      <c r="C26" s="270"/>
      <c r="D26" s="296">
        <f>IF(COUNTIF($F$14:$F$30,13),VLOOKUP(13,$F$14:$CS$30,92,FALSE),0)</f>
        <v>0</v>
      </c>
      <c r="E26" s="411">
        <f>IF(COUNTIF($F$14:$F$30,13),VLOOKUP(13,$F$14:$CU$30,94,FALSE),0)</f>
        <v>0</v>
      </c>
      <c r="F26" s="693"/>
      <c r="G26" s="284">
        <f>IF(F26=0,0,LOOKUP(F26,ﾃﾞｰﾀ入力!$C$3:'ﾃﾞｰﾀ入力'!$C$51,ﾃﾞｰﾀ入力!$D$3:'ﾃﾞｰﾀ入力'!$D$50))</f>
        <v>0</v>
      </c>
      <c r="H26" s="285"/>
      <c r="I26" s="286"/>
      <c r="J26" s="498">
        <f t="shared" ref="J26:AO26" si="44">IF(AND(J12&gt;=$H$26,J12&lt;$I$26),"*",0)</f>
        <v>0</v>
      </c>
      <c r="K26" s="694">
        <f t="shared" si="44"/>
        <v>0</v>
      </c>
      <c r="L26" s="702">
        <f t="shared" si="44"/>
        <v>0</v>
      </c>
      <c r="M26" s="703">
        <f t="shared" si="44"/>
        <v>0</v>
      </c>
      <c r="N26" s="662">
        <f t="shared" si="44"/>
        <v>0</v>
      </c>
      <c r="O26" s="662">
        <f t="shared" si="44"/>
        <v>0</v>
      </c>
      <c r="P26" s="704">
        <f t="shared" si="44"/>
        <v>0</v>
      </c>
      <c r="Q26" s="662">
        <f t="shared" si="44"/>
        <v>0</v>
      </c>
      <c r="R26" s="705">
        <f t="shared" si="44"/>
        <v>0</v>
      </c>
      <c r="S26" s="706">
        <f t="shared" si="44"/>
        <v>0</v>
      </c>
      <c r="T26" s="662">
        <f t="shared" si="44"/>
        <v>0</v>
      </c>
      <c r="U26" s="690">
        <f t="shared" si="44"/>
        <v>0</v>
      </c>
      <c r="V26" s="662">
        <f t="shared" si="44"/>
        <v>0</v>
      </c>
      <c r="W26" s="662">
        <f t="shared" si="44"/>
        <v>0</v>
      </c>
      <c r="X26" s="704">
        <f t="shared" si="44"/>
        <v>0</v>
      </c>
      <c r="Y26" s="662">
        <f t="shared" si="44"/>
        <v>0</v>
      </c>
      <c r="Z26" s="705">
        <f t="shared" si="44"/>
        <v>0</v>
      </c>
      <c r="AA26" s="706">
        <f t="shared" si="44"/>
        <v>0</v>
      </c>
      <c r="AB26" s="662">
        <f t="shared" si="44"/>
        <v>0</v>
      </c>
      <c r="AC26" s="690">
        <f t="shared" si="44"/>
        <v>0</v>
      </c>
      <c r="AD26" s="662">
        <f t="shared" si="44"/>
        <v>0</v>
      </c>
      <c r="AE26" s="662">
        <f t="shared" si="44"/>
        <v>0</v>
      </c>
      <c r="AF26" s="704">
        <f t="shared" si="44"/>
        <v>0</v>
      </c>
      <c r="AG26" s="662">
        <f t="shared" si="44"/>
        <v>0</v>
      </c>
      <c r="AH26" s="705">
        <f t="shared" si="44"/>
        <v>0</v>
      </c>
      <c r="AI26" s="706">
        <f t="shared" si="44"/>
        <v>0</v>
      </c>
      <c r="AJ26" s="662">
        <f t="shared" si="44"/>
        <v>0</v>
      </c>
      <c r="AK26" s="690">
        <f t="shared" si="44"/>
        <v>0</v>
      </c>
      <c r="AL26" s="662">
        <f t="shared" si="44"/>
        <v>0</v>
      </c>
      <c r="AM26" s="662">
        <f t="shared" si="44"/>
        <v>0</v>
      </c>
      <c r="AN26" s="704">
        <f t="shared" si="44"/>
        <v>0</v>
      </c>
      <c r="AO26" s="662">
        <f t="shared" si="44"/>
        <v>0</v>
      </c>
      <c r="AP26" s="705">
        <f t="shared" ref="AP26:BU26" si="45">IF(AND(AP12&gt;=$H$26,AP12&lt;$I$26),"*",0)</f>
        <v>0</v>
      </c>
      <c r="AQ26" s="706">
        <f t="shared" si="45"/>
        <v>0</v>
      </c>
      <c r="AR26" s="662">
        <f t="shared" si="45"/>
        <v>0</v>
      </c>
      <c r="AS26" s="690">
        <f t="shared" si="45"/>
        <v>0</v>
      </c>
      <c r="AT26" s="662">
        <f t="shared" si="45"/>
        <v>0</v>
      </c>
      <c r="AU26" s="662">
        <f t="shared" si="45"/>
        <v>0</v>
      </c>
      <c r="AV26" s="704">
        <f t="shared" si="45"/>
        <v>0</v>
      </c>
      <c r="AW26" s="662">
        <f t="shared" si="45"/>
        <v>0</v>
      </c>
      <c r="AX26" s="705">
        <f t="shared" si="45"/>
        <v>0</v>
      </c>
      <c r="AY26" s="706">
        <f t="shared" si="45"/>
        <v>0</v>
      </c>
      <c r="AZ26" s="662">
        <f t="shared" si="45"/>
        <v>0</v>
      </c>
      <c r="BA26" s="690">
        <f t="shared" si="45"/>
        <v>0</v>
      </c>
      <c r="BB26" s="662">
        <f t="shared" si="45"/>
        <v>0</v>
      </c>
      <c r="BC26" s="662">
        <f t="shared" si="45"/>
        <v>0</v>
      </c>
      <c r="BD26" s="704">
        <f t="shared" si="45"/>
        <v>0</v>
      </c>
      <c r="BE26" s="662">
        <f t="shared" si="45"/>
        <v>0</v>
      </c>
      <c r="BF26" s="705">
        <f t="shared" si="45"/>
        <v>0</v>
      </c>
      <c r="BG26" s="706">
        <f t="shared" si="45"/>
        <v>0</v>
      </c>
      <c r="BH26" s="662">
        <f t="shared" si="45"/>
        <v>0</v>
      </c>
      <c r="BI26" s="690">
        <f t="shared" si="45"/>
        <v>0</v>
      </c>
      <c r="BJ26" s="662">
        <f t="shared" si="45"/>
        <v>0</v>
      </c>
      <c r="BK26" s="662">
        <f t="shared" si="45"/>
        <v>0</v>
      </c>
      <c r="BL26" s="704">
        <f t="shared" si="45"/>
        <v>0</v>
      </c>
      <c r="BM26" s="662">
        <f t="shared" si="45"/>
        <v>0</v>
      </c>
      <c r="BN26" s="705">
        <f t="shared" si="45"/>
        <v>0</v>
      </c>
      <c r="BO26" s="706">
        <f t="shared" si="45"/>
        <v>0</v>
      </c>
      <c r="BP26" s="662">
        <f t="shared" si="45"/>
        <v>0</v>
      </c>
      <c r="BQ26" s="690">
        <f t="shared" si="45"/>
        <v>0</v>
      </c>
      <c r="BR26" s="662">
        <f t="shared" si="45"/>
        <v>0</v>
      </c>
      <c r="BS26" s="662">
        <f t="shared" si="45"/>
        <v>0</v>
      </c>
      <c r="BT26" s="704">
        <f t="shared" si="45"/>
        <v>0</v>
      </c>
      <c r="BU26" s="662">
        <f t="shared" si="45"/>
        <v>0</v>
      </c>
      <c r="BV26" s="705">
        <f t="shared" ref="BV26:CK26" si="46">IF(AND(BV12&gt;=$H$26,BV12&lt;$I$26),"*",0)</f>
        <v>0</v>
      </c>
      <c r="BW26" s="706">
        <f t="shared" si="46"/>
        <v>0</v>
      </c>
      <c r="BX26" s="662">
        <f t="shared" si="46"/>
        <v>0</v>
      </c>
      <c r="BY26" s="690">
        <f t="shared" si="46"/>
        <v>0</v>
      </c>
      <c r="BZ26" s="662">
        <f t="shared" si="46"/>
        <v>0</v>
      </c>
      <c r="CA26" s="662">
        <f t="shared" si="46"/>
        <v>0</v>
      </c>
      <c r="CB26" s="704">
        <f t="shared" si="46"/>
        <v>0</v>
      </c>
      <c r="CC26" s="662">
        <f t="shared" si="46"/>
        <v>0</v>
      </c>
      <c r="CD26" s="705">
        <f t="shared" si="46"/>
        <v>0</v>
      </c>
      <c r="CE26" s="706">
        <f t="shared" si="46"/>
        <v>0</v>
      </c>
      <c r="CF26" s="662">
        <f t="shared" si="46"/>
        <v>0</v>
      </c>
      <c r="CG26" s="690">
        <f t="shared" si="46"/>
        <v>0</v>
      </c>
      <c r="CH26" s="662">
        <f t="shared" si="46"/>
        <v>0</v>
      </c>
      <c r="CI26" s="662">
        <f t="shared" si="46"/>
        <v>0</v>
      </c>
      <c r="CJ26" s="704">
        <f t="shared" si="46"/>
        <v>0</v>
      </c>
      <c r="CK26" s="509">
        <f t="shared" si="46"/>
        <v>0</v>
      </c>
      <c r="CL26" s="1128">
        <f t="shared" si="4"/>
        <v>0</v>
      </c>
      <c r="CM26" s="1129"/>
      <c r="CN26" s="1123">
        <f>IF(CL26=0,0,LOOKUP(CL26,ﾃﾞｰﾀ入力!$AR$13:'ﾃﾞｰﾀ入力'!$AR$34,ﾃﾞｰﾀ入力!$AS$13:'ﾃﾞｰﾀ入力'!$AS$34))</f>
        <v>0</v>
      </c>
      <c r="CO26" s="1123"/>
      <c r="CP26" s="294">
        <f t="shared" si="5"/>
        <v>0</v>
      </c>
      <c r="CQ26" s="294">
        <f t="shared" si="6"/>
        <v>0</v>
      </c>
      <c r="CR26" s="279">
        <f t="shared" si="7"/>
        <v>0</v>
      </c>
      <c r="CS26" s="295">
        <f t="shared" si="8"/>
        <v>0</v>
      </c>
      <c r="CT26" s="296">
        <f>IF(F26=0,0,LOOKUP(F26,ﾃﾞｰﾀ入力!$C$3:'ﾃﾞｰﾀ入力'!$C$52,ﾃﾞｰﾀ入力!$E$3:'ﾃﾞｰﾀ入力'!$E$51))</f>
        <v>0</v>
      </c>
      <c r="CU26" s="297">
        <f t="shared" si="13"/>
        <v>0</v>
      </c>
      <c r="CW26" s="69"/>
      <c r="CX26" s="69"/>
      <c r="CY26" s="69"/>
      <c r="CZ26" s="64"/>
      <c r="DA26" s="64"/>
      <c r="DB26" s="64"/>
    </row>
    <row r="27" spans="1:106" ht="22.5" customHeight="1">
      <c r="A27" s="219">
        <f t="shared" si="9"/>
        <v>14</v>
      </c>
      <c r="B27" s="269" t="str">
        <f>ｼﾌﾄ原本!C18</f>
        <v>I.N</v>
      </c>
      <c r="C27" s="270"/>
      <c r="D27" s="296">
        <f>IF(COUNTIF($F$14:$F$30,14),VLOOKUP(14,$F$14:$CS$30,92,FALSE),0)</f>
        <v>0</v>
      </c>
      <c r="E27" s="411">
        <f>IF(COUNTIF($F$14:$F$30,14),VLOOKUP(14,$F$14:$CU$30,94,FALSE),0)</f>
        <v>0</v>
      </c>
      <c r="F27" s="693"/>
      <c r="G27" s="284">
        <f>IF(F27=0,0,LOOKUP(F27,ﾃﾞｰﾀ入力!$C$3:'ﾃﾞｰﾀ入力'!$C$51,ﾃﾞｰﾀ入力!$D$3:'ﾃﾞｰﾀ入力'!$D$50))</f>
        <v>0</v>
      </c>
      <c r="H27" s="285"/>
      <c r="I27" s="286"/>
      <c r="J27" s="498">
        <f>IF(AND(J$12&gt;=$H$27,J$12&lt;$I$27),"*",0)</f>
        <v>0</v>
      </c>
      <c r="K27" s="694">
        <f>IF(AND(K$12&gt;=$H$27,K$12&lt;$I$27),"*",0)</f>
        <v>0</v>
      </c>
      <c r="L27" s="702">
        <f>IF(AND(L$12&gt;=$H$27,L$12&lt;$I$27),"*",0)</f>
        <v>0</v>
      </c>
      <c r="M27" s="703">
        <f>IF(AND(M$12&gt;=$H$27,M$12&lt;$I$27),"*",0)</f>
        <v>0</v>
      </c>
      <c r="N27" s="662">
        <f>IF(AND(N$12&gt;=$H$27,N$12&lt;$I$27),"*",0)</f>
        <v>0</v>
      </c>
      <c r="O27" s="662">
        <f t="shared" ref="O27:AT27" si="47">IF(AND(O12&gt;=$H$27,O12&lt;$I$27),"*",0)</f>
        <v>0</v>
      </c>
      <c r="P27" s="704">
        <f t="shared" si="47"/>
        <v>0</v>
      </c>
      <c r="Q27" s="662">
        <f t="shared" si="47"/>
        <v>0</v>
      </c>
      <c r="R27" s="705">
        <f t="shared" si="47"/>
        <v>0</v>
      </c>
      <c r="S27" s="706">
        <f t="shared" si="47"/>
        <v>0</v>
      </c>
      <c r="T27" s="662">
        <f t="shared" si="47"/>
        <v>0</v>
      </c>
      <c r="U27" s="690">
        <f t="shared" si="47"/>
        <v>0</v>
      </c>
      <c r="V27" s="662">
        <f t="shared" si="47"/>
        <v>0</v>
      </c>
      <c r="W27" s="662">
        <f t="shared" si="47"/>
        <v>0</v>
      </c>
      <c r="X27" s="704">
        <f t="shared" si="47"/>
        <v>0</v>
      </c>
      <c r="Y27" s="662">
        <f t="shared" si="47"/>
        <v>0</v>
      </c>
      <c r="Z27" s="705">
        <f t="shared" si="47"/>
        <v>0</v>
      </c>
      <c r="AA27" s="706">
        <f t="shared" si="47"/>
        <v>0</v>
      </c>
      <c r="AB27" s="662">
        <f t="shared" si="47"/>
        <v>0</v>
      </c>
      <c r="AC27" s="690">
        <f t="shared" si="47"/>
        <v>0</v>
      </c>
      <c r="AD27" s="662">
        <f t="shared" si="47"/>
        <v>0</v>
      </c>
      <c r="AE27" s="662">
        <f t="shared" si="47"/>
        <v>0</v>
      </c>
      <c r="AF27" s="704">
        <f t="shared" si="47"/>
        <v>0</v>
      </c>
      <c r="AG27" s="662">
        <f t="shared" si="47"/>
        <v>0</v>
      </c>
      <c r="AH27" s="705">
        <f t="shared" si="47"/>
        <v>0</v>
      </c>
      <c r="AI27" s="706">
        <f t="shared" si="47"/>
        <v>0</v>
      </c>
      <c r="AJ27" s="662">
        <f t="shared" si="47"/>
        <v>0</v>
      </c>
      <c r="AK27" s="690">
        <f t="shared" si="47"/>
        <v>0</v>
      </c>
      <c r="AL27" s="662">
        <f t="shared" si="47"/>
        <v>0</v>
      </c>
      <c r="AM27" s="662">
        <f t="shared" si="47"/>
        <v>0</v>
      </c>
      <c r="AN27" s="704">
        <f t="shared" si="47"/>
        <v>0</v>
      </c>
      <c r="AO27" s="662">
        <f t="shared" si="47"/>
        <v>0</v>
      </c>
      <c r="AP27" s="705">
        <f t="shared" si="47"/>
        <v>0</v>
      </c>
      <c r="AQ27" s="706">
        <f t="shared" si="47"/>
        <v>0</v>
      </c>
      <c r="AR27" s="662">
        <f t="shared" si="47"/>
        <v>0</v>
      </c>
      <c r="AS27" s="690">
        <f t="shared" si="47"/>
        <v>0</v>
      </c>
      <c r="AT27" s="662">
        <f t="shared" si="47"/>
        <v>0</v>
      </c>
      <c r="AU27" s="662">
        <f t="shared" ref="AU27:BZ27" si="48">IF(AND(AU12&gt;=$H$27,AU12&lt;$I$27),"*",0)</f>
        <v>0</v>
      </c>
      <c r="AV27" s="704">
        <f t="shared" si="48"/>
        <v>0</v>
      </c>
      <c r="AW27" s="662">
        <f t="shared" si="48"/>
        <v>0</v>
      </c>
      <c r="AX27" s="705">
        <f t="shared" si="48"/>
        <v>0</v>
      </c>
      <c r="AY27" s="706">
        <f t="shared" si="48"/>
        <v>0</v>
      </c>
      <c r="AZ27" s="662">
        <f t="shared" si="48"/>
        <v>0</v>
      </c>
      <c r="BA27" s="690">
        <f t="shared" si="48"/>
        <v>0</v>
      </c>
      <c r="BB27" s="662">
        <f t="shared" si="48"/>
        <v>0</v>
      </c>
      <c r="BC27" s="662">
        <f t="shared" si="48"/>
        <v>0</v>
      </c>
      <c r="BD27" s="704">
        <f t="shared" si="48"/>
        <v>0</v>
      </c>
      <c r="BE27" s="662">
        <f t="shared" si="48"/>
        <v>0</v>
      </c>
      <c r="BF27" s="705">
        <f t="shared" si="48"/>
        <v>0</v>
      </c>
      <c r="BG27" s="706">
        <f t="shared" si="48"/>
        <v>0</v>
      </c>
      <c r="BH27" s="662">
        <f t="shared" si="48"/>
        <v>0</v>
      </c>
      <c r="BI27" s="690">
        <f t="shared" si="48"/>
        <v>0</v>
      </c>
      <c r="BJ27" s="662">
        <f t="shared" si="48"/>
        <v>0</v>
      </c>
      <c r="BK27" s="662">
        <f t="shared" si="48"/>
        <v>0</v>
      </c>
      <c r="BL27" s="704">
        <f t="shared" si="48"/>
        <v>0</v>
      </c>
      <c r="BM27" s="662">
        <f t="shared" si="48"/>
        <v>0</v>
      </c>
      <c r="BN27" s="705">
        <f t="shared" si="48"/>
        <v>0</v>
      </c>
      <c r="BO27" s="706">
        <f t="shared" si="48"/>
        <v>0</v>
      </c>
      <c r="BP27" s="662">
        <f t="shared" si="48"/>
        <v>0</v>
      </c>
      <c r="BQ27" s="690">
        <f t="shared" si="48"/>
        <v>0</v>
      </c>
      <c r="BR27" s="662">
        <f t="shared" si="48"/>
        <v>0</v>
      </c>
      <c r="BS27" s="662">
        <f t="shared" si="48"/>
        <v>0</v>
      </c>
      <c r="BT27" s="704">
        <f t="shared" si="48"/>
        <v>0</v>
      </c>
      <c r="BU27" s="662">
        <f t="shared" si="48"/>
        <v>0</v>
      </c>
      <c r="BV27" s="705">
        <f t="shared" si="48"/>
        <v>0</v>
      </c>
      <c r="BW27" s="706">
        <f t="shared" si="48"/>
        <v>0</v>
      </c>
      <c r="BX27" s="662">
        <f t="shared" si="48"/>
        <v>0</v>
      </c>
      <c r="BY27" s="690">
        <f t="shared" si="48"/>
        <v>0</v>
      </c>
      <c r="BZ27" s="662">
        <f t="shared" si="48"/>
        <v>0</v>
      </c>
      <c r="CA27" s="662">
        <f t="shared" ref="CA27:CK27" si="49">IF(AND(CA12&gt;=$H$27,CA12&lt;$I$27),"*",0)</f>
        <v>0</v>
      </c>
      <c r="CB27" s="704">
        <f t="shared" si="49"/>
        <v>0</v>
      </c>
      <c r="CC27" s="662">
        <f t="shared" si="49"/>
        <v>0</v>
      </c>
      <c r="CD27" s="705">
        <f t="shared" si="49"/>
        <v>0</v>
      </c>
      <c r="CE27" s="706">
        <f t="shared" si="49"/>
        <v>0</v>
      </c>
      <c r="CF27" s="662">
        <f t="shared" si="49"/>
        <v>0</v>
      </c>
      <c r="CG27" s="690">
        <f t="shared" si="49"/>
        <v>0</v>
      </c>
      <c r="CH27" s="662">
        <f t="shared" si="49"/>
        <v>0</v>
      </c>
      <c r="CI27" s="662">
        <f t="shared" si="49"/>
        <v>0</v>
      </c>
      <c r="CJ27" s="704">
        <f t="shared" si="49"/>
        <v>0</v>
      </c>
      <c r="CK27" s="509">
        <f t="shared" si="49"/>
        <v>0</v>
      </c>
      <c r="CL27" s="1128">
        <f t="shared" si="4"/>
        <v>0</v>
      </c>
      <c r="CM27" s="1129"/>
      <c r="CN27" s="1123">
        <f>IF(CL27=0,0,LOOKUP(CL27,ﾃﾞｰﾀ入力!$AR$13:'ﾃﾞｰﾀ入力'!$AR$34,ﾃﾞｰﾀ入力!$AS$13:'ﾃﾞｰﾀ入力'!$AS$34))</f>
        <v>0</v>
      </c>
      <c r="CO27" s="1123"/>
      <c r="CP27" s="294">
        <f t="shared" si="5"/>
        <v>0</v>
      </c>
      <c r="CQ27" s="294">
        <f t="shared" si="6"/>
        <v>0</v>
      </c>
      <c r="CR27" s="279">
        <f t="shared" si="7"/>
        <v>0</v>
      </c>
      <c r="CS27" s="295">
        <f t="shared" si="8"/>
        <v>0</v>
      </c>
      <c r="CT27" s="296">
        <f>IF(F27=0,0,LOOKUP(F27,ﾃﾞｰﾀ入力!$C$3:'ﾃﾞｰﾀ入力'!$C$52,ﾃﾞｰﾀ入力!$E$3:'ﾃﾞｰﾀ入力'!$E$51))</f>
        <v>0</v>
      </c>
      <c r="CU27" s="297">
        <f t="shared" si="13"/>
        <v>0</v>
      </c>
      <c r="CW27" s="69"/>
      <c r="CX27" s="69"/>
      <c r="CY27" s="69"/>
      <c r="CZ27" s="64"/>
      <c r="DA27" s="64"/>
      <c r="DB27" s="64"/>
    </row>
    <row r="28" spans="1:106" ht="22.5" customHeight="1">
      <c r="A28" s="219">
        <f t="shared" si="9"/>
        <v>15</v>
      </c>
      <c r="B28" s="269" t="str">
        <f>ｼﾌﾄ原本!C19</f>
        <v>W.M</v>
      </c>
      <c r="C28" s="270"/>
      <c r="D28" s="296">
        <f>IF(COUNTIF($F$14:$F$30,14),VLOOKUP(14,$F$14:$CS$30,92,FALSE),0)</f>
        <v>0</v>
      </c>
      <c r="E28" s="411">
        <f>IF(COUNTIF($F$14:$F$30,14),VLOOKUP(14,$F$14:$CU$30,94,FALSE),0)</f>
        <v>0</v>
      </c>
      <c r="F28" s="693"/>
      <c r="G28" s="284">
        <f>IF(F28=0,0,LOOKUP(F28,ﾃﾞｰﾀ入力!$C$3:'ﾃﾞｰﾀ入力'!$C$51,ﾃﾞｰﾀ入力!$D$3:'ﾃﾞｰﾀ入力'!$D$50))</f>
        <v>0</v>
      </c>
      <c r="H28" s="298"/>
      <c r="I28" s="299"/>
      <c r="J28" s="498">
        <f t="shared" ref="J28:AO28" si="50">IF(AND(J$12&gt;=$H$28,J$12&lt;$I$28),"*",0)</f>
        <v>0</v>
      </c>
      <c r="K28" s="694">
        <f t="shared" si="50"/>
        <v>0</v>
      </c>
      <c r="L28" s="702">
        <f t="shared" si="50"/>
        <v>0</v>
      </c>
      <c r="M28" s="703">
        <f t="shared" si="50"/>
        <v>0</v>
      </c>
      <c r="N28" s="662">
        <f t="shared" si="50"/>
        <v>0</v>
      </c>
      <c r="O28" s="662">
        <f t="shared" si="50"/>
        <v>0</v>
      </c>
      <c r="P28" s="704">
        <f t="shared" si="50"/>
        <v>0</v>
      </c>
      <c r="Q28" s="662">
        <f t="shared" si="50"/>
        <v>0</v>
      </c>
      <c r="R28" s="705">
        <f t="shared" si="50"/>
        <v>0</v>
      </c>
      <c r="S28" s="706">
        <f t="shared" si="50"/>
        <v>0</v>
      </c>
      <c r="T28" s="662">
        <f t="shared" si="50"/>
        <v>0</v>
      </c>
      <c r="U28" s="690">
        <f t="shared" si="50"/>
        <v>0</v>
      </c>
      <c r="V28" s="662">
        <f t="shared" si="50"/>
        <v>0</v>
      </c>
      <c r="W28" s="662">
        <f t="shared" si="50"/>
        <v>0</v>
      </c>
      <c r="X28" s="704">
        <f t="shared" si="50"/>
        <v>0</v>
      </c>
      <c r="Y28" s="662">
        <f t="shared" si="50"/>
        <v>0</v>
      </c>
      <c r="Z28" s="705">
        <f t="shared" si="50"/>
        <v>0</v>
      </c>
      <c r="AA28" s="706">
        <f t="shared" si="50"/>
        <v>0</v>
      </c>
      <c r="AB28" s="662">
        <f t="shared" si="50"/>
        <v>0</v>
      </c>
      <c r="AC28" s="690">
        <f t="shared" si="50"/>
        <v>0</v>
      </c>
      <c r="AD28" s="662">
        <f t="shared" si="50"/>
        <v>0</v>
      </c>
      <c r="AE28" s="662">
        <f t="shared" si="50"/>
        <v>0</v>
      </c>
      <c r="AF28" s="704">
        <f t="shared" si="50"/>
        <v>0</v>
      </c>
      <c r="AG28" s="662">
        <f t="shared" si="50"/>
        <v>0</v>
      </c>
      <c r="AH28" s="705">
        <f t="shared" si="50"/>
        <v>0</v>
      </c>
      <c r="AI28" s="706">
        <f t="shared" si="50"/>
        <v>0</v>
      </c>
      <c r="AJ28" s="662">
        <f t="shared" si="50"/>
        <v>0</v>
      </c>
      <c r="AK28" s="690">
        <f t="shared" si="50"/>
        <v>0</v>
      </c>
      <c r="AL28" s="662">
        <f t="shared" si="50"/>
        <v>0</v>
      </c>
      <c r="AM28" s="662">
        <f t="shared" si="50"/>
        <v>0</v>
      </c>
      <c r="AN28" s="704">
        <f t="shared" si="50"/>
        <v>0</v>
      </c>
      <c r="AO28" s="662">
        <f t="shared" si="50"/>
        <v>0</v>
      </c>
      <c r="AP28" s="705">
        <f t="shared" ref="AP28:BU28" si="51">IF(AND(AP$12&gt;=$H$28,AP$12&lt;$I$28),"*",0)</f>
        <v>0</v>
      </c>
      <c r="AQ28" s="706">
        <f t="shared" si="51"/>
        <v>0</v>
      </c>
      <c r="AR28" s="662">
        <f t="shared" si="51"/>
        <v>0</v>
      </c>
      <c r="AS28" s="690">
        <f t="shared" si="51"/>
        <v>0</v>
      </c>
      <c r="AT28" s="662">
        <f t="shared" si="51"/>
        <v>0</v>
      </c>
      <c r="AU28" s="662">
        <f t="shared" si="51"/>
        <v>0</v>
      </c>
      <c r="AV28" s="704">
        <f t="shared" si="51"/>
        <v>0</v>
      </c>
      <c r="AW28" s="662">
        <f t="shared" si="51"/>
        <v>0</v>
      </c>
      <c r="AX28" s="705">
        <f t="shared" si="51"/>
        <v>0</v>
      </c>
      <c r="AY28" s="706">
        <f t="shared" si="51"/>
        <v>0</v>
      </c>
      <c r="AZ28" s="662">
        <f t="shared" si="51"/>
        <v>0</v>
      </c>
      <c r="BA28" s="690">
        <f t="shared" si="51"/>
        <v>0</v>
      </c>
      <c r="BB28" s="662">
        <f t="shared" si="51"/>
        <v>0</v>
      </c>
      <c r="BC28" s="662">
        <f t="shared" si="51"/>
        <v>0</v>
      </c>
      <c r="BD28" s="704">
        <f t="shared" si="51"/>
        <v>0</v>
      </c>
      <c r="BE28" s="662">
        <f t="shared" si="51"/>
        <v>0</v>
      </c>
      <c r="BF28" s="705">
        <f t="shared" si="51"/>
        <v>0</v>
      </c>
      <c r="BG28" s="706">
        <f t="shared" si="51"/>
        <v>0</v>
      </c>
      <c r="BH28" s="662">
        <f t="shared" si="51"/>
        <v>0</v>
      </c>
      <c r="BI28" s="690">
        <f t="shared" si="51"/>
        <v>0</v>
      </c>
      <c r="BJ28" s="662">
        <f t="shared" si="51"/>
        <v>0</v>
      </c>
      <c r="BK28" s="662">
        <f t="shared" si="51"/>
        <v>0</v>
      </c>
      <c r="BL28" s="704">
        <f t="shared" si="51"/>
        <v>0</v>
      </c>
      <c r="BM28" s="662">
        <f t="shared" si="51"/>
        <v>0</v>
      </c>
      <c r="BN28" s="705">
        <f t="shared" si="51"/>
        <v>0</v>
      </c>
      <c r="BO28" s="706">
        <f t="shared" si="51"/>
        <v>0</v>
      </c>
      <c r="BP28" s="662">
        <f t="shared" si="51"/>
        <v>0</v>
      </c>
      <c r="BQ28" s="690">
        <f t="shared" si="51"/>
        <v>0</v>
      </c>
      <c r="BR28" s="662">
        <f t="shared" si="51"/>
        <v>0</v>
      </c>
      <c r="BS28" s="662">
        <f t="shared" si="51"/>
        <v>0</v>
      </c>
      <c r="BT28" s="704">
        <f t="shared" si="51"/>
        <v>0</v>
      </c>
      <c r="BU28" s="662">
        <f t="shared" si="51"/>
        <v>0</v>
      </c>
      <c r="BV28" s="705">
        <f t="shared" ref="BV28:CK28" si="52">IF(AND(BV$12&gt;=$H$28,BV$12&lt;$I$28),"*",0)</f>
        <v>0</v>
      </c>
      <c r="BW28" s="706">
        <f t="shared" si="52"/>
        <v>0</v>
      </c>
      <c r="BX28" s="662">
        <f t="shared" si="52"/>
        <v>0</v>
      </c>
      <c r="BY28" s="690">
        <f t="shared" si="52"/>
        <v>0</v>
      </c>
      <c r="BZ28" s="662">
        <f t="shared" si="52"/>
        <v>0</v>
      </c>
      <c r="CA28" s="662">
        <f t="shared" si="52"/>
        <v>0</v>
      </c>
      <c r="CB28" s="704">
        <f t="shared" si="52"/>
        <v>0</v>
      </c>
      <c r="CC28" s="662">
        <f t="shared" si="52"/>
        <v>0</v>
      </c>
      <c r="CD28" s="705">
        <f t="shared" si="52"/>
        <v>0</v>
      </c>
      <c r="CE28" s="706">
        <f t="shared" si="52"/>
        <v>0</v>
      </c>
      <c r="CF28" s="662">
        <f t="shared" si="52"/>
        <v>0</v>
      </c>
      <c r="CG28" s="690">
        <f t="shared" si="52"/>
        <v>0</v>
      </c>
      <c r="CH28" s="662">
        <f t="shared" si="52"/>
        <v>0</v>
      </c>
      <c r="CI28" s="662">
        <f t="shared" si="52"/>
        <v>0</v>
      </c>
      <c r="CJ28" s="704">
        <f t="shared" si="52"/>
        <v>0</v>
      </c>
      <c r="CK28" s="509">
        <f t="shared" si="52"/>
        <v>0</v>
      </c>
      <c r="CL28" s="1128">
        <f t="shared" si="4"/>
        <v>0</v>
      </c>
      <c r="CM28" s="1129"/>
      <c r="CN28" s="1123">
        <f>IF(CL28=0,0,LOOKUP(CL28,ﾃﾞｰﾀ入力!$AR$13:'ﾃﾞｰﾀ入力'!$AR$34,ﾃﾞｰﾀ入力!$AS$13:'ﾃﾞｰﾀ入力'!$AS$34))</f>
        <v>0</v>
      </c>
      <c r="CO28" s="1123"/>
      <c r="CP28" s="294">
        <f t="shared" si="5"/>
        <v>0</v>
      </c>
      <c r="CQ28" s="294">
        <f t="shared" si="6"/>
        <v>0</v>
      </c>
      <c r="CR28" s="279">
        <f t="shared" si="7"/>
        <v>0</v>
      </c>
      <c r="CS28" s="295">
        <f t="shared" si="8"/>
        <v>0</v>
      </c>
      <c r="CT28" s="296">
        <f>IF(F28=0,0,LOOKUP(F28,ﾃﾞｰﾀ入力!$C$3:'ﾃﾞｰﾀ入力'!$C$52,ﾃﾞｰﾀ入力!$E$3:'ﾃﾞｰﾀ入力'!$E$51))</f>
        <v>0</v>
      </c>
      <c r="CU28" s="297">
        <f t="shared" si="13"/>
        <v>0</v>
      </c>
      <c r="CW28" s="69"/>
      <c r="CX28" s="69"/>
      <c r="CY28" s="69"/>
      <c r="CZ28" s="64"/>
      <c r="DA28" s="64"/>
      <c r="DB28" s="64"/>
    </row>
    <row r="29" spans="1:106" ht="22.5" customHeight="1">
      <c r="A29" s="219">
        <f t="shared" si="9"/>
        <v>16</v>
      </c>
      <c r="B29" s="269" t="str">
        <f>ｼﾌﾄ原本!C20</f>
        <v>Y.Y</v>
      </c>
      <c r="C29" s="270"/>
      <c r="D29" s="296">
        <f>IF(COUNTIF($F$14:$F$30,14),VLOOKUP(14,$F$14:$CS$30,92,FALSE),0)</f>
        <v>0</v>
      </c>
      <c r="E29" s="411">
        <f>IF(COUNTIF($F$14:$F$30,14),VLOOKUP(14,$F$14:$CU$30,94,FALSE),0)</f>
        <v>0</v>
      </c>
      <c r="F29" s="693"/>
      <c r="G29" s="284">
        <f>IF(F29=0,0,LOOKUP(F29,ﾃﾞｰﾀ入力!$C$3:'ﾃﾞｰﾀ入力'!$C$51,ﾃﾞｰﾀ入力!$D$3:'ﾃﾞｰﾀ入力'!$D$50))</f>
        <v>0</v>
      </c>
      <c r="H29" s="298"/>
      <c r="I29" s="299"/>
      <c r="J29" s="498">
        <f t="shared" ref="J29:AO29" si="53">IF(AND(J$12&gt;=$H$29,J$12&lt;$I$29),"*",0)</f>
        <v>0</v>
      </c>
      <c r="K29" s="694">
        <f t="shared" si="53"/>
        <v>0</v>
      </c>
      <c r="L29" s="702">
        <f t="shared" si="53"/>
        <v>0</v>
      </c>
      <c r="M29" s="703">
        <f t="shared" si="53"/>
        <v>0</v>
      </c>
      <c r="N29" s="662">
        <f t="shared" si="53"/>
        <v>0</v>
      </c>
      <c r="O29" s="662">
        <f t="shared" si="53"/>
        <v>0</v>
      </c>
      <c r="P29" s="704">
        <f t="shared" si="53"/>
        <v>0</v>
      </c>
      <c r="Q29" s="662">
        <f t="shared" si="53"/>
        <v>0</v>
      </c>
      <c r="R29" s="705">
        <f t="shared" si="53"/>
        <v>0</v>
      </c>
      <c r="S29" s="706">
        <f t="shared" si="53"/>
        <v>0</v>
      </c>
      <c r="T29" s="662">
        <f t="shared" si="53"/>
        <v>0</v>
      </c>
      <c r="U29" s="690">
        <f t="shared" si="53"/>
        <v>0</v>
      </c>
      <c r="V29" s="662">
        <f t="shared" si="53"/>
        <v>0</v>
      </c>
      <c r="W29" s="662">
        <f t="shared" si="53"/>
        <v>0</v>
      </c>
      <c r="X29" s="704">
        <f t="shared" si="53"/>
        <v>0</v>
      </c>
      <c r="Y29" s="662">
        <f t="shared" si="53"/>
        <v>0</v>
      </c>
      <c r="Z29" s="705">
        <f t="shared" si="53"/>
        <v>0</v>
      </c>
      <c r="AA29" s="706">
        <f t="shared" si="53"/>
        <v>0</v>
      </c>
      <c r="AB29" s="662">
        <f t="shared" si="53"/>
        <v>0</v>
      </c>
      <c r="AC29" s="690">
        <f t="shared" si="53"/>
        <v>0</v>
      </c>
      <c r="AD29" s="662">
        <f t="shared" si="53"/>
        <v>0</v>
      </c>
      <c r="AE29" s="662">
        <f t="shared" si="53"/>
        <v>0</v>
      </c>
      <c r="AF29" s="704">
        <f t="shared" si="53"/>
        <v>0</v>
      </c>
      <c r="AG29" s="662">
        <f t="shared" si="53"/>
        <v>0</v>
      </c>
      <c r="AH29" s="705">
        <f t="shared" si="53"/>
        <v>0</v>
      </c>
      <c r="AI29" s="706">
        <f t="shared" si="53"/>
        <v>0</v>
      </c>
      <c r="AJ29" s="662">
        <f t="shared" si="53"/>
        <v>0</v>
      </c>
      <c r="AK29" s="690">
        <f t="shared" si="53"/>
        <v>0</v>
      </c>
      <c r="AL29" s="662">
        <f t="shared" si="53"/>
        <v>0</v>
      </c>
      <c r="AM29" s="662">
        <f t="shared" si="53"/>
        <v>0</v>
      </c>
      <c r="AN29" s="704">
        <f t="shared" si="53"/>
        <v>0</v>
      </c>
      <c r="AO29" s="662">
        <f t="shared" si="53"/>
        <v>0</v>
      </c>
      <c r="AP29" s="705">
        <f t="shared" ref="AP29:BU29" si="54">IF(AND(AP$12&gt;=$H$29,AP$12&lt;$I$29),"*",0)</f>
        <v>0</v>
      </c>
      <c r="AQ29" s="706">
        <f t="shared" si="54"/>
        <v>0</v>
      </c>
      <c r="AR29" s="662">
        <f t="shared" si="54"/>
        <v>0</v>
      </c>
      <c r="AS29" s="690">
        <f t="shared" si="54"/>
        <v>0</v>
      </c>
      <c r="AT29" s="662">
        <f t="shared" si="54"/>
        <v>0</v>
      </c>
      <c r="AU29" s="662">
        <f t="shared" si="54"/>
        <v>0</v>
      </c>
      <c r="AV29" s="704">
        <f t="shared" si="54"/>
        <v>0</v>
      </c>
      <c r="AW29" s="662">
        <f t="shared" si="54"/>
        <v>0</v>
      </c>
      <c r="AX29" s="705">
        <f t="shared" si="54"/>
        <v>0</v>
      </c>
      <c r="AY29" s="706">
        <f t="shared" si="54"/>
        <v>0</v>
      </c>
      <c r="AZ29" s="662">
        <f t="shared" si="54"/>
        <v>0</v>
      </c>
      <c r="BA29" s="690">
        <f t="shared" si="54"/>
        <v>0</v>
      </c>
      <c r="BB29" s="662">
        <f t="shared" si="54"/>
        <v>0</v>
      </c>
      <c r="BC29" s="662">
        <f t="shared" si="54"/>
        <v>0</v>
      </c>
      <c r="BD29" s="704">
        <f t="shared" si="54"/>
        <v>0</v>
      </c>
      <c r="BE29" s="662">
        <f t="shared" si="54"/>
        <v>0</v>
      </c>
      <c r="BF29" s="705">
        <f t="shared" si="54"/>
        <v>0</v>
      </c>
      <c r="BG29" s="706">
        <f t="shared" si="54"/>
        <v>0</v>
      </c>
      <c r="BH29" s="662">
        <f t="shared" si="54"/>
        <v>0</v>
      </c>
      <c r="BI29" s="690">
        <f t="shared" si="54"/>
        <v>0</v>
      </c>
      <c r="BJ29" s="662">
        <f t="shared" si="54"/>
        <v>0</v>
      </c>
      <c r="BK29" s="662">
        <f t="shared" si="54"/>
        <v>0</v>
      </c>
      <c r="BL29" s="704">
        <f t="shared" si="54"/>
        <v>0</v>
      </c>
      <c r="BM29" s="662">
        <f t="shared" si="54"/>
        <v>0</v>
      </c>
      <c r="BN29" s="705">
        <f t="shared" si="54"/>
        <v>0</v>
      </c>
      <c r="BO29" s="706">
        <f t="shared" si="54"/>
        <v>0</v>
      </c>
      <c r="BP29" s="662">
        <f t="shared" si="54"/>
        <v>0</v>
      </c>
      <c r="BQ29" s="690">
        <f t="shared" si="54"/>
        <v>0</v>
      </c>
      <c r="BR29" s="662">
        <f t="shared" si="54"/>
        <v>0</v>
      </c>
      <c r="BS29" s="662">
        <f t="shared" si="54"/>
        <v>0</v>
      </c>
      <c r="BT29" s="704">
        <f t="shared" si="54"/>
        <v>0</v>
      </c>
      <c r="BU29" s="662">
        <f t="shared" si="54"/>
        <v>0</v>
      </c>
      <c r="BV29" s="705">
        <f t="shared" ref="BV29:CK29" si="55">IF(AND(BV$12&gt;=$H$29,BV$12&lt;$I$29),"*",0)</f>
        <v>0</v>
      </c>
      <c r="BW29" s="706">
        <f t="shared" si="55"/>
        <v>0</v>
      </c>
      <c r="BX29" s="662">
        <f t="shared" si="55"/>
        <v>0</v>
      </c>
      <c r="BY29" s="690">
        <f t="shared" si="55"/>
        <v>0</v>
      </c>
      <c r="BZ29" s="662">
        <f t="shared" si="55"/>
        <v>0</v>
      </c>
      <c r="CA29" s="662">
        <f t="shared" si="55"/>
        <v>0</v>
      </c>
      <c r="CB29" s="704">
        <f t="shared" si="55"/>
        <v>0</v>
      </c>
      <c r="CC29" s="662">
        <f t="shared" si="55"/>
        <v>0</v>
      </c>
      <c r="CD29" s="705">
        <f t="shared" si="55"/>
        <v>0</v>
      </c>
      <c r="CE29" s="706">
        <f t="shared" si="55"/>
        <v>0</v>
      </c>
      <c r="CF29" s="662">
        <f t="shared" si="55"/>
        <v>0</v>
      </c>
      <c r="CG29" s="690">
        <f t="shared" si="55"/>
        <v>0</v>
      </c>
      <c r="CH29" s="662">
        <f t="shared" si="55"/>
        <v>0</v>
      </c>
      <c r="CI29" s="662">
        <f t="shared" si="55"/>
        <v>0</v>
      </c>
      <c r="CJ29" s="704">
        <f t="shared" si="55"/>
        <v>0</v>
      </c>
      <c r="CK29" s="509">
        <f t="shared" si="55"/>
        <v>0</v>
      </c>
      <c r="CL29" s="1128">
        <f t="shared" si="4"/>
        <v>0</v>
      </c>
      <c r="CM29" s="1129"/>
      <c r="CN29" s="1123">
        <f>IF(CL29=0,0,LOOKUP(CL29,ﾃﾞｰﾀ入力!$AR$13:'ﾃﾞｰﾀ入力'!$AR$34,ﾃﾞｰﾀ入力!$AS$13:'ﾃﾞｰﾀ入力'!$AS$34))</f>
        <v>0</v>
      </c>
      <c r="CO29" s="1123"/>
      <c r="CP29" s="294">
        <f t="shared" si="5"/>
        <v>0</v>
      </c>
      <c r="CQ29" s="294">
        <f t="shared" si="6"/>
        <v>0</v>
      </c>
      <c r="CR29" s="279">
        <f t="shared" si="7"/>
        <v>0</v>
      </c>
      <c r="CS29" s="295">
        <f t="shared" si="8"/>
        <v>0</v>
      </c>
      <c r="CT29" s="296">
        <f>IF(F29=0,0,LOOKUP(F29,ﾃﾞｰﾀ入力!$C$3:'ﾃﾞｰﾀ入力'!$C$52,ﾃﾞｰﾀ入力!$E$3:'ﾃﾞｰﾀ入力'!$E$51))</f>
        <v>0</v>
      </c>
      <c r="CU29" s="297">
        <f t="shared" si="13"/>
        <v>0</v>
      </c>
      <c r="CW29" s="69"/>
      <c r="CX29" s="69"/>
      <c r="CY29" s="69"/>
      <c r="CZ29" s="64"/>
      <c r="DA29" s="64"/>
      <c r="DB29" s="64"/>
    </row>
    <row r="30" spans="1:106" ht="22.5" customHeight="1">
      <c r="A30" s="219">
        <f t="shared" si="9"/>
        <v>17</v>
      </c>
      <c r="B30" s="269" t="str">
        <f>ｼﾌﾄ原本!C21</f>
        <v>S.U</v>
      </c>
      <c r="C30" s="270"/>
      <c r="D30" s="296">
        <f>IF(COUNTIF($F$14:$F$30,15),VLOOKUP(15,$F$14:$CS$30,92,FALSE),0)</f>
        <v>0</v>
      </c>
      <c r="E30" s="411">
        <f>IF(COUNTIF($F$14:$F$30,15),VLOOKUP(15,$F$14:$CU$30,94,FALSE),0)</f>
        <v>0</v>
      </c>
      <c r="F30" s="542"/>
      <c r="G30" s="301">
        <f>IF(F30=0,0,LOOKUP(F30,ﾃﾞｰﾀ入力!$C$3:'ﾃﾞｰﾀ入力'!$C$51,ﾃﾞｰﾀ入力!$D$3:'ﾃﾞｰﾀ入力'!$D$50))</f>
        <v>0</v>
      </c>
      <c r="H30" s="298"/>
      <c r="I30" s="299"/>
      <c r="J30" s="514">
        <f t="shared" ref="J30:AO30" si="56">IF(AND(J12&gt;=$H$30,J12&lt;$I$30),"*",0)</f>
        <v>0</v>
      </c>
      <c r="K30" s="707">
        <f t="shared" si="56"/>
        <v>0</v>
      </c>
      <c r="L30" s="708">
        <f t="shared" si="56"/>
        <v>0</v>
      </c>
      <c r="M30" s="709">
        <f t="shared" si="56"/>
        <v>0</v>
      </c>
      <c r="N30" s="710">
        <f t="shared" si="56"/>
        <v>0</v>
      </c>
      <c r="O30" s="711">
        <f t="shared" si="56"/>
        <v>0</v>
      </c>
      <c r="P30" s="712">
        <f t="shared" si="56"/>
        <v>0</v>
      </c>
      <c r="Q30" s="711">
        <f t="shared" si="56"/>
        <v>0</v>
      </c>
      <c r="R30" s="713">
        <f t="shared" si="56"/>
        <v>0</v>
      </c>
      <c r="S30" s="714">
        <f t="shared" si="56"/>
        <v>0</v>
      </c>
      <c r="T30" s="711">
        <f t="shared" si="56"/>
        <v>0</v>
      </c>
      <c r="U30" s="715">
        <f t="shared" si="56"/>
        <v>0</v>
      </c>
      <c r="V30" s="711">
        <f t="shared" si="56"/>
        <v>0</v>
      </c>
      <c r="W30" s="711">
        <f t="shared" si="56"/>
        <v>0</v>
      </c>
      <c r="X30" s="712">
        <f t="shared" si="56"/>
        <v>0</v>
      </c>
      <c r="Y30" s="711">
        <f t="shared" si="56"/>
        <v>0</v>
      </c>
      <c r="Z30" s="713">
        <f t="shared" si="56"/>
        <v>0</v>
      </c>
      <c r="AA30" s="714">
        <f t="shared" si="56"/>
        <v>0</v>
      </c>
      <c r="AB30" s="711">
        <f t="shared" si="56"/>
        <v>0</v>
      </c>
      <c r="AC30" s="715">
        <f t="shared" si="56"/>
        <v>0</v>
      </c>
      <c r="AD30" s="711">
        <f t="shared" si="56"/>
        <v>0</v>
      </c>
      <c r="AE30" s="711">
        <f t="shared" si="56"/>
        <v>0</v>
      </c>
      <c r="AF30" s="712">
        <f t="shared" si="56"/>
        <v>0</v>
      </c>
      <c r="AG30" s="711">
        <f t="shared" si="56"/>
        <v>0</v>
      </c>
      <c r="AH30" s="713">
        <f t="shared" si="56"/>
        <v>0</v>
      </c>
      <c r="AI30" s="714">
        <f t="shared" si="56"/>
        <v>0</v>
      </c>
      <c r="AJ30" s="711">
        <f t="shared" si="56"/>
        <v>0</v>
      </c>
      <c r="AK30" s="715">
        <f t="shared" si="56"/>
        <v>0</v>
      </c>
      <c r="AL30" s="711">
        <f t="shared" si="56"/>
        <v>0</v>
      </c>
      <c r="AM30" s="711">
        <f t="shared" si="56"/>
        <v>0</v>
      </c>
      <c r="AN30" s="712">
        <f t="shared" si="56"/>
        <v>0</v>
      </c>
      <c r="AO30" s="711">
        <f t="shared" si="56"/>
        <v>0</v>
      </c>
      <c r="AP30" s="713">
        <f t="shared" ref="AP30:BU30" si="57">IF(AND(AP12&gt;=$H$30,AP12&lt;$I$30),"*",0)</f>
        <v>0</v>
      </c>
      <c r="AQ30" s="714">
        <f t="shared" si="57"/>
        <v>0</v>
      </c>
      <c r="AR30" s="711">
        <f t="shared" si="57"/>
        <v>0</v>
      </c>
      <c r="AS30" s="715">
        <f t="shared" si="57"/>
        <v>0</v>
      </c>
      <c r="AT30" s="711">
        <f t="shared" si="57"/>
        <v>0</v>
      </c>
      <c r="AU30" s="711">
        <f t="shared" si="57"/>
        <v>0</v>
      </c>
      <c r="AV30" s="712">
        <f t="shared" si="57"/>
        <v>0</v>
      </c>
      <c r="AW30" s="711">
        <f t="shared" si="57"/>
        <v>0</v>
      </c>
      <c r="AX30" s="713">
        <f t="shared" si="57"/>
        <v>0</v>
      </c>
      <c r="AY30" s="714">
        <f t="shared" si="57"/>
        <v>0</v>
      </c>
      <c r="AZ30" s="711">
        <f t="shared" si="57"/>
        <v>0</v>
      </c>
      <c r="BA30" s="715">
        <f t="shared" si="57"/>
        <v>0</v>
      </c>
      <c r="BB30" s="711">
        <f t="shared" si="57"/>
        <v>0</v>
      </c>
      <c r="BC30" s="711">
        <f t="shared" si="57"/>
        <v>0</v>
      </c>
      <c r="BD30" s="712">
        <f t="shared" si="57"/>
        <v>0</v>
      </c>
      <c r="BE30" s="711">
        <f t="shared" si="57"/>
        <v>0</v>
      </c>
      <c r="BF30" s="713">
        <f t="shared" si="57"/>
        <v>0</v>
      </c>
      <c r="BG30" s="714">
        <f t="shared" si="57"/>
        <v>0</v>
      </c>
      <c r="BH30" s="711">
        <f t="shared" si="57"/>
        <v>0</v>
      </c>
      <c r="BI30" s="715">
        <f t="shared" si="57"/>
        <v>0</v>
      </c>
      <c r="BJ30" s="711">
        <f t="shared" si="57"/>
        <v>0</v>
      </c>
      <c r="BK30" s="711">
        <f t="shared" si="57"/>
        <v>0</v>
      </c>
      <c r="BL30" s="712">
        <f t="shared" si="57"/>
        <v>0</v>
      </c>
      <c r="BM30" s="711">
        <f t="shared" si="57"/>
        <v>0</v>
      </c>
      <c r="BN30" s="713">
        <f t="shared" si="57"/>
        <v>0</v>
      </c>
      <c r="BO30" s="714">
        <f t="shared" si="57"/>
        <v>0</v>
      </c>
      <c r="BP30" s="711">
        <f t="shared" si="57"/>
        <v>0</v>
      </c>
      <c r="BQ30" s="715">
        <f t="shared" si="57"/>
        <v>0</v>
      </c>
      <c r="BR30" s="711">
        <f t="shared" si="57"/>
        <v>0</v>
      </c>
      <c r="BS30" s="711">
        <f t="shared" si="57"/>
        <v>0</v>
      </c>
      <c r="BT30" s="712">
        <f t="shared" si="57"/>
        <v>0</v>
      </c>
      <c r="BU30" s="711">
        <f t="shared" si="57"/>
        <v>0</v>
      </c>
      <c r="BV30" s="713">
        <f t="shared" ref="BV30:CK30" si="58">IF(AND(BV12&gt;=$H$30,BV12&lt;$I$30),"*",0)</f>
        <v>0</v>
      </c>
      <c r="BW30" s="714">
        <f t="shared" si="58"/>
        <v>0</v>
      </c>
      <c r="BX30" s="711">
        <f t="shared" si="58"/>
        <v>0</v>
      </c>
      <c r="BY30" s="715">
        <f t="shared" si="58"/>
        <v>0</v>
      </c>
      <c r="BZ30" s="711">
        <f t="shared" si="58"/>
        <v>0</v>
      </c>
      <c r="CA30" s="711">
        <f t="shared" si="58"/>
        <v>0</v>
      </c>
      <c r="CB30" s="712">
        <f t="shared" si="58"/>
        <v>0</v>
      </c>
      <c r="CC30" s="711">
        <f t="shared" si="58"/>
        <v>0</v>
      </c>
      <c r="CD30" s="713">
        <f t="shared" si="58"/>
        <v>0</v>
      </c>
      <c r="CE30" s="714">
        <f t="shared" si="58"/>
        <v>0</v>
      </c>
      <c r="CF30" s="711">
        <f t="shared" si="58"/>
        <v>0</v>
      </c>
      <c r="CG30" s="715">
        <f t="shared" si="58"/>
        <v>0</v>
      </c>
      <c r="CH30" s="711">
        <f t="shared" si="58"/>
        <v>0</v>
      </c>
      <c r="CI30" s="711">
        <f t="shared" si="58"/>
        <v>0</v>
      </c>
      <c r="CJ30" s="712">
        <f t="shared" si="58"/>
        <v>0</v>
      </c>
      <c r="CK30" s="519">
        <f t="shared" si="58"/>
        <v>0</v>
      </c>
      <c r="CL30" s="1393">
        <f t="shared" si="4"/>
        <v>0</v>
      </c>
      <c r="CM30" s="1394"/>
      <c r="CN30" s="1392">
        <f>IF(CL30=0,0,LOOKUP(CL30,ﾃﾞｰﾀ入力!$AR$13:'ﾃﾞｰﾀ入力'!$AR$34,ﾃﾞｰﾀ入力!$AS$13:'ﾃﾞｰﾀ入力'!$AS$34))</f>
        <v>0</v>
      </c>
      <c r="CO30" s="1392"/>
      <c r="CP30" s="307">
        <f t="shared" si="5"/>
        <v>0</v>
      </c>
      <c r="CQ30" s="307">
        <f t="shared" si="6"/>
        <v>0</v>
      </c>
      <c r="CR30" s="279">
        <f t="shared" si="7"/>
        <v>0</v>
      </c>
      <c r="CS30" s="308">
        <f t="shared" si="8"/>
        <v>0</v>
      </c>
      <c r="CT30" s="309">
        <f>IF(F30=0,0,LOOKUP(F30,ﾃﾞｰﾀ入力!$C$3:'ﾃﾞｰﾀ入力'!$C$52,ﾃﾞｰﾀ入力!$E$3:'ﾃﾞｰﾀ入力'!$E$51))</f>
        <v>0</v>
      </c>
      <c r="CU30" s="310">
        <f t="shared" si="13"/>
        <v>0</v>
      </c>
      <c r="CW30" s="69"/>
      <c r="CX30" s="69"/>
      <c r="CY30" s="69"/>
      <c r="CZ30" s="64"/>
      <c r="DA30" s="64"/>
      <c r="DB30" s="64"/>
    </row>
    <row r="31" spans="1:106" ht="22.5" customHeight="1">
      <c r="A31" s="219">
        <f t="shared" si="9"/>
        <v>18</v>
      </c>
      <c r="B31" s="269" t="str">
        <f>ｼﾌﾄ原本!C22</f>
        <v>A.A</v>
      </c>
      <c r="C31" s="270"/>
      <c r="D31" s="296">
        <f>IF(COUNTIF($F$14:$F$30,16),VLOOKUP(16,$F$14:$CS$30,92,FALSE),0)</f>
        <v>0</v>
      </c>
      <c r="E31" s="412">
        <f>IF(COUNTIF($F$14:$F$30,16),VLOOKUP(16,$F$14:$CU$30,94,FALSE),0)</f>
        <v>0</v>
      </c>
      <c r="G31" s="311">
        <f>COUNT(F14:F30)</f>
        <v>8</v>
      </c>
      <c r="H31" s="382" t="s">
        <v>187</v>
      </c>
      <c r="I31" s="383"/>
      <c r="J31" s="1391">
        <f>(68-COUNT(J$14:M$30))/4</f>
        <v>0</v>
      </c>
      <c r="K31" s="1391"/>
      <c r="L31" s="1391"/>
      <c r="M31" s="1391"/>
      <c r="N31" s="1391">
        <f>(68-COUNT(N$14:Q$30))/4</f>
        <v>0.5</v>
      </c>
      <c r="O31" s="1391"/>
      <c r="P31" s="1391"/>
      <c r="Q31" s="1391"/>
      <c r="R31" s="1391">
        <f>(68-COUNT(R$14:U$30))/4</f>
        <v>2</v>
      </c>
      <c r="S31" s="1391"/>
      <c r="T31" s="1391"/>
      <c r="U31" s="1391"/>
      <c r="V31" s="1391">
        <f>(68-COUNT(V$14:Y$30))/4</f>
        <v>2</v>
      </c>
      <c r="W31" s="1391"/>
      <c r="X31" s="1391"/>
      <c r="Y31" s="1391"/>
      <c r="Z31" s="1391">
        <f>(68-COUNT(Z$14:AC$30))/4</f>
        <v>2</v>
      </c>
      <c r="AA31" s="1391"/>
      <c r="AB31" s="1391"/>
      <c r="AC31" s="1391"/>
      <c r="AD31" s="1391">
        <f>(68-COUNT(AD$14:AG$30))/4</f>
        <v>4</v>
      </c>
      <c r="AE31" s="1391"/>
      <c r="AF31" s="1391"/>
      <c r="AG31" s="1391"/>
      <c r="AH31" s="1391">
        <f>(68-COUNT(AH$14:AK$30))/4</f>
        <v>4</v>
      </c>
      <c r="AI31" s="1391"/>
      <c r="AJ31" s="1391"/>
      <c r="AK31" s="1391"/>
      <c r="AL31" s="1391">
        <f>(68-COUNT(AL$14:AO$30))/4</f>
        <v>4</v>
      </c>
      <c r="AM31" s="1391"/>
      <c r="AN31" s="1391"/>
      <c r="AO31" s="1391"/>
      <c r="AP31" s="1391">
        <f>(68-COUNT(AP$14:AS$30))/4</f>
        <v>4</v>
      </c>
      <c r="AQ31" s="1391"/>
      <c r="AR31" s="1391"/>
      <c r="AS31" s="1391"/>
      <c r="AT31" s="1391">
        <f>(68-COUNT(AT$14:AW$30))/4</f>
        <v>5</v>
      </c>
      <c r="AU31" s="1391"/>
      <c r="AV31" s="1391"/>
      <c r="AW31" s="1391"/>
      <c r="AX31" s="1391">
        <f>(68-COUNT(AX$14:BA$30))/4</f>
        <v>5</v>
      </c>
      <c r="AY31" s="1391"/>
      <c r="AZ31" s="1391"/>
      <c r="BA31" s="1391"/>
      <c r="BB31" s="1391">
        <f>(68-COUNT(BB$14:BE$30))/4</f>
        <v>4</v>
      </c>
      <c r="BC31" s="1391"/>
      <c r="BD31" s="1391"/>
      <c r="BE31" s="1391"/>
      <c r="BF31" s="1391">
        <f>(68-COUNT(BF$14:BI$30))/4</f>
        <v>5</v>
      </c>
      <c r="BG31" s="1391"/>
      <c r="BH31" s="1391"/>
      <c r="BI31" s="1391"/>
      <c r="BJ31" s="1391">
        <f>(68-COUNT(BJ$14:BM$30))/4</f>
        <v>5</v>
      </c>
      <c r="BK31" s="1391"/>
      <c r="BL31" s="1391"/>
      <c r="BM31" s="1391"/>
      <c r="BN31" s="1391">
        <f>(68-COUNT(BN$14:BQ$30))/4</f>
        <v>4</v>
      </c>
      <c r="BO31" s="1391"/>
      <c r="BP31" s="1391"/>
      <c r="BQ31" s="1391"/>
      <c r="BR31" s="1391">
        <f>(68-COUNT(BR$14:BU$30))/4</f>
        <v>4</v>
      </c>
      <c r="BS31" s="1391"/>
      <c r="BT31" s="1391"/>
      <c r="BU31" s="1391"/>
      <c r="BV31" s="1391">
        <f>(68-COUNT(BV$14:BY$30))/4</f>
        <v>3</v>
      </c>
      <c r="BW31" s="1391"/>
      <c r="BX31" s="1391"/>
      <c r="BY31" s="1391"/>
      <c r="BZ31" s="1391">
        <f>(68-COUNT(BZ$14:CC$30))/4</f>
        <v>2.25</v>
      </c>
      <c r="CA31" s="1391"/>
      <c r="CB31" s="1391"/>
      <c r="CC31" s="1391"/>
      <c r="CD31" s="1391">
        <f>(68-COUNT(CD$14:CG$30))/4</f>
        <v>0</v>
      </c>
      <c r="CE31" s="1391"/>
      <c r="CF31" s="1391"/>
      <c r="CG31" s="1391"/>
      <c r="CH31" s="1391">
        <f>(68-COUNT(CH$14:CK$30))/4</f>
        <v>0</v>
      </c>
      <c r="CI31" s="1391"/>
      <c r="CJ31" s="1391"/>
      <c r="CK31" s="1395"/>
      <c r="CL31" s="1159">
        <f>SUM(CL14:CL30)</f>
        <v>59.75</v>
      </c>
      <c r="CM31" s="1160"/>
      <c r="CN31" s="1141">
        <f>SUM(CN14:CN30)</f>
        <v>53.25</v>
      </c>
      <c r="CO31" s="1141"/>
      <c r="CP31" s="312">
        <f>SUM(CP14:CP30)</f>
        <v>0.5</v>
      </c>
      <c r="CQ31" s="312">
        <f>SUM(CQ14:CQ30)</f>
        <v>2.25</v>
      </c>
      <c r="CR31" s="312">
        <f>SUM(CR14:CR30)</f>
        <v>0.5</v>
      </c>
      <c r="CS31" s="313">
        <f ca="1">SUM(CS14:CS30)</f>
        <v>73423.5625</v>
      </c>
      <c r="CT31" s="314"/>
      <c r="CU31" s="315">
        <f ca="1">SUM(CU14:CU30)</f>
        <v>0</v>
      </c>
      <c r="CW31" s="69"/>
      <c r="CX31" s="69"/>
      <c r="CY31" s="69"/>
      <c r="CZ31" s="64"/>
      <c r="DA31" s="64"/>
      <c r="DB31" s="64"/>
    </row>
    <row r="32" spans="1:106" ht="24" customHeight="1">
      <c r="A32" s="219">
        <f t="shared" si="9"/>
        <v>19</v>
      </c>
      <c r="B32" s="269" t="str">
        <f>ｼﾌﾄ原本!C23</f>
        <v>E.U</v>
      </c>
      <c r="C32" s="270"/>
      <c r="D32" s="296">
        <f ca="1">IF(COUNTIF($F$14:$F$30,17),VLOOKUP(17,$F$14:$CS$30,92,FALSE),0)</f>
        <v>4904</v>
      </c>
      <c r="E32" s="412">
        <f ca="1">IF(COUNTIF($F$14:$F$30,17),VLOOKUP(17,$F$14:$CU$30,94,FALSE),0)</f>
        <v>0</v>
      </c>
      <c r="G32" s="316"/>
      <c r="H32" s="1474" t="s">
        <v>188</v>
      </c>
      <c r="I32" s="1475"/>
      <c r="J32" s="1553" t="str">
        <f>IF(ISERROR(J3*1000/(J31-J8-J10)),"",J3*1000/(J31-J8-J10))</f>
        <v/>
      </c>
      <c r="K32" s="1553"/>
      <c r="L32" s="1553"/>
      <c r="M32" s="1553"/>
      <c r="N32" s="1553">
        <f>IF(ISERROR(N3*1000/(N31-N8-N10)),"",N3*1000/(N31-N8-N10))</f>
        <v>0</v>
      </c>
      <c r="O32" s="1553"/>
      <c r="P32" s="1553"/>
      <c r="Q32" s="1553"/>
      <c r="R32" s="1553">
        <f>IF(ISERROR(R3*1000/(R31-R8-R10)),"",R3*1000/(R31-R8-R10))</f>
        <v>0</v>
      </c>
      <c r="S32" s="1553"/>
      <c r="T32" s="1553"/>
      <c r="U32" s="1553"/>
      <c r="V32" s="1553">
        <f>IF(ISERROR(V3*1000/(V31-V8-V10)),"",V3*1000/(V31-V8-V10))</f>
        <v>3000</v>
      </c>
      <c r="W32" s="1553"/>
      <c r="X32" s="1553"/>
      <c r="Y32" s="1553"/>
      <c r="Z32" s="1553">
        <f>IF(ISERROR(Z3*1000/(Z31-Z8-Z10)),"",Z3*1000/(Z31-Z8-Z10))</f>
        <v>5000</v>
      </c>
      <c r="AA32" s="1553"/>
      <c r="AB32" s="1553"/>
      <c r="AC32" s="1553"/>
      <c r="AD32" s="1553">
        <f>IF(ISERROR(AD3*1000/(AD31-AD8-AD10)),"",AD3*1000/(AD31-AD8-AD10))</f>
        <v>3500</v>
      </c>
      <c r="AE32" s="1553"/>
      <c r="AF32" s="1553"/>
      <c r="AG32" s="1553"/>
      <c r="AH32" s="1553">
        <f>IF(ISERROR(AH3*1000/(AH31-AH8-AH10)),"",AH3*1000/(AH31-AH8-AH10))</f>
        <v>5000</v>
      </c>
      <c r="AI32" s="1553"/>
      <c r="AJ32" s="1553"/>
      <c r="AK32" s="1553"/>
      <c r="AL32" s="1553">
        <f>IF(ISERROR(AL3*1000/(AL31-AL8-AL10)),"",AL3*1000/(AL31-AL8-AL10))</f>
        <v>8500</v>
      </c>
      <c r="AM32" s="1553"/>
      <c r="AN32" s="1553"/>
      <c r="AO32" s="1553"/>
      <c r="AP32" s="1553">
        <f>IF(ISERROR(AP3*1000/(AP31-AP8-AP10)),"",AP3*1000/(AP31-AP8-AP10))</f>
        <v>6000</v>
      </c>
      <c r="AQ32" s="1553"/>
      <c r="AR32" s="1553"/>
      <c r="AS32" s="1553"/>
      <c r="AT32" s="1553">
        <f>IF(ISERROR(AT3*1000/(AT31-AT8-AT10)),"",AT3*1000/(AT31-AT8-AT10))</f>
        <v>6200</v>
      </c>
      <c r="AU32" s="1553"/>
      <c r="AV32" s="1553"/>
      <c r="AW32" s="1553"/>
      <c r="AX32" s="1553">
        <f>IF(ISERROR(AX3*1000/(AX31-AX8-AX10)),"",AX3*1000/(AX31-AX8-AX10))</f>
        <v>7600</v>
      </c>
      <c r="AY32" s="1553"/>
      <c r="AZ32" s="1553"/>
      <c r="BA32" s="1553"/>
      <c r="BB32" s="1553">
        <f>IF(ISERROR(BB3*1000/(BB31-BB8-BB10)),"",BB3*1000/(BB31-BB8-BB10))</f>
        <v>6500</v>
      </c>
      <c r="BC32" s="1553"/>
      <c r="BD32" s="1553"/>
      <c r="BE32" s="1553"/>
      <c r="BF32" s="1553">
        <f>IF(ISERROR(BF3*1000/(BF31-BF8-BF10)),"",BF3*1000/(BF31-BF8-BF10))</f>
        <v>5400</v>
      </c>
      <c r="BG32" s="1553"/>
      <c r="BH32" s="1553"/>
      <c r="BI32" s="1553"/>
      <c r="BJ32" s="1553">
        <f>IF(ISERROR(BJ3*1000/(BJ31-BJ8-BJ10)),"",BJ3*1000/(BJ31-BJ8-BJ10))</f>
        <v>3400</v>
      </c>
      <c r="BK32" s="1553"/>
      <c r="BL32" s="1553"/>
      <c r="BM32" s="1553"/>
      <c r="BN32" s="1553">
        <f>IF(ISERROR(BN3*1000/(BN31-BN8-BN10)),"",BN3*1000/(BN31-BN8-BN10))</f>
        <v>5000</v>
      </c>
      <c r="BO32" s="1553"/>
      <c r="BP32" s="1553"/>
      <c r="BQ32" s="1553"/>
      <c r="BR32" s="1553">
        <f>IF(ISERROR(BR3*1000/(BR31-BR8-BR10)),"",BR3*1000/(BR31-BR8-BR10))</f>
        <v>4750</v>
      </c>
      <c r="BS32" s="1553"/>
      <c r="BT32" s="1553"/>
      <c r="BU32" s="1553"/>
      <c r="BV32" s="1553">
        <f>IF(ISERROR(BV3*1000/(BV31-BV8-BV10)),"",BV3*1000/(BV31-BV8-BV10))</f>
        <v>4666.666666666667</v>
      </c>
      <c r="BW32" s="1553"/>
      <c r="BX32" s="1553"/>
      <c r="BY32" s="1553"/>
      <c r="BZ32" s="1553">
        <f>IF(ISERROR(BZ3*1000/(BZ31-BZ8-BZ10)),"",BZ3*1000/(BZ31-BZ8-BZ10))</f>
        <v>0</v>
      </c>
      <c r="CA32" s="1553"/>
      <c r="CB32" s="1553"/>
      <c r="CC32" s="1553"/>
      <c r="CD32" s="1553" t="str">
        <f>IF(ISERROR(CD3*1000/(CD31-CD8-CD10)),"",CD3*1000/(CD31-CD8-CD10))</f>
        <v/>
      </c>
      <c r="CE32" s="1553"/>
      <c r="CF32" s="1553"/>
      <c r="CG32" s="1553"/>
      <c r="CH32" s="1553" t="str">
        <f>IF(ISERROR(CH3*1000/(CH31-CH8-CH10)),"",CH3*1000/(CH31-CH8-CH10))</f>
        <v/>
      </c>
      <c r="CI32" s="1553"/>
      <c r="CJ32" s="1553"/>
      <c r="CK32" s="1564"/>
      <c r="CL32" s="238"/>
      <c r="CM32" s="238"/>
      <c r="CN32" s="317"/>
      <c r="CO32" s="317"/>
      <c r="CP32" s="73"/>
      <c r="CQ32" s="73"/>
      <c r="CR32" s="73"/>
      <c r="CS32" s="73"/>
      <c r="CT32" s="73"/>
      <c r="CU32" s="73"/>
      <c r="CV32" s="73"/>
      <c r="CW32" s="73"/>
    </row>
    <row r="33" spans="1:127" ht="22.5" customHeight="1">
      <c r="A33" s="219">
        <f t="shared" si="9"/>
        <v>20</v>
      </c>
      <c r="B33" s="269" t="str">
        <f>ｼﾌﾄ原本!C24</f>
        <v>S.S</v>
      </c>
      <c r="C33" s="270"/>
      <c r="D33" s="296">
        <f>IF(COUNTIF($F$14:$F$30,18),VLOOKUP(18,$F$14:$CS$30,92,FALSE),0)</f>
        <v>0</v>
      </c>
      <c r="E33" s="412">
        <f>IF(COUNTIF($F$14:$F$30,18),VLOOKUP(18,$F$14:$CU$30,94,FALSE),0)</f>
        <v>0</v>
      </c>
      <c r="G33" s="225"/>
      <c r="H33" s="226"/>
      <c r="I33" s="318"/>
      <c r="J33" s="1148"/>
      <c r="K33" s="1148"/>
      <c r="L33" s="1148"/>
      <c r="M33" s="1148"/>
      <c r="N33" s="1149"/>
      <c r="O33" s="1150"/>
      <c r="P33" s="1150"/>
      <c r="Q33" s="1150"/>
      <c r="U33" s="73"/>
      <c r="V33" s="73"/>
      <c r="W33" s="73"/>
      <c r="X33" s="73"/>
      <c r="Y33" s="73"/>
      <c r="Z33" s="1272">
        <v>1</v>
      </c>
      <c r="AA33" s="1272"/>
      <c r="AB33" s="1272"/>
      <c r="AC33" s="1272"/>
      <c r="AD33" s="1273" t="s">
        <v>60</v>
      </c>
      <c r="AE33" s="1273"/>
      <c r="AF33" s="1273"/>
      <c r="AG33" s="12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  <c r="CA33" s="73"/>
      <c r="CB33" s="73"/>
      <c r="CC33" s="73"/>
      <c r="CD33" s="73"/>
      <c r="CE33" s="73"/>
      <c r="CF33" s="73"/>
      <c r="CG33" s="73"/>
      <c r="CH33" s="73"/>
      <c r="CI33" s="73"/>
      <c r="CJ33" s="73"/>
      <c r="CK33" s="73"/>
      <c r="CL33" s="73"/>
      <c r="CM33" s="73"/>
      <c r="CN33" s="73"/>
      <c r="CO33" s="73"/>
      <c r="CP33" s="73"/>
      <c r="CQ33" s="73"/>
      <c r="CR33" s="73"/>
      <c r="CS33" s="73"/>
      <c r="CT33" s="73"/>
      <c r="CU33" s="73"/>
      <c r="CV33" s="73"/>
      <c r="CW33" s="73"/>
    </row>
    <row r="34" spans="1:127" ht="22.5" customHeight="1">
      <c r="A34" s="219">
        <f t="shared" si="9"/>
        <v>21</v>
      </c>
      <c r="B34" s="269" t="str">
        <f>ｼﾌﾄ原本!C25</f>
        <v>S.K</v>
      </c>
      <c r="C34" s="270"/>
      <c r="D34" s="296">
        <f>IF(COUNTIF($F$14:$F$30,19),VLOOKUP(19,$F$14:$CS$30,92,FALSE),0)</f>
        <v>0</v>
      </c>
      <c r="E34" s="412">
        <f>IF(COUNTIF($F$14:$F$30,19),VLOOKUP(19,$F$14:$CU$30,94,FALSE),0)</f>
        <v>0</v>
      </c>
      <c r="G34" s="317"/>
      <c r="H34" s="1195" t="s">
        <v>189</v>
      </c>
      <c r="I34" s="1196"/>
      <c r="J34" s="1197" t="s">
        <v>190</v>
      </c>
      <c r="K34" s="1197"/>
      <c r="L34" s="1197"/>
      <c r="M34" s="1197"/>
      <c r="N34" s="1197"/>
      <c r="O34" s="1197"/>
      <c r="P34" s="1197"/>
      <c r="Q34" s="1197"/>
      <c r="R34" s="1197"/>
      <c r="S34" s="1197"/>
      <c r="T34" s="1197"/>
      <c r="U34" s="1197"/>
      <c r="V34" s="73"/>
      <c r="W34" s="73"/>
      <c r="X34" s="1193" t="s">
        <v>59</v>
      </c>
      <c r="Y34" s="1153"/>
      <c r="Z34" s="1153"/>
      <c r="AA34" s="1153"/>
      <c r="AB34" s="1153"/>
      <c r="AC34" s="1153"/>
      <c r="AD34" s="1153"/>
      <c r="AE34" s="1153"/>
      <c r="AF34" s="1153"/>
      <c r="AG34" s="1153"/>
      <c r="AH34" s="1153"/>
      <c r="AI34" s="1153"/>
      <c r="AJ34" s="1153"/>
      <c r="AK34" s="1153"/>
      <c r="AL34" s="1153"/>
      <c r="AM34" s="1153"/>
      <c r="AN34" s="1153"/>
      <c r="AO34" s="1153"/>
      <c r="AP34" s="1153"/>
      <c r="AQ34" s="1153"/>
      <c r="AR34" s="1153"/>
      <c r="AS34" s="1153"/>
      <c r="AT34" s="1153"/>
      <c r="AU34" s="1153"/>
      <c r="AV34" s="1153"/>
      <c r="AW34" s="1153"/>
      <c r="AX34" s="1153"/>
      <c r="AY34" s="1153"/>
      <c r="AZ34" s="1153"/>
      <c r="BA34" s="1153"/>
      <c r="BB34" s="1153"/>
      <c r="BC34" s="1153"/>
      <c r="BD34" s="1153"/>
      <c r="BE34" s="1154"/>
      <c r="BF34" s="1152" t="s">
        <v>1</v>
      </c>
      <c r="BG34" s="1153"/>
      <c r="BH34" s="1153"/>
      <c r="BI34" s="1153"/>
      <c r="BJ34" s="1153"/>
      <c r="BK34" s="1153"/>
      <c r="BL34" s="1153"/>
      <c r="BM34" s="1153"/>
      <c r="BN34" s="1153"/>
      <c r="BO34" s="1153"/>
      <c r="BP34" s="1153"/>
      <c r="BQ34" s="1153"/>
      <c r="BR34" s="1153"/>
      <c r="BS34" s="1154"/>
      <c r="BT34" s="1152" t="s">
        <v>11</v>
      </c>
      <c r="BU34" s="1153"/>
      <c r="BV34" s="1153"/>
      <c r="BW34" s="1153"/>
      <c r="BX34" s="1153"/>
      <c r="BY34" s="1153"/>
      <c r="BZ34" s="1153"/>
      <c r="CA34" s="1153"/>
      <c r="CB34" s="1153"/>
      <c r="CC34" s="1153"/>
      <c r="CD34" s="1153"/>
      <c r="CE34" s="1153"/>
      <c r="CF34" s="1153"/>
      <c r="CG34" s="1154"/>
      <c r="CH34" s="319"/>
      <c r="CI34" s="319"/>
      <c r="CJ34" s="319"/>
      <c r="CK34" s="319"/>
      <c r="CL34" s="319"/>
      <c r="CM34" s="319"/>
      <c r="CN34" s="73"/>
      <c r="CO34" s="73"/>
      <c r="CP34" s="73"/>
      <c r="CQ34" s="73"/>
      <c r="CR34" s="73"/>
      <c r="CS34" s="73"/>
      <c r="CT34" s="73"/>
      <c r="CU34" s="73"/>
      <c r="CV34" s="73"/>
      <c r="CW34" s="73"/>
    </row>
    <row r="35" spans="1:127" ht="22.5" customHeight="1">
      <c r="A35" s="219">
        <f t="shared" si="9"/>
        <v>22</v>
      </c>
      <c r="B35" s="269">
        <f>ｼﾌﾄ原本!C26</f>
        <v>0</v>
      </c>
      <c r="C35" s="270"/>
      <c r="D35" s="296">
        <f ca="1">IF(COUNTIF($F$14:$F$30,20),VLOOKUP(20,$F$14:$CS$30,92,FALSE),0)</f>
        <v>6666.375</v>
      </c>
      <c r="E35" s="412">
        <f ca="1">IF(COUNTIF($F$14:$F$30,20),VLOOKUP(20,$F$14:$CU$30,94,FALSE),0)</f>
        <v>0</v>
      </c>
      <c r="G35" s="320" t="s">
        <v>89</v>
      </c>
      <c r="H35" s="1169">
        <f>CL3*1000</f>
        <v>300000</v>
      </c>
      <c r="I35" s="1169"/>
      <c r="J35" s="1169"/>
      <c r="K35" s="1169"/>
      <c r="L35" s="1169"/>
      <c r="M35" s="1169"/>
      <c r="N35" s="1169"/>
      <c r="O35" s="1169"/>
      <c r="P35" s="1169"/>
      <c r="Q35" s="1169"/>
      <c r="R35" s="1169"/>
      <c r="S35" s="1169"/>
      <c r="T35" s="1169"/>
      <c r="U35" s="1169"/>
      <c r="V35" s="73"/>
      <c r="W35" s="73"/>
      <c r="X35" s="1539">
        <f>CHOOSE($Z$33,'セールスアクション '!B5,'セールスアクション '!B13,'セールスアクション '!B21,'セールスアクション '!B29,'セールスアクション '!B37)</f>
        <v>0</v>
      </c>
      <c r="Y35" s="1540"/>
      <c r="Z35" s="1540"/>
      <c r="AA35" s="1540"/>
      <c r="AB35" s="1540"/>
      <c r="AC35" s="1540"/>
      <c r="AD35" s="1540"/>
      <c r="AE35" s="1540"/>
      <c r="AF35" s="1540"/>
      <c r="AG35" s="1540"/>
      <c r="AH35" s="1540"/>
      <c r="AI35" s="1540"/>
      <c r="AJ35" s="1540"/>
      <c r="AK35" s="1540"/>
      <c r="AL35" s="1540"/>
      <c r="AM35" s="1540"/>
      <c r="AN35" s="1540"/>
      <c r="AO35" s="1540"/>
      <c r="AP35" s="1540"/>
      <c r="AQ35" s="1540"/>
      <c r="AR35" s="1540"/>
      <c r="AS35" s="1540"/>
      <c r="AT35" s="1540"/>
      <c r="AU35" s="1540"/>
      <c r="AV35" s="1540"/>
      <c r="AW35" s="1541"/>
      <c r="AX35" s="1555">
        <f>CHOOSE($Z$33,'セールスアクション '!I5,'セールスアクション '!I13,'セールスアクション '!I21,'セールスアクション '!I29,'セールスアクション '!I37)</f>
        <v>0</v>
      </c>
      <c r="AY35" s="1555"/>
      <c r="AZ35" s="1555"/>
      <c r="BA35" s="1555"/>
      <c r="BB35" s="1555"/>
      <c r="BC35" s="1555"/>
      <c r="BD35" s="479"/>
      <c r="BE35" s="480"/>
      <c r="BF35" s="1182">
        <f>CHOOSE($BY$1,PMC.D!D6,PMC.D!D15,PMC.D!D24,PMC.D!D33,PMC.D!D42,PMC.D!D51)</f>
        <v>0</v>
      </c>
      <c r="BG35" s="1183"/>
      <c r="BH35" s="1183"/>
      <c r="BI35" s="1183"/>
      <c r="BJ35" s="1183"/>
      <c r="BK35" s="1183"/>
      <c r="BL35" s="1183"/>
      <c r="BM35" s="1183"/>
      <c r="BN35" s="1183"/>
      <c r="BO35" s="1183"/>
      <c r="BP35" s="1183"/>
      <c r="BQ35" s="1184"/>
      <c r="BR35" s="485"/>
      <c r="BS35" s="486"/>
      <c r="BT35" s="1182">
        <f>CHOOSE($BY$1,PMC.D!J6,PMC.D!J15,PMC.D!J24,PMC.D!J33,PMC.D!J42,PMC.D!J51)</f>
        <v>0</v>
      </c>
      <c r="BU35" s="1183"/>
      <c r="BV35" s="1183"/>
      <c r="BW35" s="1183"/>
      <c r="BX35" s="1183"/>
      <c r="BY35" s="1183"/>
      <c r="BZ35" s="1183"/>
      <c r="CA35" s="1183"/>
      <c r="CB35" s="1183"/>
      <c r="CC35" s="1183"/>
      <c r="CD35" s="1183"/>
      <c r="CE35" s="1184"/>
      <c r="CF35" s="489"/>
      <c r="CG35" s="490"/>
      <c r="CH35" s="83"/>
      <c r="CI35" s="83"/>
      <c r="CJ35" s="83"/>
      <c r="CK35" s="83"/>
      <c r="CL35" s="83"/>
      <c r="CM35" s="83"/>
      <c r="CN35" s="73"/>
      <c r="CO35" s="73"/>
      <c r="CP35" s="73"/>
      <c r="CQ35" s="73"/>
      <c r="CR35" s="73"/>
      <c r="CS35" s="73"/>
      <c r="CT35" s="73"/>
      <c r="CU35" s="73"/>
      <c r="CV35" s="73"/>
      <c r="CW35" s="73"/>
    </row>
    <row r="36" spans="1:127" ht="22.5" customHeight="1">
      <c r="A36" s="219">
        <f t="shared" si="9"/>
        <v>23</v>
      </c>
      <c r="B36" s="269">
        <f>ｼﾌﾄ原本!C27</f>
        <v>0</v>
      </c>
      <c r="C36" s="270"/>
      <c r="D36" s="296">
        <f>IF(COUNTIF($F$14:$F$30,21),VLOOKUP(21,$F$14:$CS$30,92,FALSE),0)</f>
        <v>0</v>
      </c>
      <c r="E36" s="412">
        <f>IF(COUNTIF($F$14:$F$30,21),VLOOKUP(21,$F$14:$CU$30,94,FALSE),0)</f>
        <v>0</v>
      </c>
      <c r="G36" s="320" t="s">
        <v>191</v>
      </c>
      <c r="H36" s="1155">
        <f>CHOOSE($BY$1,ﾃﾞｰﾀ入力!W4,ﾃﾞｰﾀ入力!W5,ﾃﾞｰﾀ入力!W6,ﾃﾞｰﾀ入力!W7,ﾃﾞｰﾀ入力!W8,ﾃﾞｰﾀ入力!W9)</f>
        <v>417</v>
      </c>
      <c r="I36" s="1155"/>
      <c r="J36" s="1155"/>
      <c r="K36" s="1155"/>
      <c r="L36" s="1155"/>
      <c r="M36" s="1155"/>
      <c r="N36" s="1155"/>
      <c r="O36" s="1155"/>
      <c r="P36" s="1155"/>
      <c r="Q36" s="1155"/>
      <c r="R36" s="1155"/>
      <c r="S36" s="1155"/>
      <c r="T36" s="1155"/>
      <c r="U36" s="1155"/>
      <c r="V36" s="73"/>
      <c r="W36" s="73"/>
      <c r="X36" s="1177">
        <f>CHOOSE($Z$33,'セールスアクション '!B6,'セールスアクション '!B14,'セールスアクション '!B22,'セールスアクション '!B30,'セールスアクション '!B38)</f>
        <v>0</v>
      </c>
      <c r="Y36" s="1178"/>
      <c r="Z36" s="1178"/>
      <c r="AA36" s="1178"/>
      <c r="AB36" s="1178"/>
      <c r="AC36" s="1178"/>
      <c r="AD36" s="1178"/>
      <c r="AE36" s="1178"/>
      <c r="AF36" s="1178"/>
      <c r="AG36" s="1178"/>
      <c r="AH36" s="1178"/>
      <c r="AI36" s="1178"/>
      <c r="AJ36" s="1178"/>
      <c r="AK36" s="1178"/>
      <c r="AL36" s="1178"/>
      <c r="AM36" s="1178"/>
      <c r="AN36" s="1178"/>
      <c r="AO36" s="1178"/>
      <c r="AP36" s="1178"/>
      <c r="AQ36" s="1178"/>
      <c r="AR36" s="1178"/>
      <c r="AS36" s="1178"/>
      <c r="AT36" s="1178"/>
      <c r="AU36" s="1178"/>
      <c r="AV36" s="1178"/>
      <c r="AW36" s="1179"/>
      <c r="AX36" s="1556">
        <f>CHOOSE($Z$33,'セールスアクション '!I6,'セールスアクション '!I14,'セールスアクション '!I22,'セールスアクション '!I30,'セールスアクション '!I38)</f>
        <v>0</v>
      </c>
      <c r="AY36" s="1556"/>
      <c r="AZ36" s="1556"/>
      <c r="BA36" s="1556"/>
      <c r="BB36" s="1556"/>
      <c r="BC36" s="1556"/>
      <c r="BD36" s="481"/>
      <c r="BE36" s="482"/>
      <c r="BF36" s="1185">
        <f>CHOOSE($BY$1,PMC.D!D7,PMC.D!D16,PMC.D!D25,PMC.D!D34,PMC.D!D43,PMC.D!D52)</f>
        <v>0</v>
      </c>
      <c r="BG36" s="1178"/>
      <c r="BH36" s="1178"/>
      <c r="BI36" s="1178"/>
      <c r="BJ36" s="1178"/>
      <c r="BK36" s="1178"/>
      <c r="BL36" s="1178"/>
      <c r="BM36" s="1178"/>
      <c r="BN36" s="1178"/>
      <c r="BO36" s="1178"/>
      <c r="BP36" s="1178"/>
      <c r="BQ36" s="1179"/>
      <c r="BR36" s="487"/>
      <c r="BS36" s="482"/>
      <c r="BT36" s="1185">
        <f>CHOOSE($BY$1,PMC.D!J7,PMC.D!J16,PMC.D!J25,PMC.D!J34,PMC.D!J43,PMC.D!J52)</f>
        <v>0</v>
      </c>
      <c r="BU36" s="1178"/>
      <c r="BV36" s="1178"/>
      <c r="BW36" s="1178"/>
      <c r="BX36" s="1178"/>
      <c r="BY36" s="1178"/>
      <c r="BZ36" s="1178"/>
      <c r="CA36" s="1178"/>
      <c r="CB36" s="1178"/>
      <c r="CC36" s="1178"/>
      <c r="CD36" s="1178"/>
      <c r="CE36" s="1179"/>
      <c r="CF36" s="487"/>
      <c r="CG36" s="491"/>
      <c r="CH36" s="83"/>
      <c r="CI36" s="83"/>
      <c r="CJ36" s="83"/>
      <c r="CK36" s="83"/>
      <c r="CL36" s="83"/>
      <c r="CM36" s="83"/>
      <c r="CN36" s="73"/>
      <c r="CO36" s="73"/>
      <c r="CP36" s="73"/>
      <c r="CQ36" s="73"/>
      <c r="CR36" s="73"/>
      <c r="CS36" s="73"/>
      <c r="CT36" s="73"/>
      <c r="CU36" s="73"/>
      <c r="CV36" s="73"/>
      <c r="CW36" s="73"/>
    </row>
    <row r="37" spans="1:127" ht="22.5" customHeight="1">
      <c r="A37" s="219">
        <f t="shared" si="9"/>
        <v>24</v>
      </c>
      <c r="B37" s="269">
        <f>ｼﾌﾄ原本!C28</f>
        <v>0</v>
      </c>
      <c r="C37" s="270"/>
      <c r="D37" s="296">
        <f>IF(COUNTIF($F$14:$F$30,22),VLOOKUP(22,$F$14:$CS$30,92,FALSE),0)</f>
        <v>0</v>
      </c>
      <c r="E37" s="412">
        <f>IF(COUNTIF($F$14:$F$30,22),VLOOKUP(22,$F$14:$CU$30,94,FALSE),0)</f>
        <v>0</v>
      </c>
      <c r="G37" s="320" t="s">
        <v>192</v>
      </c>
      <c r="H37" s="1169">
        <f ca="1">H35/(I39+H39)</f>
        <v>6629.8342541436468</v>
      </c>
      <c r="I37" s="1169"/>
      <c r="J37" s="1169">
        <f>H35/J40</f>
        <v>7142.8571428571431</v>
      </c>
      <c r="K37" s="1169"/>
      <c r="L37" s="1169"/>
      <c r="M37" s="1169"/>
      <c r="N37" s="1169"/>
      <c r="O37" s="1169"/>
      <c r="P37" s="1169"/>
      <c r="Q37" s="1169"/>
      <c r="R37" s="1169"/>
      <c r="S37" s="1169"/>
      <c r="T37" s="1169"/>
      <c r="U37" s="1169"/>
      <c r="V37" s="73"/>
      <c r="W37" s="73"/>
      <c r="X37" s="1177">
        <f>CHOOSE($Z$33,'セールスアクション '!B7,'セールスアクション '!B15,'セールスアクション '!B23,'セールスアクション '!B31,'セールスアクション '!B39)</f>
        <v>0</v>
      </c>
      <c r="Y37" s="1178"/>
      <c r="Z37" s="1178"/>
      <c r="AA37" s="1178"/>
      <c r="AB37" s="1178"/>
      <c r="AC37" s="1178"/>
      <c r="AD37" s="1178"/>
      <c r="AE37" s="1178"/>
      <c r="AF37" s="1178"/>
      <c r="AG37" s="1178"/>
      <c r="AH37" s="1178"/>
      <c r="AI37" s="1178"/>
      <c r="AJ37" s="1178"/>
      <c r="AK37" s="1178"/>
      <c r="AL37" s="1178"/>
      <c r="AM37" s="1178"/>
      <c r="AN37" s="1178"/>
      <c r="AO37" s="1178"/>
      <c r="AP37" s="1178"/>
      <c r="AQ37" s="1178"/>
      <c r="AR37" s="1178"/>
      <c r="AS37" s="1178"/>
      <c r="AT37" s="1178"/>
      <c r="AU37" s="1178"/>
      <c r="AV37" s="1178"/>
      <c r="AW37" s="1179"/>
      <c r="AX37" s="1556">
        <f>CHOOSE($Z$33,'セールスアクション '!I7,'セールスアクション '!I15,'セールスアクション '!I23,'セールスアクション '!I31,'セールスアクション '!I39)</f>
        <v>0</v>
      </c>
      <c r="AY37" s="1556"/>
      <c r="AZ37" s="1556"/>
      <c r="BA37" s="1556"/>
      <c r="BB37" s="1556"/>
      <c r="BC37" s="1556"/>
      <c r="BD37" s="481"/>
      <c r="BE37" s="482"/>
      <c r="BF37" s="1185">
        <f>CHOOSE($BY$1,PMC.D!D8,PMC.D!D17,PMC.D!D26,PMC.D!D35,PMC.D!D44,PMC.D!D53)</f>
        <v>0</v>
      </c>
      <c r="BG37" s="1178"/>
      <c r="BH37" s="1178"/>
      <c r="BI37" s="1178"/>
      <c r="BJ37" s="1178"/>
      <c r="BK37" s="1178"/>
      <c r="BL37" s="1178"/>
      <c r="BM37" s="1178"/>
      <c r="BN37" s="1178"/>
      <c r="BO37" s="1178"/>
      <c r="BP37" s="1178"/>
      <c r="BQ37" s="1179"/>
      <c r="BR37" s="487"/>
      <c r="BS37" s="482"/>
      <c r="BT37" s="1185">
        <f>CHOOSE($BY$1,PMC.D!J8,PMC.D!J17,PMC.D!J26,PMC.D!J35,PMC.D!J44,PMC.D!J53)</f>
        <v>0</v>
      </c>
      <c r="BU37" s="1178"/>
      <c r="BV37" s="1178"/>
      <c r="BW37" s="1178"/>
      <c r="BX37" s="1178"/>
      <c r="BY37" s="1178"/>
      <c r="BZ37" s="1178"/>
      <c r="CA37" s="1178"/>
      <c r="CB37" s="1178"/>
      <c r="CC37" s="1178"/>
      <c r="CD37" s="1178"/>
      <c r="CE37" s="1179"/>
      <c r="CF37" s="487"/>
      <c r="CG37" s="491"/>
      <c r="CH37" s="83"/>
      <c r="CI37" s="83"/>
      <c r="CJ37" s="83"/>
      <c r="CK37" s="83"/>
      <c r="CL37" s="83"/>
      <c r="CM37" s="83"/>
      <c r="CN37" s="73"/>
      <c r="CO37" s="73"/>
      <c r="CP37" s="73"/>
      <c r="CQ37" s="73"/>
      <c r="CR37" s="73"/>
      <c r="CS37" s="73"/>
      <c r="CT37" s="73"/>
      <c r="CU37" s="73"/>
      <c r="CV37" s="73"/>
      <c r="CW37" s="73"/>
    </row>
    <row r="38" spans="1:127" ht="22.5" customHeight="1">
      <c r="A38" s="219">
        <f t="shared" si="9"/>
        <v>25</v>
      </c>
      <c r="B38" s="269">
        <f>ｼﾌﾄ原本!C29</f>
        <v>0</v>
      </c>
      <c r="C38" s="270"/>
      <c r="D38" s="296">
        <f>IF(COUNTIF($F$14:$F$30,23),VLOOKUP(23,$F$14:$CS$30,92,FALSE),0)</f>
        <v>0</v>
      </c>
      <c r="E38" s="412">
        <f>IF(COUNTIF($F$14:$F$30,23),VLOOKUP(23,$F$14:$CU$30,94,FALSE),0)</f>
        <v>0</v>
      </c>
      <c r="G38" s="320" t="s">
        <v>193</v>
      </c>
      <c r="H38" s="1480">
        <f ca="1">H36/(H39+I39)</f>
        <v>9.2154696132596676</v>
      </c>
      <c r="I38" s="1480"/>
      <c r="J38" s="1194">
        <f>H36/J40</f>
        <v>9.9285714285714288</v>
      </c>
      <c r="K38" s="1194"/>
      <c r="L38" s="1194"/>
      <c r="M38" s="1194"/>
      <c r="N38" s="1194"/>
      <c r="O38" s="1194"/>
      <c r="P38" s="1194"/>
      <c r="Q38" s="1194"/>
      <c r="R38" s="1194"/>
      <c r="S38" s="1194"/>
      <c r="T38" s="1194"/>
      <c r="U38" s="1194"/>
      <c r="V38" s="73"/>
      <c r="W38" s="73"/>
      <c r="X38" s="1177">
        <f>CHOOSE($Z$33,'セールスアクション '!B8,'セールスアクション '!B16,'セールスアクション '!B24,'セールスアクション '!B32,'セールスアクション '!B40)</f>
        <v>0</v>
      </c>
      <c r="Y38" s="1178"/>
      <c r="Z38" s="1178"/>
      <c r="AA38" s="1178"/>
      <c r="AB38" s="1178"/>
      <c r="AC38" s="1178"/>
      <c r="AD38" s="1178"/>
      <c r="AE38" s="1178"/>
      <c r="AF38" s="1178"/>
      <c r="AG38" s="1178"/>
      <c r="AH38" s="1178"/>
      <c r="AI38" s="1178"/>
      <c r="AJ38" s="1178"/>
      <c r="AK38" s="1178"/>
      <c r="AL38" s="1178"/>
      <c r="AM38" s="1178"/>
      <c r="AN38" s="1178"/>
      <c r="AO38" s="1178"/>
      <c r="AP38" s="1178"/>
      <c r="AQ38" s="1178"/>
      <c r="AR38" s="1178"/>
      <c r="AS38" s="1178"/>
      <c r="AT38" s="1178"/>
      <c r="AU38" s="1178"/>
      <c r="AV38" s="1178"/>
      <c r="AW38" s="1179"/>
      <c r="AX38" s="1556">
        <f>CHOOSE($Z$33,'セールスアクション '!I8,'セールスアクション '!I16,'セールスアクション '!I24,'セールスアクション '!I32,'セールスアクション '!I40)</f>
        <v>0</v>
      </c>
      <c r="AY38" s="1556"/>
      <c r="AZ38" s="1556"/>
      <c r="BA38" s="1556"/>
      <c r="BB38" s="1556"/>
      <c r="BC38" s="1556"/>
      <c r="BD38" s="481"/>
      <c r="BE38" s="482"/>
      <c r="BF38" s="1185">
        <f>CHOOSE($BY$1,PMC.D!D9,PMC.D!D18,PMC.D!D27,PMC.D!D36,PMC.D!D45,PMC.D!D54)</f>
        <v>0</v>
      </c>
      <c r="BG38" s="1178"/>
      <c r="BH38" s="1178"/>
      <c r="BI38" s="1178"/>
      <c r="BJ38" s="1178"/>
      <c r="BK38" s="1178"/>
      <c r="BL38" s="1178"/>
      <c r="BM38" s="1178"/>
      <c r="BN38" s="1178"/>
      <c r="BO38" s="1178"/>
      <c r="BP38" s="1178"/>
      <c r="BQ38" s="1179"/>
      <c r="BR38" s="487"/>
      <c r="BS38" s="482"/>
      <c r="BT38" s="1185">
        <f>CHOOSE($BY$1,PMC.D!J9,PMC.D!J18,PMC.D!J27,PMC.D!J36,PMC.D!J45,PMC.D!J54)</f>
        <v>0</v>
      </c>
      <c r="BU38" s="1178"/>
      <c r="BV38" s="1178"/>
      <c r="BW38" s="1178"/>
      <c r="BX38" s="1178"/>
      <c r="BY38" s="1178"/>
      <c r="BZ38" s="1178"/>
      <c r="CA38" s="1178"/>
      <c r="CB38" s="1178"/>
      <c r="CC38" s="1178"/>
      <c r="CD38" s="1178"/>
      <c r="CE38" s="1179"/>
      <c r="CF38" s="487"/>
      <c r="CG38" s="491"/>
      <c r="CH38" s="83"/>
      <c r="CI38" s="83"/>
      <c r="CJ38" s="83"/>
      <c r="CK38" s="83"/>
      <c r="CL38" s="83"/>
      <c r="CM38" s="83"/>
      <c r="CN38" s="73"/>
      <c r="CO38" s="73"/>
      <c r="CP38" s="73"/>
      <c r="CQ38" s="73"/>
      <c r="CR38" s="73"/>
      <c r="CS38" s="73"/>
      <c r="CT38" s="73"/>
      <c r="CU38" s="73"/>
      <c r="CV38" s="73"/>
      <c r="CW38" s="73"/>
    </row>
    <row r="39" spans="1:127" ht="22.5" customHeight="1" thickBot="1">
      <c r="A39" s="219">
        <f t="shared" si="9"/>
        <v>26</v>
      </c>
      <c r="B39" s="269">
        <f>ｼﾌﾄ原本!C30</f>
        <v>0</v>
      </c>
      <c r="C39" s="270"/>
      <c r="D39" s="296">
        <f>IF(COUNTIF($F$14:$F$30,24),VLOOKUP(24,$F$14:$CS$30,92,FALSE),0)</f>
        <v>0</v>
      </c>
      <c r="E39" s="412">
        <f>IF(COUNTIF($F$14:$F$30,24),VLOOKUP(24,$F$14:$CU$30,94,FALSE),0)</f>
        <v>0</v>
      </c>
      <c r="G39" s="320" t="s">
        <v>194</v>
      </c>
      <c r="H39" s="413">
        <f ca="1">SUMIF(CT14:CT30,"&gt;2000",CN14:CO30)</f>
        <v>0</v>
      </c>
      <c r="I39" s="413">
        <f ca="1">SUMIF(CT14:CT30,"&lt;2000",CN14:CN30)</f>
        <v>45.25</v>
      </c>
      <c r="J39" s="1561">
        <f>SUMIF(CV14:CV30,"&gt;1500",CP14:CQ30)</f>
        <v>0</v>
      </c>
      <c r="K39" s="1562"/>
      <c r="L39" s="1562"/>
      <c r="M39" s="1562"/>
      <c r="N39" s="1562"/>
      <c r="O39" s="1562"/>
      <c r="P39" s="1561">
        <f>J40-J39</f>
        <v>42</v>
      </c>
      <c r="Q39" s="1562"/>
      <c r="R39" s="1562"/>
      <c r="S39" s="1562"/>
      <c r="T39" s="1562"/>
      <c r="U39" s="1563"/>
      <c r="V39" s="65"/>
      <c r="W39" s="65"/>
      <c r="X39" s="1192">
        <f>CHOOSE($Z$33,'セールスアクション '!B9,'セールスアクション '!B17,'セールスアクション '!B25,'セールスアクション '!B33,'セールスアクション '!B41)</f>
        <v>0</v>
      </c>
      <c r="Y39" s="1171"/>
      <c r="Z39" s="1171"/>
      <c r="AA39" s="1171"/>
      <c r="AB39" s="1171"/>
      <c r="AC39" s="1171"/>
      <c r="AD39" s="1171"/>
      <c r="AE39" s="1171"/>
      <c r="AF39" s="1171"/>
      <c r="AG39" s="1171"/>
      <c r="AH39" s="1171"/>
      <c r="AI39" s="1171"/>
      <c r="AJ39" s="1171"/>
      <c r="AK39" s="1171"/>
      <c r="AL39" s="1171"/>
      <c r="AM39" s="1171"/>
      <c r="AN39" s="1171"/>
      <c r="AO39" s="1171"/>
      <c r="AP39" s="1171"/>
      <c r="AQ39" s="1171"/>
      <c r="AR39" s="1171"/>
      <c r="AS39" s="1171"/>
      <c r="AT39" s="1171"/>
      <c r="AU39" s="1171"/>
      <c r="AV39" s="1171"/>
      <c r="AW39" s="1172"/>
      <c r="AX39" s="1554">
        <f>CHOOSE($Z$33,'セールスアクション '!I9,'セールスアクション '!I17,'セールスアクション '!I25,'セールスアクション '!I33,'セールスアクション '!I41)</f>
        <v>0</v>
      </c>
      <c r="AY39" s="1554"/>
      <c r="AZ39" s="1554"/>
      <c r="BA39" s="1554"/>
      <c r="BB39" s="1554"/>
      <c r="BC39" s="1554"/>
      <c r="BD39" s="483"/>
      <c r="BE39" s="484"/>
      <c r="BF39" s="1170">
        <f>CHOOSE($BY$1,PMC.D!D10,PMC.D!D19,PMC.D!D28,PMC.D!D37,PMC.D!D46,PMC.D!D55)</f>
        <v>0</v>
      </c>
      <c r="BG39" s="1171"/>
      <c r="BH39" s="1171"/>
      <c r="BI39" s="1171"/>
      <c r="BJ39" s="1171"/>
      <c r="BK39" s="1171"/>
      <c r="BL39" s="1171"/>
      <c r="BM39" s="1171"/>
      <c r="BN39" s="1171"/>
      <c r="BO39" s="1171"/>
      <c r="BP39" s="1171"/>
      <c r="BQ39" s="1172"/>
      <c r="BR39" s="488"/>
      <c r="BS39" s="484"/>
      <c r="BT39" s="1170">
        <f>CHOOSE($BY$1,PMC.D!J10,PMC.D!J19,PMC.D!J28,PMC.D!J37,PMC.D!J46,PMC.D!J55)</f>
        <v>0</v>
      </c>
      <c r="BU39" s="1171"/>
      <c r="BV39" s="1171"/>
      <c r="BW39" s="1171"/>
      <c r="BX39" s="1171"/>
      <c r="BY39" s="1171"/>
      <c r="BZ39" s="1171"/>
      <c r="CA39" s="1171"/>
      <c r="CB39" s="1171"/>
      <c r="CC39" s="1171"/>
      <c r="CD39" s="1171"/>
      <c r="CE39" s="1172"/>
      <c r="CF39" s="488"/>
      <c r="CG39" s="492"/>
      <c r="CH39" s="83"/>
      <c r="CI39" s="83"/>
      <c r="CJ39" s="83"/>
      <c r="CK39" s="83"/>
      <c r="CL39" s="83"/>
      <c r="CM39" s="83"/>
      <c r="CN39" s="73"/>
      <c r="CO39" s="73"/>
      <c r="CP39" s="73"/>
      <c r="CQ39" s="73"/>
      <c r="CR39" s="73"/>
      <c r="CS39" s="73"/>
      <c r="CT39" s="73"/>
      <c r="CU39" s="73"/>
      <c r="CV39" s="73"/>
      <c r="CW39" s="73"/>
    </row>
    <row r="40" spans="1:127" ht="22.5" customHeight="1">
      <c r="A40" s="219">
        <f t="shared" si="9"/>
        <v>27</v>
      </c>
      <c r="B40" s="269">
        <f>ｼﾌﾄ原本!C31</f>
        <v>0</v>
      </c>
      <c r="C40" s="270"/>
      <c r="D40" s="296">
        <f>IF(COUNTIF($F$14:$F$30,25),VLOOKUP(25,$F$14:$CS$30,92,FALSE),0)</f>
        <v>0</v>
      </c>
      <c r="E40" s="412">
        <f>IF(COUNTIF($F$14:$F$30,25),VLOOKUP(25,$F$14:$CU$30,94,FALSE),0)</f>
        <v>0</v>
      </c>
      <c r="G40" s="320" t="s">
        <v>195</v>
      </c>
      <c r="H40" s="1534">
        <f ca="1">H39+I39</f>
        <v>45.25</v>
      </c>
      <c r="I40" s="1534"/>
      <c r="J40" s="1534">
        <f>CN11</f>
        <v>42</v>
      </c>
      <c r="K40" s="1534"/>
      <c r="L40" s="1534"/>
      <c r="M40" s="1534"/>
      <c r="N40" s="1534"/>
      <c r="O40" s="1534"/>
      <c r="P40" s="1534"/>
      <c r="Q40" s="1534"/>
      <c r="R40" s="1534"/>
      <c r="S40" s="1534"/>
      <c r="T40" s="1534"/>
      <c r="U40" s="1534"/>
      <c r="X40" s="1544" t="s">
        <v>196</v>
      </c>
      <c r="Y40" s="1545"/>
      <c r="Z40" s="1545"/>
      <c r="AA40" s="1545"/>
      <c r="AB40" s="1545"/>
      <c r="AC40" s="1545"/>
      <c r="AD40" s="335"/>
      <c r="AE40" s="335"/>
      <c r="AF40" s="335"/>
      <c r="AG40" s="335"/>
      <c r="AH40" s="335"/>
      <c r="AI40" s="335"/>
      <c r="AJ40" s="335"/>
      <c r="AK40" s="335"/>
      <c r="AL40" s="335"/>
      <c r="AM40" s="335"/>
      <c r="AN40" s="335"/>
      <c r="AO40" s="335"/>
      <c r="AP40" s="335"/>
      <c r="AQ40" s="335"/>
      <c r="AR40" s="335"/>
      <c r="AS40" s="335"/>
      <c r="AT40" s="335"/>
      <c r="AU40" s="335"/>
      <c r="AV40" s="335"/>
      <c r="AW40" s="335"/>
      <c r="AX40" s="335"/>
      <c r="AY40" s="335"/>
      <c r="AZ40" s="335"/>
      <c r="BA40" s="335"/>
      <c r="BB40" s="335"/>
      <c r="BC40" s="335"/>
      <c r="BD40" s="335"/>
      <c r="BE40" s="335"/>
      <c r="BF40" s="335"/>
      <c r="BG40" s="335"/>
      <c r="BH40" s="335"/>
      <c r="BI40" s="335"/>
      <c r="BJ40" s="335"/>
      <c r="BK40" s="335"/>
      <c r="BL40" s="335"/>
      <c r="BM40" s="335"/>
      <c r="BN40" s="335"/>
      <c r="BO40" s="335"/>
      <c r="BP40" s="335"/>
      <c r="BQ40" s="335"/>
      <c r="BR40" s="335"/>
      <c r="BS40" s="335"/>
      <c r="BT40" s="335"/>
      <c r="BU40" s="335"/>
      <c r="BV40" s="335"/>
      <c r="BW40" s="335"/>
      <c r="BX40" s="335"/>
      <c r="BY40" s="335"/>
      <c r="BZ40" s="335"/>
      <c r="CA40" s="335"/>
      <c r="CB40" s="336"/>
      <c r="CC40" s="336"/>
      <c r="CD40" s="336"/>
      <c r="CE40" s="336"/>
      <c r="CF40" s="336"/>
      <c r="CG40" s="337"/>
      <c r="CH40" s="73"/>
      <c r="CI40" s="73"/>
      <c r="CJ40" s="73"/>
      <c r="CK40" s="73"/>
      <c r="CL40" s="73"/>
      <c r="CM40" s="73"/>
      <c r="CN40" s="73"/>
      <c r="CO40" s="73"/>
      <c r="CP40" s="73"/>
      <c r="CQ40" s="73"/>
      <c r="CR40" s="73"/>
      <c r="CS40" s="73"/>
      <c r="CT40" s="73"/>
      <c r="CU40" s="73"/>
      <c r="CV40" s="73"/>
      <c r="CW40" s="73"/>
    </row>
    <row r="41" spans="1:127" ht="22.5" customHeight="1">
      <c r="A41" s="219">
        <f t="shared" si="9"/>
        <v>28</v>
      </c>
      <c r="B41" s="269" t="str">
        <f>ｼﾌﾄ原本!C32</f>
        <v>A.M（本部）</v>
      </c>
      <c r="C41" s="270"/>
      <c r="D41" s="296">
        <f>IF(COUNTIF($F$14:$F$30,26),VLOOKUP(26,$F$14:$CS$30,92,FALSE),0)</f>
        <v>0</v>
      </c>
      <c r="E41" s="412">
        <f>IF(COUNTIF($F$14:$F$30,26),VLOOKUP(26,$F$14:$CU$30,94,FALSE),0)</f>
        <v>0</v>
      </c>
      <c r="G41" s="320" t="s">
        <v>197</v>
      </c>
      <c r="H41" s="1169">
        <f ca="1">SUMIF(CT14:CT30,"&lt;2000",CS14:CS30)</f>
        <v>57423.5625</v>
      </c>
      <c r="I41" s="1169"/>
      <c r="J41" s="1169">
        <f>P39*ﾃﾞｰﾀ入力!A8</f>
        <v>52920</v>
      </c>
      <c r="K41" s="1169"/>
      <c r="L41" s="1169"/>
      <c r="M41" s="1169"/>
      <c r="N41" s="1169"/>
      <c r="O41" s="1169"/>
      <c r="P41" s="1169"/>
      <c r="Q41" s="1169"/>
      <c r="R41" s="1169"/>
      <c r="S41" s="1169"/>
      <c r="T41" s="1169"/>
      <c r="U41" s="1169"/>
      <c r="X41" s="341"/>
      <c r="Y41" s="347"/>
      <c r="Z41" s="347"/>
      <c r="AA41" s="83"/>
      <c r="AB41" s="83"/>
      <c r="AC41" s="83"/>
      <c r="AD41" s="83"/>
      <c r="AE41" s="83"/>
      <c r="AF41" s="83"/>
      <c r="AG41" s="83"/>
      <c r="AH41" s="83"/>
      <c r="AI41" s="391"/>
      <c r="AJ41" s="391"/>
      <c r="AK41" s="391"/>
      <c r="AL41" s="391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347"/>
      <c r="BA41" s="347"/>
      <c r="BB41" s="83"/>
      <c r="BC41" s="83"/>
      <c r="BD41" s="397"/>
      <c r="BE41" s="83"/>
      <c r="BF41" s="83"/>
      <c r="BG41" s="83"/>
      <c r="BH41" s="394"/>
      <c r="BI41" s="394"/>
      <c r="BJ41" s="394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3"/>
      <c r="CF41" s="83"/>
      <c r="CG41" s="340"/>
      <c r="CH41" s="73"/>
      <c r="CI41" s="73"/>
      <c r="CJ41" s="73"/>
      <c r="CK41" s="73"/>
      <c r="CL41" s="172"/>
      <c r="CN41" s="64"/>
      <c r="CP41" s="69"/>
      <c r="CQ41" s="69"/>
      <c r="CS41" s="64"/>
      <c r="CT41" s="64"/>
      <c r="CV41" s="73"/>
      <c r="CW41" s="73"/>
    </row>
    <row r="42" spans="1:127" ht="22.5" customHeight="1">
      <c r="A42" s="219">
        <f t="shared" si="9"/>
        <v>29</v>
      </c>
      <c r="B42" s="269" t="str">
        <f>ｼﾌﾄ原本!C33</f>
        <v>S.I（本部</v>
      </c>
      <c r="C42" s="270"/>
      <c r="D42" s="296">
        <f>IF(COUNTIF($F$14:$F$30,27),VLOOKUP(27,$F$14:$CS$30,92,FALSE),0)</f>
        <v>0</v>
      </c>
      <c r="E42" s="412">
        <f>IF(COUNTIF($F$14:$F$30,27),VLOOKUP(27,$F$14:$CU$30,94,FALSE),0)</f>
        <v>0</v>
      </c>
      <c r="G42" s="320" t="s">
        <v>198</v>
      </c>
      <c r="H42" s="1543">
        <f ca="1">H41/H35</f>
        <v>0.19141187500000001</v>
      </c>
      <c r="I42" s="1543"/>
      <c r="J42" s="1187">
        <f>J41/H35</f>
        <v>0.1764</v>
      </c>
      <c r="K42" s="1187"/>
      <c r="L42" s="1187"/>
      <c r="M42" s="1187"/>
      <c r="N42" s="1187"/>
      <c r="O42" s="1187"/>
      <c r="P42" s="1187"/>
      <c r="Q42" s="1187"/>
      <c r="R42" s="1187"/>
      <c r="S42" s="1187"/>
      <c r="T42" s="1187"/>
      <c r="U42" s="1187"/>
      <c r="X42" s="341"/>
      <c r="Y42" s="347"/>
      <c r="Z42" s="347"/>
      <c r="AA42" s="83"/>
      <c r="AB42" s="83"/>
      <c r="AC42" s="83"/>
      <c r="AD42" s="83"/>
      <c r="AE42" s="83"/>
      <c r="AF42" s="83"/>
      <c r="AG42" s="83"/>
      <c r="AH42" s="83"/>
      <c r="AI42" s="391"/>
      <c r="AJ42" s="391"/>
      <c r="AK42" s="391"/>
      <c r="AL42" s="391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339"/>
      <c r="BA42" s="339"/>
      <c r="BB42" s="83"/>
      <c r="BC42" s="83"/>
      <c r="BD42" s="397"/>
      <c r="BE42" s="83"/>
      <c r="BF42" s="83"/>
      <c r="BG42" s="83"/>
      <c r="BH42" s="394"/>
      <c r="BI42" s="394"/>
      <c r="BJ42" s="394"/>
      <c r="BK42" s="83"/>
      <c r="BL42" s="83"/>
      <c r="BM42" s="83"/>
      <c r="BN42" s="83"/>
      <c r="BO42" s="83"/>
      <c r="BP42" s="83"/>
      <c r="BQ42" s="83"/>
      <c r="BR42" s="83"/>
      <c r="BS42" s="83"/>
      <c r="BT42" s="83"/>
      <c r="BU42" s="83"/>
      <c r="BV42" s="83"/>
      <c r="BW42" s="83"/>
      <c r="BX42" s="83"/>
      <c r="BY42" s="83"/>
      <c r="BZ42" s="83"/>
      <c r="CA42" s="83"/>
      <c r="CB42" s="83"/>
      <c r="CC42" s="83"/>
      <c r="CD42" s="83"/>
      <c r="CE42" s="83"/>
      <c r="CF42" s="83"/>
      <c r="CG42" s="340"/>
      <c r="CL42" s="172"/>
      <c r="CN42" s="64"/>
      <c r="CP42" s="69"/>
      <c r="CQ42" s="69"/>
      <c r="CS42" s="64"/>
      <c r="CT42" s="64"/>
      <c r="CV42" s="73"/>
      <c r="CW42" s="73"/>
    </row>
    <row r="43" spans="1:127" ht="22.5" customHeight="1">
      <c r="A43" s="219">
        <f t="shared" si="9"/>
        <v>30</v>
      </c>
      <c r="B43" s="269" t="str">
        <f>ｼﾌﾄ原本!C34</f>
        <v>不足①</v>
      </c>
      <c r="C43" s="270"/>
      <c r="D43" s="296">
        <f>IF(COUNTIF($F$14:$F$30,28),VLOOKUP(28,$F$14:$CS$30,92,FALSE),0)</f>
        <v>0</v>
      </c>
      <c r="E43" s="412">
        <f>IF(COUNTIF($F$14:$F$30,28),VLOOKUP(28,$F$14:$CU$30,94,FALSE),0)</f>
        <v>0</v>
      </c>
      <c r="G43" s="342"/>
      <c r="H43" s="1143"/>
      <c r="I43" s="1143"/>
      <c r="J43" s="1143"/>
      <c r="K43" s="1143"/>
      <c r="L43" s="1143"/>
      <c r="M43" s="1143"/>
      <c r="N43" s="1143"/>
      <c r="O43" s="1143"/>
      <c r="P43" s="1143"/>
      <c r="Q43" s="1143"/>
      <c r="R43" s="1143"/>
      <c r="S43" s="1143"/>
      <c r="T43" s="1143"/>
      <c r="U43" s="1143"/>
      <c r="X43" s="341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391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397"/>
      <c r="BG43" s="83"/>
      <c r="BH43" s="83"/>
      <c r="BI43" s="83"/>
      <c r="BJ43" s="394"/>
      <c r="BK43" s="394"/>
      <c r="BL43" s="394"/>
      <c r="BM43" s="83"/>
      <c r="BN43" s="83"/>
      <c r="BO43" s="83"/>
      <c r="BP43" s="83"/>
      <c r="BQ43" s="83"/>
      <c r="BR43" s="83"/>
      <c r="BS43" s="83"/>
      <c r="BT43" s="83"/>
      <c r="BU43" s="83"/>
      <c r="BV43" s="83"/>
      <c r="BW43" s="83"/>
      <c r="BX43" s="83"/>
      <c r="BY43" s="83"/>
      <c r="BZ43" s="83"/>
      <c r="CA43" s="83"/>
      <c r="CB43" s="83"/>
      <c r="CC43" s="83"/>
      <c r="CD43" s="83"/>
      <c r="CE43" s="83"/>
      <c r="CF43" s="83"/>
      <c r="CG43" s="340"/>
    </row>
    <row r="44" spans="1:127" ht="22.5" customHeight="1">
      <c r="A44" s="219">
        <f t="shared" si="9"/>
        <v>31</v>
      </c>
      <c r="B44" s="269">
        <f>ｼﾌﾄ原本!C35</f>
        <v>0</v>
      </c>
      <c r="C44" s="270"/>
      <c r="D44" s="296">
        <f>IF(COUNTIF($F$14:$F$30,29),VLOOKUP(29,$F$14:$CS$30,92,FALSE),0)</f>
        <v>0</v>
      </c>
      <c r="E44" s="412">
        <f>IF(COUNTIF($F$14:$F$30,29),VLOOKUP(29,$F$14:$CU$30,94,FALSE),0)</f>
        <v>0</v>
      </c>
      <c r="G44" s="342"/>
      <c r="H44" s="343"/>
      <c r="I44" s="343"/>
      <c r="J44" s="1143"/>
      <c r="K44" s="1143"/>
      <c r="L44" s="1143"/>
      <c r="M44" s="1143"/>
      <c r="N44" s="1143"/>
      <c r="O44" s="1143"/>
      <c r="P44" s="1143"/>
      <c r="Q44" s="1143"/>
      <c r="R44" s="1143"/>
      <c r="S44" s="1143"/>
      <c r="T44" s="1143"/>
      <c r="U44" s="1143"/>
      <c r="X44" s="402"/>
      <c r="Y44" s="629"/>
      <c r="Z44" s="629"/>
      <c r="AA44" s="630"/>
      <c r="AB44" s="83" t="s">
        <v>206</v>
      </c>
      <c r="AC44" s="83"/>
      <c r="AD44" s="83"/>
      <c r="AE44" s="83"/>
      <c r="AF44" s="83"/>
      <c r="AG44" s="83"/>
      <c r="AH44" s="631"/>
      <c r="AI44" s="631"/>
      <c r="AJ44" s="631"/>
      <c r="AK44" s="83" t="s">
        <v>205</v>
      </c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3"/>
      <c r="BP44" s="83"/>
      <c r="BQ44" s="83"/>
      <c r="BR44" s="83"/>
      <c r="BS44" s="83"/>
      <c r="BT44" s="83"/>
      <c r="BU44" s="83"/>
      <c r="BV44" s="83"/>
      <c r="BW44" s="83"/>
      <c r="BX44" s="83"/>
      <c r="BY44" s="83"/>
      <c r="BZ44" s="83"/>
      <c r="CA44" s="83"/>
      <c r="CB44" s="83"/>
      <c r="CC44" s="83"/>
      <c r="CD44" s="83"/>
      <c r="CE44" s="83"/>
      <c r="CF44" s="83"/>
      <c r="CG44" s="340"/>
    </row>
    <row r="45" spans="1:127" ht="22.5" customHeight="1" thickBot="1">
      <c r="A45" s="219">
        <f t="shared" si="9"/>
        <v>32</v>
      </c>
      <c r="B45" s="269">
        <f>ｼﾌﾄ原本!C36</f>
        <v>0</v>
      </c>
      <c r="C45" s="270"/>
      <c r="D45" s="296">
        <f>IF(COUNTIF($F$14:$F$30,30),VLOOKUP(30,$F$14:$CS$30,92,FALSE),0)</f>
        <v>0</v>
      </c>
      <c r="E45" s="412">
        <f>IF(COUNTIF($F$14:$F$30,30),VLOOKUP(30,$F$14:$CU$30,94,FALSE),0)</f>
        <v>0</v>
      </c>
      <c r="G45" s="342"/>
      <c r="H45" s="343"/>
      <c r="I45" s="343"/>
      <c r="J45" s="1143"/>
      <c r="K45" s="1143"/>
      <c r="L45" s="1143"/>
      <c r="M45" s="1143"/>
      <c r="N45" s="1143"/>
      <c r="O45" s="1143"/>
      <c r="P45" s="1143"/>
      <c r="Q45" s="1143"/>
      <c r="R45" s="1143"/>
      <c r="S45" s="1143"/>
      <c r="T45" s="1143"/>
      <c r="U45" s="1143"/>
      <c r="X45" s="344"/>
      <c r="Y45" s="345"/>
      <c r="Z45" s="345"/>
      <c r="AA45" s="345"/>
      <c r="AB45" s="345"/>
      <c r="AC45" s="345"/>
      <c r="AD45" s="345"/>
      <c r="AE45" s="345"/>
      <c r="AF45" s="345"/>
      <c r="AG45" s="345"/>
      <c r="AH45" s="345"/>
      <c r="AI45" s="345"/>
      <c r="AJ45" s="345"/>
      <c r="AK45" s="345"/>
      <c r="AL45" s="345"/>
      <c r="AM45" s="345"/>
      <c r="AN45" s="345"/>
      <c r="AO45" s="345"/>
      <c r="AP45" s="345"/>
      <c r="AQ45" s="345"/>
      <c r="AR45" s="345"/>
      <c r="AS45" s="345"/>
      <c r="AT45" s="345"/>
      <c r="AU45" s="345"/>
      <c r="AV45" s="345"/>
      <c r="AW45" s="345"/>
      <c r="AX45" s="345"/>
      <c r="AY45" s="345"/>
      <c r="AZ45" s="345"/>
      <c r="BA45" s="345"/>
      <c r="BB45" s="345"/>
      <c r="BC45" s="345"/>
      <c r="BD45" s="345"/>
      <c r="BE45" s="345"/>
      <c r="BF45" s="345"/>
      <c r="BG45" s="345"/>
      <c r="BH45" s="345"/>
      <c r="BI45" s="345"/>
      <c r="BJ45" s="345"/>
      <c r="BK45" s="345"/>
      <c r="BL45" s="345"/>
      <c r="BM45" s="345"/>
      <c r="BN45" s="345"/>
      <c r="BO45" s="345"/>
      <c r="BP45" s="345"/>
      <c r="BQ45" s="345"/>
      <c r="BR45" s="345"/>
      <c r="BS45" s="345"/>
      <c r="BT45" s="345"/>
      <c r="BU45" s="345"/>
      <c r="BV45" s="345"/>
      <c r="BW45" s="345"/>
      <c r="BX45" s="345"/>
      <c r="BY45" s="345"/>
      <c r="BZ45" s="345"/>
      <c r="CA45" s="345"/>
      <c r="CB45" s="345"/>
      <c r="CC45" s="345"/>
      <c r="CD45" s="345"/>
      <c r="CE45" s="345"/>
      <c r="CF45" s="345"/>
      <c r="CG45" s="346"/>
    </row>
    <row r="46" spans="1:127" ht="22.5" customHeight="1" thickBot="1">
      <c r="A46" s="219">
        <f t="shared" si="9"/>
        <v>33</v>
      </c>
      <c r="B46" s="445">
        <f>ｼﾌﾄ原本!C37</f>
        <v>0</v>
      </c>
      <c r="C46" s="270"/>
      <c r="D46" s="296">
        <f>IF(COUNTIF($F$14:$F$30,31),VLOOKUP(31,$F$14:$CS$30,92,FALSE),0)</f>
        <v>0</v>
      </c>
      <c r="E46" s="412">
        <f>IF(COUNTIF($F$14:$F$30,31),VLOOKUP(31,$F$14:$CU$30,94,FALSE),0)</f>
        <v>0</v>
      </c>
      <c r="G46" s="342"/>
      <c r="H46" s="343"/>
      <c r="I46" s="343"/>
      <c r="J46" s="1143"/>
      <c r="K46" s="1143"/>
      <c r="L46" s="1143"/>
      <c r="M46" s="1143"/>
      <c r="N46" s="1143"/>
      <c r="O46" s="1143"/>
      <c r="P46" s="1143"/>
      <c r="Q46" s="1143"/>
      <c r="R46" s="1143"/>
      <c r="S46" s="1143"/>
      <c r="T46" s="1143"/>
      <c r="U46" s="1143"/>
      <c r="X46" s="1147"/>
      <c r="Y46" s="1147"/>
      <c r="Z46" s="1147"/>
      <c r="CC46" s="347"/>
      <c r="CD46" s="347"/>
    </row>
    <row r="47" spans="1:127" ht="20.25" customHeight="1">
      <c r="G47" s="320" t="s">
        <v>199</v>
      </c>
      <c r="H47" s="1169">
        <f ca="1">H41/I39</f>
        <v>1269.029005524862</v>
      </c>
      <c r="I47" s="1169"/>
      <c r="J47" s="1169">
        <f>ﾃﾞｰﾀ入力!A8</f>
        <v>1260</v>
      </c>
      <c r="K47" s="1169"/>
      <c r="L47" s="1169"/>
      <c r="M47" s="1169"/>
      <c r="N47" s="1169"/>
      <c r="O47" s="1169"/>
      <c r="P47" s="1169"/>
      <c r="Q47" s="1169"/>
      <c r="R47" s="1169"/>
      <c r="S47" s="1169"/>
      <c r="T47" s="1169"/>
      <c r="U47" s="1169"/>
      <c r="X47" s="1198"/>
      <c r="Y47" s="1198"/>
      <c r="Z47" s="1198"/>
      <c r="CC47" s="347"/>
      <c r="CD47" s="347"/>
      <c r="DM47" s="64"/>
      <c r="DN47" s="221"/>
      <c r="DO47" s="64"/>
      <c r="DP47" s="64"/>
      <c r="DQ47" s="64"/>
      <c r="DR47" s="69"/>
      <c r="DS47" s="69"/>
      <c r="DT47" s="69"/>
      <c r="DU47" s="64"/>
      <c r="DV47" s="64"/>
      <c r="DW47" s="64"/>
    </row>
    <row r="48" spans="1:127" ht="20.25" customHeight="1">
      <c r="G48" s="320" t="s">
        <v>82</v>
      </c>
      <c r="H48" s="1169">
        <f ca="1">CU31</f>
        <v>0</v>
      </c>
      <c r="I48" s="1169"/>
      <c r="J48" s="1199"/>
      <c r="K48" s="1199"/>
      <c r="L48" s="1199"/>
      <c r="M48" s="1199"/>
      <c r="N48" s="1199"/>
      <c r="O48" s="1199"/>
      <c r="P48" s="1199"/>
      <c r="Q48" s="1199"/>
      <c r="R48" s="1199"/>
      <c r="S48" s="1199"/>
      <c r="T48" s="1199"/>
      <c r="U48" s="1199"/>
      <c r="X48" s="1147"/>
      <c r="Y48" s="1147"/>
      <c r="Z48" s="1147"/>
    </row>
    <row r="49" spans="9:23" ht="20.25" customHeight="1">
      <c r="J49" s="348"/>
      <c r="K49" s="349"/>
    </row>
    <row r="50" spans="9:23" ht="20.25" customHeight="1">
      <c r="I50" s="64"/>
      <c r="V50" s="350"/>
      <c r="W50" s="350"/>
    </row>
    <row r="51" spans="9:23" ht="20.25" customHeight="1">
      <c r="I51" s="64"/>
      <c r="J51" s="64"/>
      <c r="K51" s="64"/>
      <c r="L51" s="64"/>
      <c r="M51" s="64"/>
      <c r="N51" s="64"/>
      <c r="O51" s="64"/>
      <c r="P51" s="64"/>
      <c r="Q51" s="64"/>
    </row>
    <row r="52" spans="9:23" ht="20.25" customHeight="1">
      <c r="J52" s="64"/>
      <c r="K52" s="64"/>
      <c r="L52" s="64"/>
      <c r="M52" s="64"/>
      <c r="N52" s="64"/>
      <c r="O52" s="64"/>
      <c r="P52" s="64"/>
      <c r="Q52" s="64"/>
    </row>
    <row r="53" spans="9:23" ht="20.25" customHeight="1">
      <c r="J53" s="64"/>
      <c r="K53" s="64"/>
      <c r="L53" s="64"/>
      <c r="M53" s="64"/>
      <c r="N53" s="64"/>
      <c r="O53" s="64"/>
      <c r="P53" s="64"/>
      <c r="Q53" s="64"/>
    </row>
    <row r="55" spans="9:23" ht="20.25" customHeight="1">
      <c r="J55" s="1147"/>
      <c r="K55" s="1147"/>
      <c r="L55" s="1147"/>
      <c r="M55" s="1147"/>
      <c r="N55" s="1147"/>
      <c r="O55" s="1147"/>
      <c r="P55" s="1147"/>
      <c r="Q55" s="350"/>
      <c r="R55" s="350"/>
      <c r="S55" s="350"/>
      <c r="T55" s="350"/>
      <c r="U55" s="350"/>
    </row>
    <row r="56" spans="9:23" ht="20.25" customHeight="1">
      <c r="J56" s="1147"/>
      <c r="K56" s="1147"/>
      <c r="L56" s="1147"/>
      <c r="M56" s="1147"/>
      <c r="N56" s="1147"/>
      <c r="O56" s="1147"/>
      <c r="P56" s="1147"/>
      <c r="Q56" s="64"/>
    </row>
  </sheetData>
  <sheetProtection formatCells="0"/>
  <mergeCells count="346">
    <mergeCell ref="BY1:CC1"/>
    <mergeCell ref="BR1:BX1"/>
    <mergeCell ref="CN21:CO21"/>
    <mergeCell ref="CN25:CO25"/>
    <mergeCell ref="BR6:BU6"/>
    <mergeCell ref="BV6:BY6"/>
    <mergeCell ref="CN20:CO20"/>
    <mergeCell ref="CL14:CM14"/>
    <mergeCell ref="CN14:CO14"/>
    <mergeCell ref="CN16:CO16"/>
    <mergeCell ref="CL17:CM17"/>
    <mergeCell ref="CL15:CM15"/>
    <mergeCell ref="CL16:CM16"/>
    <mergeCell ref="CN15:CO15"/>
    <mergeCell ref="CL24:CM24"/>
    <mergeCell ref="CL25:CM25"/>
    <mergeCell ref="BZ7:CC7"/>
    <mergeCell ref="BZ8:CC8"/>
    <mergeCell ref="CL2:CM2"/>
    <mergeCell ref="CL3:CM3"/>
    <mergeCell ref="BZ3:CC3"/>
    <mergeCell ref="BZ6:CC6"/>
    <mergeCell ref="CD6:CG6"/>
    <mergeCell ref="CL4:CM4"/>
    <mergeCell ref="CN29:CO29"/>
    <mergeCell ref="H48:I48"/>
    <mergeCell ref="CN27:CO27"/>
    <mergeCell ref="CN30:CO30"/>
    <mergeCell ref="CL30:CM30"/>
    <mergeCell ref="CL27:CM27"/>
    <mergeCell ref="CN31:CO31"/>
    <mergeCell ref="AL31:AO31"/>
    <mergeCell ref="J44:U44"/>
    <mergeCell ref="J45:U45"/>
    <mergeCell ref="BB31:BE31"/>
    <mergeCell ref="J37:U37"/>
    <mergeCell ref="H36:U36"/>
    <mergeCell ref="R31:U31"/>
    <mergeCell ref="CL29:CM29"/>
    <mergeCell ref="CD31:CG31"/>
    <mergeCell ref="CL31:CM31"/>
    <mergeCell ref="BV32:BY32"/>
    <mergeCell ref="BR31:BU31"/>
    <mergeCell ref="CH31:CK31"/>
    <mergeCell ref="BV31:BY31"/>
    <mergeCell ref="BZ31:CC31"/>
    <mergeCell ref="CH32:CK32"/>
    <mergeCell ref="X46:Z46"/>
    <mergeCell ref="AX1:BA1"/>
    <mergeCell ref="BB1:BI1"/>
    <mergeCell ref="BB6:BE6"/>
    <mergeCell ref="BJ7:BM7"/>
    <mergeCell ref="BJ6:BM6"/>
    <mergeCell ref="AX7:BA7"/>
    <mergeCell ref="BB7:BE7"/>
    <mergeCell ref="BF7:BI7"/>
    <mergeCell ref="BF4:BI4"/>
    <mergeCell ref="BJ4:BM4"/>
    <mergeCell ref="BV7:BY7"/>
    <mergeCell ref="AL8:AO8"/>
    <mergeCell ref="BR7:BU7"/>
    <mergeCell ref="BF8:BI8"/>
    <mergeCell ref="CL22:CM22"/>
    <mergeCell ref="CL21:CM21"/>
    <mergeCell ref="CL7:CM7"/>
    <mergeCell ref="CL20:CM20"/>
    <mergeCell ref="CL9:CM9"/>
    <mergeCell ref="CH9:CK9"/>
    <mergeCell ref="CD9:CG9"/>
    <mergeCell ref="CL8:CM8"/>
    <mergeCell ref="AL10:AO10"/>
    <mergeCell ref="AP7:AS7"/>
    <mergeCell ref="AT7:AW7"/>
    <mergeCell ref="BV10:BY10"/>
    <mergeCell ref="BJ8:BM8"/>
    <mergeCell ref="BB8:BE8"/>
    <mergeCell ref="AP8:AS8"/>
    <mergeCell ref="CD8:CG8"/>
    <mergeCell ref="BJ10:BM10"/>
    <mergeCell ref="CH10:CK10"/>
    <mergeCell ref="BR10:BU10"/>
    <mergeCell ref="CD10:CG10"/>
    <mergeCell ref="X40:AC40"/>
    <mergeCell ref="BT34:CG34"/>
    <mergeCell ref="H35:U35"/>
    <mergeCell ref="BT35:CE35"/>
    <mergeCell ref="BF39:BQ39"/>
    <mergeCell ref="BF36:BQ36"/>
    <mergeCell ref="BT36:CE36"/>
    <mergeCell ref="BT37:CE37"/>
    <mergeCell ref="BF35:BQ35"/>
    <mergeCell ref="BF37:BQ37"/>
    <mergeCell ref="BF38:BQ38"/>
    <mergeCell ref="BT38:CE38"/>
    <mergeCell ref="BT39:CE39"/>
    <mergeCell ref="H47:I47"/>
    <mergeCell ref="H42:I42"/>
    <mergeCell ref="J42:U42"/>
    <mergeCell ref="J41:U41"/>
    <mergeCell ref="H37:I37"/>
    <mergeCell ref="H43:I43"/>
    <mergeCell ref="J43:U43"/>
    <mergeCell ref="J39:O39"/>
    <mergeCell ref="H38:I38"/>
    <mergeCell ref="H41:I41"/>
    <mergeCell ref="J40:U40"/>
    <mergeCell ref="J38:U38"/>
    <mergeCell ref="J46:U46"/>
    <mergeCell ref="P39:U39"/>
    <mergeCell ref="H40:I40"/>
    <mergeCell ref="J56:P56"/>
    <mergeCell ref="X48:Z48"/>
    <mergeCell ref="J55:P55"/>
    <mergeCell ref="X47:Z47"/>
    <mergeCell ref="J48:U48"/>
    <mergeCell ref="J47:U47"/>
    <mergeCell ref="CD3:CG3"/>
    <mergeCell ref="CH3:CK3"/>
    <mergeCell ref="CH5:CK5"/>
    <mergeCell ref="CD7:CG7"/>
    <mergeCell ref="V31:Y31"/>
    <mergeCell ref="AX31:BA31"/>
    <mergeCell ref="BJ31:BM31"/>
    <mergeCell ref="CH7:CK7"/>
    <mergeCell ref="CH8:CK8"/>
    <mergeCell ref="AH4:AK4"/>
    <mergeCell ref="AX32:BA32"/>
    <mergeCell ref="AH31:AK31"/>
    <mergeCell ref="AP31:AS31"/>
    <mergeCell ref="AT31:AW31"/>
    <mergeCell ref="Z31:AC31"/>
    <mergeCell ref="AD31:AG31"/>
    <mergeCell ref="AT32:AW32"/>
    <mergeCell ref="BB32:BE32"/>
    <mergeCell ref="BN3:BQ3"/>
    <mergeCell ref="BR3:BU3"/>
    <mergeCell ref="BV3:BY3"/>
    <mergeCell ref="AP4:AS4"/>
    <mergeCell ref="BN4:BQ4"/>
    <mergeCell ref="BF6:BI6"/>
    <mergeCell ref="BF3:BI3"/>
    <mergeCell ref="AX3:BA3"/>
    <mergeCell ref="BB3:BE3"/>
    <mergeCell ref="AX4:BA4"/>
    <mergeCell ref="BB4:BE4"/>
    <mergeCell ref="BJ3:BM3"/>
    <mergeCell ref="BV4:BY4"/>
    <mergeCell ref="AT6:AW6"/>
    <mergeCell ref="AP6:AS6"/>
    <mergeCell ref="AP1:AS1"/>
    <mergeCell ref="AD4:AG4"/>
    <mergeCell ref="AT4:AW4"/>
    <mergeCell ref="AH1:AK1"/>
    <mergeCell ref="AA1:AG1"/>
    <mergeCell ref="AT3:AW3"/>
    <mergeCell ref="AD3:AG3"/>
    <mergeCell ref="AH3:AK3"/>
    <mergeCell ref="AL3:AO3"/>
    <mergeCell ref="AP3:AS3"/>
    <mergeCell ref="AL4:AO4"/>
    <mergeCell ref="AL1:AO1"/>
    <mergeCell ref="Z4:AC4"/>
    <mergeCell ref="AD5:AG5"/>
    <mergeCell ref="AH5:AK5"/>
    <mergeCell ref="AL5:AO5"/>
    <mergeCell ref="G5:H6"/>
    <mergeCell ref="G3:H4"/>
    <mergeCell ref="G10:H10"/>
    <mergeCell ref="R6:U6"/>
    <mergeCell ref="G7:H7"/>
    <mergeCell ref="N6:Q6"/>
    <mergeCell ref="R7:U7"/>
    <mergeCell ref="G8:H8"/>
    <mergeCell ref="N8:Q8"/>
    <mergeCell ref="R8:U8"/>
    <mergeCell ref="N10:Q10"/>
    <mergeCell ref="R10:U10"/>
    <mergeCell ref="N7:Q7"/>
    <mergeCell ref="AD6:AG6"/>
    <mergeCell ref="AH6:AK6"/>
    <mergeCell ref="AL6:AO6"/>
    <mergeCell ref="V8:Y8"/>
    <mergeCell ref="AD8:AG8"/>
    <mergeCell ref="Z8:AC8"/>
    <mergeCell ref="AH7:AK7"/>
    <mergeCell ref="AL7:AO7"/>
    <mergeCell ref="I1:S1"/>
    <mergeCell ref="T1:W1"/>
    <mergeCell ref="V7:Y7"/>
    <mergeCell ref="Z6:AC6"/>
    <mergeCell ref="N5:Q5"/>
    <mergeCell ref="N4:Q4"/>
    <mergeCell ref="N3:Q3"/>
    <mergeCell ref="R3:U3"/>
    <mergeCell ref="V3:Y3"/>
    <mergeCell ref="Z3:AC3"/>
    <mergeCell ref="V6:Y6"/>
    <mergeCell ref="R4:U4"/>
    <mergeCell ref="V4:Y4"/>
    <mergeCell ref="R5:U5"/>
    <mergeCell ref="V5:Y5"/>
    <mergeCell ref="J3:M3"/>
    <mergeCell ref="J4:M4"/>
    <mergeCell ref="J5:M5"/>
    <mergeCell ref="J6:M6"/>
    <mergeCell ref="Z5:AC5"/>
    <mergeCell ref="Z7:AC7"/>
    <mergeCell ref="H32:I32"/>
    <mergeCell ref="N31:Q31"/>
    <mergeCell ref="Z11:AC11"/>
    <mergeCell ref="N11:Q11"/>
    <mergeCell ref="R11:U11"/>
    <mergeCell ref="AP9:AS9"/>
    <mergeCell ref="AT9:AW9"/>
    <mergeCell ref="AX9:BA9"/>
    <mergeCell ref="AP32:AS32"/>
    <mergeCell ref="AX11:BA11"/>
    <mergeCell ref="AP11:AS11"/>
    <mergeCell ref="AP10:AS10"/>
    <mergeCell ref="AT10:AW10"/>
    <mergeCell ref="R9:U9"/>
    <mergeCell ref="V10:Y10"/>
    <mergeCell ref="V9:Y9"/>
    <mergeCell ref="H12:I12"/>
    <mergeCell ref="G9:H9"/>
    <mergeCell ref="N9:Q9"/>
    <mergeCell ref="AH10:AK10"/>
    <mergeCell ref="AD11:AG11"/>
    <mergeCell ref="J11:M11"/>
    <mergeCell ref="J32:M32"/>
    <mergeCell ref="R32:U32"/>
    <mergeCell ref="CL6:CM6"/>
    <mergeCell ref="CD5:CG5"/>
    <mergeCell ref="CL5:CM5"/>
    <mergeCell ref="H34:I34"/>
    <mergeCell ref="J34:U34"/>
    <mergeCell ref="V11:Y11"/>
    <mergeCell ref="N32:Q32"/>
    <mergeCell ref="AT11:AW11"/>
    <mergeCell ref="X34:BE34"/>
    <mergeCell ref="BB11:BE11"/>
    <mergeCell ref="CD32:CG32"/>
    <mergeCell ref="BR32:BU32"/>
    <mergeCell ref="Z33:AC33"/>
    <mergeCell ref="AD33:AG33"/>
    <mergeCell ref="Z32:AC32"/>
    <mergeCell ref="AD32:AG32"/>
    <mergeCell ref="AH32:AK32"/>
    <mergeCell ref="AL32:AO32"/>
    <mergeCell ref="BZ32:CC32"/>
    <mergeCell ref="BN32:BQ32"/>
    <mergeCell ref="G11:H11"/>
    <mergeCell ref="J33:M33"/>
    <mergeCell ref="N33:Q33"/>
    <mergeCell ref="BN8:BQ8"/>
    <mergeCell ref="BZ4:CC4"/>
    <mergeCell ref="CD4:CG4"/>
    <mergeCell ref="CH4:CK4"/>
    <mergeCell ref="AX6:BA6"/>
    <mergeCell ref="AX5:BA5"/>
    <mergeCell ref="BB5:BE5"/>
    <mergeCell ref="BR4:BU4"/>
    <mergeCell ref="BN6:BQ6"/>
    <mergeCell ref="BV5:BY5"/>
    <mergeCell ref="BF5:BI5"/>
    <mergeCell ref="BJ5:BM5"/>
    <mergeCell ref="BN5:BQ5"/>
    <mergeCell ref="BR5:BU5"/>
    <mergeCell ref="BZ5:CC5"/>
    <mergeCell ref="CH6:CK6"/>
    <mergeCell ref="BV8:BY8"/>
    <mergeCell ref="BR8:BU8"/>
    <mergeCell ref="AP5:AS5"/>
    <mergeCell ref="AT8:AW8"/>
    <mergeCell ref="AX8:BA8"/>
    <mergeCell ref="AT5:AW5"/>
    <mergeCell ref="CN13:CO13"/>
    <mergeCell ref="CL13:CM13"/>
    <mergeCell ref="CN11:CO11"/>
    <mergeCell ref="CH11:CK11"/>
    <mergeCell ref="CL11:CM11"/>
    <mergeCell ref="BJ11:BM11"/>
    <mergeCell ref="BN11:BQ11"/>
    <mergeCell ref="BR11:BU11"/>
    <mergeCell ref="BB9:BE9"/>
    <mergeCell ref="BN9:BQ9"/>
    <mergeCell ref="CL10:CM10"/>
    <mergeCell ref="CD11:CG11"/>
    <mergeCell ref="BZ11:CC11"/>
    <mergeCell ref="BB10:BE10"/>
    <mergeCell ref="BZ10:CC10"/>
    <mergeCell ref="BV11:BY11"/>
    <mergeCell ref="BF11:BI11"/>
    <mergeCell ref="BV9:BY9"/>
    <mergeCell ref="CL28:CM28"/>
    <mergeCell ref="CN18:CO18"/>
    <mergeCell ref="CN19:CO19"/>
    <mergeCell ref="CN17:CO17"/>
    <mergeCell ref="CN22:CO22"/>
    <mergeCell ref="CL18:CM18"/>
    <mergeCell ref="CL19:CM19"/>
    <mergeCell ref="CL23:CM23"/>
    <mergeCell ref="CN23:CO23"/>
    <mergeCell ref="CN26:CO26"/>
    <mergeCell ref="CN24:CO24"/>
    <mergeCell ref="CL26:CM26"/>
    <mergeCell ref="CN28:CO28"/>
    <mergeCell ref="BZ9:CC9"/>
    <mergeCell ref="BR9:BU9"/>
    <mergeCell ref="BF10:BI10"/>
    <mergeCell ref="BF9:BI9"/>
    <mergeCell ref="BJ9:BM9"/>
    <mergeCell ref="AX39:BC39"/>
    <mergeCell ref="X35:AW35"/>
    <mergeCell ref="X36:AW36"/>
    <mergeCell ref="X37:AW37"/>
    <mergeCell ref="AX35:BC35"/>
    <mergeCell ref="AX36:BC36"/>
    <mergeCell ref="AX37:BC37"/>
    <mergeCell ref="AX38:BC38"/>
    <mergeCell ref="X39:AW39"/>
    <mergeCell ref="X38:AW38"/>
    <mergeCell ref="BJ32:BM32"/>
    <mergeCell ref="BF34:BS34"/>
    <mergeCell ref="BN10:BQ10"/>
    <mergeCell ref="AD9:AG9"/>
    <mergeCell ref="V32:Y32"/>
    <mergeCell ref="AD10:AG10"/>
    <mergeCell ref="Z10:AC10"/>
    <mergeCell ref="Z9:AC9"/>
    <mergeCell ref="BN7:BQ7"/>
    <mergeCell ref="BF31:BI31"/>
    <mergeCell ref="BN31:BQ31"/>
    <mergeCell ref="J31:M31"/>
    <mergeCell ref="J7:M7"/>
    <mergeCell ref="J8:M8"/>
    <mergeCell ref="J9:M9"/>
    <mergeCell ref="J10:M10"/>
    <mergeCell ref="BF32:BI32"/>
    <mergeCell ref="AH9:AK9"/>
    <mergeCell ref="AL9:AO9"/>
    <mergeCell ref="AH11:AK11"/>
    <mergeCell ref="AL11:AO11"/>
    <mergeCell ref="AD7:AG7"/>
    <mergeCell ref="AH8:AK8"/>
    <mergeCell ref="AX10:BA10"/>
  </mergeCells>
  <phoneticPr fontId="41"/>
  <conditionalFormatting sqref="J31:AK31">
    <cfRule type="cellIs" dxfId="82" priority="2" stopIfTrue="1" operator="greaterThan">
      <formula>J$11</formula>
    </cfRule>
  </conditionalFormatting>
  <conditionalFormatting sqref="J32:CK32">
    <cfRule type="cellIs" dxfId="81" priority="4" stopIfTrue="1" operator="lessThan">
      <formula>0</formula>
    </cfRule>
  </conditionalFormatting>
  <conditionalFormatting sqref="AL31:AO31">
    <cfRule type="cellIs" dxfId="80" priority="5" stopIfTrue="1" operator="greaterThan">
      <formula>$AL$11</formula>
    </cfRule>
  </conditionalFormatting>
  <conditionalFormatting sqref="AP31:AS31">
    <cfRule type="cellIs" dxfId="79" priority="6" stopIfTrue="1" operator="greaterThan">
      <formula>$AP$11</formula>
    </cfRule>
  </conditionalFormatting>
  <conditionalFormatting sqref="AT31:AW31">
    <cfRule type="cellIs" dxfId="78" priority="7" stopIfTrue="1" operator="greaterThan">
      <formula>$AT$11</formula>
    </cfRule>
  </conditionalFormatting>
  <conditionalFormatting sqref="AX1:BA1">
    <cfRule type="expression" dxfId="77" priority="1" stopIfTrue="1">
      <formula>"WEEKDAY($AX$1)=1"</formula>
    </cfRule>
  </conditionalFormatting>
  <conditionalFormatting sqref="AX31:BA31">
    <cfRule type="cellIs" dxfId="76" priority="8" stopIfTrue="1" operator="greaterThan">
      <formula>$AX$11</formula>
    </cfRule>
  </conditionalFormatting>
  <conditionalFormatting sqref="BB31:BE31">
    <cfRule type="cellIs" dxfId="75" priority="9" stopIfTrue="1" operator="greaterThan">
      <formula>$BB$11</formula>
    </cfRule>
  </conditionalFormatting>
  <conditionalFormatting sqref="BF31:BI31">
    <cfRule type="cellIs" dxfId="74" priority="10" stopIfTrue="1" operator="greaterThan">
      <formula>$BF$11</formula>
    </cfRule>
  </conditionalFormatting>
  <conditionalFormatting sqref="BJ31:BM31">
    <cfRule type="cellIs" dxfId="73" priority="11" stopIfTrue="1" operator="greaterThan">
      <formula>$BJ$11</formula>
    </cfRule>
  </conditionalFormatting>
  <conditionalFormatting sqref="BN31:BQ31">
    <cfRule type="cellIs" dxfId="72" priority="12" stopIfTrue="1" operator="greaterThan">
      <formula>$BN$11</formula>
    </cfRule>
  </conditionalFormatting>
  <conditionalFormatting sqref="BR31:BU31">
    <cfRule type="cellIs" dxfId="71" priority="13" stopIfTrue="1" operator="greaterThan">
      <formula>$BR$11</formula>
    </cfRule>
  </conditionalFormatting>
  <conditionalFormatting sqref="BV31:BY31">
    <cfRule type="cellIs" dxfId="70" priority="14" stopIfTrue="1" operator="greaterThan">
      <formula>$BV$11</formula>
    </cfRule>
  </conditionalFormatting>
  <conditionalFormatting sqref="BZ31:CC31">
    <cfRule type="cellIs" dxfId="69" priority="15" stopIfTrue="1" operator="greaterThan">
      <formula>$BZ$11</formula>
    </cfRule>
  </conditionalFormatting>
  <conditionalFormatting sqref="CD31:CG31">
    <cfRule type="cellIs" dxfId="68" priority="16" stopIfTrue="1" operator="greaterThan">
      <formula>$CD$11</formula>
    </cfRule>
  </conditionalFormatting>
  <conditionalFormatting sqref="CH31:CK31">
    <cfRule type="cellIs" dxfId="67" priority="3" stopIfTrue="1" operator="greaterThan">
      <formula>$CH$11</formula>
    </cfRule>
  </conditionalFormatting>
  <printOptions horizontalCentered="1"/>
  <pageMargins left="0.19652777777777777" right="0.19652777777777777" top="0.19652777777777777" bottom="0.19652777777777777" header="0.51180555555555562" footer="0.33958333333333335"/>
  <pageSetup paperSize="9" scale="59" orientation="landscape" useFirstPageNumber="1" errors="NA" r:id="rId1"/>
  <headerFooter alignWithMargins="0"/>
  <ignoredErrors>
    <ignoredError sqref="P39 AX35:BC39 O15:O30 J14:N30 P14:CK30" unlockedFormula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W56"/>
  <sheetViews>
    <sheetView showZeros="0" zoomScale="66" zoomScaleNormal="66" workbookViewId="0">
      <selection activeCell="F23" sqref="F23"/>
    </sheetView>
  </sheetViews>
  <sheetFormatPr baseColWidth="10" defaultColWidth="3.83203125" defaultRowHeight="20.25" customHeight="1"/>
  <cols>
    <col min="1" max="1" width="3.5" style="64" customWidth="1"/>
    <col min="2" max="2" width="10.6640625" style="65" customWidth="1"/>
    <col min="3" max="3" width="6.83203125" style="220" hidden="1" customWidth="1"/>
    <col min="4" max="5" width="8.6640625" style="65" hidden="1" customWidth="1"/>
    <col min="6" max="6" width="8.6640625" style="64" customWidth="1"/>
    <col min="7" max="7" width="15.33203125" style="64" customWidth="1"/>
    <col min="8" max="8" width="10.6640625" style="64" customWidth="1"/>
    <col min="9" max="9" width="10.6640625" style="65" customWidth="1"/>
    <col min="10" max="17" width="1.83203125" style="65" customWidth="1"/>
    <col min="18" max="89" width="1.83203125" style="64" customWidth="1"/>
    <col min="90" max="91" width="4.33203125" style="64" customWidth="1"/>
    <col min="92" max="92" width="4.33203125" style="221" customWidth="1"/>
    <col min="93" max="93" width="4.33203125" style="64" customWidth="1"/>
    <col min="94" max="95" width="8.6640625" style="64" customWidth="1"/>
    <col min="96" max="96" width="8.6640625" style="69" customWidth="1"/>
    <col min="97" max="97" width="12.6640625" style="69" customWidth="1"/>
    <col min="98" max="98" width="7.1640625" style="69" customWidth="1"/>
    <col min="99" max="99" width="0.1640625" style="64" hidden="1" customWidth="1"/>
    <col min="100" max="101" width="3.83203125" style="64" customWidth="1"/>
    <col min="102" max="16384" width="3.83203125" style="73"/>
  </cols>
  <sheetData>
    <row r="1" spans="1:106" ht="36" customHeight="1">
      <c r="I1" s="1550" t="str">
        <f>ﾃﾞｰﾀ入力!B4</f>
        <v>新宿三丁目</v>
      </c>
      <c r="J1" s="1550"/>
      <c r="K1" s="1550"/>
      <c r="L1" s="1550"/>
      <c r="M1" s="1550"/>
      <c r="N1" s="1550"/>
      <c r="O1" s="1550"/>
      <c r="P1" s="1550"/>
      <c r="Q1" s="1550"/>
      <c r="R1" s="1550"/>
      <c r="S1" s="1550"/>
      <c r="T1" s="1551" t="s">
        <v>139</v>
      </c>
      <c r="U1" s="1551"/>
      <c r="V1" s="1551"/>
      <c r="W1" s="1551"/>
      <c r="X1" s="222"/>
      <c r="AA1" s="1546" t="s">
        <v>202</v>
      </c>
      <c r="AB1" s="1546"/>
      <c r="AC1" s="1546"/>
      <c r="AD1" s="1546"/>
      <c r="AE1" s="1546"/>
      <c r="AF1" s="1546"/>
      <c r="AG1" s="1546"/>
      <c r="AH1" s="1546"/>
      <c r="AI1" s="1546"/>
      <c r="AJ1" s="1546"/>
      <c r="AK1" s="1546"/>
      <c r="AL1" s="1546" t="str">
        <f>CHOOSE(BY1,ﾃﾞｰﾀ入力!U4,ﾃﾞｰﾀ入力!U5,ﾃﾞｰﾀ入力!U6,ﾃﾞｰﾀ入力!U7,ﾃﾞｰﾀ入力!U8,ﾃﾞｰﾀ入力!U9)</f>
        <v>土</v>
      </c>
      <c r="AM1" s="1546"/>
      <c r="AN1" s="1546"/>
      <c r="AO1" s="1546"/>
      <c r="AP1" s="1546" t="s">
        <v>148</v>
      </c>
      <c r="AQ1" s="1546"/>
      <c r="AR1" s="1546"/>
      <c r="AS1" s="1546"/>
      <c r="AT1" s="223"/>
      <c r="AU1" s="223"/>
      <c r="AV1" s="223"/>
      <c r="AW1" s="223"/>
      <c r="AX1" s="1525"/>
      <c r="AY1" s="1525"/>
      <c r="AZ1" s="1525"/>
      <c r="BA1" s="1525"/>
      <c r="BB1" s="1526"/>
      <c r="BC1" s="1526"/>
      <c r="BD1" s="1526"/>
      <c r="BE1" s="1526"/>
      <c r="BF1" s="1526"/>
      <c r="BG1" s="1526"/>
      <c r="BH1" s="1526"/>
      <c r="BI1" s="1526"/>
      <c r="BJ1" s="223"/>
      <c r="BK1" s="223"/>
      <c r="BL1" s="223"/>
      <c r="BM1" s="223"/>
      <c r="BN1" s="223"/>
      <c r="BO1" s="223"/>
      <c r="BP1" s="223"/>
      <c r="BQ1" s="223"/>
      <c r="BR1" s="1125" t="s">
        <v>148</v>
      </c>
      <c r="BS1" s="1125"/>
      <c r="BT1" s="1125"/>
      <c r="BU1" s="1125"/>
      <c r="BV1" s="1125"/>
      <c r="BW1" s="1125"/>
      <c r="BX1" s="1125"/>
      <c r="BY1" s="1124">
        <v>4</v>
      </c>
      <c r="BZ1" s="1124"/>
      <c r="CA1" s="1124"/>
      <c r="CB1" s="1124"/>
      <c r="CC1" s="1124"/>
      <c r="CF1" s="69"/>
      <c r="CG1" s="69"/>
      <c r="CH1" s="69"/>
      <c r="CL1" s="73"/>
      <c r="CM1" s="73"/>
      <c r="CN1" s="73"/>
      <c r="CO1" s="73"/>
      <c r="CP1" s="73"/>
      <c r="CQ1" s="73"/>
      <c r="CR1" s="73"/>
      <c r="CS1" s="73"/>
      <c r="CT1" s="73"/>
      <c r="CU1" s="73"/>
      <c r="CV1" s="73"/>
      <c r="CW1" s="73"/>
    </row>
    <row r="2" spans="1:106" ht="20.25" customHeight="1">
      <c r="B2" s="224"/>
      <c r="G2" s="225"/>
      <c r="H2" s="226"/>
      <c r="I2" s="227"/>
      <c r="J2" s="228">
        <v>0.20833333333333334</v>
      </c>
      <c r="K2" s="229"/>
      <c r="L2" s="229"/>
      <c r="M2" s="230"/>
      <c r="N2" s="231">
        <v>0.25</v>
      </c>
      <c r="O2" s="232"/>
      <c r="P2" s="232"/>
      <c r="Q2" s="233"/>
      <c r="R2" s="234" t="s">
        <v>149</v>
      </c>
      <c r="S2" s="232"/>
      <c r="T2" s="235"/>
      <c r="U2" s="236"/>
      <c r="V2" s="234" t="s">
        <v>150</v>
      </c>
      <c r="W2" s="232"/>
      <c r="X2" s="233"/>
      <c r="Y2" s="232"/>
      <c r="Z2" s="234" t="s">
        <v>151</v>
      </c>
      <c r="AA2" s="232"/>
      <c r="AB2" s="233"/>
      <c r="AC2" s="232"/>
      <c r="AD2" s="234" t="s">
        <v>152</v>
      </c>
      <c r="AE2" s="232"/>
      <c r="AF2" s="233"/>
      <c r="AG2" s="232"/>
      <c r="AH2" s="234" t="s">
        <v>153</v>
      </c>
      <c r="AI2" s="232"/>
      <c r="AJ2" s="233"/>
      <c r="AK2" s="232"/>
      <c r="AL2" s="234" t="s">
        <v>154</v>
      </c>
      <c r="AM2" s="232"/>
      <c r="AN2" s="233"/>
      <c r="AO2" s="232"/>
      <c r="AP2" s="234" t="s">
        <v>155</v>
      </c>
      <c r="AQ2" s="232"/>
      <c r="AR2" s="233"/>
      <c r="AS2" s="232"/>
      <c r="AT2" s="234" t="s">
        <v>156</v>
      </c>
      <c r="AU2" s="232"/>
      <c r="AV2" s="233"/>
      <c r="AW2" s="232"/>
      <c r="AX2" s="234" t="s">
        <v>157</v>
      </c>
      <c r="AY2" s="232"/>
      <c r="AZ2" s="233"/>
      <c r="BA2" s="232"/>
      <c r="BB2" s="234" t="s">
        <v>158</v>
      </c>
      <c r="BC2" s="232"/>
      <c r="BD2" s="233"/>
      <c r="BE2" s="232"/>
      <c r="BF2" s="234" t="s">
        <v>159</v>
      </c>
      <c r="BG2" s="232"/>
      <c r="BH2" s="233"/>
      <c r="BI2" s="232"/>
      <c r="BJ2" s="234" t="s">
        <v>160</v>
      </c>
      <c r="BK2" s="232"/>
      <c r="BL2" s="233"/>
      <c r="BM2" s="232"/>
      <c r="BN2" s="234" t="s">
        <v>161</v>
      </c>
      <c r="BO2" s="232"/>
      <c r="BP2" s="233"/>
      <c r="BQ2" s="232"/>
      <c r="BR2" s="234" t="s">
        <v>162</v>
      </c>
      <c r="BS2" s="232"/>
      <c r="BT2" s="233"/>
      <c r="BU2" s="232"/>
      <c r="BV2" s="234" t="s">
        <v>163</v>
      </c>
      <c r="BW2" s="232"/>
      <c r="BX2" s="233"/>
      <c r="BY2" s="232"/>
      <c r="BZ2" s="234" t="s">
        <v>164</v>
      </c>
      <c r="CA2" s="232"/>
      <c r="CB2" s="233"/>
      <c r="CC2" s="232"/>
      <c r="CD2" s="234" t="s">
        <v>165</v>
      </c>
      <c r="CE2" s="232"/>
      <c r="CF2" s="233"/>
      <c r="CG2" s="233"/>
      <c r="CH2" s="232" t="s">
        <v>166</v>
      </c>
      <c r="CI2" s="232"/>
      <c r="CJ2" s="232"/>
      <c r="CK2" s="237"/>
      <c r="CL2" s="1213"/>
      <c r="CM2" s="1214"/>
      <c r="CN2" s="64"/>
      <c r="CR2" s="221"/>
      <c r="CS2" s="64"/>
      <c r="CT2" s="64"/>
      <c r="CV2" s="69"/>
      <c r="CW2" s="69"/>
      <c r="CX2" s="69"/>
      <c r="CY2" s="64"/>
      <c r="CZ2" s="64"/>
      <c r="DA2" s="64"/>
    </row>
    <row r="3" spans="1:106" ht="20.25" customHeight="1">
      <c r="G3" s="1231" t="s">
        <v>167</v>
      </c>
      <c r="H3" s="1232"/>
      <c r="I3" s="239" t="s">
        <v>168</v>
      </c>
      <c r="J3" s="1253">
        <f>CHOOSE(BY1,ﾃﾞｰﾀ入力!X4,ﾃﾞｰﾀ入力!X5,ﾃﾞｰﾀ入力!X6,ﾃﾞｰﾀ入力!X7,ﾃﾞｰﾀ入力!X8,ﾃﾞｰﾀ入力!X9)</f>
        <v>0</v>
      </c>
      <c r="K3" s="1254"/>
      <c r="L3" s="1254"/>
      <c r="M3" s="1255"/>
      <c r="N3" s="1217">
        <f>CHOOSE($BY$1,ﾃﾞｰﾀ入力!Y$4,ﾃﾞｰﾀ入力!Y$5,ﾃﾞｰﾀ入力!Y$6,ﾃﾞｰﾀ入力!Y$7,ﾃﾞｰﾀ入力!Y$8,ﾃﾞｰﾀ入力!Y$9)</f>
        <v>0</v>
      </c>
      <c r="O3" s="1217"/>
      <c r="P3" s="1217"/>
      <c r="Q3" s="1217"/>
      <c r="R3" s="1217">
        <f>CHOOSE($BY$1,ﾃﾞｰﾀ入力!Z$4,ﾃﾞｰﾀ入力!Z$5,ﾃﾞｰﾀ入力!Z$6,ﾃﾞｰﾀ入力!Z$7,ﾃﾞｰﾀ入力!Z$8,ﾃﾞｰﾀ入力!Z$9)</f>
        <v>0</v>
      </c>
      <c r="S3" s="1217"/>
      <c r="T3" s="1217"/>
      <c r="U3" s="1217"/>
      <c r="V3" s="1217">
        <f>CHOOSE($BY$1,ﾃﾞｰﾀ入力!AA$4,ﾃﾞｰﾀ入力!AA$5,ﾃﾞｰﾀ入力!AA$6,ﾃﾞｰﾀ入力!AA$7,ﾃﾞｰﾀ入力!AA$8,ﾃﾞｰﾀ入力!AA$9)</f>
        <v>0</v>
      </c>
      <c r="W3" s="1217"/>
      <c r="X3" s="1217"/>
      <c r="Y3" s="1217"/>
      <c r="Z3" s="1217">
        <f>CHOOSE($BY$1,ﾃﾞｰﾀ入力!AB$4,ﾃﾞｰﾀ入力!AB$5,ﾃﾞｰﾀ入力!AB$6,ﾃﾞｰﾀ入力!AB$7,ﾃﾞｰﾀ入力!AB$8,ﾃﾞｰﾀ入力!AB$9)</f>
        <v>20</v>
      </c>
      <c r="AA3" s="1217"/>
      <c r="AB3" s="1217"/>
      <c r="AC3" s="1217"/>
      <c r="AD3" s="1217">
        <f>CHOOSE($BY$1,ﾃﾞｰﾀ入力!AC$4,ﾃﾞｰﾀ入力!AC$5,ﾃﾞｰﾀ入力!AC$6,ﾃﾞｰﾀ入力!AC$7,ﾃﾞｰﾀ入力!AC$8,ﾃﾞｰﾀ入力!AC$9)</f>
        <v>20</v>
      </c>
      <c r="AE3" s="1217"/>
      <c r="AF3" s="1217"/>
      <c r="AG3" s="1217"/>
      <c r="AH3" s="1217">
        <f>CHOOSE($BY$1,ﾃﾞｰﾀ入力!AD$4,ﾃﾞｰﾀ入力!AD$5,ﾃﾞｰﾀ入力!AD$6,ﾃﾞｰﾀ入力!AD$7,ﾃﾞｰﾀ入力!AD$8,ﾃﾞｰﾀ入力!AD$9)</f>
        <v>20</v>
      </c>
      <c r="AI3" s="1217"/>
      <c r="AJ3" s="1217"/>
      <c r="AK3" s="1217"/>
      <c r="AL3" s="1217">
        <f>CHOOSE($BY$1,ﾃﾞｰﾀ入力!AE$4,ﾃﾞｰﾀ入力!AE$5,ﾃﾞｰﾀ入力!AE$6,ﾃﾞｰﾀ入力!AE$7,ﾃﾞｰﾀ入力!AE$8,ﾃﾞｰﾀ入力!AE$9)</f>
        <v>32</v>
      </c>
      <c r="AM3" s="1217"/>
      <c r="AN3" s="1217"/>
      <c r="AO3" s="1217"/>
      <c r="AP3" s="1217">
        <f>CHOOSE($BY$1,ﾃﾞｰﾀ入力!AF$4,ﾃﾞｰﾀ入力!AF$5,ﾃﾞｰﾀ入力!AF$6,ﾃﾞｰﾀ入力!AF$7,ﾃﾞｰﾀ入力!AF$8,ﾃﾞｰﾀ入力!AF$9)</f>
        <v>45</v>
      </c>
      <c r="AQ3" s="1217"/>
      <c r="AR3" s="1217"/>
      <c r="AS3" s="1217"/>
      <c r="AT3" s="1217">
        <f>CHOOSE($BY$1,ﾃﾞｰﾀ入力!AG$4,ﾃﾞｰﾀ入力!AG$5,ﾃﾞｰﾀ入力!AG$6,ﾃﾞｰﾀ入力!AG$7,ﾃﾞｰﾀ入力!AG$8,ﾃﾞｰﾀ入力!AG$9)</f>
        <v>47</v>
      </c>
      <c r="AU3" s="1217"/>
      <c r="AV3" s="1217"/>
      <c r="AW3" s="1217"/>
      <c r="AX3" s="1217">
        <f>CHOOSE($BY$1,ﾃﾞｰﾀ入力!AH$4,ﾃﾞｰﾀ入力!AH$5,ﾃﾞｰﾀ入力!AH$6,ﾃﾞｰﾀ入力!AH$7,ﾃﾞｰﾀ入力!AH$8,ﾃﾞｰﾀ入力!AH$9)</f>
        <v>50</v>
      </c>
      <c r="AY3" s="1217"/>
      <c r="AZ3" s="1217"/>
      <c r="BA3" s="1217"/>
      <c r="BB3" s="1217">
        <f>CHOOSE($BY$1,ﾃﾞｰﾀ入力!AI$4,ﾃﾞｰﾀ入力!AI$5,ﾃﾞｰﾀ入力!AI$6,ﾃﾞｰﾀ入力!AI$7,ﾃﾞｰﾀ入力!AI$8,ﾃﾞｰﾀ入力!AI$9)</f>
        <v>50</v>
      </c>
      <c r="BC3" s="1217"/>
      <c r="BD3" s="1217"/>
      <c r="BE3" s="1217"/>
      <c r="BF3" s="1217">
        <f>CHOOSE($BY$1,ﾃﾞｰﾀ入力!AJ$4,ﾃﾞｰﾀ入力!AJ$5,ﾃﾞｰﾀ入力!AJ$6,ﾃﾞｰﾀ入力!AJ$7,ﾃﾞｰﾀ入力!AJ$8,ﾃﾞｰﾀ入力!AJ$9)</f>
        <v>36</v>
      </c>
      <c r="BG3" s="1217"/>
      <c r="BH3" s="1217"/>
      <c r="BI3" s="1217"/>
      <c r="BJ3" s="1217">
        <f>CHOOSE($BY$1,ﾃﾞｰﾀ入力!AK$4,ﾃﾞｰﾀ入力!AK$5,ﾃﾞｰﾀ入力!AK$6,ﾃﾞｰﾀ入力!AK$7,ﾃﾞｰﾀ入力!AK$8,ﾃﾞｰﾀ入力!AK$9)</f>
        <v>26</v>
      </c>
      <c r="BK3" s="1217"/>
      <c r="BL3" s="1217"/>
      <c r="BM3" s="1217"/>
      <c r="BN3" s="1217">
        <f>CHOOSE($BY$1,ﾃﾞｰﾀ入力!AL$4,ﾃﾞｰﾀ入力!AL$5,ﾃﾞｰﾀ入力!AL$6,ﾃﾞｰﾀ入力!AL$7,ﾃﾞｰﾀ入力!AL$8,ﾃﾞｰﾀ入力!AL$9)</f>
        <v>21</v>
      </c>
      <c r="BO3" s="1217"/>
      <c r="BP3" s="1217"/>
      <c r="BQ3" s="1217"/>
      <c r="BR3" s="1217">
        <f>CHOOSE($BY$1,ﾃﾞｰﾀ入力!AM$4,ﾃﾞｰﾀ入力!AM$5,ﾃﾞｰﾀ入力!AM$6,ﾃﾞｰﾀ入力!AM$7,ﾃﾞｰﾀ入力!AM$8,ﾃﾞｰﾀ入力!AM$9)</f>
        <v>24</v>
      </c>
      <c r="BS3" s="1217"/>
      <c r="BT3" s="1217"/>
      <c r="BU3" s="1217"/>
      <c r="BV3" s="1217">
        <f>CHOOSE($BY$1,ﾃﾞｰﾀ入力!AN$4,ﾃﾞｰﾀ入力!AN$5,ﾃﾞｰﾀ入力!AN$6,ﾃﾞｰﾀ入力!AN$7,ﾃﾞｰﾀ入力!AN$8,ﾃﾞｰﾀ入力!AN$9)</f>
        <v>9</v>
      </c>
      <c r="BW3" s="1217"/>
      <c r="BX3" s="1217"/>
      <c r="BY3" s="1217"/>
      <c r="BZ3" s="1217">
        <f>CHOOSE($BY$1,ﾃﾞｰﾀ入力!AO$4,ﾃﾞｰﾀ入力!AO$5,ﾃﾞｰﾀ入力!AO$6,ﾃﾞｰﾀ入力!AO$7,ﾃﾞｰﾀ入力!AO$8,ﾃﾞｰﾀ入力!AO$9)</f>
        <v>0</v>
      </c>
      <c r="CA3" s="1217"/>
      <c r="CB3" s="1217"/>
      <c r="CC3" s="1217"/>
      <c r="CD3" s="1218">
        <f>CHOOSE($BY$1,ﾃﾞｰﾀ入力!AP$4,ﾃﾞｰﾀ入力!AP$5,ﾃﾞｰﾀ入力!AP$6,ﾃﾞｰﾀ入力!AP$7,ﾃﾞｰﾀ入力!AP$8,ﾃﾞｰﾀ入力!AP$9)</f>
        <v>0</v>
      </c>
      <c r="CE3" s="1218"/>
      <c r="CF3" s="1218"/>
      <c r="CG3" s="1218"/>
      <c r="CH3" s="1218">
        <f>CHOOSE($BY$1,ﾃﾞｰﾀ入力!AQ$4,ﾃﾞｰﾀ入力!AQ$5,ﾃﾞｰﾀ入力!AQ$6,ﾃﾞｰﾀ入力!AQ$7,ﾃﾞｰﾀ入力!AQ$8,ﾃﾞｰﾀ入力!AQ$9)</f>
        <v>0</v>
      </c>
      <c r="CI3" s="1218"/>
      <c r="CJ3" s="1218"/>
      <c r="CK3" s="1219"/>
      <c r="CL3" s="1215">
        <f>CHOOSE(BY1,ﾃﾞｰﾀ入力!V4,ﾃﾞｰﾀ入力!V5,ﾃﾞｰﾀ入力!V6,ﾃﾞｰﾀ入力!V7,ﾃﾞｰﾀ入力!V8,ﾃﾞｰﾀ入力!V9)</f>
        <v>400</v>
      </c>
      <c r="CM3" s="1216"/>
      <c r="CN3" s="64"/>
      <c r="CR3" s="221"/>
      <c r="CS3" s="64"/>
      <c r="CT3" s="64"/>
      <c r="CV3" s="69"/>
      <c r="CW3" s="69"/>
      <c r="CX3" s="69"/>
      <c r="CY3" s="64"/>
      <c r="CZ3" s="64"/>
      <c r="DA3" s="64"/>
    </row>
    <row r="4" spans="1:106" ht="20.25" customHeight="1">
      <c r="G4" s="1227"/>
      <c r="H4" s="1228"/>
      <c r="I4" s="240" t="s">
        <v>169</v>
      </c>
      <c r="J4" s="1126">
        <f>F4+J3</f>
        <v>0</v>
      </c>
      <c r="K4" s="1127"/>
      <c r="L4" s="1127"/>
      <c r="M4" s="1127"/>
      <c r="N4" s="1126">
        <f>J4+N3</f>
        <v>0</v>
      </c>
      <c r="O4" s="1127"/>
      <c r="P4" s="1127"/>
      <c r="Q4" s="1127"/>
      <c r="R4" s="1126">
        <f>N4+R3</f>
        <v>0</v>
      </c>
      <c r="S4" s="1127"/>
      <c r="T4" s="1127"/>
      <c r="U4" s="1127"/>
      <c r="V4" s="1126">
        <f>R4+V3</f>
        <v>0</v>
      </c>
      <c r="W4" s="1127"/>
      <c r="X4" s="1127"/>
      <c r="Y4" s="1127"/>
      <c r="Z4" s="1126">
        <f>V4+Z3</f>
        <v>20</v>
      </c>
      <c r="AA4" s="1127"/>
      <c r="AB4" s="1127"/>
      <c r="AC4" s="1127"/>
      <c r="AD4" s="1126">
        <f>Z4+AD3</f>
        <v>40</v>
      </c>
      <c r="AE4" s="1127"/>
      <c r="AF4" s="1127"/>
      <c r="AG4" s="1127"/>
      <c r="AH4" s="1126">
        <f>AD4+AH3</f>
        <v>60</v>
      </c>
      <c r="AI4" s="1127"/>
      <c r="AJ4" s="1127"/>
      <c r="AK4" s="1127"/>
      <c r="AL4" s="1126">
        <f>AH4+AL3</f>
        <v>92</v>
      </c>
      <c r="AM4" s="1127"/>
      <c r="AN4" s="1127"/>
      <c r="AO4" s="1127"/>
      <c r="AP4" s="1126">
        <f>AL4+AP3</f>
        <v>137</v>
      </c>
      <c r="AQ4" s="1127"/>
      <c r="AR4" s="1127"/>
      <c r="AS4" s="1127"/>
      <c r="AT4" s="1126">
        <f>AT3+AP4</f>
        <v>184</v>
      </c>
      <c r="AU4" s="1127"/>
      <c r="AV4" s="1127"/>
      <c r="AW4" s="1127"/>
      <c r="AX4" s="1126">
        <f>+AT4+AX3</f>
        <v>234</v>
      </c>
      <c r="AY4" s="1127"/>
      <c r="AZ4" s="1127"/>
      <c r="BA4" s="1127"/>
      <c r="BB4" s="1126">
        <f>AX4+BB3</f>
        <v>284</v>
      </c>
      <c r="BC4" s="1127"/>
      <c r="BD4" s="1127"/>
      <c r="BE4" s="1127"/>
      <c r="BF4" s="1126">
        <f>BB4+BF3</f>
        <v>320</v>
      </c>
      <c r="BG4" s="1127"/>
      <c r="BH4" s="1127"/>
      <c r="BI4" s="1127"/>
      <c r="BJ4" s="1126">
        <f>BF4+BJ3</f>
        <v>346</v>
      </c>
      <c r="BK4" s="1127"/>
      <c r="BL4" s="1127"/>
      <c r="BM4" s="1127"/>
      <c r="BN4" s="1126">
        <f>BJ4+BN3</f>
        <v>367</v>
      </c>
      <c r="BO4" s="1127"/>
      <c r="BP4" s="1127"/>
      <c r="BQ4" s="1127"/>
      <c r="BR4" s="1126">
        <f>BN4+BR3</f>
        <v>391</v>
      </c>
      <c r="BS4" s="1127"/>
      <c r="BT4" s="1127"/>
      <c r="BU4" s="1127"/>
      <c r="BV4" s="1126">
        <f>BR4+BV3</f>
        <v>400</v>
      </c>
      <c r="BW4" s="1127"/>
      <c r="BX4" s="1127"/>
      <c r="BY4" s="1127"/>
      <c r="BZ4" s="1126">
        <f>BV4+BZ3</f>
        <v>400</v>
      </c>
      <c r="CA4" s="1127"/>
      <c r="CB4" s="1127"/>
      <c r="CC4" s="1127"/>
      <c r="CD4" s="1139">
        <f>BZ4+CD3</f>
        <v>400</v>
      </c>
      <c r="CE4" s="1220"/>
      <c r="CF4" s="1220"/>
      <c r="CG4" s="1220"/>
      <c r="CH4" s="1139">
        <f>CD4+CH3</f>
        <v>400</v>
      </c>
      <c r="CI4" s="1220"/>
      <c r="CJ4" s="1220"/>
      <c r="CK4" s="1221"/>
      <c r="CL4" s="1210"/>
      <c r="CM4" s="1211"/>
      <c r="CN4" s="64"/>
      <c r="CR4" s="221"/>
      <c r="CS4" s="64"/>
      <c r="CT4" s="64"/>
      <c r="CV4" s="69"/>
      <c r="CW4" s="69"/>
      <c r="CX4" s="69"/>
      <c r="CY4" s="64"/>
      <c r="CZ4" s="64"/>
      <c r="DA4" s="64"/>
    </row>
    <row r="5" spans="1:106" ht="20.25" customHeight="1">
      <c r="G5" s="1227" t="s">
        <v>170</v>
      </c>
      <c r="H5" s="1228"/>
      <c r="I5" s="241" t="s">
        <v>171</v>
      </c>
      <c r="J5" s="1239"/>
      <c r="K5" s="1240"/>
      <c r="L5" s="1240"/>
      <c r="M5" s="1241"/>
      <c r="N5" s="1126"/>
      <c r="O5" s="1126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126"/>
      <c r="AK5" s="1126"/>
      <c r="AL5" s="1126"/>
      <c r="AM5" s="1126"/>
      <c r="AN5" s="1126"/>
      <c r="AO5" s="1126"/>
      <c r="AP5" s="1126"/>
      <c r="AQ5" s="1126"/>
      <c r="AR5" s="1126"/>
      <c r="AS5" s="1126"/>
      <c r="AT5" s="1126"/>
      <c r="AU5" s="1126"/>
      <c r="AV5" s="1126"/>
      <c r="AW5" s="1126"/>
      <c r="AX5" s="1126"/>
      <c r="AY5" s="1126"/>
      <c r="AZ5" s="1126"/>
      <c r="BA5" s="1126"/>
      <c r="BB5" s="1126"/>
      <c r="BC5" s="1126"/>
      <c r="BD5" s="1126"/>
      <c r="BE5" s="1126"/>
      <c r="BF5" s="1126"/>
      <c r="BG5" s="1126"/>
      <c r="BH5" s="1126"/>
      <c r="BI5" s="1126"/>
      <c r="BJ5" s="1126"/>
      <c r="BK5" s="1126"/>
      <c r="BL5" s="1126"/>
      <c r="BM5" s="1126"/>
      <c r="BN5" s="1126"/>
      <c r="BO5" s="1126"/>
      <c r="BP5" s="1126"/>
      <c r="BQ5" s="1126"/>
      <c r="BR5" s="1126"/>
      <c r="BS5" s="1126"/>
      <c r="BT5" s="1126"/>
      <c r="BU5" s="1126"/>
      <c r="BV5" s="1126"/>
      <c r="BW5" s="1126"/>
      <c r="BX5" s="1126"/>
      <c r="BY5" s="1126"/>
      <c r="BZ5" s="1126"/>
      <c r="CA5" s="1126"/>
      <c r="CB5" s="1126"/>
      <c r="CC5" s="1126"/>
      <c r="CD5" s="1139"/>
      <c r="CE5" s="1139"/>
      <c r="CF5" s="1139"/>
      <c r="CG5" s="1139"/>
      <c r="CH5" s="1139"/>
      <c r="CI5" s="1139"/>
      <c r="CJ5" s="1139"/>
      <c r="CK5" s="1212"/>
      <c r="CL5" s="1210">
        <f t="shared" ref="CL5:CL11" si="0">SUM(N5:CK5)</f>
        <v>0</v>
      </c>
      <c r="CM5" s="1211"/>
      <c r="CN5" s="64"/>
      <c r="CR5" s="221"/>
      <c r="CS5" s="64"/>
      <c r="CT5" s="64"/>
      <c r="CV5" s="69"/>
      <c r="CW5" s="69"/>
      <c r="CX5" s="69"/>
      <c r="CY5" s="64"/>
      <c r="CZ5" s="64"/>
      <c r="DA5" s="64"/>
    </row>
    <row r="6" spans="1:106" ht="20.25" customHeight="1">
      <c r="G6" s="1229"/>
      <c r="H6" s="1230"/>
      <c r="I6" s="242" t="s">
        <v>169</v>
      </c>
      <c r="J6" s="1242"/>
      <c r="K6" s="1243"/>
      <c r="L6" s="1243"/>
      <c r="M6" s="1244"/>
      <c r="N6" s="1131"/>
      <c r="O6" s="1131"/>
      <c r="P6" s="1131"/>
      <c r="Q6" s="1131"/>
      <c r="R6" s="1131"/>
      <c r="S6" s="1131"/>
      <c r="T6" s="1131"/>
      <c r="U6" s="1131"/>
      <c r="V6" s="1131"/>
      <c r="W6" s="1131"/>
      <c r="X6" s="1131"/>
      <c r="Y6" s="1131"/>
      <c r="Z6" s="1131"/>
      <c r="AA6" s="1131"/>
      <c r="AB6" s="1131"/>
      <c r="AC6" s="1131"/>
      <c r="AD6" s="1131"/>
      <c r="AE6" s="1131"/>
      <c r="AF6" s="1131"/>
      <c r="AG6" s="1131"/>
      <c r="AH6" s="1131"/>
      <c r="AI6" s="1131"/>
      <c r="AJ6" s="1131"/>
      <c r="AK6" s="1131"/>
      <c r="AL6" s="1131"/>
      <c r="AM6" s="1131"/>
      <c r="AN6" s="1131"/>
      <c r="AO6" s="1131"/>
      <c r="AP6" s="1131"/>
      <c r="AQ6" s="1131"/>
      <c r="AR6" s="1131"/>
      <c r="AS6" s="1131"/>
      <c r="AT6" s="1131"/>
      <c r="AU6" s="1131"/>
      <c r="AV6" s="1131"/>
      <c r="AW6" s="1131"/>
      <c r="AX6" s="1131"/>
      <c r="AY6" s="1131"/>
      <c r="AZ6" s="1131"/>
      <c r="BA6" s="1131"/>
      <c r="BB6" s="1131"/>
      <c r="BC6" s="1131"/>
      <c r="BD6" s="1131"/>
      <c r="BE6" s="1131"/>
      <c r="BF6" s="1131"/>
      <c r="BG6" s="1131"/>
      <c r="BH6" s="1131"/>
      <c r="BI6" s="1131"/>
      <c r="BJ6" s="1131"/>
      <c r="BK6" s="1131"/>
      <c r="BL6" s="1131"/>
      <c r="BM6" s="1131"/>
      <c r="BN6" s="1131"/>
      <c r="BO6" s="1131"/>
      <c r="BP6" s="1131"/>
      <c r="BQ6" s="1131"/>
      <c r="BR6" s="1131"/>
      <c r="BS6" s="1131"/>
      <c r="BT6" s="1131"/>
      <c r="BU6" s="1131"/>
      <c r="BV6" s="1131"/>
      <c r="BW6" s="1131"/>
      <c r="BX6" s="1131"/>
      <c r="BY6" s="1131"/>
      <c r="BZ6" s="1131"/>
      <c r="CA6" s="1131"/>
      <c r="CB6" s="1131"/>
      <c r="CC6" s="1131"/>
      <c r="CD6" s="1133"/>
      <c r="CE6" s="1133"/>
      <c r="CF6" s="1133"/>
      <c r="CG6" s="1133"/>
      <c r="CH6" s="1133"/>
      <c r="CI6" s="1133"/>
      <c r="CJ6" s="1133"/>
      <c r="CK6" s="1200"/>
      <c r="CL6" s="1256">
        <f t="shared" si="0"/>
        <v>0</v>
      </c>
      <c r="CM6" s="1257"/>
      <c r="CN6" s="64"/>
      <c r="CR6" s="221"/>
      <c r="CS6" s="64"/>
      <c r="CT6" s="64"/>
      <c r="CV6" s="69"/>
      <c r="CW6" s="69"/>
      <c r="CX6" s="69"/>
      <c r="CY6" s="64"/>
      <c r="CZ6" s="64"/>
      <c r="DA6" s="64"/>
    </row>
    <row r="7" spans="1:106" ht="20" customHeight="1">
      <c r="G7" s="1206" t="s">
        <v>172</v>
      </c>
      <c r="H7" s="1207"/>
      <c r="I7" s="243" t="s">
        <v>168</v>
      </c>
      <c r="J7" s="1250">
        <f>IF(J3=0,0,LOOKUP(J3,ﾃﾞｰﾀ入力!$AU$12:$AU$32,ﾃﾞｰﾀ入力!$AV$12:$AV$32))</f>
        <v>0</v>
      </c>
      <c r="K7" s="1251"/>
      <c r="L7" s="1251"/>
      <c r="M7" s="1252"/>
      <c r="N7" s="1130">
        <f>IF(N3=0,0,LOOKUP(N3,ﾃﾞｰﾀ入力!$AU$12:$AU$32,ﾃﾞｰﾀ入力!$AV$12:$AV$32))</f>
        <v>0</v>
      </c>
      <c r="O7" s="1130"/>
      <c r="P7" s="1130"/>
      <c r="Q7" s="1130"/>
      <c r="R7" s="1130">
        <f>IF(R3=0,0,LOOKUP(R3,ﾃﾞｰﾀ入力!$AU$12:$AU$32,ﾃﾞｰﾀ入力!$AV$12:$AV$32))</f>
        <v>0</v>
      </c>
      <c r="S7" s="1130"/>
      <c r="T7" s="1130"/>
      <c r="U7" s="1130"/>
      <c r="V7" s="1130">
        <f>IF(V3=0,0,LOOKUP(V3,ﾃﾞｰﾀ入力!$AU$12:$AU$32,ﾃﾞｰﾀ入力!$AV$12:$AV$32))</f>
        <v>0</v>
      </c>
      <c r="W7" s="1130"/>
      <c r="X7" s="1130"/>
      <c r="Y7" s="1130"/>
      <c r="Z7" s="1130">
        <f>IF(Z3=0,0,LOOKUP(Z3,ﾃﾞｰﾀ入力!$AU$12:$AU$32,ﾃﾞｰﾀ入力!$AV$12:$AV$32))</f>
        <v>3</v>
      </c>
      <c r="AA7" s="1130"/>
      <c r="AB7" s="1130"/>
      <c r="AC7" s="1130"/>
      <c r="AD7" s="1130">
        <f>IF(AD3=0,0,LOOKUP(AD3,ﾃﾞｰﾀ入力!$AU$12:$AU$32,ﾃﾞｰﾀ入力!$AV$12:$AV$32))</f>
        <v>3</v>
      </c>
      <c r="AE7" s="1130"/>
      <c r="AF7" s="1130"/>
      <c r="AG7" s="1130"/>
      <c r="AH7" s="1130">
        <f>IF(AH3=0,0,LOOKUP(AH3,ﾃﾞｰﾀ入力!$AU$12:$AU$32,ﾃﾞｰﾀ入力!$AV$12:$AV$32))</f>
        <v>3</v>
      </c>
      <c r="AI7" s="1130"/>
      <c r="AJ7" s="1130"/>
      <c r="AK7" s="1130"/>
      <c r="AL7" s="1130">
        <f>IF(AL3=0,0,LOOKUP(AL3,ﾃﾞｰﾀ入力!$AU$12:$AU$32,ﾃﾞｰﾀ入力!$AV$12:$AV$32))</f>
        <v>4</v>
      </c>
      <c r="AM7" s="1130"/>
      <c r="AN7" s="1130"/>
      <c r="AO7" s="1130"/>
      <c r="AP7" s="1130">
        <f>IF(AP3=0,0,LOOKUP(AP3,ﾃﾞｰﾀ入力!$AU$12:$AU$32,ﾃﾞｰﾀ入力!$AV$12:$AV$32))</f>
        <v>7</v>
      </c>
      <c r="AQ7" s="1130"/>
      <c r="AR7" s="1130"/>
      <c r="AS7" s="1130"/>
      <c r="AT7" s="1130">
        <f>IF(AT3=0,0,LOOKUP(AT3,ﾃﾞｰﾀ入力!$AU$12:$AU$32,ﾃﾞｰﾀ入力!$AV$12:$AV$32))</f>
        <v>7</v>
      </c>
      <c r="AU7" s="1130"/>
      <c r="AV7" s="1130"/>
      <c r="AW7" s="1130"/>
      <c r="AX7" s="1130">
        <f>IF(AX3=0,0,LOOKUP(AX3,ﾃﾞｰﾀ入力!$AU$12:$AU$32,ﾃﾞｰﾀ入力!$AV$12:$AV$32))</f>
        <v>8</v>
      </c>
      <c r="AY7" s="1130"/>
      <c r="AZ7" s="1130"/>
      <c r="BA7" s="1130"/>
      <c r="BB7" s="1130">
        <f>IF(BB3=0,0,LOOKUP(BB3,ﾃﾞｰﾀ入力!$AU$12:$AU$32,ﾃﾞｰﾀ入力!$AV$12:$AV$32))</f>
        <v>8</v>
      </c>
      <c r="BC7" s="1130"/>
      <c r="BD7" s="1130"/>
      <c r="BE7" s="1130"/>
      <c r="BF7" s="1130">
        <f>IF(BF3=0,0,LOOKUP(BF3,ﾃﾞｰﾀ入力!$AU$12:$AU$32,ﾃﾞｰﾀ入力!$AV$12:$AV$32))</f>
        <v>5</v>
      </c>
      <c r="BG7" s="1130"/>
      <c r="BH7" s="1130"/>
      <c r="BI7" s="1130"/>
      <c r="BJ7" s="1130">
        <f>IF(BJ3=0,0,LOOKUP(BJ3,ﾃﾞｰﾀ入力!$AU$12:$AU$32,ﾃﾞｰﾀ入力!$AV$12:$AV$32))</f>
        <v>4</v>
      </c>
      <c r="BK7" s="1130"/>
      <c r="BL7" s="1130"/>
      <c r="BM7" s="1130"/>
      <c r="BN7" s="1130">
        <f>IF(BN3=0,0,LOOKUP(BN3,ﾃﾞｰﾀ入力!$AU$12:$AU$32,ﾃﾞｰﾀ入力!$AV$12:$AV$32))</f>
        <v>3</v>
      </c>
      <c r="BO7" s="1130"/>
      <c r="BP7" s="1130"/>
      <c r="BQ7" s="1130"/>
      <c r="BR7" s="1130">
        <f>IF(BR3=0,0,LOOKUP(BR3,ﾃﾞｰﾀ入力!$AU$12:$AU$32,ﾃﾞｰﾀ入力!$AV$12:$AV$32))</f>
        <v>3</v>
      </c>
      <c r="BS7" s="1130"/>
      <c r="BT7" s="1130"/>
      <c r="BU7" s="1130"/>
      <c r="BV7" s="1130">
        <f>IF(BV3=0,0,LOOKUP(BV3,ﾃﾞｰﾀ入力!$AU$12:$AU$32,ﾃﾞｰﾀ入力!$AV$12:$AV$32))</f>
        <v>2</v>
      </c>
      <c r="BW7" s="1130"/>
      <c r="BX7" s="1130"/>
      <c r="BY7" s="1130"/>
      <c r="BZ7" s="1130">
        <f>IF(BZ3=0,0,LOOKUP(BZ3,ﾃﾞｰﾀ入力!$AU$12:$AU$32,ﾃﾞｰﾀ入力!$AV$12:$AV$32))</f>
        <v>0</v>
      </c>
      <c r="CA7" s="1130"/>
      <c r="CB7" s="1130"/>
      <c r="CC7" s="1130"/>
      <c r="CD7" s="1201">
        <f>IF(CD3=0,0,LOOKUP(CD3,ﾃﾞｰﾀ入力!$AU$12:$AU$32,ﾃﾞｰﾀ入力!$AV$12:$AV$32))</f>
        <v>0</v>
      </c>
      <c r="CE7" s="1201"/>
      <c r="CF7" s="1201"/>
      <c r="CG7" s="1201"/>
      <c r="CH7" s="1201">
        <f>IF(CH3=0,0,LOOKUP(CH3,ﾃﾞｰﾀ入力!$AU$12:$AU$32,ﾃﾞｰﾀ入力!$AV$12:$AV$32))</f>
        <v>0</v>
      </c>
      <c r="CI7" s="1201"/>
      <c r="CJ7" s="1201"/>
      <c r="CK7" s="1202"/>
      <c r="CL7" s="1134">
        <f t="shared" si="0"/>
        <v>60</v>
      </c>
      <c r="CM7" s="1135"/>
      <c r="CN7" s="64"/>
      <c r="CR7" s="221"/>
      <c r="CS7" s="64"/>
      <c r="CT7" s="64"/>
      <c r="CV7" s="69"/>
      <c r="CW7" s="69"/>
      <c r="CX7" s="69"/>
      <c r="CY7" s="64"/>
      <c r="CZ7" s="64"/>
      <c r="DA7" s="64"/>
    </row>
    <row r="8" spans="1:106" ht="20" customHeight="1">
      <c r="G8" s="1208" t="s">
        <v>173</v>
      </c>
      <c r="H8" s="1209"/>
      <c r="I8" s="244" t="s">
        <v>168</v>
      </c>
      <c r="J8" s="1536"/>
      <c r="K8" s="1537"/>
      <c r="L8" s="1537"/>
      <c r="M8" s="1538"/>
      <c r="N8" s="1527"/>
      <c r="O8" s="1527"/>
      <c r="P8" s="1527"/>
      <c r="Q8" s="1527"/>
      <c r="R8" s="1527"/>
      <c r="S8" s="1527"/>
      <c r="T8" s="1527"/>
      <c r="U8" s="1527"/>
      <c r="V8" s="1527"/>
      <c r="W8" s="1527"/>
      <c r="X8" s="1527"/>
      <c r="Y8" s="1527"/>
      <c r="Z8" s="1527"/>
      <c r="AA8" s="1527"/>
      <c r="AB8" s="1527"/>
      <c r="AC8" s="1527"/>
      <c r="AD8" s="1527"/>
      <c r="AE8" s="1527"/>
      <c r="AF8" s="1527"/>
      <c r="AG8" s="1527"/>
      <c r="AH8" s="1527"/>
      <c r="AI8" s="1527"/>
      <c r="AJ8" s="1527"/>
      <c r="AK8" s="1527"/>
      <c r="AL8" s="1527"/>
      <c r="AM8" s="1527"/>
      <c r="AN8" s="1527"/>
      <c r="AO8" s="1527"/>
      <c r="AP8" s="1527"/>
      <c r="AQ8" s="1527"/>
      <c r="AR8" s="1527"/>
      <c r="AS8" s="1527"/>
      <c r="AT8" s="1527"/>
      <c r="AU8" s="1527"/>
      <c r="AV8" s="1527"/>
      <c r="AW8" s="1527"/>
      <c r="AX8" s="1527"/>
      <c r="AY8" s="1527"/>
      <c r="AZ8" s="1527"/>
      <c r="BA8" s="1527"/>
      <c r="BB8" s="1527"/>
      <c r="BC8" s="1527"/>
      <c r="BD8" s="1527"/>
      <c r="BE8" s="1527"/>
      <c r="BF8" s="1527"/>
      <c r="BG8" s="1527"/>
      <c r="BH8" s="1527"/>
      <c r="BI8" s="1527"/>
      <c r="BJ8" s="1527"/>
      <c r="BK8" s="1527"/>
      <c r="BL8" s="1527"/>
      <c r="BM8" s="1527"/>
      <c r="BN8" s="1527"/>
      <c r="BO8" s="1527"/>
      <c r="BP8" s="1527"/>
      <c r="BQ8" s="1527"/>
      <c r="BR8" s="1527"/>
      <c r="BS8" s="1527"/>
      <c r="BT8" s="1527"/>
      <c r="BU8" s="1527"/>
      <c r="BV8" s="1527"/>
      <c r="BW8" s="1527"/>
      <c r="BX8" s="1527"/>
      <c r="BY8" s="1527"/>
      <c r="BZ8" s="1527"/>
      <c r="CA8" s="1527"/>
      <c r="CB8" s="1527"/>
      <c r="CC8" s="1527"/>
      <c r="CD8" s="1527"/>
      <c r="CE8" s="1527"/>
      <c r="CF8" s="1527"/>
      <c r="CG8" s="1527"/>
      <c r="CH8" s="1527"/>
      <c r="CI8" s="1527"/>
      <c r="CJ8" s="1527"/>
      <c r="CK8" s="1528"/>
      <c r="CL8" s="1136">
        <f t="shared" si="0"/>
        <v>0</v>
      </c>
      <c r="CM8" s="1137"/>
      <c r="CN8" s="64"/>
      <c r="CR8" s="221"/>
      <c r="CS8" s="64"/>
      <c r="CT8" s="64"/>
      <c r="CV8" s="69"/>
      <c r="CW8" s="69"/>
      <c r="CX8" s="69"/>
      <c r="CY8" s="64"/>
      <c r="CZ8" s="64"/>
      <c r="DA8" s="64"/>
    </row>
    <row r="9" spans="1:106" ht="20" customHeight="1">
      <c r="G9" s="1225" t="s">
        <v>174</v>
      </c>
      <c r="H9" s="1226"/>
      <c r="I9" s="241" t="s">
        <v>168</v>
      </c>
      <c r="J9" s="1536"/>
      <c r="K9" s="1537"/>
      <c r="L9" s="1537"/>
      <c r="M9" s="1538"/>
      <c r="N9" s="1527"/>
      <c r="O9" s="1527"/>
      <c r="P9" s="1527"/>
      <c r="Q9" s="1527"/>
      <c r="R9" s="1527"/>
      <c r="S9" s="1527"/>
      <c r="T9" s="1527"/>
      <c r="U9" s="1527"/>
      <c r="V9" s="1527"/>
      <c r="W9" s="1527"/>
      <c r="X9" s="1527"/>
      <c r="Y9" s="1527"/>
      <c r="Z9" s="1527"/>
      <c r="AA9" s="1527"/>
      <c r="AB9" s="1527"/>
      <c r="AC9" s="1527"/>
      <c r="AD9" s="1527"/>
      <c r="AE9" s="1527"/>
      <c r="AF9" s="1527"/>
      <c r="AG9" s="1527"/>
      <c r="AH9" s="1527"/>
      <c r="AI9" s="1527"/>
      <c r="AJ9" s="1527"/>
      <c r="AK9" s="1527"/>
      <c r="AL9" s="1527"/>
      <c r="AM9" s="1527"/>
      <c r="AN9" s="1527"/>
      <c r="AO9" s="1527"/>
      <c r="AP9" s="1527"/>
      <c r="AQ9" s="1527"/>
      <c r="AR9" s="1527"/>
      <c r="AS9" s="1527"/>
      <c r="AT9" s="1527"/>
      <c r="AU9" s="1527"/>
      <c r="AV9" s="1527"/>
      <c r="AW9" s="1527"/>
      <c r="AX9" s="1527"/>
      <c r="AY9" s="1527"/>
      <c r="AZ9" s="1527"/>
      <c r="BA9" s="1527"/>
      <c r="BB9" s="1527"/>
      <c r="BC9" s="1527"/>
      <c r="BD9" s="1527"/>
      <c r="BE9" s="1527"/>
      <c r="BF9" s="1527"/>
      <c r="BG9" s="1527"/>
      <c r="BH9" s="1527"/>
      <c r="BI9" s="1527"/>
      <c r="BJ9" s="1527"/>
      <c r="BK9" s="1527"/>
      <c r="BL9" s="1527"/>
      <c r="BM9" s="1527"/>
      <c r="BN9" s="1527"/>
      <c r="BO9" s="1527"/>
      <c r="BP9" s="1527"/>
      <c r="BQ9" s="1527"/>
      <c r="BR9" s="1527"/>
      <c r="BS9" s="1527"/>
      <c r="BT9" s="1527"/>
      <c r="BU9" s="1527"/>
      <c r="BV9" s="1527"/>
      <c r="BW9" s="1527"/>
      <c r="BX9" s="1527"/>
      <c r="BY9" s="1527"/>
      <c r="BZ9" s="1527"/>
      <c r="CA9" s="1527"/>
      <c r="CB9" s="1527"/>
      <c r="CC9" s="1527"/>
      <c r="CD9" s="1527"/>
      <c r="CE9" s="1527"/>
      <c r="CF9" s="1527"/>
      <c r="CG9" s="1527"/>
      <c r="CH9" s="1527"/>
      <c r="CI9" s="1527"/>
      <c r="CJ9" s="1527"/>
      <c r="CK9" s="1528"/>
      <c r="CL9" s="1136">
        <f t="shared" si="0"/>
        <v>0</v>
      </c>
      <c r="CM9" s="1137"/>
      <c r="CN9" s="64"/>
      <c r="CR9" s="221"/>
      <c r="CS9" s="64"/>
      <c r="CT9" s="64"/>
      <c r="CV9" s="69"/>
      <c r="CW9" s="69"/>
      <c r="CX9" s="69"/>
      <c r="CY9" s="64"/>
      <c r="CZ9" s="64"/>
      <c r="DA9" s="64"/>
    </row>
    <row r="10" spans="1:106" ht="20" customHeight="1">
      <c r="G10" s="1204" t="s">
        <v>175</v>
      </c>
      <c r="H10" s="1205"/>
      <c r="I10" s="245" t="s">
        <v>168</v>
      </c>
      <c r="J10" s="1547"/>
      <c r="K10" s="1548"/>
      <c r="L10" s="1548"/>
      <c r="M10" s="1549"/>
      <c r="N10" s="1535"/>
      <c r="O10" s="1535"/>
      <c r="P10" s="1535"/>
      <c r="Q10" s="1535"/>
      <c r="R10" s="1535"/>
      <c r="S10" s="1535"/>
      <c r="T10" s="1535"/>
      <c r="U10" s="1535"/>
      <c r="V10" s="1535"/>
      <c r="W10" s="1535"/>
      <c r="X10" s="1535"/>
      <c r="Y10" s="1535"/>
      <c r="Z10" s="1535"/>
      <c r="AA10" s="1535"/>
      <c r="AB10" s="1535"/>
      <c r="AC10" s="1535"/>
      <c r="AD10" s="1535"/>
      <c r="AE10" s="1535"/>
      <c r="AF10" s="1535"/>
      <c r="AG10" s="1535"/>
      <c r="AH10" s="1535"/>
      <c r="AI10" s="1535"/>
      <c r="AJ10" s="1535"/>
      <c r="AK10" s="1535"/>
      <c r="AL10" s="1535"/>
      <c r="AM10" s="1535"/>
      <c r="AN10" s="1535"/>
      <c r="AO10" s="1535"/>
      <c r="AP10" s="1535"/>
      <c r="AQ10" s="1535"/>
      <c r="AR10" s="1535"/>
      <c r="AS10" s="1535"/>
      <c r="AT10" s="1535"/>
      <c r="AU10" s="1535"/>
      <c r="AV10" s="1535"/>
      <c r="AW10" s="1535"/>
      <c r="AX10" s="1535"/>
      <c r="AY10" s="1535"/>
      <c r="AZ10" s="1535"/>
      <c r="BA10" s="1535"/>
      <c r="BB10" s="1535"/>
      <c r="BC10" s="1535"/>
      <c r="BD10" s="1535"/>
      <c r="BE10" s="1535"/>
      <c r="BF10" s="1535"/>
      <c r="BG10" s="1535"/>
      <c r="BH10" s="1535"/>
      <c r="BI10" s="1535"/>
      <c r="BJ10" s="1535"/>
      <c r="BK10" s="1535"/>
      <c r="BL10" s="1535"/>
      <c r="BM10" s="1535"/>
      <c r="BN10" s="1535"/>
      <c r="BO10" s="1535"/>
      <c r="BP10" s="1535"/>
      <c r="BQ10" s="1535"/>
      <c r="BR10" s="1535"/>
      <c r="BS10" s="1535"/>
      <c r="BT10" s="1535"/>
      <c r="BU10" s="1535"/>
      <c r="BV10" s="1535"/>
      <c r="BW10" s="1535"/>
      <c r="BX10" s="1535"/>
      <c r="BY10" s="1535"/>
      <c r="BZ10" s="1535"/>
      <c r="CA10" s="1535"/>
      <c r="CB10" s="1535"/>
      <c r="CC10" s="1535"/>
      <c r="CD10" s="1535"/>
      <c r="CE10" s="1535"/>
      <c r="CF10" s="1535"/>
      <c r="CG10" s="1535"/>
      <c r="CH10" s="1535"/>
      <c r="CI10" s="1535"/>
      <c r="CJ10" s="1535"/>
      <c r="CK10" s="1552"/>
      <c r="CL10" s="1223">
        <f t="shared" si="0"/>
        <v>0</v>
      </c>
      <c r="CM10" s="1224"/>
      <c r="CN10" s="64"/>
      <c r="CR10" s="221"/>
      <c r="CS10" s="64"/>
      <c r="CT10" s="64"/>
      <c r="CV10" s="69"/>
      <c r="CW10" s="69"/>
      <c r="CX10" s="69"/>
      <c r="CY10" s="64"/>
      <c r="CZ10" s="64"/>
      <c r="DA10" s="64"/>
    </row>
    <row r="11" spans="1:106" ht="20" customHeight="1">
      <c r="G11" s="1166" t="s">
        <v>176</v>
      </c>
      <c r="H11" s="1167"/>
      <c r="I11" s="246" t="s">
        <v>168</v>
      </c>
      <c r="J11" s="1236">
        <f>J7+J8+J9+J10</f>
        <v>0</v>
      </c>
      <c r="K11" s="1237"/>
      <c r="L11" s="1237"/>
      <c r="M11" s="1238"/>
      <c r="N11" s="1168">
        <f>N7+N8+N9+N10</f>
        <v>0</v>
      </c>
      <c r="O11" s="1168"/>
      <c r="P11" s="1168"/>
      <c r="Q11" s="1168"/>
      <c r="R11" s="1168">
        <f>R7+R8+R9+R10</f>
        <v>0</v>
      </c>
      <c r="S11" s="1168"/>
      <c r="T11" s="1168"/>
      <c r="U11" s="1168"/>
      <c r="V11" s="1168">
        <f>V7+V8+V9+V10</f>
        <v>0</v>
      </c>
      <c r="W11" s="1168"/>
      <c r="X11" s="1168"/>
      <c r="Y11" s="1168"/>
      <c r="Z11" s="1168">
        <f>Z7+Z8+Z9+Z10</f>
        <v>3</v>
      </c>
      <c r="AA11" s="1168"/>
      <c r="AB11" s="1168"/>
      <c r="AC11" s="1168"/>
      <c r="AD11" s="1168">
        <f>AD7+AD8+AD9+AD10</f>
        <v>3</v>
      </c>
      <c r="AE11" s="1168"/>
      <c r="AF11" s="1168"/>
      <c r="AG11" s="1168"/>
      <c r="AH11" s="1168">
        <f>AH7+AH8+AH9+AH10</f>
        <v>3</v>
      </c>
      <c r="AI11" s="1168"/>
      <c r="AJ11" s="1168"/>
      <c r="AK11" s="1168"/>
      <c r="AL11" s="1168">
        <f>AL7+AL8+AL9+AL10</f>
        <v>4</v>
      </c>
      <c r="AM11" s="1168"/>
      <c r="AN11" s="1168"/>
      <c r="AO11" s="1168"/>
      <c r="AP11" s="1168">
        <f>AP7+AP8+AP9+AP10</f>
        <v>7</v>
      </c>
      <c r="AQ11" s="1168"/>
      <c r="AR11" s="1168"/>
      <c r="AS11" s="1168"/>
      <c r="AT11" s="1168">
        <f>AT7+AT8+AT9+AT10</f>
        <v>7</v>
      </c>
      <c r="AU11" s="1168"/>
      <c r="AV11" s="1168"/>
      <c r="AW11" s="1168"/>
      <c r="AX11" s="1168">
        <f>AX7+AX8+AX9+AX10</f>
        <v>8</v>
      </c>
      <c r="AY11" s="1168"/>
      <c r="AZ11" s="1168"/>
      <c r="BA11" s="1168"/>
      <c r="BB11" s="1168">
        <f>BB7+BB8+BB9+BB10</f>
        <v>8</v>
      </c>
      <c r="BC11" s="1168"/>
      <c r="BD11" s="1168"/>
      <c r="BE11" s="1168"/>
      <c r="BF11" s="1168">
        <f>BF7+BF8+BF9+BF10</f>
        <v>5</v>
      </c>
      <c r="BG11" s="1168"/>
      <c r="BH11" s="1168"/>
      <c r="BI11" s="1168"/>
      <c r="BJ11" s="1168">
        <f>BJ7+BJ8+BJ9+BJ10</f>
        <v>4</v>
      </c>
      <c r="BK11" s="1168"/>
      <c r="BL11" s="1168"/>
      <c r="BM11" s="1168"/>
      <c r="BN11" s="1168">
        <f>BN7+BN8+BN9+BN10</f>
        <v>3</v>
      </c>
      <c r="BO11" s="1168"/>
      <c r="BP11" s="1168"/>
      <c r="BQ11" s="1168"/>
      <c r="BR11" s="1168">
        <f>BR7+BR8+BR9+BR10</f>
        <v>3</v>
      </c>
      <c r="BS11" s="1168"/>
      <c r="BT11" s="1168"/>
      <c r="BU11" s="1168"/>
      <c r="BV11" s="1168">
        <f>BV7+BV8+BV9+BV10</f>
        <v>2</v>
      </c>
      <c r="BW11" s="1168"/>
      <c r="BX11" s="1168"/>
      <c r="BY11" s="1168"/>
      <c r="BZ11" s="1168">
        <f>BZ7+BZ8+BZ9+BZ10</f>
        <v>0</v>
      </c>
      <c r="CA11" s="1168"/>
      <c r="CB11" s="1168"/>
      <c r="CC11" s="1168"/>
      <c r="CD11" s="1168">
        <f>CD7+CD8+CD9+CD10</f>
        <v>0</v>
      </c>
      <c r="CE11" s="1168"/>
      <c r="CF11" s="1168"/>
      <c r="CG11" s="1168"/>
      <c r="CH11" s="1168">
        <f>CH7+CH8+CH9+CH10</f>
        <v>0</v>
      </c>
      <c r="CI11" s="1168"/>
      <c r="CJ11" s="1168"/>
      <c r="CK11" s="1258"/>
      <c r="CL11" s="1259">
        <f t="shared" si="0"/>
        <v>60</v>
      </c>
      <c r="CM11" s="1260"/>
      <c r="CN11" s="1157">
        <f>CL7+CL9+CL10</f>
        <v>60</v>
      </c>
      <c r="CO11" s="1158"/>
      <c r="CR11" s="221"/>
      <c r="CS11" s="64"/>
      <c r="CT11" s="64"/>
      <c r="CV11" s="69"/>
      <c r="CW11" s="69"/>
      <c r="CX11" s="69"/>
      <c r="CY11" s="64"/>
      <c r="CZ11" s="64"/>
      <c r="DA11" s="64"/>
    </row>
    <row r="12" spans="1:106" ht="20" customHeight="1">
      <c r="C12" s="247"/>
      <c r="D12" s="73"/>
      <c r="E12" s="73"/>
      <c r="F12" s="73"/>
      <c r="G12" s="248"/>
      <c r="H12" s="1162"/>
      <c r="I12" s="1162"/>
      <c r="J12" s="249">
        <v>5</v>
      </c>
      <c r="K12" s="249">
        <v>5.25</v>
      </c>
      <c r="L12" s="249">
        <v>5.5</v>
      </c>
      <c r="M12" s="250">
        <v>5.75</v>
      </c>
      <c r="N12" s="249">
        <v>6</v>
      </c>
      <c r="O12" s="249">
        <v>6.25</v>
      </c>
      <c r="P12" s="249">
        <v>6.5</v>
      </c>
      <c r="Q12" s="250">
        <v>6.75</v>
      </c>
      <c r="R12" s="250">
        <v>7</v>
      </c>
      <c r="S12" s="250">
        <v>7.25</v>
      </c>
      <c r="T12" s="250">
        <v>7.5</v>
      </c>
      <c r="U12" s="250">
        <v>7.75</v>
      </c>
      <c r="V12" s="250">
        <v>8</v>
      </c>
      <c r="W12" s="250">
        <v>8.25</v>
      </c>
      <c r="X12" s="250">
        <v>8.5</v>
      </c>
      <c r="Y12" s="250">
        <v>8.75</v>
      </c>
      <c r="Z12" s="251">
        <v>9</v>
      </c>
      <c r="AA12" s="251">
        <v>9.25</v>
      </c>
      <c r="AB12" s="251">
        <v>9.5</v>
      </c>
      <c r="AC12" s="251">
        <v>9.75</v>
      </c>
      <c r="AD12" s="251">
        <v>10</v>
      </c>
      <c r="AE12" s="251">
        <v>10.25</v>
      </c>
      <c r="AF12" s="251">
        <v>10.5</v>
      </c>
      <c r="AG12" s="251">
        <v>10.75</v>
      </c>
      <c r="AH12" s="251">
        <v>11</v>
      </c>
      <c r="AI12" s="251">
        <v>11.25</v>
      </c>
      <c r="AJ12" s="251">
        <v>11.5</v>
      </c>
      <c r="AK12" s="251">
        <v>11.75</v>
      </c>
      <c r="AL12" s="250">
        <v>12</v>
      </c>
      <c r="AM12" s="250">
        <v>12.25</v>
      </c>
      <c r="AN12" s="250">
        <v>12.5</v>
      </c>
      <c r="AO12" s="250">
        <v>12.75</v>
      </c>
      <c r="AP12" s="251">
        <v>13</v>
      </c>
      <c r="AQ12" s="251">
        <v>13.25</v>
      </c>
      <c r="AR12" s="251">
        <v>13.5</v>
      </c>
      <c r="AS12" s="251">
        <v>13.75</v>
      </c>
      <c r="AT12" s="251">
        <v>14</v>
      </c>
      <c r="AU12" s="251">
        <v>14.25</v>
      </c>
      <c r="AV12" s="251">
        <v>14.5</v>
      </c>
      <c r="AW12" s="251">
        <v>14.75</v>
      </c>
      <c r="AX12" s="251">
        <v>15</v>
      </c>
      <c r="AY12" s="251">
        <v>15.25</v>
      </c>
      <c r="AZ12" s="251">
        <v>15.5</v>
      </c>
      <c r="BA12" s="251">
        <v>15.75</v>
      </c>
      <c r="BB12" s="251">
        <v>16</v>
      </c>
      <c r="BC12" s="251">
        <v>16.25</v>
      </c>
      <c r="BD12" s="251">
        <v>16.5</v>
      </c>
      <c r="BE12" s="251">
        <v>16.75</v>
      </c>
      <c r="BF12" s="251">
        <v>17</v>
      </c>
      <c r="BG12" s="251">
        <v>17.25</v>
      </c>
      <c r="BH12" s="251">
        <v>17.5</v>
      </c>
      <c r="BI12" s="251">
        <v>17.75</v>
      </c>
      <c r="BJ12" s="251">
        <v>18</v>
      </c>
      <c r="BK12" s="251">
        <v>18.25</v>
      </c>
      <c r="BL12" s="251">
        <v>18.5</v>
      </c>
      <c r="BM12" s="251">
        <v>18.75</v>
      </c>
      <c r="BN12" s="251">
        <v>19</v>
      </c>
      <c r="BO12" s="251">
        <v>19.25</v>
      </c>
      <c r="BP12" s="251">
        <v>19.5</v>
      </c>
      <c r="BQ12" s="251">
        <v>19.75</v>
      </c>
      <c r="BR12" s="251">
        <v>20</v>
      </c>
      <c r="BS12" s="251">
        <v>20.25</v>
      </c>
      <c r="BT12" s="251">
        <v>20.5</v>
      </c>
      <c r="BU12" s="251">
        <v>20.75</v>
      </c>
      <c r="BV12" s="251">
        <v>21</v>
      </c>
      <c r="BW12" s="251">
        <v>21.25</v>
      </c>
      <c r="BX12" s="251">
        <v>21.5</v>
      </c>
      <c r="BY12" s="251">
        <v>21.75</v>
      </c>
      <c r="BZ12" s="251">
        <v>22</v>
      </c>
      <c r="CA12" s="251">
        <v>22.25</v>
      </c>
      <c r="CB12" s="251">
        <v>22.5</v>
      </c>
      <c r="CC12" s="251">
        <v>22.75</v>
      </c>
      <c r="CD12" s="251">
        <v>23</v>
      </c>
      <c r="CE12" s="251">
        <v>23.25</v>
      </c>
      <c r="CF12" s="251">
        <v>23.5</v>
      </c>
      <c r="CG12" s="251">
        <v>23.75</v>
      </c>
      <c r="CH12" s="251">
        <v>24</v>
      </c>
      <c r="CI12" s="251">
        <v>24.25</v>
      </c>
      <c r="CJ12" s="251">
        <v>24.5</v>
      </c>
      <c r="CK12" s="251">
        <v>24.75</v>
      </c>
      <c r="CL12" s="251"/>
      <c r="CM12" s="251"/>
      <c r="CN12" s="251"/>
      <c r="CP12" s="65"/>
      <c r="CQ12" s="65"/>
      <c r="CR12" s="66"/>
      <c r="CS12" s="65"/>
      <c r="CT12" s="65"/>
      <c r="CV12" s="69"/>
      <c r="CW12" s="69"/>
      <c r="CX12" s="69"/>
      <c r="CY12" s="64"/>
      <c r="CZ12" s="64"/>
      <c r="DA12" s="64"/>
    </row>
    <row r="13" spans="1:106" ht="22.5" customHeight="1">
      <c r="C13" s="252" t="s">
        <v>177</v>
      </c>
      <c r="D13" s="253" t="s">
        <v>178</v>
      </c>
      <c r="E13" s="253" t="s">
        <v>179</v>
      </c>
      <c r="F13" s="65" t="s">
        <v>79</v>
      </c>
      <c r="G13" s="254" t="s">
        <v>61</v>
      </c>
      <c r="H13" s="255" t="s">
        <v>180</v>
      </c>
      <c r="I13" s="256"/>
      <c r="J13" s="257">
        <v>0.20833333333333334</v>
      </c>
      <c r="K13" s="258"/>
      <c r="L13" s="258"/>
      <c r="M13" s="259"/>
      <c r="N13" s="257">
        <v>0.25</v>
      </c>
      <c r="O13" s="258"/>
      <c r="P13" s="258"/>
      <c r="Q13" s="259"/>
      <c r="R13" s="260" t="s">
        <v>149</v>
      </c>
      <c r="S13" s="258"/>
      <c r="T13" s="261"/>
      <c r="U13" s="256"/>
      <c r="V13" s="260" t="s">
        <v>150</v>
      </c>
      <c r="W13" s="258"/>
      <c r="X13" s="259"/>
      <c r="Y13" s="258"/>
      <c r="Z13" s="260" t="s">
        <v>151</v>
      </c>
      <c r="AA13" s="258"/>
      <c r="AB13" s="259"/>
      <c r="AC13" s="258"/>
      <c r="AD13" s="260" t="s">
        <v>152</v>
      </c>
      <c r="AE13" s="258"/>
      <c r="AF13" s="259"/>
      <c r="AG13" s="258"/>
      <c r="AH13" s="260" t="s">
        <v>153</v>
      </c>
      <c r="AI13" s="258"/>
      <c r="AJ13" s="259"/>
      <c r="AK13" s="258"/>
      <c r="AL13" s="260" t="s">
        <v>154</v>
      </c>
      <c r="AM13" s="258"/>
      <c r="AN13" s="259"/>
      <c r="AO13" s="258"/>
      <c r="AP13" s="260" t="s">
        <v>155</v>
      </c>
      <c r="AQ13" s="258"/>
      <c r="AR13" s="259"/>
      <c r="AS13" s="258"/>
      <c r="AT13" s="260" t="s">
        <v>156</v>
      </c>
      <c r="AU13" s="258"/>
      <c r="AV13" s="259"/>
      <c r="AW13" s="258"/>
      <c r="AX13" s="260" t="s">
        <v>157</v>
      </c>
      <c r="AY13" s="258"/>
      <c r="AZ13" s="259"/>
      <c r="BA13" s="258"/>
      <c r="BB13" s="260" t="s">
        <v>158</v>
      </c>
      <c r="BC13" s="258"/>
      <c r="BD13" s="259"/>
      <c r="BE13" s="258"/>
      <c r="BF13" s="260" t="s">
        <v>159</v>
      </c>
      <c r="BG13" s="258"/>
      <c r="BH13" s="259"/>
      <c r="BI13" s="258"/>
      <c r="BJ13" s="260" t="s">
        <v>160</v>
      </c>
      <c r="BK13" s="258"/>
      <c r="BL13" s="259"/>
      <c r="BM13" s="258"/>
      <c r="BN13" s="260" t="s">
        <v>161</v>
      </c>
      <c r="BO13" s="258"/>
      <c r="BP13" s="259"/>
      <c r="BQ13" s="258"/>
      <c r="BR13" s="260" t="s">
        <v>162</v>
      </c>
      <c r="BS13" s="258"/>
      <c r="BT13" s="259"/>
      <c r="BU13" s="258"/>
      <c r="BV13" s="260" t="s">
        <v>163</v>
      </c>
      <c r="BW13" s="258"/>
      <c r="BX13" s="259"/>
      <c r="BY13" s="258"/>
      <c r="BZ13" s="260" t="s">
        <v>164</v>
      </c>
      <c r="CA13" s="258"/>
      <c r="CB13" s="259"/>
      <c r="CC13" s="258"/>
      <c r="CD13" s="260" t="s">
        <v>165</v>
      </c>
      <c r="CE13" s="258"/>
      <c r="CF13" s="259"/>
      <c r="CG13" s="259"/>
      <c r="CH13" s="258" t="s">
        <v>166</v>
      </c>
      <c r="CI13" s="258"/>
      <c r="CJ13" s="258"/>
      <c r="CK13" s="262"/>
      <c r="CL13" s="1262" t="s">
        <v>181</v>
      </c>
      <c r="CM13" s="1261"/>
      <c r="CN13" s="1261" t="s">
        <v>182</v>
      </c>
      <c r="CO13" s="1261"/>
      <c r="CP13" s="263" t="s">
        <v>183</v>
      </c>
      <c r="CQ13" s="263" t="s">
        <v>184</v>
      </c>
      <c r="CR13" s="263" t="s">
        <v>185</v>
      </c>
      <c r="CS13" s="264" t="s">
        <v>186</v>
      </c>
      <c r="CT13" s="265" t="s">
        <v>81</v>
      </c>
      <c r="CU13" s="266" t="s">
        <v>82</v>
      </c>
      <c r="CW13" s="69"/>
      <c r="CX13" s="267"/>
      <c r="CY13" s="268"/>
      <c r="CZ13" s="64"/>
      <c r="DA13" s="64"/>
      <c r="DB13" s="64"/>
    </row>
    <row r="14" spans="1:106" ht="22.5" customHeight="1">
      <c r="A14" s="219">
        <v>1</v>
      </c>
      <c r="B14" s="269" t="str">
        <f>ｼﾌﾄ原本!C5</f>
        <v>K.M</v>
      </c>
      <c r="C14" s="270"/>
      <c r="D14" s="375">
        <f>IF(COUNTIF($F$14:$F$30,1),VLOOKUP(1,$F$14:$CU$30,88,FALSE),0)</f>
        <v>0</v>
      </c>
      <c r="E14" s="410">
        <f ca="1">IF(COUNTIF($F$14:$F$30,1),VLOOKUP(1,$F$14:$CU$30,94,FALSE),0)</f>
        <v>0</v>
      </c>
      <c r="F14" s="271">
        <v>8</v>
      </c>
      <c r="G14" s="272" t="str">
        <f ca="1">IF(F14=0,0,LOOKUP(F14,ﾃﾞｰﾀ入力!$C$3:'ﾃﾞｰﾀ入力'!$C$51,ﾃﾞｰﾀ入力!$D$3:'ﾃﾞｰﾀ入力'!$D$50))</f>
        <v>M.K</v>
      </c>
      <c r="H14" s="1067">
        <v>7.75</v>
      </c>
      <c r="I14" s="1068">
        <v>13</v>
      </c>
      <c r="J14" s="498">
        <f t="shared" ref="J14:AO14" si="1">IF(AND(J12&gt;=$H$14,J12&lt;$I$14),"*",0)</f>
        <v>0</v>
      </c>
      <c r="K14" s="694">
        <f t="shared" si="1"/>
        <v>0</v>
      </c>
      <c r="L14" s="695">
        <f t="shared" si="1"/>
        <v>0</v>
      </c>
      <c r="M14" s="696">
        <f t="shared" si="1"/>
        <v>0</v>
      </c>
      <c r="N14" s="697">
        <f t="shared" si="1"/>
        <v>0</v>
      </c>
      <c r="O14" s="697">
        <f t="shared" si="1"/>
        <v>0</v>
      </c>
      <c r="P14" s="698">
        <f t="shared" si="1"/>
        <v>0</v>
      </c>
      <c r="Q14" s="697">
        <f t="shared" si="1"/>
        <v>0</v>
      </c>
      <c r="R14" s="699">
        <f t="shared" si="1"/>
        <v>0</v>
      </c>
      <c r="S14" s="700">
        <f t="shared" si="1"/>
        <v>0</v>
      </c>
      <c r="T14" s="697">
        <f t="shared" si="1"/>
        <v>0</v>
      </c>
      <c r="U14" s="701" t="str">
        <f t="shared" si="1"/>
        <v>*</v>
      </c>
      <c r="V14" s="697" t="str">
        <f t="shared" si="1"/>
        <v>*</v>
      </c>
      <c r="W14" s="697" t="str">
        <f t="shared" si="1"/>
        <v>*</v>
      </c>
      <c r="X14" s="698" t="str">
        <f t="shared" si="1"/>
        <v>*</v>
      </c>
      <c r="Y14" s="697" t="str">
        <f t="shared" si="1"/>
        <v>*</v>
      </c>
      <c r="Z14" s="699" t="str">
        <f t="shared" si="1"/>
        <v>*</v>
      </c>
      <c r="AA14" s="700" t="str">
        <f t="shared" si="1"/>
        <v>*</v>
      </c>
      <c r="AB14" s="697" t="str">
        <f t="shared" si="1"/>
        <v>*</v>
      </c>
      <c r="AC14" s="701" t="str">
        <f t="shared" si="1"/>
        <v>*</v>
      </c>
      <c r="AD14" s="1075" t="str">
        <f t="shared" si="1"/>
        <v>*</v>
      </c>
      <c r="AE14" s="697" t="str">
        <f t="shared" si="1"/>
        <v>*</v>
      </c>
      <c r="AF14" s="698" t="str">
        <f t="shared" si="1"/>
        <v>*</v>
      </c>
      <c r="AG14" s="697" t="str">
        <f t="shared" si="1"/>
        <v>*</v>
      </c>
      <c r="AH14" s="699" t="str">
        <f t="shared" si="1"/>
        <v>*</v>
      </c>
      <c r="AI14" s="700" t="str">
        <f t="shared" si="1"/>
        <v>*</v>
      </c>
      <c r="AJ14" s="697" t="str">
        <f t="shared" si="1"/>
        <v>*</v>
      </c>
      <c r="AK14" s="701" t="str">
        <f t="shared" si="1"/>
        <v>*</v>
      </c>
      <c r="AL14" s="697" t="str">
        <f t="shared" si="1"/>
        <v>*</v>
      </c>
      <c r="AM14" s="697" t="str">
        <f t="shared" si="1"/>
        <v>*</v>
      </c>
      <c r="AN14" s="698" t="str">
        <f t="shared" si="1"/>
        <v>*</v>
      </c>
      <c r="AO14" s="697" t="str">
        <f t="shared" si="1"/>
        <v>*</v>
      </c>
      <c r="AP14" s="699">
        <f t="shared" ref="AP14:BU14" si="2">IF(AND(AP12&gt;=$H$14,AP12&lt;$I$14),"*",0)</f>
        <v>0</v>
      </c>
      <c r="AQ14" s="700">
        <f t="shared" si="2"/>
        <v>0</v>
      </c>
      <c r="AR14" s="697">
        <f t="shared" si="2"/>
        <v>0</v>
      </c>
      <c r="AS14" s="701">
        <f t="shared" si="2"/>
        <v>0</v>
      </c>
      <c r="AT14" s="697">
        <f t="shared" si="2"/>
        <v>0</v>
      </c>
      <c r="AU14" s="697">
        <f t="shared" si="2"/>
        <v>0</v>
      </c>
      <c r="AV14" s="698">
        <f t="shared" si="2"/>
        <v>0</v>
      </c>
      <c r="AW14" s="697">
        <f t="shared" si="2"/>
        <v>0</v>
      </c>
      <c r="AX14" s="699">
        <f t="shared" si="2"/>
        <v>0</v>
      </c>
      <c r="AY14" s="700">
        <f t="shared" si="2"/>
        <v>0</v>
      </c>
      <c r="AZ14" s="697">
        <f t="shared" si="2"/>
        <v>0</v>
      </c>
      <c r="BA14" s="701">
        <f t="shared" si="2"/>
        <v>0</v>
      </c>
      <c r="BB14" s="697">
        <f t="shared" si="2"/>
        <v>0</v>
      </c>
      <c r="BC14" s="697">
        <f t="shared" si="2"/>
        <v>0</v>
      </c>
      <c r="BD14" s="698">
        <f t="shared" si="2"/>
        <v>0</v>
      </c>
      <c r="BE14" s="697">
        <f t="shared" si="2"/>
        <v>0</v>
      </c>
      <c r="BF14" s="699">
        <f t="shared" si="2"/>
        <v>0</v>
      </c>
      <c r="BG14" s="700">
        <f t="shared" si="2"/>
        <v>0</v>
      </c>
      <c r="BH14" s="697">
        <f t="shared" si="2"/>
        <v>0</v>
      </c>
      <c r="BI14" s="701">
        <f t="shared" si="2"/>
        <v>0</v>
      </c>
      <c r="BJ14" s="697">
        <f t="shared" si="2"/>
        <v>0</v>
      </c>
      <c r="BK14" s="697">
        <f t="shared" si="2"/>
        <v>0</v>
      </c>
      <c r="BL14" s="698">
        <f t="shared" si="2"/>
        <v>0</v>
      </c>
      <c r="BM14" s="697">
        <f t="shared" si="2"/>
        <v>0</v>
      </c>
      <c r="BN14" s="699">
        <f t="shared" si="2"/>
        <v>0</v>
      </c>
      <c r="BO14" s="700">
        <f t="shared" si="2"/>
        <v>0</v>
      </c>
      <c r="BP14" s="697">
        <f t="shared" si="2"/>
        <v>0</v>
      </c>
      <c r="BQ14" s="701">
        <f t="shared" si="2"/>
        <v>0</v>
      </c>
      <c r="BR14" s="697">
        <f t="shared" si="2"/>
        <v>0</v>
      </c>
      <c r="BS14" s="697">
        <f t="shared" si="2"/>
        <v>0</v>
      </c>
      <c r="BT14" s="698">
        <f t="shared" si="2"/>
        <v>0</v>
      </c>
      <c r="BU14" s="697">
        <f t="shared" si="2"/>
        <v>0</v>
      </c>
      <c r="BV14" s="699">
        <f t="shared" ref="BV14:CK14" si="3">IF(AND(BV12&gt;=$H$14,BV12&lt;$I$14),"*",0)</f>
        <v>0</v>
      </c>
      <c r="BW14" s="700">
        <f t="shared" si="3"/>
        <v>0</v>
      </c>
      <c r="BX14" s="697">
        <f t="shared" si="3"/>
        <v>0</v>
      </c>
      <c r="BY14" s="701">
        <f t="shared" si="3"/>
        <v>0</v>
      </c>
      <c r="BZ14" s="697">
        <f t="shared" si="3"/>
        <v>0</v>
      </c>
      <c r="CA14" s="697">
        <f t="shared" si="3"/>
        <v>0</v>
      </c>
      <c r="CB14" s="698">
        <f t="shared" si="3"/>
        <v>0</v>
      </c>
      <c r="CC14" s="697">
        <f t="shared" si="3"/>
        <v>0</v>
      </c>
      <c r="CD14" s="699">
        <f t="shared" si="3"/>
        <v>0</v>
      </c>
      <c r="CE14" s="700">
        <f t="shared" si="3"/>
        <v>0</v>
      </c>
      <c r="CF14" s="697">
        <f t="shared" si="3"/>
        <v>0</v>
      </c>
      <c r="CG14" s="701">
        <f t="shared" si="3"/>
        <v>0</v>
      </c>
      <c r="CH14" s="697">
        <f t="shared" si="3"/>
        <v>0</v>
      </c>
      <c r="CI14" s="697">
        <f t="shared" si="3"/>
        <v>0</v>
      </c>
      <c r="CJ14" s="503">
        <f t="shared" si="3"/>
        <v>0</v>
      </c>
      <c r="CK14" s="502">
        <f t="shared" si="3"/>
        <v>0</v>
      </c>
      <c r="CL14" s="1263">
        <f t="shared" ref="CL14:CL30" si="4">(80-COUNT(J14:CK14))/4</f>
        <v>5.25</v>
      </c>
      <c r="CM14" s="1264"/>
      <c r="CN14" s="1122">
        <f>IF(CL14=0,0,LOOKUP(CL14,ﾃﾞｰﾀ入力!$AR$13:'ﾃﾞｰﾀ入力'!$AR$34,ﾃﾞｰﾀ入力!$AS$13:'ﾃﾞｰﾀ入力'!$AS$34))</f>
        <v>5</v>
      </c>
      <c r="CO14" s="1122"/>
      <c r="CP14" s="279">
        <f t="shared" ref="CP14:CP30" si="5">IF(CN14&gt;8,CN14-8,0)</f>
        <v>0</v>
      </c>
      <c r="CQ14" s="279">
        <f t="shared" ref="CQ14:CQ30" si="6">IF(BZ14="*",(12-COUNT(BZ14:CK14))/4,0)</f>
        <v>0</v>
      </c>
      <c r="CR14" s="279">
        <f t="shared" ref="CR14:CR30" si="7">IF(CP14&gt;CQ14,CQ14,CP14)</f>
        <v>0</v>
      </c>
      <c r="CS14" s="280">
        <f t="shared" ref="CS14:CS30" ca="1" si="8">IF(CT14&gt;5000,CT14,CT14*CN14+(CT14*0.25*CP14)+(CT14*0.25*CQ14)+(CT14*CR14*0.5))</f>
        <v>6130</v>
      </c>
      <c r="CT14" s="281">
        <f ca="1">IF(F14=0,0,LOOKUP(F14,ﾃﾞｰﾀ入力!$C$3:'ﾃﾞｰﾀ入力'!$C$52,ﾃﾞｰﾀ入力!$E$3:'ﾃﾞｰﾀ入力'!$E$51))</f>
        <v>1226</v>
      </c>
      <c r="CU14" s="282">
        <f ca="1">CV14*CP14+(CV14*0.25*CR14)+(CV14*0.25*CS14)+(CV14*CT14*0.5)</f>
        <v>0</v>
      </c>
      <c r="CW14" s="69"/>
      <c r="CX14" s="69"/>
      <c r="CY14" s="69"/>
      <c r="CZ14" s="64"/>
      <c r="DA14" s="64"/>
      <c r="DB14" s="64"/>
    </row>
    <row r="15" spans="1:106" ht="22.5" customHeight="1">
      <c r="A15" s="219">
        <f t="shared" ref="A15:A46" si="9">A14+1</f>
        <v>2</v>
      </c>
      <c r="B15" s="269" t="str">
        <f>ｼﾌﾄ原本!C6</f>
        <v>S.S</v>
      </c>
      <c r="C15" s="270"/>
      <c r="D15" s="296">
        <f>IF(COUNTIF($F$14:$F$30,2),VLOOKUP(2,$F$14:$CS$30,88,FALSE),0)</f>
        <v>0</v>
      </c>
      <c r="E15" s="410">
        <f ca="1">IF(COUNTIF($F$14:$F$30,2),VLOOKUP(2,$F$14:$CU$30,94,FALSE),0)</f>
        <v>0</v>
      </c>
      <c r="F15" s="283">
        <v>6</v>
      </c>
      <c r="G15" s="284" t="str">
        <f ca="1">IF(F15=0,0,LOOKUP(F15,ﾃﾞｰﾀ入力!$C$3:'ﾃﾞｰﾀ入力'!$C$51,ﾃﾞｰﾀ入力!$D$3:'ﾃﾞｰﾀ入力'!$D$50))</f>
        <v>S.M</v>
      </c>
      <c r="H15" s="1069">
        <v>7.75</v>
      </c>
      <c r="I15" s="1070">
        <v>18</v>
      </c>
      <c r="J15" s="498">
        <f t="shared" ref="J15:AO15" si="10">IF(AND(J12&gt;=$H$15,J12&lt;$I$15),"*",0)</f>
        <v>0</v>
      </c>
      <c r="K15" s="694">
        <f t="shared" si="10"/>
        <v>0</v>
      </c>
      <c r="L15" s="702">
        <f t="shared" si="10"/>
        <v>0</v>
      </c>
      <c r="M15" s="703">
        <f t="shared" si="10"/>
        <v>0</v>
      </c>
      <c r="N15" s="662">
        <f t="shared" si="10"/>
        <v>0</v>
      </c>
      <c r="O15" s="662">
        <f t="shared" si="10"/>
        <v>0</v>
      </c>
      <c r="P15" s="704">
        <f t="shared" si="10"/>
        <v>0</v>
      </c>
      <c r="Q15" s="662">
        <f t="shared" si="10"/>
        <v>0</v>
      </c>
      <c r="R15" s="705">
        <f t="shared" si="10"/>
        <v>0</v>
      </c>
      <c r="S15" s="706">
        <f t="shared" si="10"/>
        <v>0</v>
      </c>
      <c r="T15" s="662">
        <f t="shared" si="10"/>
        <v>0</v>
      </c>
      <c r="U15" s="690" t="str">
        <f t="shared" si="10"/>
        <v>*</v>
      </c>
      <c r="V15" s="662" t="str">
        <f t="shared" si="10"/>
        <v>*</v>
      </c>
      <c r="W15" s="662" t="str">
        <f t="shared" si="10"/>
        <v>*</v>
      </c>
      <c r="X15" s="704" t="str">
        <f t="shared" si="10"/>
        <v>*</v>
      </c>
      <c r="Y15" s="662" t="str">
        <f t="shared" si="10"/>
        <v>*</v>
      </c>
      <c r="Z15" s="705" t="str">
        <f t="shared" si="10"/>
        <v>*</v>
      </c>
      <c r="AA15" s="706" t="str">
        <f t="shared" si="10"/>
        <v>*</v>
      </c>
      <c r="AB15" s="662" t="str">
        <f t="shared" si="10"/>
        <v>*</v>
      </c>
      <c r="AC15" s="690" t="str">
        <f t="shared" si="10"/>
        <v>*</v>
      </c>
      <c r="AD15" s="662" t="str">
        <f t="shared" si="10"/>
        <v>*</v>
      </c>
      <c r="AE15" s="1073" t="str">
        <f t="shared" si="10"/>
        <v>*</v>
      </c>
      <c r="AF15" s="1082" t="str">
        <f t="shared" si="10"/>
        <v>*</v>
      </c>
      <c r="AG15" s="1073" t="str">
        <f t="shared" si="10"/>
        <v>*</v>
      </c>
      <c r="AH15" s="1078" t="str">
        <f t="shared" si="10"/>
        <v>*</v>
      </c>
      <c r="AI15" s="1079" t="str">
        <f t="shared" si="10"/>
        <v>*</v>
      </c>
      <c r="AJ15" s="1077" t="str">
        <f t="shared" si="10"/>
        <v>*</v>
      </c>
      <c r="AK15" s="1080" t="str">
        <f t="shared" si="10"/>
        <v>*</v>
      </c>
      <c r="AL15" s="662" t="str">
        <f t="shared" si="10"/>
        <v>*</v>
      </c>
      <c r="AM15" s="662" t="str">
        <f t="shared" si="10"/>
        <v>*</v>
      </c>
      <c r="AN15" s="704" t="str">
        <f t="shared" si="10"/>
        <v>*</v>
      </c>
      <c r="AO15" s="662" t="str">
        <f t="shared" si="10"/>
        <v>*</v>
      </c>
      <c r="AP15" s="705" t="str">
        <f t="shared" ref="AP15:BU15" si="11">IF(AND(AP12&gt;=$H$15,AP12&lt;$I$15),"*",0)</f>
        <v>*</v>
      </c>
      <c r="AQ15" s="706" t="str">
        <f t="shared" si="11"/>
        <v>*</v>
      </c>
      <c r="AR15" s="662" t="str">
        <f t="shared" si="11"/>
        <v>*</v>
      </c>
      <c r="AS15" s="690" t="str">
        <f t="shared" si="11"/>
        <v>*</v>
      </c>
      <c r="AT15" s="662" t="str">
        <f t="shared" si="11"/>
        <v>*</v>
      </c>
      <c r="AU15" s="662" t="str">
        <f t="shared" si="11"/>
        <v>*</v>
      </c>
      <c r="AV15" s="704" t="str">
        <f t="shared" si="11"/>
        <v>*</v>
      </c>
      <c r="AW15" s="662" t="str">
        <f t="shared" si="11"/>
        <v>*</v>
      </c>
      <c r="AX15" s="705" t="str">
        <f t="shared" si="11"/>
        <v>*</v>
      </c>
      <c r="AY15" s="706" t="str">
        <f t="shared" si="11"/>
        <v>*</v>
      </c>
      <c r="AZ15" s="662" t="str">
        <f t="shared" si="11"/>
        <v>*</v>
      </c>
      <c r="BA15" s="690" t="str">
        <f t="shared" si="11"/>
        <v>*</v>
      </c>
      <c r="BB15" s="662" t="str">
        <f t="shared" si="11"/>
        <v>*</v>
      </c>
      <c r="BC15" s="662" t="str">
        <f t="shared" si="11"/>
        <v>*</v>
      </c>
      <c r="BD15" s="704" t="str">
        <f t="shared" si="11"/>
        <v>*</v>
      </c>
      <c r="BE15" s="662" t="str">
        <f t="shared" si="11"/>
        <v>*</v>
      </c>
      <c r="BF15" s="705" t="str">
        <f t="shared" si="11"/>
        <v>*</v>
      </c>
      <c r="BG15" s="706" t="str">
        <f t="shared" si="11"/>
        <v>*</v>
      </c>
      <c r="BH15" s="662" t="str">
        <f t="shared" si="11"/>
        <v>*</v>
      </c>
      <c r="BI15" s="690" t="str">
        <f t="shared" si="11"/>
        <v>*</v>
      </c>
      <c r="BJ15" s="662">
        <f t="shared" si="11"/>
        <v>0</v>
      </c>
      <c r="BK15" s="662">
        <f t="shared" si="11"/>
        <v>0</v>
      </c>
      <c r="BL15" s="704">
        <f t="shared" si="11"/>
        <v>0</v>
      </c>
      <c r="BM15" s="662">
        <f t="shared" si="11"/>
        <v>0</v>
      </c>
      <c r="BN15" s="705">
        <f t="shared" si="11"/>
        <v>0</v>
      </c>
      <c r="BO15" s="706">
        <f t="shared" si="11"/>
        <v>0</v>
      </c>
      <c r="BP15" s="662">
        <f t="shared" si="11"/>
        <v>0</v>
      </c>
      <c r="BQ15" s="690">
        <f t="shared" si="11"/>
        <v>0</v>
      </c>
      <c r="BR15" s="662">
        <f t="shared" si="11"/>
        <v>0</v>
      </c>
      <c r="BS15" s="662">
        <f t="shared" si="11"/>
        <v>0</v>
      </c>
      <c r="BT15" s="704">
        <f t="shared" si="11"/>
        <v>0</v>
      </c>
      <c r="BU15" s="662">
        <f t="shared" si="11"/>
        <v>0</v>
      </c>
      <c r="BV15" s="705">
        <f t="shared" ref="BV15:CK15" si="12">IF(AND(BV12&gt;=$H$15,BV12&lt;$I$15),"*",0)</f>
        <v>0</v>
      </c>
      <c r="BW15" s="706">
        <f t="shared" si="12"/>
        <v>0</v>
      </c>
      <c r="BX15" s="662">
        <f t="shared" si="12"/>
        <v>0</v>
      </c>
      <c r="BY15" s="690">
        <f t="shared" si="12"/>
        <v>0</v>
      </c>
      <c r="BZ15" s="662">
        <f t="shared" si="12"/>
        <v>0</v>
      </c>
      <c r="CA15" s="662">
        <f t="shared" si="12"/>
        <v>0</v>
      </c>
      <c r="CB15" s="704">
        <f t="shared" si="12"/>
        <v>0</v>
      </c>
      <c r="CC15" s="662">
        <f t="shared" si="12"/>
        <v>0</v>
      </c>
      <c r="CD15" s="705">
        <f t="shared" si="12"/>
        <v>0</v>
      </c>
      <c r="CE15" s="706">
        <f t="shared" si="12"/>
        <v>0</v>
      </c>
      <c r="CF15" s="662">
        <f t="shared" si="12"/>
        <v>0</v>
      </c>
      <c r="CG15" s="690">
        <f t="shared" si="12"/>
        <v>0</v>
      </c>
      <c r="CH15" s="662">
        <f t="shared" si="12"/>
        <v>0</v>
      </c>
      <c r="CI15" s="662">
        <f t="shared" si="12"/>
        <v>0</v>
      </c>
      <c r="CJ15" s="510">
        <f t="shared" si="12"/>
        <v>0</v>
      </c>
      <c r="CK15" s="509">
        <f t="shared" si="12"/>
        <v>0</v>
      </c>
      <c r="CL15" s="1128">
        <f t="shared" si="4"/>
        <v>10.25</v>
      </c>
      <c r="CM15" s="1129"/>
      <c r="CN15" s="1123">
        <f>IF(CL15=0,0,LOOKUP(CL15,ﾃﾞｰﾀ入力!$AR$13:'ﾃﾞｰﾀ入力'!$AR$34,ﾃﾞｰﾀ入力!$AS$13:'ﾃﾞｰﾀ入力'!$AS$34))</f>
        <v>9</v>
      </c>
      <c r="CO15" s="1123"/>
      <c r="CP15" s="294">
        <f t="shared" si="5"/>
        <v>1</v>
      </c>
      <c r="CQ15" s="294">
        <f t="shared" si="6"/>
        <v>0</v>
      </c>
      <c r="CR15" s="279">
        <f t="shared" si="7"/>
        <v>0</v>
      </c>
      <c r="CS15" s="295">
        <f t="shared" ca="1" si="8"/>
        <v>11507</v>
      </c>
      <c r="CT15" s="296">
        <f ca="1">IF(F15=0,0,LOOKUP(F15,ﾃﾞｰﾀ入力!$C$3:'ﾃﾞｰﾀ入力'!$C$52,ﾃﾞｰﾀ入力!$E$3:'ﾃﾞｰﾀ入力'!$E$51))</f>
        <v>1244</v>
      </c>
      <c r="CU15" s="297">
        <f t="shared" ref="CU15:CU30" ca="1" si="13">CV15*CP15+(CV15*0.25*CR15)+(CV15*0.25*CS15)+(CV15*CT15*0.5)</f>
        <v>0</v>
      </c>
      <c r="CW15" s="69"/>
      <c r="CX15" s="69"/>
      <c r="CY15" s="69"/>
      <c r="CZ15" s="64"/>
      <c r="DA15" s="64"/>
      <c r="DB15" s="64"/>
    </row>
    <row r="16" spans="1:106" ht="22.5" customHeight="1">
      <c r="A16" s="219">
        <f t="shared" si="9"/>
        <v>3</v>
      </c>
      <c r="B16" s="269" t="str">
        <f>ｼﾌﾄ原本!C7</f>
        <v>Y.I</v>
      </c>
      <c r="C16" s="270"/>
      <c r="D16" s="296">
        <f>IF(COUNTIF($F$14:$F$30,3),VLOOKUP(3,$F$14:$CS$30,92,FALSE),0)</f>
        <v>0</v>
      </c>
      <c r="E16" s="411">
        <f>IF(COUNTIF($F$14:$F$30,3),VLOOKUP(3,$F$14:$CU$30,94,FALSE),0)</f>
        <v>0</v>
      </c>
      <c r="F16" s="283">
        <v>1</v>
      </c>
      <c r="G16" s="284" t="str">
        <f ca="1">IF(F16=0,0,LOOKUP(F16,ﾃﾞｰﾀ入力!$C$3:'ﾃﾞｰﾀ入力'!$C$51,ﾃﾞｰﾀ入力!$D$3:'ﾃﾞｰﾀ入力'!$D$50))</f>
        <v>K.M</v>
      </c>
      <c r="H16" s="1069">
        <v>7.75</v>
      </c>
      <c r="I16" s="1070">
        <v>18</v>
      </c>
      <c r="J16" s="498">
        <f t="shared" ref="J16:AO16" si="14">IF(AND(J12&gt;=$H$16,J12&lt;$I$16),"*",0)</f>
        <v>0</v>
      </c>
      <c r="K16" s="694">
        <f t="shared" si="14"/>
        <v>0</v>
      </c>
      <c r="L16" s="702">
        <f t="shared" si="14"/>
        <v>0</v>
      </c>
      <c r="M16" s="703">
        <f t="shared" si="14"/>
        <v>0</v>
      </c>
      <c r="N16" s="662">
        <f t="shared" si="14"/>
        <v>0</v>
      </c>
      <c r="O16" s="662">
        <f t="shared" si="14"/>
        <v>0</v>
      </c>
      <c r="P16" s="704">
        <f t="shared" si="14"/>
        <v>0</v>
      </c>
      <c r="Q16" s="662">
        <f t="shared" si="14"/>
        <v>0</v>
      </c>
      <c r="R16" s="705">
        <f t="shared" si="14"/>
        <v>0</v>
      </c>
      <c r="S16" s="706">
        <f t="shared" si="14"/>
        <v>0</v>
      </c>
      <c r="T16" s="662">
        <f t="shared" si="14"/>
        <v>0</v>
      </c>
      <c r="U16" s="690" t="str">
        <f t="shared" si="14"/>
        <v>*</v>
      </c>
      <c r="V16" s="662" t="str">
        <f t="shared" si="14"/>
        <v>*</v>
      </c>
      <c r="W16" s="662" t="str">
        <f t="shared" si="14"/>
        <v>*</v>
      </c>
      <c r="X16" s="704" t="str">
        <f t="shared" si="14"/>
        <v>*</v>
      </c>
      <c r="Y16" s="662" t="str">
        <f t="shared" si="14"/>
        <v>*</v>
      </c>
      <c r="Z16" s="705" t="str">
        <f t="shared" si="14"/>
        <v>*</v>
      </c>
      <c r="AA16" s="706" t="str">
        <f t="shared" si="14"/>
        <v>*</v>
      </c>
      <c r="AB16" s="662" t="str">
        <f t="shared" si="14"/>
        <v>*</v>
      </c>
      <c r="AC16" s="690" t="str">
        <f t="shared" si="14"/>
        <v>*</v>
      </c>
      <c r="AD16" s="662" t="str">
        <f t="shared" si="14"/>
        <v>*</v>
      </c>
      <c r="AE16" s="662" t="str">
        <f t="shared" si="14"/>
        <v>*</v>
      </c>
      <c r="AF16" s="704" t="str">
        <f t="shared" si="14"/>
        <v>*</v>
      </c>
      <c r="AG16" s="662" t="str">
        <f t="shared" si="14"/>
        <v>*</v>
      </c>
      <c r="AH16" s="705" t="str">
        <f t="shared" si="14"/>
        <v>*</v>
      </c>
      <c r="AI16" s="706" t="str">
        <f t="shared" si="14"/>
        <v>*</v>
      </c>
      <c r="AJ16" s="662" t="str">
        <f t="shared" si="14"/>
        <v>*</v>
      </c>
      <c r="AK16" s="690" t="str">
        <f t="shared" si="14"/>
        <v>*</v>
      </c>
      <c r="AL16" s="1077" t="str">
        <f t="shared" si="14"/>
        <v>*</v>
      </c>
      <c r="AM16" s="1077" t="str">
        <f t="shared" si="14"/>
        <v>*</v>
      </c>
      <c r="AN16" s="1076" t="str">
        <f t="shared" si="14"/>
        <v>*</v>
      </c>
      <c r="AO16" s="1077" t="str">
        <f t="shared" si="14"/>
        <v>*</v>
      </c>
      <c r="AP16" s="705" t="str">
        <f t="shared" ref="AP16:BU16" si="15">IF(AND(AP12&gt;=$H$16,AP12&lt;$I$16),"*",0)</f>
        <v>*</v>
      </c>
      <c r="AQ16" s="706" t="str">
        <f t="shared" si="15"/>
        <v>*</v>
      </c>
      <c r="AR16" s="662" t="str">
        <f t="shared" si="15"/>
        <v>*</v>
      </c>
      <c r="AS16" s="690" t="str">
        <f t="shared" si="15"/>
        <v>*</v>
      </c>
      <c r="AT16" s="662" t="str">
        <f t="shared" si="15"/>
        <v>*</v>
      </c>
      <c r="AU16" s="662" t="str">
        <f t="shared" si="15"/>
        <v>*</v>
      </c>
      <c r="AV16" s="704" t="str">
        <f t="shared" si="15"/>
        <v>*</v>
      </c>
      <c r="AW16" s="662" t="str">
        <f t="shared" si="15"/>
        <v>*</v>
      </c>
      <c r="AX16" s="705" t="str">
        <f t="shared" si="15"/>
        <v>*</v>
      </c>
      <c r="AY16" s="706" t="str">
        <f t="shared" si="15"/>
        <v>*</v>
      </c>
      <c r="AZ16" s="662" t="str">
        <f t="shared" si="15"/>
        <v>*</v>
      </c>
      <c r="BA16" s="690" t="str">
        <f t="shared" si="15"/>
        <v>*</v>
      </c>
      <c r="BB16" s="662" t="str">
        <f t="shared" si="15"/>
        <v>*</v>
      </c>
      <c r="BC16" s="662" t="str">
        <f t="shared" si="15"/>
        <v>*</v>
      </c>
      <c r="BD16" s="704" t="str">
        <f t="shared" si="15"/>
        <v>*</v>
      </c>
      <c r="BE16" s="662" t="str">
        <f t="shared" si="15"/>
        <v>*</v>
      </c>
      <c r="BF16" s="705" t="str">
        <f t="shared" si="15"/>
        <v>*</v>
      </c>
      <c r="BG16" s="706" t="str">
        <f t="shared" si="15"/>
        <v>*</v>
      </c>
      <c r="BH16" s="662" t="str">
        <f t="shared" si="15"/>
        <v>*</v>
      </c>
      <c r="BI16" s="690" t="str">
        <f t="shared" si="15"/>
        <v>*</v>
      </c>
      <c r="BJ16" s="662">
        <f t="shared" si="15"/>
        <v>0</v>
      </c>
      <c r="BK16" s="662">
        <f t="shared" si="15"/>
        <v>0</v>
      </c>
      <c r="BL16" s="704">
        <f t="shared" si="15"/>
        <v>0</v>
      </c>
      <c r="BM16" s="662">
        <f t="shared" si="15"/>
        <v>0</v>
      </c>
      <c r="BN16" s="705">
        <f t="shared" si="15"/>
        <v>0</v>
      </c>
      <c r="BO16" s="706">
        <f t="shared" si="15"/>
        <v>0</v>
      </c>
      <c r="BP16" s="662">
        <f t="shared" si="15"/>
        <v>0</v>
      </c>
      <c r="BQ16" s="690">
        <f t="shared" si="15"/>
        <v>0</v>
      </c>
      <c r="BR16" s="662">
        <f t="shared" si="15"/>
        <v>0</v>
      </c>
      <c r="BS16" s="662">
        <f t="shared" si="15"/>
        <v>0</v>
      </c>
      <c r="BT16" s="704">
        <f t="shared" si="15"/>
        <v>0</v>
      </c>
      <c r="BU16" s="662">
        <f t="shared" si="15"/>
        <v>0</v>
      </c>
      <c r="BV16" s="705">
        <f t="shared" ref="BV16:CK16" si="16">IF(AND(BV12&gt;=$H$16,BV12&lt;$I$16),"*",0)</f>
        <v>0</v>
      </c>
      <c r="BW16" s="706">
        <f t="shared" si="16"/>
        <v>0</v>
      </c>
      <c r="BX16" s="662">
        <f t="shared" si="16"/>
        <v>0</v>
      </c>
      <c r="BY16" s="690">
        <f t="shared" si="16"/>
        <v>0</v>
      </c>
      <c r="BZ16" s="662">
        <f t="shared" si="16"/>
        <v>0</v>
      </c>
      <c r="CA16" s="662">
        <f t="shared" si="16"/>
        <v>0</v>
      </c>
      <c r="CB16" s="704">
        <f t="shared" si="16"/>
        <v>0</v>
      </c>
      <c r="CC16" s="662">
        <f t="shared" si="16"/>
        <v>0</v>
      </c>
      <c r="CD16" s="705">
        <f t="shared" si="16"/>
        <v>0</v>
      </c>
      <c r="CE16" s="706">
        <f t="shared" si="16"/>
        <v>0</v>
      </c>
      <c r="CF16" s="662">
        <f t="shared" si="16"/>
        <v>0</v>
      </c>
      <c r="CG16" s="690">
        <f t="shared" si="16"/>
        <v>0</v>
      </c>
      <c r="CH16" s="662">
        <f t="shared" si="16"/>
        <v>0</v>
      </c>
      <c r="CI16" s="662">
        <f t="shared" si="16"/>
        <v>0</v>
      </c>
      <c r="CJ16" s="510">
        <f t="shared" si="16"/>
        <v>0</v>
      </c>
      <c r="CK16" s="509">
        <f t="shared" si="16"/>
        <v>0</v>
      </c>
      <c r="CL16" s="1128">
        <f t="shared" si="4"/>
        <v>10.25</v>
      </c>
      <c r="CM16" s="1129"/>
      <c r="CN16" s="1123">
        <f>IF(CL16=0,0,LOOKUP(CL16,ﾃﾞｰﾀ入力!$AR$13:'ﾃﾞｰﾀ入力'!$AR$34,ﾃﾞｰﾀ入力!$AS$13:'ﾃﾞｰﾀ入力'!$AS$34))</f>
        <v>9</v>
      </c>
      <c r="CO16" s="1123"/>
      <c r="CP16" s="294">
        <f t="shared" si="5"/>
        <v>1</v>
      </c>
      <c r="CQ16" s="294">
        <f t="shared" si="6"/>
        <v>0</v>
      </c>
      <c r="CR16" s="279">
        <f t="shared" si="7"/>
        <v>0</v>
      </c>
      <c r="CS16" s="295">
        <f t="shared" ca="1" si="8"/>
        <v>18500</v>
      </c>
      <c r="CT16" s="296">
        <f ca="1">IF(F16=0,0,LOOKUP(F16,ﾃﾞｰﾀ入力!$C$3:'ﾃﾞｰﾀ入力'!$C$52,ﾃﾞｰﾀ入力!$E$3:'ﾃﾞｰﾀ入力'!$E$51))</f>
        <v>2000</v>
      </c>
      <c r="CU16" s="297">
        <f t="shared" ca="1" si="13"/>
        <v>0</v>
      </c>
      <c r="CW16" s="69"/>
      <c r="CX16" s="69"/>
      <c r="CY16" s="69"/>
      <c r="CZ16" s="64"/>
      <c r="DA16" s="64"/>
      <c r="DB16" s="64"/>
    </row>
    <row r="17" spans="1:106" ht="22.5" customHeight="1">
      <c r="A17" s="219">
        <f t="shared" si="9"/>
        <v>4</v>
      </c>
      <c r="B17" s="269" t="str">
        <f>ｼﾌﾄ原本!C8</f>
        <v>I.Y</v>
      </c>
      <c r="C17" s="270"/>
      <c r="D17" s="296">
        <f>IF(COUNTIF($F$14:$F$30,4),VLOOKUP(4,$F$14:$CS$30,92,FALSE),0)</f>
        <v>0</v>
      </c>
      <c r="E17" s="411">
        <f>IF(COUNTIF($F$14:$F$30,4),VLOOKUP(4,$F$14:$CU$30,94,FALSE),0)</f>
        <v>0</v>
      </c>
      <c r="F17" s="283">
        <v>7</v>
      </c>
      <c r="G17" s="284" t="str">
        <f ca="1">IF(F17=0,0,LOOKUP(F17,ﾃﾞｰﾀ入力!$C$3:'ﾃﾞｰﾀ入力'!$C$51,ﾃﾞｰﾀ入力!$D$3:'ﾃﾞｰﾀ入力'!$D$50))</f>
        <v>N.D</v>
      </c>
      <c r="H17" s="1069">
        <v>10</v>
      </c>
      <c r="I17" s="1070">
        <v>17</v>
      </c>
      <c r="J17" s="498">
        <f t="shared" ref="J17:AO17" si="17">IF(AND(J12&gt;=$H$17,J12&lt;$I$17),"*",0)</f>
        <v>0</v>
      </c>
      <c r="K17" s="694">
        <f t="shared" si="17"/>
        <v>0</v>
      </c>
      <c r="L17" s="702">
        <f t="shared" si="17"/>
        <v>0</v>
      </c>
      <c r="M17" s="703">
        <f t="shared" si="17"/>
        <v>0</v>
      </c>
      <c r="N17" s="662">
        <f t="shared" si="17"/>
        <v>0</v>
      </c>
      <c r="O17" s="662">
        <f t="shared" si="17"/>
        <v>0</v>
      </c>
      <c r="P17" s="704">
        <f t="shared" si="17"/>
        <v>0</v>
      </c>
      <c r="Q17" s="662">
        <f t="shared" si="17"/>
        <v>0</v>
      </c>
      <c r="R17" s="705">
        <f t="shared" si="17"/>
        <v>0</v>
      </c>
      <c r="S17" s="706">
        <f t="shared" si="17"/>
        <v>0</v>
      </c>
      <c r="T17" s="662">
        <f t="shared" si="17"/>
        <v>0</v>
      </c>
      <c r="U17" s="690">
        <f t="shared" si="17"/>
        <v>0</v>
      </c>
      <c r="V17" s="662">
        <f t="shared" si="17"/>
        <v>0</v>
      </c>
      <c r="W17" s="662">
        <f t="shared" si="17"/>
        <v>0</v>
      </c>
      <c r="X17" s="704">
        <f t="shared" si="17"/>
        <v>0</v>
      </c>
      <c r="Y17" s="662">
        <f t="shared" si="17"/>
        <v>0</v>
      </c>
      <c r="Z17" s="705">
        <f t="shared" si="17"/>
        <v>0</v>
      </c>
      <c r="AA17" s="706">
        <f t="shared" si="17"/>
        <v>0</v>
      </c>
      <c r="AB17" s="662">
        <f t="shared" si="17"/>
        <v>0</v>
      </c>
      <c r="AC17" s="690">
        <f t="shared" si="17"/>
        <v>0</v>
      </c>
      <c r="AD17" s="662" t="str">
        <f t="shared" si="17"/>
        <v>*</v>
      </c>
      <c r="AE17" s="662" t="str">
        <f t="shared" si="17"/>
        <v>*</v>
      </c>
      <c r="AF17" s="704" t="str">
        <f t="shared" si="17"/>
        <v>*</v>
      </c>
      <c r="AG17" s="662" t="str">
        <f t="shared" si="17"/>
        <v>*</v>
      </c>
      <c r="AH17" s="705" t="str">
        <f t="shared" si="17"/>
        <v>*</v>
      </c>
      <c r="AI17" s="706" t="str">
        <f t="shared" si="17"/>
        <v>*</v>
      </c>
      <c r="AJ17" s="662" t="str">
        <f t="shared" si="17"/>
        <v>*</v>
      </c>
      <c r="AK17" s="690" t="str">
        <f t="shared" si="17"/>
        <v>*</v>
      </c>
      <c r="AL17" s="662" t="str">
        <f t="shared" si="17"/>
        <v>*</v>
      </c>
      <c r="AM17" s="662" t="str">
        <f t="shared" si="17"/>
        <v>*</v>
      </c>
      <c r="AN17" s="704" t="str">
        <f t="shared" si="17"/>
        <v>*</v>
      </c>
      <c r="AO17" s="662" t="str">
        <f t="shared" si="17"/>
        <v>*</v>
      </c>
      <c r="AP17" s="705" t="str">
        <f t="shared" ref="AP17:BU17" si="18">IF(AND(AP12&gt;=$H$17,AP12&lt;$I$17),"*",0)</f>
        <v>*</v>
      </c>
      <c r="AQ17" s="706" t="str">
        <f t="shared" si="18"/>
        <v>*</v>
      </c>
      <c r="AR17" s="662" t="str">
        <f t="shared" si="18"/>
        <v>*</v>
      </c>
      <c r="AS17" s="690" t="str">
        <f t="shared" si="18"/>
        <v>*</v>
      </c>
      <c r="AT17" s="1077" t="str">
        <f t="shared" si="18"/>
        <v>*</v>
      </c>
      <c r="AU17" s="1077" t="str">
        <f t="shared" si="18"/>
        <v>*</v>
      </c>
      <c r="AV17" s="1076" t="str">
        <f t="shared" si="18"/>
        <v>*</v>
      </c>
      <c r="AW17" s="662" t="str">
        <f t="shared" si="18"/>
        <v>*</v>
      </c>
      <c r="AX17" s="705" t="str">
        <f t="shared" si="18"/>
        <v>*</v>
      </c>
      <c r="AY17" s="706" t="str">
        <f t="shared" si="18"/>
        <v>*</v>
      </c>
      <c r="AZ17" s="662" t="str">
        <f t="shared" si="18"/>
        <v>*</v>
      </c>
      <c r="BA17" s="690" t="str">
        <f t="shared" si="18"/>
        <v>*</v>
      </c>
      <c r="BB17" s="662" t="str">
        <f t="shared" si="18"/>
        <v>*</v>
      </c>
      <c r="BC17" s="662" t="str">
        <f t="shared" si="18"/>
        <v>*</v>
      </c>
      <c r="BD17" s="704" t="str">
        <f t="shared" si="18"/>
        <v>*</v>
      </c>
      <c r="BE17" s="662" t="str">
        <f t="shared" si="18"/>
        <v>*</v>
      </c>
      <c r="BF17" s="705">
        <f t="shared" si="18"/>
        <v>0</v>
      </c>
      <c r="BG17" s="706">
        <f t="shared" si="18"/>
        <v>0</v>
      </c>
      <c r="BH17" s="662">
        <f t="shared" si="18"/>
        <v>0</v>
      </c>
      <c r="BI17" s="690">
        <f t="shared" si="18"/>
        <v>0</v>
      </c>
      <c r="BJ17" s="662">
        <f t="shared" si="18"/>
        <v>0</v>
      </c>
      <c r="BK17" s="662">
        <f t="shared" si="18"/>
        <v>0</v>
      </c>
      <c r="BL17" s="704">
        <f t="shared" si="18"/>
        <v>0</v>
      </c>
      <c r="BM17" s="662">
        <f t="shared" si="18"/>
        <v>0</v>
      </c>
      <c r="BN17" s="705">
        <f t="shared" si="18"/>
        <v>0</v>
      </c>
      <c r="BO17" s="706">
        <f t="shared" si="18"/>
        <v>0</v>
      </c>
      <c r="BP17" s="662">
        <f t="shared" si="18"/>
        <v>0</v>
      </c>
      <c r="BQ17" s="690">
        <f t="shared" si="18"/>
        <v>0</v>
      </c>
      <c r="BR17" s="662">
        <f t="shared" si="18"/>
        <v>0</v>
      </c>
      <c r="BS17" s="662">
        <f t="shared" si="18"/>
        <v>0</v>
      </c>
      <c r="BT17" s="704">
        <f t="shared" si="18"/>
        <v>0</v>
      </c>
      <c r="BU17" s="662">
        <f t="shared" si="18"/>
        <v>0</v>
      </c>
      <c r="BV17" s="705">
        <f t="shared" ref="BV17:CK17" si="19">IF(AND(BV12&gt;=$H$17,BV12&lt;$I$17),"*",0)</f>
        <v>0</v>
      </c>
      <c r="BW17" s="706">
        <f t="shared" si="19"/>
        <v>0</v>
      </c>
      <c r="BX17" s="662">
        <f t="shared" si="19"/>
        <v>0</v>
      </c>
      <c r="BY17" s="690">
        <f t="shared" si="19"/>
        <v>0</v>
      </c>
      <c r="BZ17" s="662">
        <f t="shared" si="19"/>
        <v>0</v>
      </c>
      <c r="CA17" s="662">
        <f t="shared" si="19"/>
        <v>0</v>
      </c>
      <c r="CB17" s="704">
        <f t="shared" si="19"/>
        <v>0</v>
      </c>
      <c r="CC17" s="662">
        <f t="shared" si="19"/>
        <v>0</v>
      </c>
      <c r="CD17" s="705">
        <f t="shared" si="19"/>
        <v>0</v>
      </c>
      <c r="CE17" s="706">
        <f t="shared" si="19"/>
        <v>0</v>
      </c>
      <c r="CF17" s="662">
        <f t="shared" si="19"/>
        <v>0</v>
      </c>
      <c r="CG17" s="690">
        <f t="shared" si="19"/>
        <v>0</v>
      </c>
      <c r="CH17" s="662">
        <f t="shared" si="19"/>
        <v>0</v>
      </c>
      <c r="CI17" s="662">
        <f t="shared" si="19"/>
        <v>0</v>
      </c>
      <c r="CJ17" s="510">
        <f t="shared" si="19"/>
        <v>0</v>
      </c>
      <c r="CK17" s="509">
        <f t="shared" si="19"/>
        <v>0</v>
      </c>
      <c r="CL17" s="1128">
        <f t="shared" si="4"/>
        <v>7</v>
      </c>
      <c r="CM17" s="1129"/>
      <c r="CN17" s="1123">
        <f>IF(CL17=0,0,LOOKUP(CL17,ﾃﾞｰﾀ入力!$AR$13:'ﾃﾞｰﾀ入力'!$AR$34,ﾃﾞｰﾀ入力!$AS$13:'ﾃﾞｰﾀ入力'!$AS$34))</f>
        <v>6.25</v>
      </c>
      <c r="CO17" s="1123"/>
      <c r="CP17" s="294">
        <f t="shared" si="5"/>
        <v>0</v>
      </c>
      <c r="CQ17" s="294">
        <f t="shared" si="6"/>
        <v>0</v>
      </c>
      <c r="CR17" s="279">
        <f t="shared" si="7"/>
        <v>0</v>
      </c>
      <c r="CS17" s="295">
        <f t="shared" ca="1" si="8"/>
        <v>7662.5</v>
      </c>
      <c r="CT17" s="296">
        <f ca="1">IF(F17=0,0,LOOKUP(F17,ﾃﾞｰﾀ入力!$C$3:'ﾃﾞｰﾀ入力'!$C$52,ﾃﾞｰﾀ入力!$E$3:'ﾃﾞｰﾀ入力'!$E$51))</f>
        <v>1226</v>
      </c>
      <c r="CU17" s="297">
        <f t="shared" ca="1" si="13"/>
        <v>0</v>
      </c>
      <c r="CW17" s="69"/>
      <c r="CX17" s="69"/>
      <c r="CY17" s="69"/>
      <c r="CZ17" s="64"/>
      <c r="DA17" s="64"/>
      <c r="DB17" s="64"/>
    </row>
    <row r="18" spans="1:106" ht="22.5" customHeight="1">
      <c r="A18" s="219">
        <f t="shared" si="9"/>
        <v>5</v>
      </c>
      <c r="B18" s="269" t="str">
        <f>ｼﾌﾄ原本!C9</f>
        <v>S.S</v>
      </c>
      <c r="C18" s="270"/>
      <c r="D18" s="296">
        <f>IF(COUNTIF($F$14:$F$30,5),VLOOKUP(5,$F$14:$CS$30,92,FALSE),0)</f>
        <v>0</v>
      </c>
      <c r="E18" s="411">
        <f>IF(COUNTIF($F$14:$F$30,5),VLOOKUP(5,$F$14:$CU$30,94,FALSE),0)</f>
        <v>0</v>
      </c>
      <c r="F18" s="283">
        <v>2</v>
      </c>
      <c r="G18" s="284" t="str">
        <f ca="1">IF(F18=0,0,LOOKUP(F18,ﾃﾞｰﾀ入力!$C$3:'ﾃﾞｰﾀ入力'!$C$51,ﾃﾞｰﾀ入力!$D$3:'ﾃﾞｰﾀ入力'!$D$50))</f>
        <v>S.S</v>
      </c>
      <c r="H18" s="1069">
        <v>12</v>
      </c>
      <c r="I18" s="1070">
        <v>21.5</v>
      </c>
      <c r="J18" s="498">
        <f t="shared" ref="J18:AO18" si="20">IF(AND(J12&gt;=$H$18,J12&lt;$I$18),"*",0)</f>
        <v>0</v>
      </c>
      <c r="K18" s="694">
        <f t="shared" si="20"/>
        <v>0</v>
      </c>
      <c r="L18" s="702">
        <f t="shared" si="20"/>
        <v>0</v>
      </c>
      <c r="M18" s="703">
        <f t="shared" si="20"/>
        <v>0</v>
      </c>
      <c r="N18" s="662">
        <f t="shared" si="20"/>
        <v>0</v>
      </c>
      <c r="O18" s="662">
        <f t="shared" si="20"/>
        <v>0</v>
      </c>
      <c r="P18" s="704">
        <f t="shared" si="20"/>
        <v>0</v>
      </c>
      <c r="Q18" s="662">
        <f t="shared" si="20"/>
        <v>0</v>
      </c>
      <c r="R18" s="705">
        <f t="shared" si="20"/>
        <v>0</v>
      </c>
      <c r="S18" s="706">
        <f t="shared" si="20"/>
        <v>0</v>
      </c>
      <c r="T18" s="662">
        <f t="shared" si="20"/>
        <v>0</v>
      </c>
      <c r="U18" s="690">
        <f t="shared" si="20"/>
        <v>0</v>
      </c>
      <c r="V18" s="662">
        <f t="shared" si="20"/>
        <v>0</v>
      </c>
      <c r="W18" s="662">
        <f t="shared" si="20"/>
        <v>0</v>
      </c>
      <c r="X18" s="704">
        <f t="shared" si="20"/>
        <v>0</v>
      </c>
      <c r="Y18" s="662">
        <f t="shared" si="20"/>
        <v>0</v>
      </c>
      <c r="Z18" s="705">
        <f t="shared" si="20"/>
        <v>0</v>
      </c>
      <c r="AA18" s="706">
        <f t="shared" si="20"/>
        <v>0</v>
      </c>
      <c r="AB18" s="662">
        <f t="shared" si="20"/>
        <v>0</v>
      </c>
      <c r="AC18" s="690">
        <f t="shared" si="20"/>
        <v>0</v>
      </c>
      <c r="AD18" s="662">
        <f t="shared" si="20"/>
        <v>0</v>
      </c>
      <c r="AE18" s="662">
        <f t="shared" si="20"/>
        <v>0</v>
      </c>
      <c r="AF18" s="704">
        <f t="shared" si="20"/>
        <v>0</v>
      </c>
      <c r="AG18" s="662">
        <f t="shared" si="20"/>
        <v>0</v>
      </c>
      <c r="AH18" s="705">
        <f t="shared" si="20"/>
        <v>0</v>
      </c>
      <c r="AI18" s="706">
        <f t="shared" si="20"/>
        <v>0</v>
      </c>
      <c r="AJ18" s="662">
        <f t="shared" si="20"/>
        <v>0</v>
      </c>
      <c r="AK18" s="690">
        <f t="shared" si="20"/>
        <v>0</v>
      </c>
      <c r="AL18" s="662" t="str">
        <f t="shared" si="20"/>
        <v>*</v>
      </c>
      <c r="AM18" s="662" t="str">
        <f t="shared" si="20"/>
        <v>*</v>
      </c>
      <c r="AN18" s="704" t="str">
        <f t="shared" si="20"/>
        <v>*</v>
      </c>
      <c r="AO18" s="662" t="str">
        <f t="shared" si="20"/>
        <v>*</v>
      </c>
      <c r="AP18" s="705" t="str">
        <f t="shared" ref="AP18:BU18" si="21">IF(AND(AP12&gt;=$H$18,AP12&lt;$I$18),"*",0)</f>
        <v>*</v>
      </c>
      <c r="AQ18" s="706" t="str">
        <f t="shared" si="21"/>
        <v>*</v>
      </c>
      <c r="AR18" s="662" t="str">
        <f t="shared" si="21"/>
        <v>*</v>
      </c>
      <c r="AS18" s="690" t="str">
        <f t="shared" si="21"/>
        <v>*</v>
      </c>
      <c r="AT18" s="662" t="str">
        <f t="shared" si="21"/>
        <v>*</v>
      </c>
      <c r="AU18" s="662" t="str">
        <f t="shared" si="21"/>
        <v>*</v>
      </c>
      <c r="AV18" s="704" t="str">
        <f t="shared" si="21"/>
        <v>*</v>
      </c>
      <c r="AW18" s="662" t="str">
        <f t="shared" si="21"/>
        <v>*</v>
      </c>
      <c r="AX18" s="705" t="str">
        <f t="shared" si="21"/>
        <v>*</v>
      </c>
      <c r="AY18" s="706" t="str">
        <f t="shared" si="21"/>
        <v>*</v>
      </c>
      <c r="AZ18" s="662" t="str">
        <f t="shared" si="21"/>
        <v>*</v>
      </c>
      <c r="BA18" s="690" t="str">
        <f t="shared" si="21"/>
        <v>*</v>
      </c>
      <c r="BB18" s="1077" t="str">
        <f t="shared" si="21"/>
        <v>*</v>
      </c>
      <c r="BC18" s="1077" t="str">
        <f t="shared" si="21"/>
        <v>*</v>
      </c>
      <c r="BD18" s="1076" t="str">
        <f t="shared" si="21"/>
        <v>*</v>
      </c>
      <c r="BE18" s="1077" t="str">
        <f t="shared" si="21"/>
        <v>*</v>
      </c>
      <c r="BF18" s="705" t="str">
        <f t="shared" si="21"/>
        <v>*</v>
      </c>
      <c r="BG18" s="706" t="str">
        <f t="shared" si="21"/>
        <v>*</v>
      </c>
      <c r="BH18" s="662" t="str">
        <f t="shared" si="21"/>
        <v>*</v>
      </c>
      <c r="BI18" s="690" t="str">
        <f t="shared" si="21"/>
        <v>*</v>
      </c>
      <c r="BJ18" s="662" t="str">
        <f t="shared" si="21"/>
        <v>*</v>
      </c>
      <c r="BK18" s="662" t="str">
        <f t="shared" si="21"/>
        <v>*</v>
      </c>
      <c r="BL18" s="704" t="str">
        <f t="shared" si="21"/>
        <v>*</v>
      </c>
      <c r="BM18" s="662" t="str">
        <f t="shared" si="21"/>
        <v>*</v>
      </c>
      <c r="BN18" s="705" t="str">
        <f t="shared" si="21"/>
        <v>*</v>
      </c>
      <c r="BO18" s="706" t="str">
        <f t="shared" si="21"/>
        <v>*</v>
      </c>
      <c r="BP18" s="662" t="str">
        <f t="shared" si="21"/>
        <v>*</v>
      </c>
      <c r="BQ18" s="690" t="str">
        <f t="shared" si="21"/>
        <v>*</v>
      </c>
      <c r="BR18" s="662" t="str">
        <f t="shared" si="21"/>
        <v>*</v>
      </c>
      <c r="BS18" s="662" t="str">
        <f t="shared" si="21"/>
        <v>*</v>
      </c>
      <c r="BT18" s="704" t="str">
        <f t="shared" si="21"/>
        <v>*</v>
      </c>
      <c r="BU18" s="662" t="str">
        <f t="shared" si="21"/>
        <v>*</v>
      </c>
      <c r="BV18" s="705" t="str">
        <f t="shared" ref="BV18:CK18" si="22">IF(AND(BV12&gt;=$H$18,BV12&lt;$I$18),"*",0)</f>
        <v>*</v>
      </c>
      <c r="BW18" s="706" t="str">
        <f t="shared" si="22"/>
        <v>*</v>
      </c>
      <c r="BX18" s="662">
        <f t="shared" si="22"/>
        <v>0</v>
      </c>
      <c r="BY18" s="690">
        <f t="shared" si="22"/>
        <v>0</v>
      </c>
      <c r="BZ18" s="662">
        <f t="shared" si="22"/>
        <v>0</v>
      </c>
      <c r="CA18" s="662">
        <f t="shared" si="22"/>
        <v>0</v>
      </c>
      <c r="CB18" s="704">
        <f t="shared" si="22"/>
        <v>0</v>
      </c>
      <c r="CC18" s="662">
        <f t="shared" si="22"/>
        <v>0</v>
      </c>
      <c r="CD18" s="705">
        <f t="shared" si="22"/>
        <v>0</v>
      </c>
      <c r="CE18" s="706">
        <f t="shared" si="22"/>
        <v>0</v>
      </c>
      <c r="CF18" s="662">
        <f t="shared" si="22"/>
        <v>0</v>
      </c>
      <c r="CG18" s="690">
        <f t="shared" si="22"/>
        <v>0</v>
      </c>
      <c r="CH18" s="662">
        <f t="shared" si="22"/>
        <v>0</v>
      </c>
      <c r="CI18" s="662">
        <f t="shared" si="22"/>
        <v>0</v>
      </c>
      <c r="CJ18" s="510">
        <f t="shared" si="22"/>
        <v>0</v>
      </c>
      <c r="CK18" s="509">
        <f t="shared" si="22"/>
        <v>0</v>
      </c>
      <c r="CL18" s="1128">
        <f t="shared" si="4"/>
        <v>9.5</v>
      </c>
      <c r="CM18" s="1129"/>
      <c r="CN18" s="1123">
        <f>IF(CL18=0,0,LOOKUP(CL18,ﾃﾞｰﾀ入力!$AR$13:'ﾃﾞｰﾀ入力'!$AR$34,ﾃﾞｰﾀ入力!$AS$13:'ﾃﾞｰﾀ入力'!$AS$34))</f>
        <v>8.5</v>
      </c>
      <c r="CO18" s="1123"/>
      <c r="CP18" s="294">
        <f t="shared" si="5"/>
        <v>0.5</v>
      </c>
      <c r="CQ18" s="294">
        <f t="shared" si="6"/>
        <v>0</v>
      </c>
      <c r="CR18" s="279">
        <f t="shared" si="7"/>
        <v>0</v>
      </c>
      <c r="CS18" s="295">
        <f t="shared" ca="1" si="8"/>
        <v>12937.5</v>
      </c>
      <c r="CT18" s="296">
        <f ca="1">IF(F18=0,0,LOOKUP(F18,ﾃﾞｰﾀ入力!$C$3:'ﾃﾞｰﾀ入力'!$C$52,ﾃﾞｰﾀ入力!$E$3:'ﾃﾞｰﾀ入力'!$E$51))</f>
        <v>1500</v>
      </c>
      <c r="CU18" s="297">
        <f t="shared" ca="1" si="13"/>
        <v>0</v>
      </c>
      <c r="CW18" s="69"/>
      <c r="CX18" s="69"/>
      <c r="CY18" s="69"/>
      <c r="CZ18" s="64"/>
      <c r="DA18" s="64"/>
      <c r="DB18" s="64"/>
    </row>
    <row r="19" spans="1:106" ht="22.5" customHeight="1">
      <c r="A19" s="219">
        <f t="shared" si="9"/>
        <v>6</v>
      </c>
      <c r="B19" s="269" t="str">
        <f>ｼﾌﾄ原本!C10</f>
        <v>S.M</v>
      </c>
      <c r="C19" s="270"/>
      <c r="D19" s="296">
        <f ca="1">IF(COUNTIF(F14:F30,6),VLOOKUP(6,$F$14:$CS$30,92,FALSE),0)</f>
        <v>11507</v>
      </c>
      <c r="E19" s="411">
        <f ca="1">IF(COUNTIF($F$14:$F$30,6),VLOOKUP(6,$F$14:$CU$30,94,FALSE),0)</f>
        <v>0</v>
      </c>
      <c r="F19" s="283">
        <v>9</v>
      </c>
      <c r="G19" s="284" t="str">
        <f ca="1">IF(F19=0,0,LOOKUP(F19,ﾃﾞｰﾀ入力!$C$3:'ﾃﾞｰﾀ入力'!$C$51,ﾃﾞｰﾀ入力!$D$3:'ﾃﾞｰﾀ入力'!$D$50))</f>
        <v>H.S</v>
      </c>
      <c r="H19" s="1069">
        <v>14</v>
      </c>
      <c r="I19" s="1070">
        <v>22.75</v>
      </c>
      <c r="J19" s="498">
        <f t="shared" ref="J19:AO19" si="23">IF(AND(J12&gt;=$H$19,J12&lt;$I$19),"*",0)</f>
        <v>0</v>
      </c>
      <c r="K19" s="694">
        <f t="shared" si="23"/>
        <v>0</v>
      </c>
      <c r="L19" s="702">
        <f t="shared" si="23"/>
        <v>0</v>
      </c>
      <c r="M19" s="703">
        <f t="shared" si="23"/>
        <v>0</v>
      </c>
      <c r="N19" s="662">
        <f t="shared" si="23"/>
        <v>0</v>
      </c>
      <c r="O19" s="662">
        <f t="shared" si="23"/>
        <v>0</v>
      </c>
      <c r="P19" s="704">
        <f t="shared" si="23"/>
        <v>0</v>
      </c>
      <c r="Q19" s="662">
        <f t="shared" si="23"/>
        <v>0</v>
      </c>
      <c r="R19" s="705">
        <f t="shared" si="23"/>
        <v>0</v>
      </c>
      <c r="S19" s="706">
        <f t="shared" si="23"/>
        <v>0</v>
      </c>
      <c r="T19" s="662">
        <f t="shared" si="23"/>
        <v>0</v>
      </c>
      <c r="U19" s="690">
        <f t="shared" si="23"/>
        <v>0</v>
      </c>
      <c r="V19" s="662">
        <f t="shared" si="23"/>
        <v>0</v>
      </c>
      <c r="W19" s="662">
        <f t="shared" si="23"/>
        <v>0</v>
      </c>
      <c r="X19" s="704">
        <f t="shared" si="23"/>
        <v>0</v>
      </c>
      <c r="Y19" s="662">
        <f t="shared" si="23"/>
        <v>0</v>
      </c>
      <c r="Z19" s="705">
        <f t="shared" si="23"/>
        <v>0</v>
      </c>
      <c r="AA19" s="706">
        <f t="shared" si="23"/>
        <v>0</v>
      </c>
      <c r="AB19" s="662">
        <f t="shared" si="23"/>
        <v>0</v>
      </c>
      <c r="AC19" s="690">
        <f t="shared" si="23"/>
        <v>0</v>
      </c>
      <c r="AD19" s="662">
        <f t="shared" si="23"/>
        <v>0</v>
      </c>
      <c r="AE19" s="662">
        <f t="shared" si="23"/>
        <v>0</v>
      </c>
      <c r="AF19" s="704">
        <f t="shared" si="23"/>
        <v>0</v>
      </c>
      <c r="AG19" s="662">
        <f t="shared" si="23"/>
        <v>0</v>
      </c>
      <c r="AH19" s="705">
        <f t="shared" si="23"/>
        <v>0</v>
      </c>
      <c r="AI19" s="706">
        <f t="shared" si="23"/>
        <v>0</v>
      </c>
      <c r="AJ19" s="662">
        <f t="shared" si="23"/>
        <v>0</v>
      </c>
      <c r="AK19" s="690">
        <f t="shared" si="23"/>
        <v>0</v>
      </c>
      <c r="AL19" s="662">
        <f t="shared" si="23"/>
        <v>0</v>
      </c>
      <c r="AM19" s="662">
        <f t="shared" si="23"/>
        <v>0</v>
      </c>
      <c r="AN19" s="704">
        <f t="shared" si="23"/>
        <v>0</v>
      </c>
      <c r="AO19" s="662">
        <f t="shared" si="23"/>
        <v>0</v>
      </c>
      <c r="AP19" s="705">
        <f t="shared" ref="AP19:BU19" si="24">IF(AND(AP12&gt;=$H$19,AP12&lt;$I$19),"*",0)</f>
        <v>0</v>
      </c>
      <c r="AQ19" s="706">
        <f t="shared" si="24"/>
        <v>0</v>
      </c>
      <c r="AR19" s="662">
        <f t="shared" si="24"/>
        <v>0</v>
      </c>
      <c r="AS19" s="690">
        <f t="shared" si="24"/>
        <v>0</v>
      </c>
      <c r="AT19" s="662" t="str">
        <f t="shared" si="24"/>
        <v>*</v>
      </c>
      <c r="AU19" s="662" t="str">
        <f t="shared" si="24"/>
        <v>*</v>
      </c>
      <c r="AV19" s="704" t="str">
        <f t="shared" si="24"/>
        <v>*</v>
      </c>
      <c r="AW19" s="662" t="str">
        <f t="shared" si="24"/>
        <v>*</v>
      </c>
      <c r="AX19" s="705" t="str">
        <f t="shared" si="24"/>
        <v>*</v>
      </c>
      <c r="AY19" s="706" t="str">
        <f t="shared" si="24"/>
        <v>*</v>
      </c>
      <c r="AZ19" s="662" t="str">
        <f t="shared" si="24"/>
        <v>*</v>
      </c>
      <c r="BA19" s="690" t="str">
        <f t="shared" si="24"/>
        <v>*</v>
      </c>
      <c r="BB19" s="662" t="str">
        <f t="shared" si="24"/>
        <v>*</v>
      </c>
      <c r="BC19" s="662" t="str">
        <f t="shared" si="24"/>
        <v>*</v>
      </c>
      <c r="BD19" s="704" t="str">
        <f t="shared" si="24"/>
        <v>*</v>
      </c>
      <c r="BE19" s="662" t="str">
        <f t="shared" si="24"/>
        <v>*</v>
      </c>
      <c r="BF19" s="1078" t="str">
        <f t="shared" si="24"/>
        <v>*</v>
      </c>
      <c r="BG19" s="1079" t="str">
        <f t="shared" si="24"/>
        <v>*</v>
      </c>
      <c r="BH19" s="1077" t="str">
        <f t="shared" si="24"/>
        <v>*</v>
      </c>
      <c r="BI19" s="1080" t="str">
        <f t="shared" si="24"/>
        <v>*</v>
      </c>
      <c r="BJ19" s="662" t="str">
        <f t="shared" si="24"/>
        <v>*</v>
      </c>
      <c r="BK19" s="662" t="str">
        <f t="shared" si="24"/>
        <v>*</v>
      </c>
      <c r="BL19" s="704" t="str">
        <f t="shared" si="24"/>
        <v>*</v>
      </c>
      <c r="BM19" s="662" t="str">
        <f t="shared" si="24"/>
        <v>*</v>
      </c>
      <c r="BN19" s="705" t="str">
        <f t="shared" si="24"/>
        <v>*</v>
      </c>
      <c r="BO19" s="706" t="str">
        <f t="shared" si="24"/>
        <v>*</v>
      </c>
      <c r="BP19" s="662" t="str">
        <f t="shared" si="24"/>
        <v>*</v>
      </c>
      <c r="BQ19" s="690" t="str">
        <f t="shared" si="24"/>
        <v>*</v>
      </c>
      <c r="BR19" s="662" t="str">
        <f t="shared" si="24"/>
        <v>*</v>
      </c>
      <c r="BS19" s="662" t="str">
        <f t="shared" si="24"/>
        <v>*</v>
      </c>
      <c r="BT19" s="704" t="str">
        <f t="shared" si="24"/>
        <v>*</v>
      </c>
      <c r="BU19" s="662" t="str">
        <f t="shared" si="24"/>
        <v>*</v>
      </c>
      <c r="BV19" s="705" t="str">
        <f t="shared" ref="BV19:CK19" si="25">IF(AND(BV12&gt;=$H$19,BV12&lt;$I$19),"*",0)</f>
        <v>*</v>
      </c>
      <c r="BW19" s="706" t="str">
        <f t="shared" si="25"/>
        <v>*</v>
      </c>
      <c r="BX19" s="662" t="str">
        <f t="shared" si="25"/>
        <v>*</v>
      </c>
      <c r="BY19" s="690" t="str">
        <f t="shared" si="25"/>
        <v>*</v>
      </c>
      <c r="BZ19" s="662" t="str">
        <f t="shared" si="25"/>
        <v>*</v>
      </c>
      <c r="CA19" s="662" t="str">
        <f t="shared" si="25"/>
        <v>*</v>
      </c>
      <c r="CB19" s="704" t="str">
        <f t="shared" si="25"/>
        <v>*</v>
      </c>
      <c r="CC19" s="662">
        <f t="shared" si="25"/>
        <v>0</v>
      </c>
      <c r="CD19" s="705">
        <f t="shared" si="25"/>
        <v>0</v>
      </c>
      <c r="CE19" s="706">
        <f t="shared" si="25"/>
        <v>0</v>
      </c>
      <c r="CF19" s="662">
        <f t="shared" si="25"/>
        <v>0</v>
      </c>
      <c r="CG19" s="690">
        <f t="shared" si="25"/>
        <v>0</v>
      </c>
      <c r="CH19" s="662">
        <f t="shared" si="25"/>
        <v>0</v>
      </c>
      <c r="CI19" s="662">
        <f t="shared" si="25"/>
        <v>0</v>
      </c>
      <c r="CJ19" s="510">
        <f t="shared" si="25"/>
        <v>0</v>
      </c>
      <c r="CK19" s="509">
        <f t="shared" si="25"/>
        <v>0</v>
      </c>
      <c r="CL19" s="1128">
        <f t="shared" si="4"/>
        <v>8.75</v>
      </c>
      <c r="CM19" s="1129"/>
      <c r="CN19" s="1123">
        <f>IF(CL19=0,0,LOOKUP(CL19,ﾃﾞｰﾀ入力!$AR$13:'ﾃﾞｰﾀ入力'!$AR$34,ﾃﾞｰﾀ入力!$AS$13:'ﾃﾞｰﾀ入力'!$AS$34))</f>
        <v>7.5</v>
      </c>
      <c r="CO19" s="1123"/>
      <c r="CP19" s="294">
        <f t="shared" si="5"/>
        <v>0</v>
      </c>
      <c r="CQ19" s="294">
        <f t="shared" si="6"/>
        <v>0.75</v>
      </c>
      <c r="CR19" s="279">
        <f t="shared" si="7"/>
        <v>0</v>
      </c>
      <c r="CS19" s="295">
        <f t="shared" ca="1" si="8"/>
        <v>9594</v>
      </c>
      <c r="CT19" s="296">
        <f ca="1">IF(F19=0,0,LOOKUP(F19,ﾃﾞｰﾀ入力!$C$3:'ﾃﾞｰﾀ入力'!$C$52,ﾃﾞｰﾀ入力!$E$3:'ﾃﾞｰﾀ入力'!$E$51))</f>
        <v>1248</v>
      </c>
      <c r="CU19" s="297">
        <f t="shared" ca="1" si="13"/>
        <v>0</v>
      </c>
      <c r="CW19" s="69"/>
      <c r="CX19" s="69"/>
      <c r="CY19" s="69"/>
      <c r="CZ19" s="64"/>
      <c r="DA19" s="64"/>
      <c r="DB19" s="64"/>
    </row>
    <row r="20" spans="1:106" ht="22.5" customHeight="1">
      <c r="A20" s="219">
        <f t="shared" si="9"/>
        <v>7</v>
      </c>
      <c r="B20" s="269" t="str">
        <f>ｼﾌﾄ原本!C11</f>
        <v>N.D</v>
      </c>
      <c r="C20" s="270"/>
      <c r="D20" s="296">
        <f ca="1">IF(COUNTIF($F$14:$F$30,7),VLOOKUP(7,$F$14:$CS$30,92,FALSE),0)</f>
        <v>7662.5</v>
      </c>
      <c r="E20" s="411">
        <f ca="1">IF(COUNTIF($F$14:$F$30,7),VLOOKUP(7,$F$14:$CU$30,94,FALSE),0)</f>
        <v>0</v>
      </c>
      <c r="F20" s="283">
        <v>14</v>
      </c>
      <c r="G20" s="284" t="str">
        <f ca="1">IF(F20=0,0,LOOKUP(F20,ﾃﾞｰﾀ入力!$C$3:'ﾃﾞｰﾀ入力'!$C$51,ﾃﾞｰﾀ入力!$D$3:'ﾃﾞｰﾀ入力'!$D$50))</f>
        <v>I.N</v>
      </c>
      <c r="H20" s="1069">
        <v>10</v>
      </c>
      <c r="I20" s="1070">
        <v>18</v>
      </c>
      <c r="J20" s="498">
        <f t="shared" ref="J20:AO20" si="26">IF(AND(J12&gt;=$H$20,J12&lt;$I$20),"*",0)</f>
        <v>0</v>
      </c>
      <c r="K20" s="694">
        <f t="shared" si="26"/>
        <v>0</v>
      </c>
      <c r="L20" s="702">
        <f t="shared" si="26"/>
        <v>0</v>
      </c>
      <c r="M20" s="703">
        <f t="shared" si="26"/>
        <v>0</v>
      </c>
      <c r="N20" s="662">
        <f t="shared" si="26"/>
        <v>0</v>
      </c>
      <c r="O20" s="662">
        <f t="shared" si="26"/>
        <v>0</v>
      </c>
      <c r="P20" s="704">
        <f t="shared" si="26"/>
        <v>0</v>
      </c>
      <c r="Q20" s="662">
        <f t="shared" si="26"/>
        <v>0</v>
      </c>
      <c r="R20" s="705">
        <f t="shared" si="26"/>
        <v>0</v>
      </c>
      <c r="S20" s="706">
        <f t="shared" si="26"/>
        <v>0</v>
      </c>
      <c r="T20" s="662">
        <f t="shared" si="26"/>
        <v>0</v>
      </c>
      <c r="U20" s="690">
        <f t="shared" si="26"/>
        <v>0</v>
      </c>
      <c r="V20" s="662">
        <f t="shared" si="26"/>
        <v>0</v>
      </c>
      <c r="W20" s="662">
        <f t="shared" si="26"/>
        <v>0</v>
      </c>
      <c r="X20" s="704">
        <f t="shared" si="26"/>
        <v>0</v>
      </c>
      <c r="Y20" s="662">
        <f t="shared" si="26"/>
        <v>0</v>
      </c>
      <c r="Z20" s="705">
        <f t="shared" si="26"/>
        <v>0</v>
      </c>
      <c r="AA20" s="706">
        <f t="shared" si="26"/>
        <v>0</v>
      </c>
      <c r="AB20" s="662">
        <f t="shared" si="26"/>
        <v>0</v>
      </c>
      <c r="AC20" s="690">
        <f t="shared" si="26"/>
        <v>0</v>
      </c>
      <c r="AD20" s="662" t="str">
        <f t="shared" si="26"/>
        <v>*</v>
      </c>
      <c r="AE20" s="662" t="str">
        <f t="shared" si="26"/>
        <v>*</v>
      </c>
      <c r="AF20" s="704" t="str">
        <f t="shared" si="26"/>
        <v>*</v>
      </c>
      <c r="AG20" s="662" t="str">
        <f t="shared" si="26"/>
        <v>*</v>
      </c>
      <c r="AH20" s="705" t="str">
        <f t="shared" si="26"/>
        <v>*</v>
      </c>
      <c r="AI20" s="706" t="str">
        <f t="shared" si="26"/>
        <v>*</v>
      </c>
      <c r="AJ20" s="662" t="str">
        <f t="shared" si="26"/>
        <v>*</v>
      </c>
      <c r="AK20" s="690" t="str">
        <f t="shared" si="26"/>
        <v>*</v>
      </c>
      <c r="AL20" s="662" t="str">
        <f t="shared" si="26"/>
        <v>*</v>
      </c>
      <c r="AM20" s="662" t="str">
        <f t="shared" si="26"/>
        <v>*</v>
      </c>
      <c r="AN20" s="704" t="str">
        <f t="shared" si="26"/>
        <v>*</v>
      </c>
      <c r="AO20" s="662" t="str">
        <f t="shared" si="26"/>
        <v>*</v>
      </c>
      <c r="AP20" s="705" t="str">
        <f t="shared" ref="AP20:BU20" si="27">IF(AND(AP12&gt;=$H$20,AP12&lt;$I$20),"*",0)</f>
        <v>*</v>
      </c>
      <c r="AQ20" s="706" t="str">
        <f t="shared" si="27"/>
        <v>*</v>
      </c>
      <c r="AR20" s="662" t="str">
        <f t="shared" si="27"/>
        <v>*</v>
      </c>
      <c r="AS20" s="690" t="str">
        <f t="shared" si="27"/>
        <v>*</v>
      </c>
      <c r="AT20" s="662" t="str">
        <f t="shared" si="27"/>
        <v>*</v>
      </c>
      <c r="AU20" s="662" t="str">
        <f t="shared" si="27"/>
        <v>*</v>
      </c>
      <c r="AV20" s="704" t="str">
        <f t="shared" si="27"/>
        <v>*</v>
      </c>
      <c r="AW20" s="662" t="str">
        <f t="shared" si="27"/>
        <v>*</v>
      </c>
      <c r="AX20" s="1078" t="str">
        <f t="shared" si="27"/>
        <v>*</v>
      </c>
      <c r="AY20" s="1079" t="str">
        <f t="shared" si="27"/>
        <v>*</v>
      </c>
      <c r="AZ20" s="1077" t="str">
        <f t="shared" si="27"/>
        <v>*</v>
      </c>
      <c r="BA20" s="690" t="str">
        <f t="shared" si="27"/>
        <v>*</v>
      </c>
      <c r="BB20" s="662" t="str">
        <f t="shared" si="27"/>
        <v>*</v>
      </c>
      <c r="BC20" s="662" t="str">
        <f t="shared" si="27"/>
        <v>*</v>
      </c>
      <c r="BD20" s="704" t="str">
        <f t="shared" si="27"/>
        <v>*</v>
      </c>
      <c r="BE20" s="662" t="str">
        <f t="shared" si="27"/>
        <v>*</v>
      </c>
      <c r="BF20" s="705" t="str">
        <f t="shared" si="27"/>
        <v>*</v>
      </c>
      <c r="BG20" s="706" t="str">
        <f t="shared" si="27"/>
        <v>*</v>
      </c>
      <c r="BH20" s="662" t="str">
        <f t="shared" si="27"/>
        <v>*</v>
      </c>
      <c r="BI20" s="690" t="str">
        <f t="shared" si="27"/>
        <v>*</v>
      </c>
      <c r="BJ20" s="662">
        <f t="shared" si="27"/>
        <v>0</v>
      </c>
      <c r="BK20" s="662">
        <f t="shared" si="27"/>
        <v>0</v>
      </c>
      <c r="BL20" s="704">
        <f t="shared" si="27"/>
        <v>0</v>
      </c>
      <c r="BM20" s="662">
        <f t="shared" si="27"/>
        <v>0</v>
      </c>
      <c r="BN20" s="705">
        <f t="shared" si="27"/>
        <v>0</v>
      </c>
      <c r="BO20" s="706">
        <f t="shared" si="27"/>
        <v>0</v>
      </c>
      <c r="BP20" s="662">
        <f t="shared" si="27"/>
        <v>0</v>
      </c>
      <c r="BQ20" s="690">
        <f t="shared" si="27"/>
        <v>0</v>
      </c>
      <c r="BR20" s="662">
        <f t="shared" si="27"/>
        <v>0</v>
      </c>
      <c r="BS20" s="662">
        <f t="shared" si="27"/>
        <v>0</v>
      </c>
      <c r="BT20" s="704">
        <f t="shared" si="27"/>
        <v>0</v>
      </c>
      <c r="BU20" s="662">
        <f t="shared" si="27"/>
        <v>0</v>
      </c>
      <c r="BV20" s="705">
        <f t="shared" ref="BV20:CK20" si="28">IF(AND(BV12&gt;=$H$20,BV12&lt;$I$20),"*",0)</f>
        <v>0</v>
      </c>
      <c r="BW20" s="706">
        <f t="shared" si="28"/>
        <v>0</v>
      </c>
      <c r="BX20" s="662">
        <f t="shared" si="28"/>
        <v>0</v>
      </c>
      <c r="BY20" s="690">
        <f t="shared" si="28"/>
        <v>0</v>
      </c>
      <c r="BZ20" s="662">
        <f t="shared" si="28"/>
        <v>0</v>
      </c>
      <c r="CA20" s="662">
        <f t="shared" si="28"/>
        <v>0</v>
      </c>
      <c r="CB20" s="704">
        <f t="shared" si="28"/>
        <v>0</v>
      </c>
      <c r="CC20" s="662">
        <f t="shared" si="28"/>
        <v>0</v>
      </c>
      <c r="CD20" s="705">
        <f t="shared" si="28"/>
        <v>0</v>
      </c>
      <c r="CE20" s="706">
        <f t="shared" si="28"/>
        <v>0</v>
      </c>
      <c r="CF20" s="662">
        <f t="shared" si="28"/>
        <v>0</v>
      </c>
      <c r="CG20" s="690">
        <f t="shared" si="28"/>
        <v>0</v>
      </c>
      <c r="CH20" s="662">
        <f t="shared" si="28"/>
        <v>0</v>
      </c>
      <c r="CI20" s="662">
        <f t="shared" si="28"/>
        <v>0</v>
      </c>
      <c r="CJ20" s="510">
        <f t="shared" si="28"/>
        <v>0</v>
      </c>
      <c r="CK20" s="509">
        <f t="shared" si="28"/>
        <v>0</v>
      </c>
      <c r="CL20" s="1128">
        <f t="shared" si="4"/>
        <v>8</v>
      </c>
      <c r="CM20" s="1129"/>
      <c r="CN20" s="1123">
        <f>IF(CL20=0,0,LOOKUP(CL20,ﾃﾞｰﾀ入力!$AR$13:'ﾃﾞｰﾀ入力'!$AR$34,ﾃﾞｰﾀ入力!$AS$13:'ﾃﾞｰﾀ入力'!$AS$34))</f>
        <v>7.25</v>
      </c>
      <c r="CO20" s="1123"/>
      <c r="CP20" s="294">
        <f t="shared" si="5"/>
        <v>0</v>
      </c>
      <c r="CQ20" s="294">
        <f t="shared" si="6"/>
        <v>0</v>
      </c>
      <c r="CR20" s="279">
        <f t="shared" si="7"/>
        <v>0</v>
      </c>
      <c r="CS20" s="295">
        <f t="shared" ca="1" si="8"/>
        <v>8888.5</v>
      </c>
      <c r="CT20" s="296">
        <f ca="1">IF(F20=0,0,LOOKUP(F20,ﾃﾞｰﾀ入力!$C$3:'ﾃﾞｰﾀ入力'!$C$52,ﾃﾞｰﾀ入力!$E$3:'ﾃﾞｰﾀ入力'!$E$51))</f>
        <v>1226</v>
      </c>
      <c r="CU20" s="297">
        <f t="shared" ca="1" si="13"/>
        <v>0</v>
      </c>
      <c r="CW20" s="69"/>
      <c r="CX20" s="69"/>
      <c r="CY20" s="69"/>
      <c r="CZ20" s="64"/>
      <c r="DA20" s="64"/>
      <c r="DB20" s="64"/>
    </row>
    <row r="21" spans="1:106" ht="22.5" customHeight="1">
      <c r="A21" s="219">
        <f t="shared" si="9"/>
        <v>8</v>
      </c>
      <c r="B21" s="269" t="str">
        <f>ｼﾌﾄ原本!C12</f>
        <v>M.K</v>
      </c>
      <c r="C21" s="270"/>
      <c r="D21" s="296">
        <f ca="1">IF(COUNTIF($F$14:$F$30,8),VLOOKUP(8,$F$14:$CS$30,92,FALSE),0)</f>
        <v>6130</v>
      </c>
      <c r="E21" s="411">
        <f ca="1">IF(COUNTIF($F$14:$F$30,8),VLOOKUP(8,$F$14:$CU$30,94,FALSE),0)</f>
        <v>0</v>
      </c>
      <c r="F21" s="283">
        <v>16</v>
      </c>
      <c r="G21" s="284" t="str">
        <f ca="1">IF(F21=0,0,LOOKUP(F21,ﾃﾞｰﾀ入力!$C$3:'ﾃﾞｰﾀ入力'!$C$51,ﾃﾞｰﾀ入力!$D$3:'ﾃﾞｰﾀ入力'!$D$50))</f>
        <v>Y.Y</v>
      </c>
      <c r="H21" s="1069">
        <v>18</v>
      </c>
      <c r="I21" s="1070">
        <v>22.75</v>
      </c>
      <c r="J21" s="498">
        <f t="shared" ref="J21:AO21" si="29">IF(AND(J12&gt;=$H$21,J12&lt;$I$21),"*",0)</f>
        <v>0</v>
      </c>
      <c r="K21" s="694">
        <f t="shared" si="29"/>
        <v>0</v>
      </c>
      <c r="L21" s="702">
        <f t="shared" si="29"/>
        <v>0</v>
      </c>
      <c r="M21" s="703">
        <f t="shared" si="29"/>
        <v>0</v>
      </c>
      <c r="N21" s="662">
        <f t="shared" si="29"/>
        <v>0</v>
      </c>
      <c r="O21" s="662">
        <f t="shared" si="29"/>
        <v>0</v>
      </c>
      <c r="P21" s="704">
        <f t="shared" si="29"/>
        <v>0</v>
      </c>
      <c r="Q21" s="662">
        <f t="shared" si="29"/>
        <v>0</v>
      </c>
      <c r="R21" s="705">
        <f t="shared" si="29"/>
        <v>0</v>
      </c>
      <c r="S21" s="706">
        <f t="shared" si="29"/>
        <v>0</v>
      </c>
      <c r="T21" s="662">
        <f t="shared" si="29"/>
        <v>0</v>
      </c>
      <c r="U21" s="690">
        <f t="shared" si="29"/>
        <v>0</v>
      </c>
      <c r="V21" s="662">
        <f t="shared" si="29"/>
        <v>0</v>
      </c>
      <c r="W21" s="662">
        <f t="shared" si="29"/>
        <v>0</v>
      </c>
      <c r="X21" s="704">
        <f t="shared" si="29"/>
        <v>0</v>
      </c>
      <c r="Y21" s="662">
        <f t="shared" si="29"/>
        <v>0</v>
      </c>
      <c r="Z21" s="705">
        <f t="shared" si="29"/>
        <v>0</v>
      </c>
      <c r="AA21" s="706">
        <f t="shared" si="29"/>
        <v>0</v>
      </c>
      <c r="AB21" s="662">
        <f t="shared" si="29"/>
        <v>0</v>
      </c>
      <c r="AC21" s="690">
        <f t="shared" si="29"/>
        <v>0</v>
      </c>
      <c r="AD21" s="662">
        <f t="shared" si="29"/>
        <v>0</v>
      </c>
      <c r="AE21" s="662">
        <f t="shared" si="29"/>
        <v>0</v>
      </c>
      <c r="AF21" s="704">
        <f t="shared" si="29"/>
        <v>0</v>
      </c>
      <c r="AG21" s="662">
        <f t="shared" si="29"/>
        <v>0</v>
      </c>
      <c r="AH21" s="705">
        <f t="shared" si="29"/>
        <v>0</v>
      </c>
      <c r="AI21" s="706">
        <f t="shared" si="29"/>
        <v>0</v>
      </c>
      <c r="AJ21" s="662">
        <f t="shared" si="29"/>
        <v>0</v>
      </c>
      <c r="AK21" s="690">
        <f t="shared" si="29"/>
        <v>0</v>
      </c>
      <c r="AL21" s="662">
        <f t="shared" si="29"/>
        <v>0</v>
      </c>
      <c r="AM21" s="662">
        <f t="shared" si="29"/>
        <v>0</v>
      </c>
      <c r="AN21" s="704">
        <f t="shared" si="29"/>
        <v>0</v>
      </c>
      <c r="AO21" s="662">
        <f t="shared" si="29"/>
        <v>0</v>
      </c>
      <c r="AP21" s="705">
        <f t="shared" ref="AP21:BU21" si="30">IF(AND(AP12&gt;=$H$21,AP12&lt;$I$21),"*",0)</f>
        <v>0</v>
      </c>
      <c r="AQ21" s="706">
        <f t="shared" si="30"/>
        <v>0</v>
      </c>
      <c r="AR21" s="662">
        <f t="shared" si="30"/>
        <v>0</v>
      </c>
      <c r="AS21" s="690">
        <f t="shared" si="30"/>
        <v>0</v>
      </c>
      <c r="AT21" s="662">
        <f t="shared" si="30"/>
        <v>0</v>
      </c>
      <c r="AU21" s="662">
        <f t="shared" si="30"/>
        <v>0</v>
      </c>
      <c r="AV21" s="704">
        <f t="shared" si="30"/>
        <v>0</v>
      </c>
      <c r="AW21" s="662">
        <f t="shared" si="30"/>
        <v>0</v>
      </c>
      <c r="AX21" s="705">
        <f t="shared" si="30"/>
        <v>0</v>
      </c>
      <c r="AY21" s="706">
        <f t="shared" si="30"/>
        <v>0</v>
      </c>
      <c r="AZ21" s="662">
        <f t="shared" si="30"/>
        <v>0</v>
      </c>
      <c r="BA21" s="690">
        <f t="shared" si="30"/>
        <v>0</v>
      </c>
      <c r="BB21" s="662">
        <f t="shared" si="30"/>
        <v>0</v>
      </c>
      <c r="BC21" s="662">
        <f t="shared" si="30"/>
        <v>0</v>
      </c>
      <c r="BD21" s="704">
        <f t="shared" si="30"/>
        <v>0</v>
      </c>
      <c r="BE21" s="662">
        <f t="shared" si="30"/>
        <v>0</v>
      </c>
      <c r="BF21" s="705">
        <f t="shared" si="30"/>
        <v>0</v>
      </c>
      <c r="BG21" s="706">
        <f t="shared" si="30"/>
        <v>0</v>
      </c>
      <c r="BH21" s="662">
        <f t="shared" si="30"/>
        <v>0</v>
      </c>
      <c r="BI21" s="690">
        <f t="shared" si="30"/>
        <v>0</v>
      </c>
      <c r="BJ21" s="662" t="str">
        <f t="shared" si="30"/>
        <v>*</v>
      </c>
      <c r="BK21" s="662" t="str">
        <f t="shared" si="30"/>
        <v>*</v>
      </c>
      <c r="BL21" s="704" t="str">
        <f t="shared" si="30"/>
        <v>*</v>
      </c>
      <c r="BM21" s="662" t="str">
        <f t="shared" si="30"/>
        <v>*</v>
      </c>
      <c r="BN21" s="705" t="str">
        <f t="shared" si="30"/>
        <v>*</v>
      </c>
      <c r="BO21" s="706" t="str">
        <f t="shared" si="30"/>
        <v>*</v>
      </c>
      <c r="BP21" s="662" t="str">
        <f t="shared" si="30"/>
        <v>*</v>
      </c>
      <c r="BQ21" s="690" t="str">
        <f t="shared" si="30"/>
        <v>*</v>
      </c>
      <c r="BR21" s="662" t="str">
        <f t="shared" si="30"/>
        <v>*</v>
      </c>
      <c r="BS21" s="662" t="str">
        <f t="shared" si="30"/>
        <v>*</v>
      </c>
      <c r="BT21" s="704" t="str">
        <f t="shared" si="30"/>
        <v>*</v>
      </c>
      <c r="BU21" s="662" t="str">
        <f t="shared" si="30"/>
        <v>*</v>
      </c>
      <c r="BV21" s="705" t="str">
        <f t="shared" ref="BV21:CK21" si="31">IF(AND(BV12&gt;=$H$21,BV12&lt;$I$21),"*",0)</f>
        <v>*</v>
      </c>
      <c r="BW21" s="706" t="str">
        <f t="shared" si="31"/>
        <v>*</v>
      </c>
      <c r="BX21" s="662" t="str">
        <f t="shared" si="31"/>
        <v>*</v>
      </c>
      <c r="BY21" s="690" t="str">
        <f t="shared" si="31"/>
        <v>*</v>
      </c>
      <c r="BZ21" s="662" t="str">
        <f t="shared" si="31"/>
        <v>*</v>
      </c>
      <c r="CA21" s="662" t="str">
        <f t="shared" si="31"/>
        <v>*</v>
      </c>
      <c r="CB21" s="704" t="str">
        <f t="shared" si="31"/>
        <v>*</v>
      </c>
      <c r="CC21" s="662">
        <f t="shared" si="31"/>
        <v>0</v>
      </c>
      <c r="CD21" s="705">
        <f t="shared" si="31"/>
        <v>0</v>
      </c>
      <c r="CE21" s="706">
        <f t="shared" si="31"/>
        <v>0</v>
      </c>
      <c r="CF21" s="662">
        <f t="shared" si="31"/>
        <v>0</v>
      </c>
      <c r="CG21" s="690">
        <f t="shared" si="31"/>
        <v>0</v>
      </c>
      <c r="CH21" s="662">
        <f t="shared" si="31"/>
        <v>0</v>
      </c>
      <c r="CI21" s="662">
        <f t="shared" si="31"/>
        <v>0</v>
      </c>
      <c r="CJ21" s="510">
        <f t="shared" si="31"/>
        <v>0</v>
      </c>
      <c r="CK21" s="509">
        <f t="shared" si="31"/>
        <v>0</v>
      </c>
      <c r="CL21" s="1128">
        <f t="shared" si="4"/>
        <v>4.75</v>
      </c>
      <c r="CM21" s="1129"/>
      <c r="CN21" s="1123">
        <f>IF(CL21=0,0,LOOKUP(CL21,ﾃﾞｰﾀ入力!$AR$13:'ﾃﾞｰﾀ入力'!$AR$34,ﾃﾞｰﾀ入力!$AS$13:'ﾃﾞｰﾀ入力'!$AS$34))</f>
        <v>4.5</v>
      </c>
      <c r="CO21" s="1123"/>
      <c r="CP21" s="294">
        <f t="shared" si="5"/>
        <v>0</v>
      </c>
      <c r="CQ21" s="294">
        <f t="shared" si="6"/>
        <v>0.75</v>
      </c>
      <c r="CR21" s="279">
        <f t="shared" si="7"/>
        <v>0</v>
      </c>
      <c r="CS21" s="295">
        <f t="shared" ca="1" si="8"/>
        <v>5746.875</v>
      </c>
      <c r="CT21" s="296">
        <f ca="1">IF(F21=0,0,LOOKUP(F21,ﾃﾞｰﾀ入力!$C$3:'ﾃﾞｰﾀ入力'!$C$52,ﾃﾞｰﾀ入力!$E$3:'ﾃﾞｰﾀ入力'!$E$51))</f>
        <v>1226</v>
      </c>
      <c r="CU21" s="297">
        <f t="shared" ca="1" si="13"/>
        <v>0</v>
      </c>
      <c r="CW21" s="69"/>
      <c r="CX21" s="69"/>
      <c r="CY21" s="69"/>
      <c r="CZ21" s="64"/>
      <c r="DA21" s="64"/>
      <c r="DB21" s="64"/>
    </row>
    <row r="22" spans="1:106" ht="22.5" customHeight="1">
      <c r="A22" s="219">
        <f t="shared" si="9"/>
        <v>9</v>
      </c>
      <c r="B22" s="269" t="str">
        <f>ｼﾌﾄ原本!C13</f>
        <v>H.S</v>
      </c>
      <c r="C22" s="270"/>
      <c r="D22" s="296">
        <f ca="1">IF(COUNTIF($F$14:$F$30,9),VLOOKUP(9,$F$14:$CS$30,92,FALSE),0)</f>
        <v>9594</v>
      </c>
      <c r="E22" s="411">
        <f ca="1">IF(COUNTIF($F$14:$F$30,9),VLOOKUP(9,$F$14:$CU$30,94,FALSE),0)</f>
        <v>0</v>
      </c>
      <c r="F22" s="283">
        <v>20</v>
      </c>
      <c r="G22" s="284" t="str">
        <f ca="1">IF(F22=0,0,LOOKUP(F22,ﾃﾞｰﾀ入力!$C$3:'ﾃﾞｰﾀ入力'!$C$51,ﾃﾞｰﾀ入力!$D$3:'ﾃﾞｰﾀ入力'!$D$50))</f>
        <v>S.S</v>
      </c>
      <c r="H22" s="1069">
        <v>18</v>
      </c>
      <c r="I22" s="1070">
        <v>22.75</v>
      </c>
      <c r="J22" s="498">
        <f t="shared" ref="J22:AO22" si="32">IF(AND(J12&gt;=$H$22,J12&lt;$I$22),"*",0)</f>
        <v>0</v>
      </c>
      <c r="K22" s="694">
        <f t="shared" si="32"/>
        <v>0</v>
      </c>
      <c r="L22" s="702">
        <f t="shared" si="32"/>
        <v>0</v>
      </c>
      <c r="M22" s="703">
        <f t="shared" si="32"/>
        <v>0</v>
      </c>
      <c r="N22" s="662">
        <f t="shared" si="32"/>
        <v>0</v>
      </c>
      <c r="O22" s="662">
        <f t="shared" si="32"/>
        <v>0</v>
      </c>
      <c r="P22" s="704">
        <f t="shared" si="32"/>
        <v>0</v>
      </c>
      <c r="Q22" s="662">
        <f t="shared" si="32"/>
        <v>0</v>
      </c>
      <c r="R22" s="705">
        <f t="shared" si="32"/>
        <v>0</v>
      </c>
      <c r="S22" s="706">
        <f t="shared" si="32"/>
        <v>0</v>
      </c>
      <c r="T22" s="662">
        <f t="shared" si="32"/>
        <v>0</v>
      </c>
      <c r="U22" s="690">
        <f t="shared" si="32"/>
        <v>0</v>
      </c>
      <c r="V22" s="662">
        <f t="shared" si="32"/>
        <v>0</v>
      </c>
      <c r="W22" s="662">
        <f t="shared" si="32"/>
        <v>0</v>
      </c>
      <c r="X22" s="704">
        <f t="shared" si="32"/>
        <v>0</v>
      </c>
      <c r="Y22" s="662">
        <f t="shared" si="32"/>
        <v>0</v>
      </c>
      <c r="Z22" s="705">
        <f t="shared" si="32"/>
        <v>0</v>
      </c>
      <c r="AA22" s="706">
        <f t="shared" si="32"/>
        <v>0</v>
      </c>
      <c r="AB22" s="662">
        <f t="shared" si="32"/>
        <v>0</v>
      </c>
      <c r="AC22" s="690">
        <f t="shared" si="32"/>
        <v>0</v>
      </c>
      <c r="AD22" s="662">
        <f t="shared" si="32"/>
        <v>0</v>
      </c>
      <c r="AE22" s="662">
        <f t="shared" si="32"/>
        <v>0</v>
      </c>
      <c r="AF22" s="704">
        <f t="shared" si="32"/>
        <v>0</v>
      </c>
      <c r="AG22" s="662">
        <f t="shared" si="32"/>
        <v>0</v>
      </c>
      <c r="AH22" s="705">
        <f t="shared" si="32"/>
        <v>0</v>
      </c>
      <c r="AI22" s="706">
        <f t="shared" si="32"/>
        <v>0</v>
      </c>
      <c r="AJ22" s="662">
        <f t="shared" si="32"/>
        <v>0</v>
      </c>
      <c r="AK22" s="690">
        <f t="shared" si="32"/>
        <v>0</v>
      </c>
      <c r="AL22" s="662">
        <f t="shared" si="32"/>
        <v>0</v>
      </c>
      <c r="AM22" s="662">
        <f t="shared" si="32"/>
        <v>0</v>
      </c>
      <c r="AN22" s="704">
        <f t="shared" si="32"/>
        <v>0</v>
      </c>
      <c r="AO22" s="662">
        <f t="shared" si="32"/>
        <v>0</v>
      </c>
      <c r="AP22" s="705">
        <f t="shared" ref="AP22:BU22" si="33">IF(AND(AP12&gt;=$H$22,AP12&lt;$I$22),"*",0)</f>
        <v>0</v>
      </c>
      <c r="AQ22" s="706">
        <f t="shared" si="33"/>
        <v>0</v>
      </c>
      <c r="AR22" s="662">
        <f t="shared" si="33"/>
        <v>0</v>
      </c>
      <c r="AS22" s="690">
        <f t="shared" si="33"/>
        <v>0</v>
      </c>
      <c r="AT22" s="662">
        <f t="shared" si="33"/>
        <v>0</v>
      </c>
      <c r="AU22" s="662">
        <f t="shared" si="33"/>
        <v>0</v>
      </c>
      <c r="AV22" s="704">
        <f t="shared" si="33"/>
        <v>0</v>
      </c>
      <c r="AW22" s="662">
        <f t="shared" si="33"/>
        <v>0</v>
      </c>
      <c r="AX22" s="705">
        <f t="shared" si="33"/>
        <v>0</v>
      </c>
      <c r="AY22" s="706">
        <f t="shared" si="33"/>
        <v>0</v>
      </c>
      <c r="AZ22" s="662">
        <f t="shared" si="33"/>
        <v>0</v>
      </c>
      <c r="BA22" s="690">
        <f t="shared" si="33"/>
        <v>0</v>
      </c>
      <c r="BB22" s="662">
        <f t="shared" si="33"/>
        <v>0</v>
      </c>
      <c r="BC22" s="662">
        <f t="shared" si="33"/>
        <v>0</v>
      </c>
      <c r="BD22" s="704">
        <f t="shared" si="33"/>
        <v>0</v>
      </c>
      <c r="BE22" s="662">
        <f t="shared" si="33"/>
        <v>0</v>
      </c>
      <c r="BF22" s="705">
        <f t="shared" si="33"/>
        <v>0</v>
      </c>
      <c r="BG22" s="706">
        <f t="shared" si="33"/>
        <v>0</v>
      </c>
      <c r="BH22" s="662">
        <f t="shared" si="33"/>
        <v>0</v>
      </c>
      <c r="BI22" s="690">
        <f t="shared" si="33"/>
        <v>0</v>
      </c>
      <c r="BJ22" s="662" t="str">
        <f t="shared" si="33"/>
        <v>*</v>
      </c>
      <c r="BK22" s="662" t="str">
        <f t="shared" si="33"/>
        <v>*</v>
      </c>
      <c r="BL22" s="704" t="str">
        <f t="shared" si="33"/>
        <v>*</v>
      </c>
      <c r="BM22" s="662" t="str">
        <f t="shared" si="33"/>
        <v>*</v>
      </c>
      <c r="BN22" s="705" t="str">
        <f t="shared" si="33"/>
        <v>*</v>
      </c>
      <c r="BO22" s="706" t="str">
        <f t="shared" si="33"/>
        <v>*</v>
      </c>
      <c r="BP22" s="662" t="str">
        <f t="shared" si="33"/>
        <v>*</v>
      </c>
      <c r="BQ22" s="690" t="str">
        <f t="shared" si="33"/>
        <v>*</v>
      </c>
      <c r="BR22" s="662" t="str">
        <f t="shared" si="33"/>
        <v>*</v>
      </c>
      <c r="BS22" s="662" t="str">
        <f t="shared" si="33"/>
        <v>*</v>
      </c>
      <c r="BT22" s="704" t="str">
        <f t="shared" si="33"/>
        <v>*</v>
      </c>
      <c r="BU22" s="662" t="str">
        <f t="shared" si="33"/>
        <v>*</v>
      </c>
      <c r="BV22" s="705" t="str">
        <f t="shared" ref="BV22:CK22" si="34">IF(AND(BV12&gt;=$H$22,BV12&lt;$I$22),"*",0)</f>
        <v>*</v>
      </c>
      <c r="BW22" s="706" t="str">
        <f t="shared" si="34"/>
        <v>*</v>
      </c>
      <c r="BX22" s="662" t="str">
        <f t="shared" si="34"/>
        <v>*</v>
      </c>
      <c r="BY22" s="690" t="str">
        <f t="shared" si="34"/>
        <v>*</v>
      </c>
      <c r="BZ22" s="662" t="str">
        <f t="shared" si="34"/>
        <v>*</v>
      </c>
      <c r="CA22" s="662" t="str">
        <f t="shared" si="34"/>
        <v>*</v>
      </c>
      <c r="CB22" s="704" t="str">
        <f t="shared" si="34"/>
        <v>*</v>
      </c>
      <c r="CC22" s="662">
        <f t="shared" si="34"/>
        <v>0</v>
      </c>
      <c r="CD22" s="705">
        <f t="shared" si="34"/>
        <v>0</v>
      </c>
      <c r="CE22" s="706">
        <f t="shared" si="34"/>
        <v>0</v>
      </c>
      <c r="CF22" s="662">
        <f t="shared" si="34"/>
        <v>0</v>
      </c>
      <c r="CG22" s="690">
        <f t="shared" si="34"/>
        <v>0</v>
      </c>
      <c r="CH22" s="662">
        <f t="shared" si="34"/>
        <v>0</v>
      </c>
      <c r="CI22" s="662">
        <f t="shared" si="34"/>
        <v>0</v>
      </c>
      <c r="CJ22" s="510">
        <f t="shared" si="34"/>
        <v>0</v>
      </c>
      <c r="CK22" s="509">
        <f t="shared" si="34"/>
        <v>0</v>
      </c>
      <c r="CL22" s="1128">
        <f t="shared" si="4"/>
        <v>4.75</v>
      </c>
      <c r="CM22" s="1129"/>
      <c r="CN22" s="1123">
        <f>IF(CL22=0,0,LOOKUP(CL22,ﾃﾞｰﾀ入力!$AR$13:'ﾃﾞｰﾀ入力'!$AR$34,ﾃﾞｰﾀ入力!$AS$13:'ﾃﾞｰﾀ入力'!$AS$34))</f>
        <v>4.5</v>
      </c>
      <c r="CO22" s="1123"/>
      <c r="CP22" s="294">
        <f t="shared" si="5"/>
        <v>0</v>
      </c>
      <c r="CQ22" s="294">
        <f t="shared" si="6"/>
        <v>0.75</v>
      </c>
      <c r="CR22" s="279">
        <f t="shared" si="7"/>
        <v>0</v>
      </c>
      <c r="CS22" s="295">
        <f t="shared" ca="1" si="8"/>
        <v>5746.875</v>
      </c>
      <c r="CT22" s="296">
        <f ca="1">IF(F22=0,0,LOOKUP(F22,ﾃﾞｰﾀ入力!$C$3:'ﾃﾞｰﾀ入力'!$C$52,ﾃﾞｰﾀ入力!$E$3:'ﾃﾞｰﾀ入力'!$E$51))</f>
        <v>1226</v>
      </c>
      <c r="CU22" s="297">
        <f t="shared" ca="1" si="13"/>
        <v>0</v>
      </c>
      <c r="CW22" s="69"/>
      <c r="CX22" s="69"/>
      <c r="CY22" s="69"/>
      <c r="CZ22" s="64"/>
      <c r="DA22" s="64"/>
      <c r="DB22" s="64"/>
    </row>
    <row r="23" spans="1:106" ht="22.5" customHeight="1">
      <c r="A23" s="219">
        <f t="shared" si="9"/>
        <v>10</v>
      </c>
      <c r="B23" s="269" t="str">
        <f>ｼﾌﾄ原本!C14</f>
        <v>C.E</v>
      </c>
      <c r="C23" s="270"/>
      <c r="D23" s="296">
        <f>IF(COUNTIF($F$14:$F$30,10),VLOOKUP(10,$F$14:$CS$30,92,FALSE),0)</f>
        <v>0</v>
      </c>
      <c r="E23" s="411">
        <f>IF(COUNTIF($F$14:$F$30,10),VLOOKUP(10,$F$14:$CU$30,94,FALSE),0)</f>
        <v>0</v>
      </c>
      <c r="F23" s="283"/>
      <c r="G23" s="284">
        <f>IF(F23=0,0,LOOKUP(F23,ﾃﾞｰﾀ入力!$C$3:'ﾃﾞｰﾀ入力'!$C$51,ﾃﾞｰﾀ入力!$D$3:'ﾃﾞｰﾀ入力'!$D$50))</f>
        <v>0</v>
      </c>
      <c r="H23" s="285"/>
      <c r="I23" s="286"/>
      <c r="J23" s="498">
        <f t="shared" ref="J23:AO23" si="35">IF(AND(J12&gt;=$H$23,J12&lt;$I$23),"*",0)</f>
        <v>0</v>
      </c>
      <c r="K23" s="694">
        <f t="shared" si="35"/>
        <v>0</v>
      </c>
      <c r="L23" s="702">
        <f t="shared" si="35"/>
        <v>0</v>
      </c>
      <c r="M23" s="703">
        <f t="shared" si="35"/>
        <v>0</v>
      </c>
      <c r="N23" s="662">
        <f t="shared" si="35"/>
        <v>0</v>
      </c>
      <c r="O23" s="662">
        <f t="shared" si="35"/>
        <v>0</v>
      </c>
      <c r="P23" s="704">
        <f t="shared" si="35"/>
        <v>0</v>
      </c>
      <c r="Q23" s="662">
        <f t="shared" si="35"/>
        <v>0</v>
      </c>
      <c r="R23" s="705">
        <f t="shared" si="35"/>
        <v>0</v>
      </c>
      <c r="S23" s="706">
        <f t="shared" si="35"/>
        <v>0</v>
      </c>
      <c r="T23" s="662">
        <f t="shared" si="35"/>
        <v>0</v>
      </c>
      <c r="U23" s="690">
        <f t="shared" si="35"/>
        <v>0</v>
      </c>
      <c r="V23" s="662">
        <f t="shared" si="35"/>
        <v>0</v>
      </c>
      <c r="W23" s="662">
        <f t="shared" si="35"/>
        <v>0</v>
      </c>
      <c r="X23" s="704">
        <f t="shared" si="35"/>
        <v>0</v>
      </c>
      <c r="Y23" s="662">
        <f t="shared" si="35"/>
        <v>0</v>
      </c>
      <c r="Z23" s="705">
        <f t="shared" si="35"/>
        <v>0</v>
      </c>
      <c r="AA23" s="706">
        <f t="shared" si="35"/>
        <v>0</v>
      </c>
      <c r="AB23" s="662">
        <f t="shared" si="35"/>
        <v>0</v>
      </c>
      <c r="AC23" s="690">
        <f t="shared" si="35"/>
        <v>0</v>
      </c>
      <c r="AD23" s="662">
        <f t="shared" si="35"/>
        <v>0</v>
      </c>
      <c r="AE23" s="662">
        <f t="shared" si="35"/>
        <v>0</v>
      </c>
      <c r="AF23" s="704">
        <f t="shared" si="35"/>
        <v>0</v>
      </c>
      <c r="AG23" s="662">
        <f t="shared" si="35"/>
        <v>0</v>
      </c>
      <c r="AH23" s="705">
        <f t="shared" si="35"/>
        <v>0</v>
      </c>
      <c r="AI23" s="706">
        <f t="shared" si="35"/>
        <v>0</v>
      </c>
      <c r="AJ23" s="662">
        <f t="shared" si="35"/>
        <v>0</v>
      </c>
      <c r="AK23" s="690">
        <f t="shared" si="35"/>
        <v>0</v>
      </c>
      <c r="AL23" s="662">
        <f t="shared" si="35"/>
        <v>0</v>
      </c>
      <c r="AM23" s="662">
        <f t="shared" si="35"/>
        <v>0</v>
      </c>
      <c r="AN23" s="704">
        <f t="shared" si="35"/>
        <v>0</v>
      </c>
      <c r="AO23" s="662">
        <f t="shared" si="35"/>
        <v>0</v>
      </c>
      <c r="AP23" s="705">
        <f t="shared" ref="AP23:BU23" si="36">IF(AND(AP12&gt;=$H$23,AP12&lt;$I$23),"*",0)</f>
        <v>0</v>
      </c>
      <c r="AQ23" s="706">
        <f t="shared" si="36"/>
        <v>0</v>
      </c>
      <c r="AR23" s="662">
        <f t="shared" si="36"/>
        <v>0</v>
      </c>
      <c r="AS23" s="690">
        <f t="shared" si="36"/>
        <v>0</v>
      </c>
      <c r="AT23" s="662">
        <f t="shared" si="36"/>
        <v>0</v>
      </c>
      <c r="AU23" s="662">
        <f t="shared" si="36"/>
        <v>0</v>
      </c>
      <c r="AV23" s="704">
        <f t="shared" si="36"/>
        <v>0</v>
      </c>
      <c r="AW23" s="662">
        <f t="shared" si="36"/>
        <v>0</v>
      </c>
      <c r="AX23" s="705">
        <f t="shared" si="36"/>
        <v>0</v>
      </c>
      <c r="AY23" s="706">
        <f t="shared" si="36"/>
        <v>0</v>
      </c>
      <c r="AZ23" s="662">
        <f t="shared" si="36"/>
        <v>0</v>
      </c>
      <c r="BA23" s="690">
        <f t="shared" si="36"/>
        <v>0</v>
      </c>
      <c r="BB23" s="662">
        <f t="shared" si="36"/>
        <v>0</v>
      </c>
      <c r="BC23" s="662">
        <f t="shared" si="36"/>
        <v>0</v>
      </c>
      <c r="BD23" s="704">
        <f t="shared" si="36"/>
        <v>0</v>
      </c>
      <c r="BE23" s="662">
        <f t="shared" si="36"/>
        <v>0</v>
      </c>
      <c r="BF23" s="705">
        <f t="shared" si="36"/>
        <v>0</v>
      </c>
      <c r="BG23" s="706">
        <f t="shared" si="36"/>
        <v>0</v>
      </c>
      <c r="BH23" s="662">
        <f t="shared" si="36"/>
        <v>0</v>
      </c>
      <c r="BI23" s="690">
        <f t="shared" si="36"/>
        <v>0</v>
      </c>
      <c r="BJ23" s="662">
        <f t="shared" si="36"/>
        <v>0</v>
      </c>
      <c r="BK23" s="662">
        <f t="shared" si="36"/>
        <v>0</v>
      </c>
      <c r="BL23" s="704">
        <f t="shared" si="36"/>
        <v>0</v>
      </c>
      <c r="BM23" s="662">
        <f t="shared" si="36"/>
        <v>0</v>
      </c>
      <c r="BN23" s="705">
        <f t="shared" si="36"/>
        <v>0</v>
      </c>
      <c r="BO23" s="706">
        <f t="shared" si="36"/>
        <v>0</v>
      </c>
      <c r="BP23" s="662">
        <f t="shared" si="36"/>
        <v>0</v>
      </c>
      <c r="BQ23" s="690">
        <f t="shared" si="36"/>
        <v>0</v>
      </c>
      <c r="BR23" s="662">
        <f t="shared" si="36"/>
        <v>0</v>
      </c>
      <c r="BS23" s="662">
        <f t="shared" si="36"/>
        <v>0</v>
      </c>
      <c r="BT23" s="704">
        <f t="shared" si="36"/>
        <v>0</v>
      </c>
      <c r="BU23" s="662">
        <f t="shared" si="36"/>
        <v>0</v>
      </c>
      <c r="BV23" s="705">
        <f t="shared" ref="BV23:CK23" si="37">IF(AND(BV12&gt;=$H$23,BV12&lt;$I$23),"*",0)</f>
        <v>0</v>
      </c>
      <c r="BW23" s="706">
        <f t="shared" si="37"/>
        <v>0</v>
      </c>
      <c r="BX23" s="662">
        <f t="shared" si="37"/>
        <v>0</v>
      </c>
      <c r="BY23" s="690">
        <f t="shared" si="37"/>
        <v>0</v>
      </c>
      <c r="BZ23" s="662">
        <f t="shared" si="37"/>
        <v>0</v>
      </c>
      <c r="CA23" s="662">
        <f t="shared" si="37"/>
        <v>0</v>
      </c>
      <c r="CB23" s="704">
        <f t="shared" si="37"/>
        <v>0</v>
      </c>
      <c r="CC23" s="662">
        <f t="shared" si="37"/>
        <v>0</v>
      </c>
      <c r="CD23" s="705">
        <f t="shared" si="37"/>
        <v>0</v>
      </c>
      <c r="CE23" s="706">
        <f t="shared" si="37"/>
        <v>0</v>
      </c>
      <c r="CF23" s="662">
        <f t="shared" si="37"/>
        <v>0</v>
      </c>
      <c r="CG23" s="690">
        <f t="shared" si="37"/>
        <v>0</v>
      </c>
      <c r="CH23" s="662">
        <f t="shared" si="37"/>
        <v>0</v>
      </c>
      <c r="CI23" s="662">
        <f t="shared" si="37"/>
        <v>0</v>
      </c>
      <c r="CJ23" s="510">
        <f t="shared" si="37"/>
        <v>0</v>
      </c>
      <c r="CK23" s="509">
        <f t="shared" si="37"/>
        <v>0</v>
      </c>
      <c r="CL23" s="1128">
        <f t="shared" si="4"/>
        <v>0</v>
      </c>
      <c r="CM23" s="1129"/>
      <c r="CN23" s="1123">
        <f>IF(CL23=0,0,LOOKUP(CL23,ﾃﾞｰﾀ入力!$AR$13:'ﾃﾞｰﾀ入力'!$AR$34,ﾃﾞｰﾀ入力!$AS$13:'ﾃﾞｰﾀ入力'!$AS$34))</f>
        <v>0</v>
      </c>
      <c r="CO23" s="1123"/>
      <c r="CP23" s="294">
        <f t="shared" si="5"/>
        <v>0</v>
      </c>
      <c r="CQ23" s="294">
        <f t="shared" si="6"/>
        <v>0</v>
      </c>
      <c r="CR23" s="279">
        <f t="shared" si="7"/>
        <v>0</v>
      </c>
      <c r="CS23" s="295">
        <f t="shared" si="8"/>
        <v>0</v>
      </c>
      <c r="CT23" s="296">
        <f>IF(F23=0,0,LOOKUP(F23,ﾃﾞｰﾀ入力!$C$3:'ﾃﾞｰﾀ入力'!$C$52,ﾃﾞｰﾀ入力!$E$3:'ﾃﾞｰﾀ入力'!$E$51))</f>
        <v>0</v>
      </c>
      <c r="CU23" s="297">
        <f t="shared" si="13"/>
        <v>0</v>
      </c>
      <c r="CW23" s="69"/>
      <c r="CX23" s="69"/>
      <c r="CY23" s="69"/>
      <c r="CZ23" s="64"/>
      <c r="DA23" s="64"/>
      <c r="DB23" s="64"/>
    </row>
    <row r="24" spans="1:106" ht="22.5" customHeight="1">
      <c r="A24" s="219">
        <f t="shared" si="9"/>
        <v>11</v>
      </c>
      <c r="B24" s="269" t="str">
        <f>ｼﾌﾄ原本!C15</f>
        <v>K.J</v>
      </c>
      <c r="C24" s="270"/>
      <c r="D24" s="296">
        <f>IF(COUNTIF($F$14:$F$30,11),VLOOKUP(11,$F$14:$CS$30,92,FALSE),0)</f>
        <v>0</v>
      </c>
      <c r="E24" s="411">
        <f>IF(COUNTIF($F$14:$F$30,11),VLOOKUP(11,$F$14:$CU$30,94,FALSE),0)</f>
        <v>0</v>
      </c>
      <c r="F24" s="283"/>
      <c r="G24" s="284">
        <f>IF(F24=0,0,LOOKUP(F24,ﾃﾞｰﾀ入力!$C$3:'ﾃﾞｰﾀ入力'!$C$51,ﾃﾞｰﾀ入力!$D$3:'ﾃﾞｰﾀ入力'!$D$50))</f>
        <v>0</v>
      </c>
      <c r="H24" s="285"/>
      <c r="I24" s="286"/>
      <c r="J24" s="498">
        <f t="shared" ref="J24:AO24" si="38">IF(AND(J12&gt;=$H$24,J12&lt;$I$24),"*",0)</f>
        <v>0</v>
      </c>
      <c r="K24" s="694">
        <f t="shared" si="38"/>
        <v>0</v>
      </c>
      <c r="L24" s="702">
        <f t="shared" si="38"/>
        <v>0</v>
      </c>
      <c r="M24" s="703">
        <f t="shared" si="38"/>
        <v>0</v>
      </c>
      <c r="N24" s="662">
        <f t="shared" si="38"/>
        <v>0</v>
      </c>
      <c r="O24" s="662">
        <f t="shared" si="38"/>
        <v>0</v>
      </c>
      <c r="P24" s="704">
        <f t="shared" si="38"/>
        <v>0</v>
      </c>
      <c r="Q24" s="662">
        <f t="shared" si="38"/>
        <v>0</v>
      </c>
      <c r="R24" s="705">
        <f t="shared" si="38"/>
        <v>0</v>
      </c>
      <c r="S24" s="706">
        <f t="shared" si="38"/>
        <v>0</v>
      </c>
      <c r="T24" s="662">
        <f t="shared" si="38"/>
        <v>0</v>
      </c>
      <c r="U24" s="690">
        <f t="shared" si="38"/>
        <v>0</v>
      </c>
      <c r="V24" s="662">
        <f t="shared" si="38"/>
        <v>0</v>
      </c>
      <c r="W24" s="662">
        <f t="shared" si="38"/>
        <v>0</v>
      </c>
      <c r="X24" s="704">
        <f t="shared" si="38"/>
        <v>0</v>
      </c>
      <c r="Y24" s="662">
        <f t="shared" si="38"/>
        <v>0</v>
      </c>
      <c r="Z24" s="705">
        <f t="shared" si="38"/>
        <v>0</v>
      </c>
      <c r="AA24" s="706">
        <f t="shared" si="38"/>
        <v>0</v>
      </c>
      <c r="AB24" s="662">
        <f t="shared" si="38"/>
        <v>0</v>
      </c>
      <c r="AC24" s="690">
        <f t="shared" si="38"/>
        <v>0</v>
      </c>
      <c r="AD24" s="662">
        <f t="shared" si="38"/>
        <v>0</v>
      </c>
      <c r="AE24" s="662">
        <f t="shared" si="38"/>
        <v>0</v>
      </c>
      <c r="AF24" s="704">
        <f t="shared" si="38"/>
        <v>0</v>
      </c>
      <c r="AG24" s="662">
        <f t="shared" si="38"/>
        <v>0</v>
      </c>
      <c r="AH24" s="705">
        <f t="shared" si="38"/>
        <v>0</v>
      </c>
      <c r="AI24" s="706">
        <f t="shared" si="38"/>
        <v>0</v>
      </c>
      <c r="AJ24" s="662">
        <f t="shared" si="38"/>
        <v>0</v>
      </c>
      <c r="AK24" s="690">
        <f t="shared" si="38"/>
        <v>0</v>
      </c>
      <c r="AL24" s="662">
        <f t="shared" si="38"/>
        <v>0</v>
      </c>
      <c r="AM24" s="662">
        <f t="shared" si="38"/>
        <v>0</v>
      </c>
      <c r="AN24" s="704">
        <f t="shared" si="38"/>
        <v>0</v>
      </c>
      <c r="AO24" s="662">
        <f t="shared" si="38"/>
        <v>0</v>
      </c>
      <c r="AP24" s="705">
        <f t="shared" ref="AP24:BU24" si="39">IF(AND(AP12&gt;=$H$24,AP12&lt;$I$24),"*",0)</f>
        <v>0</v>
      </c>
      <c r="AQ24" s="706">
        <f t="shared" si="39"/>
        <v>0</v>
      </c>
      <c r="AR24" s="662">
        <f t="shared" si="39"/>
        <v>0</v>
      </c>
      <c r="AS24" s="690">
        <f t="shared" si="39"/>
        <v>0</v>
      </c>
      <c r="AT24" s="662">
        <f t="shared" si="39"/>
        <v>0</v>
      </c>
      <c r="AU24" s="662">
        <f t="shared" si="39"/>
        <v>0</v>
      </c>
      <c r="AV24" s="704">
        <f t="shared" si="39"/>
        <v>0</v>
      </c>
      <c r="AW24" s="662">
        <f t="shared" si="39"/>
        <v>0</v>
      </c>
      <c r="AX24" s="705">
        <f t="shared" si="39"/>
        <v>0</v>
      </c>
      <c r="AY24" s="706">
        <f t="shared" si="39"/>
        <v>0</v>
      </c>
      <c r="AZ24" s="662">
        <f t="shared" si="39"/>
        <v>0</v>
      </c>
      <c r="BA24" s="690">
        <f t="shared" si="39"/>
        <v>0</v>
      </c>
      <c r="BB24" s="662">
        <f t="shared" si="39"/>
        <v>0</v>
      </c>
      <c r="BC24" s="662">
        <f t="shared" si="39"/>
        <v>0</v>
      </c>
      <c r="BD24" s="704">
        <f t="shared" si="39"/>
        <v>0</v>
      </c>
      <c r="BE24" s="662">
        <f t="shared" si="39"/>
        <v>0</v>
      </c>
      <c r="BF24" s="705">
        <f t="shared" si="39"/>
        <v>0</v>
      </c>
      <c r="BG24" s="706">
        <f t="shared" si="39"/>
        <v>0</v>
      </c>
      <c r="BH24" s="662">
        <f t="shared" si="39"/>
        <v>0</v>
      </c>
      <c r="BI24" s="690">
        <f t="shared" si="39"/>
        <v>0</v>
      </c>
      <c r="BJ24" s="662">
        <f t="shared" si="39"/>
        <v>0</v>
      </c>
      <c r="BK24" s="662">
        <f t="shared" si="39"/>
        <v>0</v>
      </c>
      <c r="BL24" s="704">
        <f t="shared" si="39"/>
        <v>0</v>
      </c>
      <c r="BM24" s="662">
        <f t="shared" si="39"/>
        <v>0</v>
      </c>
      <c r="BN24" s="705">
        <f t="shared" si="39"/>
        <v>0</v>
      </c>
      <c r="BO24" s="706">
        <f t="shared" si="39"/>
        <v>0</v>
      </c>
      <c r="BP24" s="662">
        <f t="shared" si="39"/>
        <v>0</v>
      </c>
      <c r="BQ24" s="690">
        <f t="shared" si="39"/>
        <v>0</v>
      </c>
      <c r="BR24" s="662">
        <f t="shared" si="39"/>
        <v>0</v>
      </c>
      <c r="BS24" s="662">
        <f t="shared" si="39"/>
        <v>0</v>
      </c>
      <c r="BT24" s="704">
        <f t="shared" si="39"/>
        <v>0</v>
      </c>
      <c r="BU24" s="662">
        <f t="shared" si="39"/>
        <v>0</v>
      </c>
      <c r="BV24" s="705">
        <f t="shared" ref="BV24:CK24" si="40">IF(AND(BV12&gt;=$H$24,BV12&lt;$I$24),"*",0)</f>
        <v>0</v>
      </c>
      <c r="BW24" s="706">
        <f t="shared" si="40"/>
        <v>0</v>
      </c>
      <c r="BX24" s="662">
        <f t="shared" si="40"/>
        <v>0</v>
      </c>
      <c r="BY24" s="690">
        <f t="shared" si="40"/>
        <v>0</v>
      </c>
      <c r="BZ24" s="662">
        <f t="shared" si="40"/>
        <v>0</v>
      </c>
      <c r="CA24" s="662">
        <f t="shared" si="40"/>
        <v>0</v>
      </c>
      <c r="CB24" s="704">
        <f t="shared" si="40"/>
        <v>0</v>
      </c>
      <c r="CC24" s="662">
        <f t="shared" si="40"/>
        <v>0</v>
      </c>
      <c r="CD24" s="705">
        <f t="shared" si="40"/>
        <v>0</v>
      </c>
      <c r="CE24" s="706">
        <f t="shared" si="40"/>
        <v>0</v>
      </c>
      <c r="CF24" s="662">
        <f t="shared" si="40"/>
        <v>0</v>
      </c>
      <c r="CG24" s="690">
        <f t="shared" si="40"/>
        <v>0</v>
      </c>
      <c r="CH24" s="662">
        <f t="shared" si="40"/>
        <v>0</v>
      </c>
      <c r="CI24" s="662">
        <f t="shared" si="40"/>
        <v>0</v>
      </c>
      <c r="CJ24" s="510">
        <f t="shared" si="40"/>
        <v>0</v>
      </c>
      <c r="CK24" s="509">
        <f t="shared" si="40"/>
        <v>0</v>
      </c>
      <c r="CL24" s="1128">
        <f t="shared" si="4"/>
        <v>0</v>
      </c>
      <c r="CM24" s="1129"/>
      <c r="CN24" s="1123">
        <f>IF(CL24=0,0,LOOKUP(CL24,ﾃﾞｰﾀ入力!$AR$13:'ﾃﾞｰﾀ入力'!$AR$34,ﾃﾞｰﾀ入力!$AS$13:'ﾃﾞｰﾀ入力'!$AS$34))</f>
        <v>0</v>
      </c>
      <c r="CO24" s="1123"/>
      <c r="CP24" s="294">
        <f t="shared" si="5"/>
        <v>0</v>
      </c>
      <c r="CQ24" s="294">
        <f t="shared" si="6"/>
        <v>0</v>
      </c>
      <c r="CR24" s="279">
        <f t="shared" si="7"/>
        <v>0</v>
      </c>
      <c r="CS24" s="295">
        <f t="shared" si="8"/>
        <v>0</v>
      </c>
      <c r="CT24" s="296">
        <f>IF(F24=0,0,LOOKUP(F24,ﾃﾞｰﾀ入力!$C$3:'ﾃﾞｰﾀ入力'!$C$52,ﾃﾞｰﾀ入力!$E$3:'ﾃﾞｰﾀ入力'!$E$51))</f>
        <v>0</v>
      </c>
      <c r="CU24" s="297">
        <f t="shared" si="13"/>
        <v>0</v>
      </c>
      <c r="CW24" s="69"/>
      <c r="CX24" s="69"/>
      <c r="CY24" s="69"/>
      <c r="CZ24" s="64"/>
      <c r="DA24" s="64"/>
      <c r="DB24" s="64"/>
    </row>
    <row r="25" spans="1:106" ht="22.5" customHeight="1">
      <c r="A25" s="219">
        <f t="shared" si="9"/>
        <v>12</v>
      </c>
      <c r="B25" s="269" t="str">
        <f>ｼﾌﾄ原本!C16</f>
        <v>Y.K</v>
      </c>
      <c r="C25" s="270"/>
      <c r="D25" s="296">
        <f>IF(COUNTIF($F$14:$F$30,12),VLOOKUP(12,$F$14:$CS$30,92,FALSE),0)</f>
        <v>0</v>
      </c>
      <c r="E25" s="411">
        <f>IF(COUNTIF($F$14:$F$30,12),VLOOKUP(12,$F$14:$CU$30,94,FALSE),0)</f>
        <v>0</v>
      </c>
      <c r="F25" s="283"/>
      <c r="G25" s="284">
        <f>IF(F25=0,0,LOOKUP(F25,ﾃﾞｰﾀ入力!$C$3:'ﾃﾞｰﾀ入力'!$C$51,ﾃﾞｰﾀ入力!$D$3:'ﾃﾞｰﾀ入力'!$D$50))</f>
        <v>0</v>
      </c>
      <c r="H25" s="285"/>
      <c r="I25" s="286"/>
      <c r="J25" s="498">
        <f t="shared" ref="J25:AO25" si="41">IF(AND(J12&gt;=$H$25,J12&lt;$I$25),"*",0)</f>
        <v>0</v>
      </c>
      <c r="K25" s="694">
        <f t="shared" si="41"/>
        <v>0</v>
      </c>
      <c r="L25" s="702">
        <f t="shared" si="41"/>
        <v>0</v>
      </c>
      <c r="M25" s="703">
        <f t="shared" si="41"/>
        <v>0</v>
      </c>
      <c r="N25" s="662">
        <f t="shared" si="41"/>
        <v>0</v>
      </c>
      <c r="O25" s="662">
        <f t="shared" si="41"/>
        <v>0</v>
      </c>
      <c r="P25" s="704">
        <f t="shared" si="41"/>
        <v>0</v>
      </c>
      <c r="Q25" s="662">
        <f t="shared" si="41"/>
        <v>0</v>
      </c>
      <c r="R25" s="705">
        <f t="shared" si="41"/>
        <v>0</v>
      </c>
      <c r="S25" s="706">
        <f t="shared" si="41"/>
        <v>0</v>
      </c>
      <c r="T25" s="662">
        <f t="shared" si="41"/>
        <v>0</v>
      </c>
      <c r="U25" s="690">
        <f t="shared" si="41"/>
        <v>0</v>
      </c>
      <c r="V25" s="662">
        <f t="shared" si="41"/>
        <v>0</v>
      </c>
      <c r="W25" s="662">
        <f t="shared" si="41"/>
        <v>0</v>
      </c>
      <c r="X25" s="704">
        <f t="shared" si="41"/>
        <v>0</v>
      </c>
      <c r="Y25" s="662">
        <f t="shared" si="41"/>
        <v>0</v>
      </c>
      <c r="Z25" s="705">
        <f t="shared" si="41"/>
        <v>0</v>
      </c>
      <c r="AA25" s="706">
        <f t="shared" si="41"/>
        <v>0</v>
      </c>
      <c r="AB25" s="662">
        <f t="shared" si="41"/>
        <v>0</v>
      </c>
      <c r="AC25" s="690">
        <f t="shared" si="41"/>
        <v>0</v>
      </c>
      <c r="AD25" s="662">
        <f t="shared" si="41"/>
        <v>0</v>
      </c>
      <c r="AE25" s="662">
        <f t="shared" si="41"/>
        <v>0</v>
      </c>
      <c r="AF25" s="704">
        <f t="shared" si="41"/>
        <v>0</v>
      </c>
      <c r="AG25" s="662">
        <f t="shared" si="41"/>
        <v>0</v>
      </c>
      <c r="AH25" s="705">
        <f t="shared" si="41"/>
        <v>0</v>
      </c>
      <c r="AI25" s="706">
        <f t="shared" si="41"/>
        <v>0</v>
      </c>
      <c r="AJ25" s="662">
        <f t="shared" si="41"/>
        <v>0</v>
      </c>
      <c r="AK25" s="690">
        <f t="shared" si="41"/>
        <v>0</v>
      </c>
      <c r="AL25" s="662">
        <f t="shared" si="41"/>
        <v>0</v>
      </c>
      <c r="AM25" s="662">
        <f t="shared" si="41"/>
        <v>0</v>
      </c>
      <c r="AN25" s="704">
        <f t="shared" si="41"/>
        <v>0</v>
      </c>
      <c r="AO25" s="662">
        <f t="shared" si="41"/>
        <v>0</v>
      </c>
      <c r="AP25" s="705">
        <f t="shared" ref="AP25:BU25" si="42">IF(AND(AP12&gt;=$H$25,AP12&lt;$I$25),"*",0)</f>
        <v>0</v>
      </c>
      <c r="AQ25" s="706">
        <f t="shared" si="42"/>
        <v>0</v>
      </c>
      <c r="AR25" s="662">
        <f t="shared" si="42"/>
        <v>0</v>
      </c>
      <c r="AS25" s="690">
        <f t="shared" si="42"/>
        <v>0</v>
      </c>
      <c r="AT25" s="662">
        <f t="shared" si="42"/>
        <v>0</v>
      </c>
      <c r="AU25" s="662">
        <f t="shared" si="42"/>
        <v>0</v>
      </c>
      <c r="AV25" s="704">
        <f t="shared" si="42"/>
        <v>0</v>
      </c>
      <c r="AW25" s="662">
        <f t="shared" si="42"/>
        <v>0</v>
      </c>
      <c r="AX25" s="705">
        <f t="shared" si="42"/>
        <v>0</v>
      </c>
      <c r="AY25" s="706">
        <f t="shared" si="42"/>
        <v>0</v>
      </c>
      <c r="AZ25" s="662">
        <f t="shared" si="42"/>
        <v>0</v>
      </c>
      <c r="BA25" s="690">
        <f t="shared" si="42"/>
        <v>0</v>
      </c>
      <c r="BB25" s="662">
        <f t="shared" si="42"/>
        <v>0</v>
      </c>
      <c r="BC25" s="662">
        <f t="shared" si="42"/>
        <v>0</v>
      </c>
      <c r="BD25" s="704">
        <f t="shared" si="42"/>
        <v>0</v>
      </c>
      <c r="BE25" s="662">
        <f t="shared" si="42"/>
        <v>0</v>
      </c>
      <c r="BF25" s="705">
        <f t="shared" si="42"/>
        <v>0</v>
      </c>
      <c r="BG25" s="706">
        <f t="shared" si="42"/>
        <v>0</v>
      </c>
      <c r="BH25" s="662">
        <f t="shared" si="42"/>
        <v>0</v>
      </c>
      <c r="BI25" s="690">
        <f t="shared" si="42"/>
        <v>0</v>
      </c>
      <c r="BJ25" s="662">
        <f t="shared" si="42"/>
        <v>0</v>
      </c>
      <c r="BK25" s="662">
        <f t="shared" si="42"/>
        <v>0</v>
      </c>
      <c r="BL25" s="704">
        <f t="shared" si="42"/>
        <v>0</v>
      </c>
      <c r="BM25" s="662">
        <f t="shared" si="42"/>
        <v>0</v>
      </c>
      <c r="BN25" s="705">
        <f t="shared" si="42"/>
        <v>0</v>
      </c>
      <c r="BO25" s="706">
        <f t="shared" si="42"/>
        <v>0</v>
      </c>
      <c r="BP25" s="662">
        <f t="shared" si="42"/>
        <v>0</v>
      </c>
      <c r="BQ25" s="690">
        <f t="shared" si="42"/>
        <v>0</v>
      </c>
      <c r="BR25" s="662">
        <f t="shared" si="42"/>
        <v>0</v>
      </c>
      <c r="BS25" s="662">
        <f t="shared" si="42"/>
        <v>0</v>
      </c>
      <c r="BT25" s="704">
        <f t="shared" si="42"/>
        <v>0</v>
      </c>
      <c r="BU25" s="662">
        <f t="shared" si="42"/>
        <v>0</v>
      </c>
      <c r="BV25" s="705">
        <f t="shared" ref="BV25:CK25" si="43">IF(AND(BV12&gt;=$H$25,BV12&lt;$I$25),"*",0)</f>
        <v>0</v>
      </c>
      <c r="BW25" s="706">
        <f t="shared" si="43"/>
        <v>0</v>
      </c>
      <c r="BX25" s="662">
        <f t="shared" si="43"/>
        <v>0</v>
      </c>
      <c r="BY25" s="690">
        <f t="shared" si="43"/>
        <v>0</v>
      </c>
      <c r="BZ25" s="662">
        <f t="shared" si="43"/>
        <v>0</v>
      </c>
      <c r="CA25" s="662">
        <f t="shared" si="43"/>
        <v>0</v>
      </c>
      <c r="CB25" s="704">
        <f t="shared" si="43"/>
        <v>0</v>
      </c>
      <c r="CC25" s="662">
        <f t="shared" si="43"/>
        <v>0</v>
      </c>
      <c r="CD25" s="705">
        <f t="shared" si="43"/>
        <v>0</v>
      </c>
      <c r="CE25" s="706">
        <f t="shared" si="43"/>
        <v>0</v>
      </c>
      <c r="CF25" s="662">
        <f t="shared" si="43"/>
        <v>0</v>
      </c>
      <c r="CG25" s="690">
        <f t="shared" si="43"/>
        <v>0</v>
      </c>
      <c r="CH25" s="662">
        <f t="shared" si="43"/>
        <v>0</v>
      </c>
      <c r="CI25" s="662">
        <f t="shared" si="43"/>
        <v>0</v>
      </c>
      <c r="CJ25" s="510">
        <f t="shared" si="43"/>
        <v>0</v>
      </c>
      <c r="CK25" s="509">
        <f t="shared" si="43"/>
        <v>0</v>
      </c>
      <c r="CL25" s="1128">
        <f t="shared" si="4"/>
        <v>0</v>
      </c>
      <c r="CM25" s="1129"/>
      <c r="CN25" s="1123">
        <f>IF(CL25=0,0,LOOKUP(CL25,ﾃﾞｰﾀ入力!$AR$13:'ﾃﾞｰﾀ入力'!$AR$34,ﾃﾞｰﾀ入力!$AS$13:'ﾃﾞｰﾀ入力'!$AS$34))</f>
        <v>0</v>
      </c>
      <c r="CO25" s="1123"/>
      <c r="CP25" s="294">
        <f t="shared" si="5"/>
        <v>0</v>
      </c>
      <c r="CQ25" s="294">
        <f t="shared" si="6"/>
        <v>0</v>
      </c>
      <c r="CR25" s="279">
        <f t="shared" si="7"/>
        <v>0</v>
      </c>
      <c r="CS25" s="295">
        <f t="shared" si="8"/>
        <v>0</v>
      </c>
      <c r="CT25" s="296">
        <f>IF(F25=0,0,LOOKUP(F25,ﾃﾞｰﾀ入力!$C$3:'ﾃﾞｰﾀ入力'!$C$52,ﾃﾞｰﾀ入力!$E$3:'ﾃﾞｰﾀ入力'!$E$51))</f>
        <v>0</v>
      </c>
      <c r="CU25" s="297">
        <f t="shared" si="13"/>
        <v>0</v>
      </c>
      <c r="CW25" s="69"/>
      <c r="CX25" s="69"/>
      <c r="CY25" s="69"/>
      <c r="CZ25" s="64"/>
      <c r="DA25" s="64"/>
      <c r="DB25" s="64"/>
    </row>
    <row r="26" spans="1:106" ht="22.5" customHeight="1">
      <c r="A26" s="219">
        <f t="shared" si="9"/>
        <v>13</v>
      </c>
      <c r="B26" s="269" t="str">
        <f>ｼﾌﾄ原本!C17</f>
        <v>T.R</v>
      </c>
      <c r="C26" s="270"/>
      <c r="D26" s="296">
        <f>IF(COUNTIF($F$14:$F$30,13),VLOOKUP(13,$F$14:$CS$30,92,FALSE),0)</f>
        <v>0</v>
      </c>
      <c r="E26" s="411">
        <f>IF(COUNTIF($F$14:$F$30,13),VLOOKUP(13,$F$14:$CU$30,94,FALSE),0)</f>
        <v>0</v>
      </c>
      <c r="F26" s="283"/>
      <c r="G26" s="284">
        <f>IF(F26=0,0,LOOKUP(F26,ﾃﾞｰﾀ入力!$C$3:'ﾃﾞｰﾀ入力'!$C$51,ﾃﾞｰﾀ入力!$D$3:'ﾃﾞｰﾀ入力'!$D$50))</f>
        <v>0</v>
      </c>
      <c r="H26" s="285"/>
      <c r="I26" s="286"/>
      <c r="J26" s="498">
        <f t="shared" ref="J26:AO26" si="44">IF(AND(J12&gt;=$H$26,J12&lt;$I$26),"*",0)</f>
        <v>0</v>
      </c>
      <c r="K26" s="694">
        <f t="shared" si="44"/>
        <v>0</v>
      </c>
      <c r="L26" s="702">
        <f t="shared" si="44"/>
        <v>0</v>
      </c>
      <c r="M26" s="703">
        <f t="shared" si="44"/>
        <v>0</v>
      </c>
      <c r="N26" s="662">
        <f t="shared" si="44"/>
        <v>0</v>
      </c>
      <c r="O26" s="662">
        <f t="shared" si="44"/>
        <v>0</v>
      </c>
      <c r="P26" s="704">
        <f t="shared" si="44"/>
        <v>0</v>
      </c>
      <c r="Q26" s="662">
        <f t="shared" si="44"/>
        <v>0</v>
      </c>
      <c r="R26" s="705">
        <f t="shared" si="44"/>
        <v>0</v>
      </c>
      <c r="S26" s="706">
        <f t="shared" si="44"/>
        <v>0</v>
      </c>
      <c r="T26" s="662">
        <f t="shared" si="44"/>
        <v>0</v>
      </c>
      <c r="U26" s="690">
        <f t="shared" si="44"/>
        <v>0</v>
      </c>
      <c r="V26" s="662">
        <f t="shared" si="44"/>
        <v>0</v>
      </c>
      <c r="W26" s="662">
        <f t="shared" si="44"/>
        <v>0</v>
      </c>
      <c r="X26" s="704">
        <f t="shared" si="44"/>
        <v>0</v>
      </c>
      <c r="Y26" s="662">
        <f t="shared" si="44"/>
        <v>0</v>
      </c>
      <c r="Z26" s="705">
        <f t="shared" si="44"/>
        <v>0</v>
      </c>
      <c r="AA26" s="706">
        <f t="shared" si="44"/>
        <v>0</v>
      </c>
      <c r="AB26" s="662">
        <f t="shared" si="44"/>
        <v>0</v>
      </c>
      <c r="AC26" s="690">
        <f t="shared" si="44"/>
        <v>0</v>
      </c>
      <c r="AD26" s="662">
        <f t="shared" si="44"/>
        <v>0</v>
      </c>
      <c r="AE26" s="662">
        <f t="shared" si="44"/>
        <v>0</v>
      </c>
      <c r="AF26" s="704">
        <f t="shared" si="44"/>
        <v>0</v>
      </c>
      <c r="AG26" s="662">
        <f t="shared" si="44"/>
        <v>0</v>
      </c>
      <c r="AH26" s="705">
        <f t="shared" si="44"/>
        <v>0</v>
      </c>
      <c r="AI26" s="706">
        <f t="shared" si="44"/>
        <v>0</v>
      </c>
      <c r="AJ26" s="662">
        <f t="shared" si="44"/>
        <v>0</v>
      </c>
      <c r="AK26" s="690">
        <f t="shared" si="44"/>
        <v>0</v>
      </c>
      <c r="AL26" s="662">
        <f t="shared" si="44"/>
        <v>0</v>
      </c>
      <c r="AM26" s="662">
        <f t="shared" si="44"/>
        <v>0</v>
      </c>
      <c r="AN26" s="704">
        <f t="shared" si="44"/>
        <v>0</v>
      </c>
      <c r="AO26" s="662">
        <f t="shared" si="44"/>
        <v>0</v>
      </c>
      <c r="AP26" s="705">
        <f t="shared" ref="AP26:BU26" si="45">IF(AND(AP12&gt;=$H$26,AP12&lt;$I$26),"*",0)</f>
        <v>0</v>
      </c>
      <c r="AQ26" s="706">
        <f t="shared" si="45"/>
        <v>0</v>
      </c>
      <c r="AR26" s="662">
        <f t="shared" si="45"/>
        <v>0</v>
      </c>
      <c r="AS26" s="690">
        <f t="shared" si="45"/>
        <v>0</v>
      </c>
      <c r="AT26" s="662">
        <f t="shared" si="45"/>
        <v>0</v>
      </c>
      <c r="AU26" s="662">
        <f t="shared" si="45"/>
        <v>0</v>
      </c>
      <c r="AV26" s="704">
        <f t="shared" si="45"/>
        <v>0</v>
      </c>
      <c r="AW26" s="662">
        <f t="shared" si="45"/>
        <v>0</v>
      </c>
      <c r="AX26" s="705">
        <f t="shared" si="45"/>
        <v>0</v>
      </c>
      <c r="AY26" s="706">
        <f t="shared" si="45"/>
        <v>0</v>
      </c>
      <c r="AZ26" s="662">
        <f t="shared" si="45"/>
        <v>0</v>
      </c>
      <c r="BA26" s="690">
        <f t="shared" si="45"/>
        <v>0</v>
      </c>
      <c r="BB26" s="662">
        <f t="shared" si="45"/>
        <v>0</v>
      </c>
      <c r="BC26" s="662">
        <f t="shared" si="45"/>
        <v>0</v>
      </c>
      <c r="BD26" s="704">
        <f t="shared" si="45"/>
        <v>0</v>
      </c>
      <c r="BE26" s="662">
        <f t="shared" si="45"/>
        <v>0</v>
      </c>
      <c r="BF26" s="705">
        <f t="shared" si="45"/>
        <v>0</v>
      </c>
      <c r="BG26" s="706">
        <f t="shared" si="45"/>
        <v>0</v>
      </c>
      <c r="BH26" s="662">
        <f t="shared" si="45"/>
        <v>0</v>
      </c>
      <c r="BI26" s="690">
        <f t="shared" si="45"/>
        <v>0</v>
      </c>
      <c r="BJ26" s="662">
        <f t="shared" si="45"/>
        <v>0</v>
      </c>
      <c r="BK26" s="662">
        <f t="shared" si="45"/>
        <v>0</v>
      </c>
      <c r="BL26" s="704">
        <f t="shared" si="45"/>
        <v>0</v>
      </c>
      <c r="BM26" s="662">
        <f t="shared" si="45"/>
        <v>0</v>
      </c>
      <c r="BN26" s="705">
        <f t="shared" si="45"/>
        <v>0</v>
      </c>
      <c r="BO26" s="706">
        <f t="shared" si="45"/>
        <v>0</v>
      </c>
      <c r="BP26" s="662">
        <f t="shared" si="45"/>
        <v>0</v>
      </c>
      <c r="BQ26" s="690">
        <f t="shared" si="45"/>
        <v>0</v>
      </c>
      <c r="BR26" s="662">
        <f t="shared" si="45"/>
        <v>0</v>
      </c>
      <c r="BS26" s="662">
        <f t="shared" si="45"/>
        <v>0</v>
      </c>
      <c r="BT26" s="704">
        <f t="shared" si="45"/>
        <v>0</v>
      </c>
      <c r="BU26" s="662">
        <f t="shared" si="45"/>
        <v>0</v>
      </c>
      <c r="BV26" s="705">
        <f t="shared" ref="BV26:CK26" si="46">IF(AND(BV12&gt;=$H$26,BV12&lt;$I$26),"*",0)</f>
        <v>0</v>
      </c>
      <c r="BW26" s="706">
        <f t="shared" si="46"/>
        <v>0</v>
      </c>
      <c r="BX26" s="662">
        <f t="shared" si="46"/>
        <v>0</v>
      </c>
      <c r="BY26" s="690">
        <f t="shared" si="46"/>
        <v>0</v>
      </c>
      <c r="BZ26" s="662">
        <f t="shared" si="46"/>
        <v>0</v>
      </c>
      <c r="CA26" s="662">
        <f t="shared" si="46"/>
        <v>0</v>
      </c>
      <c r="CB26" s="704">
        <f t="shared" si="46"/>
        <v>0</v>
      </c>
      <c r="CC26" s="662">
        <f t="shared" si="46"/>
        <v>0</v>
      </c>
      <c r="CD26" s="705">
        <f t="shared" si="46"/>
        <v>0</v>
      </c>
      <c r="CE26" s="706">
        <f t="shared" si="46"/>
        <v>0</v>
      </c>
      <c r="CF26" s="662">
        <f t="shared" si="46"/>
        <v>0</v>
      </c>
      <c r="CG26" s="690">
        <f t="shared" si="46"/>
        <v>0</v>
      </c>
      <c r="CH26" s="662">
        <f t="shared" si="46"/>
        <v>0</v>
      </c>
      <c r="CI26" s="662">
        <f t="shared" si="46"/>
        <v>0</v>
      </c>
      <c r="CJ26" s="510">
        <f t="shared" si="46"/>
        <v>0</v>
      </c>
      <c r="CK26" s="509">
        <f t="shared" si="46"/>
        <v>0</v>
      </c>
      <c r="CL26" s="1128">
        <f t="shared" si="4"/>
        <v>0</v>
      </c>
      <c r="CM26" s="1129"/>
      <c r="CN26" s="1123">
        <f>IF(CL26=0,0,LOOKUP(CL26,ﾃﾞｰﾀ入力!$AR$13:'ﾃﾞｰﾀ入力'!$AR$34,ﾃﾞｰﾀ入力!$AS$13:'ﾃﾞｰﾀ入力'!$AS$34))</f>
        <v>0</v>
      </c>
      <c r="CO26" s="1123"/>
      <c r="CP26" s="294">
        <f t="shared" si="5"/>
        <v>0</v>
      </c>
      <c r="CQ26" s="294">
        <f t="shared" si="6"/>
        <v>0</v>
      </c>
      <c r="CR26" s="279">
        <f t="shared" si="7"/>
        <v>0</v>
      </c>
      <c r="CS26" s="295">
        <f t="shared" si="8"/>
        <v>0</v>
      </c>
      <c r="CT26" s="296">
        <f>IF(F26=0,0,LOOKUP(F26,ﾃﾞｰﾀ入力!$C$3:'ﾃﾞｰﾀ入力'!$C$52,ﾃﾞｰﾀ入力!$E$3:'ﾃﾞｰﾀ入力'!$E$51))</f>
        <v>0</v>
      </c>
      <c r="CU26" s="297">
        <f t="shared" si="13"/>
        <v>0</v>
      </c>
      <c r="CW26" s="69"/>
      <c r="CX26" s="69"/>
      <c r="CY26" s="69"/>
      <c r="CZ26" s="64"/>
      <c r="DA26" s="64"/>
      <c r="DB26" s="64"/>
    </row>
    <row r="27" spans="1:106" ht="22.5" customHeight="1">
      <c r="A27" s="219">
        <f t="shared" si="9"/>
        <v>14</v>
      </c>
      <c r="B27" s="269" t="str">
        <f>ｼﾌﾄ原本!C18</f>
        <v>I.N</v>
      </c>
      <c r="C27" s="270"/>
      <c r="D27" s="296">
        <f ca="1">IF(COUNTIF($F$14:$F$30,14),VLOOKUP(14,$F$14:$CS$30,92,FALSE),0)</f>
        <v>8888.5</v>
      </c>
      <c r="E27" s="411">
        <f ca="1">IF(COUNTIF($F$14:$F$30,14),VLOOKUP(14,$F$14:$CU$30,94,FALSE),0)</f>
        <v>0</v>
      </c>
      <c r="F27" s="283"/>
      <c r="G27" s="284">
        <f>IF(F27=0,0,LOOKUP(F27,ﾃﾞｰﾀ入力!$C$3:'ﾃﾞｰﾀ入力'!$C$51,ﾃﾞｰﾀ入力!$D$3:'ﾃﾞｰﾀ入力'!$D$50))</f>
        <v>0</v>
      </c>
      <c r="H27" s="285"/>
      <c r="I27" s="286"/>
      <c r="J27" s="498">
        <f>IF(AND(J$12&gt;=$H$27,J$12&lt;$I$27),"*",0)</f>
        <v>0</v>
      </c>
      <c r="K27" s="694">
        <f>IF(AND(K$12&gt;=$H$27,K$12&lt;$I$27),"*",0)</f>
        <v>0</v>
      </c>
      <c r="L27" s="702">
        <f>IF(AND(L$12&gt;=$H$27,L$12&lt;$I$27),"*",0)</f>
        <v>0</v>
      </c>
      <c r="M27" s="703">
        <f>IF(AND(M$12&gt;=$H$27,M$12&lt;$I$27),"*",0)</f>
        <v>0</v>
      </c>
      <c r="N27" s="662">
        <f>IF(AND(N$12&gt;=$H$27,N$12&lt;$I$27),"*",0)</f>
        <v>0</v>
      </c>
      <c r="O27" s="662">
        <f t="shared" ref="O27:AT27" si="47">IF(AND(O12&gt;=$H$27,O12&lt;$I$27),"*",0)</f>
        <v>0</v>
      </c>
      <c r="P27" s="704">
        <f t="shared" si="47"/>
        <v>0</v>
      </c>
      <c r="Q27" s="662">
        <f t="shared" si="47"/>
        <v>0</v>
      </c>
      <c r="R27" s="705">
        <f t="shared" si="47"/>
        <v>0</v>
      </c>
      <c r="S27" s="706">
        <f t="shared" si="47"/>
        <v>0</v>
      </c>
      <c r="T27" s="662">
        <f t="shared" si="47"/>
        <v>0</v>
      </c>
      <c r="U27" s="690">
        <f t="shared" si="47"/>
        <v>0</v>
      </c>
      <c r="V27" s="662">
        <f t="shared" si="47"/>
        <v>0</v>
      </c>
      <c r="W27" s="662">
        <f t="shared" si="47"/>
        <v>0</v>
      </c>
      <c r="X27" s="704">
        <f t="shared" si="47"/>
        <v>0</v>
      </c>
      <c r="Y27" s="662">
        <f t="shared" si="47"/>
        <v>0</v>
      </c>
      <c r="Z27" s="705">
        <f t="shared" si="47"/>
        <v>0</v>
      </c>
      <c r="AA27" s="706">
        <f t="shared" si="47"/>
        <v>0</v>
      </c>
      <c r="AB27" s="662">
        <f t="shared" si="47"/>
        <v>0</v>
      </c>
      <c r="AC27" s="690">
        <f t="shared" si="47"/>
        <v>0</v>
      </c>
      <c r="AD27" s="662">
        <f t="shared" si="47"/>
        <v>0</v>
      </c>
      <c r="AE27" s="662">
        <f t="shared" si="47"/>
        <v>0</v>
      </c>
      <c r="AF27" s="704">
        <f t="shared" si="47"/>
        <v>0</v>
      </c>
      <c r="AG27" s="662">
        <f t="shared" si="47"/>
        <v>0</v>
      </c>
      <c r="AH27" s="705">
        <f t="shared" si="47"/>
        <v>0</v>
      </c>
      <c r="AI27" s="706">
        <f t="shared" si="47"/>
        <v>0</v>
      </c>
      <c r="AJ27" s="662">
        <f t="shared" si="47"/>
        <v>0</v>
      </c>
      <c r="AK27" s="690">
        <f t="shared" si="47"/>
        <v>0</v>
      </c>
      <c r="AL27" s="662">
        <f t="shared" si="47"/>
        <v>0</v>
      </c>
      <c r="AM27" s="662">
        <f t="shared" si="47"/>
        <v>0</v>
      </c>
      <c r="AN27" s="704">
        <f t="shared" si="47"/>
        <v>0</v>
      </c>
      <c r="AO27" s="662">
        <f t="shared" si="47"/>
        <v>0</v>
      </c>
      <c r="AP27" s="705">
        <f t="shared" si="47"/>
        <v>0</v>
      </c>
      <c r="AQ27" s="706">
        <f t="shared" si="47"/>
        <v>0</v>
      </c>
      <c r="AR27" s="662">
        <f t="shared" si="47"/>
        <v>0</v>
      </c>
      <c r="AS27" s="690">
        <f t="shared" si="47"/>
        <v>0</v>
      </c>
      <c r="AT27" s="662">
        <f t="shared" si="47"/>
        <v>0</v>
      </c>
      <c r="AU27" s="662">
        <f t="shared" ref="AU27:BZ27" si="48">IF(AND(AU12&gt;=$H$27,AU12&lt;$I$27),"*",0)</f>
        <v>0</v>
      </c>
      <c r="AV27" s="704">
        <f t="shared" si="48"/>
        <v>0</v>
      </c>
      <c r="AW27" s="662">
        <f t="shared" si="48"/>
        <v>0</v>
      </c>
      <c r="AX27" s="705">
        <f t="shared" si="48"/>
        <v>0</v>
      </c>
      <c r="AY27" s="706">
        <f t="shared" si="48"/>
        <v>0</v>
      </c>
      <c r="AZ27" s="662">
        <f t="shared" si="48"/>
        <v>0</v>
      </c>
      <c r="BA27" s="690">
        <f t="shared" si="48"/>
        <v>0</v>
      </c>
      <c r="BB27" s="662">
        <f t="shared" si="48"/>
        <v>0</v>
      </c>
      <c r="BC27" s="662">
        <f t="shared" si="48"/>
        <v>0</v>
      </c>
      <c r="BD27" s="704">
        <f t="shared" si="48"/>
        <v>0</v>
      </c>
      <c r="BE27" s="662">
        <f t="shared" si="48"/>
        <v>0</v>
      </c>
      <c r="BF27" s="705">
        <f t="shared" si="48"/>
        <v>0</v>
      </c>
      <c r="BG27" s="706">
        <f t="shared" si="48"/>
        <v>0</v>
      </c>
      <c r="BH27" s="662">
        <f t="shared" si="48"/>
        <v>0</v>
      </c>
      <c r="BI27" s="690">
        <f t="shared" si="48"/>
        <v>0</v>
      </c>
      <c r="BJ27" s="662">
        <f t="shared" si="48"/>
        <v>0</v>
      </c>
      <c r="BK27" s="662">
        <f t="shared" si="48"/>
        <v>0</v>
      </c>
      <c r="BL27" s="704">
        <f t="shared" si="48"/>
        <v>0</v>
      </c>
      <c r="BM27" s="662">
        <f t="shared" si="48"/>
        <v>0</v>
      </c>
      <c r="BN27" s="705">
        <f t="shared" si="48"/>
        <v>0</v>
      </c>
      <c r="BO27" s="706">
        <f t="shared" si="48"/>
        <v>0</v>
      </c>
      <c r="BP27" s="662">
        <f t="shared" si="48"/>
        <v>0</v>
      </c>
      <c r="BQ27" s="690">
        <f t="shared" si="48"/>
        <v>0</v>
      </c>
      <c r="BR27" s="662">
        <f t="shared" si="48"/>
        <v>0</v>
      </c>
      <c r="BS27" s="662">
        <f t="shared" si="48"/>
        <v>0</v>
      </c>
      <c r="BT27" s="704">
        <f t="shared" si="48"/>
        <v>0</v>
      </c>
      <c r="BU27" s="662">
        <f t="shared" si="48"/>
        <v>0</v>
      </c>
      <c r="BV27" s="705">
        <f t="shared" si="48"/>
        <v>0</v>
      </c>
      <c r="BW27" s="706">
        <f t="shared" si="48"/>
        <v>0</v>
      </c>
      <c r="BX27" s="662">
        <f t="shared" si="48"/>
        <v>0</v>
      </c>
      <c r="BY27" s="690">
        <f t="shared" si="48"/>
        <v>0</v>
      </c>
      <c r="BZ27" s="662">
        <f t="shared" si="48"/>
        <v>0</v>
      </c>
      <c r="CA27" s="662">
        <f t="shared" ref="CA27:CK27" si="49">IF(AND(CA12&gt;=$H$27,CA12&lt;$I$27),"*",0)</f>
        <v>0</v>
      </c>
      <c r="CB27" s="704">
        <f t="shared" si="49"/>
        <v>0</v>
      </c>
      <c r="CC27" s="662">
        <f t="shared" si="49"/>
        <v>0</v>
      </c>
      <c r="CD27" s="705">
        <f t="shared" si="49"/>
        <v>0</v>
      </c>
      <c r="CE27" s="706">
        <f t="shared" si="49"/>
        <v>0</v>
      </c>
      <c r="CF27" s="662">
        <f t="shared" si="49"/>
        <v>0</v>
      </c>
      <c r="CG27" s="690">
        <f t="shared" si="49"/>
        <v>0</v>
      </c>
      <c r="CH27" s="662">
        <f t="shared" si="49"/>
        <v>0</v>
      </c>
      <c r="CI27" s="662">
        <f t="shared" si="49"/>
        <v>0</v>
      </c>
      <c r="CJ27" s="510">
        <f t="shared" si="49"/>
        <v>0</v>
      </c>
      <c r="CK27" s="509">
        <f t="shared" si="49"/>
        <v>0</v>
      </c>
      <c r="CL27" s="1128">
        <f t="shared" si="4"/>
        <v>0</v>
      </c>
      <c r="CM27" s="1129"/>
      <c r="CN27" s="1123">
        <f>IF(CL27=0,0,LOOKUP(CL27,ﾃﾞｰﾀ入力!$AR$13:'ﾃﾞｰﾀ入力'!$AR$34,ﾃﾞｰﾀ入力!$AS$13:'ﾃﾞｰﾀ入力'!$AS$34))</f>
        <v>0</v>
      </c>
      <c r="CO27" s="1123"/>
      <c r="CP27" s="294">
        <f t="shared" si="5"/>
        <v>0</v>
      </c>
      <c r="CQ27" s="294">
        <f t="shared" si="6"/>
        <v>0</v>
      </c>
      <c r="CR27" s="279">
        <f t="shared" si="7"/>
        <v>0</v>
      </c>
      <c r="CS27" s="295">
        <f t="shared" si="8"/>
        <v>0</v>
      </c>
      <c r="CT27" s="296">
        <f>IF(F27=0,0,LOOKUP(F27,ﾃﾞｰﾀ入力!$C$3:'ﾃﾞｰﾀ入力'!$C$52,ﾃﾞｰﾀ入力!$E$3:'ﾃﾞｰﾀ入力'!$E$51))</f>
        <v>0</v>
      </c>
      <c r="CU27" s="297">
        <f t="shared" si="13"/>
        <v>0</v>
      </c>
      <c r="CW27" s="69"/>
      <c r="CX27" s="69"/>
      <c r="CY27" s="69"/>
      <c r="CZ27" s="64"/>
      <c r="DA27" s="64"/>
      <c r="DB27" s="64"/>
    </row>
    <row r="28" spans="1:106" ht="22.5" customHeight="1">
      <c r="A28" s="219">
        <f t="shared" si="9"/>
        <v>15</v>
      </c>
      <c r="B28" s="269" t="str">
        <f>ｼﾌﾄ原本!C19</f>
        <v>W.M</v>
      </c>
      <c r="C28" s="270"/>
      <c r="D28" s="296">
        <f ca="1">IF(COUNTIF($F$14:$F$30,14),VLOOKUP(14,$F$14:$CS$30,92,FALSE),0)</f>
        <v>8888.5</v>
      </c>
      <c r="E28" s="411">
        <f ca="1">IF(COUNTIF($F$14:$F$30,14),VLOOKUP(14,$F$14:$CU$30,94,FALSE),0)</f>
        <v>0</v>
      </c>
      <c r="F28" s="283"/>
      <c r="G28" s="284">
        <f>IF(F28=0,0,LOOKUP(F28,ﾃﾞｰﾀ入力!$C$3:'ﾃﾞｰﾀ入力'!$C$51,ﾃﾞｰﾀ入力!$D$3:'ﾃﾞｰﾀ入力'!$D$50))</f>
        <v>0</v>
      </c>
      <c r="H28" s="298"/>
      <c r="I28" s="299"/>
      <c r="J28" s="498">
        <f t="shared" ref="J28:AO28" si="50">IF(AND(J$12&gt;=$H$28,J$12&lt;$I$28),"*",0)</f>
        <v>0</v>
      </c>
      <c r="K28" s="694">
        <f t="shared" si="50"/>
        <v>0</v>
      </c>
      <c r="L28" s="702">
        <f t="shared" si="50"/>
        <v>0</v>
      </c>
      <c r="M28" s="703">
        <f t="shared" si="50"/>
        <v>0</v>
      </c>
      <c r="N28" s="662">
        <f t="shared" si="50"/>
        <v>0</v>
      </c>
      <c r="O28" s="662">
        <f t="shared" si="50"/>
        <v>0</v>
      </c>
      <c r="P28" s="704">
        <f t="shared" si="50"/>
        <v>0</v>
      </c>
      <c r="Q28" s="662">
        <f t="shared" si="50"/>
        <v>0</v>
      </c>
      <c r="R28" s="705">
        <f t="shared" si="50"/>
        <v>0</v>
      </c>
      <c r="S28" s="706">
        <f t="shared" si="50"/>
        <v>0</v>
      </c>
      <c r="T28" s="662">
        <f t="shared" si="50"/>
        <v>0</v>
      </c>
      <c r="U28" s="690">
        <f t="shared" si="50"/>
        <v>0</v>
      </c>
      <c r="V28" s="662">
        <f t="shared" si="50"/>
        <v>0</v>
      </c>
      <c r="W28" s="662">
        <f t="shared" si="50"/>
        <v>0</v>
      </c>
      <c r="X28" s="704">
        <f t="shared" si="50"/>
        <v>0</v>
      </c>
      <c r="Y28" s="662">
        <f t="shared" si="50"/>
        <v>0</v>
      </c>
      <c r="Z28" s="705">
        <f t="shared" si="50"/>
        <v>0</v>
      </c>
      <c r="AA28" s="706">
        <f t="shared" si="50"/>
        <v>0</v>
      </c>
      <c r="AB28" s="662">
        <f t="shared" si="50"/>
        <v>0</v>
      </c>
      <c r="AC28" s="690">
        <f t="shared" si="50"/>
        <v>0</v>
      </c>
      <c r="AD28" s="662">
        <f t="shared" si="50"/>
        <v>0</v>
      </c>
      <c r="AE28" s="662">
        <f t="shared" si="50"/>
        <v>0</v>
      </c>
      <c r="AF28" s="704">
        <f t="shared" si="50"/>
        <v>0</v>
      </c>
      <c r="AG28" s="662">
        <f t="shared" si="50"/>
        <v>0</v>
      </c>
      <c r="AH28" s="705">
        <f t="shared" si="50"/>
        <v>0</v>
      </c>
      <c r="AI28" s="706">
        <f t="shared" si="50"/>
        <v>0</v>
      </c>
      <c r="AJ28" s="662">
        <f t="shared" si="50"/>
        <v>0</v>
      </c>
      <c r="AK28" s="690">
        <f t="shared" si="50"/>
        <v>0</v>
      </c>
      <c r="AL28" s="662">
        <f t="shared" si="50"/>
        <v>0</v>
      </c>
      <c r="AM28" s="662">
        <f t="shared" si="50"/>
        <v>0</v>
      </c>
      <c r="AN28" s="704">
        <f t="shared" si="50"/>
        <v>0</v>
      </c>
      <c r="AO28" s="662">
        <f t="shared" si="50"/>
        <v>0</v>
      </c>
      <c r="AP28" s="705">
        <f t="shared" ref="AP28:BU28" si="51">IF(AND(AP$12&gt;=$H$28,AP$12&lt;$I$28),"*",0)</f>
        <v>0</v>
      </c>
      <c r="AQ28" s="706">
        <f t="shared" si="51"/>
        <v>0</v>
      </c>
      <c r="AR28" s="662">
        <f t="shared" si="51"/>
        <v>0</v>
      </c>
      <c r="AS28" s="690">
        <f t="shared" si="51"/>
        <v>0</v>
      </c>
      <c r="AT28" s="662">
        <f t="shared" si="51"/>
        <v>0</v>
      </c>
      <c r="AU28" s="662">
        <f t="shared" si="51"/>
        <v>0</v>
      </c>
      <c r="AV28" s="704">
        <f t="shared" si="51"/>
        <v>0</v>
      </c>
      <c r="AW28" s="662">
        <f t="shared" si="51"/>
        <v>0</v>
      </c>
      <c r="AX28" s="705">
        <f t="shared" si="51"/>
        <v>0</v>
      </c>
      <c r="AY28" s="706">
        <f t="shared" si="51"/>
        <v>0</v>
      </c>
      <c r="AZ28" s="662">
        <f t="shared" si="51"/>
        <v>0</v>
      </c>
      <c r="BA28" s="690">
        <f t="shared" si="51"/>
        <v>0</v>
      </c>
      <c r="BB28" s="662">
        <f t="shared" si="51"/>
        <v>0</v>
      </c>
      <c r="BC28" s="662">
        <f t="shared" si="51"/>
        <v>0</v>
      </c>
      <c r="BD28" s="704">
        <f t="shared" si="51"/>
        <v>0</v>
      </c>
      <c r="BE28" s="662">
        <f t="shared" si="51"/>
        <v>0</v>
      </c>
      <c r="BF28" s="705">
        <f t="shared" si="51"/>
        <v>0</v>
      </c>
      <c r="BG28" s="706">
        <f t="shared" si="51"/>
        <v>0</v>
      </c>
      <c r="BH28" s="662">
        <f t="shared" si="51"/>
        <v>0</v>
      </c>
      <c r="BI28" s="690">
        <f t="shared" si="51"/>
        <v>0</v>
      </c>
      <c r="BJ28" s="662">
        <f t="shared" si="51"/>
        <v>0</v>
      </c>
      <c r="BK28" s="662">
        <f t="shared" si="51"/>
        <v>0</v>
      </c>
      <c r="BL28" s="704">
        <f t="shared" si="51"/>
        <v>0</v>
      </c>
      <c r="BM28" s="662">
        <f t="shared" si="51"/>
        <v>0</v>
      </c>
      <c r="BN28" s="705">
        <f t="shared" si="51"/>
        <v>0</v>
      </c>
      <c r="BO28" s="706">
        <f t="shared" si="51"/>
        <v>0</v>
      </c>
      <c r="BP28" s="662">
        <f t="shared" si="51"/>
        <v>0</v>
      </c>
      <c r="BQ28" s="690">
        <f t="shared" si="51"/>
        <v>0</v>
      </c>
      <c r="BR28" s="662">
        <f t="shared" si="51"/>
        <v>0</v>
      </c>
      <c r="BS28" s="662">
        <f t="shared" si="51"/>
        <v>0</v>
      </c>
      <c r="BT28" s="704">
        <f t="shared" si="51"/>
        <v>0</v>
      </c>
      <c r="BU28" s="662">
        <f t="shared" si="51"/>
        <v>0</v>
      </c>
      <c r="BV28" s="705">
        <f t="shared" ref="BV28:CK28" si="52">IF(AND(BV$12&gt;=$H$28,BV$12&lt;$I$28),"*",0)</f>
        <v>0</v>
      </c>
      <c r="BW28" s="706">
        <f t="shared" si="52"/>
        <v>0</v>
      </c>
      <c r="BX28" s="662">
        <f t="shared" si="52"/>
        <v>0</v>
      </c>
      <c r="BY28" s="690">
        <f t="shared" si="52"/>
        <v>0</v>
      </c>
      <c r="BZ28" s="662">
        <f t="shared" si="52"/>
        <v>0</v>
      </c>
      <c r="CA28" s="662">
        <f t="shared" si="52"/>
        <v>0</v>
      </c>
      <c r="CB28" s="704">
        <f t="shared" si="52"/>
        <v>0</v>
      </c>
      <c r="CC28" s="662">
        <f t="shared" si="52"/>
        <v>0</v>
      </c>
      <c r="CD28" s="705">
        <f t="shared" si="52"/>
        <v>0</v>
      </c>
      <c r="CE28" s="706">
        <f t="shared" si="52"/>
        <v>0</v>
      </c>
      <c r="CF28" s="662">
        <f t="shared" si="52"/>
        <v>0</v>
      </c>
      <c r="CG28" s="690">
        <f t="shared" si="52"/>
        <v>0</v>
      </c>
      <c r="CH28" s="662">
        <f t="shared" si="52"/>
        <v>0</v>
      </c>
      <c r="CI28" s="662">
        <f t="shared" si="52"/>
        <v>0</v>
      </c>
      <c r="CJ28" s="510">
        <f t="shared" si="52"/>
        <v>0</v>
      </c>
      <c r="CK28" s="509">
        <f t="shared" si="52"/>
        <v>0</v>
      </c>
      <c r="CL28" s="1128">
        <f t="shared" si="4"/>
        <v>0</v>
      </c>
      <c r="CM28" s="1129"/>
      <c r="CN28" s="1123">
        <f>IF(CL28=0,0,LOOKUP(CL28,ﾃﾞｰﾀ入力!$AR$13:'ﾃﾞｰﾀ入力'!$AR$34,ﾃﾞｰﾀ入力!$AS$13:'ﾃﾞｰﾀ入力'!$AS$34))</f>
        <v>0</v>
      </c>
      <c r="CO28" s="1123"/>
      <c r="CP28" s="294">
        <f t="shared" si="5"/>
        <v>0</v>
      </c>
      <c r="CQ28" s="294">
        <f t="shared" si="6"/>
        <v>0</v>
      </c>
      <c r="CR28" s="279">
        <f t="shared" si="7"/>
        <v>0</v>
      </c>
      <c r="CS28" s="295">
        <f t="shared" si="8"/>
        <v>0</v>
      </c>
      <c r="CT28" s="296">
        <f>IF(F28=0,0,LOOKUP(F28,ﾃﾞｰﾀ入力!$C$3:'ﾃﾞｰﾀ入力'!$C$52,ﾃﾞｰﾀ入力!$E$3:'ﾃﾞｰﾀ入力'!$E$51))</f>
        <v>0</v>
      </c>
      <c r="CU28" s="297">
        <f t="shared" si="13"/>
        <v>0</v>
      </c>
      <c r="CW28" s="69"/>
      <c r="CX28" s="69"/>
      <c r="CY28" s="69"/>
      <c r="CZ28" s="64"/>
      <c r="DA28" s="64"/>
      <c r="DB28" s="64"/>
    </row>
    <row r="29" spans="1:106" ht="22.5" customHeight="1">
      <c r="A29" s="219">
        <f t="shared" si="9"/>
        <v>16</v>
      </c>
      <c r="B29" s="269" t="str">
        <f>ｼﾌﾄ原本!C20</f>
        <v>Y.Y</v>
      </c>
      <c r="C29" s="270"/>
      <c r="D29" s="296">
        <f ca="1">IF(COUNTIF($F$14:$F$30,14),VLOOKUP(14,$F$14:$CS$30,92,FALSE),0)</f>
        <v>8888.5</v>
      </c>
      <c r="E29" s="411">
        <f ca="1">IF(COUNTIF($F$14:$F$30,14),VLOOKUP(14,$F$14:$CU$30,94,FALSE),0)</f>
        <v>0</v>
      </c>
      <c r="F29" s="283"/>
      <c r="G29" s="284">
        <f>IF(F29=0,0,LOOKUP(F29,ﾃﾞｰﾀ入力!$C$3:'ﾃﾞｰﾀ入力'!$C$51,ﾃﾞｰﾀ入力!$D$3:'ﾃﾞｰﾀ入力'!$D$50))</f>
        <v>0</v>
      </c>
      <c r="H29" s="298"/>
      <c r="I29" s="299"/>
      <c r="J29" s="498">
        <f t="shared" ref="J29:AO29" si="53">IF(AND(J$12&gt;=$H$29,J$12&lt;$I$29),"*",0)</f>
        <v>0</v>
      </c>
      <c r="K29" s="694">
        <f t="shared" si="53"/>
        <v>0</v>
      </c>
      <c r="L29" s="702">
        <f t="shared" si="53"/>
        <v>0</v>
      </c>
      <c r="M29" s="703">
        <f t="shared" si="53"/>
        <v>0</v>
      </c>
      <c r="N29" s="662">
        <f t="shared" si="53"/>
        <v>0</v>
      </c>
      <c r="O29" s="662">
        <f t="shared" si="53"/>
        <v>0</v>
      </c>
      <c r="P29" s="704">
        <f t="shared" si="53"/>
        <v>0</v>
      </c>
      <c r="Q29" s="662">
        <f t="shared" si="53"/>
        <v>0</v>
      </c>
      <c r="R29" s="705">
        <f t="shared" si="53"/>
        <v>0</v>
      </c>
      <c r="S29" s="706">
        <f t="shared" si="53"/>
        <v>0</v>
      </c>
      <c r="T29" s="662">
        <f t="shared" si="53"/>
        <v>0</v>
      </c>
      <c r="U29" s="690">
        <f t="shared" si="53"/>
        <v>0</v>
      </c>
      <c r="V29" s="662">
        <f t="shared" si="53"/>
        <v>0</v>
      </c>
      <c r="W29" s="662">
        <f t="shared" si="53"/>
        <v>0</v>
      </c>
      <c r="X29" s="704">
        <f t="shared" si="53"/>
        <v>0</v>
      </c>
      <c r="Y29" s="662">
        <f t="shared" si="53"/>
        <v>0</v>
      </c>
      <c r="Z29" s="705">
        <f t="shared" si="53"/>
        <v>0</v>
      </c>
      <c r="AA29" s="706">
        <f t="shared" si="53"/>
        <v>0</v>
      </c>
      <c r="AB29" s="662">
        <f t="shared" si="53"/>
        <v>0</v>
      </c>
      <c r="AC29" s="690">
        <f t="shared" si="53"/>
        <v>0</v>
      </c>
      <c r="AD29" s="662">
        <f t="shared" si="53"/>
        <v>0</v>
      </c>
      <c r="AE29" s="662">
        <f t="shared" si="53"/>
        <v>0</v>
      </c>
      <c r="AF29" s="704">
        <f t="shared" si="53"/>
        <v>0</v>
      </c>
      <c r="AG29" s="662">
        <f t="shared" si="53"/>
        <v>0</v>
      </c>
      <c r="AH29" s="705">
        <f t="shared" si="53"/>
        <v>0</v>
      </c>
      <c r="AI29" s="706">
        <f t="shared" si="53"/>
        <v>0</v>
      </c>
      <c r="AJ29" s="662">
        <f t="shared" si="53"/>
        <v>0</v>
      </c>
      <c r="AK29" s="690">
        <f t="shared" si="53"/>
        <v>0</v>
      </c>
      <c r="AL29" s="662">
        <f t="shared" si="53"/>
        <v>0</v>
      </c>
      <c r="AM29" s="662">
        <f t="shared" si="53"/>
        <v>0</v>
      </c>
      <c r="AN29" s="704">
        <f t="shared" si="53"/>
        <v>0</v>
      </c>
      <c r="AO29" s="662">
        <f t="shared" si="53"/>
        <v>0</v>
      </c>
      <c r="AP29" s="705">
        <f t="shared" ref="AP29:BU29" si="54">IF(AND(AP$12&gt;=$H$29,AP$12&lt;$I$29),"*",0)</f>
        <v>0</v>
      </c>
      <c r="AQ29" s="706">
        <f t="shared" si="54"/>
        <v>0</v>
      </c>
      <c r="AR29" s="662">
        <f t="shared" si="54"/>
        <v>0</v>
      </c>
      <c r="AS29" s="690">
        <f t="shared" si="54"/>
        <v>0</v>
      </c>
      <c r="AT29" s="662">
        <f t="shared" si="54"/>
        <v>0</v>
      </c>
      <c r="AU29" s="662">
        <f t="shared" si="54"/>
        <v>0</v>
      </c>
      <c r="AV29" s="704">
        <f t="shared" si="54"/>
        <v>0</v>
      </c>
      <c r="AW29" s="662">
        <f t="shared" si="54"/>
        <v>0</v>
      </c>
      <c r="AX29" s="705">
        <f t="shared" si="54"/>
        <v>0</v>
      </c>
      <c r="AY29" s="706">
        <f t="shared" si="54"/>
        <v>0</v>
      </c>
      <c r="AZ29" s="662">
        <f t="shared" si="54"/>
        <v>0</v>
      </c>
      <c r="BA29" s="690">
        <f t="shared" si="54"/>
        <v>0</v>
      </c>
      <c r="BB29" s="662">
        <f t="shared" si="54"/>
        <v>0</v>
      </c>
      <c r="BC29" s="662">
        <f t="shared" si="54"/>
        <v>0</v>
      </c>
      <c r="BD29" s="704">
        <f t="shared" si="54"/>
        <v>0</v>
      </c>
      <c r="BE29" s="662">
        <f t="shared" si="54"/>
        <v>0</v>
      </c>
      <c r="BF29" s="705">
        <f t="shared" si="54"/>
        <v>0</v>
      </c>
      <c r="BG29" s="706">
        <f t="shared" si="54"/>
        <v>0</v>
      </c>
      <c r="BH29" s="662">
        <f t="shared" si="54"/>
        <v>0</v>
      </c>
      <c r="BI29" s="690">
        <f t="shared" si="54"/>
        <v>0</v>
      </c>
      <c r="BJ29" s="662">
        <f t="shared" si="54"/>
        <v>0</v>
      </c>
      <c r="BK29" s="662">
        <f t="shared" si="54"/>
        <v>0</v>
      </c>
      <c r="BL29" s="704">
        <f t="shared" si="54"/>
        <v>0</v>
      </c>
      <c r="BM29" s="662">
        <f t="shared" si="54"/>
        <v>0</v>
      </c>
      <c r="BN29" s="705">
        <f t="shared" si="54"/>
        <v>0</v>
      </c>
      <c r="BO29" s="706">
        <f t="shared" si="54"/>
        <v>0</v>
      </c>
      <c r="BP29" s="662">
        <f t="shared" si="54"/>
        <v>0</v>
      </c>
      <c r="BQ29" s="690">
        <f t="shared" si="54"/>
        <v>0</v>
      </c>
      <c r="BR29" s="662">
        <f t="shared" si="54"/>
        <v>0</v>
      </c>
      <c r="BS29" s="662">
        <f t="shared" si="54"/>
        <v>0</v>
      </c>
      <c r="BT29" s="704">
        <f t="shared" si="54"/>
        <v>0</v>
      </c>
      <c r="BU29" s="662">
        <f t="shared" si="54"/>
        <v>0</v>
      </c>
      <c r="BV29" s="705">
        <f t="shared" ref="BV29:CK29" si="55">IF(AND(BV$12&gt;=$H$29,BV$12&lt;$I$29),"*",0)</f>
        <v>0</v>
      </c>
      <c r="BW29" s="706">
        <f t="shared" si="55"/>
        <v>0</v>
      </c>
      <c r="BX29" s="662">
        <f t="shared" si="55"/>
        <v>0</v>
      </c>
      <c r="BY29" s="690">
        <f t="shared" si="55"/>
        <v>0</v>
      </c>
      <c r="BZ29" s="662">
        <f t="shared" si="55"/>
        <v>0</v>
      </c>
      <c r="CA29" s="662">
        <f t="shared" si="55"/>
        <v>0</v>
      </c>
      <c r="CB29" s="704">
        <f t="shared" si="55"/>
        <v>0</v>
      </c>
      <c r="CC29" s="662">
        <f t="shared" si="55"/>
        <v>0</v>
      </c>
      <c r="CD29" s="705">
        <f t="shared" si="55"/>
        <v>0</v>
      </c>
      <c r="CE29" s="706">
        <f t="shared" si="55"/>
        <v>0</v>
      </c>
      <c r="CF29" s="662">
        <f t="shared" si="55"/>
        <v>0</v>
      </c>
      <c r="CG29" s="690">
        <f t="shared" si="55"/>
        <v>0</v>
      </c>
      <c r="CH29" s="662">
        <f t="shared" si="55"/>
        <v>0</v>
      </c>
      <c r="CI29" s="662">
        <f t="shared" si="55"/>
        <v>0</v>
      </c>
      <c r="CJ29" s="510">
        <f t="shared" si="55"/>
        <v>0</v>
      </c>
      <c r="CK29" s="509">
        <f t="shared" si="55"/>
        <v>0</v>
      </c>
      <c r="CL29" s="1128">
        <f t="shared" si="4"/>
        <v>0</v>
      </c>
      <c r="CM29" s="1129"/>
      <c r="CN29" s="1123">
        <f>IF(CL29=0,0,LOOKUP(CL29,ﾃﾞｰﾀ入力!$AR$13:'ﾃﾞｰﾀ入力'!$AR$34,ﾃﾞｰﾀ入力!$AS$13:'ﾃﾞｰﾀ入力'!$AS$34))</f>
        <v>0</v>
      </c>
      <c r="CO29" s="1123"/>
      <c r="CP29" s="294">
        <f t="shared" si="5"/>
        <v>0</v>
      </c>
      <c r="CQ29" s="294">
        <f t="shared" si="6"/>
        <v>0</v>
      </c>
      <c r="CR29" s="279">
        <f t="shared" si="7"/>
        <v>0</v>
      </c>
      <c r="CS29" s="295">
        <f t="shared" si="8"/>
        <v>0</v>
      </c>
      <c r="CT29" s="296">
        <f>IF(F29=0,0,LOOKUP(F29,ﾃﾞｰﾀ入力!$C$3:'ﾃﾞｰﾀ入力'!$C$52,ﾃﾞｰﾀ入力!$E$3:'ﾃﾞｰﾀ入力'!$E$51))</f>
        <v>0</v>
      </c>
      <c r="CU29" s="297">
        <f t="shared" si="13"/>
        <v>0</v>
      </c>
      <c r="CW29" s="69"/>
      <c r="CX29" s="69"/>
      <c r="CY29" s="69"/>
      <c r="CZ29" s="64"/>
      <c r="DA29" s="64"/>
      <c r="DB29" s="64"/>
    </row>
    <row r="30" spans="1:106" ht="22.5" customHeight="1">
      <c r="A30" s="219">
        <f t="shared" si="9"/>
        <v>17</v>
      </c>
      <c r="B30" s="269" t="str">
        <f>ｼﾌﾄ原本!C21</f>
        <v>S.U</v>
      </c>
      <c r="C30" s="270"/>
      <c r="D30" s="296">
        <f>IF(COUNTIF($F$14:$F$30,15),VLOOKUP(15,$F$14:$CS$30,92,FALSE),0)</f>
        <v>0</v>
      </c>
      <c r="E30" s="411">
        <f>IF(COUNTIF($F$14:$F$30,15),VLOOKUP(15,$F$14:$CU$30,94,FALSE),0)</f>
        <v>0</v>
      </c>
      <c r="F30" s="300"/>
      <c r="G30" s="301">
        <f>IF(F30=0,0,LOOKUP(F30,ﾃﾞｰﾀ入力!$C$3:'ﾃﾞｰﾀ入力'!$C$51,ﾃﾞｰﾀ入力!$D$3:'ﾃﾞｰﾀ入力'!$D$50))</f>
        <v>0</v>
      </c>
      <c r="H30" s="298"/>
      <c r="I30" s="299"/>
      <c r="J30" s="514">
        <f t="shared" ref="J30:AO30" si="56">IF(AND(J12&gt;=$H$30,J12&lt;$I$30),"*",0)</f>
        <v>0</v>
      </c>
      <c r="K30" s="707">
        <f t="shared" si="56"/>
        <v>0</v>
      </c>
      <c r="L30" s="708">
        <f t="shared" si="56"/>
        <v>0</v>
      </c>
      <c r="M30" s="709">
        <f t="shared" si="56"/>
        <v>0</v>
      </c>
      <c r="N30" s="710">
        <f t="shared" si="56"/>
        <v>0</v>
      </c>
      <c r="O30" s="711">
        <f t="shared" si="56"/>
        <v>0</v>
      </c>
      <c r="P30" s="712">
        <f t="shared" si="56"/>
        <v>0</v>
      </c>
      <c r="Q30" s="711">
        <f t="shared" si="56"/>
        <v>0</v>
      </c>
      <c r="R30" s="713">
        <f t="shared" si="56"/>
        <v>0</v>
      </c>
      <c r="S30" s="714">
        <f t="shared" si="56"/>
        <v>0</v>
      </c>
      <c r="T30" s="711">
        <f t="shared" si="56"/>
        <v>0</v>
      </c>
      <c r="U30" s="715">
        <f t="shared" si="56"/>
        <v>0</v>
      </c>
      <c r="V30" s="711">
        <f t="shared" si="56"/>
        <v>0</v>
      </c>
      <c r="W30" s="711">
        <f t="shared" si="56"/>
        <v>0</v>
      </c>
      <c r="X30" s="712">
        <f t="shared" si="56"/>
        <v>0</v>
      </c>
      <c r="Y30" s="711">
        <f t="shared" si="56"/>
        <v>0</v>
      </c>
      <c r="Z30" s="713">
        <f t="shared" si="56"/>
        <v>0</v>
      </c>
      <c r="AA30" s="714">
        <f t="shared" si="56"/>
        <v>0</v>
      </c>
      <c r="AB30" s="711">
        <f t="shared" si="56"/>
        <v>0</v>
      </c>
      <c r="AC30" s="715">
        <f t="shared" si="56"/>
        <v>0</v>
      </c>
      <c r="AD30" s="711">
        <f t="shared" si="56"/>
        <v>0</v>
      </c>
      <c r="AE30" s="711">
        <f t="shared" si="56"/>
        <v>0</v>
      </c>
      <c r="AF30" s="712">
        <f t="shared" si="56"/>
        <v>0</v>
      </c>
      <c r="AG30" s="711">
        <f t="shared" si="56"/>
        <v>0</v>
      </c>
      <c r="AH30" s="713">
        <f t="shared" si="56"/>
        <v>0</v>
      </c>
      <c r="AI30" s="714">
        <f t="shared" si="56"/>
        <v>0</v>
      </c>
      <c r="AJ30" s="711">
        <f t="shared" si="56"/>
        <v>0</v>
      </c>
      <c r="AK30" s="715">
        <f t="shared" si="56"/>
        <v>0</v>
      </c>
      <c r="AL30" s="711">
        <f t="shared" si="56"/>
        <v>0</v>
      </c>
      <c r="AM30" s="711">
        <f t="shared" si="56"/>
        <v>0</v>
      </c>
      <c r="AN30" s="712">
        <f t="shared" si="56"/>
        <v>0</v>
      </c>
      <c r="AO30" s="711">
        <f t="shared" si="56"/>
        <v>0</v>
      </c>
      <c r="AP30" s="713">
        <f t="shared" ref="AP30:BU30" si="57">IF(AND(AP12&gt;=$H$30,AP12&lt;$I$30),"*",0)</f>
        <v>0</v>
      </c>
      <c r="AQ30" s="714">
        <f t="shared" si="57"/>
        <v>0</v>
      </c>
      <c r="AR30" s="711">
        <f t="shared" si="57"/>
        <v>0</v>
      </c>
      <c r="AS30" s="715">
        <f t="shared" si="57"/>
        <v>0</v>
      </c>
      <c r="AT30" s="711">
        <f t="shared" si="57"/>
        <v>0</v>
      </c>
      <c r="AU30" s="711">
        <f t="shared" si="57"/>
        <v>0</v>
      </c>
      <c r="AV30" s="712">
        <f t="shared" si="57"/>
        <v>0</v>
      </c>
      <c r="AW30" s="711">
        <f t="shared" si="57"/>
        <v>0</v>
      </c>
      <c r="AX30" s="713">
        <f t="shared" si="57"/>
        <v>0</v>
      </c>
      <c r="AY30" s="714">
        <f t="shared" si="57"/>
        <v>0</v>
      </c>
      <c r="AZ30" s="711">
        <f t="shared" si="57"/>
        <v>0</v>
      </c>
      <c r="BA30" s="715">
        <f t="shared" si="57"/>
        <v>0</v>
      </c>
      <c r="BB30" s="711">
        <f t="shared" si="57"/>
        <v>0</v>
      </c>
      <c r="BC30" s="711">
        <f t="shared" si="57"/>
        <v>0</v>
      </c>
      <c r="BD30" s="712">
        <f t="shared" si="57"/>
        <v>0</v>
      </c>
      <c r="BE30" s="711">
        <f t="shared" si="57"/>
        <v>0</v>
      </c>
      <c r="BF30" s="713">
        <f t="shared" si="57"/>
        <v>0</v>
      </c>
      <c r="BG30" s="714">
        <f t="shared" si="57"/>
        <v>0</v>
      </c>
      <c r="BH30" s="711">
        <f t="shared" si="57"/>
        <v>0</v>
      </c>
      <c r="BI30" s="715">
        <f t="shared" si="57"/>
        <v>0</v>
      </c>
      <c r="BJ30" s="711">
        <f t="shared" si="57"/>
        <v>0</v>
      </c>
      <c r="BK30" s="711">
        <f t="shared" si="57"/>
        <v>0</v>
      </c>
      <c r="BL30" s="712">
        <f t="shared" si="57"/>
        <v>0</v>
      </c>
      <c r="BM30" s="711">
        <f t="shared" si="57"/>
        <v>0</v>
      </c>
      <c r="BN30" s="713">
        <f t="shared" si="57"/>
        <v>0</v>
      </c>
      <c r="BO30" s="714">
        <f t="shared" si="57"/>
        <v>0</v>
      </c>
      <c r="BP30" s="711">
        <f t="shared" si="57"/>
        <v>0</v>
      </c>
      <c r="BQ30" s="715">
        <f t="shared" si="57"/>
        <v>0</v>
      </c>
      <c r="BR30" s="711">
        <f t="shared" si="57"/>
        <v>0</v>
      </c>
      <c r="BS30" s="711">
        <f t="shared" si="57"/>
        <v>0</v>
      </c>
      <c r="BT30" s="712">
        <f t="shared" si="57"/>
        <v>0</v>
      </c>
      <c r="BU30" s="711">
        <f t="shared" si="57"/>
        <v>0</v>
      </c>
      <c r="BV30" s="713">
        <f t="shared" ref="BV30:CK30" si="58">IF(AND(BV12&gt;=$H$30,BV12&lt;$I$30),"*",0)</f>
        <v>0</v>
      </c>
      <c r="BW30" s="714">
        <f t="shared" si="58"/>
        <v>0</v>
      </c>
      <c r="BX30" s="711">
        <f t="shared" si="58"/>
        <v>0</v>
      </c>
      <c r="BY30" s="715">
        <f t="shared" si="58"/>
        <v>0</v>
      </c>
      <c r="BZ30" s="711">
        <f t="shared" si="58"/>
        <v>0</v>
      </c>
      <c r="CA30" s="711">
        <f t="shared" si="58"/>
        <v>0</v>
      </c>
      <c r="CB30" s="712">
        <f t="shared" si="58"/>
        <v>0</v>
      </c>
      <c r="CC30" s="711">
        <f t="shared" si="58"/>
        <v>0</v>
      </c>
      <c r="CD30" s="713">
        <f t="shared" si="58"/>
        <v>0</v>
      </c>
      <c r="CE30" s="714">
        <f t="shared" si="58"/>
        <v>0</v>
      </c>
      <c r="CF30" s="711">
        <f t="shared" si="58"/>
        <v>0</v>
      </c>
      <c r="CG30" s="715">
        <f t="shared" si="58"/>
        <v>0</v>
      </c>
      <c r="CH30" s="711">
        <f t="shared" si="58"/>
        <v>0</v>
      </c>
      <c r="CI30" s="711">
        <f t="shared" si="58"/>
        <v>0</v>
      </c>
      <c r="CJ30" s="520">
        <f t="shared" si="58"/>
        <v>0</v>
      </c>
      <c r="CK30" s="519">
        <f t="shared" si="58"/>
        <v>0</v>
      </c>
      <c r="CL30" s="1393">
        <f t="shared" si="4"/>
        <v>0</v>
      </c>
      <c r="CM30" s="1394"/>
      <c r="CN30" s="1392">
        <f>IF(CL30=0,0,LOOKUP(CL30,ﾃﾞｰﾀ入力!$AR$13:'ﾃﾞｰﾀ入力'!$AR$34,ﾃﾞｰﾀ入力!$AS$13:'ﾃﾞｰﾀ入力'!$AS$34))</f>
        <v>0</v>
      </c>
      <c r="CO30" s="1392"/>
      <c r="CP30" s="307">
        <f t="shared" si="5"/>
        <v>0</v>
      </c>
      <c r="CQ30" s="307">
        <f t="shared" si="6"/>
        <v>0</v>
      </c>
      <c r="CR30" s="279">
        <f t="shared" si="7"/>
        <v>0</v>
      </c>
      <c r="CS30" s="308">
        <f t="shared" si="8"/>
        <v>0</v>
      </c>
      <c r="CT30" s="309">
        <f>IF(F30=0,0,LOOKUP(F30,ﾃﾞｰﾀ入力!$C$3:'ﾃﾞｰﾀ入力'!$C$52,ﾃﾞｰﾀ入力!$E$3:'ﾃﾞｰﾀ入力'!$E$51))</f>
        <v>0</v>
      </c>
      <c r="CU30" s="310">
        <f t="shared" si="13"/>
        <v>0</v>
      </c>
      <c r="CW30" s="69"/>
      <c r="CX30" s="69"/>
      <c r="CY30" s="69"/>
      <c r="CZ30" s="64"/>
      <c r="DA30" s="64"/>
      <c r="DB30" s="64"/>
    </row>
    <row r="31" spans="1:106" ht="22.5" customHeight="1">
      <c r="A31" s="219">
        <f t="shared" si="9"/>
        <v>18</v>
      </c>
      <c r="B31" s="269" t="str">
        <f>ｼﾌﾄ原本!C22</f>
        <v>A.A</v>
      </c>
      <c r="C31" s="270"/>
      <c r="D31" s="296">
        <f ca="1">IF(COUNTIF($F$14:$F$30,16),VLOOKUP(16,$F$14:$CS$30,92,FALSE),0)</f>
        <v>5746.875</v>
      </c>
      <c r="E31" s="412">
        <f ca="1">IF(COUNTIF($F$14:$F$30,16),VLOOKUP(16,$F$14:$CU$30,94,FALSE),0)</f>
        <v>0</v>
      </c>
      <c r="G31" s="311">
        <f>COUNT(F14:F30)</f>
        <v>9</v>
      </c>
      <c r="H31" s="382" t="s">
        <v>187</v>
      </c>
      <c r="I31" s="383"/>
      <c r="J31" s="1391">
        <f>(68-COUNT(J$14:M$30))/4</f>
        <v>0</v>
      </c>
      <c r="K31" s="1391"/>
      <c r="L31" s="1391"/>
      <c r="M31" s="1391"/>
      <c r="N31" s="1391">
        <f>(68-COUNT(N$14:Q$30))/4</f>
        <v>0</v>
      </c>
      <c r="O31" s="1391"/>
      <c r="P31" s="1391"/>
      <c r="Q31" s="1391"/>
      <c r="R31" s="1391">
        <f>(68-COUNT(R$14:U$30))/4</f>
        <v>0.75</v>
      </c>
      <c r="S31" s="1391"/>
      <c r="T31" s="1391"/>
      <c r="U31" s="1391"/>
      <c r="V31" s="1391">
        <f>(68-COUNT(V$14:Y$30))/4</f>
        <v>3</v>
      </c>
      <c r="W31" s="1391"/>
      <c r="X31" s="1391"/>
      <c r="Y31" s="1391"/>
      <c r="Z31" s="1391">
        <f>(68-COUNT(Z$14:AC$30))/4</f>
        <v>3</v>
      </c>
      <c r="AA31" s="1391"/>
      <c r="AB31" s="1391"/>
      <c r="AC31" s="1391"/>
      <c r="AD31" s="1391">
        <f>(68-COUNT(AD$14:AG$30))/4</f>
        <v>5</v>
      </c>
      <c r="AE31" s="1391"/>
      <c r="AF31" s="1391"/>
      <c r="AG31" s="1391"/>
      <c r="AH31" s="1391">
        <f>(68-COUNT(AH$14:AK$30))/4</f>
        <v>5</v>
      </c>
      <c r="AI31" s="1391"/>
      <c r="AJ31" s="1391"/>
      <c r="AK31" s="1391"/>
      <c r="AL31" s="1391">
        <f>(68-COUNT(AL$14:AO$30))/4</f>
        <v>6</v>
      </c>
      <c r="AM31" s="1391"/>
      <c r="AN31" s="1391"/>
      <c r="AO31" s="1391"/>
      <c r="AP31" s="1391">
        <f>(68-COUNT(AP$14:AS$30))/4</f>
        <v>5</v>
      </c>
      <c r="AQ31" s="1391"/>
      <c r="AR31" s="1391"/>
      <c r="AS31" s="1391"/>
      <c r="AT31" s="1391">
        <f>(68-COUNT(AT$14:AW$30))/4</f>
        <v>6</v>
      </c>
      <c r="AU31" s="1391"/>
      <c r="AV31" s="1391"/>
      <c r="AW31" s="1391"/>
      <c r="AX31" s="1391">
        <f>(68-COUNT(AX$14:BA$30))/4</f>
        <v>6</v>
      </c>
      <c r="AY31" s="1391"/>
      <c r="AZ31" s="1391"/>
      <c r="BA31" s="1391"/>
      <c r="BB31" s="1391">
        <f>(68-COUNT(BB$14:BE$30))/4</f>
        <v>6</v>
      </c>
      <c r="BC31" s="1391"/>
      <c r="BD31" s="1391"/>
      <c r="BE31" s="1391"/>
      <c r="BF31" s="1391">
        <f>(68-COUNT(BF$14:BI$30))/4</f>
        <v>5</v>
      </c>
      <c r="BG31" s="1391"/>
      <c r="BH31" s="1391"/>
      <c r="BI31" s="1391"/>
      <c r="BJ31" s="1391">
        <f>(68-COUNT(BJ$14:BM$30))/4</f>
        <v>4</v>
      </c>
      <c r="BK31" s="1391"/>
      <c r="BL31" s="1391"/>
      <c r="BM31" s="1391"/>
      <c r="BN31" s="1391">
        <f>(68-COUNT(BN$14:BQ$30))/4</f>
        <v>4</v>
      </c>
      <c r="BO31" s="1391"/>
      <c r="BP31" s="1391"/>
      <c r="BQ31" s="1391"/>
      <c r="BR31" s="1391">
        <f>(68-COUNT(BR$14:BU$30))/4</f>
        <v>4</v>
      </c>
      <c r="BS31" s="1391"/>
      <c r="BT31" s="1391"/>
      <c r="BU31" s="1391"/>
      <c r="BV31" s="1391">
        <f>(68-COUNT(BV$14:BY$30))/4</f>
        <v>3.5</v>
      </c>
      <c r="BW31" s="1391"/>
      <c r="BX31" s="1391"/>
      <c r="BY31" s="1391"/>
      <c r="BZ31" s="1391">
        <f>(68-COUNT(BZ$14:CC$30))/4</f>
        <v>2.25</v>
      </c>
      <c r="CA31" s="1391"/>
      <c r="CB31" s="1391"/>
      <c r="CC31" s="1391"/>
      <c r="CD31" s="1391">
        <f>(68-COUNT(CD$14:CG$30))/4</f>
        <v>0</v>
      </c>
      <c r="CE31" s="1391"/>
      <c r="CF31" s="1391"/>
      <c r="CG31" s="1391"/>
      <c r="CH31" s="1391">
        <f>(68-COUNT(CH$14:CK$30))/4</f>
        <v>0</v>
      </c>
      <c r="CI31" s="1391"/>
      <c r="CJ31" s="1391"/>
      <c r="CK31" s="1395"/>
      <c r="CL31" s="1159">
        <f>SUM(CL14:CL30)</f>
        <v>68.5</v>
      </c>
      <c r="CM31" s="1160"/>
      <c r="CN31" s="1141">
        <f>SUM(CN14:CN30)</f>
        <v>61.5</v>
      </c>
      <c r="CO31" s="1141"/>
      <c r="CP31" s="312">
        <f>SUM(CP14:CP30)</f>
        <v>2.5</v>
      </c>
      <c r="CQ31" s="312">
        <f>SUM(CQ14:CQ30)</f>
        <v>2.25</v>
      </c>
      <c r="CR31" s="312">
        <f>SUM(CR14:CR30)</f>
        <v>0</v>
      </c>
      <c r="CS31" s="313">
        <f ca="1">SUM(CS14:CS30)</f>
        <v>86713.25</v>
      </c>
      <c r="CT31" s="314"/>
      <c r="CU31" s="315">
        <f ca="1">SUM(CU14:CU30)</f>
        <v>0</v>
      </c>
      <c r="CW31" s="69"/>
      <c r="CX31" s="69"/>
      <c r="CY31" s="69"/>
      <c r="CZ31" s="64"/>
      <c r="DA31" s="64"/>
      <c r="DB31" s="64"/>
    </row>
    <row r="32" spans="1:106" ht="24" customHeight="1">
      <c r="A32" s="219">
        <f t="shared" si="9"/>
        <v>19</v>
      </c>
      <c r="B32" s="269" t="str">
        <f>ｼﾌﾄ原本!C23</f>
        <v>E.U</v>
      </c>
      <c r="C32" s="270"/>
      <c r="D32" s="296">
        <f>IF(COUNTIF($F$14:$F$30,17),VLOOKUP(17,$F$14:$CS$30,92,FALSE),0)</f>
        <v>0</v>
      </c>
      <c r="E32" s="412">
        <f>IF(COUNTIF($F$14:$F$30,17),VLOOKUP(17,$F$14:$CU$30,94,FALSE),0)</f>
        <v>0</v>
      </c>
      <c r="G32" s="316"/>
      <c r="H32" s="1474" t="s">
        <v>188</v>
      </c>
      <c r="I32" s="1475"/>
      <c r="J32" s="1529" t="str">
        <f>IF(ISERROR(J3*1000/(J31-J8-J10)),"",J3*1000/(J31-J8-J10))</f>
        <v/>
      </c>
      <c r="K32" s="1529"/>
      <c r="L32" s="1529"/>
      <c r="M32" s="1529"/>
      <c r="N32" s="1529" t="str">
        <f>IF(ISERROR(N3*1000/(N31-N8-N10)),"",N3*1000/(N31-N8-N10))</f>
        <v/>
      </c>
      <c r="O32" s="1529"/>
      <c r="P32" s="1529"/>
      <c r="Q32" s="1529"/>
      <c r="R32" s="1529">
        <f>IF(ISERROR(R3*1000/(R31-R8-R10)),"",R3*1000/(R31-R8-R10))</f>
        <v>0</v>
      </c>
      <c r="S32" s="1529"/>
      <c r="T32" s="1529"/>
      <c r="U32" s="1529"/>
      <c r="V32" s="1529">
        <f>IF(ISERROR(V3*1000/(V31-V8-V10)),"",V3*1000/(V31-V8-V10))</f>
        <v>0</v>
      </c>
      <c r="W32" s="1529"/>
      <c r="X32" s="1529"/>
      <c r="Y32" s="1529"/>
      <c r="Z32" s="1529">
        <f>IF(ISERROR(Z3*1000/(Z31-Z8-Z10)),"",Z3*1000/(Z31-Z8-Z10))</f>
        <v>6666.666666666667</v>
      </c>
      <c r="AA32" s="1529"/>
      <c r="AB32" s="1529"/>
      <c r="AC32" s="1529"/>
      <c r="AD32" s="1529">
        <f>IF(ISERROR(AD3*1000/(AD31-AD8-AD10)),"",AD3*1000/(AD31-AD8-AD10))</f>
        <v>4000</v>
      </c>
      <c r="AE32" s="1529"/>
      <c r="AF32" s="1529"/>
      <c r="AG32" s="1529"/>
      <c r="AH32" s="1529">
        <f>IF(ISERROR(AH3*1000/(AH31-AH8-AH10)),"",AH3*1000/(AH31-AH8-AH10))</f>
        <v>4000</v>
      </c>
      <c r="AI32" s="1529"/>
      <c r="AJ32" s="1529"/>
      <c r="AK32" s="1529"/>
      <c r="AL32" s="1529">
        <f>IF(ISERROR(AL3*1000/(AL31-AL8-AL10)),"",AL3*1000/(AL31-AL8-AL10))</f>
        <v>5333.333333333333</v>
      </c>
      <c r="AM32" s="1529"/>
      <c r="AN32" s="1529"/>
      <c r="AO32" s="1529"/>
      <c r="AP32" s="1529">
        <f>IF(ISERROR(AP3*1000/(AP31-AP8-AP10)),"",AP3*1000/(AP31-AP8-AP10))</f>
        <v>9000</v>
      </c>
      <c r="AQ32" s="1529"/>
      <c r="AR32" s="1529"/>
      <c r="AS32" s="1529"/>
      <c r="AT32" s="1529">
        <f>IF(ISERROR(AT3*1000/(AT31-AT8-AT10)),"",AT3*1000/(AT31-AT8-AT10))</f>
        <v>7833.333333333333</v>
      </c>
      <c r="AU32" s="1529"/>
      <c r="AV32" s="1529"/>
      <c r="AW32" s="1529"/>
      <c r="AX32" s="1529">
        <f>IF(ISERROR(AX3*1000/(AX31-AX8-AX10)),"",AX3*1000/(AX31-AX8-AX10))</f>
        <v>8333.3333333333339</v>
      </c>
      <c r="AY32" s="1529"/>
      <c r="AZ32" s="1529"/>
      <c r="BA32" s="1529"/>
      <c r="BB32" s="1529">
        <f>IF(ISERROR(BB3*1000/(BB31-BB8-BB10)),"",BB3*1000/(BB31-BB8-BB10))</f>
        <v>8333.3333333333339</v>
      </c>
      <c r="BC32" s="1529"/>
      <c r="BD32" s="1529"/>
      <c r="BE32" s="1529"/>
      <c r="BF32" s="1529">
        <f>IF(ISERROR(BF3*1000/(BF31-BF8-BF10)),"",BF3*1000/(BF31-BF8-BF10))</f>
        <v>7200</v>
      </c>
      <c r="BG32" s="1529"/>
      <c r="BH32" s="1529"/>
      <c r="BI32" s="1529"/>
      <c r="BJ32" s="1529">
        <f>IF(ISERROR(BJ3*1000/(BJ31-BJ8-BJ10)),"",BJ3*1000/(BJ31-BJ8-BJ10))</f>
        <v>6500</v>
      </c>
      <c r="BK32" s="1529"/>
      <c r="BL32" s="1529"/>
      <c r="BM32" s="1529"/>
      <c r="BN32" s="1529">
        <f>IF(ISERROR(BN3*1000/(BN31-BN8-BN10)),"",BN3*1000/(BN31-BN8-BN10))</f>
        <v>5250</v>
      </c>
      <c r="BO32" s="1529"/>
      <c r="BP32" s="1529"/>
      <c r="BQ32" s="1529"/>
      <c r="BR32" s="1529">
        <f>IF(ISERROR(BR3*1000/(BR31-BR8-BR10)),"",BR3*1000/(BR31-BR8-BR10))</f>
        <v>6000</v>
      </c>
      <c r="BS32" s="1529"/>
      <c r="BT32" s="1529"/>
      <c r="BU32" s="1529"/>
      <c r="BV32" s="1529">
        <f>IF(ISERROR(BV3*1000/(BV31-BV8-BV10)),"",BV3*1000/(BV31-BV8-BV10))</f>
        <v>2571.4285714285716</v>
      </c>
      <c r="BW32" s="1529"/>
      <c r="BX32" s="1529"/>
      <c r="BY32" s="1529"/>
      <c r="BZ32" s="1529">
        <f>IF(ISERROR(BZ3*1000/(BZ31-BZ8-BZ10)),"",BZ3*1000/(BZ31-BZ8-BZ10))</f>
        <v>0</v>
      </c>
      <c r="CA32" s="1529"/>
      <c r="CB32" s="1529"/>
      <c r="CC32" s="1529"/>
      <c r="CD32" s="1529" t="str">
        <f>IF(ISERROR(CD3*1000/(CD31-CD8-CD10)),"",CD3*1000/(CD31-CD8-CD10))</f>
        <v/>
      </c>
      <c r="CE32" s="1529"/>
      <c r="CF32" s="1529"/>
      <c r="CG32" s="1529"/>
      <c r="CH32" s="1529" t="str">
        <f>IF(ISERROR(CH3*1000/(CH31-CH8-CH10)),"",CH3*1000/(CH31-CH8-CH10))</f>
        <v/>
      </c>
      <c r="CI32" s="1529"/>
      <c r="CJ32" s="1529"/>
      <c r="CK32" s="1530"/>
      <c r="CL32" s="238"/>
      <c r="CM32" s="238"/>
      <c r="CN32" s="317"/>
      <c r="CO32" s="317"/>
      <c r="CP32" s="73"/>
      <c r="CQ32" s="73"/>
      <c r="CR32" s="73"/>
      <c r="CS32" s="73"/>
      <c r="CT32" s="73"/>
      <c r="CU32" s="73"/>
      <c r="CV32" s="73"/>
      <c r="CW32" s="73"/>
    </row>
    <row r="33" spans="1:127" ht="22.5" customHeight="1">
      <c r="A33" s="219">
        <f t="shared" si="9"/>
        <v>20</v>
      </c>
      <c r="B33" s="269" t="str">
        <f>ｼﾌﾄ原本!C24</f>
        <v>S.S</v>
      </c>
      <c r="C33" s="270"/>
      <c r="D33" s="296">
        <f>IF(COUNTIF($F$14:$F$30,18),VLOOKUP(18,$F$14:$CS$30,92,FALSE),0)</f>
        <v>0</v>
      </c>
      <c r="E33" s="412">
        <f>IF(COUNTIF($F$14:$F$30,18),VLOOKUP(18,$F$14:$CU$30,94,FALSE),0)</f>
        <v>0</v>
      </c>
      <c r="G33" s="225"/>
      <c r="H33" s="226"/>
      <c r="I33" s="318"/>
      <c r="J33" s="1148"/>
      <c r="K33" s="1148"/>
      <c r="L33" s="1148"/>
      <c r="M33" s="1148"/>
      <c r="N33" s="1149"/>
      <c r="O33" s="1150"/>
      <c r="P33" s="1150"/>
      <c r="Q33" s="1150"/>
      <c r="U33" s="73"/>
      <c r="V33" s="73"/>
      <c r="W33" s="73"/>
      <c r="X33" s="73"/>
      <c r="Y33" s="73"/>
      <c r="Z33" s="1272">
        <v>1</v>
      </c>
      <c r="AA33" s="1272"/>
      <c r="AB33" s="1272"/>
      <c r="AC33" s="1272"/>
      <c r="AD33" s="1273" t="s">
        <v>60</v>
      </c>
      <c r="AE33" s="1273"/>
      <c r="AF33" s="1273"/>
      <c r="AG33" s="12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  <c r="CA33" s="73"/>
      <c r="CB33" s="73"/>
      <c r="CC33" s="73"/>
      <c r="CD33" s="73"/>
      <c r="CE33" s="73"/>
      <c r="CF33" s="73"/>
      <c r="CG33" s="73"/>
      <c r="CH33" s="73"/>
      <c r="CI33" s="73"/>
      <c r="CJ33" s="73"/>
      <c r="CK33" s="73"/>
      <c r="CL33" s="73"/>
      <c r="CM33" s="73"/>
      <c r="CN33" s="73"/>
      <c r="CO33" s="73"/>
      <c r="CP33" s="73"/>
      <c r="CQ33" s="73"/>
      <c r="CR33" s="73"/>
      <c r="CS33" s="73"/>
      <c r="CT33" s="73"/>
      <c r="CU33" s="73"/>
      <c r="CV33" s="73"/>
      <c r="CW33" s="73"/>
    </row>
    <row r="34" spans="1:127" ht="22.5" customHeight="1">
      <c r="A34" s="219">
        <f t="shared" si="9"/>
        <v>21</v>
      </c>
      <c r="B34" s="269" t="str">
        <f>ｼﾌﾄ原本!C25</f>
        <v>S.K</v>
      </c>
      <c r="C34" s="270"/>
      <c r="D34" s="296">
        <f>IF(COUNTIF($F$14:$F$30,19),VLOOKUP(19,$F$14:$CS$30,92,FALSE),0)</f>
        <v>0</v>
      </c>
      <c r="E34" s="412">
        <f>IF(COUNTIF($F$14:$F$30,19),VLOOKUP(19,$F$14:$CU$30,94,FALSE),0)</f>
        <v>0</v>
      </c>
      <c r="G34" s="317"/>
      <c r="H34" s="1195" t="s">
        <v>189</v>
      </c>
      <c r="I34" s="1196"/>
      <c r="J34" s="1197" t="s">
        <v>190</v>
      </c>
      <c r="K34" s="1197"/>
      <c r="L34" s="1197"/>
      <c r="M34" s="1197"/>
      <c r="N34" s="1197"/>
      <c r="O34" s="1197"/>
      <c r="P34" s="1197"/>
      <c r="Q34" s="1197"/>
      <c r="R34" s="1197"/>
      <c r="S34" s="1197"/>
      <c r="T34" s="1197"/>
      <c r="U34" s="1197"/>
      <c r="V34" s="73"/>
      <c r="W34" s="73"/>
      <c r="X34" s="1193" t="s">
        <v>59</v>
      </c>
      <c r="Y34" s="1153"/>
      <c r="Z34" s="1153"/>
      <c r="AA34" s="1153"/>
      <c r="AB34" s="1153"/>
      <c r="AC34" s="1153"/>
      <c r="AD34" s="1153"/>
      <c r="AE34" s="1153"/>
      <c r="AF34" s="1153"/>
      <c r="AG34" s="1153"/>
      <c r="AH34" s="1153"/>
      <c r="AI34" s="1153"/>
      <c r="AJ34" s="1153"/>
      <c r="AK34" s="1153"/>
      <c r="AL34" s="1153"/>
      <c r="AM34" s="1153"/>
      <c r="AN34" s="1153"/>
      <c r="AO34" s="1153"/>
      <c r="AP34" s="1153"/>
      <c r="AQ34" s="1153"/>
      <c r="AR34" s="1153"/>
      <c r="AS34" s="1153"/>
      <c r="AT34" s="1153"/>
      <c r="AU34" s="1153"/>
      <c r="AV34" s="1153"/>
      <c r="AW34" s="1153"/>
      <c r="AX34" s="1153"/>
      <c r="AY34" s="1153"/>
      <c r="AZ34" s="1153"/>
      <c r="BA34" s="1153"/>
      <c r="BB34" s="1153"/>
      <c r="BC34" s="1153"/>
      <c r="BD34" s="1153"/>
      <c r="BE34" s="1154"/>
      <c r="BF34" s="1152" t="s">
        <v>1</v>
      </c>
      <c r="BG34" s="1153"/>
      <c r="BH34" s="1153"/>
      <c r="BI34" s="1153"/>
      <c r="BJ34" s="1153"/>
      <c r="BK34" s="1153"/>
      <c r="BL34" s="1153"/>
      <c r="BM34" s="1153"/>
      <c r="BN34" s="1153"/>
      <c r="BO34" s="1153"/>
      <c r="BP34" s="1153"/>
      <c r="BQ34" s="1153"/>
      <c r="BR34" s="1153"/>
      <c r="BS34" s="1154"/>
      <c r="BT34" s="1152" t="s">
        <v>11</v>
      </c>
      <c r="BU34" s="1153"/>
      <c r="BV34" s="1153"/>
      <c r="BW34" s="1153"/>
      <c r="BX34" s="1153"/>
      <c r="BY34" s="1153"/>
      <c r="BZ34" s="1153"/>
      <c r="CA34" s="1153"/>
      <c r="CB34" s="1153"/>
      <c r="CC34" s="1153"/>
      <c r="CD34" s="1153"/>
      <c r="CE34" s="1153"/>
      <c r="CF34" s="1153"/>
      <c r="CG34" s="1154"/>
      <c r="CH34" s="319"/>
      <c r="CI34" s="319"/>
      <c r="CJ34" s="319"/>
      <c r="CK34" s="319"/>
      <c r="CL34" s="319"/>
      <c r="CM34" s="319"/>
      <c r="CN34" s="73"/>
      <c r="CO34" s="73"/>
      <c r="CP34" s="73"/>
      <c r="CQ34" s="73"/>
      <c r="CR34" s="73"/>
      <c r="CS34" s="73"/>
      <c r="CT34" s="73"/>
      <c r="CU34" s="73"/>
      <c r="CV34" s="73"/>
      <c r="CW34" s="73"/>
    </row>
    <row r="35" spans="1:127" ht="22.5" customHeight="1">
      <c r="A35" s="219">
        <f t="shared" si="9"/>
        <v>22</v>
      </c>
      <c r="B35" s="269">
        <f>ｼﾌﾄ原本!C26</f>
        <v>0</v>
      </c>
      <c r="C35" s="270"/>
      <c r="D35" s="296">
        <f ca="1">IF(COUNTIF($F$14:$F$30,20),VLOOKUP(20,$F$14:$CS$30,92,FALSE),0)</f>
        <v>5746.875</v>
      </c>
      <c r="E35" s="412">
        <f ca="1">IF(COUNTIF($F$14:$F$30,20),VLOOKUP(20,$F$14:$CU$30,94,FALSE),0)</f>
        <v>0</v>
      </c>
      <c r="G35" s="320" t="s">
        <v>89</v>
      </c>
      <c r="H35" s="1169">
        <f>CL3*1000</f>
        <v>400000</v>
      </c>
      <c r="I35" s="1169"/>
      <c r="J35" s="1169"/>
      <c r="K35" s="1169"/>
      <c r="L35" s="1169"/>
      <c r="M35" s="1169"/>
      <c r="N35" s="1169"/>
      <c r="O35" s="1169"/>
      <c r="P35" s="1169"/>
      <c r="Q35" s="1169"/>
      <c r="R35" s="1169"/>
      <c r="S35" s="1169"/>
      <c r="T35" s="1169"/>
      <c r="U35" s="1169"/>
      <c r="V35" s="73"/>
      <c r="W35" s="73"/>
      <c r="X35" s="1539">
        <f>CHOOSE($Z$33,'セールスアクション '!B5,'セールスアクション '!B13,'セールスアクション '!B21,'セールスアクション '!B29,'セールスアクション '!B37)</f>
        <v>0</v>
      </c>
      <c r="Y35" s="1540"/>
      <c r="Z35" s="1540"/>
      <c r="AA35" s="1540"/>
      <c r="AB35" s="1540"/>
      <c r="AC35" s="1540"/>
      <c r="AD35" s="1540"/>
      <c r="AE35" s="1540"/>
      <c r="AF35" s="1540"/>
      <c r="AG35" s="1540"/>
      <c r="AH35" s="1540"/>
      <c r="AI35" s="1540"/>
      <c r="AJ35" s="1540"/>
      <c r="AK35" s="1540"/>
      <c r="AL35" s="1540"/>
      <c r="AM35" s="1540"/>
      <c r="AN35" s="1540"/>
      <c r="AO35" s="1540"/>
      <c r="AP35" s="1540"/>
      <c r="AQ35" s="1540"/>
      <c r="AR35" s="1540"/>
      <c r="AS35" s="1540"/>
      <c r="AT35" s="1540"/>
      <c r="AU35" s="1540"/>
      <c r="AV35" s="1540"/>
      <c r="AW35" s="1541"/>
      <c r="AX35" s="1542">
        <f>CHOOSE($Z$33,'セールスアクション '!I5,'セールスアクション '!I13,'セールスアクション '!I21,'セールスアクション '!I29,'セールスアクション '!I37)</f>
        <v>0</v>
      </c>
      <c r="AY35" s="1542"/>
      <c r="AZ35" s="1542"/>
      <c r="BA35" s="1542"/>
      <c r="BB35" s="1542"/>
      <c r="BC35" s="1542"/>
      <c r="BD35" s="321"/>
      <c r="BE35" s="322"/>
      <c r="BF35" s="1182">
        <f>CHOOSE($BY$1,PMC.D!D6,PMC.D!D15,PMC.D!D24,PMC.D!D33,PMC.D!D42,PMC.D!D51)</f>
        <v>0</v>
      </c>
      <c r="BG35" s="1183"/>
      <c r="BH35" s="1183"/>
      <c r="BI35" s="1183"/>
      <c r="BJ35" s="1183"/>
      <c r="BK35" s="1183"/>
      <c r="BL35" s="1183"/>
      <c r="BM35" s="1183"/>
      <c r="BN35" s="1183"/>
      <c r="BO35" s="1183"/>
      <c r="BP35" s="1183"/>
      <c r="BQ35" s="1184"/>
      <c r="BR35" s="323"/>
      <c r="BS35" s="324"/>
      <c r="BT35" s="1182">
        <f>CHOOSE($BY$1,PMC.D!J6,PMC.D!J15,PMC.D!J24,PMC.D!J33,PMC.D!J42,PMC.D!J51)</f>
        <v>0</v>
      </c>
      <c r="BU35" s="1183"/>
      <c r="BV35" s="1183"/>
      <c r="BW35" s="1183"/>
      <c r="BX35" s="1183"/>
      <c r="BY35" s="1183"/>
      <c r="BZ35" s="1183"/>
      <c r="CA35" s="1183"/>
      <c r="CB35" s="1183"/>
      <c r="CC35" s="1183"/>
      <c r="CD35" s="1183"/>
      <c r="CE35" s="1184"/>
      <c r="CF35" s="325"/>
      <c r="CG35" s="326"/>
      <c r="CH35" s="83"/>
      <c r="CI35" s="83"/>
      <c r="CJ35" s="83"/>
      <c r="CK35" s="83"/>
      <c r="CL35" s="83"/>
      <c r="CM35" s="83"/>
      <c r="CN35" s="73"/>
      <c r="CO35" s="73"/>
      <c r="CP35" s="73"/>
      <c r="CQ35" s="73"/>
      <c r="CR35" s="73"/>
      <c r="CS35" s="73"/>
      <c r="CT35" s="73"/>
      <c r="CU35" s="73"/>
      <c r="CV35" s="73"/>
      <c r="CW35" s="73"/>
    </row>
    <row r="36" spans="1:127" ht="22.5" customHeight="1">
      <c r="A36" s="219">
        <f t="shared" si="9"/>
        <v>23</v>
      </c>
      <c r="B36" s="269">
        <f>ｼﾌﾄ原本!C27</f>
        <v>0</v>
      </c>
      <c r="C36" s="270"/>
      <c r="D36" s="296">
        <f>IF(COUNTIF($F$14:$F$30,21),VLOOKUP(21,$F$14:$CS$30,92,FALSE),0)</f>
        <v>0</v>
      </c>
      <c r="E36" s="412">
        <f>IF(COUNTIF($F$14:$F$30,21),VLOOKUP(21,$F$14:$CU$30,94,FALSE),0)</f>
        <v>0</v>
      </c>
      <c r="G36" s="320" t="s">
        <v>191</v>
      </c>
      <c r="H36" s="1155">
        <f>CHOOSE($BY$1,ﾃﾞｰﾀ入力!W4,ﾃﾞｰﾀ入力!W5,ﾃﾞｰﾀ入力!W6,ﾃﾞｰﾀ入力!W7,ﾃﾞｰﾀ入力!W8,ﾃﾞｰﾀ入力!W9)</f>
        <v>513</v>
      </c>
      <c r="I36" s="1155"/>
      <c r="J36" s="1155"/>
      <c r="K36" s="1155"/>
      <c r="L36" s="1155"/>
      <c r="M36" s="1155"/>
      <c r="N36" s="1155"/>
      <c r="O36" s="1155"/>
      <c r="P36" s="1155"/>
      <c r="Q36" s="1155"/>
      <c r="R36" s="1155"/>
      <c r="S36" s="1155"/>
      <c r="T36" s="1155"/>
      <c r="U36" s="1155"/>
      <c r="V36" s="73"/>
      <c r="W36" s="73"/>
      <c r="X36" s="1177">
        <f>CHOOSE($Z$33,'セールスアクション '!B6,'セールスアクション '!B14,'セールスアクション '!B22,'セールスアクション '!B30,'セールスアクション '!B38)</f>
        <v>0</v>
      </c>
      <c r="Y36" s="1178"/>
      <c r="Z36" s="1178"/>
      <c r="AA36" s="1178"/>
      <c r="AB36" s="1178"/>
      <c r="AC36" s="1178"/>
      <c r="AD36" s="1178"/>
      <c r="AE36" s="1178"/>
      <c r="AF36" s="1178"/>
      <c r="AG36" s="1178"/>
      <c r="AH36" s="1178"/>
      <c r="AI36" s="1178"/>
      <c r="AJ36" s="1178"/>
      <c r="AK36" s="1178"/>
      <c r="AL36" s="1178"/>
      <c r="AM36" s="1178"/>
      <c r="AN36" s="1178"/>
      <c r="AO36" s="1178"/>
      <c r="AP36" s="1178"/>
      <c r="AQ36" s="1178"/>
      <c r="AR36" s="1178"/>
      <c r="AS36" s="1178"/>
      <c r="AT36" s="1178"/>
      <c r="AU36" s="1178"/>
      <c r="AV36" s="1178"/>
      <c r="AW36" s="1179"/>
      <c r="AX36" s="1180">
        <f>CHOOSE($Z$33,'セールスアクション '!I6,'セールスアクション '!I14,'セールスアクション '!I22,'セールスアクション '!I30,'セールスアクション '!I38)</f>
        <v>0</v>
      </c>
      <c r="AY36" s="1180"/>
      <c r="AZ36" s="1180"/>
      <c r="BA36" s="1180"/>
      <c r="BB36" s="1180"/>
      <c r="BC36" s="1180"/>
      <c r="BD36" s="327"/>
      <c r="BE36" s="328"/>
      <c r="BF36" s="1185">
        <f>CHOOSE($BY$1,PMC.D!D7,PMC.D!D16,PMC.D!D25,PMC.D!D34,PMC.D!D43,PMC.D!D52)</f>
        <v>0</v>
      </c>
      <c r="BG36" s="1178"/>
      <c r="BH36" s="1178"/>
      <c r="BI36" s="1178"/>
      <c r="BJ36" s="1178"/>
      <c r="BK36" s="1178"/>
      <c r="BL36" s="1178"/>
      <c r="BM36" s="1178"/>
      <c r="BN36" s="1178"/>
      <c r="BO36" s="1178"/>
      <c r="BP36" s="1178"/>
      <c r="BQ36" s="1179"/>
      <c r="BR36" s="329"/>
      <c r="BS36" s="328"/>
      <c r="BT36" s="1185">
        <f>CHOOSE($BY$1,PMC.D!J7,PMC.D!J16,PMC.D!J25,PMC.D!J34,PMC.D!J43,PMC.D!J52)</f>
        <v>0</v>
      </c>
      <c r="BU36" s="1178"/>
      <c r="BV36" s="1178"/>
      <c r="BW36" s="1178"/>
      <c r="BX36" s="1178"/>
      <c r="BY36" s="1178"/>
      <c r="BZ36" s="1178"/>
      <c r="CA36" s="1178"/>
      <c r="CB36" s="1178"/>
      <c r="CC36" s="1178"/>
      <c r="CD36" s="1178"/>
      <c r="CE36" s="1179"/>
      <c r="CF36" s="329"/>
      <c r="CG36" s="330"/>
      <c r="CH36" s="83"/>
      <c r="CI36" s="83"/>
      <c r="CJ36" s="83"/>
      <c r="CK36" s="83"/>
      <c r="CL36" s="83"/>
      <c r="CM36" s="83"/>
      <c r="CN36" s="73"/>
      <c r="CO36" s="73"/>
      <c r="CP36" s="73"/>
      <c r="CQ36" s="73"/>
      <c r="CR36" s="73"/>
      <c r="CS36" s="73"/>
      <c r="CT36" s="73"/>
      <c r="CU36" s="73"/>
      <c r="CV36" s="73"/>
      <c r="CW36" s="73"/>
    </row>
    <row r="37" spans="1:127" ht="22.5" customHeight="1">
      <c r="A37" s="219">
        <f t="shared" si="9"/>
        <v>24</v>
      </c>
      <c r="B37" s="269">
        <f>ｼﾌﾄ原本!C28</f>
        <v>0</v>
      </c>
      <c r="C37" s="270"/>
      <c r="D37" s="296">
        <f>IF(COUNTIF($F$14:$F$30,22),VLOOKUP(22,$F$14:$CS$30,92,FALSE),0)</f>
        <v>0</v>
      </c>
      <c r="E37" s="412">
        <f>IF(COUNTIF($F$14:$F$30,22),VLOOKUP(22,$F$14:$CU$30,94,FALSE),0)</f>
        <v>0</v>
      </c>
      <c r="G37" s="320" t="s">
        <v>192</v>
      </c>
      <c r="H37" s="1169">
        <f ca="1">H35/(I39+H39)</f>
        <v>7619.0476190476193</v>
      </c>
      <c r="I37" s="1169"/>
      <c r="J37" s="1169">
        <f>H35/J40</f>
        <v>6666.666666666667</v>
      </c>
      <c r="K37" s="1169"/>
      <c r="L37" s="1169"/>
      <c r="M37" s="1169"/>
      <c r="N37" s="1169"/>
      <c r="O37" s="1169"/>
      <c r="P37" s="1169"/>
      <c r="Q37" s="1169"/>
      <c r="R37" s="1169"/>
      <c r="S37" s="1169"/>
      <c r="T37" s="1169"/>
      <c r="U37" s="1169"/>
      <c r="V37" s="73"/>
      <c r="W37" s="73"/>
      <c r="X37" s="1177">
        <f>CHOOSE($Z$33,'セールスアクション '!B7,'セールスアクション '!B15,'セールスアクション '!B23,'セールスアクション '!B31,'セールスアクション '!B39)</f>
        <v>0</v>
      </c>
      <c r="Y37" s="1178"/>
      <c r="Z37" s="1178"/>
      <c r="AA37" s="1178"/>
      <c r="AB37" s="1178"/>
      <c r="AC37" s="1178"/>
      <c r="AD37" s="1178"/>
      <c r="AE37" s="1178"/>
      <c r="AF37" s="1178"/>
      <c r="AG37" s="1178"/>
      <c r="AH37" s="1178"/>
      <c r="AI37" s="1178"/>
      <c r="AJ37" s="1178"/>
      <c r="AK37" s="1178"/>
      <c r="AL37" s="1178"/>
      <c r="AM37" s="1178"/>
      <c r="AN37" s="1178"/>
      <c r="AO37" s="1178"/>
      <c r="AP37" s="1178"/>
      <c r="AQ37" s="1178"/>
      <c r="AR37" s="1178"/>
      <c r="AS37" s="1178"/>
      <c r="AT37" s="1178"/>
      <c r="AU37" s="1178"/>
      <c r="AV37" s="1178"/>
      <c r="AW37" s="1179"/>
      <c r="AX37" s="1180">
        <f>CHOOSE($Z$33,'セールスアクション '!I7,'セールスアクション '!I15,'セールスアクション '!I23,'セールスアクション '!I31,'セールスアクション '!I39)</f>
        <v>0</v>
      </c>
      <c r="AY37" s="1180"/>
      <c r="AZ37" s="1180"/>
      <c r="BA37" s="1180"/>
      <c r="BB37" s="1180"/>
      <c r="BC37" s="1180"/>
      <c r="BD37" s="327"/>
      <c r="BE37" s="328"/>
      <c r="BF37" s="1185">
        <f>CHOOSE($BY$1,PMC.D!D8,PMC.D!D17,PMC.D!D26,PMC.D!D35,PMC.D!D44,PMC.D!D53)</f>
        <v>0</v>
      </c>
      <c r="BG37" s="1178"/>
      <c r="BH37" s="1178"/>
      <c r="BI37" s="1178"/>
      <c r="BJ37" s="1178"/>
      <c r="BK37" s="1178"/>
      <c r="BL37" s="1178"/>
      <c r="BM37" s="1178"/>
      <c r="BN37" s="1178"/>
      <c r="BO37" s="1178"/>
      <c r="BP37" s="1178"/>
      <c r="BQ37" s="1179"/>
      <c r="BR37" s="329"/>
      <c r="BS37" s="328"/>
      <c r="BT37" s="1185">
        <f>CHOOSE($BY$1,PMC.D!J8,PMC.D!J17,PMC.D!J26,PMC.D!J35,PMC.D!J44,PMC.D!J53)</f>
        <v>0</v>
      </c>
      <c r="BU37" s="1178"/>
      <c r="BV37" s="1178"/>
      <c r="BW37" s="1178"/>
      <c r="BX37" s="1178"/>
      <c r="BY37" s="1178"/>
      <c r="BZ37" s="1178"/>
      <c r="CA37" s="1178"/>
      <c r="CB37" s="1178"/>
      <c r="CC37" s="1178"/>
      <c r="CD37" s="1178"/>
      <c r="CE37" s="1179"/>
      <c r="CF37" s="329"/>
      <c r="CG37" s="330"/>
      <c r="CH37" s="83"/>
      <c r="CI37" s="83"/>
      <c r="CJ37" s="83"/>
      <c r="CK37" s="83"/>
      <c r="CL37" s="83"/>
      <c r="CM37" s="83"/>
      <c r="CN37" s="73"/>
      <c r="CO37" s="73"/>
      <c r="CP37" s="73"/>
      <c r="CQ37" s="73"/>
      <c r="CR37" s="73"/>
      <c r="CS37" s="73"/>
      <c r="CT37" s="73"/>
      <c r="CU37" s="73"/>
      <c r="CV37" s="73"/>
      <c r="CW37" s="73"/>
    </row>
    <row r="38" spans="1:127" ht="22.5" customHeight="1">
      <c r="A38" s="219">
        <f t="shared" si="9"/>
        <v>25</v>
      </c>
      <c r="B38" s="269">
        <f>ｼﾌﾄ原本!C29</f>
        <v>0</v>
      </c>
      <c r="C38" s="270"/>
      <c r="D38" s="296">
        <f>IF(COUNTIF($F$14:$F$30,23),VLOOKUP(23,$F$14:$CS$30,92,FALSE),0)</f>
        <v>0</v>
      </c>
      <c r="E38" s="412">
        <f>IF(COUNTIF($F$14:$F$30,23),VLOOKUP(23,$F$14:$CU$30,94,FALSE),0)</f>
        <v>0</v>
      </c>
      <c r="G38" s="320" t="s">
        <v>193</v>
      </c>
      <c r="H38" s="1480">
        <f ca="1">H36/(H39+I39)</f>
        <v>9.7714285714285722</v>
      </c>
      <c r="I38" s="1480"/>
      <c r="J38" s="1194">
        <f>H36/J40</f>
        <v>8.5500000000000007</v>
      </c>
      <c r="K38" s="1194"/>
      <c r="L38" s="1194"/>
      <c r="M38" s="1194"/>
      <c r="N38" s="1194"/>
      <c r="O38" s="1194"/>
      <c r="P38" s="1194"/>
      <c r="Q38" s="1194"/>
      <c r="R38" s="1194"/>
      <c r="S38" s="1194"/>
      <c r="T38" s="1194"/>
      <c r="U38" s="1194"/>
      <c r="V38" s="73"/>
      <c r="W38" s="73"/>
      <c r="X38" s="1177">
        <f>CHOOSE($Z$33,'セールスアクション '!B8,'セールスアクション '!B16,'セールスアクション '!B24,'セールスアクション '!B32,'セールスアクション '!B40)</f>
        <v>0</v>
      </c>
      <c r="Y38" s="1178"/>
      <c r="Z38" s="1178"/>
      <c r="AA38" s="1178"/>
      <c r="AB38" s="1178"/>
      <c r="AC38" s="1178"/>
      <c r="AD38" s="1178"/>
      <c r="AE38" s="1178"/>
      <c r="AF38" s="1178"/>
      <c r="AG38" s="1178"/>
      <c r="AH38" s="1178"/>
      <c r="AI38" s="1178"/>
      <c r="AJ38" s="1178"/>
      <c r="AK38" s="1178"/>
      <c r="AL38" s="1178"/>
      <c r="AM38" s="1178"/>
      <c r="AN38" s="1178"/>
      <c r="AO38" s="1178"/>
      <c r="AP38" s="1178"/>
      <c r="AQ38" s="1178"/>
      <c r="AR38" s="1178"/>
      <c r="AS38" s="1178"/>
      <c r="AT38" s="1178"/>
      <c r="AU38" s="1178"/>
      <c r="AV38" s="1178"/>
      <c r="AW38" s="1179"/>
      <c r="AX38" s="1180">
        <f>CHOOSE($Z$33,'セールスアクション '!I8,'セールスアクション '!I16,'セールスアクション '!I24,'セールスアクション '!I32,'セールスアクション '!I40)</f>
        <v>0</v>
      </c>
      <c r="AY38" s="1180"/>
      <c r="AZ38" s="1180"/>
      <c r="BA38" s="1180"/>
      <c r="BB38" s="1180"/>
      <c r="BC38" s="1180"/>
      <c r="BD38" s="327"/>
      <c r="BE38" s="328"/>
      <c r="BF38" s="1185">
        <f>CHOOSE($BY$1,PMC.D!D9,PMC.D!D18,PMC.D!D27,PMC.D!D36,PMC.D!D45,PMC.D!D54)</f>
        <v>0</v>
      </c>
      <c r="BG38" s="1178"/>
      <c r="BH38" s="1178"/>
      <c r="BI38" s="1178"/>
      <c r="BJ38" s="1178"/>
      <c r="BK38" s="1178"/>
      <c r="BL38" s="1178"/>
      <c r="BM38" s="1178"/>
      <c r="BN38" s="1178"/>
      <c r="BO38" s="1178"/>
      <c r="BP38" s="1178"/>
      <c r="BQ38" s="1179"/>
      <c r="BR38" s="329"/>
      <c r="BS38" s="328"/>
      <c r="BT38" s="1185">
        <f>CHOOSE($BY$1,PMC.D!J9,PMC.D!J18,PMC.D!J27,PMC.D!J36,PMC.D!J45,PMC.D!J54)</f>
        <v>0</v>
      </c>
      <c r="BU38" s="1178"/>
      <c r="BV38" s="1178"/>
      <c r="BW38" s="1178"/>
      <c r="BX38" s="1178"/>
      <c r="BY38" s="1178"/>
      <c r="BZ38" s="1178"/>
      <c r="CA38" s="1178"/>
      <c r="CB38" s="1178"/>
      <c r="CC38" s="1178"/>
      <c r="CD38" s="1178"/>
      <c r="CE38" s="1179"/>
      <c r="CF38" s="329"/>
      <c r="CG38" s="330"/>
      <c r="CH38" s="83"/>
      <c r="CI38" s="83"/>
      <c r="CJ38" s="83"/>
      <c r="CK38" s="83"/>
      <c r="CL38" s="83"/>
      <c r="CM38" s="83"/>
      <c r="CN38" s="73"/>
      <c r="CO38" s="73"/>
      <c r="CP38" s="73"/>
      <c r="CQ38" s="73"/>
      <c r="CR38" s="73"/>
      <c r="CS38" s="73"/>
      <c r="CT38" s="73"/>
      <c r="CU38" s="73"/>
      <c r="CV38" s="73"/>
      <c r="CW38" s="73"/>
    </row>
    <row r="39" spans="1:127" ht="22.5" customHeight="1">
      <c r="A39" s="219">
        <f t="shared" si="9"/>
        <v>26</v>
      </c>
      <c r="B39" s="269">
        <f>ｼﾌﾄ原本!C30</f>
        <v>0</v>
      </c>
      <c r="C39" s="270"/>
      <c r="D39" s="296">
        <f>IF(COUNTIF($F$14:$F$30,24),VLOOKUP(24,$F$14:$CS$30,92,FALSE),0)</f>
        <v>0</v>
      </c>
      <c r="E39" s="412">
        <f>IF(COUNTIF($F$14:$F$30,24),VLOOKUP(24,$F$14:$CU$30,94,FALSE),0)</f>
        <v>0</v>
      </c>
      <c r="G39" s="320" t="s">
        <v>194</v>
      </c>
      <c r="H39" s="413">
        <f ca="1">SUMIF(CT14:CT30,"&gt;2000",CN14:CO30)</f>
        <v>0</v>
      </c>
      <c r="I39" s="413">
        <f ca="1">SUMIF(CT14:CT30,"&lt;2000",CN14:CN30)</f>
        <v>52.5</v>
      </c>
      <c r="J39" s="1531">
        <f>SUMIF(CV14:CV30,"&gt;1500",CP14:CQ30)</f>
        <v>0</v>
      </c>
      <c r="K39" s="1532"/>
      <c r="L39" s="1532"/>
      <c r="M39" s="1532"/>
      <c r="N39" s="1532"/>
      <c r="O39" s="1532"/>
      <c r="P39" s="1531">
        <f>J40-J39</f>
        <v>60</v>
      </c>
      <c r="Q39" s="1532"/>
      <c r="R39" s="1532"/>
      <c r="S39" s="1532"/>
      <c r="T39" s="1532"/>
      <c r="U39" s="1533"/>
      <c r="V39" s="65"/>
      <c r="W39" s="65"/>
      <c r="X39" s="1192">
        <f>CHOOSE($Z$33,'セールスアクション '!B9,'セールスアクション '!B17,'セールスアクション '!B25,'セールスアクション '!B33,'セールスアクション '!B41)</f>
        <v>0</v>
      </c>
      <c r="Y39" s="1171"/>
      <c r="Z39" s="1171"/>
      <c r="AA39" s="1171"/>
      <c r="AB39" s="1171"/>
      <c r="AC39" s="1171"/>
      <c r="AD39" s="1171"/>
      <c r="AE39" s="1171"/>
      <c r="AF39" s="1171"/>
      <c r="AG39" s="1171"/>
      <c r="AH39" s="1171"/>
      <c r="AI39" s="1171"/>
      <c r="AJ39" s="1171"/>
      <c r="AK39" s="1171"/>
      <c r="AL39" s="1171"/>
      <c r="AM39" s="1171"/>
      <c r="AN39" s="1171"/>
      <c r="AO39" s="1171"/>
      <c r="AP39" s="1171"/>
      <c r="AQ39" s="1171"/>
      <c r="AR39" s="1171"/>
      <c r="AS39" s="1171"/>
      <c r="AT39" s="1171"/>
      <c r="AU39" s="1171"/>
      <c r="AV39" s="1171"/>
      <c r="AW39" s="1172"/>
      <c r="AX39" s="1173">
        <f>CHOOSE($Z$33,'セールスアクション '!I9,'セールスアクション '!I17,'セールスアクション '!I25,'セールスアクション '!I33,'セールスアクション '!I41)</f>
        <v>0</v>
      </c>
      <c r="AY39" s="1173"/>
      <c r="AZ39" s="1173"/>
      <c r="BA39" s="1173"/>
      <c r="BB39" s="1173"/>
      <c r="BC39" s="1173"/>
      <c r="BD39" s="331"/>
      <c r="BE39" s="332"/>
      <c r="BF39" s="1170">
        <f>CHOOSE($BY$1,PMC.D!D10,PMC.D!D19,PMC.D!D28,PMC.D!D37,PMC.D!D46,PMC.D!D55)</f>
        <v>0</v>
      </c>
      <c r="BG39" s="1171"/>
      <c r="BH39" s="1171"/>
      <c r="BI39" s="1171"/>
      <c r="BJ39" s="1171"/>
      <c r="BK39" s="1171"/>
      <c r="BL39" s="1171"/>
      <c r="BM39" s="1171"/>
      <c r="BN39" s="1171"/>
      <c r="BO39" s="1171"/>
      <c r="BP39" s="1171"/>
      <c r="BQ39" s="1172"/>
      <c r="BR39" s="333"/>
      <c r="BS39" s="332"/>
      <c r="BT39" s="1170">
        <f>CHOOSE($BY$1,PMC.D!J10,PMC.D!J19,PMC.D!J28,PMC.D!J37,PMC.D!J46,PMC.D!J55)</f>
        <v>0</v>
      </c>
      <c r="BU39" s="1171"/>
      <c r="BV39" s="1171"/>
      <c r="BW39" s="1171"/>
      <c r="BX39" s="1171"/>
      <c r="BY39" s="1171"/>
      <c r="BZ39" s="1171"/>
      <c r="CA39" s="1171"/>
      <c r="CB39" s="1171"/>
      <c r="CC39" s="1171"/>
      <c r="CD39" s="1171"/>
      <c r="CE39" s="1172"/>
      <c r="CF39" s="333"/>
      <c r="CG39" s="334"/>
      <c r="CH39" s="83"/>
      <c r="CI39" s="83"/>
      <c r="CJ39" s="83"/>
      <c r="CK39" s="83"/>
      <c r="CL39" s="83"/>
      <c r="CM39" s="83"/>
      <c r="CN39" s="73"/>
      <c r="CO39" s="73"/>
      <c r="CP39" s="73"/>
      <c r="CQ39" s="73"/>
      <c r="CR39" s="73"/>
      <c r="CS39" s="73"/>
      <c r="CT39" s="73"/>
      <c r="CU39" s="73"/>
      <c r="CV39" s="73"/>
      <c r="CW39" s="73"/>
    </row>
    <row r="40" spans="1:127" ht="22.5" customHeight="1">
      <c r="A40" s="219">
        <f t="shared" si="9"/>
        <v>27</v>
      </c>
      <c r="B40" s="269">
        <f>ｼﾌﾄ原本!C31</f>
        <v>0</v>
      </c>
      <c r="C40" s="270"/>
      <c r="D40" s="296">
        <f>IF(COUNTIF($F$14:$F$30,25),VLOOKUP(25,$F$14:$CS$30,92,FALSE),0)</f>
        <v>0</v>
      </c>
      <c r="E40" s="412">
        <f>IF(COUNTIF($F$14:$F$30,25),VLOOKUP(25,$F$14:$CU$30,94,FALSE),0)</f>
        <v>0</v>
      </c>
      <c r="G40" s="320" t="s">
        <v>195</v>
      </c>
      <c r="H40" s="1534">
        <f ca="1">H39+I39</f>
        <v>52.5</v>
      </c>
      <c r="I40" s="1534"/>
      <c r="J40" s="1534">
        <f>CN11</f>
        <v>60</v>
      </c>
      <c r="K40" s="1534"/>
      <c r="L40" s="1534"/>
      <c r="M40" s="1534"/>
      <c r="N40" s="1534"/>
      <c r="O40" s="1534"/>
      <c r="P40" s="1534"/>
      <c r="Q40" s="1534"/>
      <c r="R40" s="1534"/>
      <c r="S40" s="1534"/>
      <c r="T40" s="1534"/>
      <c r="U40" s="1534"/>
      <c r="X40" s="1544" t="s">
        <v>196</v>
      </c>
      <c r="Y40" s="1545"/>
      <c r="Z40" s="1545"/>
      <c r="AA40" s="1545"/>
      <c r="AB40" s="1545"/>
      <c r="AC40" s="1545"/>
      <c r="AD40" s="335"/>
      <c r="AE40" s="335"/>
      <c r="AF40" s="335"/>
      <c r="AG40" s="335"/>
      <c r="AH40" s="335"/>
      <c r="AI40" s="335"/>
      <c r="AJ40" s="335"/>
      <c r="AK40" s="335"/>
      <c r="AL40" s="335"/>
      <c r="AM40" s="335"/>
      <c r="AN40" s="335"/>
      <c r="AO40" s="335"/>
      <c r="AP40" s="335"/>
      <c r="AQ40" s="335"/>
      <c r="AR40" s="335"/>
      <c r="AS40" s="335"/>
      <c r="AT40" s="335"/>
      <c r="AU40" s="335"/>
      <c r="AV40" s="335"/>
      <c r="AW40" s="335"/>
      <c r="AX40" s="335"/>
      <c r="AY40" s="335"/>
      <c r="AZ40" s="335"/>
      <c r="BA40" s="335"/>
      <c r="BB40" s="335"/>
      <c r="BC40" s="335"/>
      <c r="BD40" s="335"/>
      <c r="BE40" s="335"/>
      <c r="BF40" s="335"/>
      <c r="BG40" s="335"/>
      <c r="BH40" s="335"/>
      <c r="BI40" s="335"/>
      <c r="BJ40" s="335"/>
      <c r="BK40" s="335"/>
      <c r="BL40" s="335"/>
      <c r="BM40" s="335"/>
      <c r="BN40" s="335"/>
      <c r="BO40" s="335"/>
      <c r="BP40" s="335"/>
      <c r="BQ40" s="335"/>
      <c r="BR40" s="335"/>
      <c r="BS40" s="335"/>
      <c r="BT40" s="335"/>
      <c r="BU40" s="335"/>
      <c r="BV40" s="335"/>
      <c r="BW40" s="335"/>
      <c r="BX40" s="335"/>
      <c r="BY40" s="335"/>
      <c r="BZ40" s="335"/>
      <c r="CA40" s="335"/>
      <c r="CB40" s="336"/>
      <c r="CC40" s="336"/>
      <c r="CD40" s="336"/>
      <c r="CE40" s="336"/>
      <c r="CF40" s="336"/>
      <c r="CG40" s="337"/>
      <c r="CH40" s="73"/>
      <c r="CI40" s="73"/>
      <c r="CJ40" s="73"/>
      <c r="CK40" s="73"/>
      <c r="CL40" s="73"/>
      <c r="CM40" s="73"/>
      <c r="CN40" s="73"/>
      <c r="CO40" s="73"/>
      <c r="CP40" s="73"/>
      <c r="CQ40" s="73"/>
      <c r="CR40" s="73"/>
      <c r="CS40" s="73"/>
      <c r="CT40" s="73"/>
      <c r="CU40" s="73"/>
      <c r="CV40" s="73"/>
      <c r="CW40" s="73"/>
    </row>
    <row r="41" spans="1:127" ht="22.5" customHeight="1">
      <c r="A41" s="219">
        <f t="shared" si="9"/>
        <v>28</v>
      </c>
      <c r="B41" s="269" t="str">
        <f>ｼﾌﾄ原本!C32</f>
        <v>A.M（本部）</v>
      </c>
      <c r="C41" s="270"/>
      <c r="D41" s="296">
        <f>IF(COUNTIF($F$14:$F$30,26),VLOOKUP(26,$F$14:$CS$30,92,FALSE),0)</f>
        <v>0</v>
      </c>
      <c r="E41" s="412">
        <f>IF(COUNTIF($F$14:$F$30,26),VLOOKUP(26,$F$14:$CU$30,94,FALSE),0)</f>
        <v>0</v>
      </c>
      <c r="G41" s="320" t="s">
        <v>197</v>
      </c>
      <c r="H41" s="1169">
        <f ca="1">SUMIF(CT14:CT30,"&lt;2000",CS14:CS30)</f>
        <v>68213.25</v>
      </c>
      <c r="I41" s="1169"/>
      <c r="J41" s="1169">
        <f>P39*ﾃﾞｰﾀ入力!A8</f>
        <v>75600</v>
      </c>
      <c r="K41" s="1169"/>
      <c r="L41" s="1169"/>
      <c r="M41" s="1169"/>
      <c r="N41" s="1169"/>
      <c r="O41" s="1169"/>
      <c r="P41" s="1169"/>
      <c r="Q41" s="1169"/>
      <c r="R41" s="1169"/>
      <c r="S41" s="1169"/>
      <c r="T41" s="1169"/>
      <c r="U41" s="1169"/>
      <c r="X41" s="341"/>
      <c r="Y41" s="347"/>
      <c r="Z41" s="347"/>
      <c r="AA41" s="83"/>
      <c r="AB41" s="83"/>
      <c r="AC41" s="83"/>
      <c r="AD41" s="83"/>
      <c r="AE41" s="83"/>
      <c r="AF41" s="83"/>
      <c r="AG41" s="83"/>
      <c r="AH41" s="83"/>
      <c r="AI41" s="391"/>
      <c r="AJ41" s="391"/>
      <c r="AK41" s="391"/>
      <c r="AL41" s="391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347"/>
      <c r="BA41" s="347"/>
      <c r="BB41" s="83"/>
      <c r="BC41" s="83"/>
      <c r="BD41" s="397"/>
      <c r="BE41" s="83"/>
      <c r="BF41" s="83"/>
      <c r="BG41" s="83"/>
      <c r="BH41" s="394"/>
      <c r="BI41" s="394"/>
      <c r="BJ41" s="394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3"/>
      <c r="CF41" s="83"/>
      <c r="CG41" s="340"/>
      <c r="CH41" s="73"/>
      <c r="CI41" s="73"/>
      <c r="CJ41" s="73"/>
      <c r="CK41" s="73"/>
      <c r="CL41" s="172"/>
      <c r="CN41" s="64"/>
      <c r="CP41" s="69"/>
      <c r="CQ41" s="69"/>
      <c r="CS41" s="64"/>
      <c r="CT41" s="64"/>
      <c r="CV41" s="73"/>
      <c r="CW41" s="73"/>
    </row>
    <row r="42" spans="1:127" ht="22.5" customHeight="1">
      <c r="A42" s="219">
        <f t="shared" si="9"/>
        <v>29</v>
      </c>
      <c r="B42" s="269" t="str">
        <f>ｼﾌﾄ原本!C33</f>
        <v>S.I（本部</v>
      </c>
      <c r="C42" s="270"/>
      <c r="D42" s="296">
        <f>IF(COUNTIF($F$14:$F$30,27),VLOOKUP(27,$F$14:$CS$30,92,FALSE),0)</f>
        <v>0</v>
      </c>
      <c r="E42" s="412">
        <f>IF(COUNTIF($F$14:$F$30,27),VLOOKUP(27,$F$14:$CU$30,94,FALSE),0)</f>
        <v>0</v>
      </c>
      <c r="G42" s="320" t="s">
        <v>198</v>
      </c>
      <c r="H42" s="1543">
        <f ca="1">H41/H35</f>
        <v>0.17053312500000001</v>
      </c>
      <c r="I42" s="1543"/>
      <c r="J42" s="1187">
        <f>J41/H35</f>
        <v>0.189</v>
      </c>
      <c r="K42" s="1187"/>
      <c r="L42" s="1187"/>
      <c r="M42" s="1187"/>
      <c r="N42" s="1187"/>
      <c r="O42" s="1187"/>
      <c r="P42" s="1187"/>
      <c r="Q42" s="1187"/>
      <c r="R42" s="1187"/>
      <c r="S42" s="1187"/>
      <c r="T42" s="1187"/>
      <c r="U42" s="1187"/>
      <c r="X42" s="341"/>
      <c r="Y42" s="347"/>
      <c r="Z42" s="347"/>
      <c r="AA42" s="83"/>
      <c r="AB42" s="83"/>
      <c r="AC42" s="83"/>
      <c r="AD42" s="83"/>
      <c r="AE42" s="83"/>
      <c r="AF42" s="83"/>
      <c r="AG42" s="83"/>
      <c r="AH42" s="83"/>
      <c r="AI42" s="391"/>
      <c r="AJ42" s="391"/>
      <c r="AK42" s="391"/>
      <c r="AL42" s="391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339"/>
      <c r="BA42" s="339"/>
      <c r="BB42" s="83"/>
      <c r="BC42" s="83"/>
      <c r="BD42" s="397"/>
      <c r="BE42" s="83"/>
      <c r="BF42" s="83"/>
      <c r="BG42" s="83"/>
      <c r="BH42" s="394"/>
      <c r="BI42" s="394"/>
      <c r="BJ42" s="394"/>
      <c r="BK42" s="83"/>
      <c r="BL42" s="83"/>
      <c r="BM42" s="83"/>
      <c r="BN42" s="83"/>
      <c r="BO42" s="83"/>
      <c r="BP42" s="83"/>
      <c r="BQ42" s="83"/>
      <c r="BR42" s="83"/>
      <c r="BS42" s="83"/>
      <c r="BT42" s="83"/>
      <c r="BU42" s="83"/>
      <c r="BV42" s="83"/>
      <c r="BW42" s="83"/>
      <c r="BX42" s="83"/>
      <c r="BY42" s="83"/>
      <c r="BZ42" s="83"/>
      <c r="CA42" s="83"/>
      <c r="CB42" s="83"/>
      <c r="CC42" s="83"/>
      <c r="CD42" s="83"/>
      <c r="CE42" s="83"/>
      <c r="CF42" s="83"/>
      <c r="CG42" s="340"/>
      <c r="CL42" s="172"/>
      <c r="CN42" s="64"/>
      <c r="CP42" s="69"/>
      <c r="CQ42" s="69"/>
      <c r="CS42" s="64"/>
      <c r="CT42" s="64"/>
      <c r="CV42" s="73"/>
      <c r="CW42" s="73"/>
    </row>
    <row r="43" spans="1:127" ht="22.5" customHeight="1">
      <c r="A43" s="219">
        <f t="shared" si="9"/>
        <v>30</v>
      </c>
      <c r="B43" s="269" t="str">
        <f>ｼﾌﾄ原本!C34</f>
        <v>不足①</v>
      </c>
      <c r="C43" s="270"/>
      <c r="D43" s="296">
        <f>IF(COUNTIF($F$14:$F$30,28),VLOOKUP(28,$F$14:$CS$30,92,FALSE),0)</f>
        <v>0</v>
      </c>
      <c r="E43" s="412">
        <f>IF(COUNTIF($F$14:$F$30,28),VLOOKUP(28,$F$14:$CU$30,94,FALSE),0)</f>
        <v>0</v>
      </c>
      <c r="G43" s="342"/>
      <c r="H43" s="1143"/>
      <c r="I43" s="1143"/>
      <c r="J43" s="1143"/>
      <c r="K43" s="1143"/>
      <c r="L43" s="1143"/>
      <c r="M43" s="1143"/>
      <c r="N43" s="1143"/>
      <c r="O43" s="1143"/>
      <c r="P43" s="1143"/>
      <c r="Q43" s="1143"/>
      <c r="R43" s="1143"/>
      <c r="S43" s="1143"/>
      <c r="T43" s="1143"/>
      <c r="U43" s="1143"/>
      <c r="X43" s="341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391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397"/>
      <c r="BG43" s="83"/>
      <c r="BH43" s="83"/>
      <c r="BI43" s="83"/>
      <c r="BJ43" s="394"/>
      <c r="BK43" s="394"/>
      <c r="BL43" s="394"/>
      <c r="BM43" s="83"/>
      <c r="BN43" s="83"/>
      <c r="BO43" s="83"/>
      <c r="BP43" s="83"/>
      <c r="BQ43" s="83"/>
      <c r="BR43" s="83"/>
      <c r="BS43" s="83"/>
      <c r="BT43" s="83"/>
      <c r="BU43" s="83"/>
      <c r="BV43" s="83"/>
      <c r="BW43" s="83"/>
      <c r="BX43" s="83"/>
      <c r="BY43" s="83"/>
      <c r="BZ43" s="83"/>
      <c r="CA43" s="83"/>
      <c r="CB43" s="83"/>
      <c r="CC43" s="83"/>
      <c r="CD43" s="83"/>
      <c r="CE43" s="83"/>
      <c r="CF43" s="83"/>
      <c r="CG43" s="340"/>
    </row>
    <row r="44" spans="1:127" ht="22.5" customHeight="1">
      <c r="A44" s="219">
        <f t="shared" si="9"/>
        <v>31</v>
      </c>
      <c r="B44" s="269">
        <f>ｼﾌﾄ原本!C35</f>
        <v>0</v>
      </c>
      <c r="C44" s="270"/>
      <c r="D44" s="296">
        <f>IF(COUNTIF($F$14:$F$30,29),VLOOKUP(29,$F$14:$CS$30,92,FALSE),0)</f>
        <v>0</v>
      </c>
      <c r="E44" s="412">
        <f>IF(COUNTIF($F$14:$F$30,29),VLOOKUP(29,$F$14:$CU$30,94,FALSE),0)</f>
        <v>0</v>
      </c>
      <c r="G44" s="342"/>
      <c r="H44" s="343"/>
      <c r="I44" s="343"/>
      <c r="J44" s="1143"/>
      <c r="K44" s="1143"/>
      <c r="L44" s="1143"/>
      <c r="M44" s="1143"/>
      <c r="N44" s="1143"/>
      <c r="O44" s="1143"/>
      <c r="P44" s="1143"/>
      <c r="Q44" s="1143"/>
      <c r="R44" s="1143"/>
      <c r="S44" s="1143"/>
      <c r="T44" s="1143"/>
      <c r="U44" s="1143"/>
      <c r="X44" s="402"/>
      <c r="Y44" s="629"/>
      <c r="Z44" s="629"/>
      <c r="AA44" s="630"/>
      <c r="AB44" s="83" t="s">
        <v>206</v>
      </c>
      <c r="AC44" s="83"/>
      <c r="AD44" s="83"/>
      <c r="AE44" s="83"/>
      <c r="AF44" s="83"/>
      <c r="AG44" s="83"/>
      <c r="AH44" s="631"/>
      <c r="AI44" s="631"/>
      <c r="AJ44" s="631"/>
      <c r="AK44" s="83" t="s">
        <v>205</v>
      </c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3"/>
      <c r="BP44" s="83"/>
      <c r="BQ44" s="83"/>
      <c r="BR44" s="83"/>
      <c r="BS44" s="83"/>
      <c r="BT44" s="83"/>
      <c r="BU44" s="83"/>
      <c r="BV44" s="83"/>
      <c r="BW44" s="83"/>
      <c r="BX44" s="83"/>
      <c r="BY44" s="83"/>
      <c r="BZ44" s="83"/>
      <c r="CA44" s="83"/>
      <c r="CB44" s="83"/>
      <c r="CC44" s="83"/>
      <c r="CD44" s="83"/>
      <c r="CE44" s="83"/>
      <c r="CF44" s="83"/>
      <c r="CG44" s="340"/>
    </row>
    <row r="45" spans="1:127" ht="22.5" customHeight="1" thickBot="1">
      <c r="A45" s="219">
        <f t="shared" si="9"/>
        <v>32</v>
      </c>
      <c r="B45" s="269">
        <f>ｼﾌﾄ原本!C36</f>
        <v>0</v>
      </c>
      <c r="C45" s="270"/>
      <c r="D45" s="296">
        <f>IF(COUNTIF($F$14:$F$30,30),VLOOKUP(30,$F$14:$CS$30,92,FALSE),0)</f>
        <v>0</v>
      </c>
      <c r="E45" s="412">
        <f>IF(COUNTIF($F$14:$F$30,30),VLOOKUP(30,$F$14:$CU$30,94,FALSE),0)</f>
        <v>0</v>
      </c>
      <c r="G45" s="342"/>
      <c r="H45" s="343"/>
      <c r="I45" s="343"/>
      <c r="J45" s="1143"/>
      <c r="K45" s="1143"/>
      <c r="L45" s="1143"/>
      <c r="M45" s="1143"/>
      <c r="N45" s="1143"/>
      <c r="O45" s="1143"/>
      <c r="P45" s="1143"/>
      <c r="Q45" s="1143"/>
      <c r="R45" s="1143"/>
      <c r="S45" s="1143"/>
      <c r="T45" s="1143"/>
      <c r="U45" s="1143"/>
      <c r="X45" s="344"/>
      <c r="Y45" s="345"/>
      <c r="Z45" s="345"/>
      <c r="AA45" s="345"/>
      <c r="AB45" s="345"/>
      <c r="AC45" s="345"/>
      <c r="AD45" s="345"/>
      <c r="AE45" s="345"/>
      <c r="AF45" s="345"/>
      <c r="AG45" s="345"/>
      <c r="AH45" s="345"/>
      <c r="AI45" s="345"/>
      <c r="AJ45" s="345"/>
      <c r="AK45" s="345"/>
      <c r="AL45" s="345"/>
      <c r="AM45" s="345"/>
      <c r="AN45" s="345"/>
      <c r="AO45" s="345"/>
      <c r="AP45" s="345"/>
      <c r="AQ45" s="345"/>
      <c r="AR45" s="345"/>
      <c r="AS45" s="345"/>
      <c r="AT45" s="345"/>
      <c r="AU45" s="345"/>
      <c r="AV45" s="345"/>
      <c r="AW45" s="345"/>
      <c r="AX45" s="345"/>
      <c r="AY45" s="345"/>
      <c r="AZ45" s="345"/>
      <c r="BA45" s="345"/>
      <c r="BB45" s="345"/>
      <c r="BC45" s="345"/>
      <c r="BD45" s="345"/>
      <c r="BE45" s="345"/>
      <c r="BF45" s="345"/>
      <c r="BG45" s="345"/>
      <c r="BH45" s="345"/>
      <c r="BI45" s="345"/>
      <c r="BJ45" s="345"/>
      <c r="BK45" s="345"/>
      <c r="BL45" s="345"/>
      <c r="BM45" s="345"/>
      <c r="BN45" s="345"/>
      <c r="BO45" s="345"/>
      <c r="BP45" s="345"/>
      <c r="BQ45" s="345"/>
      <c r="BR45" s="345"/>
      <c r="BS45" s="345"/>
      <c r="BT45" s="345"/>
      <c r="BU45" s="345"/>
      <c r="BV45" s="345"/>
      <c r="BW45" s="345"/>
      <c r="BX45" s="345"/>
      <c r="BY45" s="345"/>
      <c r="BZ45" s="345"/>
      <c r="CA45" s="345"/>
      <c r="CB45" s="345"/>
      <c r="CC45" s="345"/>
      <c r="CD45" s="345"/>
      <c r="CE45" s="345"/>
      <c r="CF45" s="345"/>
      <c r="CG45" s="346"/>
    </row>
    <row r="46" spans="1:127" ht="22.5" customHeight="1" thickBot="1">
      <c r="A46" s="219">
        <f t="shared" si="9"/>
        <v>33</v>
      </c>
      <c r="B46" s="445">
        <f>ｼﾌﾄ原本!C37</f>
        <v>0</v>
      </c>
      <c r="C46" s="270"/>
      <c r="D46" s="296">
        <f>IF(COUNTIF($F$14:$F$30,31),VLOOKUP(31,$F$14:$CS$30,92,FALSE),0)</f>
        <v>0</v>
      </c>
      <c r="E46" s="412">
        <f>IF(COUNTIF($F$14:$F$30,31),VLOOKUP(31,$F$14:$CU$30,94,FALSE),0)</f>
        <v>0</v>
      </c>
      <c r="G46" s="342"/>
      <c r="H46" s="343"/>
      <c r="I46" s="343"/>
      <c r="J46" s="1143"/>
      <c r="K46" s="1143"/>
      <c r="L46" s="1143"/>
      <c r="M46" s="1143"/>
      <c r="N46" s="1143"/>
      <c r="O46" s="1143"/>
      <c r="P46" s="1143"/>
      <c r="Q46" s="1143"/>
      <c r="R46" s="1143"/>
      <c r="S46" s="1143"/>
      <c r="T46" s="1143"/>
      <c r="U46" s="1143"/>
      <c r="X46" s="1147"/>
      <c r="Y46" s="1147"/>
      <c r="Z46" s="1147"/>
      <c r="CC46" s="347"/>
      <c r="CD46" s="347"/>
    </row>
    <row r="47" spans="1:127" ht="20.25" customHeight="1">
      <c r="G47" s="320" t="s">
        <v>199</v>
      </c>
      <c r="H47" s="1169">
        <f ca="1">H41/I39</f>
        <v>1299.3</v>
      </c>
      <c r="I47" s="1169"/>
      <c r="J47" s="1169">
        <f>ﾃﾞｰﾀ入力!A8</f>
        <v>1260</v>
      </c>
      <c r="K47" s="1169"/>
      <c r="L47" s="1169"/>
      <c r="M47" s="1169"/>
      <c r="N47" s="1169"/>
      <c r="O47" s="1169"/>
      <c r="P47" s="1169"/>
      <c r="Q47" s="1169"/>
      <c r="R47" s="1169"/>
      <c r="S47" s="1169"/>
      <c r="T47" s="1169"/>
      <c r="U47" s="1169"/>
      <c r="X47" s="1198"/>
      <c r="Y47" s="1198"/>
      <c r="Z47" s="1198"/>
      <c r="CC47" s="347"/>
      <c r="CD47" s="347"/>
      <c r="DM47" s="64"/>
      <c r="DN47" s="221"/>
      <c r="DO47" s="64"/>
      <c r="DP47" s="64"/>
      <c r="DQ47" s="64"/>
      <c r="DR47" s="69"/>
      <c r="DS47" s="69"/>
      <c r="DT47" s="69"/>
      <c r="DU47" s="64"/>
      <c r="DV47" s="64"/>
      <c r="DW47" s="64"/>
    </row>
    <row r="48" spans="1:127" ht="20.25" customHeight="1">
      <c r="G48" s="320" t="s">
        <v>82</v>
      </c>
      <c r="H48" s="1169">
        <f ca="1">CU31</f>
        <v>0</v>
      </c>
      <c r="I48" s="1169"/>
      <c r="J48" s="1199"/>
      <c r="K48" s="1199"/>
      <c r="L48" s="1199"/>
      <c r="M48" s="1199"/>
      <c r="N48" s="1199"/>
      <c r="O48" s="1199"/>
      <c r="P48" s="1199"/>
      <c r="Q48" s="1199"/>
      <c r="R48" s="1199"/>
      <c r="S48" s="1199"/>
      <c r="T48" s="1199"/>
      <c r="U48" s="1199"/>
      <c r="X48" s="1147"/>
      <c r="Y48" s="1147"/>
      <c r="Z48" s="1147"/>
    </row>
    <row r="49" spans="9:23" ht="20.25" customHeight="1">
      <c r="J49" s="348"/>
      <c r="K49" s="349"/>
    </row>
    <row r="50" spans="9:23" ht="20.25" customHeight="1">
      <c r="I50" s="64"/>
      <c r="V50" s="350"/>
      <c r="W50" s="350"/>
    </row>
    <row r="51" spans="9:23" ht="20.25" customHeight="1">
      <c r="I51" s="64"/>
      <c r="J51" s="64"/>
      <c r="K51" s="64"/>
      <c r="L51" s="64"/>
      <c r="M51" s="64"/>
      <c r="N51" s="64"/>
      <c r="O51" s="64"/>
      <c r="P51" s="64"/>
      <c r="Q51" s="64"/>
    </row>
    <row r="52" spans="9:23" ht="20.25" customHeight="1">
      <c r="J52" s="64"/>
      <c r="K52" s="64"/>
      <c r="L52" s="64"/>
      <c r="M52" s="64"/>
      <c r="N52" s="64"/>
      <c r="O52" s="64"/>
      <c r="P52" s="64"/>
      <c r="Q52" s="64"/>
    </row>
    <row r="53" spans="9:23" ht="20.25" customHeight="1">
      <c r="J53" s="64"/>
      <c r="K53" s="64"/>
      <c r="L53" s="64"/>
      <c r="M53" s="64"/>
      <c r="N53" s="64"/>
      <c r="O53" s="64"/>
      <c r="P53" s="64"/>
      <c r="Q53" s="64"/>
    </row>
    <row r="55" spans="9:23" ht="20.25" customHeight="1">
      <c r="J55" s="1147"/>
      <c r="K55" s="1147"/>
      <c r="L55" s="1147"/>
      <c r="M55" s="1147"/>
      <c r="N55" s="1147"/>
      <c r="O55" s="1147"/>
      <c r="P55" s="1147"/>
      <c r="Q55" s="350"/>
      <c r="R55" s="350"/>
      <c r="S55" s="350"/>
      <c r="T55" s="350"/>
      <c r="U55" s="350"/>
    </row>
    <row r="56" spans="9:23" ht="20.25" customHeight="1">
      <c r="J56" s="1147"/>
      <c r="K56" s="1147"/>
      <c r="L56" s="1147"/>
      <c r="M56" s="1147"/>
      <c r="N56" s="1147"/>
      <c r="O56" s="1147"/>
      <c r="P56" s="1147"/>
      <c r="Q56" s="64"/>
    </row>
  </sheetData>
  <sheetProtection formatCells="0"/>
  <mergeCells count="346">
    <mergeCell ref="BY1:CC1"/>
    <mergeCell ref="BR1:BX1"/>
    <mergeCell ref="CN21:CO21"/>
    <mergeCell ref="CN25:CO25"/>
    <mergeCell ref="BR6:BU6"/>
    <mergeCell ref="BV6:BY6"/>
    <mergeCell ref="CN20:CO20"/>
    <mergeCell ref="CL14:CM14"/>
    <mergeCell ref="CN14:CO14"/>
    <mergeCell ref="CN16:CO16"/>
    <mergeCell ref="CL17:CM17"/>
    <mergeCell ref="CL15:CM15"/>
    <mergeCell ref="CL16:CM16"/>
    <mergeCell ref="CN15:CO15"/>
    <mergeCell ref="CL24:CM24"/>
    <mergeCell ref="CL25:CM25"/>
    <mergeCell ref="BZ7:CC7"/>
    <mergeCell ref="BZ8:CC8"/>
    <mergeCell ref="CL2:CM2"/>
    <mergeCell ref="CL3:CM3"/>
    <mergeCell ref="BZ3:CC3"/>
    <mergeCell ref="BZ6:CC6"/>
    <mergeCell ref="CD6:CG6"/>
    <mergeCell ref="CL4:CM4"/>
    <mergeCell ref="CN29:CO29"/>
    <mergeCell ref="H48:I48"/>
    <mergeCell ref="CN27:CO27"/>
    <mergeCell ref="CN30:CO30"/>
    <mergeCell ref="CL30:CM30"/>
    <mergeCell ref="CL27:CM27"/>
    <mergeCell ref="CN31:CO31"/>
    <mergeCell ref="AL31:AO31"/>
    <mergeCell ref="J44:U44"/>
    <mergeCell ref="J45:U45"/>
    <mergeCell ref="BB31:BE31"/>
    <mergeCell ref="J37:U37"/>
    <mergeCell ref="H36:U36"/>
    <mergeCell ref="R31:U31"/>
    <mergeCell ref="CL29:CM29"/>
    <mergeCell ref="CD31:CG31"/>
    <mergeCell ref="CL31:CM31"/>
    <mergeCell ref="BV32:BY32"/>
    <mergeCell ref="BR31:BU31"/>
    <mergeCell ref="CH31:CK31"/>
    <mergeCell ref="BV31:BY31"/>
    <mergeCell ref="BZ31:CC31"/>
    <mergeCell ref="CH32:CK32"/>
    <mergeCell ref="X46:Z46"/>
    <mergeCell ref="AX1:BA1"/>
    <mergeCell ref="BB1:BI1"/>
    <mergeCell ref="BB6:BE6"/>
    <mergeCell ref="BJ7:BM7"/>
    <mergeCell ref="BJ6:BM6"/>
    <mergeCell ref="AX7:BA7"/>
    <mergeCell ref="BB7:BE7"/>
    <mergeCell ref="BF7:BI7"/>
    <mergeCell ref="BF4:BI4"/>
    <mergeCell ref="BJ4:BM4"/>
    <mergeCell ref="BV7:BY7"/>
    <mergeCell ref="AL8:AO8"/>
    <mergeCell ref="BR7:BU7"/>
    <mergeCell ref="BF8:BI8"/>
    <mergeCell ref="CL22:CM22"/>
    <mergeCell ref="CL21:CM21"/>
    <mergeCell ref="CL7:CM7"/>
    <mergeCell ref="CL20:CM20"/>
    <mergeCell ref="CL9:CM9"/>
    <mergeCell ref="CH9:CK9"/>
    <mergeCell ref="CD9:CG9"/>
    <mergeCell ref="CL8:CM8"/>
    <mergeCell ref="AL10:AO10"/>
    <mergeCell ref="AP7:AS7"/>
    <mergeCell ref="AT7:AW7"/>
    <mergeCell ref="BV10:BY10"/>
    <mergeCell ref="BJ8:BM8"/>
    <mergeCell ref="BB8:BE8"/>
    <mergeCell ref="AP8:AS8"/>
    <mergeCell ref="CD8:CG8"/>
    <mergeCell ref="BJ10:BM10"/>
    <mergeCell ref="CH10:CK10"/>
    <mergeCell ref="BR10:BU10"/>
    <mergeCell ref="CD10:CG10"/>
    <mergeCell ref="X40:AC40"/>
    <mergeCell ref="BT34:CG34"/>
    <mergeCell ref="H35:U35"/>
    <mergeCell ref="BT35:CE35"/>
    <mergeCell ref="BF39:BQ39"/>
    <mergeCell ref="BF36:BQ36"/>
    <mergeCell ref="BT36:CE36"/>
    <mergeCell ref="BT37:CE37"/>
    <mergeCell ref="BF35:BQ35"/>
    <mergeCell ref="BF37:BQ37"/>
    <mergeCell ref="BF38:BQ38"/>
    <mergeCell ref="BT38:CE38"/>
    <mergeCell ref="BT39:CE39"/>
    <mergeCell ref="H47:I47"/>
    <mergeCell ref="H42:I42"/>
    <mergeCell ref="J42:U42"/>
    <mergeCell ref="J41:U41"/>
    <mergeCell ref="H37:I37"/>
    <mergeCell ref="H43:I43"/>
    <mergeCell ref="J43:U43"/>
    <mergeCell ref="J39:O39"/>
    <mergeCell ref="H38:I38"/>
    <mergeCell ref="H41:I41"/>
    <mergeCell ref="J40:U40"/>
    <mergeCell ref="J38:U38"/>
    <mergeCell ref="J46:U46"/>
    <mergeCell ref="P39:U39"/>
    <mergeCell ref="H40:I40"/>
    <mergeCell ref="J56:P56"/>
    <mergeCell ref="X48:Z48"/>
    <mergeCell ref="J55:P55"/>
    <mergeCell ref="X47:Z47"/>
    <mergeCell ref="J48:U48"/>
    <mergeCell ref="J47:U47"/>
    <mergeCell ref="CD3:CG3"/>
    <mergeCell ref="CH3:CK3"/>
    <mergeCell ref="CH5:CK5"/>
    <mergeCell ref="CD7:CG7"/>
    <mergeCell ref="V31:Y31"/>
    <mergeCell ref="AX31:BA31"/>
    <mergeCell ref="BJ31:BM31"/>
    <mergeCell ref="CH7:CK7"/>
    <mergeCell ref="CH8:CK8"/>
    <mergeCell ref="AH4:AK4"/>
    <mergeCell ref="AX32:BA32"/>
    <mergeCell ref="AH31:AK31"/>
    <mergeCell ref="AP31:AS31"/>
    <mergeCell ref="AT31:AW31"/>
    <mergeCell ref="Z31:AC31"/>
    <mergeCell ref="AD31:AG31"/>
    <mergeCell ref="AT32:AW32"/>
    <mergeCell ref="BB32:BE32"/>
    <mergeCell ref="BN3:BQ3"/>
    <mergeCell ref="BR3:BU3"/>
    <mergeCell ref="BV3:BY3"/>
    <mergeCell ref="AP4:AS4"/>
    <mergeCell ref="BN4:BQ4"/>
    <mergeCell ref="BF6:BI6"/>
    <mergeCell ref="BF3:BI3"/>
    <mergeCell ref="AX3:BA3"/>
    <mergeCell ref="BB3:BE3"/>
    <mergeCell ref="AX4:BA4"/>
    <mergeCell ref="BB4:BE4"/>
    <mergeCell ref="BJ3:BM3"/>
    <mergeCell ref="BV4:BY4"/>
    <mergeCell ref="AT6:AW6"/>
    <mergeCell ref="AP6:AS6"/>
    <mergeCell ref="AP1:AS1"/>
    <mergeCell ref="AD4:AG4"/>
    <mergeCell ref="AT4:AW4"/>
    <mergeCell ref="AH1:AK1"/>
    <mergeCell ref="AA1:AG1"/>
    <mergeCell ref="AT3:AW3"/>
    <mergeCell ref="AD3:AG3"/>
    <mergeCell ref="AH3:AK3"/>
    <mergeCell ref="AL3:AO3"/>
    <mergeCell ref="AP3:AS3"/>
    <mergeCell ref="AL4:AO4"/>
    <mergeCell ref="AL1:AO1"/>
    <mergeCell ref="Z4:AC4"/>
    <mergeCell ref="AD5:AG5"/>
    <mergeCell ref="AH5:AK5"/>
    <mergeCell ref="AL5:AO5"/>
    <mergeCell ref="G5:H6"/>
    <mergeCell ref="G3:H4"/>
    <mergeCell ref="G10:H10"/>
    <mergeCell ref="R6:U6"/>
    <mergeCell ref="G7:H7"/>
    <mergeCell ref="N6:Q6"/>
    <mergeCell ref="R7:U7"/>
    <mergeCell ref="G8:H8"/>
    <mergeCell ref="N8:Q8"/>
    <mergeCell ref="R8:U8"/>
    <mergeCell ref="N10:Q10"/>
    <mergeCell ref="R10:U10"/>
    <mergeCell ref="N7:Q7"/>
    <mergeCell ref="AD6:AG6"/>
    <mergeCell ref="AH6:AK6"/>
    <mergeCell ref="AL6:AO6"/>
    <mergeCell ref="V8:Y8"/>
    <mergeCell ref="AD8:AG8"/>
    <mergeCell ref="Z8:AC8"/>
    <mergeCell ref="AH7:AK7"/>
    <mergeCell ref="AL7:AO7"/>
    <mergeCell ref="I1:S1"/>
    <mergeCell ref="T1:W1"/>
    <mergeCell ref="V7:Y7"/>
    <mergeCell ref="Z6:AC6"/>
    <mergeCell ref="N5:Q5"/>
    <mergeCell ref="N4:Q4"/>
    <mergeCell ref="N3:Q3"/>
    <mergeCell ref="R3:U3"/>
    <mergeCell ref="V3:Y3"/>
    <mergeCell ref="Z3:AC3"/>
    <mergeCell ref="V6:Y6"/>
    <mergeCell ref="R4:U4"/>
    <mergeCell ref="V4:Y4"/>
    <mergeCell ref="R5:U5"/>
    <mergeCell ref="V5:Y5"/>
    <mergeCell ref="J3:M3"/>
    <mergeCell ref="J4:M4"/>
    <mergeCell ref="J5:M5"/>
    <mergeCell ref="J6:M6"/>
    <mergeCell ref="Z5:AC5"/>
    <mergeCell ref="Z7:AC7"/>
    <mergeCell ref="H32:I32"/>
    <mergeCell ref="N31:Q31"/>
    <mergeCell ref="Z11:AC11"/>
    <mergeCell ref="N11:Q11"/>
    <mergeCell ref="R11:U11"/>
    <mergeCell ref="AP9:AS9"/>
    <mergeCell ref="AT9:AW9"/>
    <mergeCell ref="AX9:BA9"/>
    <mergeCell ref="AP32:AS32"/>
    <mergeCell ref="AX11:BA11"/>
    <mergeCell ref="AP11:AS11"/>
    <mergeCell ref="AP10:AS10"/>
    <mergeCell ref="AT10:AW10"/>
    <mergeCell ref="R9:U9"/>
    <mergeCell ref="V10:Y10"/>
    <mergeCell ref="V9:Y9"/>
    <mergeCell ref="H12:I12"/>
    <mergeCell ref="G9:H9"/>
    <mergeCell ref="N9:Q9"/>
    <mergeCell ref="AH10:AK10"/>
    <mergeCell ref="AD11:AG11"/>
    <mergeCell ref="J11:M11"/>
    <mergeCell ref="J32:M32"/>
    <mergeCell ref="R32:U32"/>
    <mergeCell ref="CL6:CM6"/>
    <mergeCell ref="CD5:CG5"/>
    <mergeCell ref="CL5:CM5"/>
    <mergeCell ref="H34:I34"/>
    <mergeCell ref="J34:U34"/>
    <mergeCell ref="V11:Y11"/>
    <mergeCell ref="N32:Q32"/>
    <mergeCell ref="AT11:AW11"/>
    <mergeCell ref="X34:BE34"/>
    <mergeCell ref="BB11:BE11"/>
    <mergeCell ref="CD32:CG32"/>
    <mergeCell ref="BR32:BU32"/>
    <mergeCell ref="Z33:AC33"/>
    <mergeCell ref="AD33:AG33"/>
    <mergeCell ref="Z32:AC32"/>
    <mergeCell ref="AD32:AG32"/>
    <mergeCell ref="AH32:AK32"/>
    <mergeCell ref="AL32:AO32"/>
    <mergeCell ref="BZ32:CC32"/>
    <mergeCell ref="BN32:BQ32"/>
    <mergeCell ref="G11:H11"/>
    <mergeCell ref="J33:M33"/>
    <mergeCell ref="N33:Q33"/>
    <mergeCell ref="BN8:BQ8"/>
    <mergeCell ref="BZ4:CC4"/>
    <mergeCell ref="CD4:CG4"/>
    <mergeCell ref="CH4:CK4"/>
    <mergeCell ref="AX6:BA6"/>
    <mergeCell ref="AX5:BA5"/>
    <mergeCell ref="BB5:BE5"/>
    <mergeCell ref="BR4:BU4"/>
    <mergeCell ref="BN6:BQ6"/>
    <mergeCell ref="BV5:BY5"/>
    <mergeCell ref="BF5:BI5"/>
    <mergeCell ref="BJ5:BM5"/>
    <mergeCell ref="BN5:BQ5"/>
    <mergeCell ref="BR5:BU5"/>
    <mergeCell ref="BZ5:CC5"/>
    <mergeCell ref="CH6:CK6"/>
    <mergeCell ref="BV8:BY8"/>
    <mergeCell ref="BR8:BU8"/>
    <mergeCell ref="AP5:AS5"/>
    <mergeCell ref="AT8:AW8"/>
    <mergeCell ref="AX8:BA8"/>
    <mergeCell ref="AT5:AW5"/>
    <mergeCell ref="CN13:CO13"/>
    <mergeCell ref="CL13:CM13"/>
    <mergeCell ref="CN11:CO11"/>
    <mergeCell ref="CH11:CK11"/>
    <mergeCell ref="CL11:CM11"/>
    <mergeCell ref="BJ11:BM11"/>
    <mergeCell ref="BN11:BQ11"/>
    <mergeCell ref="BR11:BU11"/>
    <mergeCell ref="BB9:BE9"/>
    <mergeCell ref="BN9:BQ9"/>
    <mergeCell ref="CL10:CM10"/>
    <mergeCell ref="CD11:CG11"/>
    <mergeCell ref="BZ11:CC11"/>
    <mergeCell ref="BB10:BE10"/>
    <mergeCell ref="BZ10:CC10"/>
    <mergeCell ref="BV11:BY11"/>
    <mergeCell ref="BF11:BI11"/>
    <mergeCell ref="BV9:BY9"/>
    <mergeCell ref="CL28:CM28"/>
    <mergeCell ref="CN18:CO18"/>
    <mergeCell ref="CN19:CO19"/>
    <mergeCell ref="CN17:CO17"/>
    <mergeCell ref="CN22:CO22"/>
    <mergeCell ref="CL18:CM18"/>
    <mergeCell ref="CL19:CM19"/>
    <mergeCell ref="CL23:CM23"/>
    <mergeCell ref="CN23:CO23"/>
    <mergeCell ref="CN26:CO26"/>
    <mergeCell ref="CN24:CO24"/>
    <mergeCell ref="CL26:CM26"/>
    <mergeCell ref="CN28:CO28"/>
    <mergeCell ref="BZ9:CC9"/>
    <mergeCell ref="BR9:BU9"/>
    <mergeCell ref="BF10:BI10"/>
    <mergeCell ref="BF9:BI9"/>
    <mergeCell ref="BJ9:BM9"/>
    <mergeCell ref="AX39:BC39"/>
    <mergeCell ref="X35:AW35"/>
    <mergeCell ref="X36:AW36"/>
    <mergeCell ref="X37:AW37"/>
    <mergeCell ref="AX35:BC35"/>
    <mergeCell ref="AX36:BC36"/>
    <mergeCell ref="AX37:BC37"/>
    <mergeCell ref="AX38:BC38"/>
    <mergeCell ref="X39:AW39"/>
    <mergeCell ref="X38:AW38"/>
    <mergeCell ref="BJ32:BM32"/>
    <mergeCell ref="BF34:BS34"/>
    <mergeCell ref="BN10:BQ10"/>
    <mergeCell ref="AD9:AG9"/>
    <mergeCell ref="V32:Y32"/>
    <mergeCell ref="AD10:AG10"/>
    <mergeCell ref="Z10:AC10"/>
    <mergeCell ref="Z9:AC9"/>
    <mergeCell ref="BN7:BQ7"/>
    <mergeCell ref="BF31:BI31"/>
    <mergeCell ref="BN31:BQ31"/>
    <mergeCell ref="J31:M31"/>
    <mergeCell ref="J7:M7"/>
    <mergeCell ref="J8:M8"/>
    <mergeCell ref="J9:M9"/>
    <mergeCell ref="J10:M10"/>
    <mergeCell ref="BF32:BI32"/>
    <mergeCell ref="AH9:AK9"/>
    <mergeCell ref="AL9:AO9"/>
    <mergeCell ref="AH11:AK11"/>
    <mergeCell ref="AL11:AO11"/>
    <mergeCell ref="AD7:AG7"/>
    <mergeCell ref="AH8:AK8"/>
    <mergeCell ref="AX10:BA10"/>
  </mergeCells>
  <phoneticPr fontId="41"/>
  <conditionalFormatting sqref="J31:AK31">
    <cfRule type="cellIs" dxfId="66" priority="2" stopIfTrue="1" operator="greaterThan">
      <formula>J$11</formula>
    </cfRule>
  </conditionalFormatting>
  <conditionalFormatting sqref="J32:CK32">
    <cfRule type="cellIs" dxfId="65" priority="4" stopIfTrue="1" operator="lessThan">
      <formula>0</formula>
    </cfRule>
  </conditionalFormatting>
  <conditionalFormatting sqref="AL31:AO31">
    <cfRule type="cellIs" dxfId="64" priority="5" stopIfTrue="1" operator="greaterThan">
      <formula>$AL$11</formula>
    </cfRule>
  </conditionalFormatting>
  <conditionalFormatting sqref="AP31:AS31">
    <cfRule type="cellIs" dxfId="63" priority="6" stopIfTrue="1" operator="greaterThan">
      <formula>$AP$11</formula>
    </cfRule>
  </conditionalFormatting>
  <conditionalFormatting sqref="AT31:AW31">
    <cfRule type="cellIs" dxfId="62" priority="7" stopIfTrue="1" operator="greaterThan">
      <formula>$AT$11</formula>
    </cfRule>
  </conditionalFormatting>
  <conditionalFormatting sqref="AX1:BA1">
    <cfRule type="expression" dxfId="61" priority="1" stopIfTrue="1">
      <formula>"WEEKDAY($AX$1)=1"</formula>
    </cfRule>
  </conditionalFormatting>
  <conditionalFormatting sqref="AX31:BA31">
    <cfRule type="cellIs" dxfId="60" priority="8" stopIfTrue="1" operator="greaterThan">
      <formula>$AX$11</formula>
    </cfRule>
  </conditionalFormatting>
  <conditionalFormatting sqref="BB31:BE31">
    <cfRule type="cellIs" dxfId="59" priority="9" stopIfTrue="1" operator="greaterThan">
      <formula>$BB$11</formula>
    </cfRule>
  </conditionalFormatting>
  <conditionalFormatting sqref="BF31:BI31">
    <cfRule type="cellIs" dxfId="58" priority="10" stopIfTrue="1" operator="greaterThan">
      <formula>$BF$11</formula>
    </cfRule>
  </conditionalFormatting>
  <conditionalFormatting sqref="BJ31:BM31">
    <cfRule type="cellIs" dxfId="57" priority="11" stopIfTrue="1" operator="greaterThan">
      <formula>$BJ$11</formula>
    </cfRule>
  </conditionalFormatting>
  <conditionalFormatting sqref="BN31:BQ31">
    <cfRule type="cellIs" dxfId="56" priority="12" stopIfTrue="1" operator="greaterThan">
      <formula>$BN$11</formula>
    </cfRule>
  </conditionalFormatting>
  <conditionalFormatting sqref="BR31:BU31">
    <cfRule type="cellIs" dxfId="55" priority="13" stopIfTrue="1" operator="greaterThan">
      <formula>$BR$11</formula>
    </cfRule>
  </conditionalFormatting>
  <conditionalFormatting sqref="BV31:BY31">
    <cfRule type="cellIs" dxfId="54" priority="14" stopIfTrue="1" operator="greaterThan">
      <formula>$BV$11</formula>
    </cfRule>
  </conditionalFormatting>
  <conditionalFormatting sqref="BZ31:CC31">
    <cfRule type="cellIs" dxfId="53" priority="15" stopIfTrue="1" operator="greaterThan">
      <formula>$BZ$11</formula>
    </cfRule>
  </conditionalFormatting>
  <conditionalFormatting sqref="CD31:CG31">
    <cfRule type="cellIs" dxfId="52" priority="16" stopIfTrue="1" operator="greaterThan">
      <formula>$CD$11</formula>
    </cfRule>
  </conditionalFormatting>
  <conditionalFormatting sqref="CH31:CK31">
    <cfRule type="cellIs" dxfId="51" priority="3" stopIfTrue="1" operator="greaterThan">
      <formula>$CH$11</formula>
    </cfRule>
  </conditionalFormatting>
  <printOptions horizontalCentered="1"/>
  <pageMargins left="0.19652777777777777" right="0.19652777777777777" top="0.19652777777777777" bottom="0.19652777777777777" header="0.51180555555555562" footer="0.33958333333333335"/>
  <pageSetup paperSize="9" scale="59" orientation="landscape" useFirstPageNumber="1" errors="NA" r:id="rId1"/>
  <headerFooter alignWithMargins="0"/>
  <ignoredErrors>
    <ignoredError sqref="J14:CK30" unlockedFormula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W56"/>
  <sheetViews>
    <sheetView showZeros="0" zoomScale="66" zoomScaleNormal="66" workbookViewId="0">
      <selection activeCell="BW23" sqref="BW23"/>
    </sheetView>
  </sheetViews>
  <sheetFormatPr baseColWidth="10" defaultColWidth="3.83203125" defaultRowHeight="20.25" customHeight="1"/>
  <cols>
    <col min="1" max="1" width="3.5" style="64" customWidth="1"/>
    <col min="2" max="2" width="10.6640625" style="65" customWidth="1"/>
    <col min="3" max="3" width="6.83203125" style="220" hidden="1" customWidth="1"/>
    <col min="4" max="5" width="8.6640625" style="65" hidden="1" customWidth="1"/>
    <col min="6" max="6" width="8.6640625" style="64" customWidth="1"/>
    <col min="7" max="7" width="15.33203125" style="64" customWidth="1"/>
    <col min="8" max="8" width="10.6640625" style="64" customWidth="1"/>
    <col min="9" max="9" width="10.6640625" style="65" customWidth="1"/>
    <col min="10" max="17" width="1.83203125" style="65" customWidth="1"/>
    <col min="18" max="89" width="1.83203125" style="64" customWidth="1"/>
    <col min="90" max="91" width="4.33203125" style="64" customWidth="1"/>
    <col min="92" max="92" width="4.33203125" style="221" customWidth="1"/>
    <col min="93" max="93" width="4.33203125" style="64" customWidth="1"/>
    <col min="94" max="95" width="8.6640625" style="64" customWidth="1"/>
    <col min="96" max="96" width="8.6640625" style="69" customWidth="1"/>
    <col min="97" max="97" width="12.6640625" style="69" customWidth="1"/>
    <col min="98" max="98" width="7.1640625" style="69" customWidth="1"/>
    <col min="99" max="99" width="0.1640625" style="64" hidden="1" customWidth="1"/>
    <col min="100" max="101" width="3.83203125" style="64" customWidth="1"/>
    <col min="102" max="16384" width="3.83203125" style="73"/>
  </cols>
  <sheetData>
    <row r="1" spans="1:106" ht="36" customHeight="1">
      <c r="I1" s="1550" t="str">
        <f>ﾃﾞｰﾀ入力!B4</f>
        <v>新宿三丁目</v>
      </c>
      <c r="J1" s="1550"/>
      <c r="K1" s="1550"/>
      <c r="L1" s="1550"/>
      <c r="M1" s="1550"/>
      <c r="N1" s="1550"/>
      <c r="O1" s="1550"/>
      <c r="P1" s="1550"/>
      <c r="Q1" s="1550"/>
      <c r="R1" s="1550"/>
      <c r="S1" s="1550"/>
      <c r="T1" s="1551" t="s">
        <v>139</v>
      </c>
      <c r="U1" s="1551"/>
      <c r="V1" s="1551"/>
      <c r="W1" s="1551"/>
      <c r="X1" s="222"/>
      <c r="AA1" s="1546" t="s">
        <v>202</v>
      </c>
      <c r="AB1" s="1546"/>
      <c r="AC1" s="1546"/>
      <c r="AD1" s="1546"/>
      <c r="AE1" s="1546"/>
      <c r="AF1" s="1546"/>
      <c r="AG1" s="1546"/>
      <c r="AH1" s="1546"/>
      <c r="AI1" s="1546"/>
      <c r="AJ1" s="1546"/>
      <c r="AK1" s="1546"/>
      <c r="AL1" s="1546" t="str">
        <f>CHOOSE(BY1,ﾃﾞｰﾀ入力!U4,ﾃﾞｰﾀ入力!U5,ﾃﾞｰﾀ入力!U6,ﾃﾞｰﾀ入力!U7,ﾃﾞｰﾀ入力!U8,ﾃﾞｰﾀ入力!U9)</f>
        <v>日祝</v>
      </c>
      <c r="AM1" s="1546"/>
      <c r="AN1" s="1546"/>
      <c r="AO1" s="1546"/>
      <c r="AP1" s="1546" t="s">
        <v>148</v>
      </c>
      <c r="AQ1" s="1546"/>
      <c r="AR1" s="1546"/>
      <c r="AS1" s="1546"/>
      <c r="AT1" s="223"/>
      <c r="AU1" s="223"/>
      <c r="AV1" s="223"/>
      <c r="AW1" s="223"/>
      <c r="AX1" s="1525"/>
      <c r="AY1" s="1525"/>
      <c r="AZ1" s="1525"/>
      <c r="BA1" s="1525"/>
      <c r="BB1" s="1526"/>
      <c r="BC1" s="1526"/>
      <c r="BD1" s="1526"/>
      <c r="BE1" s="1526"/>
      <c r="BF1" s="1526"/>
      <c r="BG1" s="1526"/>
      <c r="BH1" s="1526"/>
      <c r="BI1" s="1526"/>
      <c r="BJ1" s="223"/>
      <c r="BK1" s="223"/>
      <c r="BL1" s="223"/>
      <c r="BM1" s="223"/>
      <c r="BN1" s="223"/>
      <c r="BO1" s="223"/>
      <c r="BP1" s="223"/>
      <c r="BQ1" s="223"/>
      <c r="BR1" s="1125" t="s">
        <v>148</v>
      </c>
      <c r="BS1" s="1125"/>
      <c r="BT1" s="1125"/>
      <c r="BU1" s="1125"/>
      <c r="BV1" s="1125"/>
      <c r="BW1" s="1125"/>
      <c r="BX1" s="1125"/>
      <c r="BY1" s="1124">
        <v>5</v>
      </c>
      <c r="BZ1" s="1124"/>
      <c r="CA1" s="1124"/>
      <c r="CB1" s="1124"/>
      <c r="CC1" s="1124"/>
      <c r="CF1" s="69"/>
      <c r="CG1" s="69"/>
      <c r="CH1" s="69"/>
      <c r="CL1" s="73"/>
      <c r="CM1" s="73"/>
      <c r="CN1" s="73"/>
      <c r="CO1" s="73"/>
      <c r="CP1" s="73"/>
      <c r="CQ1" s="73"/>
      <c r="CR1" s="73"/>
      <c r="CS1" s="73"/>
      <c r="CT1" s="73"/>
      <c r="CU1" s="73"/>
      <c r="CV1" s="73"/>
      <c r="CW1" s="73"/>
    </row>
    <row r="2" spans="1:106" ht="20.25" customHeight="1">
      <c r="B2" s="224"/>
      <c r="G2" s="225"/>
      <c r="H2" s="226"/>
      <c r="I2" s="227"/>
      <c r="J2" s="228">
        <v>0.20833333333333334</v>
      </c>
      <c r="K2" s="229"/>
      <c r="L2" s="229"/>
      <c r="M2" s="230"/>
      <c r="N2" s="231">
        <v>0.25</v>
      </c>
      <c r="O2" s="232"/>
      <c r="P2" s="232"/>
      <c r="Q2" s="233"/>
      <c r="R2" s="234" t="s">
        <v>149</v>
      </c>
      <c r="S2" s="232"/>
      <c r="T2" s="235"/>
      <c r="U2" s="236"/>
      <c r="V2" s="234" t="s">
        <v>150</v>
      </c>
      <c r="W2" s="232"/>
      <c r="X2" s="233"/>
      <c r="Y2" s="232"/>
      <c r="Z2" s="234" t="s">
        <v>151</v>
      </c>
      <c r="AA2" s="232"/>
      <c r="AB2" s="233"/>
      <c r="AC2" s="232"/>
      <c r="AD2" s="234" t="s">
        <v>152</v>
      </c>
      <c r="AE2" s="232"/>
      <c r="AF2" s="233"/>
      <c r="AG2" s="232"/>
      <c r="AH2" s="234" t="s">
        <v>153</v>
      </c>
      <c r="AI2" s="232"/>
      <c r="AJ2" s="233"/>
      <c r="AK2" s="232"/>
      <c r="AL2" s="234" t="s">
        <v>154</v>
      </c>
      <c r="AM2" s="232"/>
      <c r="AN2" s="233"/>
      <c r="AO2" s="232"/>
      <c r="AP2" s="234" t="s">
        <v>155</v>
      </c>
      <c r="AQ2" s="232"/>
      <c r="AR2" s="233"/>
      <c r="AS2" s="232"/>
      <c r="AT2" s="234" t="s">
        <v>156</v>
      </c>
      <c r="AU2" s="232"/>
      <c r="AV2" s="233"/>
      <c r="AW2" s="232"/>
      <c r="AX2" s="234" t="s">
        <v>157</v>
      </c>
      <c r="AY2" s="232"/>
      <c r="AZ2" s="233"/>
      <c r="BA2" s="232"/>
      <c r="BB2" s="234" t="s">
        <v>158</v>
      </c>
      <c r="BC2" s="232"/>
      <c r="BD2" s="233"/>
      <c r="BE2" s="232"/>
      <c r="BF2" s="234" t="s">
        <v>159</v>
      </c>
      <c r="BG2" s="232"/>
      <c r="BH2" s="233"/>
      <c r="BI2" s="232"/>
      <c r="BJ2" s="234" t="s">
        <v>160</v>
      </c>
      <c r="BK2" s="232"/>
      <c r="BL2" s="233"/>
      <c r="BM2" s="232"/>
      <c r="BN2" s="234" t="s">
        <v>161</v>
      </c>
      <c r="BO2" s="232"/>
      <c r="BP2" s="233"/>
      <c r="BQ2" s="232"/>
      <c r="BR2" s="234" t="s">
        <v>162</v>
      </c>
      <c r="BS2" s="232"/>
      <c r="BT2" s="233"/>
      <c r="BU2" s="232"/>
      <c r="BV2" s="234" t="s">
        <v>163</v>
      </c>
      <c r="BW2" s="232"/>
      <c r="BX2" s="233"/>
      <c r="BY2" s="232"/>
      <c r="BZ2" s="234" t="s">
        <v>164</v>
      </c>
      <c r="CA2" s="232"/>
      <c r="CB2" s="233"/>
      <c r="CC2" s="232"/>
      <c r="CD2" s="234" t="s">
        <v>165</v>
      </c>
      <c r="CE2" s="232"/>
      <c r="CF2" s="233"/>
      <c r="CG2" s="233"/>
      <c r="CH2" s="232" t="s">
        <v>166</v>
      </c>
      <c r="CI2" s="232"/>
      <c r="CJ2" s="232"/>
      <c r="CK2" s="237"/>
      <c r="CL2" s="1213"/>
      <c r="CM2" s="1214"/>
      <c r="CN2" s="64"/>
      <c r="CR2" s="221"/>
      <c r="CS2" s="64"/>
      <c r="CT2" s="64"/>
      <c r="CV2" s="69"/>
      <c r="CW2" s="69"/>
      <c r="CX2" s="69"/>
      <c r="CY2" s="64"/>
      <c r="CZ2" s="64"/>
      <c r="DA2" s="64"/>
    </row>
    <row r="3" spans="1:106" ht="20.25" customHeight="1">
      <c r="G3" s="1231" t="s">
        <v>167</v>
      </c>
      <c r="H3" s="1232"/>
      <c r="I3" s="239" t="s">
        <v>168</v>
      </c>
      <c r="J3" s="1253">
        <f>CHOOSE(BY1,ﾃﾞｰﾀ入力!X4,ﾃﾞｰﾀ入力!X5,ﾃﾞｰﾀ入力!X6,ﾃﾞｰﾀ入力!X7,ﾃﾞｰﾀ入力!X8,ﾃﾞｰﾀ入力!X9)</f>
        <v>0</v>
      </c>
      <c r="K3" s="1254"/>
      <c r="L3" s="1254"/>
      <c r="M3" s="1255"/>
      <c r="N3" s="1217">
        <f>CHOOSE($BY$1,ﾃﾞｰﾀ入力!Y$4,ﾃﾞｰﾀ入力!Y$5,ﾃﾞｰﾀ入力!Y$6,ﾃﾞｰﾀ入力!Y$7,ﾃﾞｰﾀ入力!Y$8,ﾃﾞｰﾀ入力!Y$9)</f>
        <v>0</v>
      </c>
      <c r="O3" s="1217"/>
      <c r="P3" s="1217"/>
      <c r="Q3" s="1217"/>
      <c r="R3" s="1217">
        <f>CHOOSE($BY$1,ﾃﾞｰﾀ入力!Z$4,ﾃﾞｰﾀ入力!Z$5,ﾃﾞｰﾀ入力!Z$6,ﾃﾞｰﾀ入力!Z$7,ﾃﾞｰﾀ入力!Z$8,ﾃﾞｰﾀ入力!Z$9)</f>
        <v>0</v>
      </c>
      <c r="S3" s="1217"/>
      <c r="T3" s="1217"/>
      <c r="U3" s="1217"/>
      <c r="V3" s="1217">
        <f>CHOOSE($BY$1,ﾃﾞｰﾀ入力!AA$4,ﾃﾞｰﾀ入力!AA$5,ﾃﾞｰﾀ入力!AA$6,ﾃﾞｰﾀ入力!AA$7,ﾃﾞｰﾀ入力!AA$8,ﾃﾞｰﾀ入力!AA$9)</f>
        <v>0</v>
      </c>
      <c r="W3" s="1217"/>
      <c r="X3" s="1217"/>
      <c r="Y3" s="1217"/>
      <c r="Z3" s="1217">
        <f>CHOOSE($BY$1,ﾃﾞｰﾀ入力!AB$4,ﾃﾞｰﾀ入力!AB$5,ﾃﾞｰﾀ入力!AB$6,ﾃﾞｰﾀ入力!AB$7,ﾃﾞｰﾀ入力!AB$8,ﾃﾞｰﾀ入力!AB$9)</f>
        <v>16</v>
      </c>
      <c r="AA3" s="1217"/>
      <c r="AB3" s="1217"/>
      <c r="AC3" s="1217"/>
      <c r="AD3" s="1217">
        <f>CHOOSE($BY$1,ﾃﾞｰﾀ入力!AC$4,ﾃﾞｰﾀ入力!AC$5,ﾃﾞｰﾀ入力!AC$6,ﾃﾞｰﾀ入力!AC$7,ﾃﾞｰﾀ入力!AC$8,ﾃﾞｰﾀ入力!AC$9)</f>
        <v>21</v>
      </c>
      <c r="AE3" s="1217"/>
      <c r="AF3" s="1217"/>
      <c r="AG3" s="1217"/>
      <c r="AH3" s="1217">
        <f>CHOOSE($BY$1,ﾃﾞｰﾀ入力!AD$4,ﾃﾞｰﾀ入力!AD$5,ﾃﾞｰﾀ入力!AD$6,ﾃﾞｰﾀ入力!AD$7,ﾃﾞｰﾀ入力!AD$8,ﾃﾞｰﾀ入力!AD$9)</f>
        <v>25</v>
      </c>
      <c r="AI3" s="1217"/>
      <c r="AJ3" s="1217"/>
      <c r="AK3" s="1217"/>
      <c r="AL3" s="1217">
        <f>CHOOSE($BY$1,ﾃﾞｰﾀ入力!AE$4,ﾃﾞｰﾀ入力!AE$5,ﾃﾞｰﾀ入力!AE$6,ﾃﾞｰﾀ入力!AE$7,ﾃﾞｰﾀ入力!AE$8,ﾃﾞｰﾀ入力!AE$9)</f>
        <v>36</v>
      </c>
      <c r="AM3" s="1217"/>
      <c r="AN3" s="1217"/>
      <c r="AO3" s="1217"/>
      <c r="AP3" s="1217">
        <f>CHOOSE($BY$1,ﾃﾞｰﾀ入力!AF$4,ﾃﾞｰﾀ入力!AF$5,ﾃﾞｰﾀ入力!AF$6,ﾃﾞｰﾀ入力!AF$7,ﾃﾞｰﾀ入力!AF$8,ﾃﾞｰﾀ入力!AF$9)</f>
        <v>43</v>
      </c>
      <c r="AQ3" s="1217"/>
      <c r="AR3" s="1217"/>
      <c r="AS3" s="1217"/>
      <c r="AT3" s="1217">
        <f>CHOOSE($BY$1,ﾃﾞｰﾀ入力!AG$4,ﾃﾞｰﾀ入力!AG$5,ﾃﾞｰﾀ入力!AG$6,ﾃﾞｰﾀ入力!AG$7,ﾃﾞｰﾀ入力!AG$8,ﾃﾞｰﾀ入力!AG$9)</f>
        <v>54</v>
      </c>
      <c r="AU3" s="1217"/>
      <c r="AV3" s="1217"/>
      <c r="AW3" s="1217"/>
      <c r="AX3" s="1217">
        <f>CHOOSE($BY$1,ﾃﾞｰﾀ入力!AH$4,ﾃﾞｰﾀ入力!AH$5,ﾃﾞｰﾀ入力!AH$6,ﾃﾞｰﾀ入力!AH$7,ﾃﾞｰﾀ入力!AH$8,ﾃﾞｰﾀ入力!AH$9)</f>
        <v>52</v>
      </c>
      <c r="AY3" s="1217"/>
      <c r="AZ3" s="1217"/>
      <c r="BA3" s="1217"/>
      <c r="BB3" s="1217">
        <f>CHOOSE($BY$1,ﾃﾞｰﾀ入力!AI$4,ﾃﾞｰﾀ入力!AI$5,ﾃﾞｰﾀ入力!AI$6,ﾃﾞｰﾀ入力!AI$7,ﾃﾞｰﾀ入力!AI$8,ﾃﾞｰﾀ入力!AI$9)</f>
        <v>52</v>
      </c>
      <c r="BC3" s="1217"/>
      <c r="BD3" s="1217"/>
      <c r="BE3" s="1217"/>
      <c r="BF3" s="1217">
        <f>CHOOSE($BY$1,ﾃﾞｰﾀ入力!AJ$4,ﾃﾞｰﾀ入力!AJ$5,ﾃﾞｰﾀ入力!AJ$6,ﾃﾞｰﾀ入力!AJ$7,ﾃﾞｰﾀ入力!AJ$8,ﾃﾞｰﾀ入力!AJ$9)</f>
        <v>32</v>
      </c>
      <c r="BG3" s="1217"/>
      <c r="BH3" s="1217"/>
      <c r="BI3" s="1217"/>
      <c r="BJ3" s="1217">
        <f>CHOOSE($BY$1,ﾃﾞｰﾀ入力!AK$4,ﾃﾞｰﾀ入力!AK$5,ﾃﾞｰﾀ入力!AK$6,ﾃﾞｰﾀ入力!AK$7,ﾃﾞｰﾀ入力!AK$8,ﾃﾞｰﾀ入力!AK$9)</f>
        <v>26</v>
      </c>
      <c r="BK3" s="1217"/>
      <c r="BL3" s="1217"/>
      <c r="BM3" s="1217"/>
      <c r="BN3" s="1217">
        <f>CHOOSE($BY$1,ﾃﾞｰﾀ入力!AL$4,ﾃﾞｰﾀ入力!AL$5,ﾃﾞｰﾀ入力!AL$6,ﾃﾞｰﾀ入力!AL$7,ﾃﾞｰﾀ入力!AL$8,ﾃﾞｰﾀ入力!AL$9)</f>
        <v>21</v>
      </c>
      <c r="BO3" s="1217"/>
      <c r="BP3" s="1217"/>
      <c r="BQ3" s="1217"/>
      <c r="BR3" s="1217">
        <f>CHOOSE($BY$1,ﾃﾞｰﾀ入力!AM$4,ﾃﾞｰﾀ入力!AM$5,ﾃﾞｰﾀ入力!AM$6,ﾃﾞｰﾀ入力!AM$7,ﾃﾞｰﾀ入力!AM$8,ﾃﾞｰﾀ入力!AM$9)</f>
        <v>15</v>
      </c>
      <c r="BS3" s="1217"/>
      <c r="BT3" s="1217"/>
      <c r="BU3" s="1217"/>
      <c r="BV3" s="1217">
        <f>CHOOSE($BY$1,ﾃﾞｰﾀ入力!AN$4,ﾃﾞｰﾀ入力!AN$5,ﾃﾞｰﾀ入力!AN$6,ﾃﾞｰﾀ入力!AN$7,ﾃﾞｰﾀ入力!AN$8,ﾃﾞｰﾀ入力!AN$9)</f>
        <v>7.0000000000000009</v>
      </c>
      <c r="BW3" s="1217"/>
      <c r="BX3" s="1217"/>
      <c r="BY3" s="1217"/>
      <c r="BZ3" s="1217">
        <f>CHOOSE($BY$1,ﾃﾞｰﾀ入力!AO$4,ﾃﾞｰﾀ入力!AO$5,ﾃﾞｰﾀ入力!AO$6,ﾃﾞｰﾀ入力!AO$7,ﾃﾞｰﾀ入力!AO$8,ﾃﾞｰﾀ入力!AO$9)</f>
        <v>0</v>
      </c>
      <c r="CA3" s="1217"/>
      <c r="CB3" s="1217"/>
      <c r="CC3" s="1217"/>
      <c r="CD3" s="1218">
        <f>CHOOSE($BY$1,ﾃﾞｰﾀ入力!AP$4,ﾃﾞｰﾀ入力!AP$5,ﾃﾞｰﾀ入力!AP$6,ﾃﾞｰﾀ入力!AP$7,ﾃﾞｰﾀ入力!AP$8,ﾃﾞｰﾀ入力!AP$9)</f>
        <v>0</v>
      </c>
      <c r="CE3" s="1218"/>
      <c r="CF3" s="1218"/>
      <c r="CG3" s="1218"/>
      <c r="CH3" s="1218">
        <f>CHOOSE($BY$1,ﾃﾞｰﾀ入力!AQ$4,ﾃﾞｰﾀ入力!AQ$5,ﾃﾞｰﾀ入力!AQ$6,ﾃﾞｰﾀ入力!AQ$7,ﾃﾞｰﾀ入力!AQ$8,ﾃﾞｰﾀ入力!AQ$9)</f>
        <v>0</v>
      </c>
      <c r="CI3" s="1218"/>
      <c r="CJ3" s="1218"/>
      <c r="CK3" s="1219"/>
      <c r="CL3" s="1215">
        <f>CHOOSE(BY1,ﾃﾞｰﾀ入力!V4,ﾃﾞｰﾀ入力!V5,ﾃﾞｰﾀ入力!V6,ﾃﾞｰﾀ入力!V7,ﾃﾞｰﾀ入力!V8,ﾃﾞｰﾀ入力!V9)</f>
        <v>400</v>
      </c>
      <c r="CM3" s="1216"/>
      <c r="CN3" s="64"/>
      <c r="CR3" s="221"/>
      <c r="CS3" s="64"/>
      <c r="CT3" s="64"/>
      <c r="CV3" s="69"/>
      <c r="CW3" s="69"/>
      <c r="CX3" s="69"/>
      <c r="CY3" s="64"/>
      <c r="CZ3" s="64"/>
      <c r="DA3" s="64"/>
    </row>
    <row r="4" spans="1:106" ht="20.25" customHeight="1">
      <c r="G4" s="1227"/>
      <c r="H4" s="1228"/>
      <c r="I4" s="240" t="s">
        <v>169</v>
      </c>
      <c r="J4" s="1126">
        <f>F4+J3</f>
        <v>0</v>
      </c>
      <c r="K4" s="1127"/>
      <c r="L4" s="1127"/>
      <c r="M4" s="1127"/>
      <c r="N4" s="1126">
        <f>J4+N3</f>
        <v>0</v>
      </c>
      <c r="O4" s="1127"/>
      <c r="P4" s="1127"/>
      <c r="Q4" s="1127"/>
      <c r="R4" s="1126">
        <f>N4+R3</f>
        <v>0</v>
      </c>
      <c r="S4" s="1127"/>
      <c r="T4" s="1127"/>
      <c r="U4" s="1127"/>
      <c r="V4" s="1126">
        <f>R4+V3</f>
        <v>0</v>
      </c>
      <c r="W4" s="1127"/>
      <c r="X4" s="1127"/>
      <c r="Y4" s="1127"/>
      <c r="Z4" s="1126">
        <f>V4+Z3</f>
        <v>16</v>
      </c>
      <c r="AA4" s="1127"/>
      <c r="AB4" s="1127"/>
      <c r="AC4" s="1127"/>
      <c r="AD4" s="1126">
        <f>Z4+AD3</f>
        <v>37</v>
      </c>
      <c r="AE4" s="1127"/>
      <c r="AF4" s="1127"/>
      <c r="AG4" s="1127"/>
      <c r="AH4" s="1126">
        <f>AD4+AH3</f>
        <v>62</v>
      </c>
      <c r="AI4" s="1127"/>
      <c r="AJ4" s="1127"/>
      <c r="AK4" s="1127"/>
      <c r="AL4" s="1126">
        <f>AH4+AL3</f>
        <v>98</v>
      </c>
      <c r="AM4" s="1127"/>
      <c r="AN4" s="1127"/>
      <c r="AO4" s="1127"/>
      <c r="AP4" s="1126">
        <f>AL4+AP3</f>
        <v>141</v>
      </c>
      <c r="AQ4" s="1127"/>
      <c r="AR4" s="1127"/>
      <c r="AS4" s="1127"/>
      <c r="AT4" s="1126">
        <f>AT3+AP4</f>
        <v>195</v>
      </c>
      <c r="AU4" s="1127"/>
      <c r="AV4" s="1127"/>
      <c r="AW4" s="1127"/>
      <c r="AX4" s="1126">
        <f>+AT4+AX3</f>
        <v>247</v>
      </c>
      <c r="AY4" s="1127"/>
      <c r="AZ4" s="1127"/>
      <c r="BA4" s="1127"/>
      <c r="BB4" s="1126">
        <f>AX4+BB3</f>
        <v>299</v>
      </c>
      <c r="BC4" s="1127"/>
      <c r="BD4" s="1127"/>
      <c r="BE4" s="1127"/>
      <c r="BF4" s="1126">
        <f>BB4+BF3</f>
        <v>331</v>
      </c>
      <c r="BG4" s="1127"/>
      <c r="BH4" s="1127"/>
      <c r="BI4" s="1127"/>
      <c r="BJ4" s="1126">
        <f>BF4+BJ3</f>
        <v>357</v>
      </c>
      <c r="BK4" s="1127"/>
      <c r="BL4" s="1127"/>
      <c r="BM4" s="1127"/>
      <c r="BN4" s="1126">
        <f>BJ4+BN3</f>
        <v>378</v>
      </c>
      <c r="BO4" s="1127"/>
      <c r="BP4" s="1127"/>
      <c r="BQ4" s="1127"/>
      <c r="BR4" s="1126">
        <f>BN4+BR3</f>
        <v>393</v>
      </c>
      <c r="BS4" s="1127"/>
      <c r="BT4" s="1127"/>
      <c r="BU4" s="1127"/>
      <c r="BV4" s="1126">
        <f>BR4+BV3</f>
        <v>400</v>
      </c>
      <c r="BW4" s="1127"/>
      <c r="BX4" s="1127"/>
      <c r="BY4" s="1127"/>
      <c r="BZ4" s="1126">
        <f>BV4+BZ3</f>
        <v>400</v>
      </c>
      <c r="CA4" s="1127"/>
      <c r="CB4" s="1127"/>
      <c r="CC4" s="1127"/>
      <c r="CD4" s="1139">
        <f>BZ4+CD3</f>
        <v>400</v>
      </c>
      <c r="CE4" s="1220"/>
      <c r="CF4" s="1220"/>
      <c r="CG4" s="1220"/>
      <c r="CH4" s="1139">
        <f>CD4+CH3</f>
        <v>400</v>
      </c>
      <c r="CI4" s="1220"/>
      <c r="CJ4" s="1220"/>
      <c r="CK4" s="1221"/>
      <c r="CL4" s="1210"/>
      <c r="CM4" s="1211"/>
      <c r="CN4" s="64"/>
      <c r="CR4" s="221"/>
      <c r="CS4" s="64"/>
      <c r="CT4" s="64"/>
      <c r="CV4" s="69"/>
      <c r="CW4" s="69"/>
      <c r="CX4" s="69"/>
      <c r="CY4" s="64"/>
      <c r="CZ4" s="64"/>
      <c r="DA4" s="64"/>
    </row>
    <row r="5" spans="1:106" ht="20.25" customHeight="1">
      <c r="G5" s="1227" t="s">
        <v>170</v>
      </c>
      <c r="H5" s="1228"/>
      <c r="I5" s="241" t="s">
        <v>171</v>
      </c>
      <c r="J5" s="1239"/>
      <c r="K5" s="1240"/>
      <c r="L5" s="1240"/>
      <c r="M5" s="1241"/>
      <c r="N5" s="1126"/>
      <c r="O5" s="1126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126"/>
      <c r="AK5" s="1126"/>
      <c r="AL5" s="1126"/>
      <c r="AM5" s="1126"/>
      <c r="AN5" s="1126"/>
      <c r="AO5" s="1126"/>
      <c r="AP5" s="1126"/>
      <c r="AQ5" s="1126"/>
      <c r="AR5" s="1126"/>
      <c r="AS5" s="1126"/>
      <c r="AT5" s="1126"/>
      <c r="AU5" s="1126"/>
      <c r="AV5" s="1126"/>
      <c r="AW5" s="1126"/>
      <c r="AX5" s="1126"/>
      <c r="AY5" s="1126"/>
      <c r="AZ5" s="1126"/>
      <c r="BA5" s="1126"/>
      <c r="BB5" s="1126"/>
      <c r="BC5" s="1126"/>
      <c r="BD5" s="1126"/>
      <c r="BE5" s="1126"/>
      <c r="BF5" s="1126"/>
      <c r="BG5" s="1126"/>
      <c r="BH5" s="1126"/>
      <c r="BI5" s="1126"/>
      <c r="BJ5" s="1126"/>
      <c r="BK5" s="1126"/>
      <c r="BL5" s="1126"/>
      <c r="BM5" s="1126"/>
      <c r="BN5" s="1126"/>
      <c r="BO5" s="1126"/>
      <c r="BP5" s="1126"/>
      <c r="BQ5" s="1126"/>
      <c r="BR5" s="1126"/>
      <c r="BS5" s="1126"/>
      <c r="BT5" s="1126"/>
      <c r="BU5" s="1126"/>
      <c r="BV5" s="1126"/>
      <c r="BW5" s="1126"/>
      <c r="BX5" s="1126"/>
      <c r="BY5" s="1126"/>
      <c r="BZ5" s="1126"/>
      <c r="CA5" s="1126"/>
      <c r="CB5" s="1126"/>
      <c r="CC5" s="1126"/>
      <c r="CD5" s="1139"/>
      <c r="CE5" s="1139"/>
      <c r="CF5" s="1139"/>
      <c r="CG5" s="1139"/>
      <c r="CH5" s="1139"/>
      <c r="CI5" s="1139"/>
      <c r="CJ5" s="1139"/>
      <c r="CK5" s="1212"/>
      <c r="CL5" s="1210">
        <f t="shared" ref="CL5:CL11" si="0">SUM(N5:CK5)</f>
        <v>0</v>
      </c>
      <c r="CM5" s="1211"/>
      <c r="CN5" s="64"/>
      <c r="CR5" s="221"/>
      <c r="CS5" s="64"/>
      <c r="CT5" s="64"/>
      <c r="CV5" s="69"/>
      <c r="CW5" s="69"/>
      <c r="CX5" s="69"/>
      <c r="CY5" s="64"/>
      <c r="CZ5" s="64"/>
      <c r="DA5" s="64"/>
    </row>
    <row r="6" spans="1:106" ht="20.25" customHeight="1">
      <c r="G6" s="1229"/>
      <c r="H6" s="1230"/>
      <c r="I6" s="242" t="s">
        <v>169</v>
      </c>
      <c r="J6" s="1242"/>
      <c r="K6" s="1243"/>
      <c r="L6" s="1243"/>
      <c r="M6" s="1244"/>
      <c r="N6" s="1131"/>
      <c r="O6" s="1131"/>
      <c r="P6" s="1131"/>
      <c r="Q6" s="1131"/>
      <c r="R6" s="1131"/>
      <c r="S6" s="1131"/>
      <c r="T6" s="1131"/>
      <c r="U6" s="1131"/>
      <c r="V6" s="1131"/>
      <c r="W6" s="1131"/>
      <c r="X6" s="1131"/>
      <c r="Y6" s="1131"/>
      <c r="Z6" s="1131"/>
      <c r="AA6" s="1131"/>
      <c r="AB6" s="1131"/>
      <c r="AC6" s="1131"/>
      <c r="AD6" s="1131"/>
      <c r="AE6" s="1131"/>
      <c r="AF6" s="1131"/>
      <c r="AG6" s="1131"/>
      <c r="AH6" s="1131"/>
      <c r="AI6" s="1131"/>
      <c r="AJ6" s="1131"/>
      <c r="AK6" s="1131"/>
      <c r="AL6" s="1131"/>
      <c r="AM6" s="1131"/>
      <c r="AN6" s="1131"/>
      <c r="AO6" s="1131"/>
      <c r="AP6" s="1131"/>
      <c r="AQ6" s="1131"/>
      <c r="AR6" s="1131"/>
      <c r="AS6" s="1131"/>
      <c r="AT6" s="1131"/>
      <c r="AU6" s="1131"/>
      <c r="AV6" s="1131"/>
      <c r="AW6" s="1131"/>
      <c r="AX6" s="1131"/>
      <c r="AY6" s="1131"/>
      <c r="AZ6" s="1131"/>
      <c r="BA6" s="1131"/>
      <c r="BB6" s="1131"/>
      <c r="BC6" s="1131"/>
      <c r="BD6" s="1131"/>
      <c r="BE6" s="1131"/>
      <c r="BF6" s="1131"/>
      <c r="BG6" s="1131"/>
      <c r="BH6" s="1131"/>
      <c r="BI6" s="1131"/>
      <c r="BJ6" s="1131"/>
      <c r="BK6" s="1131"/>
      <c r="BL6" s="1131"/>
      <c r="BM6" s="1131"/>
      <c r="BN6" s="1131"/>
      <c r="BO6" s="1131"/>
      <c r="BP6" s="1131"/>
      <c r="BQ6" s="1131"/>
      <c r="BR6" s="1131"/>
      <c r="BS6" s="1131"/>
      <c r="BT6" s="1131"/>
      <c r="BU6" s="1131"/>
      <c r="BV6" s="1131"/>
      <c r="BW6" s="1131"/>
      <c r="BX6" s="1131"/>
      <c r="BY6" s="1131"/>
      <c r="BZ6" s="1131"/>
      <c r="CA6" s="1131"/>
      <c r="CB6" s="1131"/>
      <c r="CC6" s="1131"/>
      <c r="CD6" s="1133"/>
      <c r="CE6" s="1133"/>
      <c r="CF6" s="1133"/>
      <c r="CG6" s="1133"/>
      <c r="CH6" s="1133"/>
      <c r="CI6" s="1133"/>
      <c r="CJ6" s="1133"/>
      <c r="CK6" s="1200"/>
      <c r="CL6" s="1256">
        <f t="shared" si="0"/>
        <v>0</v>
      </c>
      <c r="CM6" s="1257"/>
      <c r="CN6" s="64"/>
      <c r="CR6" s="221"/>
      <c r="CS6" s="64"/>
      <c r="CT6" s="64"/>
      <c r="CV6" s="69"/>
      <c r="CW6" s="69"/>
      <c r="CX6" s="69"/>
      <c r="CY6" s="64"/>
      <c r="CZ6" s="64"/>
      <c r="DA6" s="64"/>
    </row>
    <row r="7" spans="1:106" ht="20" customHeight="1" thickTop="1">
      <c r="G7" s="1206" t="s">
        <v>172</v>
      </c>
      <c r="H7" s="1207"/>
      <c r="I7" s="243" t="s">
        <v>168</v>
      </c>
      <c r="J7" s="1250">
        <f>IF(J3=0,0,LOOKUP(J3,ﾃﾞｰﾀ入力!$AU$12:$AU$32,ﾃﾞｰﾀ入力!$AV$12:$AV$32))</f>
        <v>0</v>
      </c>
      <c r="K7" s="1251"/>
      <c r="L7" s="1251"/>
      <c r="M7" s="1252"/>
      <c r="N7" s="1130">
        <f>IF(N3=0,0,LOOKUP(N3,ﾃﾞｰﾀ入力!$AU$12:$AU$32,ﾃﾞｰﾀ入力!$AV$12:$AV$32))</f>
        <v>0</v>
      </c>
      <c r="O7" s="1130"/>
      <c r="P7" s="1130"/>
      <c r="Q7" s="1130"/>
      <c r="R7" s="1130">
        <f>IF(R3=0,0,LOOKUP(R3,ﾃﾞｰﾀ入力!$AU$12:$AU$32,ﾃﾞｰﾀ入力!$AV$12:$AV$32))</f>
        <v>0</v>
      </c>
      <c r="S7" s="1130"/>
      <c r="T7" s="1130"/>
      <c r="U7" s="1130"/>
      <c r="V7" s="1130">
        <f>IF(V3=0,0,LOOKUP(V3,ﾃﾞｰﾀ入力!$AU$12:$AU$32,ﾃﾞｰﾀ入力!$AV$12:$AV$32))</f>
        <v>0</v>
      </c>
      <c r="W7" s="1130"/>
      <c r="X7" s="1130"/>
      <c r="Y7" s="1130"/>
      <c r="Z7" s="1130">
        <f>IF(Z3=0,0,LOOKUP(Z3,ﾃﾞｰﾀ入力!$AU$12:$AU$32,ﾃﾞｰﾀ入力!$AV$12:$AV$32))</f>
        <v>2</v>
      </c>
      <c r="AA7" s="1130"/>
      <c r="AB7" s="1130"/>
      <c r="AC7" s="1130"/>
      <c r="AD7" s="1130">
        <f>IF(AD3=0,0,LOOKUP(AD3,ﾃﾞｰﾀ入力!$AU$12:$AU$32,ﾃﾞｰﾀ入力!$AV$12:$AV$32))</f>
        <v>3</v>
      </c>
      <c r="AE7" s="1130"/>
      <c r="AF7" s="1130"/>
      <c r="AG7" s="1130"/>
      <c r="AH7" s="1130">
        <f>IF(AH3=0,0,LOOKUP(AH3,ﾃﾞｰﾀ入力!$AU$12:$AU$32,ﾃﾞｰﾀ入力!$AV$12:$AV$32))</f>
        <v>4</v>
      </c>
      <c r="AI7" s="1130"/>
      <c r="AJ7" s="1130"/>
      <c r="AK7" s="1130"/>
      <c r="AL7" s="1130">
        <f>IF(AL3=0,0,LOOKUP(AL3,ﾃﾞｰﾀ入力!$AU$12:$AU$32,ﾃﾞｰﾀ入力!$AV$12:$AV$32))</f>
        <v>5</v>
      </c>
      <c r="AM7" s="1130"/>
      <c r="AN7" s="1130"/>
      <c r="AO7" s="1130"/>
      <c r="AP7" s="1130">
        <f>IF(AP3=0,0,LOOKUP(AP3,ﾃﾞｰﾀ入力!$AU$12:$AU$32,ﾃﾞｰﾀ入力!$AV$12:$AV$32))</f>
        <v>6</v>
      </c>
      <c r="AQ7" s="1130"/>
      <c r="AR7" s="1130"/>
      <c r="AS7" s="1130"/>
      <c r="AT7" s="1130">
        <f>IF(AT3=0,0,LOOKUP(AT3,ﾃﾞｰﾀ入力!$AU$12:$AU$32,ﾃﾞｰﾀ入力!$AV$12:$AV$32))</f>
        <v>8</v>
      </c>
      <c r="AU7" s="1130"/>
      <c r="AV7" s="1130"/>
      <c r="AW7" s="1130"/>
      <c r="AX7" s="1130">
        <f>IF(AX3=0,0,LOOKUP(AX3,ﾃﾞｰﾀ入力!$AU$12:$AU$32,ﾃﾞｰﾀ入力!$AV$12:$AV$32))</f>
        <v>8</v>
      </c>
      <c r="AY7" s="1130"/>
      <c r="AZ7" s="1130"/>
      <c r="BA7" s="1130"/>
      <c r="BB7" s="1130">
        <f>IF(BB3=0,0,LOOKUP(BB3,ﾃﾞｰﾀ入力!$AU$12:$AU$32,ﾃﾞｰﾀ入力!$AV$12:$AV$32))</f>
        <v>8</v>
      </c>
      <c r="BC7" s="1130"/>
      <c r="BD7" s="1130"/>
      <c r="BE7" s="1130"/>
      <c r="BF7" s="1130">
        <f>IF(BF3=0,0,LOOKUP(BF3,ﾃﾞｰﾀ入力!$AU$12:$AU$32,ﾃﾞｰﾀ入力!$AV$12:$AV$32))</f>
        <v>4</v>
      </c>
      <c r="BG7" s="1130"/>
      <c r="BH7" s="1130"/>
      <c r="BI7" s="1130"/>
      <c r="BJ7" s="1130">
        <f>IF(BJ3=0,0,LOOKUP(BJ3,ﾃﾞｰﾀ入力!$AU$12:$AU$32,ﾃﾞｰﾀ入力!$AV$12:$AV$32))</f>
        <v>4</v>
      </c>
      <c r="BK7" s="1130"/>
      <c r="BL7" s="1130"/>
      <c r="BM7" s="1130"/>
      <c r="BN7" s="1130">
        <f>IF(BN3=0,0,LOOKUP(BN3,ﾃﾞｰﾀ入力!$AU$12:$AU$32,ﾃﾞｰﾀ入力!$AV$12:$AV$32))</f>
        <v>3</v>
      </c>
      <c r="BO7" s="1130"/>
      <c r="BP7" s="1130"/>
      <c r="BQ7" s="1130"/>
      <c r="BR7" s="1130">
        <f>IF(BR3=0,0,LOOKUP(BR3,ﾃﾞｰﾀ入力!$AU$12:$AU$32,ﾃﾞｰﾀ入力!$AV$12:$AV$32))</f>
        <v>2</v>
      </c>
      <c r="BS7" s="1130"/>
      <c r="BT7" s="1130"/>
      <c r="BU7" s="1130"/>
      <c r="BV7" s="1130">
        <f>IF(BV3=0,0,LOOKUP(BV3,ﾃﾞｰﾀ入力!$AU$12:$AU$32,ﾃﾞｰﾀ入力!$AV$12:$AV$32))</f>
        <v>2</v>
      </c>
      <c r="BW7" s="1130"/>
      <c r="BX7" s="1130"/>
      <c r="BY7" s="1130"/>
      <c r="BZ7" s="1130">
        <f>IF(BZ3=0,0,LOOKUP(BZ3,ﾃﾞｰﾀ入力!$AU$12:$AU$32,ﾃﾞｰﾀ入力!$AV$12:$AV$32))</f>
        <v>0</v>
      </c>
      <c r="CA7" s="1130"/>
      <c r="CB7" s="1130"/>
      <c r="CC7" s="1130"/>
      <c r="CD7" s="1201">
        <f>IF(CD3=0,0,LOOKUP(CD3,ﾃﾞｰﾀ入力!$AU$12:$AU$32,ﾃﾞｰﾀ入力!$AV$12:$AV$32))</f>
        <v>0</v>
      </c>
      <c r="CE7" s="1201"/>
      <c r="CF7" s="1201"/>
      <c r="CG7" s="1201"/>
      <c r="CH7" s="1201">
        <f>IF(CH3=0,0,LOOKUP(CH3,ﾃﾞｰﾀ入力!$AU$12:$AU$32,ﾃﾞｰﾀ入力!$AV$12:$AV$32))</f>
        <v>0</v>
      </c>
      <c r="CI7" s="1201"/>
      <c r="CJ7" s="1201"/>
      <c r="CK7" s="1202"/>
      <c r="CL7" s="1134">
        <f t="shared" si="0"/>
        <v>59</v>
      </c>
      <c r="CM7" s="1135"/>
      <c r="CN7" s="64"/>
      <c r="CO7" s="720"/>
      <c r="CP7" s="720"/>
      <c r="CQ7" s="720"/>
      <c r="CR7" s="221"/>
      <c r="CS7" s="64"/>
      <c r="CT7" s="64"/>
      <c r="CV7" s="69"/>
      <c r="CW7" s="69"/>
      <c r="CX7" s="69"/>
      <c r="CY7" s="64"/>
      <c r="CZ7" s="64"/>
      <c r="DA7" s="64"/>
    </row>
    <row r="8" spans="1:106" ht="20" customHeight="1">
      <c r="G8" s="1208" t="s">
        <v>173</v>
      </c>
      <c r="H8" s="1209"/>
      <c r="I8" s="244" t="s">
        <v>168</v>
      </c>
      <c r="J8" s="1536"/>
      <c r="K8" s="1537"/>
      <c r="L8" s="1537"/>
      <c r="M8" s="1538"/>
      <c r="N8" s="1527"/>
      <c r="O8" s="1527"/>
      <c r="P8" s="1527"/>
      <c r="Q8" s="1527"/>
      <c r="R8" s="1527"/>
      <c r="S8" s="1527"/>
      <c r="T8" s="1527"/>
      <c r="U8" s="1527"/>
      <c r="V8" s="1527"/>
      <c r="W8" s="1527"/>
      <c r="X8" s="1527"/>
      <c r="Y8" s="1527"/>
      <c r="Z8" s="1527"/>
      <c r="AA8" s="1527"/>
      <c r="AB8" s="1527"/>
      <c r="AC8" s="1527"/>
      <c r="AD8" s="1527"/>
      <c r="AE8" s="1527"/>
      <c r="AF8" s="1527"/>
      <c r="AG8" s="1527"/>
      <c r="AH8" s="1527"/>
      <c r="AI8" s="1527"/>
      <c r="AJ8" s="1527"/>
      <c r="AK8" s="1527"/>
      <c r="AL8" s="1527"/>
      <c r="AM8" s="1527"/>
      <c r="AN8" s="1527"/>
      <c r="AO8" s="1527"/>
      <c r="AP8" s="1527"/>
      <c r="AQ8" s="1527"/>
      <c r="AR8" s="1527"/>
      <c r="AS8" s="1527"/>
      <c r="AT8" s="1527"/>
      <c r="AU8" s="1527"/>
      <c r="AV8" s="1527"/>
      <c r="AW8" s="1527"/>
      <c r="AX8" s="1527"/>
      <c r="AY8" s="1527"/>
      <c r="AZ8" s="1527"/>
      <c r="BA8" s="1527"/>
      <c r="BB8" s="1527"/>
      <c r="BC8" s="1527"/>
      <c r="BD8" s="1527"/>
      <c r="BE8" s="1527"/>
      <c r="BF8" s="1527"/>
      <c r="BG8" s="1527"/>
      <c r="BH8" s="1527"/>
      <c r="BI8" s="1527"/>
      <c r="BJ8" s="1527"/>
      <c r="BK8" s="1527"/>
      <c r="BL8" s="1527"/>
      <c r="BM8" s="1527"/>
      <c r="BN8" s="1527"/>
      <c r="BO8" s="1527"/>
      <c r="BP8" s="1527"/>
      <c r="BQ8" s="1527"/>
      <c r="BR8" s="1527"/>
      <c r="BS8" s="1527"/>
      <c r="BT8" s="1527"/>
      <c r="BU8" s="1527"/>
      <c r="BV8" s="1527"/>
      <c r="BW8" s="1527"/>
      <c r="BX8" s="1527"/>
      <c r="BY8" s="1527"/>
      <c r="BZ8" s="1527"/>
      <c r="CA8" s="1527"/>
      <c r="CB8" s="1527"/>
      <c r="CC8" s="1527"/>
      <c r="CD8" s="1527"/>
      <c r="CE8" s="1527"/>
      <c r="CF8" s="1527"/>
      <c r="CG8" s="1527"/>
      <c r="CH8" s="1527"/>
      <c r="CI8" s="1527"/>
      <c r="CJ8" s="1527"/>
      <c r="CK8" s="1528"/>
      <c r="CL8" s="1136">
        <f t="shared" si="0"/>
        <v>0</v>
      </c>
      <c r="CM8" s="1137"/>
      <c r="CN8" s="64"/>
      <c r="CR8" s="221"/>
      <c r="CS8" s="64"/>
      <c r="CT8" s="64"/>
      <c r="CV8" s="69"/>
      <c r="CW8" s="69"/>
      <c r="CX8" s="69"/>
      <c r="CY8" s="64"/>
      <c r="CZ8" s="64"/>
      <c r="DA8" s="64"/>
    </row>
    <row r="9" spans="1:106" ht="20" customHeight="1">
      <c r="G9" s="1225" t="s">
        <v>174</v>
      </c>
      <c r="H9" s="1226"/>
      <c r="I9" s="241" t="s">
        <v>168</v>
      </c>
      <c r="J9" s="1536"/>
      <c r="K9" s="1537"/>
      <c r="L9" s="1537"/>
      <c r="M9" s="1538"/>
      <c r="N9" s="1527"/>
      <c r="O9" s="1527"/>
      <c r="P9" s="1527"/>
      <c r="Q9" s="1527"/>
      <c r="R9" s="1527"/>
      <c r="S9" s="1527"/>
      <c r="T9" s="1527"/>
      <c r="U9" s="1527"/>
      <c r="V9" s="1527"/>
      <c r="W9" s="1527"/>
      <c r="X9" s="1527"/>
      <c r="Y9" s="1527"/>
      <c r="Z9" s="1527"/>
      <c r="AA9" s="1527"/>
      <c r="AB9" s="1527"/>
      <c r="AC9" s="1527"/>
      <c r="AD9" s="1527"/>
      <c r="AE9" s="1527"/>
      <c r="AF9" s="1527"/>
      <c r="AG9" s="1527"/>
      <c r="AH9" s="1527"/>
      <c r="AI9" s="1527"/>
      <c r="AJ9" s="1527"/>
      <c r="AK9" s="1527"/>
      <c r="AL9" s="1527"/>
      <c r="AM9" s="1527"/>
      <c r="AN9" s="1527"/>
      <c r="AO9" s="1527"/>
      <c r="AP9" s="1527"/>
      <c r="AQ9" s="1527"/>
      <c r="AR9" s="1527"/>
      <c r="AS9" s="1527"/>
      <c r="AT9" s="1527"/>
      <c r="AU9" s="1527"/>
      <c r="AV9" s="1527"/>
      <c r="AW9" s="1527"/>
      <c r="AX9" s="1527"/>
      <c r="AY9" s="1527"/>
      <c r="AZ9" s="1527"/>
      <c r="BA9" s="1527"/>
      <c r="BB9" s="1527"/>
      <c r="BC9" s="1527"/>
      <c r="BD9" s="1527"/>
      <c r="BE9" s="1527"/>
      <c r="BF9" s="1527"/>
      <c r="BG9" s="1527"/>
      <c r="BH9" s="1527"/>
      <c r="BI9" s="1527"/>
      <c r="BJ9" s="1527"/>
      <c r="BK9" s="1527"/>
      <c r="BL9" s="1527"/>
      <c r="BM9" s="1527"/>
      <c r="BN9" s="1527"/>
      <c r="BO9" s="1527"/>
      <c r="BP9" s="1527"/>
      <c r="BQ9" s="1527"/>
      <c r="BR9" s="1527"/>
      <c r="BS9" s="1527"/>
      <c r="BT9" s="1527"/>
      <c r="BU9" s="1527"/>
      <c r="BV9" s="1527"/>
      <c r="BW9" s="1527"/>
      <c r="BX9" s="1527"/>
      <c r="BY9" s="1527"/>
      <c r="BZ9" s="1527"/>
      <c r="CA9" s="1527"/>
      <c r="CB9" s="1527"/>
      <c r="CC9" s="1527"/>
      <c r="CD9" s="1527"/>
      <c r="CE9" s="1527"/>
      <c r="CF9" s="1527"/>
      <c r="CG9" s="1527"/>
      <c r="CH9" s="1527"/>
      <c r="CI9" s="1527"/>
      <c r="CJ9" s="1527"/>
      <c r="CK9" s="1528"/>
      <c r="CL9" s="1136">
        <f t="shared" si="0"/>
        <v>0</v>
      </c>
      <c r="CM9" s="1137"/>
      <c r="CN9" s="64"/>
      <c r="CR9" s="221"/>
      <c r="CS9" s="64"/>
      <c r="CT9" s="64"/>
      <c r="CV9" s="69"/>
      <c r="CW9" s="69"/>
      <c r="CX9" s="69"/>
      <c r="CY9" s="64"/>
      <c r="CZ9" s="64"/>
      <c r="DA9" s="64"/>
    </row>
    <row r="10" spans="1:106" ht="20" customHeight="1" thickBot="1">
      <c r="G10" s="1204" t="s">
        <v>175</v>
      </c>
      <c r="H10" s="1205"/>
      <c r="I10" s="245" t="s">
        <v>168</v>
      </c>
      <c r="J10" s="1547"/>
      <c r="K10" s="1548"/>
      <c r="L10" s="1548"/>
      <c r="M10" s="1549"/>
      <c r="N10" s="1535"/>
      <c r="O10" s="1535"/>
      <c r="P10" s="1535"/>
      <c r="Q10" s="1535"/>
      <c r="R10" s="1535"/>
      <c r="S10" s="1535"/>
      <c r="T10" s="1535"/>
      <c r="U10" s="1535"/>
      <c r="V10" s="1535"/>
      <c r="W10" s="1535"/>
      <c r="X10" s="1535"/>
      <c r="Y10" s="1535"/>
      <c r="Z10" s="1535"/>
      <c r="AA10" s="1535"/>
      <c r="AB10" s="1535"/>
      <c r="AC10" s="1535"/>
      <c r="AD10" s="1535"/>
      <c r="AE10" s="1535"/>
      <c r="AF10" s="1535"/>
      <c r="AG10" s="1535"/>
      <c r="AH10" s="1535"/>
      <c r="AI10" s="1535"/>
      <c r="AJ10" s="1535"/>
      <c r="AK10" s="1535"/>
      <c r="AL10" s="1535"/>
      <c r="AM10" s="1535"/>
      <c r="AN10" s="1535"/>
      <c r="AO10" s="1535"/>
      <c r="AP10" s="1535"/>
      <c r="AQ10" s="1535"/>
      <c r="AR10" s="1535"/>
      <c r="AS10" s="1535"/>
      <c r="AT10" s="1535"/>
      <c r="AU10" s="1535"/>
      <c r="AV10" s="1535"/>
      <c r="AW10" s="1535"/>
      <c r="AX10" s="1535"/>
      <c r="AY10" s="1535"/>
      <c r="AZ10" s="1535"/>
      <c r="BA10" s="1535"/>
      <c r="BB10" s="1535"/>
      <c r="BC10" s="1535"/>
      <c r="BD10" s="1535"/>
      <c r="BE10" s="1535"/>
      <c r="BF10" s="1535"/>
      <c r="BG10" s="1535"/>
      <c r="BH10" s="1535"/>
      <c r="BI10" s="1535"/>
      <c r="BJ10" s="1535"/>
      <c r="BK10" s="1535"/>
      <c r="BL10" s="1535"/>
      <c r="BM10" s="1535"/>
      <c r="BN10" s="1535"/>
      <c r="BO10" s="1535"/>
      <c r="BP10" s="1535"/>
      <c r="BQ10" s="1535"/>
      <c r="BR10" s="1535"/>
      <c r="BS10" s="1535"/>
      <c r="BT10" s="1535"/>
      <c r="BU10" s="1535"/>
      <c r="BV10" s="1535"/>
      <c r="BW10" s="1535"/>
      <c r="BX10" s="1535"/>
      <c r="BY10" s="1535"/>
      <c r="BZ10" s="1535"/>
      <c r="CA10" s="1535"/>
      <c r="CB10" s="1535"/>
      <c r="CC10" s="1535"/>
      <c r="CD10" s="1535"/>
      <c r="CE10" s="1535"/>
      <c r="CF10" s="1535"/>
      <c r="CG10" s="1535"/>
      <c r="CH10" s="1535"/>
      <c r="CI10" s="1535"/>
      <c r="CJ10" s="1535"/>
      <c r="CK10" s="1552"/>
      <c r="CL10" s="1223">
        <f t="shared" si="0"/>
        <v>0</v>
      </c>
      <c r="CM10" s="1224"/>
      <c r="CN10" s="64"/>
      <c r="CR10" s="221"/>
      <c r="CS10" s="64"/>
      <c r="CT10" s="64"/>
      <c r="CV10" s="69"/>
      <c r="CW10" s="69"/>
      <c r="CX10" s="69"/>
      <c r="CY10" s="64"/>
      <c r="CZ10" s="64"/>
      <c r="DA10" s="64"/>
    </row>
    <row r="11" spans="1:106" ht="20" customHeight="1" thickTop="1" thickBot="1">
      <c r="G11" s="1166" t="s">
        <v>176</v>
      </c>
      <c r="H11" s="1167"/>
      <c r="I11" s="246" t="s">
        <v>168</v>
      </c>
      <c r="J11" s="1236">
        <f>J7+J8+J9+J10</f>
        <v>0</v>
      </c>
      <c r="K11" s="1237"/>
      <c r="L11" s="1237"/>
      <c r="M11" s="1238"/>
      <c r="N11" s="1168">
        <f>N7+N8+N9+N10</f>
        <v>0</v>
      </c>
      <c r="O11" s="1168"/>
      <c r="P11" s="1168"/>
      <c r="Q11" s="1168"/>
      <c r="R11" s="1168">
        <f>R7+R8+R9+R10</f>
        <v>0</v>
      </c>
      <c r="S11" s="1168"/>
      <c r="T11" s="1168"/>
      <c r="U11" s="1168"/>
      <c r="V11" s="1168">
        <f>V7+V8+V9+V10</f>
        <v>0</v>
      </c>
      <c r="W11" s="1168"/>
      <c r="X11" s="1168"/>
      <c r="Y11" s="1168"/>
      <c r="Z11" s="1168">
        <f>Z7+Z8+Z9+Z10</f>
        <v>2</v>
      </c>
      <c r="AA11" s="1168"/>
      <c r="AB11" s="1168"/>
      <c r="AC11" s="1168"/>
      <c r="AD11" s="1168">
        <f>AD7+AD8+AD9+AD10</f>
        <v>3</v>
      </c>
      <c r="AE11" s="1168"/>
      <c r="AF11" s="1168"/>
      <c r="AG11" s="1168"/>
      <c r="AH11" s="1168">
        <f>AH7+AH8+AH9+AH10</f>
        <v>4</v>
      </c>
      <c r="AI11" s="1168"/>
      <c r="AJ11" s="1168"/>
      <c r="AK11" s="1168"/>
      <c r="AL11" s="1168">
        <f>AL7+AL8+AL9+AL10</f>
        <v>5</v>
      </c>
      <c r="AM11" s="1168"/>
      <c r="AN11" s="1168"/>
      <c r="AO11" s="1168"/>
      <c r="AP11" s="1168">
        <f>AP7+AP8+AP9+AP10</f>
        <v>6</v>
      </c>
      <c r="AQ11" s="1168"/>
      <c r="AR11" s="1168"/>
      <c r="AS11" s="1168"/>
      <c r="AT11" s="1168">
        <f>AT7+AT8+AT9+AT10</f>
        <v>8</v>
      </c>
      <c r="AU11" s="1168"/>
      <c r="AV11" s="1168"/>
      <c r="AW11" s="1168"/>
      <c r="AX11" s="1168">
        <f>AX7+AX8+AX9+AX10</f>
        <v>8</v>
      </c>
      <c r="AY11" s="1168"/>
      <c r="AZ11" s="1168"/>
      <c r="BA11" s="1168"/>
      <c r="BB11" s="1168">
        <f>BB7+BB8+BB9+BB10</f>
        <v>8</v>
      </c>
      <c r="BC11" s="1168"/>
      <c r="BD11" s="1168"/>
      <c r="BE11" s="1168"/>
      <c r="BF11" s="1168">
        <f>BF7+BF8+BF9+BF10</f>
        <v>4</v>
      </c>
      <c r="BG11" s="1168"/>
      <c r="BH11" s="1168"/>
      <c r="BI11" s="1168"/>
      <c r="BJ11" s="1168">
        <f>BJ7+BJ8+BJ9+BJ10</f>
        <v>4</v>
      </c>
      <c r="BK11" s="1168"/>
      <c r="BL11" s="1168"/>
      <c r="BM11" s="1168"/>
      <c r="BN11" s="1168">
        <f>BN7+BN8+BN9+BN10</f>
        <v>3</v>
      </c>
      <c r="BO11" s="1168"/>
      <c r="BP11" s="1168"/>
      <c r="BQ11" s="1168"/>
      <c r="BR11" s="1168">
        <f>BR7+BR8+BR9+BR10</f>
        <v>2</v>
      </c>
      <c r="BS11" s="1168"/>
      <c r="BT11" s="1168"/>
      <c r="BU11" s="1168"/>
      <c r="BV11" s="1168">
        <f>BV7+BV8+BV9+BV10</f>
        <v>2</v>
      </c>
      <c r="BW11" s="1168"/>
      <c r="BX11" s="1168"/>
      <c r="BY11" s="1168"/>
      <c r="BZ11" s="1168">
        <f>BZ7+BZ8+BZ9+BZ10</f>
        <v>0</v>
      </c>
      <c r="CA11" s="1168"/>
      <c r="CB11" s="1168"/>
      <c r="CC11" s="1168"/>
      <c r="CD11" s="1168">
        <f>CD7+CD8+CD9+CD10</f>
        <v>0</v>
      </c>
      <c r="CE11" s="1168"/>
      <c r="CF11" s="1168"/>
      <c r="CG11" s="1168"/>
      <c r="CH11" s="1168">
        <f>CH7+CH8+CH9+CH10</f>
        <v>0</v>
      </c>
      <c r="CI11" s="1168"/>
      <c r="CJ11" s="1168"/>
      <c r="CK11" s="1258"/>
      <c r="CL11" s="1259">
        <f t="shared" si="0"/>
        <v>59</v>
      </c>
      <c r="CM11" s="1260"/>
      <c r="CN11" s="1157">
        <f>CL7+CL9+CL10</f>
        <v>59</v>
      </c>
      <c r="CO11" s="1158"/>
      <c r="CR11" s="221"/>
      <c r="CS11" s="64"/>
      <c r="CT11" s="64"/>
      <c r="CV11" s="69"/>
      <c r="CW11" s="69"/>
      <c r="CX11" s="69"/>
      <c r="CY11" s="64"/>
      <c r="CZ11" s="64"/>
      <c r="DA11" s="64"/>
    </row>
    <row r="12" spans="1:106" ht="20" customHeight="1">
      <c r="C12" s="247"/>
      <c r="D12" s="73"/>
      <c r="E12" s="73"/>
      <c r="F12" s="73"/>
      <c r="G12" s="248"/>
      <c r="H12" s="1162"/>
      <c r="I12" s="1162"/>
      <c r="J12" s="249">
        <v>5</v>
      </c>
      <c r="K12" s="249">
        <v>5.25</v>
      </c>
      <c r="L12" s="249">
        <v>5.5</v>
      </c>
      <c r="M12" s="250">
        <v>5.75</v>
      </c>
      <c r="N12" s="249">
        <v>6</v>
      </c>
      <c r="O12" s="249">
        <v>6.25</v>
      </c>
      <c r="P12" s="249">
        <v>6.5</v>
      </c>
      <c r="Q12" s="250">
        <v>6.75</v>
      </c>
      <c r="R12" s="250">
        <v>7</v>
      </c>
      <c r="S12" s="250">
        <v>7.25</v>
      </c>
      <c r="T12" s="250">
        <v>7.5</v>
      </c>
      <c r="U12" s="250">
        <v>7.75</v>
      </c>
      <c r="V12" s="250">
        <v>8</v>
      </c>
      <c r="W12" s="250">
        <v>8.25</v>
      </c>
      <c r="X12" s="250">
        <v>8.5</v>
      </c>
      <c r="Y12" s="250">
        <v>8.75</v>
      </c>
      <c r="Z12" s="251">
        <v>9</v>
      </c>
      <c r="AA12" s="251">
        <v>9.25</v>
      </c>
      <c r="AB12" s="251">
        <v>9.5</v>
      </c>
      <c r="AC12" s="251">
        <v>9.75</v>
      </c>
      <c r="AD12" s="251">
        <v>10</v>
      </c>
      <c r="AE12" s="251">
        <v>10.25</v>
      </c>
      <c r="AF12" s="251">
        <v>10.5</v>
      </c>
      <c r="AG12" s="251">
        <v>10.75</v>
      </c>
      <c r="AH12" s="251">
        <v>11</v>
      </c>
      <c r="AI12" s="251">
        <v>11.25</v>
      </c>
      <c r="AJ12" s="251">
        <v>11.5</v>
      </c>
      <c r="AK12" s="251">
        <v>11.75</v>
      </c>
      <c r="AL12" s="250">
        <v>12</v>
      </c>
      <c r="AM12" s="250">
        <v>12.25</v>
      </c>
      <c r="AN12" s="250">
        <v>12.5</v>
      </c>
      <c r="AO12" s="250">
        <v>12.75</v>
      </c>
      <c r="AP12" s="251">
        <v>13</v>
      </c>
      <c r="AQ12" s="251">
        <v>13.25</v>
      </c>
      <c r="AR12" s="251">
        <v>13.5</v>
      </c>
      <c r="AS12" s="251">
        <v>13.75</v>
      </c>
      <c r="AT12" s="251">
        <v>14</v>
      </c>
      <c r="AU12" s="251">
        <v>14.25</v>
      </c>
      <c r="AV12" s="251">
        <v>14.5</v>
      </c>
      <c r="AW12" s="251">
        <v>14.75</v>
      </c>
      <c r="AX12" s="251">
        <v>15</v>
      </c>
      <c r="AY12" s="251">
        <v>15.25</v>
      </c>
      <c r="AZ12" s="251">
        <v>15.5</v>
      </c>
      <c r="BA12" s="251">
        <v>15.75</v>
      </c>
      <c r="BB12" s="251">
        <v>16</v>
      </c>
      <c r="BC12" s="251">
        <v>16.25</v>
      </c>
      <c r="BD12" s="251">
        <v>16.5</v>
      </c>
      <c r="BE12" s="251">
        <v>16.75</v>
      </c>
      <c r="BF12" s="251">
        <v>17</v>
      </c>
      <c r="BG12" s="251">
        <v>17.25</v>
      </c>
      <c r="BH12" s="251">
        <v>17.5</v>
      </c>
      <c r="BI12" s="251">
        <v>17.75</v>
      </c>
      <c r="BJ12" s="251">
        <v>18</v>
      </c>
      <c r="BK12" s="251">
        <v>18.25</v>
      </c>
      <c r="BL12" s="251">
        <v>18.5</v>
      </c>
      <c r="BM12" s="251">
        <v>18.75</v>
      </c>
      <c r="BN12" s="251">
        <v>19</v>
      </c>
      <c r="BO12" s="251">
        <v>19.25</v>
      </c>
      <c r="BP12" s="251">
        <v>19.5</v>
      </c>
      <c r="BQ12" s="251">
        <v>19.75</v>
      </c>
      <c r="BR12" s="251">
        <v>20</v>
      </c>
      <c r="BS12" s="251">
        <v>20.25</v>
      </c>
      <c r="BT12" s="251">
        <v>20.5</v>
      </c>
      <c r="BU12" s="251">
        <v>20.75</v>
      </c>
      <c r="BV12" s="251">
        <v>21</v>
      </c>
      <c r="BW12" s="251">
        <v>21.25</v>
      </c>
      <c r="BX12" s="251">
        <v>21.5</v>
      </c>
      <c r="BY12" s="251">
        <v>21.75</v>
      </c>
      <c r="BZ12" s="251">
        <v>22</v>
      </c>
      <c r="CA12" s="251">
        <v>22.25</v>
      </c>
      <c r="CB12" s="251">
        <v>22.5</v>
      </c>
      <c r="CC12" s="251">
        <v>22.75</v>
      </c>
      <c r="CD12" s="251">
        <v>23</v>
      </c>
      <c r="CE12" s="251">
        <v>23.25</v>
      </c>
      <c r="CF12" s="251">
        <v>23.5</v>
      </c>
      <c r="CG12" s="251">
        <v>23.75</v>
      </c>
      <c r="CH12" s="251">
        <v>24</v>
      </c>
      <c r="CI12" s="251">
        <v>24.25</v>
      </c>
      <c r="CJ12" s="251">
        <v>24.5</v>
      </c>
      <c r="CK12" s="251">
        <v>24.75</v>
      </c>
      <c r="CL12" s="251"/>
      <c r="CM12" s="251"/>
      <c r="CN12" s="251"/>
      <c r="CP12" s="65"/>
      <c r="CQ12" s="65"/>
      <c r="CR12" s="66"/>
      <c r="CS12" s="65"/>
      <c r="CT12" s="65"/>
      <c r="CV12" s="69"/>
      <c r="CW12" s="69"/>
      <c r="CX12" s="69"/>
      <c r="CY12" s="64"/>
      <c r="CZ12" s="64"/>
      <c r="DA12" s="64"/>
    </row>
    <row r="13" spans="1:106" ht="22.5" customHeight="1" thickBot="1">
      <c r="C13" s="252" t="s">
        <v>177</v>
      </c>
      <c r="D13" s="253" t="s">
        <v>178</v>
      </c>
      <c r="E13" s="253" t="s">
        <v>179</v>
      </c>
      <c r="F13" s="65" t="s">
        <v>79</v>
      </c>
      <c r="G13" s="254" t="s">
        <v>61</v>
      </c>
      <c r="H13" s="255" t="s">
        <v>180</v>
      </c>
      <c r="I13" s="256"/>
      <c r="J13" s="257">
        <v>0.20833333333333334</v>
      </c>
      <c r="K13" s="258"/>
      <c r="L13" s="258"/>
      <c r="M13" s="259"/>
      <c r="N13" s="257">
        <v>0.25</v>
      </c>
      <c r="O13" s="258"/>
      <c r="P13" s="258"/>
      <c r="Q13" s="259"/>
      <c r="R13" s="260" t="s">
        <v>149</v>
      </c>
      <c r="S13" s="258"/>
      <c r="T13" s="261"/>
      <c r="U13" s="256"/>
      <c r="V13" s="260" t="s">
        <v>150</v>
      </c>
      <c r="W13" s="258"/>
      <c r="X13" s="259"/>
      <c r="Y13" s="258"/>
      <c r="Z13" s="260" t="s">
        <v>151</v>
      </c>
      <c r="AA13" s="258"/>
      <c r="AB13" s="259"/>
      <c r="AC13" s="258"/>
      <c r="AD13" s="260" t="s">
        <v>152</v>
      </c>
      <c r="AE13" s="258"/>
      <c r="AF13" s="259"/>
      <c r="AG13" s="258"/>
      <c r="AH13" s="260" t="s">
        <v>153</v>
      </c>
      <c r="AI13" s="258"/>
      <c r="AJ13" s="259"/>
      <c r="AK13" s="258"/>
      <c r="AL13" s="260" t="s">
        <v>154</v>
      </c>
      <c r="AM13" s="258"/>
      <c r="AN13" s="259"/>
      <c r="AO13" s="258"/>
      <c r="AP13" s="260" t="s">
        <v>155</v>
      </c>
      <c r="AQ13" s="258"/>
      <c r="AR13" s="259"/>
      <c r="AS13" s="258"/>
      <c r="AT13" s="260" t="s">
        <v>156</v>
      </c>
      <c r="AU13" s="258"/>
      <c r="AV13" s="259"/>
      <c r="AW13" s="258"/>
      <c r="AX13" s="260" t="s">
        <v>157</v>
      </c>
      <c r="AY13" s="258"/>
      <c r="AZ13" s="259"/>
      <c r="BA13" s="258"/>
      <c r="BB13" s="260" t="s">
        <v>158</v>
      </c>
      <c r="BC13" s="258"/>
      <c r="BD13" s="259"/>
      <c r="BE13" s="258"/>
      <c r="BF13" s="260" t="s">
        <v>159</v>
      </c>
      <c r="BG13" s="258"/>
      <c r="BH13" s="259"/>
      <c r="BI13" s="258"/>
      <c r="BJ13" s="260" t="s">
        <v>160</v>
      </c>
      <c r="BK13" s="258"/>
      <c r="BL13" s="259"/>
      <c r="BM13" s="258"/>
      <c r="BN13" s="260" t="s">
        <v>161</v>
      </c>
      <c r="BO13" s="258"/>
      <c r="BP13" s="259"/>
      <c r="BQ13" s="258"/>
      <c r="BR13" s="260" t="s">
        <v>162</v>
      </c>
      <c r="BS13" s="258"/>
      <c r="BT13" s="259"/>
      <c r="BU13" s="258"/>
      <c r="BV13" s="260" t="s">
        <v>163</v>
      </c>
      <c r="BW13" s="258"/>
      <c r="BX13" s="259"/>
      <c r="BY13" s="258"/>
      <c r="BZ13" s="260" t="s">
        <v>164</v>
      </c>
      <c r="CA13" s="258"/>
      <c r="CB13" s="259"/>
      <c r="CC13" s="258"/>
      <c r="CD13" s="260" t="s">
        <v>165</v>
      </c>
      <c r="CE13" s="258"/>
      <c r="CF13" s="259"/>
      <c r="CG13" s="259"/>
      <c r="CH13" s="258" t="s">
        <v>166</v>
      </c>
      <c r="CI13" s="258"/>
      <c r="CJ13" s="258"/>
      <c r="CK13" s="262"/>
      <c r="CL13" s="1262" t="s">
        <v>181</v>
      </c>
      <c r="CM13" s="1261"/>
      <c r="CN13" s="1261" t="s">
        <v>182</v>
      </c>
      <c r="CO13" s="1261"/>
      <c r="CP13" s="263" t="s">
        <v>183</v>
      </c>
      <c r="CQ13" s="263" t="s">
        <v>184</v>
      </c>
      <c r="CR13" s="263" t="s">
        <v>185</v>
      </c>
      <c r="CS13" s="264" t="s">
        <v>186</v>
      </c>
      <c r="CT13" s="265" t="s">
        <v>81</v>
      </c>
      <c r="CU13" s="266" t="s">
        <v>82</v>
      </c>
      <c r="CW13" s="69"/>
      <c r="CX13" s="267"/>
      <c r="CY13" s="268"/>
      <c r="CZ13" s="64"/>
      <c r="DA13" s="64"/>
      <c r="DB13" s="64"/>
    </row>
    <row r="14" spans="1:106" ht="22.5" customHeight="1" thickTop="1" thickBot="1">
      <c r="A14" s="219">
        <v>1</v>
      </c>
      <c r="B14" s="269" t="str">
        <f>ｼﾌﾄ原本!C5</f>
        <v>K.M</v>
      </c>
      <c r="C14" s="270"/>
      <c r="D14" s="375">
        <f>IF(COUNTIF($F$14:$F$30,1),VLOOKUP(1,$F$14:$CU$30,88,FALSE),0)</f>
        <v>0</v>
      </c>
      <c r="E14" s="410">
        <f ca="1">IF(COUNTIF($F$14:$F$30,1),VLOOKUP(1,$F$14:$CU$30,94,FALSE),0)</f>
        <v>0</v>
      </c>
      <c r="F14" s="271">
        <v>8</v>
      </c>
      <c r="G14" s="272" t="str">
        <f ca="1">IF(F14=0,0,LOOKUP(F14,ﾃﾞｰﾀ入力!$C$3:'ﾃﾞｰﾀ入力'!$C$51,ﾃﾞｰﾀ入力!$D$3:'ﾃﾞｰﾀ入力'!$D$50))</f>
        <v>M.K</v>
      </c>
      <c r="H14" s="1067">
        <v>8</v>
      </c>
      <c r="I14" s="1068">
        <v>15</v>
      </c>
      <c r="J14" s="719">
        <f t="shared" ref="J14:AO14" si="1">IF(AND(J12&gt;=$H$14,J12&lt;$I$14),"*",0)</f>
        <v>0</v>
      </c>
      <c r="K14" s="694">
        <f t="shared" si="1"/>
        <v>0</v>
      </c>
      <c r="L14" s="695">
        <f t="shared" si="1"/>
        <v>0</v>
      </c>
      <c r="M14" s="696">
        <f t="shared" si="1"/>
        <v>0</v>
      </c>
      <c r="N14" s="697">
        <f t="shared" si="1"/>
        <v>0</v>
      </c>
      <c r="O14" s="697">
        <f t="shared" si="1"/>
        <v>0</v>
      </c>
      <c r="P14" s="698">
        <f t="shared" si="1"/>
        <v>0</v>
      </c>
      <c r="Q14" s="697">
        <f t="shared" si="1"/>
        <v>0</v>
      </c>
      <c r="R14" s="699">
        <f t="shared" si="1"/>
        <v>0</v>
      </c>
      <c r="S14" s="700">
        <f t="shared" si="1"/>
        <v>0</v>
      </c>
      <c r="T14" s="697">
        <f t="shared" si="1"/>
        <v>0</v>
      </c>
      <c r="U14" s="701">
        <f t="shared" si="1"/>
        <v>0</v>
      </c>
      <c r="V14" s="697" t="str">
        <f t="shared" si="1"/>
        <v>*</v>
      </c>
      <c r="W14" s="697" t="str">
        <f t="shared" si="1"/>
        <v>*</v>
      </c>
      <c r="X14" s="698" t="str">
        <f t="shared" si="1"/>
        <v>*</v>
      </c>
      <c r="Y14" s="697" t="str">
        <f t="shared" si="1"/>
        <v>*</v>
      </c>
      <c r="Z14" s="699" t="str">
        <f t="shared" si="1"/>
        <v>*</v>
      </c>
      <c r="AA14" s="700" t="str">
        <f t="shared" si="1"/>
        <v>*</v>
      </c>
      <c r="AB14" s="697" t="str">
        <f t="shared" si="1"/>
        <v>*</v>
      </c>
      <c r="AC14" s="701" t="str">
        <f t="shared" si="1"/>
        <v>*</v>
      </c>
      <c r="AD14" s="697" t="str">
        <f t="shared" si="1"/>
        <v>*</v>
      </c>
      <c r="AE14" s="697" t="str">
        <f t="shared" si="1"/>
        <v>*</v>
      </c>
      <c r="AF14" s="698" t="str">
        <f t="shared" si="1"/>
        <v>*</v>
      </c>
      <c r="AG14" s="1075" t="str">
        <f t="shared" si="1"/>
        <v>*</v>
      </c>
      <c r="AH14" s="1083" t="str">
        <f t="shared" si="1"/>
        <v>*</v>
      </c>
      <c r="AI14" s="1084" t="str">
        <f t="shared" si="1"/>
        <v>*</v>
      </c>
      <c r="AJ14" s="697" t="str">
        <f t="shared" si="1"/>
        <v>*</v>
      </c>
      <c r="AK14" s="701" t="str">
        <f t="shared" si="1"/>
        <v>*</v>
      </c>
      <c r="AL14" s="697" t="str">
        <f t="shared" si="1"/>
        <v>*</v>
      </c>
      <c r="AM14" s="697" t="str">
        <f t="shared" si="1"/>
        <v>*</v>
      </c>
      <c r="AN14" s="698" t="str">
        <f t="shared" si="1"/>
        <v>*</v>
      </c>
      <c r="AO14" s="697" t="str">
        <f t="shared" si="1"/>
        <v>*</v>
      </c>
      <c r="AP14" s="699" t="str">
        <f t="shared" ref="AP14:BU14" si="2">IF(AND(AP12&gt;=$H$14,AP12&lt;$I$14),"*",0)</f>
        <v>*</v>
      </c>
      <c r="AQ14" s="700" t="str">
        <f t="shared" si="2"/>
        <v>*</v>
      </c>
      <c r="AR14" s="697" t="str">
        <f t="shared" si="2"/>
        <v>*</v>
      </c>
      <c r="AS14" s="701" t="str">
        <f t="shared" si="2"/>
        <v>*</v>
      </c>
      <c r="AT14" s="697" t="str">
        <f t="shared" si="2"/>
        <v>*</v>
      </c>
      <c r="AU14" s="697" t="str">
        <f t="shared" si="2"/>
        <v>*</v>
      </c>
      <c r="AV14" s="698" t="str">
        <f t="shared" si="2"/>
        <v>*</v>
      </c>
      <c r="AW14" s="697" t="str">
        <f t="shared" si="2"/>
        <v>*</v>
      </c>
      <c r="AX14" s="699">
        <f t="shared" si="2"/>
        <v>0</v>
      </c>
      <c r="AY14" s="700">
        <f t="shared" si="2"/>
        <v>0</v>
      </c>
      <c r="AZ14" s="697">
        <f t="shared" si="2"/>
        <v>0</v>
      </c>
      <c r="BA14" s="701">
        <f t="shared" si="2"/>
        <v>0</v>
      </c>
      <c r="BB14" s="697">
        <f t="shared" si="2"/>
        <v>0</v>
      </c>
      <c r="BC14" s="697">
        <f t="shared" si="2"/>
        <v>0</v>
      </c>
      <c r="BD14" s="698">
        <f t="shared" si="2"/>
        <v>0</v>
      </c>
      <c r="BE14" s="697">
        <f t="shared" si="2"/>
        <v>0</v>
      </c>
      <c r="BF14" s="699">
        <f t="shared" si="2"/>
        <v>0</v>
      </c>
      <c r="BG14" s="700">
        <f t="shared" si="2"/>
        <v>0</v>
      </c>
      <c r="BH14" s="697">
        <f t="shared" si="2"/>
        <v>0</v>
      </c>
      <c r="BI14" s="701">
        <f t="shared" si="2"/>
        <v>0</v>
      </c>
      <c r="BJ14" s="697">
        <f t="shared" si="2"/>
        <v>0</v>
      </c>
      <c r="BK14" s="697">
        <f t="shared" si="2"/>
        <v>0</v>
      </c>
      <c r="BL14" s="698">
        <f t="shared" si="2"/>
        <v>0</v>
      </c>
      <c r="BM14" s="697">
        <f t="shared" si="2"/>
        <v>0</v>
      </c>
      <c r="BN14" s="699">
        <f t="shared" si="2"/>
        <v>0</v>
      </c>
      <c r="BO14" s="700">
        <f t="shared" si="2"/>
        <v>0</v>
      </c>
      <c r="BP14" s="697">
        <f t="shared" si="2"/>
        <v>0</v>
      </c>
      <c r="BQ14" s="701">
        <f t="shared" si="2"/>
        <v>0</v>
      </c>
      <c r="BR14" s="697">
        <f t="shared" si="2"/>
        <v>0</v>
      </c>
      <c r="BS14" s="697">
        <f t="shared" si="2"/>
        <v>0</v>
      </c>
      <c r="BT14" s="698">
        <f t="shared" si="2"/>
        <v>0</v>
      </c>
      <c r="BU14" s="697">
        <f t="shared" si="2"/>
        <v>0</v>
      </c>
      <c r="BV14" s="699">
        <f t="shared" ref="BV14:CK14" si="3">IF(AND(BV12&gt;=$H$14,BV12&lt;$I$14),"*",0)</f>
        <v>0</v>
      </c>
      <c r="BW14" s="700">
        <f t="shared" si="3"/>
        <v>0</v>
      </c>
      <c r="BX14" s="697">
        <f t="shared" si="3"/>
        <v>0</v>
      </c>
      <c r="BY14" s="701">
        <f t="shared" si="3"/>
        <v>0</v>
      </c>
      <c r="BZ14" s="697">
        <f t="shared" si="3"/>
        <v>0</v>
      </c>
      <c r="CA14" s="697">
        <f t="shared" si="3"/>
        <v>0</v>
      </c>
      <c r="CB14" s="698">
        <f t="shared" si="3"/>
        <v>0</v>
      </c>
      <c r="CC14" s="697">
        <f t="shared" si="3"/>
        <v>0</v>
      </c>
      <c r="CD14" s="504">
        <f t="shared" si="3"/>
        <v>0</v>
      </c>
      <c r="CE14" s="505">
        <f t="shared" si="3"/>
        <v>0</v>
      </c>
      <c r="CF14" s="502">
        <f t="shared" si="3"/>
        <v>0</v>
      </c>
      <c r="CG14" s="506">
        <f t="shared" si="3"/>
        <v>0</v>
      </c>
      <c r="CH14" s="502">
        <f t="shared" si="3"/>
        <v>0</v>
      </c>
      <c r="CI14" s="502">
        <f t="shared" si="3"/>
        <v>0</v>
      </c>
      <c r="CJ14" s="503">
        <f t="shared" si="3"/>
        <v>0</v>
      </c>
      <c r="CK14" s="502">
        <f t="shared" si="3"/>
        <v>0</v>
      </c>
      <c r="CL14" s="1263">
        <f t="shared" ref="CL14:CL30" si="4">(80-COUNT(J14:CK14))/4</f>
        <v>7</v>
      </c>
      <c r="CM14" s="1264"/>
      <c r="CN14" s="1122">
        <f>IF(CL14=0,0,LOOKUP(CL14,ﾃﾞｰﾀ入力!$AR$13:'ﾃﾞｰﾀ入力'!$AR$34,ﾃﾞｰﾀ入力!$AS$13:'ﾃﾞｰﾀ入力'!$AS$34))</f>
        <v>6.25</v>
      </c>
      <c r="CO14" s="1122"/>
      <c r="CP14" s="279">
        <f t="shared" ref="CP14:CP30" si="5">IF(CN14&gt;8,CN14-8,0)</f>
        <v>0</v>
      </c>
      <c r="CQ14" s="279">
        <f t="shared" ref="CQ14:CQ30" si="6">IF(BZ14="*",(12-COUNT(BZ14:CK14))/4,0)</f>
        <v>0</v>
      </c>
      <c r="CR14" s="279">
        <f t="shared" ref="CR14:CR30" si="7">IF(CP14&gt;CQ14,CQ14,CP14)</f>
        <v>0</v>
      </c>
      <c r="CS14" s="280">
        <f t="shared" ref="CS14:CS30" ca="1" si="8">IF(CT14&gt;5000,CT14,CT14*CN14+(CT14*0.25*CP14)+(CT14*0.25*CQ14)+(CT14*CR14*0.5))</f>
        <v>7662.5</v>
      </c>
      <c r="CT14" s="281">
        <f ca="1">IF(F14=0,0,LOOKUP(F14,ﾃﾞｰﾀ入力!$C$3:'ﾃﾞｰﾀ入力'!$C$52,ﾃﾞｰﾀ入力!$E$3:'ﾃﾞｰﾀ入力'!$E$51))</f>
        <v>1226</v>
      </c>
      <c r="CU14" s="282">
        <f ca="1">CV14*CP14+(CV14*0.25*CR14)+(CV14*0.25*CS14)+(CV14*CT14*0.5)</f>
        <v>0</v>
      </c>
      <c r="CW14" s="69"/>
      <c r="CX14" s="69"/>
      <c r="CY14" s="69"/>
      <c r="CZ14" s="64"/>
      <c r="DA14" s="64"/>
      <c r="DB14" s="64"/>
    </row>
    <row r="15" spans="1:106" ht="22.5" customHeight="1">
      <c r="A15" s="219">
        <f t="shared" ref="A15:A46" si="9">A14+1</f>
        <v>2</v>
      </c>
      <c r="B15" s="269" t="str">
        <f>ｼﾌﾄ原本!C6</f>
        <v>S.S</v>
      </c>
      <c r="C15" s="270"/>
      <c r="D15" s="296">
        <f>IF(COUNTIF($F$14:$F$30,2),VLOOKUP(2,$F$14:$CS$30,88,FALSE),0)</f>
        <v>0</v>
      </c>
      <c r="E15" s="410">
        <f ca="1">IF(COUNTIF($F$14:$F$30,2),VLOOKUP(2,$F$14:$CU$30,94,FALSE),0)</f>
        <v>0</v>
      </c>
      <c r="F15" s="283">
        <v>7</v>
      </c>
      <c r="G15" s="284" t="str">
        <f ca="1">IF(F15=0,0,LOOKUP(F15,ﾃﾞｰﾀ入力!$C$3:'ﾃﾞｰﾀ入力'!$C$51,ﾃﾞｰﾀ入力!$D$3:'ﾃﾞｰﾀ入力'!$D$50))</f>
        <v>N.D</v>
      </c>
      <c r="H15" s="1069">
        <v>8</v>
      </c>
      <c r="I15" s="1070">
        <v>16</v>
      </c>
      <c r="J15" s="719">
        <f t="shared" ref="J15:AO15" si="10">IF(AND(J12&gt;=$H$15,J12&lt;$I$15),"*",0)</f>
        <v>0</v>
      </c>
      <c r="K15" s="694">
        <f t="shared" si="10"/>
        <v>0</v>
      </c>
      <c r="L15" s="702">
        <f t="shared" si="10"/>
        <v>0</v>
      </c>
      <c r="M15" s="703">
        <f t="shared" si="10"/>
        <v>0</v>
      </c>
      <c r="N15" s="662">
        <f t="shared" si="10"/>
        <v>0</v>
      </c>
      <c r="O15" s="662">
        <f t="shared" si="10"/>
        <v>0</v>
      </c>
      <c r="P15" s="704">
        <f t="shared" si="10"/>
        <v>0</v>
      </c>
      <c r="Q15" s="662">
        <f t="shared" si="10"/>
        <v>0</v>
      </c>
      <c r="R15" s="705">
        <f t="shared" si="10"/>
        <v>0</v>
      </c>
      <c r="S15" s="706">
        <f t="shared" si="10"/>
        <v>0</v>
      </c>
      <c r="T15" s="662">
        <f t="shared" si="10"/>
        <v>0</v>
      </c>
      <c r="U15" s="690">
        <f t="shared" si="10"/>
        <v>0</v>
      </c>
      <c r="V15" s="662" t="str">
        <f t="shared" si="10"/>
        <v>*</v>
      </c>
      <c r="W15" s="662" t="str">
        <f t="shared" si="10"/>
        <v>*</v>
      </c>
      <c r="X15" s="704" t="str">
        <f t="shared" si="10"/>
        <v>*</v>
      </c>
      <c r="Y15" s="662" t="str">
        <f t="shared" si="10"/>
        <v>*</v>
      </c>
      <c r="Z15" s="705" t="str">
        <f t="shared" si="10"/>
        <v>*</v>
      </c>
      <c r="AA15" s="706" t="str">
        <f t="shared" si="10"/>
        <v>*</v>
      </c>
      <c r="AB15" s="662" t="str">
        <f t="shared" si="10"/>
        <v>*</v>
      </c>
      <c r="AC15" s="690" t="str">
        <f t="shared" si="10"/>
        <v>*</v>
      </c>
      <c r="AD15" s="662" t="str">
        <f t="shared" si="10"/>
        <v>*</v>
      </c>
      <c r="AE15" s="662" t="str">
        <f t="shared" si="10"/>
        <v>*</v>
      </c>
      <c r="AF15" s="704" t="str">
        <f t="shared" si="10"/>
        <v>*</v>
      </c>
      <c r="AG15" s="662" t="str">
        <f t="shared" si="10"/>
        <v>*</v>
      </c>
      <c r="AH15" s="705" t="str">
        <f t="shared" si="10"/>
        <v>*</v>
      </c>
      <c r="AI15" s="706" t="str">
        <f t="shared" si="10"/>
        <v>*</v>
      </c>
      <c r="AJ15" s="1077" t="str">
        <f t="shared" si="10"/>
        <v>*</v>
      </c>
      <c r="AK15" s="1080" t="str">
        <f t="shared" si="10"/>
        <v>*</v>
      </c>
      <c r="AL15" s="1077" t="str">
        <f t="shared" si="10"/>
        <v>*</v>
      </c>
      <c r="AM15" s="1077" t="str">
        <f t="shared" si="10"/>
        <v>*</v>
      </c>
      <c r="AN15" s="704" t="str">
        <f t="shared" si="10"/>
        <v>*</v>
      </c>
      <c r="AO15" s="662" t="str">
        <f t="shared" si="10"/>
        <v>*</v>
      </c>
      <c r="AP15" s="705" t="str">
        <f t="shared" ref="AP15:BU15" si="11">IF(AND(AP12&gt;=$H$15,AP12&lt;$I$15),"*",0)</f>
        <v>*</v>
      </c>
      <c r="AQ15" s="706" t="str">
        <f t="shared" si="11"/>
        <v>*</v>
      </c>
      <c r="AR15" s="662" t="str">
        <f t="shared" si="11"/>
        <v>*</v>
      </c>
      <c r="AS15" s="690" t="str">
        <f t="shared" si="11"/>
        <v>*</v>
      </c>
      <c r="AT15" s="662" t="str">
        <f t="shared" si="11"/>
        <v>*</v>
      </c>
      <c r="AU15" s="662" t="str">
        <f t="shared" si="11"/>
        <v>*</v>
      </c>
      <c r="AV15" s="704" t="str">
        <f t="shared" si="11"/>
        <v>*</v>
      </c>
      <c r="AW15" s="662" t="str">
        <f t="shared" si="11"/>
        <v>*</v>
      </c>
      <c r="AX15" s="705" t="str">
        <f t="shared" si="11"/>
        <v>*</v>
      </c>
      <c r="AY15" s="706" t="str">
        <f t="shared" si="11"/>
        <v>*</v>
      </c>
      <c r="AZ15" s="662" t="str">
        <f t="shared" si="11"/>
        <v>*</v>
      </c>
      <c r="BA15" s="690" t="str">
        <f t="shared" si="11"/>
        <v>*</v>
      </c>
      <c r="BB15" s="662">
        <f t="shared" si="11"/>
        <v>0</v>
      </c>
      <c r="BC15" s="662">
        <f t="shared" si="11"/>
        <v>0</v>
      </c>
      <c r="BD15" s="704">
        <f t="shared" si="11"/>
        <v>0</v>
      </c>
      <c r="BE15" s="662">
        <f t="shared" si="11"/>
        <v>0</v>
      </c>
      <c r="BF15" s="705">
        <f t="shared" si="11"/>
        <v>0</v>
      </c>
      <c r="BG15" s="706">
        <f t="shared" si="11"/>
        <v>0</v>
      </c>
      <c r="BH15" s="662">
        <f t="shared" si="11"/>
        <v>0</v>
      </c>
      <c r="BI15" s="690">
        <f t="shared" si="11"/>
        <v>0</v>
      </c>
      <c r="BJ15" s="662">
        <f t="shared" si="11"/>
        <v>0</v>
      </c>
      <c r="BK15" s="662">
        <f t="shared" si="11"/>
        <v>0</v>
      </c>
      <c r="BL15" s="704">
        <f t="shared" si="11"/>
        <v>0</v>
      </c>
      <c r="BM15" s="662">
        <f t="shared" si="11"/>
        <v>0</v>
      </c>
      <c r="BN15" s="705">
        <f t="shared" si="11"/>
        <v>0</v>
      </c>
      <c r="BO15" s="706">
        <f t="shared" si="11"/>
        <v>0</v>
      </c>
      <c r="BP15" s="662">
        <f t="shared" si="11"/>
        <v>0</v>
      </c>
      <c r="BQ15" s="690">
        <f t="shared" si="11"/>
        <v>0</v>
      </c>
      <c r="BR15" s="662">
        <f t="shared" si="11"/>
        <v>0</v>
      </c>
      <c r="BS15" s="662">
        <f t="shared" si="11"/>
        <v>0</v>
      </c>
      <c r="BT15" s="704">
        <f t="shared" si="11"/>
        <v>0</v>
      </c>
      <c r="BU15" s="662">
        <f t="shared" si="11"/>
        <v>0</v>
      </c>
      <c r="BV15" s="705">
        <f t="shared" ref="BV15:CK15" si="12">IF(AND(BV12&gt;=$H$15,BV12&lt;$I$15),"*",0)</f>
        <v>0</v>
      </c>
      <c r="BW15" s="706">
        <f t="shared" si="12"/>
        <v>0</v>
      </c>
      <c r="BX15" s="662">
        <f t="shared" si="12"/>
        <v>0</v>
      </c>
      <c r="BY15" s="690">
        <f t="shared" si="12"/>
        <v>0</v>
      </c>
      <c r="BZ15" s="662">
        <f t="shared" si="12"/>
        <v>0</v>
      </c>
      <c r="CA15" s="662">
        <f t="shared" si="12"/>
        <v>0</v>
      </c>
      <c r="CB15" s="704">
        <f t="shared" si="12"/>
        <v>0</v>
      </c>
      <c r="CC15" s="662">
        <f t="shared" si="12"/>
        <v>0</v>
      </c>
      <c r="CD15" s="511">
        <f t="shared" si="12"/>
        <v>0</v>
      </c>
      <c r="CE15" s="512">
        <f t="shared" si="12"/>
        <v>0</v>
      </c>
      <c r="CF15" s="509">
        <f t="shared" si="12"/>
        <v>0</v>
      </c>
      <c r="CG15" s="513">
        <f t="shared" si="12"/>
        <v>0</v>
      </c>
      <c r="CH15" s="509">
        <f t="shared" si="12"/>
        <v>0</v>
      </c>
      <c r="CI15" s="509">
        <f t="shared" si="12"/>
        <v>0</v>
      </c>
      <c r="CJ15" s="510">
        <f t="shared" si="12"/>
        <v>0</v>
      </c>
      <c r="CK15" s="509">
        <f t="shared" si="12"/>
        <v>0</v>
      </c>
      <c r="CL15" s="1128">
        <f t="shared" si="4"/>
        <v>8</v>
      </c>
      <c r="CM15" s="1129"/>
      <c r="CN15" s="1123">
        <f>IF(CL15=0,0,LOOKUP(CL15,ﾃﾞｰﾀ入力!$AR$13:'ﾃﾞｰﾀ入力'!$AR$34,ﾃﾞｰﾀ入力!$AS$13:'ﾃﾞｰﾀ入力'!$AS$34))</f>
        <v>7.25</v>
      </c>
      <c r="CO15" s="1123"/>
      <c r="CP15" s="294">
        <f t="shared" si="5"/>
        <v>0</v>
      </c>
      <c r="CQ15" s="294">
        <f t="shared" si="6"/>
        <v>0</v>
      </c>
      <c r="CR15" s="279">
        <f t="shared" si="7"/>
        <v>0</v>
      </c>
      <c r="CS15" s="295">
        <f t="shared" ca="1" si="8"/>
        <v>8888.5</v>
      </c>
      <c r="CT15" s="296">
        <f ca="1">IF(F15=0,0,LOOKUP(F15,ﾃﾞｰﾀ入力!$C$3:'ﾃﾞｰﾀ入力'!$C$52,ﾃﾞｰﾀ入力!$E$3:'ﾃﾞｰﾀ入力'!$E$51))</f>
        <v>1226</v>
      </c>
      <c r="CU15" s="297">
        <f t="shared" ref="CU15:CU30" ca="1" si="13">CV15*CP15+(CV15*0.25*CR15)+(CV15*0.25*CS15)+(CV15*CT15*0.5)</f>
        <v>0</v>
      </c>
      <c r="CW15" s="69"/>
      <c r="CX15" s="69"/>
      <c r="CY15" s="69"/>
      <c r="CZ15" s="64"/>
      <c r="DA15" s="64"/>
      <c r="DB15" s="64"/>
    </row>
    <row r="16" spans="1:106" ht="22.5" customHeight="1">
      <c r="A16" s="219">
        <f t="shared" si="9"/>
        <v>3</v>
      </c>
      <c r="B16" s="269" t="str">
        <f>ｼﾌﾄ原本!C7</f>
        <v>Y.I</v>
      </c>
      <c r="C16" s="270"/>
      <c r="D16" s="296">
        <f>IF(COUNTIF($F$14:$F$30,3),VLOOKUP(3,$F$14:$CS$30,92,FALSE),0)</f>
        <v>0</v>
      </c>
      <c r="E16" s="411">
        <f>IF(COUNTIF($F$14:$F$30,3),VLOOKUP(3,$F$14:$CU$30,94,FALSE),0)</f>
        <v>0</v>
      </c>
      <c r="F16" s="283">
        <v>6</v>
      </c>
      <c r="G16" s="284" t="str">
        <f ca="1">IF(F16=0,0,LOOKUP(F16,ﾃﾞｰﾀ入力!$C$3:'ﾃﾞｰﾀ入力'!$C$51,ﾃﾞｰﾀ入力!$D$3:'ﾃﾞｰﾀ入力'!$D$50))</f>
        <v>S.M</v>
      </c>
      <c r="H16" s="1069">
        <v>7.75</v>
      </c>
      <c r="I16" s="1070">
        <v>17</v>
      </c>
      <c r="J16" s="719">
        <f t="shared" ref="J16:AO16" si="14">IF(AND(J12&gt;=$H$16,J12&lt;$I$16),"*",0)</f>
        <v>0</v>
      </c>
      <c r="K16" s="694">
        <f t="shared" si="14"/>
        <v>0</v>
      </c>
      <c r="L16" s="702">
        <f t="shared" si="14"/>
        <v>0</v>
      </c>
      <c r="M16" s="703">
        <f t="shared" si="14"/>
        <v>0</v>
      </c>
      <c r="N16" s="662">
        <f t="shared" si="14"/>
        <v>0</v>
      </c>
      <c r="O16" s="662">
        <f t="shared" si="14"/>
        <v>0</v>
      </c>
      <c r="P16" s="704">
        <f t="shared" si="14"/>
        <v>0</v>
      </c>
      <c r="Q16" s="662">
        <f t="shared" si="14"/>
        <v>0</v>
      </c>
      <c r="R16" s="705">
        <f t="shared" si="14"/>
        <v>0</v>
      </c>
      <c r="S16" s="706">
        <f t="shared" si="14"/>
        <v>0</v>
      </c>
      <c r="T16" s="662">
        <f t="shared" si="14"/>
        <v>0</v>
      </c>
      <c r="U16" s="690" t="str">
        <f t="shared" si="14"/>
        <v>*</v>
      </c>
      <c r="V16" s="662" t="str">
        <f t="shared" si="14"/>
        <v>*</v>
      </c>
      <c r="W16" s="662" t="str">
        <f t="shared" si="14"/>
        <v>*</v>
      </c>
      <c r="X16" s="704" t="str">
        <f t="shared" si="14"/>
        <v>*</v>
      </c>
      <c r="Y16" s="662" t="str">
        <f t="shared" si="14"/>
        <v>*</v>
      </c>
      <c r="Z16" s="705" t="str">
        <f t="shared" si="14"/>
        <v>*</v>
      </c>
      <c r="AA16" s="706" t="str">
        <f t="shared" si="14"/>
        <v>*</v>
      </c>
      <c r="AB16" s="662" t="str">
        <f t="shared" si="14"/>
        <v>*</v>
      </c>
      <c r="AC16" s="690" t="str">
        <f t="shared" si="14"/>
        <v>*</v>
      </c>
      <c r="AD16" s="1073" t="str">
        <f t="shared" si="14"/>
        <v>*</v>
      </c>
      <c r="AE16" s="1073" t="str">
        <f t="shared" si="14"/>
        <v>*</v>
      </c>
      <c r="AF16" s="1082" t="str">
        <f t="shared" si="14"/>
        <v>*</v>
      </c>
      <c r="AG16" s="662" t="str">
        <f t="shared" si="14"/>
        <v>*</v>
      </c>
      <c r="AH16" s="705" t="str">
        <f t="shared" si="14"/>
        <v>*</v>
      </c>
      <c r="AI16" s="706" t="str">
        <f t="shared" si="14"/>
        <v>*</v>
      </c>
      <c r="AJ16" s="662" t="str">
        <f t="shared" si="14"/>
        <v>*</v>
      </c>
      <c r="AK16" s="690" t="str">
        <f t="shared" si="14"/>
        <v>*</v>
      </c>
      <c r="AL16" s="662" t="str">
        <f t="shared" si="14"/>
        <v>*</v>
      </c>
      <c r="AM16" s="662" t="str">
        <f t="shared" si="14"/>
        <v>*</v>
      </c>
      <c r="AN16" s="1076" t="str">
        <f t="shared" si="14"/>
        <v>*</v>
      </c>
      <c r="AO16" s="1077" t="str">
        <f t="shared" si="14"/>
        <v>*</v>
      </c>
      <c r="AP16" s="1078" t="str">
        <f t="shared" ref="AP16:BU16" si="15">IF(AND(AP12&gt;=$H$16,AP12&lt;$I$16),"*",0)</f>
        <v>*</v>
      </c>
      <c r="AQ16" s="1079" t="str">
        <f t="shared" si="15"/>
        <v>*</v>
      </c>
      <c r="AR16" s="662" t="str">
        <f t="shared" si="15"/>
        <v>*</v>
      </c>
      <c r="AS16" s="690" t="str">
        <f t="shared" si="15"/>
        <v>*</v>
      </c>
      <c r="AT16" s="662" t="str">
        <f t="shared" si="15"/>
        <v>*</v>
      </c>
      <c r="AU16" s="662" t="str">
        <f t="shared" si="15"/>
        <v>*</v>
      </c>
      <c r="AV16" s="704" t="str">
        <f t="shared" si="15"/>
        <v>*</v>
      </c>
      <c r="AW16" s="662" t="str">
        <f t="shared" si="15"/>
        <v>*</v>
      </c>
      <c r="AX16" s="705" t="str">
        <f t="shared" si="15"/>
        <v>*</v>
      </c>
      <c r="AY16" s="706" t="str">
        <f t="shared" si="15"/>
        <v>*</v>
      </c>
      <c r="AZ16" s="662" t="str">
        <f t="shared" si="15"/>
        <v>*</v>
      </c>
      <c r="BA16" s="690" t="str">
        <f t="shared" si="15"/>
        <v>*</v>
      </c>
      <c r="BB16" s="662" t="str">
        <f t="shared" si="15"/>
        <v>*</v>
      </c>
      <c r="BC16" s="662" t="str">
        <f t="shared" si="15"/>
        <v>*</v>
      </c>
      <c r="BD16" s="704" t="str">
        <f t="shared" si="15"/>
        <v>*</v>
      </c>
      <c r="BE16" s="662" t="str">
        <f t="shared" si="15"/>
        <v>*</v>
      </c>
      <c r="BF16" s="705">
        <f t="shared" si="15"/>
        <v>0</v>
      </c>
      <c r="BG16" s="706">
        <f t="shared" si="15"/>
        <v>0</v>
      </c>
      <c r="BH16" s="662">
        <f t="shared" si="15"/>
        <v>0</v>
      </c>
      <c r="BI16" s="690">
        <f t="shared" si="15"/>
        <v>0</v>
      </c>
      <c r="BJ16" s="662">
        <f t="shared" si="15"/>
        <v>0</v>
      </c>
      <c r="BK16" s="662">
        <f t="shared" si="15"/>
        <v>0</v>
      </c>
      <c r="BL16" s="704">
        <f t="shared" si="15"/>
        <v>0</v>
      </c>
      <c r="BM16" s="662">
        <f t="shared" si="15"/>
        <v>0</v>
      </c>
      <c r="BN16" s="705">
        <f t="shared" si="15"/>
        <v>0</v>
      </c>
      <c r="BO16" s="706">
        <f t="shared" si="15"/>
        <v>0</v>
      </c>
      <c r="BP16" s="662">
        <f t="shared" si="15"/>
        <v>0</v>
      </c>
      <c r="BQ16" s="690">
        <f t="shared" si="15"/>
        <v>0</v>
      </c>
      <c r="BR16" s="662">
        <f t="shared" si="15"/>
        <v>0</v>
      </c>
      <c r="BS16" s="662">
        <f t="shared" si="15"/>
        <v>0</v>
      </c>
      <c r="BT16" s="704">
        <f t="shared" si="15"/>
        <v>0</v>
      </c>
      <c r="BU16" s="662">
        <f t="shared" si="15"/>
        <v>0</v>
      </c>
      <c r="BV16" s="705">
        <f t="shared" ref="BV16:CK16" si="16">IF(AND(BV12&gt;=$H$16,BV12&lt;$I$16),"*",0)</f>
        <v>0</v>
      </c>
      <c r="BW16" s="706">
        <f t="shared" si="16"/>
        <v>0</v>
      </c>
      <c r="BX16" s="662">
        <f t="shared" si="16"/>
        <v>0</v>
      </c>
      <c r="BY16" s="690">
        <f t="shared" si="16"/>
        <v>0</v>
      </c>
      <c r="BZ16" s="662">
        <f t="shared" si="16"/>
        <v>0</v>
      </c>
      <c r="CA16" s="662">
        <f t="shared" si="16"/>
        <v>0</v>
      </c>
      <c r="CB16" s="704">
        <f t="shared" si="16"/>
        <v>0</v>
      </c>
      <c r="CC16" s="662">
        <f t="shared" si="16"/>
        <v>0</v>
      </c>
      <c r="CD16" s="511">
        <f t="shared" si="16"/>
        <v>0</v>
      </c>
      <c r="CE16" s="512">
        <f t="shared" si="16"/>
        <v>0</v>
      </c>
      <c r="CF16" s="509">
        <f t="shared" si="16"/>
        <v>0</v>
      </c>
      <c r="CG16" s="513">
        <f t="shared" si="16"/>
        <v>0</v>
      </c>
      <c r="CH16" s="509">
        <f t="shared" si="16"/>
        <v>0</v>
      </c>
      <c r="CI16" s="509">
        <f t="shared" si="16"/>
        <v>0</v>
      </c>
      <c r="CJ16" s="510">
        <f t="shared" si="16"/>
        <v>0</v>
      </c>
      <c r="CK16" s="509">
        <f t="shared" si="16"/>
        <v>0</v>
      </c>
      <c r="CL16" s="1128">
        <f t="shared" si="4"/>
        <v>9.25</v>
      </c>
      <c r="CM16" s="1129"/>
      <c r="CN16" s="1123">
        <f>IF(CL16=0,0,LOOKUP(CL16,ﾃﾞｰﾀ入力!$AR$13:'ﾃﾞｰﾀ入力'!$AR$34,ﾃﾞｰﾀ入力!$AS$13:'ﾃﾞｰﾀ入力'!$AS$34))</f>
        <v>8</v>
      </c>
      <c r="CO16" s="1123"/>
      <c r="CP16" s="294">
        <f t="shared" si="5"/>
        <v>0</v>
      </c>
      <c r="CQ16" s="294">
        <f t="shared" si="6"/>
        <v>0</v>
      </c>
      <c r="CR16" s="279">
        <f t="shared" si="7"/>
        <v>0</v>
      </c>
      <c r="CS16" s="295">
        <f t="shared" ca="1" si="8"/>
        <v>9952</v>
      </c>
      <c r="CT16" s="296">
        <f ca="1">IF(F16=0,0,LOOKUP(F16,ﾃﾞｰﾀ入力!$C$3:'ﾃﾞｰﾀ入力'!$C$52,ﾃﾞｰﾀ入力!$E$3:'ﾃﾞｰﾀ入力'!$E$51))</f>
        <v>1244</v>
      </c>
      <c r="CU16" s="297">
        <f t="shared" ca="1" si="13"/>
        <v>0</v>
      </c>
      <c r="CW16" s="69"/>
      <c r="CX16" s="69"/>
      <c r="CY16" s="69"/>
      <c r="CZ16" s="64"/>
      <c r="DA16" s="64"/>
      <c r="DB16" s="64"/>
    </row>
    <row r="17" spans="1:106" ht="22.5" customHeight="1">
      <c r="A17" s="219">
        <f t="shared" si="9"/>
        <v>4</v>
      </c>
      <c r="B17" s="269" t="str">
        <f>ｼﾌﾄ原本!C8</f>
        <v>I.Y</v>
      </c>
      <c r="C17" s="270"/>
      <c r="D17" s="296">
        <f>IF(COUNTIF($F$14:$F$30,4),VLOOKUP(4,$F$14:$CS$30,92,FALSE),0)</f>
        <v>0</v>
      </c>
      <c r="E17" s="411">
        <f>IF(COUNTIF($F$14:$F$30,4),VLOOKUP(4,$F$14:$CU$30,94,FALSE),0)</f>
        <v>0</v>
      </c>
      <c r="F17" s="283">
        <v>1</v>
      </c>
      <c r="G17" s="284" t="str">
        <f ca="1">IF(F17=0,0,LOOKUP(F17,ﾃﾞｰﾀ入力!$C$3:'ﾃﾞｰﾀ入力'!$C$51,ﾃﾞｰﾀ入力!$D$3:'ﾃﾞｰﾀ入力'!$D$50))</f>
        <v>K.M</v>
      </c>
      <c r="H17" s="1069">
        <v>10</v>
      </c>
      <c r="I17" s="1070">
        <v>18</v>
      </c>
      <c r="J17" s="719">
        <f t="shared" ref="J17:AO17" si="17">IF(AND(J12&gt;=$H$17,J12&lt;$I$17),"*",0)</f>
        <v>0</v>
      </c>
      <c r="K17" s="694">
        <f t="shared" si="17"/>
        <v>0</v>
      </c>
      <c r="L17" s="702">
        <f t="shared" si="17"/>
        <v>0</v>
      </c>
      <c r="M17" s="703">
        <f t="shared" si="17"/>
        <v>0</v>
      </c>
      <c r="N17" s="662">
        <f t="shared" si="17"/>
        <v>0</v>
      </c>
      <c r="O17" s="662">
        <f t="shared" si="17"/>
        <v>0</v>
      </c>
      <c r="P17" s="704">
        <f t="shared" si="17"/>
        <v>0</v>
      </c>
      <c r="Q17" s="662">
        <f t="shared" si="17"/>
        <v>0</v>
      </c>
      <c r="R17" s="705">
        <f t="shared" si="17"/>
        <v>0</v>
      </c>
      <c r="S17" s="706">
        <f t="shared" si="17"/>
        <v>0</v>
      </c>
      <c r="T17" s="662">
        <f t="shared" si="17"/>
        <v>0</v>
      </c>
      <c r="U17" s="690">
        <f t="shared" si="17"/>
        <v>0</v>
      </c>
      <c r="V17" s="662">
        <f t="shared" si="17"/>
        <v>0</v>
      </c>
      <c r="W17" s="662">
        <f t="shared" si="17"/>
        <v>0</v>
      </c>
      <c r="X17" s="704">
        <f t="shared" si="17"/>
        <v>0</v>
      </c>
      <c r="Y17" s="662">
        <f t="shared" si="17"/>
        <v>0</v>
      </c>
      <c r="Z17" s="705">
        <f t="shared" si="17"/>
        <v>0</v>
      </c>
      <c r="AA17" s="706">
        <f t="shared" si="17"/>
        <v>0</v>
      </c>
      <c r="AB17" s="662">
        <f t="shared" si="17"/>
        <v>0</v>
      </c>
      <c r="AC17" s="690">
        <f t="shared" si="17"/>
        <v>0</v>
      </c>
      <c r="AD17" s="662" t="str">
        <f t="shared" si="17"/>
        <v>*</v>
      </c>
      <c r="AE17" s="662" t="str">
        <f t="shared" si="17"/>
        <v>*</v>
      </c>
      <c r="AF17" s="704" t="str">
        <f t="shared" si="17"/>
        <v>*</v>
      </c>
      <c r="AG17" s="662" t="str">
        <f t="shared" si="17"/>
        <v>*</v>
      </c>
      <c r="AH17" s="705" t="str">
        <f t="shared" si="17"/>
        <v>*</v>
      </c>
      <c r="AI17" s="706" t="str">
        <f t="shared" si="17"/>
        <v>*</v>
      </c>
      <c r="AJ17" s="662" t="str">
        <f t="shared" si="17"/>
        <v>*</v>
      </c>
      <c r="AK17" s="690" t="str">
        <f t="shared" si="17"/>
        <v>*</v>
      </c>
      <c r="AL17" s="662" t="str">
        <f t="shared" si="17"/>
        <v>*</v>
      </c>
      <c r="AM17" s="662" t="str">
        <f t="shared" si="17"/>
        <v>*</v>
      </c>
      <c r="AN17" s="704" t="str">
        <f t="shared" si="17"/>
        <v>*</v>
      </c>
      <c r="AO17" s="662" t="str">
        <f t="shared" si="17"/>
        <v>*</v>
      </c>
      <c r="AP17" s="705" t="str">
        <f t="shared" ref="AP17:BU17" si="18">IF(AND(AP12&gt;=$H$17,AP12&lt;$I$17),"*",0)</f>
        <v>*</v>
      </c>
      <c r="AQ17" s="706" t="str">
        <f t="shared" si="18"/>
        <v>*</v>
      </c>
      <c r="AR17" s="1077" t="str">
        <f t="shared" si="18"/>
        <v>*</v>
      </c>
      <c r="AS17" s="1080" t="str">
        <f t="shared" si="18"/>
        <v>*</v>
      </c>
      <c r="AT17" s="1077" t="str">
        <f t="shared" si="18"/>
        <v>*</v>
      </c>
      <c r="AU17" s="662" t="str">
        <f t="shared" si="18"/>
        <v>*</v>
      </c>
      <c r="AV17" s="704" t="str">
        <f t="shared" si="18"/>
        <v>*</v>
      </c>
      <c r="AW17" s="662" t="str">
        <f t="shared" si="18"/>
        <v>*</v>
      </c>
      <c r="AX17" s="705" t="str">
        <f t="shared" si="18"/>
        <v>*</v>
      </c>
      <c r="AY17" s="706" t="str">
        <f t="shared" si="18"/>
        <v>*</v>
      </c>
      <c r="AZ17" s="662" t="str">
        <f t="shared" si="18"/>
        <v>*</v>
      </c>
      <c r="BA17" s="690" t="str">
        <f t="shared" si="18"/>
        <v>*</v>
      </c>
      <c r="BB17" s="662" t="str">
        <f t="shared" si="18"/>
        <v>*</v>
      </c>
      <c r="BC17" s="662" t="str">
        <f t="shared" si="18"/>
        <v>*</v>
      </c>
      <c r="BD17" s="704" t="str">
        <f t="shared" si="18"/>
        <v>*</v>
      </c>
      <c r="BE17" s="662" t="str">
        <f t="shared" si="18"/>
        <v>*</v>
      </c>
      <c r="BF17" s="705" t="str">
        <f t="shared" si="18"/>
        <v>*</v>
      </c>
      <c r="BG17" s="706" t="str">
        <f t="shared" si="18"/>
        <v>*</v>
      </c>
      <c r="BH17" s="662" t="str">
        <f t="shared" si="18"/>
        <v>*</v>
      </c>
      <c r="BI17" s="690" t="str">
        <f t="shared" si="18"/>
        <v>*</v>
      </c>
      <c r="BJ17" s="662">
        <f t="shared" si="18"/>
        <v>0</v>
      </c>
      <c r="BK17" s="662">
        <f t="shared" si="18"/>
        <v>0</v>
      </c>
      <c r="BL17" s="704">
        <f t="shared" si="18"/>
        <v>0</v>
      </c>
      <c r="BM17" s="662">
        <f t="shared" si="18"/>
        <v>0</v>
      </c>
      <c r="BN17" s="705">
        <f t="shared" si="18"/>
        <v>0</v>
      </c>
      <c r="BO17" s="706">
        <f t="shared" si="18"/>
        <v>0</v>
      </c>
      <c r="BP17" s="662">
        <f t="shared" si="18"/>
        <v>0</v>
      </c>
      <c r="BQ17" s="690">
        <f t="shared" si="18"/>
        <v>0</v>
      </c>
      <c r="BR17" s="662">
        <f t="shared" si="18"/>
        <v>0</v>
      </c>
      <c r="BS17" s="662">
        <f t="shared" si="18"/>
        <v>0</v>
      </c>
      <c r="BT17" s="704">
        <f t="shared" si="18"/>
        <v>0</v>
      </c>
      <c r="BU17" s="662">
        <f t="shared" si="18"/>
        <v>0</v>
      </c>
      <c r="BV17" s="705">
        <f t="shared" ref="BV17:CK17" si="19">IF(AND(BV12&gt;=$H$17,BV12&lt;$I$17),"*",0)</f>
        <v>0</v>
      </c>
      <c r="BW17" s="706">
        <f t="shared" si="19"/>
        <v>0</v>
      </c>
      <c r="BX17" s="662">
        <f t="shared" si="19"/>
        <v>0</v>
      </c>
      <c r="BY17" s="690">
        <f t="shared" si="19"/>
        <v>0</v>
      </c>
      <c r="BZ17" s="662">
        <f t="shared" si="19"/>
        <v>0</v>
      </c>
      <c r="CA17" s="662">
        <f t="shared" si="19"/>
        <v>0</v>
      </c>
      <c r="CB17" s="704">
        <f t="shared" si="19"/>
        <v>0</v>
      </c>
      <c r="CC17" s="662">
        <f t="shared" si="19"/>
        <v>0</v>
      </c>
      <c r="CD17" s="511">
        <f t="shared" si="19"/>
        <v>0</v>
      </c>
      <c r="CE17" s="512">
        <f t="shared" si="19"/>
        <v>0</v>
      </c>
      <c r="CF17" s="509">
        <f t="shared" si="19"/>
        <v>0</v>
      </c>
      <c r="CG17" s="513">
        <f t="shared" si="19"/>
        <v>0</v>
      </c>
      <c r="CH17" s="509">
        <f t="shared" si="19"/>
        <v>0</v>
      </c>
      <c r="CI17" s="509">
        <f t="shared" si="19"/>
        <v>0</v>
      </c>
      <c r="CJ17" s="510">
        <f t="shared" si="19"/>
        <v>0</v>
      </c>
      <c r="CK17" s="509">
        <f t="shared" si="19"/>
        <v>0</v>
      </c>
      <c r="CL17" s="1128">
        <f t="shared" si="4"/>
        <v>8</v>
      </c>
      <c r="CM17" s="1129"/>
      <c r="CN17" s="1123">
        <f>IF(CL17=0,0,LOOKUP(CL17,ﾃﾞｰﾀ入力!$AR$13:'ﾃﾞｰﾀ入力'!$AR$34,ﾃﾞｰﾀ入力!$AS$13:'ﾃﾞｰﾀ入力'!$AS$34))</f>
        <v>7.25</v>
      </c>
      <c r="CO17" s="1123"/>
      <c r="CP17" s="294">
        <f t="shared" si="5"/>
        <v>0</v>
      </c>
      <c r="CQ17" s="294">
        <f t="shared" si="6"/>
        <v>0</v>
      </c>
      <c r="CR17" s="279">
        <f t="shared" si="7"/>
        <v>0</v>
      </c>
      <c r="CS17" s="295">
        <f t="shared" ca="1" si="8"/>
        <v>14500</v>
      </c>
      <c r="CT17" s="296">
        <f ca="1">IF(F17=0,0,LOOKUP(F17,ﾃﾞｰﾀ入力!$C$3:'ﾃﾞｰﾀ入力'!$C$52,ﾃﾞｰﾀ入力!$E$3:'ﾃﾞｰﾀ入力'!$E$51))</f>
        <v>2000</v>
      </c>
      <c r="CU17" s="297">
        <f t="shared" ca="1" si="13"/>
        <v>0</v>
      </c>
      <c r="CW17" s="69"/>
      <c r="CX17" s="69"/>
      <c r="CY17" s="69"/>
      <c r="CZ17" s="64"/>
      <c r="DA17" s="64"/>
      <c r="DB17" s="64"/>
    </row>
    <row r="18" spans="1:106" ht="22.5" customHeight="1">
      <c r="A18" s="219">
        <f t="shared" si="9"/>
        <v>5</v>
      </c>
      <c r="B18" s="269" t="str">
        <f>ｼﾌﾄ原本!C9</f>
        <v>S.S</v>
      </c>
      <c r="C18" s="270"/>
      <c r="D18" s="296">
        <f ca="1">IF(COUNTIF($F$14:$F$30,5),VLOOKUP(5,$F$14:$CS$30,92,FALSE),0)</f>
        <v>7368.4375</v>
      </c>
      <c r="E18" s="411">
        <f ca="1">IF(COUNTIF($F$14:$F$30,5),VLOOKUP(5,$F$14:$CU$30,94,FALSE),0)</f>
        <v>0</v>
      </c>
      <c r="F18" s="283">
        <v>14</v>
      </c>
      <c r="G18" s="284" t="str">
        <f ca="1">IF(F18=0,0,LOOKUP(F18,ﾃﾞｰﾀ入力!$C$3:'ﾃﾞｰﾀ入力'!$C$51,ﾃﾞｰﾀ入力!$D$3:'ﾃﾞｰﾀ入力'!$D$50))</f>
        <v>I.N</v>
      </c>
      <c r="H18" s="1069">
        <v>10</v>
      </c>
      <c r="I18" s="1070">
        <v>18</v>
      </c>
      <c r="J18" s="719">
        <f t="shared" ref="J18:AO18" si="20">IF(AND(J12&gt;=$H$18,J12&lt;$I$18),"*",0)</f>
        <v>0</v>
      </c>
      <c r="K18" s="694">
        <f t="shared" si="20"/>
        <v>0</v>
      </c>
      <c r="L18" s="702">
        <f t="shared" si="20"/>
        <v>0</v>
      </c>
      <c r="M18" s="703">
        <f t="shared" si="20"/>
        <v>0</v>
      </c>
      <c r="N18" s="662">
        <f t="shared" si="20"/>
        <v>0</v>
      </c>
      <c r="O18" s="662">
        <f t="shared" si="20"/>
        <v>0</v>
      </c>
      <c r="P18" s="704">
        <f t="shared" si="20"/>
        <v>0</v>
      </c>
      <c r="Q18" s="662">
        <f t="shared" si="20"/>
        <v>0</v>
      </c>
      <c r="R18" s="705">
        <f t="shared" si="20"/>
        <v>0</v>
      </c>
      <c r="S18" s="706">
        <f t="shared" si="20"/>
        <v>0</v>
      </c>
      <c r="T18" s="662">
        <f t="shared" si="20"/>
        <v>0</v>
      </c>
      <c r="U18" s="690">
        <f t="shared" si="20"/>
        <v>0</v>
      </c>
      <c r="V18" s="662">
        <f t="shared" si="20"/>
        <v>0</v>
      </c>
      <c r="W18" s="662">
        <f t="shared" si="20"/>
        <v>0</v>
      </c>
      <c r="X18" s="704">
        <f t="shared" si="20"/>
        <v>0</v>
      </c>
      <c r="Y18" s="662">
        <f t="shared" si="20"/>
        <v>0</v>
      </c>
      <c r="Z18" s="705">
        <f t="shared" si="20"/>
        <v>0</v>
      </c>
      <c r="AA18" s="706">
        <f t="shared" si="20"/>
        <v>0</v>
      </c>
      <c r="AB18" s="662">
        <f t="shared" si="20"/>
        <v>0</v>
      </c>
      <c r="AC18" s="690">
        <f t="shared" si="20"/>
        <v>0</v>
      </c>
      <c r="AD18" s="662" t="str">
        <f t="shared" si="20"/>
        <v>*</v>
      </c>
      <c r="AE18" s="662" t="str">
        <f t="shared" si="20"/>
        <v>*</v>
      </c>
      <c r="AF18" s="704" t="str">
        <f t="shared" si="20"/>
        <v>*</v>
      </c>
      <c r="AG18" s="662" t="str">
        <f t="shared" si="20"/>
        <v>*</v>
      </c>
      <c r="AH18" s="705" t="str">
        <f t="shared" si="20"/>
        <v>*</v>
      </c>
      <c r="AI18" s="706" t="str">
        <f t="shared" si="20"/>
        <v>*</v>
      </c>
      <c r="AJ18" s="662" t="str">
        <f t="shared" si="20"/>
        <v>*</v>
      </c>
      <c r="AK18" s="690" t="str">
        <f t="shared" si="20"/>
        <v>*</v>
      </c>
      <c r="AL18" s="662" t="str">
        <f t="shared" si="20"/>
        <v>*</v>
      </c>
      <c r="AM18" s="662" t="str">
        <f t="shared" si="20"/>
        <v>*</v>
      </c>
      <c r="AN18" s="704" t="str">
        <f t="shared" si="20"/>
        <v>*</v>
      </c>
      <c r="AO18" s="662" t="str">
        <f t="shared" si="20"/>
        <v>*</v>
      </c>
      <c r="AP18" s="705" t="str">
        <f t="shared" ref="AP18:BU18" si="21">IF(AND(AP12&gt;=$H$18,AP12&lt;$I$18),"*",0)</f>
        <v>*</v>
      </c>
      <c r="AQ18" s="706" t="str">
        <f t="shared" si="21"/>
        <v>*</v>
      </c>
      <c r="AR18" s="662" t="str">
        <f t="shared" si="21"/>
        <v>*</v>
      </c>
      <c r="AS18" s="690" t="str">
        <f t="shared" si="21"/>
        <v>*</v>
      </c>
      <c r="AT18" s="662" t="str">
        <f t="shared" si="21"/>
        <v>*</v>
      </c>
      <c r="AU18" s="1077" t="str">
        <f t="shared" si="21"/>
        <v>*</v>
      </c>
      <c r="AV18" s="1076" t="str">
        <f t="shared" si="21"/>
        <v>*</v>
      </c>
      <c r="AW18" s="1077" t="str">
        <f t="shared" si="21"/>
        <v>*</v>
      </c>
      <c r="AX18" s="705" t="str">
        <f t="shared" si="21"/>
        <v>*</v>
      </c>
      <c r="AY18" s="706" t="str">
        <f t="shared" si="21"/>
        <v>*</v>
      </c>
      <c r="AZ18" s="662" t="str">
        <f t="shared" si="21"/>
        <v>*</v>
      </c>
      <c r="BA18" s="690" t="str">
        <f t="shared" si="21"/>
        <v>*</v>
      </c>
      <c r="BB18" s="662" t="str">
        <f t="shared" si="21"/>
        <v>*</v>
      </c>
      <c r="BC18" s="662" t="str">
        <f t="shared" si="21"/>
        <v>*</v>
      </c>
      <c r="BD18" s="704" t="str">
        <f t="shared" si="21"/>
        <v>*</v>
      </c>
      <c r="BE18" s="662" t="str">
        <f t="shared" si="21"/>
        <v>*</v>
      </c>
      <c r="BF18" s="705" t="str">
        <f t="shared" si="21"/>
        <v>*</v>
      </c>
      <c r="BG18" s="706" t="str">
        <f t="shared" si="21"/>
        <v>*</v>
      </c>
      <c r="BH18" s="662" t="str">
        <f t="shared" si="21"/>
        <v>*</v>
      </c>
      <c r="BI18" s="690" t="str">
        <f t="shared" si="21"/>
        <v>*</v>
      </c>
      <c r="BJ18" s="662">
        <f t="shared" si="21"/>
        <v>0</v>
      </c>
      <c r="BK18" s="662">
        <f t="shared" si="21"/>
        <v>0</v>
      </c>
      <c r="BL18" s="704">
        <f t="shared" si="21"/>
        <v>0</v>
      </c>
      <c r="BM18" s="662">
        <f t="shared" si="21"/>
        <v>0</v>
      </c>
      <c r="BN18" s="705">
        <f t="shared" si="21"/>
        <v>0</v>
      </c>
      <c r="BO18" s="706">
        <f t="shared" si="21"/>
        <v>0</v>
      </c>
      <c r="BP18" s="662">
        <f t="shared" si="21"/>
        <v>0</v>
      </c>
      <c r="BQ18" s="690">
        <f t="shared" si="21"/>
        <v>0</v>
      </c>
      <c r="BR18" s="662">
        <f t="shared" si="21"/>
        <v>0</v>
      </c>
      <c r="BS18" s="662">
        <f t="shared" si="21"/>
        <v>0</v>
      </c>
      <c r="BT18" s="704">
        <f t="shared" si="21"/>
        <v>0</v>
      </c>
      <c r="BU18" s="662">
        <f t="shared" si="21"/>
        <v>0</v>
      </c>
      <c r="BV18" s="705">
        <f t="shared" ref="BV18:CK18" si="22">IF(AND(BV12&gt;=$H$18,BV12&lt;$I$18),"*",0)</f>
        <v>0</v>
      </c>
      <c r="BW18" s="706">
        <f t="shared" si="22"/>
        <v>0</v>
      </c>
      <c r="BX18" s="662">
        <f t="shared" si="22"/>
        <v>0</v>
      </c>
      <c r="BY18" s="690">
        <f t="shared" si="22"/>
        <v>0</v>
      </c>
      <c r="BZ18" s="662">
        <f t="shared" si="22"/>
        <v>0</v>
      </c>
      <c r="CA18" s="662">
        <f t="shared" si="22"/>
        <v>0</v>
      </c>
      <c r="CB18" s="704">
        <f t="shared" si="22"/>
        <v>0</v>
      </c>
      <c r="CC18" s="662">
        <f t="shared" si="22"/>
        <v>0</v>
      </c>
      <c r="CD18" s="511">
        <f t="shared" si="22"/>
        <v>0</v>
      </c>
      <c r="CE18" s="512">
        <f t="shared" si="22"/>
        <v>0</v>
      </c>
      <c r="CF18" s="509">
        <f t="shared" si="22"/>
        <v>0</v>
      </c>
      <c r="CG18" s="513">
        <f t="shared" si="22"/>
        <v>0</v>
      </c>
      <c r="CH18" s="509">
        <f t="shared" si="22"/>
        <v>0</v>
      </c>
      <c r="CI18" s="509">
        <f t="shared" si="22"/>
        <v>0</v>
      </c>
      <c r="CJ18" s="510">
        <f t="shared" si="22"/>
        <v>0</v>
      </c>
      <c r="CK18" s="509">
        <f t="shared" si="22"/>
        <v>0</v>
      </c>
      <c r="CL18" s="1128">
        <f t="shared" si="4"/>
        <v>8</v>
      </c>
      <c r="CM18" s="1129"/>
      <c r="CN18" s="1123">
        <f>IF(CL18=0,0,LOOKUP(CL18,ﾃﾞｰﾀ入力!$AR$13:'ﾃﾞｰﾀ入力'!$AR$34,ﾃﾞｰﾀ入力!$AS$13:'ﾃﾞｰﾀ入力'!$AS$34))</f>
        <v>7.25</v>
      </c>
      <c r="CO18" s="1123"/>
      <c r="CP18" s="294">
        <f t="shared" si="5"/>
        <v>0</v>
      </c>
      <c r="CQ18" s="294">
        <f t="shared" si="6"/>
        <v>0</v>
      </c>
      <c r="CR18" s="279">
        <f t="shared" si="7"/>
        <v>0</v>
      </c>
      <c r="CS18" s="295">
        <f t="shared" ca="1" si="8"/>
        <v>8888.5</v>
      </c>
      <c r="CT18" s="296">
        <f ca="1">IF(F18=0,0,LOOKUP(F18,ﾃﾞｰﾀ入力!$C$3:'ﾃﾞｰﾀ入力'!$C$52,ﾃﾞｰﾀ入力!$E$3:'ﾃﾞｰﾀ入力'!$E$51))</f>
        <v>1226</v>
      </c>
      <c r="CU18" s="297">
        <f t="shared" ca="1" si="13"/>
        <v>0</v>
      </c>
      <c r="CW18" s="69"/>
      <c r="CX18" s="69"/>
      <c r="CY18" s="69"/>
      <c r="CZ18" s="64"/>
      <c r="DA18" s="64"/>
      <c r="DB18" s="64"/>
    </row>
    <row r="19" spans="1:106" ht="22.5" customHeight="1">
      <c r="A19" s="219">
        <f t="shared" si="9"/>
        <v>6</v>
      </c>
      <c r="B19" s="269" t="str">
        <f>ｼﾌﾄ原本!C10</f>
        <v>S.M</v>
      </c>
      <c r="C19" s="270"/>
      <c r="D19" s="296">
        <f ca="1">IF(COUNTIF(F14:F30,6),VLOOKUP(6,$F$14:$CS$30,92,FALSE),0)</f>
        <v>9952</v>
      </c>
      <c r="E19" s="411">
        <f ca="1">IF(COUNTIF($F$14:$F$30,6),VLOOKUP(6,$F$14:$CU$30,94,FALSE),0)</f>
        <v>0</v>
      </c>
      <c r="F19" s="283">
        <v>2</v>
      </c>
      <c r="G19" s="284" t="str">
        <f ca="1">IF(F19=0,0,LOOKUP(F19,ﾃﾞｰﾀ入力!$C$3:'ﾃﾞｰﾀ入力'!$C$51,ﾃﾞｰﾀ入力!$D$3:'ﾃﾞｰﾀ入力'!$D$50))</f>
        <v>S.S</v>
      </c>
      <c r="H19" s="1069">
        <v>13</v>
      </c>
      <c r="I19" s="1070">
        <v>21.5</v>
      </c>
      <c r="J19" s="719">
        <f t="shared" ref="J19:AO19" si="23">IF(AND(J12&gt;=$H$19,J12&lt;$I$19),"*",0)</f>
        <v>0</v>
      </c>
      <c r="K19" s="694">
        <f t="shared" si="23"/>
        <v>0</v>
      </c>
      <c r="L19" s="702">
        <f t="shared" si="23"/>
        <v>0</v>
      </c>
      <c r="M19" s="703">
        <f t="shared" si="23"/>
        <v>0</v>
      </c>
      <c r="N19" s="662">
        <f t="shared" si="23"/>
        <v>0</v>
      </c>
      <c r="O19" s="662">
        <f t="shared" si="23"/>
        <v>0</v>
      </c>
      <c r="P19" s="704">
        <f t="shared" si="23"/>
        <v>0</v>
      </c>
      <c r="Q19" s="662">
        <f t="shared" si="23"/>
        <v>0</v>
      </c>
      <c r="R19" s="705">
        <f t="shared" si="23"/>
        <v>0</v>
      </c>
      <c r="S19" s="706">
        <f t="shared" si="23"/>
        <v>0</v>
      </c>
      <c r="T19" s="662">
        <f t="shared" si="23"/>
        <v>0</v>
      </c>
      <c r="U19" s="690">
        <f t="shared" si="23"/>
        <v>0</v>
      </c>
      <c r="V19" s="662">
        <f t="shared" si="23"/>
        <v>0</v>
      </c>
      <c r="W19" s="662">
        <f t="shared" si="23"/>
        <v>0</v>
      </c>
      <c r="X19" s="704">
        <f t="shared" si="23"/>
        <v>0</v>
      </c>
      <c r="Y19" s="662">
        <f t="shared" si="23"/>
        <v>0</v>
      </c>
      <c r="Z19" s="705">
        <f t="shared" si="23"/>
        <v>0</v>
      </c>
      <c r="AA19" s="706">
        <f t="shared" si="23"/>
        <v>0</v>
      </c>
      <c r="AB19" s="662">
        <f t="shared" si="23"/>
        <v>0</v>
      </c>
      <c r="AC19" s="690">
        <f t="shared" si="23"/>
        <v>0</v>
      </c>
      <c r="AD19" s="662">
        <f t="shared" si="23"/>
        <v>0</v>
      </c>
      <c r="AE19" s="662">
        <f t="shared" si="23"/>
        <v>0</v>
      </c>
      <c r="AF19" s="704">
        <f t="shared" si="23"/>
        <v>0</v>
      </c>
      <c r="AG19" s="662">
        <f t="shared" si="23"/>
        <v>0</v>
      </c>
      <c r="AH19" s="705">
        <f t="shared" si="23"/>
        <v>0</v>
      </c>
      <c r="AI19" s="706">
        <f t="shared" si="23"/>
        <v>0</v>
      </c>
      <c r="AJ19" s="662">
        <f t="shared" si="23"/>
        <v>0</v>
      </c>
      <c r="AK19" s="690">
        <f t="shared" si="23"/>
        <v>0</v>
      </c>
      <c r="AL19" s="662">
        <f t="shared" si="23"/>
        <v>0</v>
      </c>
      <c r="AM19" s="662">
        <f t="shared" si="23"/>
        <v>0</v>
      </c>
      <c r="AN19" s="704">
        <f t="shared" si="23"/>
        <v>0</v>
      </c>
      <c r="AO19" s="662">
        <f t="shared" si="23"/>
        <v>0</v>
      </c>
      <c r="AP19" s="705" t="str">
        <f t="shared" ref="AP19:BU19" si="24">IF(AND(AP12&gt;=$H$19,AP12&lt;$I$19),"*",0)</f>
        <v>*</v>
      </c>
      <c r="AQ19" s="706" t="str">
        <f t="shared" si="24"/>
        <v>*</v>
      </c>
      <c r="AR19" s="662" t="str">
        <f t="shared" si="24"/>
        <v>*</v>
      </c>
      <c r="AS19" s="690" t="str">
        <f t="shared" si="24"/>
        <v>*</v>
      </c>
      <c r="AT19" s="662" t="str">
        <f t="shared" si="24"/>
        <v>*</v>
      </c>
      <c r="AU19" s="662" t="str">
        <f t="shared" si="24"/>
        <v>*</v>
      </c>
      <c r="AV19" s="704" t="str">
        <f t="shared" si="24"/>
        <v>*</v>
      </c>
      <c r="AW19" s="662" t="str">
        <f t="shared" si="24"/>
        <v>*</v>
      </c>
      <c r="AX19" s="1078" t="str">
        <f t="shared" si="24"/>
        <v>*</v>
      </c>
      <c r="AY19" s="1079" t="str">
        <f t="shared" si="24"/>
        <v>*</v>
      </c>
      <c r="AZ19" s="1077" t="str">
        <f t="shared" si="24"/>
        <v>*</v>
      </c>
      <c r="BA19" s="1080" t="str">
        <f t="shared" si="24"/>
        <v>*</v>
      </c>
      <c r="BB19" s="662" t="str">
        <f t="shared" si="24"/>
        <v>*</v>
      </c>
      <c r="BC19" s="662" t="str">
        <f t="shared" si="24"/>
        <v>*</v>
      </c>
      <c r="BD19" s="704" t="str">
        <f t="shared" si="24"/>
        <v>*</v>
      </c>
      <c r="BE19" s="662" t="str">
        <f t="shared" si="24"/>
        <v>*</v>
      </c>
      <c r="BF19" s="705" t="str">
        <f t="shared" si="24"/>
        <v>*</v>
      </c>
      <c r="BG19" s="706" t="str">
        <f t="shared" si="24"/>
        <v>*</v>
      </c>
      <c r="BH19" s="662" t="str">
        <f t="shared" si="24"/>
        <v>*</v>
      </c>
      <c r="BI19" s="690" t="str">
        <f t="shared" si="24"/>
        <v>*</v>
      </c>
      <c r="BJ19" s="662" t="str">
        <f t="shared" si="24"/>
        <v>*</v>
      </c>
      <c r="BK19" s="662" t="str">
        <f t="shared" si="24"/>
        <v>*</v>
      </c>
      <c r="BL19" s="704" t="str">
        <f t="shared" si="24"/>
        <v>*</v>
      </c>
      <c r="BM19" s="662" t="str">
        <f t="shared" si="24"/>
        <v>*</v>
      </c>
      <c r="BN19" s="705" t="str">
        <f t="shared" si="24"/>
        <v>*</v>
      </c>
      <c r="BO19" s="706" t="str">
        <f t="shared" si="24"/>
        <v>*</v>
      </c>
      <c r="BP19" s="662" t="str">
        <f t="shared" si="24"/>
        <v>*</v>
      </c>
      <c r="BQ19" s="690" t="str">
        <f t="shared" si="24"/>
        <v>*</v>
      </c>
      <c r="BR19" s="662" t="str">
        <f t="shared" si="24"/>
        <v>*</v>
      </c>
      <c r="BS19" s="662" t="str">
        <f t="shared" si="24"/>
        <v>*</v>
      </c>
      <c r="BT19" s="704" t="str">
        <f t="shared" si="24"/>
        <v>*</v>
      </c>
      <c r="BU19" s="662" t="str">
        <f t="shared" si="24"/>
        <v>*</v>
      </c>
      <c r="BV19" s="705" t="str">
        <f t="shared" ref="BV19:CK19" si="25">IF(AND(BV12&gt;=$H$19,BV12&lt;$I$19),"*",0)</f>
        <v>*</v>
      </c>
      <c r="BW19" s="706" t="str">
        <f t="shared" si="25"/>
        <v>*</v>
      </c>
      <c r="BX19" s="662">
        <f t="shared" si="25"/>
        <v>0</v>
      </c>
      <c r="BY19" s="690">
        <f t="shared" si="25"/>
        <v>0</v>
      </c>
      <c r="BZ19" s="662">
        <f t="shared" si="25"/>
        <v>0</v>
      </c>
      <c r="CA19" s="662">
        <f t="shared" si="25"/>
        <v>0</v>
      </c>
      <c r="CB19" s="704">
        <f t="shared" si="25"/>
        <v>0</v>
      </c>
      <c r="CC19" s="662">
        <f t="shared" si="25"/>
        <v>0</v>
      </c>
      <c r="CD19" s="511">
        <f t="shared" si="25"/>
        <v>0</v>
      </c>
      <c r="CE19" s="512">
        <f t="shared" si="25"/>
        <v>0</v>
      </c>
      <c r="CF19" s="509">
        <f t="shared" si="25"/>
        <v>0</v>
      </c>
      <c r="CG19" s="513">
        <f t="shared" si="25"/>
        <v>0</v>
      </c>
      <c r="CH19" s="509">
        <f t="shared" si="25"/>
        <v>0</v>
      </c>
      <c r="CI19" s="509">
        <f t="shared" si="25"/>
        <v>0</v>
      </c>
      <c r="CJ19" s="510">
        <f t="shared" si="25"/>
        <v>0</v>
      </c>
      <c r="CK19" s="509">
        <f t="shared" si="25"/>
        <v>0</v>
      </c>
      <c r="CL19" s="1128">
        <f t="shared" si="4"/>
        <v>8.5</v>
      </c>
      <c r="CM19" s="1129"/>
      <c r="CN19" s="1123">
        <f>IF(CL19=0,0,LOOKUP(CL19,ﾃﾞｰﾀ入力!$AR$13:'ﾃﾞｰﾀ入力'!$AR$34,ﾃﾞｰﾀ入力!$AS$13:'ﾃﾞｰﾀ入力'!$AS$34))</f>
        <v>7.5</v>
      </c>
      <c r="CO19" s="1123"/>
      <c r="CP19" s="294">
        <f t="shared" si="5"/>
        <v>0</v>
      </c>
      <c r="CQ19" s="294">
        <f t="shared" si="6"/>
        <v>0</v>
      </c>
      <c r="CR19" s="279">
        <f t="shared" si="7"/>
        <v>0</v>
      </c>
      <c r="CS19" s="295">
        <f t="shared" ca="1" si="8"/>
        <v>11250</v>
      </c>
      <c r="CT19" s="296">
        <f ca="1">IF(F19=0,0,LOOKUP(F19,ﾃﾞｰﾀ入力!$C$3:'ﾃﾞｰﾀ入力'!$C$52,ﾃﾞｰﾀ入力!$E$3:'ﾃﾞｰﾀ入力'!$E$51))</f>
        <v>1500</v>
      </c>
      <c r="CU19" s="297">
        <f t="shared" ca="1" si="13"/>
        <v>0</v>
      </c>
      <c r="CW19" s="69"/>
      <c r="CX19" s="69"/>
      <c r="CY19" s="69"/>
      <c r="CZ19" s="64"/>
      <c r="DA19" s="64"/>
      <c r="DB19" s="64"/>
    </row>
    <row r="20" spans="1:106" ht="22.5" customHeight="1">
      <c r="A20" s="219">
        <f t="shared" si="9"/>
        <v>7</v>
      </c>
      <c r="B20" s="269" t="str">
        <f>ｼﾌﾄ原本!C11</f>
        <v>N.D</v>
      </c>
      <c r="C20" s="270"/>
      <c r="D20" s="296">
        <f ca="1">IF(COUNTIF($F$14:$F$30,7),VLOOKUP(7,$F$14:$CS$30,92,FALSE),0)</f>
        <v>8888.5</v>
      </c>
      <c r="E20" s="411">
        <f ca="1">IF(COUNTIF($F$14:$F$30,7),VLOOKUP(7,$F$14:$CU$30,94,FALSE),0)</f>
        <v>0</v>
      </c>
      <c r="F20" s="283">
        <v>9</v>
      </c>
      <c r="G20" s="284" t="str">
        <f ca="1">IF(F20=0,0,LOOKUP(F20,ﾃﾞｰﾀ入力!$C$3:'ﾃﾞｰﾀ入力'!$C$51,ﾃﾞｰﾀ入力!$D$3:'ﾃﾞｰﾀ入力'!$D$50))</f>
        <v>H.S</v>
      </c>
      <c r="H20" s="1069">
        <v>15</v>
      </c>
      <c r="I20" s="1070">
        <v>22.75</v>
      </c>
      <c r="J20" s="719">
        <f t="shared" ref="J20:AO20" si="26">IF(AND(J12&gt;=$H$20,J12&lt;$I$20),"*",0)</f>
        <v>0</v>
      </c>
      <c r="K20" s="694">
        <f t="shared" si="26"/>
        <v>0</v>
      </c>
      <c r="L20" s="702">
        <f t="shared" si="26"/>
        <v>0</v>
      </c>
      <c r="M20" s="703">
        <f t="shared" si="26"/>
        <v>0</v>
      </c>
      <c r="N20" s="662">
        <f t="shared" si="26"/>
        <v>0</v>
      </c>
      <c r="O20" s="662">
        <f t="shared" si="26"/>
        <v>0</v>
      </c>
      <c r="P20" s="704">
        <f t="shared" si="26"/>
        <v>0</v>
      </c>
      <c r="Q20" s="662">
        <f t="shared" si="26"/>
        <v>0</v>
      </c>
      <c r="R20" s="705">
        <f t="shared" si="26"/>
        <v>0</v>
      </c>
      <c r="S20" s="706">
        <f t="shared" si="26"/>
        <v>0</v>
      </c>
      <c r="T20" s="662">
        <f t="shared" si="26"/>
        <v>0</v>
      </c>
      <c r="U20" s="690">
        <f t="shared" si="26"/>
        <v>0</v>
      </c>
      <c r="V20" s="662">
        <f t="shared" si="26"/>
        <v>0</v>
      </c>
      <c r="W20" s="662">
        <f t="shared" si="26"/>
        <v>0</v>
      </c>
      <c r="X20" s="704">
        <f t="shared" si="26"/>
        <v>0</v>
      </c>
      <c r="Y20" s="662">
        <f t="shared" si="26"/>
        <v>0</v>
      </c>
      <c r="Z20" s="705">
        <f t="shared" si="26"/>
        <v>0</v>
      </c>
      <c r="AA20" s="706">
        <f t="shared" si="26"/>
        <v>0</v>
      </c>
      <c r="AB20" s="662">
        <f t="shared" si="26"/>
        <v>0</v>
      </c>
      <c r="AC20" s="690">
        <f t="shared" si="26"/>
        <v>0</v>
      </c>
      <c r="AD20" s="662">
        <f t="shared" si="26"/>
        <v>0</v>
      </c>
      <c r="AE20" s="662">
        <f t="shared" si="26"/>
        <v>0</v>
      </c>
      <c r="AF20" s="704">
        <f t="shared" si="26"/>
        <v>0</v>
      </c>
      <c r="AG20" s="662">
        <f t="shared" si="26"/>
        <v>0</v>
      </c>
      <c r="AH20" s="705">
        <f t="shared" si="26"/>
        <v>0</v>
      </c>
      <c r="AI20" s="706">
        <f t="shared" si="26"/>
        <v>0</v>
      </c>
      <c r="AJ20" s="662">
        <f t="shared" si="26"/>
        <v>0</v>
      </c>
      <c r="AK20" s="690">
        <f t="shared" si="26"/>
        <v>0</v>
      </c>
      <c r="AL20" s="662">
        <f t="shared" si="26"/>
        <v>0</v>
      </c>
      <c r="AM20" s="662">
        <f t="shared" si="26"/>
        <v>0</v>
      </c>
      <c r="AN20" s="704">
        <f t="shared" si="26"/>
        <v>0</v>
      </c>
      <c r="AO20" s="662">
        <f t="shared" si="26"/>
        <v>0</v>
      </c>
      <c r="AP20" s="705">
        <f t="shared" ref="AP20:BU20" si="27">IF(AND(AP12&gt;=$H$20,AP12&lt;$I$20),"*",0)</f>
        <v>0</v>
      </c>
      <c r="AQ20" s="706">
        <f t="shared" si="27"/>
        <v>0</v>
      </c>
      <c r="AR20" s="662">
        <f t="shared" si="27"/>
        <v>0</v>
      </c>
      <c r="AS20" s="690">
        <f t="shared" si="27"/>
        <v>0</v>
      </c>
      <c r="AT20" s="662">
        <f t="shared" si="27"/>
        <v>0</v>
      </c>
      <c r="AU20" s="662">
        <f t="shared" si="27"/>
        <v>0</v>
      </c>
      <c r="AV20" s="704">
        <f t="shared" si="27"/>
        <v>0</v>
      </c>
      <c r="AW20" s="662">
        <f t="shared" si="27"/>
        <v>0</v>
      </c>
      <c r="AX20" s="705" t="str">
        <f t="shared" si="27"/>
        <v>*</v>
      </c>
      <c r="AY20" s="706" t="str">
        <f t="shared" si="27"/>
        <v>*</v>
      </c>
      <c r="AZ20" s="662" t="str">
        <f t="shared" si="27"/>
        <v>*</v>
      </c>
      <c r="BA20" s="690" t="str">
        <f t="shared" si="27"/>
        <v>*</v>
      </c>
      <c r="BB20" s="1077" t="str">
        <f t="shared" si="27"/>
        <v>*</v>
      </c>
      <c r="BC20" s="1077" t="str">
        <f t="shared" si="27"/>
        <v>*</v>
      </c>
      <c r="BD20" s="1076" t="str">
        <f t="shared" si="27"/>
        <v>*</v>
      </c>
      <c r="BE20" s="1077" t="str">
        <f t="shared" si="27"/>
        <v>*</v>
      </c>
      <c r="BF20" s="705" t="str">
        <f t="shared" si="27"/>
        <v>*</v>
      </c>
      <c r="BG20" s="706" t="str">
        <f t="shared" si="27"/>
        <v>*</v>
      </c>
      <c r="BH20" s="662" t="str">
        <f t="shared" si="27"/>
        <v>*</v>
      </c>
      <c r="BI20" s="690" t="str">
        <f t="shared" si="27"/>
        <v>*</v>
      </c>
      <c r="BJ20" s="662" t="str">
        <f t="shared" si="27"/>
        <v>*</v>
      </c>
      <c r="BK20" s="662" t="str">
        <f t="shared" si="27"/>
        <v>*</v>
      </c>
      <c r="BL20" s="704" t="str">
        <f t="shared" si="27"/>
        <v>*</v>
      </c>
      <c r="BM20" s="662" t="str">
        <f t="shared" si="27"/>
        <v>*</v>
      </c>
      <c r="BN20" s="705" t="str">
        <f t="shared" si="27"/>
        <v>*</v>
      </c>
      <c r="BO20" s="706" t="str">
        <f t="shared" si="27"/>
        <v>*</v>
      </c>
      <c r="BP20" s="662" t="str">
        <f t="shared" si="27"/>
        <v>*</v>
      </c>
      <c r="BQ20" s="690" t="str">
        <f t="shared" si="27"/>
        <v>*</v>
      </c>
      <c r="BR20" s="662" t="str">
        <f t="shared" si="27"/>
        <v>*</v>
      </c>
      <c r="BS20" s="662" t="str">
        <f t="shared" si="27"/>
        <v>*</v>
      </c>
      <c r="BT20" s="704" t="str">
        <f t="shared" si="27"/>
        <v>*</v>
      </c>
      <c r="BU20" s="662" t="str">
        <f t="shared" si="27"/>
        <v>*</v>
      </c>
      <c r="BV20" s="705" t="str">
        <f t="shared" ref="BV20:CK20" si="28">IF(AND(BV12&gt;=$H$20,BV12&lt;$I$20),"*",0)</f>
        <v>*</v>
      </c>
      <c r="BW20" s="706" t="str">
        <f t="shared" si="28"/>
        <v>*</v>
      </c>
      <c r="BX20" s="662" t="str">
        <f t="shared" si="28"/>
        <v>*</v>
      </c>
      <c r="BY20" s="690" t="str">
        <f t="shared" si="28"/>
        <v>*</v>
      </c>
      <c r="BZ20" s="662" t="str">
        <f t="shared" si="28"/>
        <v>*</v>
      </c>
      <c r="CA20" s="662" t="str">
        <f t="shared" si="28"/>
        <v>*</v>
      </c>
      <c r="CB20" s="704" t="str">
        <f t="shared" si="28"/>
        <v>*</v>
      </c>
      <c r="CC20" s="662">
        <f t="shared" si="28"/>
        <v>0</v>
      </c>
      <c r="CD20" s="511">
        <f t="shared" si="28"/>
        <v>0</v>
      </c>
      <c r="CE20" s="512">
        <f t="shared" si="28"/>
        <v>0</v>
      </c>
      <c r="CF20" s="509">
        <f t="shared" si="28"/>
        <v>0</v>
      </c>
      <c r="CG20" s="513">
        <f t="shared" si="28"/>
        <v>0</v>
      </c>
      <c r="CH20" s="509">
        <f t="shared" si="28"/>
        <v>0</v>
      </c>
      <c r="CI20" s="509">
        <f t="shared" si="28"/>
        <v>0</v>
      </c>
      <c r="CJ20" s="510">
        <f t="shared" si="28"/>
        <v>0</v>
      </c>
      <c r="CK20" s="509">
        <f t="shared" si="28"/>
        <v>0</v>
      </c>
      <c r="CL20" s="1128">
        <f t="shared" si="4"/>
        <v>7.75</v>
      </c>
      <c r="CM20" s="1129"/>
      <c r="CN20" s="1123">
        <f>IF(CL20=0,0,LOOKUP(CL20,ﾃﾞｰﾀ入力!$AR$13:'ﾃﾞｰﾀ入力'!$AR$34,ﾃﾞｰﾀ入力!$AS$13:'ﾃﾞｰﾀ入力'!$AS$34))</f>
        <v>6.75</v>
      </c>
      <c r="CO20" s="1123"/>
      <c r="CP20" s="294">
        <f t="shared" si="5"/>
        <v>0</v>
      </c>
      <c r="CQ20" s="294">
        <f t="shared" si="6"/>
        <v>0.75</v>
      </c>
      <c r="CR20" s="279">
        <f t="shared" si="7"/>
        <v>0</v>
      </c>
      <c r="CS20" s="295">
        <f t="shared" ca="1" si="8"/>
        <v>8658</v>
      </c>
      <c r="CT20" s="296">
        <f ca="1">IF(F20=0,0,LOOKUP(F20,ﾃﾞｰﾀ入力!$C$3:'ﾃﾞｰﾀ入力'!$C$52,ﾃﾞｰﾀ入力!$E$3:'ﾃﾞｰﾀ入力'!$E$51))</f>
        <v>1248</v>
      </c>
      <c r="CU20" s="297">
        <f t="shared" ca="1" si="13"/>
        <v>0</v>
      </c>
      <c r="CW20" s="69"/>
      <c r="CX20" s="69"/>
      <c r="CY20" s="69"/>
      <c r="CZ20" s="64"/>
      <c r="DA20" s="64"/>
      <c r="DB20" s="64"/>
    </row>
    <row r="21" spans="1:106" ht="22.5" customHeight="1">
      <c r="A21" s="219">
        <f t="shared" si="9"/>
        <v>8</v>
      </c>
      <c r="B21" s="269" t="str">
        <f>ｼﾌﾄ原本!C12</f>
        <v>M.K</v>
      </c>
      <c r="C21" s="270"/>
      <c r="D21" s="296">
        <f ca="1">IF(COUNTIF($F$14:$F$30,8),VLOOKUP(8,$F$14:$CS$30,92,FALSE),0)</f>
        <v>7662.5</v>
      </c>
      <c r="E21" s="411">
        <f ca="1">IF(COUNTIF($F$14:$F$30,8),VLOOKUP(8,$F$14:$CU$30,94,FALSE),0)</f>
        <v>0</v>
      </c>
      <c r="F21" s="283">
        <v>5</v>
      </c>
      <c r="G21" s="284" t="str">
        <f ca="1">IF(F21=0,0,LOOKUP(F21,ﾃﾞｰﾀ入力!$C$3:'ﾃﾞｰﾀ入力'!$C$51,ﾃﾞｰﾀ入力!$D$3:'ﾃﾞｰﾀ入力'!$D$50))</f>
        <v>S.S</v>
      </c>
      <c r="H21" s="1069">
        <v>16</v>
      </c>
      <c r="I21" s="1070">
        <v>22.75</v>
      </c>
      <c r="J21" s="719">
        <f t="shared" ref="J21:AO21" si="29">IF(AND(J12&gt;=$H$21,J12&lt;$I$21),"*",0)</f>
        <v>0</v>
      </c>
      <c r="K21" s="694">
        <f t="shared" si="29"/>
        <v>0</v>
      </c>
      <c r="L21" s="702">
        <f t="shared" si="29"/>
        <v>0</v>
      </c>
      <c r="M21" s="703">
        <f t="shared" si="29"/>
        <v>0</v>
      </c>
      <c r="N21" s="662">
        <f t="shared" si="29"/>
        <v>0</v>
      </c>
      <c r="O21" s="662">
        <f t="shared" si="29"/>
        <v>0</v>
      </c>
      <c r="P21" s="704">
        <f t="shared" si="29"/>
        <v>0</v>
      </c>
      <c r="Q21" s="662">
        <f t="shared" si="29"/>
        <v>0</v>
      </c>
      <c r="R21" s="705">
        <f t="shared" si="29"/>
        <v>0</v>
      </c>
      <c r="S21" s="706">
        <f t="shared" si="29"/>
        <v>0</v>
      </c>
      <c r="T21" s="662">
        <f t="shared" si="29"/>
        <v>0</v>
      </c>
      <c r="U21" s="690">
        <f t="shared" si="29"/>
        <v>0</v>
      </c>
      <c r="V21" s="662">
        <f t="shared" si="29"/>
        <v>0</v>
      </c>
      <c r="W21" s="662">
        <f t="shared" si="29"/>
        <v>0</v>
      </c>
      <c r="X21" s="704">
        <f t="shared" si="29"/>
        <v>0</v>
      </c>
      <c r="Y21" s="662">
        <f t="shared" si="29"/>
        <v>0</v>
      </c>
      <c r="Z21" s="705">
        <f t="shared" si="29"/>
        <v>0</v>
      </c>
      <c r="AA21" s="706">
        <f t="shared" si="29"/>
        <v>0</v>
      </c>
      <c r="AB21" s="662">
        <f t="shared" si="29"/>
        <v>0</v>
      </c>
      <c r="AC21" s="690">
        <f t="shared" si="29"/>
        <v>0</v>
      </c>
      <c r="AD21" s="662">
        <f t="shared" si="29"/>
        <v>0</v>
      </c>
      <c r="AE21" s="662">
        <f t="shared" si="29"/>
        <v>0</v>
      </c>
      <c r="AF21" s="704">
        <f t="shared" si="29"/>
        <v>0</v>
      </c>
      <c r="AG21" s="662">
        <f t="shared" si="29"/>
        <v>0</v>
      </c>
      <c r="AH21" s="705">
        <f t="shared" si="29"/>
        <v>0</v>
      </c>
      <c r="AI21" s="706">
        <f t="shared" si="29"/>
        <v>0</v>
      </c>
      <c r="AJ21" s="662">
        <f t="shared" si="29"/>
        <v>0</v>
      </c>
      <c r="AK21" s="690">
        <f t="shared" si="29"/>
        <v>0</v>
      </c>
      <c r="AL21" s="662">
        <f t="shared" si="29"/>
        <v>0</v>
      </c>
      <c r="AM21" s="662">
        <f t="shared" si="29"/>
        <v>0</v>
      </c>
      <c r="AN21" s="704">
        <f t="shared" si="29"/>
        <v>0</v>
      </c>
      <c r="AO21" s="662">
        <f t="shared" si="29"/>
        <v>0</v>
      </c>
      <c r="AP21" s="705">
        <f t="shared" ref="AP21:BU21" si="30">IF(AND(AP12&gt;=$H$21,AP12&lt;$I$21),"*",0)</f>
        <v>0</v>
      </c>
      <c r="AQ21" s="706">
        <f t="shared" si="30"/>
        <v>0</v>
      </c>
      <c r="AR21" s="662">
        <f t="shared" si="30"/>
        <v>0</v>
      </c>
      <c r="AS21" s="690">
        <f t="shared" si="30"/>
        <v>0</v>
      </c>
      <c r="AT21" s="662">
        <f t="shared" si="30"/>
        <v>0</v>
      </c>
      <c r="AU21" s="662">
        <f t="shared" si="30"/>
        <v>0</v>
      </c>
      <c r="AV21" s="704">
        <f t="shared" si="30"/>
        <v>0</v>
      </c>
      <c r="AW21" s="662">
        <f t="shared" si="30"/>
        <v>0</v>
      </c>
      <c r="AX21" s="705">
        <f t="shared" si="30"/>
        <v>0</v>
      </c>
      <c r="AY21" s="706">
        <f t="shared" si="30"/>
        <v>0</v>
      </c>
      <c r="AZ21" s="662">
        <f t="shared" si="30"/>
        <v>0</v>
      </c>
      <c r="BA21" s="690">
        <f t="shared" si="30"/>
        <v>0</v>
      </c>
      <c r="BB21" s="662" t="str">
        <f t="shared" si="30"/>
        <v>*</v>
      </c>
      <c r="BC21" s="662" t="str">
        <f t="shared" si="30"/>
        <v>*</v>
      </c>
      <c r="BD21" s="704" t="str">
        <f t="shared" si="30"/>
        <v>*</v>
      </c>
      <c r="BE21" s="662" t="str">
        <f t="shared" si="30"/>
        <v>*</v>
      </c>
      <c r="BF21" s="705" t="str">
        <f t="shared" si="30"/>
        <v>*</v>
      </c>
      <c r="BG21" s="1079" t="str">
        <f t="shared" si="30"/>
        <v>*</v>
      </c>
      <c r="BH21" s="1077" t="str">
        <f t="shared" si="30"/>
        <v>*</v>
      </c>
      <c r="BI21" s="1080" t="str">
        <f t="shared" si="30"/>
        <v>*</v>
      </c>
      <c r="BJ21" s="662" t="str">
        <f t="shared" si="30"/>
        <v>*</v>
      </c>
      <c r="BK21" s="662" t="str">
        <f t="shared" si="30"/>
        <v>*</v>
      </c>
      <c r="BL21" s="704" t="str">
        <f t="shared" si="30"/>
        <v>*</v>
      </c>
      <c r="BM21" s="662" t="str">
        <f t="shared" si="30"/>
        <v>*</v>
      </c>
      <c r="BN21" s="705" t="str">
        <f t="shared" si="30"/>
        <v>*</v>
      </c>
      <c r="BO21" s="706" t="str">
        <f t="shared" si="30"/>
        <v>*</v>
      </c>
      <c r="BP21" s="662" t="str">
        <f t="shared" si="30"/>
        <v>*</v>
      </c>
      <c r="BQ21" s="690" t="str">
        <f t="shared" si="30"/>
        <v>*</v>
      </c>
      <c r="BR21" s="662" t="str">
        <f t="shared" si="30"/>
        <v>*</v>
      </c>
      <c r="BS21" s="662" t="str">
        <f t="shared" si="30"/>
        <v>*</v>
      </c>
      <c r="BT21" s="704" t="str">
        <f t="shared" si="30"/>
        <v>*</v>
      </c>
      <c r="BU21" s="662" t="str">
        <f t="shared" si="30"/>
        <v>*</v>
      </c>
      <c r="BV21" s="705" t="str">
        <f t="shared" ref="BV21:CK21" si="31">IF(AND(BV12&gt;=$H$21,BV12&lt;$I$21),"*",0)</f>
        <v>*</v>
      </c>
      <c r="BW21" s="706" t="str">
        <f t="shared" si="31"/>
        <v>*</v>
      </c>
      <c r="BX21" s="662" t="str">
        <f t="shared" si="31"/>
        <v>*</v>
      </c>
      <c r="BY21" s="690" t="str">
        <f t="shared" si="31"/>
        <v>*</v>
      </c>
      <c r="BZ21" s="662" t="str">
        <f t="shared" si="31"/>
        <v>*</v>
      </c>
      <c r="CA21" s="662" t="str">
        <f t="shared" si="31"/>
        <v>*</v>
      </c>
      <c r="CB21" s="704" t="str">
        <f t="shared" si="31"/>
        <v>*</v>
      </c>
      <c r="CC21" s="662">
        <f t="shared" si="31"/>
        <v>0</v>
      </c>
      <c r="CD21" s="511">
        <f t="shared" si="31"/>
        <v>0</v>
      </c>
      <c r="CE21" s="512">
        <f t="shared" si="31"/>
        <v>0</v>
      </c>
      <c r="CF21" s="509">
        <f t="shared" si="31"/>
        <v>0</v>
      </c>
      <c r="CG21" s="513">
        <f t="shared" si="31"/>
        <v>0</v>
      </c>
      <c r="CH21" s="509">
        <f t="shared" si="31"/>
        <v>0</v>
      </c>
      <c r="CI21" s="509">
        <f t="shared" si="31"/>
        <v>0</v>
      </c>
      <c r="CJ21" s="510">
        <f t="shared" si="31"/>
        <v>0</v>
      </c>
      <c r="CK21" s="509">
        <f t="shared" si="31"/>
        <v>0</v>
      </c>
      <c r="CL21" s="1128">
        <f t="shared" si="4"/>
        <v>6.75</v>
      </c>
      <c r="CM21" s="1129"/>
      <c r="CN21" s="1123">
        <f>IF(CL21=0,0,LOOKUP(CL21,ﾃﾞｰﾀ入力!$AR$13:'ﾃﾞｰﾀ入力'!$AR$34,ﾃﾞｰﾀ入力!$AS$13:'ﾃﾞｰﾀ入力'!$AS$34))</f>
        <v>5.75</v>
      </c>
      <c r="CO21" s="1123"/>
      <c r="CP21" s="294">
        <f t="shared" si="5"/>
        <v>0</v>
      </c>
      <c r="CQ21" s="294">
        <f t="shared" si="6"/>
        <v>0.75</v>
      </c>
      <c r="CR21" s="279">
        <f t="shared" si="7"/>
        <v>0</v>
      </c>
      <c r="CS21" s="295">
        <f t="shared" ca="1" si="8"/>
        <v>7368.4375</v>
      </c>
      <c r="CT21" s="296">
        <f ca="1">IF(F21=0,0,LOOKUP(F21,ﾃﾞｰﾀ入力!$C$3:'ﾃﾞｰﾀ入力'!$C$52,ﾃﾞｰﾀ入力!$E$3:'ﾃﾞｰﾀ入力'!$E$51))</f>
        <v>1241</v>
      </c>
      <c r="CU21" s="297">
        <f t="shared" ca="1" si="13"/>
        <v>0</v>
      </c>
      <c r="CW21" s="69"/>
      <c r="CX21" s="69"/>
      <c r="CY21" s="69"/>
      <c r="CZ21" s="64"/>
      <c r="DA21" s="64"/>
      <c r="DB21" s="64"/>
    </row>
    <row r="22" spans="1:106" ht="22.5" customHeight="1">
      <c r="A22" s="219">
        <f t="shared" si="9"/>
        <v>9</v>
      </c>
      <c r="B22" s="269" t="str">
        <f>ｼﾌﾄ原本!C13</f>
        <v>H.S</v>
      </c>
      <c r="C22" s="270"/>
      <c r="D22" s="296">
        <f ca="1">IF(COUNTIF($F$14:$F$30,9),VLOOKUP(9,$F$14:$CS$30,92,FALSE),0)</f>
        <v>8658</v>
      </c>
      <c r="E22" s="411">
        <f ca="1">IF(COUNTIF($F$14:$F$30,9),VLOOKUP(9,$F$14:$CU$30,94,FALSE),0)</f>
        <v>0</v>
      </c>
      <c r="F22" s="283">
        <v>20</v>
      </c>
      <c r="G22" s="284" t="str">
        <f ca="1">IF(F22=0,0,LOOKUP(F22,ﾃﾞｰﾀ入力!$C$3:'ﾃﾞｰﾀ入力'!$C$51,ﾃﾞｰﾀ入力!$D$3:'ﾃﾞｰﾀ入力'!$D$50))</f>
        <v>S.S</v>
      </c>
      <c r="H22" s="1069">
        <v>18</v>
      </c>
      <c r="I22" s="1070">
        <v>22.75</v>
      </c>
      <c r="J22" s="719">
        <f t="shared" ref="J22:AO22" si="32">IF(AND(J12&gt;=$H$22,J12&lt;$I$22),"*",0)</f>
        <v>0</v>
      </c>
      <c r="K22" s="694">
        <f t="shared" si="32"/>
        <v>0</v>
      </c>
      <c r="L22" s="702">
        <f t="shared" si="32"/>
        <v>0</v>
      </c>
      <c r="M22" s="703">
        <f t="shared" si="32"/>
        <v>0</v>
      </c>
      <c r="N22" s="662">
        <f t="shared" si="32"/>
        <v>0</v>
      </c>
      <c r="O22" s="662">
        <f t="shared" si="32"/>
        <v>0</v>
      </c>
      <c r="P22" s="704">
        <f t="shared" si="32"/>
        <v>0</v>
      </c>
      <c r="Q22" s="662">
        <f t="shared" si="32"/>
        <v>0</v>
      </c>
      <c r="R22" s="705">
        <f t="shared" si="32"/>
        <v>0</v>
      </c>
      <c r="S22" s="706">
        <f t="shared" si="32"/>
        <v>0</v>
      </c>
      <c r="T22" s="662">
        <f t="shared" si="32"/>
        <v>0</v>
      </c>
      <c r="U22" s="690">
        <f t="shared" si="32"/>
        <v>0</v>
      </c>
      <c r="V22" s="662">
        <f t="shared" si="32"/>
        <v>0</v>
      </c>
      <c r="W22" s="662">
        <f t="shared" si="32"/>
        <v>0</v>
      </c>
      <c r="X22" s="704">
        <f t="shared" si="32"/>
        <v>0</v>
      </c>
      <c r="Y22" s="662">
        <f t="shared" si="32"/>
        <v>0</v>
      </c>
      <c r="Z22" s="705">
        <f t="shared" si="32"/>
        <v>0</v>
      </c>
      <c r="AA22" s="706">
        <f t="shared" si="32"/>
        <v>0</v>
      </c>
      <c r="AB22" s="662">
        <f t="shared" si="32"/>
        <v>0</v>
      </c>
      <c r="AC22" s="690">
        <f t="shared" si="32"/>
        <v>0</v>
      </c>
      <c r="AD22" s="662">
        <f t="shared" si="32"/>
        <v>0</v>
      </c>
      <c r="AE22" s="662">
        <f t="shared" si="32"/>
        <v>0</v>
      </c>
      <c r="AF22" s="704">
        <f t="shared" si="32"/>
        <v>0</v>
      </c>
      <c r="AG22" s="662">
        <f t="shared" si="32"/>
        <v>0</v>
      </c>
      <c r="AH22" s="705">
        <f t="shared" si="32"/>
        <v>0</v>
      </c>
      <c r="AI22" s="706">
        <f t="shared" si="32"/>
        <v>0</v>
      </c>
      <c r="AJ22" s="662">
        <f t="shared" si="32"/>
        <v>0</v>
      </c>
      <c r="AK22" s="690">
        <f t="shared" si="32"/>
        <v>0</v>
      </c>
      <c r="AL22" s="662">
        <f t="shared" si="32"/>
        <v>0</v>
      </c>
      <c r="AM22" s="662">
        <f t="shared" si="32"/>
        <v>0</v>
      </c>
      <c r="AN22" s="704">
        <f t="shared" si="32"/>
        <v>0</v>
      </c>
      <c r="AO22" s="662">
        <f t="shared" si="32"/>
        <v>0</v>
      </c>
      <c r="AP22" s="705">
        <f t="shared" ref="AP22:BU22" si="33">IF(AND(AP12&gt;=$H$22,AP12&lt;$I$22),"*",0)</f>
        <v>0</v>
      </c>
      <c r="AQ22" s="706">
        <f t="shared" si="33"/>
        <v>0</v>
      </c>
      <c r="AR22" s="662">
        <f t="shared" si="33"/>
        <v>0</v>
      </c>
      <c r="AS22" s="690">
        <f t="shared" si="33"/>
        <v>0</v>
      </c>
      <c r="AT22" s="662">
        <f t="shared" si="33"/>
        <v>0</v>
      </c>
      <c r="AU22" s="662">
        <f t="shared" si="33"/>
        <v>0</v>
      </c>
      <c r="AV22" s="704">
        <f t="shared" si="33"/>
        <v>0</v>
      </c>
      <c r="AW22" s="662">
        <f t="shared" si="33"/>
        <v>0</v>
      </c>
      <c r="AX22" s="705">
        <f t="shared" si="33"/>
        <v>0</v>
      </c>
      <c r="AY22" s="706">
        <f t="shared" si="33"/>
        <v>0</v>
      </c>
      <c r="AZ22" s="662">
        <f t="shared" si="33"/>
        <v>0</v>
      </c>
      <c r="BA22" s="690">
        <f t="shared" si="33"/>
        <v>0</v>
      </c>
      <c r="BB22" s="662">
        <f t="shared" si="33"/>
        <v>0</v>
      </c>
      <c r="BC22" s="662">
        <f t="shared" si="33"/>
        <v>0</v>
      </c>
      <c r="BD22" s="704">
        <f t="shared" si="33"/>
        <v>0</v>
      </c>
      <c r="BE22" s="662">
        <f t="shared" si="33"/>
        <v>0</v>
      </c>
      <c r="BF22" s="705">
        <f t="shared" si="33"/>
        <v>0</v>
      </c>
      <c r="BG22" s="706">
        <f t="shared" si="33"/>
        <v>0</v>
      </c>
      <c r="BH22" s="662">
        <f t="shared" si="33"/>
        <v>0</v>
      </c>
      <c r="BI22" s="690">
        <f t="shared" si="33"/>
        <v>0</v>
      </c>
      <c r="BJ22" s="662" t="str">
        <f t="shared" si="33"/>
        <v>*</v>
      </c>
      <c r="BK22" s="662" t="str">
        <f t="shared" si="33"/>
        <v>*</v>
      </c>
      <c r="BL22" s="704" t="str">
        <f t="shared" si="33"/>
        <v>*</v>
      </c>
      <c r="BM22" s="662" t="str">
        <f t="shared" si="33"/>
        <v>*</v>
      </c>
      <c r="BN22" s="705" t="str">
        <f t="shared" si="33"/>
        <v>*</v>
      </c>
      <c r="BO22" s="706" t="str">
        <f t="shared" si="33"/>
        <v>*</v>
      </c>
      <c r="BP22" s="662" t="str">
        <f t="shared" si="33"/>
        <v>*</v>
      </c>
      <c r="BQ22" s="690" t="str">
        <f t="shared" si="33"/>
        <v>*</v>
      </c>
      <c r="BR22" s="662" t="str">
        <f t="shared" si="33"/>
        <v>*</v>
      </c>
      <c r="BS22" s="662" t="str">
        <f t="shared" si="33"/>
        <v>*</v>
      </c>
      <c r="BT22" s="704" t="str">
        <f t="shared" si="33"/>
        <v>*</v>
      </c>
      <c r="BU22" s="662" t="str">
        <f t="shared" si="33"/>
        <v>*</v>
      </c>
      <c r="BV22" s="705" t="str">
        <f t="shared" ref="BV22:CK22" si="34">IF(AND(BV12&gt;=$H$22,BV12&lt;$I$22),"*",0)</f>
        <v>*</v>
      </c>
      <c r="BW22" s="706" t="str">
        <f t="shared" si="34"/>
        <v>*</v>
      </c>
      <c r="BX22" s="662" t="str">
        <f t="shared" si="34"/>
        <v>*</v>
      </c>
      <c r="BY22" s="690" t="str">
        <f t="shared" si="34"/>
        <v>*</v>
      </c>
      <c r="BZ22" s="662" t="str">
        <f t="shared" si="34"/>
        <v>*</v>
      </c>
      <c r="CA22" s="662" t="str">
        <f t="shared" si="34"/>
        <v>*</v>
      </c>
      <c r="CB22" s="704" t="str">
        <f t="shared" si="34"/>
        <v>*</v>
      </c>
      <c r="CC22" s="662">
        <f t="shared" si="34"/>
        <v>0</v>
      </c>
      <c r="CD22" s="511">
        <f t="shared" si="34"/>
        <v>0</v>
      </c>
      <c r="CE22" s="512">
        <f t="shared" si="34"/>
        <v>0</v>
      </c>
      <c r="CF22" s="509">
        <f t="shared" si="34"/>
        <v>0</v>
      </c>
      <c r="CG22" s="513">
        <f t="shared" si="34"/>
        <v>0</v>
      </c>
      <c r="CH22" s="509">
        <f t="shared" si="34"/>
        <v>0</v>
      </c>
      <c r="CI22" s="509">
        <f t="shared" si="34"/>
        <v>0</v>
      </c>
      <c r="CJ22" s="510">
        <f t="shared" si="34"/>
        <v>0</v>
      </c>
      <c r="CK22" s="509">
        <f t="shared" si="34"/>
        <v>0</v>
      </c>
      <c r="CL22" s="1128">
        <f t="shared" si="4"/>
        <v>4.75</v>
      </c>
      <c r="CM22" s="1129"/>
      <c r="CN22" s="1123">
        <f>IF(CL22=0,0,LOOKUP(CL22,ﾃﾞｰﾀ入力!$AR$13:'ﾃﾞｰﾀ入力'!$AR$34,ﾃﾞｰﾀ入力!$AS$13:'ﾃﾞｰﾀ入力'!$AS$34))</f>
        <v>4.5</v>
      </c>
      <c r="CO22" s="1123"/>
      <c r="CP22" s="294">
        <f t="shared" si="5"/>
        <v>0</v>
      </c>
      <c r="CQ22" s="294">
        <f t="shared" si="6"/>
        <v>0.75</v>
      </c>
      <c r="CR22" s="279">
        <f t="shared" si="7"/>
        <v>0</v>
      </c>
      <c r="CS22" s="295">
        <f t="shared" ca="1" si="8"/>
        <v>5746.875</v>
      </c>
      <c r="CT22" s="296">
        <f ca="1">IF(F22=0,0,LOOKUP(F22,ﾃﾞｰﾀ入力!$C$3:'ﾃﾞｰﾀ入力'!$C$52,ﾃﾞｰﾀ入力!$E$3:'ﾃﾞｰﾀ入力'!$E$51))</f>
        <v>1226</v>
      </c>
      <c r="CU22" s="297">
        <f t="shared" ca="1" si="13"/>
        <v>0</v>
      </c>
      <c r="CW22" s="69"/>
      <c r="CX22" s="69"/>
      <c r="CY22" s="69"/>
      <c r="CZ22" s="64"/>
      <c r="DA22" s="64"/>
      <c r="DB22" s="64"/>
    </row>
    <row r="23" spans="1:106" ht="22.5" customHeight="1">
      <c r="A23" s="219">
        <f t="shared" si="9"/>
        <v>10</v>
      </c>
      <c r="B23" s="269" t="str">
        <f>ｼﾌﾄ原本!C14</f>
        <v>C.E</v>
      </c>
      <c r="C23" s="270"/>
      <c r="D23" s="296">
        <f>IF(COUNTIF($F$14:$F$30,10),VLOOKUP(10,$F$14:$CS$30,92,FALSE),0)</f>
        <v>0</v>
      </c>
      <c r="E23" s="411">
        <f>IF(COUNTIF($F$14:$F$30,10),VLOOKUP(10,$F$14:$CU$30,94,FALSE),0)</f>
        <v>0</v>
      </c>
      <c r="F23" s="283"/>
      <c r="G23" s="284">
        <f>IF(F23=0,0,LOOKUP(F23,ﾃﾞｰﾀ入力!$C$3:'ﾃﾞｰﾀ入力'!$C$51,ﾃﾞｰﾀ入力!$D$3:'ﾃﾞｰﾀ入力'!$D$50))</f>
        <v>0</v>
      </c>
      <c r="H23" s="285"/>
      <c r="I23" s="286"/>
      <c r="J23" s="719">
        <f t="shared" ref="J23:AO23" si="35">IF(AND(J12&gt;=$H$23,J12&lt;$I$23),"*",0)</f>
        <v>0</v>
      </c>
      <c r="K23" s="694">
        <f t="shared" si="35"/>
        <v>0</v>
      </c>
      <c r="L23" s="702">
        <f t="shared" si="35"/>
        <v>0</v>
      </c>
      <c r="M23" s="703">
        <f t="shared" si="35"/>
        <v>0</v>
      </c>
      <c r="N23" s="662">
        <f t="shared" si="35"/>
        <v>0</v>
      </c>
      <c r="O23" s="662">
        <f t="shared" si="35"/>
        <v>0</v>
      </c>
      <c r="P23" s="704">
        <f t="shared" si="35"/>
        <v>0</v>
      </c>
      <c r="Q23" s="662">
        <f t="shared" si="35"/>
        <v>0</v>
      </c>
      <c r="R23" s="705">
        <f t="shared" si="35"/>
        <v>0</v>
      </c>
      <c r="S23" s="706">
        <f t="shared" si="35"/>
        <v>0</v>
      </c>
      <c r="T23" s="662">
        <f t="shared" si="35"/>
        <v>0</v>
      </c>
      <c r="U23" s="690">
        <f t="shared" si="35"/>
        <v>0</v>
      </c>
      <c r="V23" s="662">
        <f t="shared" si="35"/>
        <v>0</v>
      </c>
      <c r="W23" s="662">
        <f t="shared" si="35"/>
        <v>0</v>
      </c>
      <c r="X23" s="704">
        <f t="shared" si="35"/>
        <v>0</v>
      </c>
      <c r="Y23" s="662">
        <f t="shared" si="35"/>
        <v>0</v>
      </c>
      <c r="Z23" s="705">
        <f t="shared" si="35"/>
        <v>0</v>
      </c>
      <c r="AA23" s="706">
        <f t="shared" si="35"/>
        <v>0</v>
      </c>
      <c r="AB23" s="662">
        <f t="shared" si="35"/>
        <v>0</v>
      </c>
      <c r="AC23" s="690">
        <f t="shared" si="35"/>
        <v>0</v>
      </c>
      <c r="AD23" s="662">
        <f t="shared" si="35"/>
        <v>0</v>
      </c>
      <c r="AE23" s="662">
        <f t="shared" si="35"/>
        <v>0</v>
      </c>
      <c r="AF23" s="704">
        <f t="shared" si="35"/>
        <v>0</v>
      </c>
      <c r="AG23" s="662">
        <f t="shared" si="35"/>
        <v>0</v>
      </c>
      <c r="AH23" s="705">
        <f t="shared" si="35"/>
        <v>0</v>
      </c>
      <c r="AI23" s="706">
        <f t="shared" si="35"/>
        <v>0</v>
      </c>
      <c r="AJ23" s="662">
        <f t="shared" si="35"/>
        <v>0</v>
      </c>
      <c r="AK23" s="690">
        <f t="shared" si="35"/>
        <v>0</v>
      </c>
      <c r="AL23" s="662">
        <f t="shared" si="35"/>
        <v>0</v>
      </c>
      <c r="AM23" s="662">
        <f t="shared" si="35"/>
        <v>0</v>
      </c>
      <c r="AN23" s="704">
        <f t="shared" si="35"/>
        <v>0</v>
      </c>
      <c r="AO23" s="662">
        <f t="shared" si="35"/>
        <v>0</v>
      </c>
      <c r="AP23" s="705">
        <f t="shared" ref="AP23:BU23" si="36">IF(AND(AP12&gt;=$H$23,AP12&lt;$I$23),"*",0)</f>
        <v>0</v>
      </c>
      <c r="AQ23" s="706">
        <f t="shared" si="36"/>
        <v>0</v>
      </c>
      <c r="AR23" s="662">
        <f t="shared" si="36"/>
        <v>0</v>
      </c>
      <c r="AS23" s="690">
        <f t="shared" si="36"/>
        <v>0</v>
      </c>
      <c r="AT23" s="662">
        <f t="shared" si="36"/>
        <v>0</v>
      </c>
      <c r="AU23" s="662">
        <f t="shared" si="36"/>
        <v>0</v>
      </c>
      <c r="AV23" s="704">
        <f t="shared" si="36"/>
        <v>0</v>
      </c>
      <c r="AW23" s="662">
        <f t="shared" si="36"/>
        <v>0</v>
      </c>
      <c r="AX23" s="705">
        <f t="shared" si="36"/>
        <v>0</v>
      </c>
      <c r="AY23" s="706">
        <f t="shared" si="36"/>
        <v>0</v>
      </c>
      <c r="AZ23" s="662">
        <f t="shared" si="36"/>
        <v>0</v>
      </c>
      <c r="BA23" s="690">
        <f t="shared" si="36"/>
        <v>0</v>
      </c>
      <c r="BB23" s="662">
        <f t="shared" si="36"/>
        <v>0</v>
      </c>
      <c r="BC23" s="662">
        <f t="shared" si="36"/>
        <v>0</v>
      </c>
      <c r="BD23" s="704">
        <f t="shared" si="36"/>
        <v>0</v>
      </c>
      <c r="BE23" s="662">
        <f t="shared" si="36"/>
        <v>0</v>
      </c>
      <c r="BF23" s="705">
        <f t="shared" si="36"/>
        <v>0</v>
      </c>
      <c r="BG23" s="706">
        <f t="shared" si="36"/>
        <v>0</v>
      </c>
      <c r="BH23" s="662">
        <f t="shared" si="36"/>
        <v>0</v>
      </c>
      <c r="BI23" s="690">
        <f t="shared" si="36"/>
        <v>0</v>
      </c>
      <c r="BJ23" s="662">
        <f t="shared" si="36"/>
        <v>0</v>
      </c>
      <c r="BK23" s="662">
        <f t="shared" si="36"/>
        <v>0</v>
      </c>
      <c r="BL23" s="704">
        <f t="shared" si="36"/>
        <v>0</v>
      </c>
      <c r="BM23" s="662">
        <f t="shared" si="36"/>
        <v>0</v>
      </c>
      <c r="BN23" s="705">
        <f t="shared" si="36"/>
        <v>0</v>
      </c>
      <c r="BO23" s="706">
        <f t="shared" si="36"/>
        <v>0</v>
      </c>
      <c r="BP23" s="662">
        <f t="shared" si="36"/>
        <v>0</v>
      </c>
      <c r="BQ23" s="690">
        <f t="shared" si="36"/>
        <v>0</v>
      </c>
      <c r="BR23" s="662">
        <f t="shared" si="36"/>
        <v>0</v>
      </c>
      <c r="BS23" s="662">
        <f t="shared" si="36"/>
        <v>0</v>
      </c>
      <c r="BT23" s="704">
        <f t="shared" si="36"/>
        <v>0</v>
      </c>
      <c r="BU23" s="662">
        <f t="shared" si="36"/>
        <v>0</v>
      </c>
      <c r="BV23" s="705">
        <f t="shared" ref="BV23:CK23" si="37">IF(AND(BV12&gt;=$H$23,BV12&lt;$I$23),"*",0)</f>
        <v>0</v>
      </c>
      <c r="BW23" s="706">
        <f t="shared" si="37"/>
        <v>0</v>
      </c>
      <c r="BX23" s="662">
        <f t="shared" si="37"/>
        <v>0</v>
      </c>
      <c r="BY23" s="690">
        <f t="shared" si="37"/>
        <v>0</v>
      </c>
      <c r="BZ23" s="662">
        <f t="shared" si="37"/>
        <v>0</v>
      </c>
      <c r="CA23" s="662">
        <f t="shared" si="37"/>
        <v>0</v>
      </c>
      <c r="CB23" s="704">
        <f t="shared" si="37"/>
        <v>0</v>
      </c>
      <c r="CC23" s="662">
        <f t="shared" si="37"/>
        <v>0</v>
      </c>
      <c r="CD23" s="511">
        <f t="shared" si="37"/>
        <v>0</v>
      </c>
      <c r="CE23" s="512">
        <f t="shared" si="37"/>
        <v>0</v>
      </c>
      <c r="CF23" s="509">
        <f t="shared" si="37"/>
        <v>0</v>
      </c>
      <c r="CG23" s="513">
        <f t="shared" si="37"/>
        <v>0</v>
      </c>
      <c r="CH23" s="509">
        <f t="shared" si="37"/>
        <v>0</v>
      </c>
      <c r="CI23" s="509">
        <f t="shared" si="37"/>
        <v>0</v>
      </c>
      <c r="CJ23" s="510">
        <f t="shared" si="37"/>
        <v>0</v>
      </c>
      <c r="CK23" s="509">
        <f t="shared" si="37"/>
        <v>0</v>
      </c>
      <c r="CL23" s="1128">
        <f t="shared" si="4"/>
        <v>0</v>
      </c>
      <c r="CM23" s="1129"/>
      <c r="CN23" s="1123">
        <f>IF(CL23=0,0,LOOKUP(CL23,ﾃﾞｰﾀ入力!$AR$13:'ﾃﾞｰﾀ入力'!$AR$34,ﾃﾞｰﾀ入力!$AS$13:'ﾃﾞｰﾀ入力'!$AS$34))</f>
        <v>0</v>
      </c>
      <c r="CO23" s="1123"/>
      <c r="CP23" s="294">
        <f t="shared" si="5"/>
        <v>0</v>
      </c>
      <c r="CQ23" s="294">
        <f t="shared" si="6"/>
        <v>0</v>
      </c>
      <c r="CR23" s="279">
        <f t="shared" si="7"/>
        <v>0</v>
      </c>
      <c r="CS23" s="295">
        <f t="shared" si="8"/>
        <v>0</v>
      </c>
      <c r="CT23" s="296">
        <f>IF(F23=0,0,LOOKUP(F23,ﾃﾞｰﾀ入力!$C$3:'ﾃﾞｰﾀ入力'!$C$52,ﾃﾞｰﾀ入力!$E$3:'ﾃﾞｰﾀ入力'!$E$51))</f>
        <v>0</v>
      </c>
      <c r="CU23" s="297">
        <f t="shared" si="13"/>
        <v>0</v>
      </c>
      <c r="CW23" s="69"/>
      <c r="CX23" s="69"/>
      <c r="CY23" s="69"/>
      <c r="CZ23" s="64"/>
      <c r="DA23" s="64"/>
      <c r="DB23" s="64"/>
    </row>
    <row r="24" spans="1:106" ht="22.5" customHeight="1">
      <c r="A24" s="219">
        <f t="shared" si="9"/>
        <v>11</v>
      </c>
      <c r="B24" s="269" t="str">
        <f>ｼﾌﾄ原本!C15</f>
        <v>K.J</v>
      </c>
      <c r="C24" s="270"/>
      <c r="D24" s="296">
        <f>IF(COUNTIF($F$14:$F$30,11),VLOOKUP(11,$F$14:$CS$30,92,FALSE),0)</f>
        <v>0</v>
      </c>
      <c r="E24" s="411">
        <f>IF(COUNTIF($F$14:$F$30,11),VLOOKUP(11,$F$14:$CU$30,94,FALSE),0)</f>
        <v>0</v>
      </c>
      <c r="F24" s="283"/>
      <c r="G24" s="284">
        <f>IF(F24=0,0,LOOKUP(F24,ﾃﾞｰﾀ入力!$C$3:'ﾃﾞｰﾀ入力'!$C$51,ﾃﾞｰﾀ入力!$D$3:'ﾃﾞｰﾀ入力'!$D$50))</f>
        <v>0</v>
      </c>
      <c r="H24" s="285"/>
      <c r="I24" s="286"/>
      <c r="J24" s="719">
        <f t="shared" ref="J24:AO24" si="38">IF(AND(J12&gt;=$H$24,J12&lt;$I$24),"*",0)</f>
        <v>0</v>
      </c>
      <c r="K24" s="694">
        <f t="shared" si="38"/>
        <v>0</v>
      </c>
      <c r="L24" s="702">
        <f t="shared" si="38"/>
        <v>0</v>
      </c>
      <c r="M24" s="703">
        <f t="shared" si="38"/>
        <v>0</v>
      </c>
      <c r="N24" s="662">
        <f t="shared" si="38"/>
        <v>0</v>
      </c>
      <c r="O24" s="662">
        <f t="shared" si="38"/>
        <v>0</v>
      </c>
      <c r="P24" s="704">
        <f t="shared" si="38"/>
        <v>0</v>
      </c>
      <c r="Q24" s="662">
        <f t="shared" si="38"/>
        <v>0</v>
      </c>
      <c r="R24" s="705">
        <f t="shared" si="38"/>
        <v>0</v>
      </c>
      <c r="S24" s="706">
        <f t="shared" si="38"/>
        <v>0</v>
      </c>
      <c r="T24" s="662">
        <f t="shared" si="38"/>
        <v>0</v>
      </c>
      <c r="U24" s="690">
        <f t="shared" si="38"/>
        <v>0</v>
      </c>
      <c r="V24" s="662">
        <f t="shared" si="38"/>
        <v>0</v>
      </c>
      <c r="W24" s="662">
        <f t="shared" si="38"/>
        <v>0</v>
      </c>
      <c r="X24" s="704">
        <f t="shared" si="38"/>
        <v>0</v>
      </c>
      <c r="Y24" s="662">
        <f t="shared" si="38"/>
        <v>0</v>
      </c>
      <c r="Z24" s="705">
        <f t="shared" si="38"/>
        <v>0</v>
      </c>
      <c r="AA24" s="706">
        <f t="shared" si="38"/>
        <v>0</v>
      </c>
      <c r="AB24" s="662">
        <f t="shared" si="38"/>
        <v>0</v>
      </c>
      <c r="AC24" s="690">
        <f t="shared" si="38"/>
        <v>0</v>
      </c>
      <c r="AD24" s="662">
        <f t="shared" si="38"/>
        <v>0</v>
      </c>
      <c r="AE24" s="662">
        <f t="shared" si="38"/>
        <v>0</v>
      </c>
      <c r="AF24" s="704">
        <f t="shared" si="38"/>
        <v>0</v>
      </c>
      <c r="AG24" s="662">
        <f t="shared" si="38"/>
        <v>0</v>
      </c>
      <c r="AH24" s="705">
        <f t="shared" si="38"/>
        <v>0</v>
      </c>
      <c r="AI24" s="706">
        <f t="shared" si="38"/>
        <v>0</v>
      </c>
      <c r="AJ24" s="662">
        <f t="shared" si="38"/>
        <v>0</v>
      </c>
      <c r="AK24" s="690">
        <f t="shared" si="38"/>
        <v>0</v>
      </c>
      <c r="AL24" s="662">
        <f t="shared" si="38"/>
        <v>0</v>
      </c>
      <c r="AM24" s="662">
        <f t="shared" si="38"/>
        <v>0</v>
      </c>
      <c r="AN24" s="704">
        <f t="shared" si="38"/>
        <v>0</v>
      </c>
      <c r="AO24" s="662">
        <f t="shared" si="38"/>
        <v>0</v>
      </c>
      <c r="AP24" s="705">
        <f t="shared" ref="AP24:BU24" si="39">IF(AND(AP12&gt;=$H$24,AP12&lt;$I$24),"*",0)</f>
        <v>0</v>
      </c>
      <c r="AQ24" s="706">
        <f t="shared" si="39"/>
        <v>0</v>
      </c>
      <c r="AR24" s="662">
        <f t="shared" si="39"/>
        <v>0</v>
      </c>
      <c r="AS24" s="690">
        <f t="shared" si="39"/>
        <v>0</v>
      </c>
      <c r="AT24" s="662">
        <f t="shared" si="39"/>
        <v>0</v>
      </c>
      <c r="AU24" s="662">
        <f t="shared" si="39"/>
        <v>0</v>
      </c>
      <c r="AV24" s="704">
        <f t="shared" si="39"/>
        <v>0</v>
      </c>
      <c r="AW24" s="662">
        <f t="shared" si="39"/>
        <v>0</v>
      </c>
      <c r="AX24" s="705">
        <f t="shared" si="39"/>
        <v>0</v>
      </c>
      <c r="AY24" s="706">
        <f t="shared" si="39"/>
        <v>0</v>
      </c>
      <c r="AZ24" s="662">
        <f t="shared" si="39"/>
        <v>0</v>
      </c>
      <c r="BA24" s="690">
        <f t="shared" si="39"/>
        <v>0</v>
      </c>
      <c r="BB24" s="662">
        <f t="shared" si="39"/>
        <v>0</v>
      </c>
      <c r="BC24" s="662">
        <f t="shared" si="39"/>
        <v>0</v>
      </c>
      <c r="BD24" s="704">
        <f t="shared" si="39"/>
        <v>0</v>
      </c>
      <c r="BE24" s="662">
        <f t="shared" si="39"/>
        <v>0</v>
      </c>
      <c r="BF24" s="705">
        <f t="shared" si="39"/>
        <v>0</v>
      </c>
      <c r="BG24" s="706">
        <f t="shared" si="39"/>
        <v>0</v>
      </c>
      <c r="BH24" s="662">
        <f t="shared" si="39"/>
        <v>0</v>
      </c>
      <c r="BI24" s="690">
        <f t="shared" si="39"/>
        <v>0</v>
      </c>
      <c r="BJ24" s="662">
        <f t="shared" si="39"/>
        <v>0</v>
      </c>
      <c r="BK24" s="662">
        <f t="shared" si="39"/>
        <v>0</v>
      </c>
      <c r="BL24" s="704">
        <f t="shared" si="39"/>
        <v>0</v>
      </c>
      <c r="BM24" s="662">
        <f t="shared" si="39"/>
        <v>0</v>
      </c>
      <c r="BN24" s="705">
        <f t="shared" si="39"/>
        <v>0</v>
      </c>
      <c r="BO24" s="706">
        <f t="shared" si="39"/>
        <v>0</v>
      </c>
      <c r="BP24" s="662">
        <f t="shared" si="39"/>
        <v>0</v>
      </c>
      <c r="BQ24" s="690">
        <f t="shared" si="39"/>
        <v>0</v>
      </c>
      <c r="BR24" s="662">
        <f t="shared" si="39"/>
        <v>0</v>
      </c>
      <c r="BS24" s="662">
        <f t="shared" si="39"/>
        <v>0</v>
      </c>
      <c r="BT24" s="704">
        <f t="shared" si="39"/>
        <v>0</v>
      </c>
      <c r="BU24" s="662">
        <f t="shared" si="39"/>
        <v>0</v>
      </c>
      <c r="BV24" s="705">
        <f t="shared" ref="BV24:CK24" si="40">IF(AND(BV12&gt;=$H$24,BV12&lt;$I$24),"*",0)</f>
        <v>0</v>
      </c>
      <c r="BW24" s="706">
        <f t="shared" si="40"/>
        <v>0</v>
      </c>
      <c r="BX24" s="662">
        <f t="shared" si="40"/>
        <v>0</v>
      </c>
      <c r="BY24" s="690">
        <f t="shared" si="40"/>
        <v>0</v>
      </c>
      <c r="BZ24" s="662">
        <f t="shared" si="40"/>
        <v>0</v>
      </c>
      <c r="CA24" s="662">
        <f t="shared" si="40"/>
        <v>0</v>
      </c>
      <c r="CB24" s="704">
        <f t="shared" si="40"/>
        <v>0</v>
      </c>
      <c r="CC24" s="662">
        <f t="shared" si="40"/>
        <v>0</v>
      </c>
      <c r="CD24" s="511">
        <f t="shared" si="40"/>
        <v>0</v>
      </c>
      <c r="CE24" s="512">
        <f t="shared" si="40"/>
        <v>0</v>
      </c>
      <c r="CF24" s="509">
        <f t="shared" si="40"/>
        <v>0</v>
      </c>
      <c r="CG24" s="513">
        <f t="shared" si="40"/>
        <v>0</v>
      </c>
      <c r="CH24" s="509">
        <f t="shared" si="40"/>
        <v>0</v>
      </c>
      <c r="CI24" s="509">
        <f t="shared" si="40"/>
        <v>0</v>
      </c>
      <c r="CJ24" s="510">
        <f t="shared" si="40"/>
        <v>0</v>
      </c>
      <c r="CK24" s="509">
        <f t="shared" si="40"/>
        <v>0</v>
      </c>
      <c r="CL24" s="1128">
        <f t="shared" si="4"/>
        <v>0</v>
      </c>
      <c r="CM24" s="1129"/>
      <c r="CN24" s="1123">
        <f>IF(CL24=0,0,LOOKUP(CL24,ﾃﾞｰﾀ入力!$AR$13:'ﾃﾞｰﾀ入力'!$AR$34,ﾃﾞｰﾀ入力!$AS$13:'ﾃﾞｰﾀ入力'!$AS$34))</f>
        <v>0</v>
      </c>
      <c r="CO24" s="1123"/>
      <c r="CP24" s="294">
        <f t="shared" si="5"/>
        <v>0</v>
      </c>
      <c r="CQ24" s="294">
        <f t="shared" si="6"/>
        <v>0</v>
      </c>
      <c r="CR24" s="279">
        <f t="shared" si="7"/>
        <v>0</v>
      </c>
      <c r="CS24" s="295">
        <f t="shared" si="8"/>
        <v>0</v>
      </c>
      <c r="CT24" s="296">
        <f>IF(F24=0,0,LOOKUP(F24,ﾃﾞｰﾀ入力!$C$3:'ﾃﾞｰﾀ入力'!$C$52,ﾃﾞｰﾀ入力!$E$3:'ﾃﾞｰﾀ入力'!$E$51))</f>
        <v>0</v>
      </c>
      <c r="CU24" s="297">
        <f t="shared" si="13"/>
        <v>0</v>
      </c>
      <c r="CW24" s="69"/>
      <c r="CX24" s="69"/>
      <c r="CY24" s="69"/>
      <c r="CZ24" s="64"/>
      <c r="DA24" s="64"/>
      <c r="DB24" s="64"/>
    </row>
    <row r="25" spans="1:106" ht="22.5" customHeight="1">
      <c r="A25" s="219">
        <f t="shared" si="9"/>
        <v>12</v>
      </c>
      <c r="B25" s="269" t="str">
        <f>ｼﾌﾄ原本!C16</f>
        <v>Y.K</v>
      </c>
      <c r="C25" s="270"/>
      <c r="D25" s="296">
        <f>IF(COUNTIF($F$14:$F$30,12),VLOOKUP(12,$F$14:$CS$30,92,FALSE),0)</f>
        <v>0</v>
      </c>
      <c r="E25" s="411">
        <f>IF(COUNTIF($F$14:$F$30,12),VLOOKUP(12,$F$14:$CU$30,94,FALSE),0)</f>
        <v>0</v>
      </c>
      <c r="F25" s="283"/>
      <c r="G25" s="284">
        <f>IF(F25=0,0,LOOKUP(F25,ﾃﾞｰﾀ入力!$C$3:'ﾃﾞｰﾀ入力'!$C$51,ﾃﾞｰﾀ入力!$D$3:'ﾃﾞｰﾀ入力'!$D$50))</f>
        <v>0</v>
      </c>
      <c r="H25" s="285"/>
      <c r="I25" s="286"/>
      <c r="J25" s="719">
        <f t="shared" ref="J25:AO25" si="41">IF(AND(J12&gt;=$H$25,J12&lt;$I$25),"*",0)</f>
        <v>0</v>
      </c>
      <c r="K25" s="694">
        <f t="shared" si="41"/>
        <v>0</v>
      </c>
      <c r="L25" s="702">
        <f t="shared" si="41"/>
        <v>0</v>
      </c>
      <c r="M25" s="703">
        <f t="shared" si="41"/>
        <v>0</v>
      </c>
      <c r="N25" s="662">
        <f t="shared" si="41"/>
        <v>0</v>
      </c>
      <c r="O25" s="662">
        <f t="shared" si="41"/>
        <v>0</v>
      </c>
      <c r="P25" s="704">
        <f t="shared" si="41"/>
        <v>0</v>
      </c>
      <c r="Q25" s="662">
        <f t="shared" si="41"/>
        <v>0</v>
      </c>
      <c r="R25" s="705">
        <f t="shared" si="41"/>
        <v>0</v>
      </c>
      <c r="S25" s="706">
        <f t="shared" si="41"/>
        <v>0</v>
      </c>
      <c r="T25" s="662">
        <f t="shared" si="41"/>
        <v>0</v>
      </c>
      <c r="U25" s="690">
        <f t="shared" si="41"/>
        <v>0</v>
      </c>
      <c r="V25" s="662">
        <f t="shared" si="41"/>
        <v>0</v>
      </c>
      <c r="W25" s="662">
        <f t="shared" si="41"/>
        <v>0</v>
      </c>
      <c r="X25" s="704">
        <f t="shared" si="41"/>
        <v>0</v>
      </c>
      <c r="Y25" s="662">
        <f t="shared" si="41"/>
        <v>0</v>
      </c>
      <c r="Z25" s="705">
        <f t="shared" si="41"/>
        <v>0</v>
      </c>
      <c r="AA25" s="706">
        <f t="shared" si="41"/>
        <v>0</v>
      </c>
      <c r="AB25" s="662">
        <f t="shared" si="41"/>
        <v>0</v>
      </c>
      <c r="AC25" s="690">
        <f t="shared" si="41"/>
        <v>0</v>
      </c>
      <c r="AD25" s="662">
        <f t="shared" si="41"/>
        <v>0</v>
      </c>
      <c r="AE25" s="662">
        <f t="shared" si="41"/>
        <v>0</v>
      </c>
      <c r="AF25" s="704">
        <f t="shared" si="41"/>
        <v>0</v>
      </c>
      <c r="AG25" s="662">
        <f t="shared" si="41"/>
        <v>0</v>
      </c>
      <c r="AH25" s="705">
        <f t="shared" si="41"/>
        <v>0</v>
      </c>
      <c r="AI25" s="706">
        <f t="shared" si="41"/>
        <v>0</v>
      </c>
      <c r="AJ25" s="662">
        <f t="shared" si="41"/>
        <v>0</v>
      </c>
      <c r="AK25" s="690">
        <f t="shared" si="41"/>
        <v>0</v>
      </c>
      <c r="AL25" s="662">
        <f t="shared" si="41"/>
        <v>0</v>
      </c>
      <c r="AM25" s="662">
        <f t="shared" si="41"/>
        <v>0</v>
      </c>
      <c r="AN25" s="704">
        <f t="shared" si="41"/>
        <v>0</v>
      </c>
      <c r="AO25" s="662">
        <f t="shared" si="41"/>
        <v>0</v>
      </c>
      <c r="AP25" s="705">
        <f t="shared" ref="AP25:BU25" si="42">IF(AND(AP12&gt;=$H$25,AP12&lt;$I$25),"*",0)</f>
        <v>0</v>
      </c>
      <c r="AQ25" s="706">
        <f t="shared" si="42"/>
        <v>0</v>
      </c>
      <c r="AR25" s="662">
        <f t="shared" si="42"/>
        <v>0</v>
      </c>
      <c r="AS25" s="690">
        <f t="shared" si="42"/>
        <v>0</v>
      </c>
      <c r="AT25" s="662">
        <f t="shared" si="42"/>
        <v>0</v>
      </c>
      <c r="AU25" s="662">
        <f t="shared" si="42"/>
        <v>0</v>
      </c>
      <c r="AV25" s="704">
        <f t="shared" si="42"/>
        <v>0</v>
      </c>
      <c r="AW25" s="662">
        <f t="shared" si="42"/>
        <v>0</v>
      </c>
      <c r="AX25" s="705">
        <f t="shared" si="42"/>
        <v>0</v>
      </c>
      <c r="AY25" s="706">
        <f t="shared" si="42"/>
        <v>0</v>
      </c>
      <c r="AZ25" s="662">
        <f t="shared" si="42"/>
        <v>0</v>
      </c>
      <c r="BA25" s="690">
        <f t="shared" si="42"/>
        <v>0</v>
      </c>
      <c r="BB25" s="662">
        <f t="shared" si="42"/>
        <v>0</v>
      </c>
      <c r="BC25" s="662">
        <f t="shared" si="42"/>
        <v>0</v>
      </c>
      <c r="BD25" s="704">
        <f t="shared" si="42"/>
        <v>0</v>
      </c>
      <c r="BE25" s="662">
        <f t="shared" si="42"/>
        <v>0</v>
      </c>
      <c r="BF25" s="705">
        <f t="shared" si="42"/>
        <v>0</v>
      </c>
      <c r="BG25" s="706">
        <f t="shared" si="42"/>
        <v>0</v>
      </c>
      <c r="BH25" s="662">
        <f t="shared" si="42"/>
        <v>0</v>
      </c>
      <c r="BI25" s="690">
        <f t="shared" si="42"/>
        <v>0</v>
      </c>
      <c r="BJ25" s="662">
        <f t="shared" si="42"/>
        <v>0</v>
      </c>
      <c r="BK25" s="662">
        <f t="shared" si="42"/>
        <v>0</v>
      </c>
      <c r="BL25" s="704">
        <f t="shared" si="42"/>
        <v>0</v>
      </c>
      <c r="BM25" s="662">
        <f t="shared" si="42"/>
        <v>0</v>
      </c>
      <c r="BN25" s="705">
        <f t="shared" si="42"/>
        <v>0</v>
      </c>
      <c r="BO25" s="706">
        <f t="shared" si="42"/>
        <v>0</v>
      </c>
      <c r="BP25" s="662">
        <f t="shared" si="42"/>
        <v>0</v>
      </c>
      <c r="BQ25" s="690">
        <f t="shared" si="42"/>
        <v>0</v>
      </c>
      <c r="BR25" s="662">
        <f t="shared" si="42"/>
        <v>0</v>
      </c>
      <c r="BS25" s="662">
        <f t="shared" si="42"/>
        <v>0</v>
      </c>
      <c r="BT25" s="704">
        <f t="shared" si="42"/>
        <v>0</v>
      </c>
      <c r="BU25" s="662">
        <f t="shared" si="42"/>
        <v>0</v>
      </c>
      <c r="BV25" s="705">
        <f t="shared" ref="BV25:CK25" si="43">IF(AND(BV12&gt;=$H$25,BV12&lt;$I$25),"*",0)</f>
        <v>0</v>
      </c>
      <c r="BW25" s="706">
        <f t="shared" si="43"/>
        <v>0</v>
      </c>
      <c r="BX25" s="662">
        <f t="shared" si="43"/>
        <v>0</v>
      </c>
      <c r="BY25" s="690">
        <f t="shared" si="43"/>
        <v>0</v>
      </c>
      <c r="BZ25" s="662">
        <f t="shared" si="43"/>
        <v>0</v>
      </c>
      <c r="CA25" s="662">
        <f t="shared" si="43"/>
        <v>0</v>
      </c>
      <c r="CB25" s="704">
        <f t="shared" si="43"/>
        <v>0</v>
      </c>
      <c r="CC25" s="662">
        <f t="shared" si="43"/>
        <v>0</v>
      </c>
      <c r="CD25" s="511">
        <f t="shared" si="43"/>
        <v>0</v>
      </c>
      <c r="CE25" s="512">
        <f t="shared" si="43"/>
        <v>0</v>
      </c>
      <c r="CF25" s="509">
        <f t="shared" si="43"/>
        <v>0</v>
      </c>
      <c r="CG25" s="513">
        <f t="shared" si="43"/>
        <v>0</v>
      </c>
      <c r="CH25" s="509">
        <f t="shared" si="43"/>
        <v>0</v>
      </c>
      <c r="CI25" s="509">
        <f t="shared" si="43"/>
        <v>0</v>
      </c>
      <c r="CJ25" s="510">
        <f t="shared" si="43"/>
        <v>0</v>
      </c>
      <c r="CK25" s="509">
        <f t="shared" si="43"/>
        <v>0</v>
      </c>
      <c r="CL25" s="1128">
        <f t="shared" si="4"/>
        <v>0</v>
      </c>
      <c r="CM25" s="1129"/>
      <c r="CN25" s="1123">
        <f>IF(CL25=0,0,LOOKUP(CL25,ﾃﾞｰﾀ入力!$AR$13:'ﾃﾞｰﾀ入力'!$AR$34,ﾃﾞｰﾀ入力!$AS$13:'ﾃﾞｰﾀ入力'!$AS$34))</f>
        <v>0</v>
      </c>
      <c r="CO25" s="1123"/>
      <c r="CP25" s="294">
        <f t="shared" si="5"/>
        <v>0</v>
      </c>
      <c r="CQ25" s="294">
        <f t="shared" si="6"/>
        <v>0</v>
      </c>
      <c r="CR25" s="279">
        <f t="shared" si="7"/>
        <v>0</v>
      </c>
      <c r="CS25" s="295">
        <f t="shared" si="8"/>
        <v>0</v>
      </c>
      <c r="CT25" s="296">
        <f>IF(F25=0,0,LOOKUP(F25,ﾃﾞｰﾀ入力!$C$3:'ﾃﾞｰﾀ入力'!$C$52,ﾃﾞｰﾀ入力!$E$3:'ﾃﾞｰﾀ入力'!$E$51))</f>
        <v>0</v>
      </c>
      <c r="CU25" s="297">
        <f t="shared" si="13"/>
        <v>0</v>
      </c>
      <c r="CW25" s="69"/>
      <c r="CX25" s="69"/>
      <c r="CY25" s="69"/>
      <c r="CZ25" s="64"/>
      <c r="DA25" s="64"/>
      <c r="DB25" s="64"/>
    </row>
    <row r="26" spans="1:106" ht="22.5" customHeight="1">
      <c r="A26" s="219">
        <f t="shared" si="9"/>
        <v>13</v>
      </c>
      <c r="B26" s="269" t="str">
        <f>ｼﾌﾄ原本!C17</f>
        <v>T.R</v>
      </c>
      <c r="C26" s="270"/>
      <c r="D26" s="296">
        <f>IF(COUNTIF($F$14:$F$30,13),VLOOKUP(13,$F$14:$CS$30,92,FALSE),0)</f>
        <v>0</v>
      </c>
      <c r="E26" s="411">
        <f>IF(COUNTIF($F$14:$F$30,13),VLOOKUP(13,$F$14:$CU$30,94,FALSE),0)</f>
        <v>0</v>
      </c>
      <c r="F26" s="283"/>
      <c r="G26" s="284">
        <f>IF(F26=0,0,LOOKUP(F26,ﾃﾞｰﾀ入力!$C$3:'ﾃﾞｰﾀ入力'!$C$51,ﾃﾞｰﾀ入力!$D$3:'ﾃﾞｰﾀ入力'!$D$50))</f>
        <v>0</v>
      </c>
      <c r="H26" s="285"/>
      <c r="I26" s="286"/>
      <c r="J26" s="719">
        <f t="shared" ref="J26:AO26" si="44">IF(AND(J12&gt;=$H$26,J12&lt;$I$26),"*",0)</f>
        <v>0</v>
      </c>
      <c r="K26" s="694">
        <f t="shared" si="44"/>
        <v>0</v>
      </c>
      <c r="L26" s="702">
        <f t="shared" si="44"/>
        <v>0</v>
      </c>
      <c r="M26" s="703">
        <f t="shared" si="44"/>
        <v>0</v>
      </c>
      <c r="N26" s="662">
        <f t="shared" si="44"/>
        <v>0</v>
      </c>
      <c r="O26" s="662">
        <f t="shared" si="44"/>
        <v>0</v>
      </c>
      <c r="P26" s="704">
        <f t="shared" si="44"/>
        <v>0</v>
      </c>
      <c r="Q26" s="662">
        <f t="shared" si="44"/>
        <v>0</v>
      </c>
      <c r="R26" s="705">
        <f t="shared" si="44"/>
        <v>0</v>
      </c>
      <c r="S26" s="706">
        <f t="shared" si="44"/>
        <v>0</v>
      </c>
      <c r="T26" s="662">
        <f t="shared" si="44"/>
        <v>0</v>
      </c>
      <c r="U26" s="690">
        <f t="shared" si="44"/>
        <v>0</v>
      </c>
      <c r="V26" s="662">
        <f t="shared" si="44"/>
        <v>0</v>
      </c>
      <c r="W26" s="662">
        <f t="shared" si="44"/>
        <v>0</v>
      </c>
      <c r="X26" s="704">
        <f t="shared" si="44"/>
        <v>0</v>
      </c>
      <c r="Y26" s="662">
        <f t="shared" si="44"/>
        <v>0</v>
      </c>
      <c r="Z26" s="705">
        <f t="shared" si="44"/>
        <v>0</v>
      </c>
      <c r="AA26" s="706">
        <f t="shared" si="44"/>
        <v>0</v>
      </c>
      <c r="AB26" s="662">
        <f t="shared" si="44"/>
        <v>0</v>
      </c>
      <c r="AC26" s="690">
        <f t="shared" si="44"/>
        <v>0</v>
      </c>
      <c r="AD26" s="662">
        <f t="shared" si="44"/>
        <v>0</v>
      </c>
      <c r="AE26" s="662">
        <f t="shared" si="44"/>
        <v>0</v>
      </c>
      <c r="AF26" s="704">
        <f t="shared" si="44"/>
        <v>0</v>
      </c>
      <c r="AG26" s="662">
        <f t="shared" si="44"/>
        <v>0</v>
      </c>
      <c r="AH26" s="705">
        <f t="shared" si="44"/>
        <v>0</v>
      </c>
      <c r="AI26" s="706">
        <f t="shared" si="44"/>
        <v>0</v>
      </c>
      <c r="AJ26" s="662">
        <f t="shared" si="44"/>
        <v>0</v>
      </c>
      <c r="AK26" s="690">
        <f t="shared" si="44"/>
        <v>0</v>
      </c>
      <c r="AL26" s="662">
        <f t="shared" si="44"/>
        <v>0</v>
      </c>
      <c r="AM26" s="662">
        <f t="shared" si="44"/>
        <v>0</v>
      </c>
      <c r="AN26" s="704">
        <f t="shared" si="44"/>
        <v>0</v>
      </c>
      <c r="AO26" s="662">
        <f t="shared" si="44"/>
        <v>0</v>
      </c>
      <c r="AP26" s="705">
        <f t="shared" ref="AP26:BU26" si="45">IF(AND(AP12&gt;=$H$26,AP12&lt;$I$26),"*",0)</f>
        <v>0</v>
      </c>
      <c r="AQ26" s="706">
        <f t="shared" si="45"/>
        <v>0</v>
      </c>
      <c r="AR26" s="662">
        <f t="shared" si="45"/>
        <v>0</v>
      </c>
      <c r="AS26" s="690">
        <f t="shared" si="45"/>
        <v>0</v>
      </c>
      <c r="AT26" s="662">
        <f t="shared" si="45"/>
        <v>0</v>
      </c>
      <c r="AU26" s="662">
        <f t="shared" si="45"/>
        <v>0</v>
      </c>
      <c r="AV26" s="704">
        <f t="shared" si="45"/>
        <v>0</v>
      </c>
      <c r="AW26" s="662">
        <f t="shared" si="45"/>
        <v>0</v>
      </c>
      <c r="AX26" s="705">
        <f t="shared" si="45"/>
        <v>0</v>
      </c>
      <c r="AY26" s="706">
        <f t="shared" si="45"/>
        <v>0</v>
      </c>
      <c r="AZ26" s="662">
        <f t="shared" si="45"/>
        <v>0</v>
      </c>
      <c r="BA26" s="690">
        <f t="shared" si="45"/>
        <v>0</v>
      </c>
      <c r="BB26" s="662">
        <f t="shared" si="45"/>
        <v>0</v>
      </c>
      <c r="BC26" s="662">
        <f t="shared" si="45"/>
        <v>0</v>
      </c>
      <c r="BD26" s="704">
        <f t="shared" si="45"/>
        <v>0</v>
      </c>
      <c r="BE26" s="662">
        <f t="shared" si="45"/>
        <v>0</v>
      </c>
      <c r="BF26" s="705">
        <f t="shared" si="45"/>
        <v>0</v>
      </c>
      <c r="BG26" s="706">
        <f t="shared" si="45"/>
        <v>0</v>
      </c>
      <c r="BH26" s="662">
        <f t="shared" si="45"/>
        <v>0</v>
      </c>
      <c r="BI26" s="690">
        <f t="shared" si="45"/>
        <v>0</v>
      </c>
      <c r="BJ26" s="662">
        <f t="shared" si="45"/>
        <v>0</v>
      </c>
      <c r="BK26" s="662">
        <f t="shared" si="45"/>
        <v>0</v>
      </c>
      <c r="BL26" s="704">
        <f t="shared" si="45"/>
        <v>0</v>
      </c>
      <c r="BM26" s="662">
        <f t="shared" si="45"/>
        <v>0</v>
      </c>
      <c r="BN26" s="705">
        <f t="shared" si="45"/>
        <v>0</v>
      </c>
      <c r="BO26" s="706">
        <f t="shared" si="45"/>
        <v>0</v>
      </c>
      <c r="BP26" s="662">
        <f t="shared" si="45"/>
        <v>0</v>
      </c>
      <c r="BQ26" s="690">
        <f t="shared" si="45"/>
        <v>0</v>
      </c>
      <c r="BR26" s="662">
        <f t="shared" si="45"/>
        <v>0</v>
      </c>
      <c r="BS26" s="662">
        <f t="shared" si="45"/>
        <v>0</v>
      </c>
      <c r="BT26" s="704">
        <f t="shared" si="45"/>
        <v>0</v>
      </c>
      <c r="BU26" s="662">
        <f t="shared" si="45"/>
        <v>0</v>
      </c>
      <c r="BV26" s="705">
        <f t="shared" ref="BV26:CK26" si="46">IF(AND(BV12&gt;=$H$26,BV12&lt;$I$26),"*",0)</f>
        <v>0</v>
      </c>
      <c r="BW26" s="706">
        <f t="shared" si="46"/>
        <v>0</v>
      </c>
      <c r="BX26" s="662">
        <f t="shared" si="46"/>
        <v>0</v>
      </c>
      <c r="BY26" s="690">
        <f t="shared" si="46"/>
        <v>0</v>
      </c>
      <c r="BZ26" s="662">
        <f t="shared" si="46"/>
        <v>0</v>
      </c>
      <c r="CA26" s="662">
        <f t="shared" si="46"/>
        <v>0</v>
      </c>
      <c r="CB26" s="704">
        <f t="shared" si="46"/>
        <v>0</v>
      </c>
      <c r="CC26" s="662">
        <f t="shared" si="46"/>
        <v>0</v>
      </c>
      <c r="CD26" s="511">
        <f t="shared" si="46"/>
        <v>0</v>
      </c>
      <c r="CE26" s="512">
        <f t="shared" si="46"/>
        <v>0</v>
      </c>
      <c r="CF26" s="509">
        <f t="shared" si="46"/>
        <v>0</v>
      </c>
      <c r="CG26" s="513">
        <f t="shared" si="46"/>
        <v>0</v>
      </c>
      <c r="CH26" s="509">
        <f t="shared" si="46"/>
        <v>0</v>
      </c>
      <c r="CI26" s="509">
        <f t="shared" si="46"/>
        <v>0</v>
      </c>
      <c r="CJ26" s="510">
        <f t="shared" si="46"/>
        <v>0</v>
      </c>
      <c r="CK26" s="509">
        <f t="shared" si="46"/>
        <v>0</v>
      </c>
      <c r="CL26" s="1128">
        <f t="shared" si="4"/>
        <v>0</v>
      </c>
      <c r="CM26" s="1129"/>
      <c r="CN26" s="1123">
        <f>IF(CL26=0,0,LOOKUP(CL26,ﾃﾞｰﾀ入力!$AR$13:'ﾃﾞｰﾀ入力'!$AR$34,ﾃﾞｰﾀ入力!$AS$13:'ﾃﾞｰﾀ入力'!$AS$34))</f>
        <v>0</v>
      </c>
      <c r="CO26" s="1123"/>
      <c r="CP26" s="294">
        <f t="shared" si="5"/>
        <v>0</v>
      </c>
      <c r="CQ26" s="294">
        <f t="shared" si="6"/>
        <v>0</v>
      </c>
      <c r="CR26" s="279">
        <f t="shared" si="7"/>
        <v>0</v>
      </c>
      <c r="CS26" s="295">
        <f t="shared" si="8"/>
        <v>0</v>
      </c>
      <c r="CT26" s="296">
        <f>IF(F26=0,0,LOOKUP(F26,ﾃﾞｰﾀ入力!$C$3:'ﾃﾞｰﾀ入力'!$C$52,ﾃﾞｰﾀ入力!$E$3:'ﾃﾞｰﾀ入力'!$E$51))</f>
        <v>0</v>
      </c>
      <c r="CU26" s="297">
        <f t="shared" si="13"/>
        <v>0</v>
      </c>
      <c r="CW26" s="69"/>
      <c r="CX26" s="69"/>
      <c r="CY26" s="69"/>
      <c r="CZ26" s="64"/>
      <c r="DA26" s="64"/>
      <c r="DB26" s="64"/>
    </row>
    <row r="27" spans="1:106" ht="22.5" customHeight="1">
      <c r="A27" s="219">
        <f t="shared" si="9"/>
        <v>14</v>
      </c>
      <c r="B27" s="269" t="str">
        <f>ｼﾌﾄ原本!C18</f>
        <v>I.N</v>
      </c>
      <c r="C27" s="270"/>
      <c r="D27" s="296">
        <f ca="1">IF(COUNTIF($F$14:$F$30,14),VLOOKUP(14,$F$14:$CS$30,92,FALSE),0)</f>
        <v>8888.5</v>
      </c>
      <c r="E27" s="411">
        <f ca="1">IF(COUNTIF($F$14:$F$30,14),VLOOKUP(14,$F$14:$CU$30,94,FALSE),0)</f>
        <v>0</v>
      </c>
      <c r="F27" s="283"/>
      <c r="G27" s="284">
        <f>IF(F27=0,0,LOOKUP(F27,ﾃﾞｰﾀ入力!$C$3:'ﾃﾞｰﾀ入力'!$C$51,ﾃﾞｰﾀ入力!$D$3:'ﾃﾞｰﾀ入力'!$D$50))</f>
        <v>0</v>
      </c>
      <c r="H27" s="285"/>
      <c r="I27" s="286"/>
      <c r="J27" s="719">
        <f>IF(AND(J$12&gt;=$H$27,J$12&lt;$I$27),"*",0)</f>
        <v>0</v>
      </c>
      <c r="K27" s="694">
        <f>IF(AND(K$12&gt;=$H$27,K$12&lt;$I$27),"*",0)</f>
        <v>0</v>
      </c>
      <c r="L27" s="702">
        <f>IF(AND(L$12&gt;=$H$27,L$12&lt;$I$27),"*",0)</f>
        <v>0</v>
      </c>
      <c r="M27" s="703">
        <f>IF(AND(M$12&gt;=$H$27,M$12&lt;$I$27),"*",0)</f>
        <v>0</v>
      </c>
      <c r="N27" s="662">
        <f>IF(AND(N$12&gt;=$H$27,N$12&lt;$I$27),"*",0)</f>
        <v>0</v>
      </c>
      <c r="O27" s="662">
        <f t="shared" ref="O27:AT27" si="47">IF(AND(O12&gt;=$H$27,O12&lt;$I$27),"*",0)</f>
        <v>0</v>
      </c>
      <c r="P27" s="704">
        <f t="shared" si="47"/>
        <v>0</v>
      </c>
      <c r="Q27" s="662">
        <f t="shared" si="47"/>
        <v>0</v>
      </c>
      <c r="R27" s="705">
        <f t="shared" si="47"/>
        <v>0</v>
      </c>
      <c r="S27" s="706">
        <f t="shared" si="47"/>
        <v>0</v>
      </c>
      <c r="T27" s="662">
        <f t="shared" si="47"/>
        <v>0</v>
      </c>
      <c r="U27" s="690">
        <f t="shared" si="47"/>
        <v>0</v>
      </c>
      <c r="V27" s="662">
        <f t="shared" si="47"/>
        <v>0</v>
      </c>
      <c r="W27" s="662">
        <f t="shared" si="47"/>
        <v>0</v>
      </c>
      <c r="X27" s="704">
        <f t="shared" si="47"/>
        <v>0</v>
      </c>
      <c r="Y27" s="662">
        <f t="shared" si="47"/>
        <v>0</v>
      </c>
      <c r="Z27" s="705">
        <f t="shared" si="47"/>
        <v>0</v>
      </c>
      <c r="AA27" s="706">
        <f t="shared" si="47"/>
        <v>0</v>
      </c>
      <c r="AB27" s="662">
        <f t="shared" si="47"/>
        <v>0</v>
      </c>
      <c r="AC27" s="690">
        <f t="shared" si="47"/>
        <v>0</v>
      </c>
      <c r="AD27" s="662">
        <f t="shared" si="47"/>
        <v>0</v>
      </c>
      <c r="AE27" s="662">
        <f t="shared" si="47"/>
        <v>0</v>
      </c>
      <c r="AF27" s="704">
        <f t="shared" si="47"/>
        <v>0</v>
      </c>
      <c r="AG27" s="662">
        <f t="shared" si="47"/>
        <v>0</v>
      </c>
      <c r="AH27" s="705">
        <f t="shared" si="47"/>
        <v>0</v>
      </c>
      <c r="AI27" s="706">
        <f t="shared" si="47"/>
        <v>0</v>
      </c>
      <c r="AJ27" s="662">
        <f t="shared" si="47"/>
        <v>0</v>
      </c>
      <c r="AK27" s="690">
        <f t="shared" si="47"/>
        <v>0</v>
      </c>
      <c r="AL27" s="662">
        <f t="shared" si="47"/>
        <v>0</v>
      </c>
      <c r="AM27" s="662">
        <f t="shared" si="47"/>
        <v>0</v>
      </c>
      <c r="AN27" s="704">
        <f t="shared" si="47"/>
        <v>0</v>
      </c>
      <c r="AO27" s="662">
        <f t="shared" si="47"/>
        <v>0</v>
      </c>
      <c r="AP27" s="705">
        <f t="shared" si="47"/>
        <v>0</v>
      </c>
      <c r="AQ27" s="706">
        <f t="shared" si="47"/>
        <v>0</v>
      </c>
      <c r="AR27" s="662">
        <f t="shared" si="47"/>
        <v>0</v>
      </c>
      <c r="AS27" s="690">
        <f t="shared" si="47"/>
        <v>0</v>
      </c>
      <c r="AT27" s="662">
        <f t="shared" si="47"/>
        <v>0</v>
      </c>
      <c r="AU27" s="662">
        <f t="shared" ref="AU27:BZ27" si="48">IF(AND(AU12&gt;=$H$27,AU12&lt;$I$27),"*",0)</f>
        <v>0</v>
      </c>
      <c r="AV27" s="704">
        <f t="shared" si="48"/>
        <v>0</v>
      </c>
      <c r="AW27" s="662">
        <f t="shared" si="48"/>
        <v>0</v>
      </c>
      <c r="AX27" s="705">
        <f t="shared" si="48"/>
        <v>0</v>
      </c>
      <c r="AY27" s="706">
        <f t="shared" si="48"/>
        <v>0</v>
      </c>
      <c r="AZ27" s="662">
        <f t="shared" si="48"/>
        <v>0</v>
      </c>
      <c r="BA27" s="690">
        <f t="shared" si="48"/>
        <v>0</v>
      </c>
      <c r="BB27" s="662">
        <f t="shared" si="48"/>
        <v>0</v>
      </c>
      <c r="BC27" s="662">
        <f t="shared" si="48"/>
        <v>0</v>
      </c>
      <c r="BD27" s="704">
        <f t="shared" si="48"/>
        <v>0</v>
      </c>
      <c r="BE27" s="662">
        <f t="shared" si="48"/>
        <v>0</v>
      </c>
      <c r="BF27" s="705">
        <f t="shared" si="48"/>
        <v>0</v>
      </c>
      <c r="BG27" s="706">
        <f t="shared" si="48"/>
        <v>0</v>
      </c>
      <c r="BH27" s="662">
        <f t="shared" si="48"/>
        <v>0</v>
      </c>
      <c r="BI27" s="690">
        <f t="shared" si="48"/>
        <v>0</v>
      </c>
      <c r="BJ27" s="662">
        <f t="shared" si="48"/>
        <v>0</v>
      </c>
      <c r="BK27" s="662">
        <f t="shared" si="48"/>
        <v>0</v>
      </c>
      <c r="BL27" s="704">
        <f t="shared" si="48"/>
        <v>0</v>
      </c>
      <c r="BM27" s="662">
        <f t="shared" si="48"/>
        <v>0</v>
      </c>
      <c r="BN27" s="705">
        <f t="shared" si="48"/>
        <v>0</v>
      </c>
      <c r="BO27" s="706">
        <f t="shared" si="48"/>
        <v>0</v>
      </c>
      <c r="BP27" s="662">
        <f t="shared" si="48"/>
        <v>0</v>
      </c>
      <c r="BQ27" s="690">
        <f t="shared" si="48"/>
        <v>0</v>
      </c>
      <c r="BR27" s="662">
        <f t="shared" si="48"/>
        <v>0</v>
      </c>
      <c r="BS27" s="662">
        <f t="shared" si="48"/>
        <v>0</v>
      </c>
      <c r="BT27" s="704">
        <f t="shared" si="48"/>
        <v>0</v>
      </c>
      <c r="BU27" s="662">
        <f t="shared" si="48"/>
        <v>0</v>
      </c>
      <c r="BV27" s="705">
        <f t="shared" si="48"/>
        <v>0</v>
      </c>
      <c r="BW27" s="706">
        <f t="shared" si="48"/>
        <v>0</v>
      </c>
      <c r="BX27" s="662">
        <f t="shared" si="48"/>
        <v>0</v>
      </c>
      <c r="BY27" s="690">
        <f t="shared" si="48"/>
        <v>0</v>
      </c>
      <c r="BZ27" s="662">
        <f t="shared" si="48"/>
        <v>0</v>
      </c>
      <c r="CA27" s="662">
        <f t="shared" ref="CA27:CK27" si="49">IF(AND(CA12&gt;=$H$27,CA12&lt;$I$27),"*",0)</f>
        <v>0</v>
      </c>
      <c r="CB27" s="704">
        <f t="shared" si="49"/>
        <v>0</v>
      </c>
      <c r="CC27" s="662">
        <f t="shared" si="49"/>
        <v>0</v>
      </c>
      <c r="CD27" s="511">
        <f t="shared" si="49"/>
        <v>0</v>
      </c>
      <c r="CE27" s="512">
        <f t="shared" si="49"/>
        <v>0</v>
      </c>
      <c r="CF27" s="509">
        <f t="shared" si="49"/>
        <v>0</v>
      </c>
      <c r="CG27" s="513">
        <f t="shared" si="49"/>
        <v>0</v>
      </c>
      <c r="CH27" s="509">
        <f t="shared" si="49"/>
        <v>0</v>
      </c>
      <c r="CI27" s="509">
        <f t="shared" si="49"/>
        <v>0</v>
      </c>
      <c r="CJ27" s="510">
        <f t="shared" si="49"/>
        <v>0</v>
      </c>
      <c r="CK27" s="509">
        <f t="shared" si="49"/>
        <v>0</v>
      </c>
      <c r="CL27" s="1128">
        <f t="shared" si="4"/>
        <v>0</v>
      </c>
      <c r="CM27" s="1129"/>
      <c r="CN27" s="1123">
        <f>IF(CL27=0,0,LOOKUP(CL27,ﾃﾞｰﾀ入力!$AR$13:'ﾃﾞｰﾀ入力'!$AR$34,ﾃﾞｰﾀ入力!$AS$13:'ﾃﾞｰﾀ入力'!$AS$34))</f>
        <v>0</v>
      </c>
      <c r="CO27" s="1123"/>
      <c r="CP27" s="294">
        <f t="shared" si="5"/>
        <v>0</v>
      </c>
      <c r="CQ27" s="294">
        <f t="shared" si="6"/>
        <v>0</v>
      </c>
      <c r="CR27" s="279">
        <f t="shared" si="7"/>
        <v>0</v>
      </c>
      <c r="CS27" s="295">
        <f t="shared" si="8"/>
        <v>0</v>
      </c>
      <c r="CT27" s="296">
        <f>IF(F27=0,0,LOOKUP(F27,ﾃﾞｰﾀ入力!$C$3:'ﾃﾞｰﾀ入力'!$C$52,ﾃﾞｰﾀ入力!$E$3:'ﾃﾞｰﾀ入力'!$E$51))</f>
        <v>0</v>
      </c>
      <c r="CU27" s="297">
        <f t="shared" si="13"/>
        <v>0</v>
      </c>
      <c r="CW27" s="69"/>
      <c r="CX27" s="69"/>
      <c r="CY27" s="69"/>
      <c r="CZ27" s="64"/>
      <c r="DA27" s="64"/>
      <c r="DB27" s="64"/>
    </row>
    <row r="28" spans="1:106" ht="22.5" customHeight="1">
      <c r="A28" s="219">
        <f t="shared" si="9"/>
        <v>15</v>
      </c>
      <c r="B28" s="269" t="str">
        <f>ｼﾌﾄ原本!C19</f>
        <v>W.M</v>
      </c>
      <c r="C28" s="270"/>
      <c r="D28" s="296">
        <f ca="1">IF(COUNTIF($F$14:$F$30,14),VLOOKUP(14,$F$14:$CS$30,92,FALSE),0)</f>
        <v>8888.5</v>
      </c>
      <c r="E28" s="411">
        <f ca="1">IF(COUNTIF($F$14:$F$30,14),VLOOKUP(14,$F$14:$CU$30,94,FALSE),0)</f>
        <v>0</v>
      </c>
      <c r="F28" s="283"/>
      <c r="G28" s="284">
        <f>IF(F28=0,0,LOOKUP(F28,ﾃﾞｰﾀ入力!$C$3:'ﾃﾞｰﾀ入力'!$C$51,ﾃﾞｰﾀ入力!$D$3:'ﾃﾞｰﾀ入力'!$D$50))</f>
        <v>0</v>
      </c>
      <c r="H28" s="298"/>
      <c r="I28" s="299"/>
      <c r="J28" s="719">
        <f t="shared" ref="J28:AO28" si="50">IF(AND(J$12&gt;=$H$28,J$12&lt;$I$28),"*",0)</f>
        <v>0</v>
      </c>
      <c r="K28" s="694">
        <f t="shared" si="50"/>
        <v>0</v>
      </c>
      <c r="L28" s="702">
        <f t="shared" si="50"/>
        <v>0</v>
      </c>
      <c r="M28" s="703">
        <f t="shared" si="50"/>
        <v>0</v>
      </c>
      <c r="N28" s="662">
        <f t="shared" si="50"/>
        <v>0</v>
      </c>
      <c r="O28" s="662">
        <f t="shared" si="50"/>
        <v>0</v>
      </c>
      <c r="P28" s="704">
        <f t="shared" si="50"/>
        <v>0</v>
      </c>
      <c r="Q28" s="662">
        <f t="shared" si="50"/>
        <v>0</v>
      </c>
      <c r="R28" s="705">
        <f t="shared" si="50"/>
        <v>0</v>
      </c>
      <c r="S28" s="706">
        <f t="shared" si="50"/>
        <v>0</v>
      </c>
      <c r="T28" s="662">
        <f t="shared" si="50"/>
        <v>0</v>
      </c>
      <c r="U28" s="690">
        <f t="shared" si="50"/>
        <v>0</v>
      </c>
      <c r="V28" s="662">
        <f t="shared" si="50"/>
        <v>0</v>
      </c>
      <c r="W28" s="662">
        <f t="shared" si="50"/>
        <v>0</v>
      </c>
      <c r="X28" s="704">
        <f t="shared" si="50"/>
        <v>0</v>
      </c>
      <c r="Y28" s="662">
        <f t="shared" si="50"/>
        <v>0</v>
      </c>
      <c r="Z28" s="705">
        <f t="shared" si="50"/>
        <v>0</v>
      </c>
      <c r="AA28" s="706">
        <f t="shared" si="50"/>
        <v>0</v>
      </c>
      <c r="AB28" s="662">
        <f t="shared" si="50"/>
        <v>0</v>
      </c>
      <c r="AC28" s="690">
        <f t="shared" si="50"/>
        <v>0</v>
      </c>
      <c r="AD28" s="662">
        <f t="shared" si="50"/>
        <v>0</v>
      </c>
      <c r="AE28" s="662">
        <f t="shared" si="50"/>
        <v>0</v>
      </c>
      <c r="AF28" s="704">
        <f t="shared" si="50"/>
        <v>0</v>
      </c>
      <c r="AG28" s="662">
        <f t="shared" si="50"/>
        <v>0</v>
      </c>
      <c r="AH28" s="705">
        <f t="shared" si="50"/>
        <v>0</v>
      </c>
      <c r="AI28" s="706">
        <f t="shared" si="50"/>
        <v>0</v>
      </c>
      <c r="AJ28" s="662">
        <f t="shared" si="50"/>
        <v>0</v>
      </c>
      <c r="AK28" s="690">
        <f t="shared" si="50"/>
        <v>0</v>
      </c>
      <c r="AL28" s="662">
        <f t="shared" si="50"/>
        <v>0</v>
      </c>
      <c r="AM28" s="662">
        <f t="shared" si="50"/>
        <v>0</v>
      </c>
      <c r="AN28" s="704">
        <f t="shared" si="50"/>
        <v>0</v>
      </c>
      <c r="AO28" s="662">
        <f t="shared" si="50"/>
        <v>0</v>
      </c>
      <c r="AP28" s="705">
        <f t="shared" ref="AP28:BU28" si="51">IF(AND(AP$12&gt;=$H$28,AP$12&lt;$I$28),"*",0)</f>
        <v>0</v>
      </c>
      <c r="AQ28" s="706">
        <f t="shared" si="51"/>
        <v>0</v>
      </c>
      <c r="AR28" s="662">
        <f t="shared" si="51"/>
        <v>0</v>
      </c>
      <c r="AS28" s="690">
        <f t="shared" si="51"/>
        <v>0</v>
      </c>
      <c r="AT28" s="662">
        <f t="shared" si="51"/>
        <v>0</v>
      </c>
      <c r="AU28" s="662">
        <f t="shared" si="51"/>
        <v>0</v>
      </c>
      <c r="AV28" s="704">
        <f t="shared" si="51"/>
        <v>0</v>
      </c>
      <c r="AW28" s="662">
        <f t="shared" si="51"/>
        <v>0</v>
      </c>
      <c r="AX28" s="705">
        <f t="shared" si="51"/>
        <v>0</v>
      </c>
      <c r="AY28" s="706">
        <f t="shared" si="51"/>
        <v>0</v>
      </c>
      <c r="AZ28" s="662">
        <f t="shared" si="51"/>
        <v>0</v>
      </c>
      <c r="BA28" s="690">
        <f t="shared" si="51"/>
        <v>0</v>
      </c>
      <c r="BB28" s="662">
        <f t="shared" si="51"/>
        <v>0</v>
      </c>
      <c r="BC28" s="662">
        <f t="shared" si="51"/>
        <v>0</v>
      </c>
      <c r="BD28" s="704">
        <f t="shared" si="51"/>
        <v>0</v>
      </c>
      <c r="BE28" s="662">
        <f t="shared" si="51"/>
        <v>0</v>
      </c>
      <c r="BF28" s="705">
        <f t="shared" si="51"/>
        <v>0</v>
      </c>
      <c r="BG28" s="706">
        <f t="shared" si="51"/>
        <v>0</v>
      </c>
      <c r="BH28" s="662">
        <f t="shared" si="51"/>
        <v>0</v>
      </c>
      <c r="BI28" s="690">
        <f t="shared" si="51"/>
        <v>0</v>
      </c>
      <c r="BJ28" s="662">
        <f t="shared" si="51"/>
        <v>0</v>
      </c>
      <c r="BK28" s="662">
        <f t="shared" si="51"/>
        <v>0</v>
      </c>
      <c r="BL28" s="704">
        <f t="shared" si="51"/>
        <v>0</v>
      </c>
      <c r="BM28" s="662">
        <f t="shared" si="51"/>
        <v>0</v>
      </c>
      <c r="BN28" s="705">
        <f t="shared" si="51"/>
        <v>0</v>
      </c>
      <c r="BO28" s="706">
        <f t="shared" si="51"/>
        <v>0</v>
      </c>
      <c r="BP28" s="662">
        <f t="shared" si="51"/>
        <v>0</v>
      </c>
      <c r="BQ28" s="690">
        <f t="shared" si="51"/>
        <v>0</v>
      </c>
      <c r="BR28" s="662">
        <f t="shared" si="51"/>
        <v>0</v>
      </c>
      <c r="BS28" s="662">
        <f t="shared" si="51"/>
        <v>0</v>
      </c>
      <c r="BT28" s="704">
        <f t="shared" si="51"/>
        <v>0</v>
      </c>
      <c r="BU28" s="662">
        <f t="shared" si="51"/>
        <v>0</v>
      </c>
      <c r="BV28" s="705">
        <f t="shared" ref="BV28:CK28" si="52">IF(AND(BV$12&gt;=$H$28,BV$12&lt;$I$28),"*",0)</f>
        <v>0</v>
      </c>
      <c r="BW28" s="706">
        <f t="shared" si="52"/>
        <v>0</v>
      </c>
      <c r="BX28" s="662">
        <f t="shared" si="52"/>
        <v>0</v>
      </c>
      <c r="BY28" s="690">
        <f t="shared" si="52"/>
        <v>0</v>
      </c>
      <c r="BZ28" s="662">
        <f t="shared" si="52"/>
        <v>0</v>
      </c>
      <c r="CA28" s="662">
        <f t="shared" si="52"/>
        <v>0</v>
      </c>
      <c r="CB28" s="704">
        <f t="shared" si="52"/>
        <v>0</v>
      </c>
      <c r="CC28" s="662">
        <f t="shared" si="52"/>
        <v>0</v>
      </c>
      <c r="CD28" s="511">
        <f t="shared" si="52"/>
        <v>0</v>
      </c>
      <c r="CE28" s="512">
        <f t="shared" si="52"/>
        <v>0</v>
      </c>
      <c r="CF28" s="509">
        <f t="shared" si="52"/>
        <v>0</v>
      </c>
      <c r="CG28" s="513">
        <f t="shared" si="52"/>
        <v>0</v>
      </c>
      <c r="CH28" s="509">
        <f t="shared" si="52"/>
        <v>0</v>
      </c>
      <c r="CI28" s="509">
        <f t="shared" si="52"/>
        <v>0</v>
      </c>
      <c r="CJ28" s="510">
        <f t="shared" si="52"/>
        <v>0</v>
      </c>
      <c r="CK28" s="509">
        <f t="shared" si="52"/>
        <v>0</v>
      </c>
      <c r="CL28" s="1128">
        <f t="shared" si="4"/>
        <v>0</v>
      </c>
      <c r="CM28" s="1129"/>
      <c r="CN28" s="1123">
        <f>IF(CL28=0,0,LOOKUP(CL28,ﾃﾞｰﾀ入力!$AR$13:'ﾃﾞｰﾀ入力'!$AR$34,ﾃﾞｰﾀ入力!$AS$13:'ﾃﾞｰﾀ入力'!$AS$34))</f>
        <v>0</v>
      </c>
      <c r="CO28" s="1123"/>
      <c r="CP28" s="294">
        <f t="shared" si="5"/>
        <v>0</v>
      </c>
      <c r="CQ28" s="294">
        <f t="shared" si="6"/>
        <v>0</v>
      </c>
      <c r="CR28" s="279">
        <f t="shared" si="7"/>
        <v>0</v>
      </c>
      <c r="CS28" s="295">
        <f t="shared" si="8"/>
        <v>0</v>
      </c>
      <c r="CT28" s="296">
        <f>IF(F28=0,0,LOOKUP(F28,ﾃﾞｰﾀ入力!$C$3:'ﾃﾞｰﾀ入力'!$C$52,ﾃﾞｰﾀ入力!$E$3:'ﾃﾞｰﾀ入力'!$E$51))</f>
        <v>0</v>
      </c>
      <c r="CU28" s="297">
        <f t="shared" si="13"/>
        <v>0</v>
      </c>
      <c r="CW28" s="69"/>
      <c r="CX28" s="69"/>
      <c r="CY28" s="69"/>
      <c r="CZ28" s="64"/>
      <c r="DA28" s="64"/>
      <c r="DB28" s="64"/>
    </row>
    <row r="29" spans="1:106" ht="22.5" customHeight="1">
      <c r="A29" s="219">
        <f t="shared" si="9"/>
        <v>16</v>
      </c>
      <c r="B29" s="269" t="str">
        <f>ｼﾌﾄ原本!C20</f>
        <v>Y.Y</v>
      </c>
      <c r="C29" s="270"/>
      <c r="D29" s="296">
        <f ca="1">IF(COUNTIF($F$14:$F$30,14),VLOOKUP(14,$F$14:$CS$30,92,FALSE),0)</f>
        <v>8888.5</v>
      </c>
      <c r="E29" s="411">
        <f ca="1">IF(COUNTIF($F$14:$F$30,14),VLOOKUP(14,$F$14:$CU$30,94,FALSE),0)</f>
        <v>0</v>
      </c>
      <c r="F29" s="283"/>
      <c r="G29" s="284">
        <f>IF(F29=0,0,LOOKUP(F29,ﾃﾞｰﾀ入力!$C$3:'ﾃﾞｰﾀ入力'!$C$51,ﾃﾞｰﾀ入力!$D$3:'ﾃﾞｰﾀ入力'!$D$50))</f>
        <v>0</v>
      </c>
      <c r="H29" s="298"/>
      <c r="I29" s="299"/>
      <c r="J29" s="498">
        <f t="shared" ref="J29:AO29" si="53">IF(AND(J$12&gt;=$H$29,J$12&lt;$I$29),"*",0)</f>
        <v>0</v>
      </c>
      <c r="K29" s="499">
        <f t="shared" si="53"/>
        <v>0</v>
      </c>
      <c r="L29" s="507">
        <f t="shared" si="53"/>
        <v>0</v>
      </c>
      <c r="M29" s="508">
        <f t="shared" si="53"/>
        <v>0</v>
      </c>
      <c r="N29" s="509">
        <f t="shared" si="53"/>
        <v>0</v>
      </c>
      <c r="O29" s="509">
        <f t="shared" si="53"/>
        <v>0</v>
      </c>
      <c r="P29" s="510">
        <f t="shared" si="53"/>
        <v>0</v>
      </c>
      <c r="Q29" s="509">
        <f t="shared" si="53"/>
        <v>0</v>
      </c>
      <c r="R29" s="511">
        <f t="shared" si="53"/>
        <v>0</v>
      </c>
      <c r="S29" s="512">
        <f t="shared" si="53"/>
        <v>0</v>
      </c>
      <c r="T29" s="509">
        <f t="shared" si="53"/>
        <v>0</v>
      </c>
      <c r="U29" s="513">
        <f t="shared" si="53"/>
        <v>0</v>
      </c>
      <c r="V29" s="509">
        <f t="shared" si="53"/>
        <v>0</v>
      </c>
      <c r="W29" s="509">
        <f t="shared" si="53"/>
        <v>0</v>
      </c>
      <c r="X29" s="510">
        <f t="shared" si="53"/>
        <v>0</v>
      </c>
      <c r="Y29" s="509">
        <f t="shared" si="53"/>
        <v>0</v>
      </c>
      <c r="Z29" s="511">
        <f t="shared" si="53"/>
        <v>0</v>
      </c>
      <c r="AA29" s="512">
        <f t="shared" si="53"/>
        <v>0</v>
      </c>
      <c r="AB29" s="509">
        <f t="shared" si="53"/>
        <v>0</v>
      </c>
      <c r="AC29" s="513">
        <f t="shared" si="53"/>
        <v>0</v>
      </c>
      <c r="AD29" s="509">
        <f t="shared" si="53"/>
        <v>0</v>
      </c>
      <c r="AE29" s="509">
        <f t="shared" si="53"/>
        <v>0</v>
      </c>
      <c r="AF29" s="510">
        <f t="shared" si="53"/>
        <v>0</v>
      </c>
      <c r="AG29" s="509">
        <f t="shared" si="53"/>
        <v>0</v>
      </c>
      <c r="AH29" s="511">
        <f t="shared" si="53"/>
        <v>0</v>
      </c>
      <c r="AI29" s="512">
        <f t="shared" si="53"/>
        <v>0</v>
      </c>
      <c r="AJ29" s="509">
        <f t="shared" si="53"/>
        <v>0</v>
      </c>
      <c r="AK29" s="513">
        <f t="shared" si="53"/>
        <v>0</v>
      </c>
      <c r="AL29" s="509">
        <f t="shared" si="53"/>
        <v>0</v>
      </c>
      <c r="AM29" s="509">
        <f t="shared" si="53"/>
        <v>0</v>
      </c>
      <c r="AN29" s="510">
        <f t="shared" si="53"/>
        <v>0</v>
      </c>
      <c r="AO29" s="509">
        <f t="shared" si="53"/>
        <v>0</v>
      </c>
      <c r="AP29" s="511">
        <f t="shared" ref="AP29:BU29" si="54">IF(AND(AP$12&gt;=$H$29,AP$12&lt;$I$29),"*",0)</f>
        <v>0</v>
      </c>
      <c r="AQ29" s="512">
        <f t="shared" si="54"/>
        <v>0</v>
      </c>
      <c r="AR29" s="509">
        <f t="shared" si="54"/>
        <v>0</v>
      </c>
      <c r="AS29" s="513">
        <f t="shared" si="54"/>
        <v>0</v>
      </c>
      <c r="AT29" s="509">
        <f t="shared" si="54"/>
        <v>0</v>
      </c>
      <c r="AU29" s="509">
        <f t="shared" si="54"/>
        <v>0</v>
      </c>
      <c r="AV29" s="510">
        <f t="shared" si="54"/>
        <v>0</v>
      </c>
      <c r="AW29" s="509">
        <f t="shared" si="54"/>
        <v>0</v>
      </c>
      <c r="AX29" s="511">
        <f t="shared" si="54"/>
        <v>0</v>
      </c>
      <c r="AY29" s="512">
        <f t="shared" si="54"/>
        <v>0</v>
      </c>
      <c r="AZ29" s="509">
        <f t="shared" si="54"/>
        <v>0</v>
      </c>
      <c r="BA29" s="513">
        <f t="shared" si="54"/>
        <v>0</v>
      </c>
      <c r="BB29" s="509">
        <f t="shared" si="54"/>
        <v>0</v>
      </c>
      <c r="BC29" s="509">
        <f t="shared" si="54"/>
        <v>0</v>
      </c>
      <c r="BD29" s="510">
        <f t="shared" si="54"/>
        <v>0</v>
      </c>
      <c r="BE29" s="509">
        <f t="shared" si="54"/>
        <v>0</v>
      </c>
      <c r="BF29" s="511">
        <f t="shared" si="54"/>
        <v>0</v>
      </c>
      <c r="BG29" s="512">
        <f t="shared" si="54"/>
        <v>0</v>
      </c>
      <c r="BH29" s="509">
        <f t="shared" si="54"/>
        <v>0</v>
      </c>
      <c r="BI29" s="513">
        <f t="shared" si="54"/>
        <v>0</v>
      </c>
      <c r="BJ29" s="509">
        <f t="shared" si="54"/>
        <v>0</v>
      </c>
      <c r="BK29" s="509">
        <f t="shared" si="54"/>
        <v>0</v>
      </c>
      <c r="BL29" s="510">
        <f t="shared" si="54"/>
        <v>0</v>
      </c>
      <c r="BM29" s="509">
        <f t="shared" si="54"/>
        <v>0</v>
      </c>
      <c r="BN29" s="511">
        <f t="shared" si="54"/>
        <v>0</v>
      </c>
      <c r="BO29" s="512">
        <f t="shared" si="54"/>
        <v>0</v>
      </c>
      <c r="BP29" s="509">
        <f t="shared" si="54"/>
        <v>0</v>
      </c>
      <c r="BQ29" s="513">
        <f t="shared" si="54"/>
        <v>0</v>
      </c>
      <c r="BR29" s="509">
        <f t="shared" si="54"/>
        <v>0</v>
      </c>
      <c r="BS29" s="509">
        <f t="shared" si="54"/>
        <v>0</v>
      </c>
      <c r="BT29" s="510">
        <f t="shared" si="54"/>
        <v>0</v>
      </c>
      <c r="BU29" s="509">
        <f t="shared" si="54"/>
        <v>0</v>
      </c>
      <c r="BV29" s="511">
        <f t="shared" ref="BV29:CK29" si="55">IF(AND(BV$12&gt;=$H$29,BV$12&lt;$I$29),"*",0)</f>
        <v>0</v>
      </c>
      <c r="BW29" s="512">
        <f t="shared" si="55"/>
        <v>0</v>
      </c>
      <c r="BX29" s="509">
        <f t="shared" si="55"/>
        <v>0</v>
      </c>
      <c r="BY29" s="513">
        <f t="shared" si="55"/>
        <v>0</v>
      </c>
      <c r="BZ29" s="509">
        <f t="shared" si="55"/>
        <v>0</v>
      </c>
      <c r="CA29" s="509">
        <f t="shared" si="55"/>
        <v>0</v>
      </c>
      <c r="CB29" s="510">
        <f t="shared" si="55"/>
        <v>0</v>
      </c>
      <c r="CC29" s="509">
        <f t="shared" si="55"/>
        <v>0</v>
      </c>
      <c r="CD29" s="511">
        <f t="shared" si="55"/>
        <v>0</v>
      </c>
      <c r="CE29" s="512">
        <f t="shared" si="55"/>
        <v>0</v>
      </c>
      <c r="CF29" s="509">
        <f t="shared" si="55"/>
        <v>0</v>
      </c>
      <c r="CG29" s="513">
        <f t="shared" si="55"/>
        <v>0</v>
      </c>
      <c r="CH29" s="509">
        <f t="shared" si="55"/>
        <v>0</v>
      </c>
      <c r="CI29" s="509">
        <f t="shared" si="55"/>
        <v>0</v>
      </c>
      <c r="CJ29" s="510">
        <f t="shared" si="55"/>
        <v>0</v>
      </c>
      <c r="CK29" s="509">
        <f t="shared" si="55"/>
        <v>0</v>
      </c>
      <c r="CL29" s="1128">
        <f t="shared" si="4"/>
        <v>0</v>
      </c>
      <c r="CM29" s="1129"/>
      <c r="CN29" s="1123">
        <f>IF(CL29=0,0,LOOKUP(CL29,ﾃﾞｰﾀ入力!$AR$13:'ﾃﾞｰﾀ入力'!$AR$34,ﾃﾞｰﾀ入力!$AS$13:'ﾃﾞｰﾀ入力'!$AS$34))</f>
        <v>0</v>
      </c>
      <c r="CO29" s="1123"/>
      <c r="CP29" s="294">
        <f t="shared" si="5"/>
        <v>0</v>
      </c>
      <c r="CQ29" s="294">
        <f t="shared" si="6"/>
        <v>0</v>
      </c>
      <c r="CR29" s="279">
        <f t="shared" si="7"/>
        <v>0</v>
      </c>
      <c r="CS29" s="295">
        <f t="shared" si="8"/>
        <v>0</v>
      </c>
      <c r="CT29" s="296">
        <f>IF(F29=0,0,LOOKUP(F29,ﾃﾞｰﾀ入力!$C$3:'ﾃﾞｰﾀ入力'!$C$52,ﾃﾞｰﾀ入力!$E$3:'ﾃﾞｰﾀ入力'!$E$51))</f>
        <v>0</v>
      </c>
      <c r="CU29" s="297">
        <f t="shared" si="13"/>
        <v>0</v>
      </c>
      <c r="CW29" s="69"/>
      <c r="CX29" s="69"/>
      <c r="CY29" s="69"/>
      <c r="CZ29" s="64"/>
      <c r="DA29" s="64"/>
      <c r="DB29" s="64"/>
    </row>
    <row r="30" spans="1:106" ht="22.5" customHeight="1">
      <c r="A30" s="219">
        <f t="shared" si="9"/>
        <v>17</v>
      </c>
      <c r="B30" s="269" t="str">
        <f>ｼﾌﾄ原本!C21</f>
        <v>S.U</v>
      </c>
      <c r="C30" s="270"/>
      <c r="D30" s="296">
        <f>IF(COUNTIF($F$14:$F$30,15),VLOOKUP(15,$F$14:$CS$30,92,FALSE),0)</f>
        <v>0</v>
      </c>
      <c r="E30" s="411">
        <f>IF(COUNTIF($F$14:$F$30,15),VLOOKUP(15,$F$14:$CU$30,94,FALSE),0)</f>
        <v>0</v>
      </c>
      <c r="F30" s="300"/>
      <c r="G30" s="301">
        <f>IF(F30=0,0,LOOKUP(F30,ﾃﾞｰﾀ入力!$C$3:'ﾃﾞｰﾀ入力'!$C$51,ﾃﾞｰﾀ入力!$D$3:'ﾃﾞｰﾀ入力'!$D$50))</f>
        <v>0</v>
      </c>
      <c r="H30" s="298"/>
      <c r="I30" s="299"/>
      <c r="J30" s="514">
        <f t="shared" ref="J30:AO30" si="56">IF(AND(J12&gt;=$H$30,J12&lt;$I$30),"*",0)</f>
        <v>0</v>
      </c>
      <c r="K30" s="515">
        <f t="shared" si="56"/>
        <v>0</v>
      </c>
      <c r="L30" s="516">
        <f t="shared" si="56"/>
        <v>0</v>
      </c>
      <c r="M30" s="517">
        <f t="shared" si="56"/>
        <v>0</v>
      </c>
      <c r="N30" s="518">
        <f t="shared" si="56"/>
        <v>0</v>
      </c>
      <c r="O30" s="519">
        <f t="shared" si="56"/>
        <v>0</v>
      </c>
      <c r="P30" s="520">
        <f t="shared" si="56"/>
        <v>0</v>
      </c>
      <c r="Q30" s="519">
        <f t="shared" si="56"/>
        <v>0</v>
      </c>
      <c r="R30" s="521">
        <f t="shared" si="56"/>
        <v>0</v>
      </c>
      <c r="S30" s="522">
        <f t="shared" si="56"/>
        <v>0</v>
      </c>
      <c r="T30" s="519">
        <f t="shared" si="56"/>
        <v>0</v>
      </c>
      <c r="U30" s="523">
        <f t="shared" si="56"/>
        <v>0</v>
      </c>
      <c r="V30" s="519">
        <f t="shared" si="56"/>
        <v>0</v>
      </c>
      <c r="W30" s="519">
        <f t="shared" si="56"/>
        <v>0</v>
      </c>
      <c r="X30" s="520">
        <f t="shared" si="56"/>
        <v>0</v>
      </c>
      <c r="Y30" s="519">
        <f t="shared" si="56"/>
        <v>0</v>
      </c>
      <c r="Z30" s="521">
        <f t="shared" si="56"/>
        <v>0</v>
      </c>
      <c r="AA30" s="522">
        <f t="shared" si="56"/>
        <v>0</v>
      </c>
      <c r="AB30" s="519">
        <f t="shared" si="56"/>
        <v>0</v>
      </c>
      <c r="AC30" s="523">
        <f t="shared" si="56"/>
        <v>0</v>
      </c>
      <c r="AD30" s="519">
        <f t="shared" si="56"/>
        <v>0</v>
      </c>
      <c r="AE30" s="519">
        <f t="shared" si="56"/>
        <v>0</v>
      </c>
      <c r="AF30" s="520">
        <f t="shared" si="56"/>
        <v>0</v>
      </c>
      <c r="AG30" s="519">
        <f t="shared" si="56"/>
        <v>0</v>
      </c>
      <c r="AH30" s="521">
        <f t="shared" si="56"/>
        <v>0</v>
      </c>
      <c r="AI30" s="522">
        <f t="shared" si="56"/>
        <v>0</v>
      </c>
      <c r="AJ30" s="519">
        <f t="shared" si="56"/>
        <v>0</v>
      </c>
      <c r="AK30" s="523">
        <f t="shared" si="56"/>
        <v>0</v>
      </c>
      <c r="AL30" s="519">
        <f t="shared" si="56"/>
        <v>0</v>
      </c>
      <c r="AM30" s="519">
        <f t="shared" si="56"/>
        <v>0</v>
      </c>
      <c r="AN30" s="520">
        <f t="shared" si="56"/>
        <v>0</v>
      </c>
      <c r="AO30" s="519">
        <f t="shared" si="56"/>
        <v>0</v>
      </c>
      <c r="AP30" s="521">
        <f t="shared" ref="AP30:BU30" si="57">IF(AND(AP12&gt;=$H$30,AP12&lt;$I$30),"*",0)</f>
        <v>0</v>
      </c>
      <c r="AQ30" s="522">
        <f t="shared" si="57"/>
        <v>0</v>
      </c>
      <c r="AR30" s="519">
        <f t="shared" si="57"/>
        <v>0</v>
      </c>
      <c r="AS30" s="523">
        <f t="shared" si="57"/>
        <v>0</v>
      </c>
      <c r="AT30" s="519">
        <f t="shared" si="57"/>
        <v>0</v>
      </c>
      <c r="AU30" s="519">
        <f t="shared" si="57"/>
        <v>0</v>
      </c>
      <c r="AV30" s="520">
        <f t="shared" si="57"/>
        <v>0</v>
      </c>
      <c r="AW30" s="519">
        <f t="shared" si="57"/>
        <v>0</v>
      </c>
      <c r="AX30" s="521">
        <f t="shared" si="57"/>
        <v>0</v>
      </c>
      <c r="AY30" s="522">
        <f t="shared" si="57"/>
        <v>0</v>
      </c>
      <c r="AZ30" s="519">
        <f t="shared" si="57"/>
        <v>0</v>
      </c>
      <c r="BA30" s="523">
        <f t="shared" si="57"/>
        <v>0</v>
      </c>
      <c r="BB30" s="519">
        <f t="shared" si="57"/>
        <v>0</v>
      </c>
      <c r="BC30" s="519">
        <f t="shared" si="57"/>
        <v>0</v>
      </c>
      <c r="BD30" s="520">
        <f t="shared" si="57"/>
        <v>0</v>
      </c>
      <c r="BE30" s="519">
        <f t="shared" si="57"/>
        <v>0</v>
      </c>
      <c r="BF30" s="521">
        <f t="shared" si="57"/>
        <v>0</v>
      </c>
      <c r="BG30" s="522">
        <f t="shared" si="57"/>
        <v>0</v>
      </c>
      <c r="BH30" s="519">
        <f t="shared" si="57"/>
        <v>0</v>
      </c>
      <c r="BI30" s="523">
        <f t="shared" si="57"/>
        <v>0</v>
      </c>
      <c r="BJ30" s="519">
        <f t="shared" si="57"/>
        <v>0</v>
      </c>
      <c r="BK30" s="519">
        <f t="shared" si="57"/>
        <v>0</v>
      </c>
      <c r="BL30" s="520">
        <f t="shared" si="57"/>
        <v>0</v>
      </c>
      <c r="BM30" s="519">
        <f t="shared" si="57"/>
        <v>0</v>
      </c>
      <c r="BN30" s="521">
        <f t="shared" si="57"/>
        <v>0</v>
      </c>
      <c r="BO30" s="522">
        <f t="shared" si="57"/>
        <v>0</v>
      </c>
      <c r="BP30" s="519">
        <f t="shared" si="57"/>
        <v>0</v>
      </c>
      <c r="BQ30" s="523">
        <f t="shared" si="57"/>
        <v>0</v>
      </c>
      <c r="BR30" s="519">
        <f t="shared" si="57"/>
        <v>0</v>
      </c>
      <c r="BS30" s="519">
        <f t="shared" si="57"/>
        <v>0</v>
      </c>
      <c r="BT30" s="520">
        <f t="shared" si="57"/>
        <v>0</v>
      </c>
      <c r="BU30" s="519">
        <f t="shared" si="57"/>
        <v>0</v>
      </c>
      <c r="BV30" s="521">
        <f t="shared" ref="BV30:CK30" si="58">IF(AND(BV12&gt;=$H$30,BV12&lt;$I$30),"*",0)</f>
        <v>0</v>
      </c>
      <c r="BW30" s="522">
        <f t="shared" si="58"/>
        <v>0</v>
      </c>
      <c r="BX30" s="519">
        <f t="shared" si="58"/>
        <v>0</v>
      </c>
      <c r="BY30" s="523">
        <f t="shared" si="58"/>
        <v>0</v>
      </c>
      <c r="BZ30" s="519">
        <f t="shared" si="58"/>
        <v>0</v>
      </c>
      <c r="CA30" s="519">
        <f t="shared" si="58"/>
        <v>0</v>
      </c>
      <c r="CB30" s="520">
        <f t="shared" si="58"/>
        <v>0</v>
      </c>
      <c r="CC30" s="519">
        <f t="shared" si="58"/>
        <v>0</v>
      </c>
      <c r="CD30" s="521">
        <f t="shared" si="58"/>
        <v>0</v>
      </c>
      <c r="CE30" s="522">
        <f t="shared" si="58"/>
        <v>0</v>
      </c>
      <c r="CF30" s="519">
        <f t="shared" si="58"/>
        <v>0</v>
      </c>
      <c r="CG30" s="523">
        <f t="shared" si="58"/>
        <v>0</v>
      </c>
      <c r="CH30" s="519">
        <f t="shared" si="58"/>
        <v>0</v>
      </c>
      <c r="CI30" s="519">
        <f t="shared" si="58"/>
        <v>0</v>
      </c>
      <c r="CJ30" s="520">
        <f t="shared" si="58"/>
        <v>0</v>
      </c>
      <c r="CK30" s="519">
        <f t="shared" si="58"/>
        <v>0</v>
      </c>
      <c r="CL30" s="1393">
        <f t="shared" si="4"/>
        <v>0</v>
      </c>
      <c r="CM30" s="1394"/>
      <c r="CN30" s="1392">
        <f>IF(CL30=0,0,LOOKUP(CL30,ﾃﾞｰﾀ入力!$AR$13:'ﾃﾞｰﾀ入力'!$AR$34,ﾃﾞｰﾀ入力!$AS$13:'ﾃﾞｰﾀ入力'!$AS$34))</f>
        <v>0</v>
      </c>
      <c r="CO30" s="1392"/>
      <c r="CP30" s="307">
        <f t="shared" si="5"/>
        <v>0</v>
      </c>
      <c r="CQ30" s="307">
        <f t="shared" si="6"/>
        <v>0</v>
      </c>
      <c r="CR30" s="279">
        <f t="shared" si="7"/>
        <v>0</v>
      </c>
      <c r="CS30" s="308">
        <f t="shared" si="8"/>
        <v>0</v>
      </c>
      <c r="CT30" s="309">
        <f>IF(F30=0,0,LOOKUP(F30,ﾃﾞｰﾀ入力!$C$3:'ﾃﾞｰﾀ入力'!$C$52,ﾃﾞｰﾀ入力!$E$3:'ﾃﾞｰﾀ入力'!$E$51))</f>
        <v>0</v>
      </c>
      <c r="CU30" s="310">
        <f t="shared" si="13"/>
        <v>0</v>
      </c>
      <c r="CW30" s="69"/>
      <c r="CX30" s="69"/>
      <c r="CY30" s="69"/>
      <c r="CZ30" s="64"/>
      <c r="DA30" s="64"/>
      <c r="DB30" s="64"/>
    </row>
    <row r="31" spans="1:106" ht="22.5" customHeight="1">
      <c r="A31" s="219">
        <f t="shared" si="9"/>
        <v>18</v>
      </c>
      <c r="B31" s="269" t="str">
        <f>ｼﾌﾄ原本!C22</f>
        <v>A.A</v>
      </c>
      <c r="C31" s="270"/>
      <c r="D31" s="296">
        <f>IF(COUNTIF($F$14:$F$30,16),VLOOKUP(16,$F$14:$CS$30,92,FALSE),0)</f>
        <v>0</v>
      </c>
      <c r="E31" s="412">
        <f>IF(COUNTIF($F$14:$F$30,16),VLOOKUP(16,$F$14:$CU$30,94,FALSE),0)</f>
        <v>0</v>
      </c>
      <c r="G31" s="311">
        <f>COUNT(F14:F30)</f>
        <v>9</v>
      </c>
      <c r="H31" s="382" t="s">
        <v>187</v>
      </c>
      <c r="I31" s="383"/>
      <c r="J31" s="1391">
        <f>(68-COUNT(J$14:M$30))/4</f>
        <v>0</v>
      </c>
      <c r="K31" s="1391"/>
      <c r="L31" s="1391"/>
      <c r="M31" s="1391"/>
      <c r="N31" s="1391">
        <f>(68-COUNT(N$14:Q$30))/4</f>
        <v>0</v>
      </c>
      <c r="O31" s="1391"/>
      <c r="P31" s="1391"/>
      <c r="Q31" s="1391"/>
      <c r="R31" s="1391">
        <f>(68-COUNT(R$14:U$30))/4</f>
        <v>0.25</v>
      </c>
      <c r="S31" s="1391"/>
      <c r="T31" s="1391"/>
      <c r="U31" s="1391"/>
      <c r="V31" s="1391">
        <f>(68-COUNT(V$14:Y$30))/4</f>
        <v>3</v>
      </c>
      <c r="W31" s="1391"/>
      <c r="X31" s="1391"/>
      <c r="Y31" s="1391"/>
      <c r="Z31" s="1391">
        <f>(68-COUNT(Z$14:AC$30))/4</f>
        <v>3</v>
      </c>
      <c r="AA31" s="1391"/>
      <c r="AB31" s="1391"/>
      <c r="AC31" s="1391"/>
      <c r="AD31" s="1391">
        <f>(68-COUNT(AD$14:AG$30))/4</f>
        <v>5</v>
      </c>
      <c r="AE31" s="1391"/>
      <c r="AF31" s="1391"/>
      <c r="AG31" s="1391"/>
      <c r="AH31" s="1391">
        <f>(68-COUNT(AH$14:AK$30))/4</f>
        <v>5</v>
      </c>
      <c r="AI31" s="1391"/>
      <c r="AJ31" s="1391"/>
      <c r="AK31" s="1391"/>
      <c r="AL31" s="1391">
        <f>(68-COUNT(AL$14:AO$30))/4</f>
        <v>5</v>
      </c>
      <c r="AM31" s="1391"/>
      <c r="AN31" s="1391"/>
      <c r="AO31" s="1391"/>
      <c r="AP31" s="1391">
        <f>(68-COUNT(AP$14:AS$30))/4</f>
        <v>6</v>
      </c>
      <c r="AQ31" s="1391"/>
      <c r="AR31" s="1391"/>
      <c r="AS31" s="1391"/>
      <c r="AT31" s="1391">
        <f>(68-COUNT(AT$14:AW$30))/4</f>
        <v>6</v>
      </c>
      <c r="AU31" s="1391"/>
      <c r="AV31" s="1391"/>
      <c r="AW31" s="1391"/>
      <c r="AX31" s="1391">
        <f>(68-COUNT(AX$14:BA$30))/4</f>
        <v>6</v>
      </c>
      <c r="AY31" s="1391"/>
      <c r="AZ31" s="1391"/>
      <c r="BA31" s="1391"/>
      <c r="BB31" s="1391">
        <f>(68-COUNT(BB$14:BE$30))/4</f>
        <v>6</v>
      </c>
      <c r="BC31" s="1391"/>
      <c r="BD31" s="1391"/>
      <c r="BE31" s="1391"/>
      <c r="BF31" s="1391">
        <f>(68-COUNT(BF$14:BI$30))/4</f>
        <v>5</v>
      </c>
      <c r="BG31" s="1391"/>
      <c r="BH31" s="1391"/>
      <c r="BI31" s="1391"/>
      <c r="BJ31" s="1391">
        <f>(68-COUNT(BJ$14:BM$30))/4</f>
        <v>4</v>
      </c>
      <c r="BK31" s="1391"/>
      <c r="BL31" s="1391"/>
      <c r="BM31" s="1391"/>
      <c r="BN31" s="1391">
        <f>(68-COUNT(BN$14:BQ$30))/4</f>
        <v>4</v>
      </c>
      <c r="BO31" s="1391"/>
      <c r="BP31" s="1391"/>
      <c r="BQ31" s="1391"/>
      <c r="BR31" s="1391">
        <f>(68-COUNT(BR$14:BU$30))/4</f>
        <v>4</v>
      </c>
      <c r="BS31" s="1391"/>
      <c r="BT31" s="1391"/>
      <c r="BU31" s="1391"/>
      <c r="BV31" s="1391">
        <f>(68-COUNT(BV$14:BY$30))/4</f>
        <v>3.5</v>
      </c>
      <c r="BW31" s="1391"/>
      <c r="BX31" s="1391"/>
      <c r="BY31" s="1391"/>
      <c r="BZ31" s="1391">
        <f>(68-COUNT(BZ$14:CC$30))/4</f>
        <v>2.25</v>
      </c>
      <c r="CA31" s="1391"/>
      <c r="CB31" s="1391"/>
      <c r="CC31" s="1391"/>
      <c r="CD31" s="1391">
        <f>(68-COUNT(CD$14:CG$30))/4</f>
        <v>0</v>
      </c>
      <c r="CE31" s="1391"/>
      <c r="CF31" s="1391"/>
      <c r="CG31" s="1391"/>
      <c r="CH31" s="1391">
        <f>(68-COUNT(CH$14:CK$30))/4</f>
        <v>0</v>
      </c>
      <c r="CI31" s="1391"/>
      <c r="CJ31" s="1391"/>
      <c r="CK31" s="1395"/>
      <c r="CL31" s="1159">
        <f>SUM(CL14:CL30)</f>
        <v>68</v>
      </c>
      <c r="CM31" s="1160"/>
      <c r="CN31" s="1141">
        <f>SUM(CN14:CN30)</f>
        <v>60.5</v>
      </c>
      <c r="CO31" s="1141"/>
      <c r="CP31" s="312">
        <f>SUM(CP14:CP30)</f>
        <v>0</v>
      </c>
      <c r="CQ31" s="312">
        <f>SUM(CQ14:CQ30)</f>
        <v>2.25</v>
      </c>
      <c r="CR31" s="312">
        <f>SUM(CR14:CR30)</f>
        <v>0</v>
      </c>
      <c r="CS31" s="313">
        <f ca="1">SUM(CS14:CS30)</f>
        <v>82914.8125</v>
      </c>
      <c r="CT31" s="314"/>
      <c r="CU31" s="315">
        <f ca="1">SUM(CU14:CU30)</f>
        <v>0</v>
      </c>
      <c r="CW31" s="69"/>
      <c r="CX31" s="69"/>
      <c r="CY31" s="69"/>
      <c r="CZ31" s="64"/>
      <c r="DA31" s="64"/>
      <c r="DB31" s="64"/>
    </row>
    <row r="32" spans="1:106" ht="24" customHeight="1">
      <c r="A32" s="219">
        <f t="shared" si="9"/>
        <v>19</v>
      </c>
      <c r="B32" s="269" t="str">
        <f>ｼﾌﾄ原本!C23</f>
        <v>E.U</v>
      </c>
      <c r="C32" s="270"/>
      <c r="D32" s="296">
        <f>IF(COUNTIF($F$14:$F$30,17),VLOOKUP(17,$F$14:$CS$30,92,FALSE),0)</f>
        <v>0</v>
      </c>
      <c r="E32" s="412">
        <f>IF(COUNTIF($F$14:$F$30,17),VLOOKUP(17,$F$14:$CU$30,94,FALSE),0)</f>
        <v>0</v>
      </c>
      <c r="G32" s="316"/>
      <c r="H32" s="1474" t="s">
        <v>188</v>
      </c>
      <c r="I32" s="1475"/>
      <c r="J32" s="1529" t="str">
        <f>IF(ISERROR(J3*1000/(J31-J8-J10)),"",J3*1000/(J31-J8-J10))</f>
        <v/>
      </c>
      <c r="K32" s="1529"/>
      <c r="L32" s="1529"/>
      <c r="M32" s="1529"/>
      <c r="N32" s="1529" t="str">
        <f>IF(ISERROR(N3*1000/(N31-N8-N10)),"",N3*1000/(N31-N8-N10))</f>
        <v/>
      </c>
      <c r="O32" s="1529"/>
      <c r="P32" s="1529"/>
      <c r="Q32" s="1529"/>
      <c r="R32" s="1529">
        <f>IF(ISERROR(R3*1000/(R31-R8-R10)),"",R3*1000/(R31-R8-R10))</f>
        <v>0</v>
      </c>
      <c r="S32" s="1529"/>
      <c r="T32" s="1529"/>
      <c r="U32" s="1529"/>
      <c r="V32" s="1529">
        <f>IF(ISERROR(V3*1000/(V31-V8-V10)),"",V3*1000/(V31-V8-V10))</f>
        <v>0</v>
      </c>
      <c r="W32" s="1529"/>
      <c r="X32" s="1529"/>
      <c r="Y32" s="1529"/>
      <c r="Z32" s="1529">
        <f>IF(ISERROR(Z3*1000/(Z31-Z8-Z10)),"",Z3*1000/(Z31-Z8-Z10))</f>
        <v>5333.333333333333</v>
      </c>
      <c r="AA32" s="1529"/>
      <c r="AB32" s="1529"/>
      <c r="AC32" s="1529"/>
      <c r="AD32" s="1529">
        <f>IF(ISERROR(AD3*1000/(AD31-AD8-AD10)),"",AD3*1000/(AD31-AD8-AD10))</f>
        <v>4200</v>
      </c>
      <c r="AE32" s="1529"/>
      <c r="AF32" s="1529"/>
      <c r="AG32" s="1529"/>
      <c r="AH32" s="1529">
        <f>IF(ISERROR(AH3*1000/(AH31-AH8-AH10)),"",AH3*1000/(AH31-AH8-AH10))</f>
        <v>5000</v>
      </c>
      <c r="AI32" s="1529"/>
      <c r="AJ32" s="1529"/>
      <c r="AK32" s="1529"/>
      <c r="AL32" s="1529">
        <f>IF(ISERROR(AL3*1000/(AL31-AL8-AL10)),"",AL3*1000/(AL31-AL8-AL10))</f>
        <v>7200</v>
      </c>
      <c r="AM32" s="1529"/>
      <c r="AN32" s="1529"/>
      <c r="AO32" s="1529"/>
      <c r="AP32" s="1529">
        <f>IF(ISERROR(AP3*1000/(AP31-AP8-AP10)),"",AP3*1000/(AP31-AP8-AP10))</f>
        <v>7166.666666666667</v>
      </c>
      <c r="AQ32" s="1529"/>
      <c r="AR32" s="1529"/>
      <c r="AS32" s="1529"/>
      <c r="AT32" s="1529">
        <f>IF(ISERROR(AT3*1000/(AT31-AT8-AT10)),"",AT3*1000/(AT31-AT8-AT10))</f>
        <v>9000</v>
      </c>
      <c r="AU32" s="1529"/>
      <c r="AV32" s="1529"/>
      <c r="AW32" s="1529"/>
      <c r="AX32" s="1529">
        <f>IF(ISERROR(AX3*1000/(AX31-AX8-AX10)),"",AX3*1000/(AX31-AX8-AX10))</f>
        <v>8666.6666666666661</v>
      </c>
      <c r="AY32" s="1529"/>
      <c r="AZ32" s="1529"/>
      <c r="BA32" s="1529"/>
      <c r="BB32" s="1529">
        <f>IF(ISERROR(BB3*1000/(BB31-BB8-BB10)),"",BB3*1000/(BB31-BB8-BB10))</f>
        <v>8666.6666666666661</v>
      </c>
      <c r="BC32" s="1529"/>
      <c r="BD32" s="1529"/>
      <c r="BE32" s="1529"/>
      <c r="BF32" s="1529">
        <f>IF(ISERROR(BF3*1000/(BF31-BF8-BF10)),"",BF3*1000/(BF31-BF8-BF10))</f>
        <v>6400</v>
      </c>
      <c r="BG32" s="1529"/>
      <c r="BH32" s="1529"/>
      <c r="BI32" s="1529"/>
      <c r="BJ32" s="1529">
        <f>IF(ISERROR(BJ3*1000/(BJ31-BJ8-BJ10)),"",BJ3*1000/(BJ31-BJ8-BJ10))</f>
        <v>6500</v>
      </c>
      <c r="BK32" s="1529"/>
      <c r="BL32" s="1529"/>
      <c r="BM32" s="1529"/>
      <c r="BN32" s="1529">
        <f>IF(ISERROR(BN3*1000/(BN31-BN8-BN10)),"",BN3*1000/(BN31-BN8-BN10))</f>
        <v>5250</v>
      </c>
      <c r="BO32" s="1529"/>
      <c r="BP32" s="1529"/>
      <c r="BQ32" s="1529"/>
      <c r="BR32" s="1529">
        <f>IF(ISERROR(BR3*1000/(BR31-BR8-BR10)),"",BR3*1000/(BR31-BR8-BR10))</f>
        <v>3750</v>
      </c>
      <c r="BS32" s="1529"/>
      <c r="BT32" s="1529"/>
      <c r="BU32" s="1529"/>
      <c r="BV32" s="1529">
        <f>IF(ISERROR(BV3*1000/(BV31-BV8-BV10)),"",BV3*1000/(BV31-BV8-BV10))</f>
        <v>2000.0000000000002</v>
      </c>
      <c r="BW32" s="1529"/>
      <c r="BX32" s="1529"/>
      <c r="BY32" s="1529"/>
      <c r="BZ32" s="1529">
        <f>IF(ISERROR(BZ3*1000/(BZ31-BZ8-BZ10)),"",BZ3*1000/(BZ31-BZ8-BZ10))</f>
        <v>0</v>
      </c>
      <c r="CA32" s="1529"/>
      <c r="CB32" s="1529"/>
      <c r="CC32" s="1529"/>
      <c r="CD32" s="1529" t="str">
        <f>IF(ISERROR(CD3*1000/(CD31-CD8-CD10)),"",CD3*1000/(CD31-CD8-CD10))</f>
        <v/>
      </c>
      <c r="CE32" s="1529"/>
      <c r="CF32" s="1529"/>
      <c r="CG32" s="1529"/>
      <c r="CH32" s="1529" t="str">
        <f>IF(ISERROR(CH3*1000/(CH31-CH8-CH10)),"",CH3*1000/(CH31-CH8-CH10))</f>
        <v/>
      </c>
      <c r="CI32" s="1529"/>
      <c r="CJ32" s="1529"/>
      <c r="CK32" s="1530"/>
      <c r="CL32" s="238"/>
      <c r="CM32" s="238"/>
      <c r="CN32" s="317"/>
      <c r="CO32" s="317"/>
      <c r="CP32" s="73"/>
      <c r="CQ32" s="73"/>
      <c r="CR32" s="73"/>
      <c r="CS32" s="73"/>
      <c r="CT32" s="73"/>
      <c r="CU32" s="73"/>
      <c r="CV32" s="73"/>
      <c r="CW32" s="73"/>
    </row>
    <row r="33" spans="1:127" ht="22.5" customHeight="1">
      <c r="A33" s="219">
        <f t="shared" si="9"/>
        <v>20</v>
      </c>
      <c r="B33" s="269" t="str">
        <f>ｼﾌﾄ原本!C24</f>
        <v>S.S</v>
      </c>
      <c r="C33" s="270"/>
      <c r="D33" s="296">
        <f>IF(COUNTIF($F$14:$F$30,18),VLOOKUP(18,$F$14:$CS$30,92,FALSE),0)</f>
        <v>0</v>
      </c>
      <c r="E33" s="412">
        <f>IF(COUNTIF($F$14:$F$30,18),VLOOKUP(18,$F$14:$CU$30,94,FALSE),0)</f>
        <v>0</v>
      </c>
      <c r="G33" s="225"/>
      <c r="H33" s="226"/>
      <c r="I33" s="318"/>
      <c r="J33" s="1148"/>
      <c r="K33" s="1148"/>
      <c r="L33" s="1148"/>
      <c r="M33" s="1148"/>
      <c r="N33" s="1149"/>
      <c r="O33" s="1150"/>
      <c r="P33" s="1150"/>
      <c r="Q33" s="1150"/>
      <c r="U33" s="73"/>
      <c r="V33" s="73"/>
      <c r="W33" s="73"/>
      <c r="X33" s="73"/>
      <c r="Y33" s="73"/>
      <c r="Z33" s="1272">
        <v>1</v>
      </c>
      <c r="AA33" s="1272"/>
      <c r="AB33" s="1272"/>
      <c r="AC33" s="1272"/>
      <c r="AD33" s="1273" t="s">
        <v>60</v>
      </c>
      <c r="AE33" s="1273"/>
      <c r="AF33" s="1273"/>
      <c r="AG33" s="12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  <c r="CA33" s="73"/>
      <c r="CB33" s="73"/>
      <c r="CC33" s="73"/>
      <c r="CD33" s="73"/>
      <c r="CE33" s="73"/>
      <c r="CF33" s="73"/>
      <c r="CG33" s="73"/>
      <c r="CH33" s="73"/>
      <c r="CI33" s="73"/>
      <c r="CJ33" s="73"/>
      <c r="CK33" s="73"/>
      <c r="CL33" s="73"/>
      <c r="CM33" s="73"/>
      <c r="CN33" s="73"/>
      <c r="CO33" s="73"/>
      <c r="CP33" s="73"/>
      <c r="CQ33" s="73"/>
      <c r="CR33" s="73"/>
      <c r="CS33" s="73"/>
      <c r="CT33" s="73"/>
      <c r="CU33" s="73"/>
      <c r="CV33" s="73"/>
      <c r="CW33" s="73"/>
    </row>
    <row r="34" spans="1:127" ht="22.5" customHeight="1">
      <c r="A34" s="219">
        <f t="shared" si="9"/>
        <v>21</v>
      </c>
      <c r="B34" s="269" t="str">
        <f>ｼﾌﾄ原本!C25</f>
        <v>S.K</v>
      </c>
      <c r="C34" s="270"/>
      <c r="D34" s="296">
        <f>IF(COUNTIF($F$14:$F$30,19),VLOOKUP(19,$F$14:$CS$30,92,FALSE),0)</f>
        <v>0</v>
      </c>
      <c r="E34" s="412">
        <f>IF(COUNTIF($F$14:$F$30,19),VLOOKUP(19,$F$14:$CU$30,94,FALSE),0)</f>
        <v>0</v>
      </c>
      <c r="G34" s="317"/>
      <c r="H34" s="1195" t="s">
        <v>189</v>
      </c>
      <c r="I34" s="1196"/>
      <c r="J34" s="1197" t="s">
        <v>190</v>
      </c>
      <c r="K34" s="1197"/>
      <c r="L34" s="1197"/>
      <c r="M34" s="1197"/>
      <c r="N34" s="1197"/>
      <c r="O34" s="1197"/>
      <c r="P34" s="1197"/>
      <c r="Q34" s="1197"/>
      <c r="R34" s="1197"/>
      <c r="S34" s="1197"/>
      <c r="T34" s="1197"/>
      <c r="U34" s="1197"/>
      <c r="V34" s="73"/>
      <c r="W34" s="73"/>
      <c r="X34" s="1193" t="s">
        <v>59</v>
      </c>
      <c r="Y34" s="1153"/>
      <c r="Z34" s="1153"/>
      <c r="AA34" s="1153"/>
      <c r="AB34" s="1153"/>
      <c r="AC34" s="1153"/>
      <c r="AD34" s="1153"/>
      <c r="AE34" s="1153"/>
      <c r="AF34" s="1153"/>
      <c r="AG34" s="1153"/>
      <c r="AH34" s="1153"/>
      <c r="AI34" s="1153"/>
      <c r="AJ34" s="1153"/>
      <c r="AK34" s="1153"/>
      <c r="AL34" s="1153"/>
      <c r="AM34" s="1153"/>
      <c r="AN34" s="1153"/>
      <c r="AO34" s="1153"/>
      <c r="AP34" s="1153"/>
      <c r="AQ34" s="1153"/>
      <c r="AR34" s="1153"/>
      <c r="AS34" s="1153"/>
      <c r="AT34" s="1153"/>
      <c r="AU34" s="1153"/>
      <c r="AV34" s="1153"/>
      <c r="AW34" s="1153"/>
      <c r="AX34" s="1153"/>
      <c r="AY34" s="1153"/>
      <c r="AZ34" s="1153"/>
      <c r="BA34" s="1153"/>
      <c r="BB34" s="1153"/>
      <c r="BC34" s="1153"/>
      <c r="BD34" s="1153"/>
      <c r="BE34" s="1154"/>
      <c r="BF34" s="1152" t="s">
        <v>1</v>
      </c>
      <c r="BG34" s="1153"/>
      <c r="BH34" s="1153"/>
      <c r="BI34" s="1153"/>
      <c r="BJ34" s="1153"/>
      <c r="BK34" s="1153"/>
      <c r="BL34" s="1153"/>
      <c r="BM34" s="1153"/>
      <c r="BN34" s="1153"/>
      <c r="BO34" s="1153"/>
      <c r="BP34" s="1153"/>
      <c r="BQ34" s="1153"/>
      <c r="BR34" s="1153"/>
      <c r="BS34" s="1154"/>
      <c r="BT34" s="1152" t="s">
        <v>11</v>
      </c>
      <c r="BU34" s="1153"/>
      <c r="BV34" s="1153"/>
      <c r="BW34" s="1153"/>
      <c r="BX34" s="1153"/>
      <c r="BY34" s="1153"/>
      <c r="BZ34" s="1153"/>
      <c r="CA34" s="1153"/>
      <c r="CB34" s="1153"/>
      <c r="CC34" s="1153"/>
      <c r="CD34" s="1153"/>
      <c r="CE34" s="1153"/>
      <c r="CF34" s="1153"/>
      <c r="CG34" s="1154"/>
      <c r="CH34" s="319"/>
      <c r="CI34" s="319"/>
      <c r="CJ34" s="319"/>
      <c r="CK34" s="319"/>
      <c r="CL34" s="319"/>
      <c r="CM34" s="319"/>
      <c r="CN34" s="73"/>
      <c r="CO34" s="73"/>
      <c r="CP34" s="73"/>
      <c r="CQ34" s="73"/>
      <c r="CR34" s="73"/>
      <c r="CS34" s="73"/>
      <c r="CT34" s="73"/>
      <c r="CU34" s="73"/>
      <c r="CV34" s="73"/>
      <c r="CW34" s="73"/>
    </row>
    <row r="35" spans="1:127" ht="22.5" customHeight="1">
      <c r="A35" s="219">
        <f t="shared" si="9"/>
        <v>22</v>
      </c>
      <c r="B35" s="269">
        <f>ｼﾌﾄ原本!C26</f>
        <v>0</v>
      </c>
      <c r="C35" s="270"/>
      <c r="D35" s="296">
        <f ca="1">IF(COUNTIF($F$14:$F$30,20),VLOOKUP(20,$F$14:$CS$30,92,FALSE),0)</f>
        <v>5746.875</v>
      </c>
      <c r="E35" s="412">
        <f ca="1">IF(COUNTIF($F$14:$F$30,20),VLOOKUP(20,$F$14:$CU$30,94,FALSE),0)</f>
        <v>0</v>
      </c>
      <c r="G35" s="320" t="s">
        <v>89</v>
      </c>
      <c r="H35" s="1169">
        <f>CL3*1000</f>
        <v>400000</v>
      </c>
      <c r="I35" s="1169"/>
      <c r="J35" s="1169"/>
      <c r="K35" s="1169"/>
      <c r="L35" s="1169"/>
      <c r="M35" s="1169"/>
      <c r="N35" s="1169"/>
      <c r="O35" s="1169"/>
      <c r="P35" s="1169"/>
      <c r="Q35" s="1169"/>
      <c r="R35" s="1169"/>
      <c r="S35" s="1169"/>
      <c r="T35" s="1169"/>
      <c r="U35" s="1169"/>
      <c r="V35" s="73"/>
      <c r="W35" s="73"/>
      <c r="X35" s="1539">
        <f>CHOOSE($Z$33,'セールスアクション '!B5,'セールスアクション '!B13,'セールスアクション '!B21,'セールスアクション '!B29,'セールスアクション '!B37)</f>
        <v>0</v>
      </c>
      <c r="Y35" s="1540"/>
      <c r="Z35" s="1540"/>
      <c r="AA35" s="1540"/>
      <c r="AB35" s="1540"/>
      <c r="AC35" s="1540"/>
      <c r="AD35" s="1540"/>
      <c r="AE35" s="1540"/>
      <c r="AF35" s="1540"/>
      <c r="AG35" s="1540"/>
      <c r="AH35" s="1540"/>
      <c r="AI35" s="1540"/>
      <c r="AJ35" s="1540"/>
      <c r="AK35" s="1540"/>
      <c r="AL35" s="1540"/>
      <c r="AM35" s="1540"/>
      <c r="AN35" s="1540"/>
      <c r="AO35" s="1540"/>
      <c r="AP35" s="1540"/>
      <c r="AQ35" s="1540"/>
      <c r="AR35" s="1540"/>
      <c r="AS35" s="1540"/>
      <c r="AT35" s="1540"/>
      <c r="AU35" s="1540"/>
      <c r="AV35" s="1540"/>
      <c r="AW35" s="1541"/>
      <c r="AX35" s="1555">
        <f>CHOOSE($Z$33,'セールスアクション '!I5,'セールスアクション '!I13,'セールスアクション '!I21,'セールスアクション '!I29,'セールスアクション '!I37)</f>
        <v>0</v>
      </c>
      <c r="AY35" s="1555"/>
      <c r="AZ35" s="1555"/>
      <c r="BA35" s="1555"/>
      <c r="BB35" s="1555"/>
      <c r="BC35" s="1555"/>
      <c r="BD35" s="479"/>
      <c r="BE35" s="480"/>
      <c r="BF35" s="1182">
        <f>CHOOSE($BY$1,PMC.D!D6,PMC.D!D15,PMC.D!D24,PMC.D!D33,PMC.D!D42,PMC.D!D51)</f>
        <v>0</v>
      </c>
      <c r="BG35" s="1183"/>
      <c r="BH35" s="1183"/>
      <c r="BI35" s="1183"/>
      <c r="BJ35" s="1183"/>
      <c r="BK35" s="1183"/>
      <c r="BL35" s="1183"/>
      <c r="BM35" s="1183"/>
      <c r="BN35" s="1183"/>
      <c r="BO35" s="1183"/>
      <c r="BP35" s="1183"/>
      <c r="BQ35" s="1184"/>
      <c r="BR35" s="485"/>
      <c r="BS35" s="486"/>
      <c r="BT35" s="1182">
        <f>CHOOSE($BY$1,PMC.D!J6,PMC.D!J15,PMC.D!J24,PMC.D!J33,PMC.D!J42,PMC.D!J51)</f>
        <v>0</v>
      </c>
      <c r="BU35" s="1183"/>
      <c r="BV35" s="1183"/>
      <c r="BW35" s="1183"/>
      <c r="BX35" s="1183"/>
      <c r="BY35" s="1183"/>
      <c r="BZ35" s="1183"/>
      <c r="CA35" s="1183"/>
      <c r="CB35" s="1183"/>
      <c r="CC35" s="1183"/>
      <c r="CD35" s="1183"/>
      <c r="CE35" s="1184"/>
      <c r="CF35" s="489"/>
      <c r="CG35" s="490"/>
      <c r="CH35" s="83"/>
      <c r="CI35" s="83"/>
      <c r="CJ35" s="83"/>
      <c r="CK35" s="83"/>
      <c r="CL35" s="83"/>
      <c r="CM35" s="83"/>
      <c r="CN35" s="73"/>
      <c r="CO35" s="73"/>
      <c r="CP35" s="73"/>
      <c r="CQ35" s="73"/>
      <c r="CR35" s="73"/>
      <c r="CS35" s="73"/>
      <c r="CT35" s="73"/>
      <c r="CU35" s="73"/>
      <c r="CV35" s="73"/>
      <c r="CW35" s="73"/>
    </row>
    <row r="36" spans="1:127" ht="22.5" customHeight="1">
      <c r="A36" s="219">
        <f t="shared" si="9"/>
        <v>23</v>
      </c>
      <c r="B36" s="269">
        <f>ｼﾌﾄ原本!C27</f>
        <v>0</v>
      </c>
      <c r="C36" s="270"/>
      <c r="D36" s="296">
        <f>IF(COUNTIF($F$14:$F$30,21),VLOOKUP(21,$F$14:$CS$30,92,FALSE),0)</f>
        <v>0</v>
      </c>
      <c r="E36" s="412">
        <f>IF(COUNTIF($F$14:$F$30,21),VLOOKUP(21,$F$14:$CU$30,94,FALSE),0)</f>
        <v>0</v>
      </c>
      <c r="G36" s="320" t="s">
        <v>191</v>
      </c>
      <c r="H36" s="1155">
        <f>CHOOSE($BY$1,ﾃﾞｰﾀ入力!W4,ﾃﾞｰﾀ入力!W5,ﾃﾞｰﾀ入力!W6,ﾃﾞｰﾀ入力!W7,ﾃﾞｰﾀ入力!W8,ﾃﾞｰﾀ入力!W9)</f>
        <v>513</v>
      </c>
      <c r="I36" s="1155"/>
      <c r="J36" s="1155"/>
      <c r="K36" s="1155"/>
      <c r="L36" s="1155"/>
      <c r="M36" s="1155"/>
      <c r="N36" s="1155"/>
      <c r="O36" s="1155"/>
      <c r="P36" s="1155"/>
      <c r="Q36" s="1155"/>
      <c r="R36" s="1155"/>
      <c r="S36" s="1155"/>
      <c r="T36" s="1155"/>
      <c r="U36" s="1155"/>
      <c r="V36" s="73"/>
      <c r="W36" s="73"/>
      <c r="X36" s="1177">
        <f>CHOOSE($Z$33,'セールスアクション '!B6,'セールスアクション '!B14,'セールスアクション '!B22,'セールスアクション '!B30,'セールスアクション '!B38)</f>
        <v>0</v>
      </c>
      <c r="Y36" s="1178"/>
      <c r="Z36" s="1178"/>
      <c r="AA36" s="1178"/>
      <c r="AB36" s="1178"/>
      <c r="AC36" s="1178"/>
      <c r="AD36" s="1178"/>
      <c r="AE36" s="1178"/>
      <c r="AF36" s="1178"/>
      <c r="AG36" s="1178"/>
      <c r="AH36" s="1178"/>
      <c r="AI36" s="1178"/>
      <c r="AJ36" s="1178"/>
      <c r="AK36" s="1178"/>
      <c r="AL36" s="1178"/>
      <c r="AM36" s="1178"/>
      <c r="AN36" s="1178"/>
      <c r="AO36" s="1178"/>
      <c r="AP36" s="1178"/>
      <c r="AQ36" s="1178"/>
      <c r="AR36" s="1178"/>
      <c r="AS36" s="1178"/>
      <c r="AT36" s="1178"/>
      <c r="AU36" s="1178"/>
      <c r="AV36" s="1178"/>
      <c r="AW36" s="1179"/>
      <c r="AX36" s="1556">
        <f>CHOOSE($Z$33,'セールスアクション '!I6,'セールスアクション '!I14,'セールスアクション '!I22,'セールスアクション '!I30,'セールスアクション '!I38)</f>
        <v>0</v>
      </c>
      <c r="AY36" s="1556"/>
      <c r="AZ36" s="1556"/>
      <c r="BA36" s="1556"/>
      <c r="BB36" s="1556"/>
      <c r="BC36" s="1556"/>
      <c r="BD36" s="481"/>
      <c r="BE36" s="482"/>
      <c r="BF36" s="1185">
        <f>CHOOSE($BY$1,PMC.D!D7,PMC.D!D16,PMC.D!D25,PMC.D!D34,PMC.D!D43,PMC.D!D52)</f>
        <v>0</v>
      </c>
      <c r="BG36" s="1178"/>
      <c r="BH36" s="1178"/>
      <c r="BI36" s="1178"/>
      <c r="BJ36" s="1178"/>
      <c r="BK36" s="1178"/>
      <c r="BL36" s="1178"/>
      <c r="BM36" s="1178"/>
      <c r="BN36" s="1178"/>
      <c r="BO36" s="1178"/>
      <c r="BP36" s="1178"/>
      <c r="BQ36" s="1179"/>
      <c r="BR36" s="487"/>
      <c r="BS36" s="482"/>
      <c r="BT36" s="1185">
        <f>CHOOSE($BY$1,PMC.D!J7,PMC.D!J16,PMC.D!J25,PMC.D!J34,PMC.D!J43,PMC.D!J52)</f>
        <v>0</v>
      </c>
      <c r="BU36" s="1178"/>
      <c r="BV36" s="1178"/>
      <c r="BW36" s="1178"/>
      <c r="BX36" s="1178"/>
      <c r="BY36" s="1178"/>
      <c r="BZ36" s="1178"/>
      <c r="CA36" s="1178"/>
      <c r="CB36" s="1178"/>
      <c r="CC36" s="1178"/>
      <c r="CD36" s="1178"/>
      <c r="CE36" s="1179"/>
      <c r="CF36" s="487"/>
      <c r="CG36" s="491"/>
      <c r="CH36" s="83"/>
      <c r="CI36" s="83"/>
      <c r="CJ36" s="83"/>
      <c r="CK36" s="83"/>
      <c r="CL36" s="83"/>
      <c r="CM36" s="83"/>
      <c r="CN36" s="73"/>
      <c r="CO36" s="73"/>
      <c r="CP36" s="73"/>
      <c r="CQ36" s="73"/>
      <c r="CR36" s="73"/>
      <c r="CS36" s="73"/>
      <c r="CT36" s="73"/>
      <c r="CU36" s="73"/>
      <c r="CV36" s="73"/>
      <c r="CW36" s="73"/>
    </row>
    <row r="37" spans="1:127" ht="22.5" customHeight="1">
      <c r="A37" s="219">
        <f t="shared" si="9"/>
        <v>24</v>
      </c>
      <c r="B37" s="269">
        <f>ｼﾌﾄ原本!C28</f>
        <v>0</v>
      </c>
      <c r="C37" s="270"/>
      <c r="D37" s="296">
        <f>IF(COUNTIF($F$14:$F$30,22),VLOOKUP(22,$F$14:$CS$30,92,FALSE),0)</f>
        <v>0</v>
      </c>
      <c r="E37" s="412">
        <f>IF(COUNTIF($F$14:$F$30,22),VLOOKUP(22,$F$14:$CU$30,94,FALSE),0)</f>
        <v>0</v>
      </c>
      <c r="G37" s="320" t="s">
        <v>192</v>
      </c>
      <c r="H37" s="1169">
        <f ca="1">H35/(I39+H39)</f>
        <v>7511.737089201878</v>
      </c>
      <c r="I37" s="1169"/>
      <c r="J37" s="1169">
        <f>H35/J40</f>
        <v>6779.6610169491523</v>
      </c>
      <c r="K37" s="1169"/>
      <c r="L37" s="1169"/>
      <c r="M37" s="1169"/>
      <c r="N37" s="1169"/>
      <c r="O37" s="1169"/>
      <c r="P37" s="1169"/>
      <c r="Q37" s="1169"/>
      <c r="R37" s="1169"/>
      <c r="S37" s="1169"/>
      <c r="T37" s="1169"/>
      <c r="U37" s="1169"/>
      <c r="V37" s="73"/>
      <c r="W37" s="73"/>
      <c r="X37" s="1177">
        <f>CHOOSE($Z$33,'セールスアクション '!B7,'セールスアクション '!B15,'セールスアクション '!B23,'セールスアクション '!B31,'セールスアクション '!B39)</f>
        <v>0</v>
      </c>
      <c r="Y37" s="1178"/>
      <c r="Z37" s="1178"/>
      <c r="AA37" s="1178"/>
      <c r="AB37" s="1178"/>
      <c r="AC37" s="1178"/>
      <c r="AD37" s="1178"/>
      <c r="AE37" s="1178"/>
      <c r="AF37" s="1178"/>
      <c r="AG37" s="1178"/>
      <c r="AH37" s="1178"/>
      <c r="AI37" s="1178"/>
      <c r="AJ37" s="1178"/>
      <c r="AK37" s="1178"/>
      <c r="AL37" s="1178"/>
      <c r="AM37" s="1178"/>
      <c r="AN37" s="1178"/>
      <c r="AO37" s="1178"/>
      <c r="AP37" s="1178"/>
      <c r="AQ37" s="1178"/>
      <c r="AR37" s="1178"/>
      <c r="AS37" s="1178"/>
      <c r="AT37" s="1178"/>
      <c r="AU37" s="1178"/>
      <c r="AV37" s="1178"/>
      <c r="AW37" s="1179"/>
      <c r="AX37" s="1556">
        <f>CHOOSE($Z$33,'セールスアクション '!I7,'セールスアクション '!I15,'セールスアクション '!I23,'セールスアクション '!I31,'セールスアクション '!I39)</f>
        <v>0</v>
      </c>
      <c r="AY37" s="1556"/>
      <c r="AZ37" s="1556"/>
      <c r="BA37" s="1556"/>
      <c r="BB37" s="1556"/>
      <c r="BC37" s="1556"/>
      <c r="BD37" s="481"/>
      <c r="BE37" s="482"/>
      <c r="BF37" s="1185">
        <f>CHOOSE($BY$1,PMC.D!D8,PMC.D!D17,PMC.D!D26,PMC.D!D35,PMC.D!D44,PMC.D!D53)</f>
        <v>0</v>
      </c>
      <c r="BG37" s="1178"/>
      <c r="BH37" s="1178"/>
      <c r="BI37" s="1178"/>
      <c r="BJ37" s="1178"/>
      <c r="BK37" s="1178"/>
      <c r="BL37" s="1178"/>
      <c r="BM37" s="1178"/>
      <c r="BN37" s="1178"/>
      <c r="BO37" s="1178"/>
      <c r="BP37" s="1178"/>
      <c r="BQ37" s="1179"/>
      <c r="BR37" s="487"/>
      <c r="BS37" s="482"/>
      <c r="BT37" s="1185">
        <f>CHOOSE($BY$1,PMC.D!J8,PMC.D!J17,PMC.D!J26,PMC.D!J35,PMC.D!J44,PMC.D!J53)</f>
        <v>0</v>
      </c>
      <c r="BU37" s="1178"/>
      <c r="BV37" s="1178"/>
      <c r="BW37" s="1178"/>
      <c r="BX37" s="1178"/>
      <c r="BY37" s="1178"/>
      <c r="BZ37" s="1178"/>
      <c r="CA37" s="1178"/>
      <c r="CB37" s="1178"/>
      <c r="CC37" s="1178"/>
      <c r="CD37" s="1178"/>
      <c r="CE37" s="1179"/>
      <c r="CF37" s="487"/>
      <c r="CG37" s="491"/>
      <c r="CH37" s="83"/>
      <c r="CI37" s="83"/>
      <c r="CJ37" s="83"/>
      <c r="CK37" s="83"/>
      <c r="CL37" s="83"/>
      <c r="CM37" s="83"/>
      <c r="CN37" s="73"/>
      <c r="CO37" s="73"/>
      <c r="CP37" s="73"/>
      <c r="CQ37" s="73"/>
      <c r="CR37" s="73"/>
      <c r="CS37" s="73"/>
      <c r="CT37" s="73"/>
      <c r="CU37" s="73"/>
      <c r="CV37" s="73"/>
      <c r="CW37" s="73"/>
    </row>
    <row r="38" spans="1:127" ht="22.5" customHeight="1">
      <c r="A38" s="219">
        <f t="shared" si="9"/>
        <v>25</v>
      </c>
      <c r="B38" s="269">
        <f>ｼﾌﾄ原本!C29</f>
        <v>0</v>
      </c>
      <c r="C38" s="270"/>
      <c r="D38" s="296">
        <f>IF(COUNTIF($F$14:$F$30,23),VLOOKUP(23,$F$14:$CS$30,92,FALSE),0)</f>
        <v>0</v>
      </c>
      <c r="E38" s="412">
        <f>IF(COUNTIF($F$14:$F$30,23),VLOOKUP(23,$F$14:$CU$30,94,FALSE),0)</f>
        <v>0</v>
      </c>
      <c r="G38" s="320" t="s">
        <v>193</v>
      </c>
      <c r="H38" s="1480">
        <f ca="1">H36/(H39+I39)</f>
        <v>9.6338028169014081</v>
      </c>
      <c r="I38" s="1480"/>
      <c r="J38" s="1194">
        <f>H36/J40</f>
        <v>8.6949152542372889</v>
      </c>
      <c r="K38" s="1194"/>
      <c r="L38" s="1194"/>
      <c r="M38" s="1194"/>
      <c r="N38" s="1194"/>
      <c r="O38" s="1194"/>
      <c r="P38" s="1194"/>
      <c r="Q38" s="1194"/>
      <c r="R38" s="1194"/>
      <c r="S38" s="1194"/>
      <c r="T38" s="1194"/>
      <c r="U38" s="1194"/>
      <c r="V38" s="73"/>
      <c r="W38" s="73"/>
      <c r="X38" s="1177">
        <f>CHOOSE($Z$33,'セールスアクション '!B8,'セールスアクション '!B16,'セールスアクション '!B24,'セールスアクション '!B32,'セールスアクション '!B40)</f>
        <v>0</v>
      </c>
      <c r="Y38" s="1178"/>
      <c r="Z38" s="1178"/>
      <c r="AA38" s="1178"/>
      <c r="AB38" s="1178"/>
      <c r="AC38" s="1178"/>
      <c r="AD38" s="1178"/>
      <c r="AE38" s="1178"/>
      <c r="AF38" s="1178"/>
      <c r="AG38" s="1178"/>
      <c r="AH38" s="1178"/>
      <c r="AI38" s="1178"/>
      <c r="AJ38" s="1178"/>
      <c r="AK38" s="1178"/>
      <c r="AL38" s="1178"/>
      <c r="AM38" s="1178"/>
      <c r="AN38" s="1178"/>
      <c r="AO38" s="1178"/>
      <c r="AP38" s="1178"/>
      <c r="AQ38" s="1178"/>
      <c r="AR38" s="1178"/>
      <c r="AS38" s="1178"/>
      <c r="AT38" s="1178"/>
      <c r="AU38" s="1178"/>
      <c r="AV38" s="1178"/>
      <c r="AW38" s="1179"/>
      <c r="AX38" s="1556">
        <f>CHOOSE($Z$33,'セールスアクション '!I8,'セールスアクション '!I16,'セールスアクション '!I24,'セールスアクション '!I32,'セールスアクション '!I40)</f>
        <v>0</v>
      </c>
      <c r="AY38" s="1556"/>
      <c r="AZ38" s="1556"/>
      <c r="BA38" s="1556"/>
      <c r="BB38" s="1556"/>
      <c r="BC38" s="1556"/>
      <c r="BD38" s="481"/>
      <c r="BE38" s="482"/>
      <c r="BF38" s="1185">
        <f>CHOOSE($BY$1,PMC.D!D9,PMC.D!D18,PMC.D!D27,PMC.D!D36,PMC.D!D45,PMC.D!D54)</f>
        <v>0</v>
      </c>
      <c r="BG38" s="1178"/>
      <c r="BH38" s="1178"/>
      <c r="BI38" s="1178"/>
      <c r="BJ38" s="1178"/>
      <c r="BK38" s="1178"/>
      <c r="BL38" s="1178"/>
      <c r="BM38" s="1178"/>
      <c r="BN38" s="1178"/>
      <c r="BO38" s="1178"/>
      <c r="BP38" s="1178"/>
      <c r="BQ38" s="1179"/>
      <c r="BR38" s="487"/>
      <c r="BS38" s="482"/>
      <c r="BT38" s="1185">
        <f>CHOOSE($BY$1,PMC.D!J9,PMC.D!J18,PMC.D!J27,PMC.D!J36,PMC.D!J45,PMC.D!J54)</f>
        <v>0</v>
      </c>
      <c r="BU38" s="1178"/>
      <c r="BV38" s="1178"/>
      <c r="BW38" s="1178"/>
      <c r="BX38" s="1178"/>
      <c r="BY38" s="1178"/>
      <c r="BZ38" s="1178"/>
      <c r="CA38" s="1178"/>
      <c r="CB38" s="1178"/>
      <c r="CC38" s="1178"/>
      <c r="CD38" s="1178"/>
      <c r="CE38" s="1179"/>
      <c r="CF38" s="487"/>
      <c r="CG38" s="491"/>
      <c r="CH38" s="83"/>
      <c r="CI38" s="83"/>
      <c r="CJ38" s="83"/>
      <c r="CK38" s="83"/>
      <c r="CL38" s="83"/>
      <c r="CM38" s="83"/>
      <c r="CN38" s="73"/>
      <c r="CO38" s="73"/>
      <c r="CP38" s="73"/>
      <c r="CQ38" s="73"/>
      <c r="CR38" s="73"/>
      <c r="CS38" s="73"/>
      <c r="CT38" s="73"/>
      <c r="CU38" s="73"/>
      <c r="CV38" s="73"/>
      <c r="CW38" s="73"/>
    </row>
    <row r="39" spans="1:127" ht="22.5" customHeight="1" thickBot="1">
      <c r="A39" s="219">
        <f t="shared" si="9"/>
        <v>26</v>
      </c>
      <c r="B39" s="269">
        <f>ｼﾌﾄ原本!C30</f>
        <v>0</v>
      </c>
      <c r="C39" s="270"/>
      <c r="D39" s="296">
        <f>IF(COUNTIF($F$14:$F$30,24),VLOOKUP(24,$F$14:$CS$30,92,FALSE),0)</f>
        <v>0</v>
      </c>
      <c r="E39" s="412">
        <f>IF(COUNTIF($F$14:$F$30,24),VLOOKUP(24,$F$14:$CU$30,94,FALSE),0)</f>
        <v>0</v>
      </c>
      <c r="G39" s="320" t="s">
        <v>194</v>
      </c>
      <c r="H39" s="413">
        <f ca="1">SUMIF(CT14:CT30,"&gt;2000",CN14:CO30)</f>
        <v>0</v>
      </c>
      <c r="I39" s="413">
        <f ca="1">SUMIF(CT14:CT30,"&lt;2000",CN14:CN30)</f>
        <v>53.25</v>
      </c>
      <c r="J39" s="1531">
        <f>SUMIF(CV14:CV30,"&gt;1500",CP14:CQ30)</f>
        <v>0</v>
      </c>
      <c r="K39" s="1532"/>
      <c r="L39" s="1532"/>
      <c r="M39" s="1532"/>
      <c r="N39" s="1532"/>
      <c r="O39" s="1532"/>
      <c r="P39" s="1531">
        <f>J40-J39</f>
        <v>59</v>
      </c>
      <c r="Q39" s="1532"/>
      <c r="R39" s="1532"/>
      <c r="S39" s="1532"/>
      <c r="T39" s="1532"/>
      <c r="U39" s="1533"/>
      <c r="V39" s="65"/>
      <c r="W39" s="65"/>
      <c r="X39" s="1192">
        <f>CHOOSE($Z$33,'セールスアクション '!B9,'セールスアクション '!B17,'セールスアクション '!B25,'セールスアクション '!B33,'セールスアクション '!B41)</f>
        <v>0</v>
      </c>
      <c r="Y39" s="1171"/>
      <c r="Z39" s="1171"/>
      <c r="AA39" s="1171"/>
      <c r="AB39" s="1171"/>
      <c r="AC39" s="1171"/>
      <c r="AD39" s="1171"/>
      <c r="AE39" s="1171"/>
      <c r="AF39" s="1171"/>
      <c r="AG39" s="1171"/>
      <c r="AH39" s="1171"/>
      <c r="AI39" s="1171"/>
      <c r="AJ39" s="1171"/>
      <c r="AK39" s="1171"/>
      <c r="AL39" s="1171"/>
      <c r="AM39" s="1171"/>
      <c r="AN39" s="1171"/>
      <c r="AO39" s="1171"/>
      <c r="AP39" s="1171"/>
      <c r="AQ39" s="1171"/>
      <c r="AR39" s="1171"/>
      <c r="AS39" s="1171"/>
      <c r="AT39" s="1171"/>
      <c r="AU39" s="1171"/>
      <c r="AV39" s="1171"/>
      <c r="AW39" s="1172"/>
      <c r="AX39" s="1554">
        <f>CHOOSE($Z$33,'セールスアクション '!I9,'セールスアクション '!I17,'セールスアクション '!I25,'セールスアクション '!I33,'セールスアクション '!I41)</f>
        <v>0</v>
      </c>
      <c r="AY39" s="1554"/>
      <c r="AZ39" s="1554"/>
      <c r="BA39" s="1554"/>
      <c r="BB39" s="1554"/>
      <c r="BC39" s="1554"/>
      <c r="BD39" s="483"/>
      <c r="BE39" s="484"/>
      <c r="BF39" s="1170">
        <f>CHOOSE($BY$1,PMC.D!D10,PMC.D!D19,PMC.D!D28,PMC.D!D37,PMC.D!D46,PMC.D!D55)</f>
        <v>0</v>
      </c>
      <c r="BG39" s="1171"/>
      <c r="BH39" s="1171"/>
      <c r="BI39" s="1171"/>
      <c r="BJ39" s="1171"/>
      <c r="BK39" s="1171"/>
      <c r="BL39" s="1171"/>
      <c r="BM39" s="1171"/>
      <c r="BN39" s="1171"/>
      <c r="BO39" s="1171"/>
      <c r="BP39" s="1171"/>
      <c r="BQ39" s="1172"/>
      <c r="BR39" s="488"/>
      <c r="BS39" s="484"/>
      <c r="BT39" s="1170">
        <f>CHOOSE($BY$1,PMC.D!J10,PMC.D!J19,PMC.D!J28,PMC.D!J37,PMC.D!J46,PMC.D!J55)</f>
        <v>0</v>
      </c>
      <c r="BU39" s="1171"/>
      <c r="BV39" s="1171"/>
      <c r="BW39" s="1171"/>
      <c r="BX39" s="1171"/>
      <c r="BY39" s="1171"/>
      <c r="BZ39" s="1171"/>
      <c r="CA39" s="1171"/>
      <c r="CB39" s="1171"/>
      <c r="CC39" s="1171"/>
      <c r="CD39" s="1171"/>
      <c r="CE39" s="1172"/>
      <c r="CF39" s="488"/>
      <c r="CG39" s="492"/>
      <c r="CH39" s="83"/>
      <c r="CI39" s="83"/>
      <c r="CJ39" s="83"/>
      <c r="CK39" s="83"/>
      <c r="CL39" s="83"/>
      <c r="CM39" s="83"/>
      <c r="CN39" s="73"/>
      <c r="CO39" s="73"/>
      <c r="CP39" s="73"/>
      <c r="CQ39" s="73"/>
      <c r="CR39" s="73"/>
      <c r="CS39" s="73"/>
      <c r="CT39" s="73"/>
      <c r="CU39" s="73"/>
      <c r="CV39" s="73"/>
      <c r="CW39" s="73"/>
    </row>
    <row r="40" spans="1:127" ht="22.5" customHeight="1">
      <c r="A40" s="219">
        <f t="shared" si="9"/>
        <v>27</v>
      </c>
      <c r="B40" s="269">
        <f>ｼﾌﾄ原本!C31</f>
        <v>0</v>
      </c>
      <c r="C40" s="270"/>
      <c r="D40" s="296">
        <f>IF(COUNTIF($F$14:$F$30,25),VLOOKUP(25,$F$14:$CS$30,92,FALSE),0)</f>
        <v>0</v>
      </c>
      <c r="E40" s="412">
        <f>IF(COUNTIF($F$14:$F$30,25),VLOOKUP(25,$F$14:$CU$30,94,FALSE),0)</f>
        <v>0</v>
      </c>
      <c r="G40" s="320" t="s">
        <v>195</v>
      </c>
      <c r="H40" s="1534">
        <f ca="1">H39+I39</f>
        <v>53.25</v>
      </c>
      <c r="I40" s="1534"/>
      <c r="J40" s="1534">
        <f>CN11</f>
        <v>59</v>
      </c>
      <c r="K40" s="1534"/>
      <c r="L40" s="1534"/>
      <c r="M40" s="1534"/>
      <c r="N40" s="1534"/>
      <c r="O40" s="1534"/>
      <c r="P40" s="1534"/>
      <c r="Q40" s="1534"/>
      <c r="R40" s="1534"/>
      <c r="S40" s="1534"/>
      <c r="T40" s="1534"/>
      <c r="U40" s="1534"/>
      <c r="X40" s="1544" t="s">
        <v>196</v>
      </c>
      <c r="Y40" s="1545"/>
      <c r="Z40" s="1545"/>
      <c r="AA40" s="1545"/>
      <c r="AB40" s="1545"/>
      <c r="AC40" s="1545"/>
      <c r="AD40" s="335"/>
      <c r="AE40" s="335"/>
      <c r="AF40" s="335"/>
      <c r="AG40" s="335"/>
      <c r="AH40" s="335"/>
      <c r="AI40" s="335"/>
      <c r="AJ40" s="335"/>
      <c r="AK40" s="335"/>
      <c r="AL40" s="335"/>
      <c r="AM40" s="335"/>
      <c r="AN40" s="335"/>
      <c r="AO40" s="335"/>
      <c r="AP40" s="335"/>
      <c r="AQ40" s="335"/>
      <c r="AR40" s="335"/>
      <c r="AS40" s="335"/>
      <c r="AT40" s="335"/>
      <c r="AU40" s="335"/>
      <c r="AV40" s="335"/>
      <c r="AW40" s="335"/>
      <c r="AX40" s="335"/>
      <c r="AY40" s="335"/>
      <c r="AZ40" s="335"/>
      <c r="BA40" s="335"/>
      <c r="BB40" s="335"/>
      <c r="BC40" s="335"/>
      <c r="BD40" s="335"/>
      <c r="BE40" s="335"/>
      <c r="BF40" s="335"/>
      <c r="BG40" s="335"/>
      <c r="BH40" s="335"/>
      <c r="BI40" s="335"/>
      <c r="BJ40" s="335"/>
      <c r="BK40" s="335"/>
      <c r="BL40" s="335"/>
      <c r="BM40" s="335"/>
      <c r="BN40" s="335"/>
      <c r="BO40" s="335"/>
      <c r="BP40" s="335"/>
      <c r="BQ40" s="335"/>
      <c r="BR40" s="335"/>
      <c r="BS40" s="335"/>
      <c r="BT40" s="335"/>
      <c r="BU40" s="335"/>
      <c r="BV40" s="335"/>
      <c r="BW40" s="335"/>
      <c r="BX40" s="335"/>
      <c r="BY40" s="335"/>
      <c r="BZ40" s="335"/>
      <c r="CA40" s="335"/>
      <c r="CB40" s="336"/>
      <c r="CC40" s="336"/>
      <c r="CD40" s="336"/>
      <c r="CE40" s="336"/>
      <c r="CF40" s="336"/>
      <c r="CG40" s="337"/>
      <c r="CH40" s="73"/>
      <c r="CI40" s="73"/>
      <c r="CJ40" s="73"/>
      <c r="CK40" s="73"/>
      <c r="CL40" s="73"/>
      <c r="CM40" s="73"/>
      <c r="CN40" s="73"/>
      <c r="CO40" s="73"/>
      <c r="CP40" s="73"/>
      <c r="CQ40" s="73"/>
      <c r="CR40" s="73"/>
      <c r="CS40" s="73"/>
      <c r="CT40" s="73"/>
      <c r="CU40" s="73"/>
      <c r="CV40" s="73"/>
      <c r="CW40" s="73"/>
    </row>
    <row r="41" spans="1:127" ht="22.5" customHeight="1">
      <c r="A41" s="219">
        <f t="shared" si="9"/>
        <v>28</v>
      </c>
      <c r="B41" s="269" t="str">
        <f>ｼﾌﾄ原本!C32</f>
        <v>A.M（本部）</v>
      </c>
      <c r="C41" s="270"/>
      <c r="D41" s="296">
        <f>IF(COUNTIF($F$14:$F$30,26),VLOOKUP(26,$F$14:$CS$30,92,FALSE),0)</f>
        <v>0</v>
      </c>
      <c r="E41" s="412">
        <f>IF(COUNTIF($F$14:$F$30,26),VLOOKUP(26,$F$14:$CU$30,94,FALSE),0)</f>
        <v>0</v>
      </c>
      <c r="G41" s="320" t="s">
        <v>197</v>
      </c>
      <c r="H41" s="1169">
        <f ca="1">SUMIF(CT14:CT30,"&lt;2000",CS14:CS30)</f>
        <v>68414.8125</v>
      </c>
      <c r="I41" s="1169"/>
      <c r="J41" s="1169">
        <f>P39*ﾃﾞｰﾀ入力!A8</f>
        <v>74340</v>
      </c>
      <c r="K41" s="1169"/>
      <c r="L41" s="1169"/>
      <c r="M41" s="1169"/>
      <c r="N41" s="1169"/>
      <c r="O41" s="1169"/>
      <c r="P41" s="1169"/>
      <c r="Q41" s="1169"/>
      <c r="R41" s="1169"/>
      <c r="S41" s="1169"/>
      <c r="T41" s="1169"/>
      <c r="U41" s="1169"/>
      <c r="X41" s="341"/>
      <c r="Y41" s="347"/>
      <c r="Z41" s="347"/>
      <c r="AA41" s="83"/>
      <c r="AB41" s="83"/>
      <c r="AC41" s="83"/>
      <c r="AD41" s="83"/>
      <c r="AE41" s="83"/>
      <c r="AF41" s="83"/>
      <c r="AG41" s="83"/>
      <c r="AH41" s="83"/>
      <c r="AI41" s="391"/>
      <c r="AJ41" s="391"/>
      <c r="AK41" s="391"/>
      <c r="AL41" s="391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347"/>
      <c r="BA41" s="347"/>
      <c r="BB41" s="83"/>
      <c r="BC41" s="83"/>
      <c r="BD41" s="397"/>
      <c r="BE41" s="83"/>
      <c r="BF41" s="83"/>
      <c r="BG41" s="83"/>
      <c r="BH41" s="394"/>
      <c r="BI41" s="394"/>
      <c r="BJ41" s="394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3"/>
      <c r="CF41" s="83"/>
      <c r="CG41" s="340"/>
      <c r="CH41" s="73"/>
      <c r="CI41" s="73"/>
      <c r="CJ41" s="73"/>
      <c r="CK41" s="73"/>
      <c r="CL41" s="172"/>
      <c r="CN41" s="64"/>
      <c r="CP41" s="69"/>
      <c r="CQ41" s="69"/>
      <c r="CS41" s="64"/>
      <c r="CT41" s="64"/>
      <c r="CV41" s="73"/>
      <c r="CW41" s="73"/>
    </row>
    <row r="42" spans="1:127" ht="22.5" customHeight="1">
      <c r="A42" s="219">
        <f t="shared" si="9"/>
        <v>29</v>
      </c>
      <c r="B42" s="269" t="str">
        <f>ｼﾌﾄ原本!C33</f>
        <v>S.I（本部</v>
      </c>
      <c r="C42" s="270"/>
      <c r="D42" s="296">
        <f>IF(COUNTIF($F$14:$F$30,27),VLOOKUP(27,$F$14:$CS$30,92,FALSE),0)</f>
        <v>0</v>
      </c>
      <c r="E42" s="412">
        <f>IF(COUNTIF($F$14:$F$30,27),VLOOKUP(27,$F$14:$CU$30,94,FALSE),0)</f>
        <v>0</v>
      </c>
      <c r="G42" s="320" t="s">
        <v>198</v>
      </c>
      <c r="H42" s="1543">
        <f ca="1">H41/H35</f>
        <v>0.17103703125</v>
      </c>
      <c r="I42" s="1543"/>
      <c r="J42" s="1187">
        <f>J41/H35</f>
        <v>0.18584999999999999</v>
      </c>
      <c r="K42" s="1187"/>
      <c r="L42" s="1187"/>
      <c r="M42" s="1187"/>
      <c r="N42" s="1187"/>
      <c r="O42" s="1187"/>
      <c r="P42" s="1187"/>
      <c r="Q42" s="1187"/>
      <c r="R42" s="1187"/>
      <c r="S42" s="1187"/>
      <c r="T42" s="1187"/>
      <c r="U42" s="1187"/>
      <c r="X42" s="341"/>
      <c r="Y42" s="347"/>
      <c r="Z42" s="347"/>
      <c r="AA42" s="83"/>
      <c r="AB42" s="83"/>
      <c r="AC42" s="83"/>
      <c r="AD42" s="83"/>
      <c r="AE42" s="83"/>
      <c r="AF42" s="83"/>
      <c r="AG42" s="83"/>
      <c r="AH42" s="83"/>
      <c r="AI42" s="391"/>
      <c r="AJ42" s="391"/>
      <c r="AK42" s="391"/>
      <c r="AL42" s="391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339"/>
      <c r="BA42" s="339"/>
      <c r="BB42" s="83"/>
      <c r="BC42" s="83"/>
      <c r="BD42" s="397"/>
      <c r="BE42" s="83"/>
      <c r="BF42" s="83"/>
      <c r="BG42" s="83"/>
      <c r="BH42" s="394"/>
      <c r="BI42" s="394"/>
      <c r="BJ42" s="394"/>
      <c r="BK42" s="83"/>
      <c r="BL42" s="83"/>
      <c r="BM42" s="83"/>
      <c r="BN42" s="83"/>
      <c r="BO42" s="83"/>
      <c r="BP42" s="83"/>
      <c r="BQ42" s="83"/>
      <c r="BR42" s="83"/>
      <c r="BS42" s="83"/>
      <c r="BT42" s="83"/>
      <c r="BU42" s="83"/>
      <c r="BV42" s="83"/>
      <c r="BW42" s="83"/>
      <c r="BX42" s="83"/>
      <c r="BY42" s="83"/>
      <c r="BZ42" s="83"/>
      <c r="CA42" s="83"/>
      <c r="CB42" s="83"/>
      <c r="CC42" s="83"/>
      <c r="CD42" s="83"/>
      <c r="CE42" s="83"/>
      <c r="CF42" s="83"/>
      <c r="CG42" s="340"/>
      <c r="CL42" s="172"/>
      <c r="CN42" s="64"/>
      <c r="CP42" s="69"/>
      <c r="CQ42" s="69"/>
      <c r="CS42" s="64"/>
      <c r="CT42" s="64"/>
      <c r="CV42" s="73"/>
      <c r="CW42" s="73"/>
    </row>
    <row r="43" spans="1:127" ht="22.5" customHeight="1">
      <c r="A43" s="219">
        <f t="shared" si="9"/>
        <v>30</v>
      </c>
      <c r="B43" s="269" t="str">
        <f>ｼﾌﾄ原本!C34</f>
        <v>不足①</v>
      </c>
      <c r="C43" s="270"/>
      <c r="D43" s="296">
        <f>IF(COUNTIF($F$14:$F$30,28),VLOOKUP(28,$F$14:$CS$30,92,FALSE),0)</f>
        <v>0</v>
      </c>
      <c r="E43" s="412">
        <f>IF(COUNTIF($F$14:$F$30,28),VLOOKUP(28,$F$14:$CU$30,94,FALSE),0)</f>
        <v>0</v>
      </c>
      <c r="G43" s="342"/>
      <c r="H43" s="1143"/>
      <c r="I43" s="1143"/>
      <c r="J43" s="1143"/>
      <c r="K43" s="1143"/>
      <c r="L43" s="1143"/>
      <c r="M43" s="1143"/>
      <c r="N43" s="1143"/>
      <c r="O43" s="1143"/>
      <c r="P43" s="1143"/>
      <c r="Q43" s="1143"/>
      <c r="R43" s="1143"/>
      <c r="S43" s="1143"/>
      <c r="T43" s="1143"/>
      <c r="U43" s="1143"/>
      <c r="X43" s="341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391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397"/>
      <c r="BG43" s="83"/>
      <c r="BH43" s="83"/>
      <c r="BI43" s="83"/>
      <c r="BJ43" s="394"/>
      <c r="BK43" s="394"/>
      <c r="BL43" s="394"/>
      <c r="BM43" s="83"/>
      <c r="BN43" s="83"/>
      <c r="BO43" s="83"/>
      <c r="BP43" s="83"/>
      <c r="BQ43" s="83"/>
      <c r="BR43" s="83"/>
      <c r="BS43" s="83"/>
      <c r="BT43" s="83"/>
      <c r="BU43" s="83"/>
      <c r="BV43" s="83"/>
      <c r="BW43" s="83"/>
      <c r="BX43" s="83"/>
      <c r="BY43" s="83"/>
      <c r="BZ43" s="83"/>
      <c r="CA43" s="83"/>
      <c r="CB43" s="83"/>
      <c r="CC43" s="83"/>
      <c r="CD43" s="83"/>
      <c r="CE43" s="83"/>
      <c r="CF43" s="83"/>
      <c r="CG43" s="340"/>
    </row>
    <row r="44" spans="1:127" ht="22.5" customHeight="1">
      <c r="A44" s="219">
        <f t="shared" si="9"/>
        <v>31</v>
      </c>
      <c r="B44" s="269">
        <f>ｼﾌﾄ原本!C35</f>
        <v>0</v>
      </c>
      <c r="C44" s="270"/>
      <c r="D44" s="296">
        <f>IF(COUNTIF($F$14:$F$30,29),VLOOKUP(29,$F$14:$CS$30,92,FALSE),0)</f>
        <v>0</v>
      </c>
      <c r="E44" s="412">
        <f>IF(COUNTIF($F$14:$F$30,29),VLOOKUP(29,$F$14:$CU$30,94,FALSE),0)</f>
        <v>0</v>
      </c>
      <c r="G44" s="342"/>
      <c r="H44" s="343"/>
      <c r="I44" s="343"/>
      <c r="J44" s="1143"/>
      <c r="K44" s="1143"/>
      <c r="L44" s="1143"/>
      <c r="M44" s="1143"/>
      <c r="N44" s="1143"/>
      <c r="O44" s="1143"/>
      <c r="P44" s="1143"/>
      <c r="Q44" s="1143"/>
      <c r="R44" s="1143"/>
      <c r="S44" s="1143"/>
      <c r="T44" s="1143"/>
      <c r="U44" s="1143"/>
      <c r="X44" s="402"/>
      <c r="Y44" s="629"/>
      <c r="Z44" s="629"/>
      <c r="AA44" s="630"/>
      <c r="AB44" s="83" t="s">
        <v>206</v>
      </c>
      <c r="AC44" s="83"/>
      <c r="AD44" s="83"/>
      <c r="AE44" s="83"/>
      <c r="AF44" s="83"/>
      <c r="AG44" s="83"/>
      <c r="AH44" s="631"/>
      <c r="AI44" s="631"/>
      <c r="AJ44" s="631"/>
      <c r="AK44" s="83" t="s">
        <v>205</v>
      </c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3"/>
      <c r="BP44" s="83"/>
      <c r="BQ44" s="83"/>
      <c r="BR44" s="83"/>
      <c r="BS44" s="83"/>
      <c r="BT44" s="83"/>
      <c r="BU44" s="83"/>
      <c r="BV44" s="83"/>
      <c r="BW44" s="83"/>
      <c r="BX44" s="83"/>
      <c r="BY44" s="83"/>
      <c r="BZ44" s="83"/>
      <c r="CA44" s="83"/>
      <c r="CB44" s="83"/>
      <c r="CC44" s="83"/>
      <c r="CD44" s="83"/>
      <c r="CE44" s="83"/>
      <c r="CF44" s="83"/>
      <c r="CG44" s="340"/>
    </row>
    <row r="45" spans="1:127" ht="22.5" customHeight="1" thickBot="1">
      <c r="A45" s="219">
        <f t="shared" si="9"/>
        <v>32</v>
      </c>
      <c r="B45" s="269">
        <f>ｼﾌﾄ原本!C36</f>
        <v>0</v>
      </c>
      <c r="C45" s="270"/>
      <c r="D45" s="296">
        <f>IF(COUNTIF($F$14:$F$30,30),VLOOKUP(30,$F$14:$CS$30,92,FALSE),0)</f>
        <v>0</v>
      </c>
      <c r="E45" s="412">
        <f>IF(COUNTIF($F$14:$F$30,30),VLOOKUP(30,$F$14:$CU$30,94,FALSE),0)</f>
        <v>0</v>
      </c>
      <c r="G45" s="342"/>
      <c r="H45" s="343"/>
      <c r="I45" s="343"/>
      <c r="J45" s="1143"/>
      <c r="K45" s="1143"/>
      <c r="L45" s="1143"/>
      <c r="M45" s="1143"/>
      <c r="N45" s="1143"/>
      <c r="O45" s="1143"/>
      <c r="P45" s="1143"/>
      <c r="Q45" s="1143"/>
      <c r="R45" s="1143"/>
      <c r="S45" s="1143"/>
      <c r="T45" s="1143"/>
      <c r="U45" s="1143"/>
      <c r="X45" s="344"/>
      <c r="Y45" s="345"/>
      <c r="Z45" s="345"/>
      <c r="AA45" s="345"/>
      <c r="AB45" s="345"/>
      <c r="AC45" s="345"/>
      <c r="AD45" s="345"/>
      <c r="AE45" s="345"/>
      <c r="AF45" s="345"/>
      <c r="AG45" s="345"/>
      <c r="AH45" s="345"/>
      <c r="AI45" s="345"/>
      <c r="AJ45" s="345"/>
      <c r="AK45" s="345"/>
      <c r="AL45" s="345"/>
      <c r="AM45" s="345"/>
      <c r="AN45" s="345"/>
      <c r="AO45" s="345"/>
      <c r="AP45" s="345"/>
      <c r="AQ45" s="345"/>
      <c r="AR45" s="345"/>
      <c r="AS45" s="345"/>
      <c r="AT45" s="345"/>
      <c r="AU45" s="345"/>
      <c r="AV45" s="345"/>
      <c r="AW45" s="345"/>
      <c r="AX45" s="345"/>
      <c r="AY45" s="345"/>
      <c r="AZ45" s="345"/>
      <c r="BA45" s="345"/>
      <c r="BB45" s="345"/>
      <c r="BC45" s="345"/>
      <c r="BD45" s="345"/>
      <c r="BE45" s="345"/>
      <c r="BF45" s="345"/>
      <c r="BG45" s="345"/>
      <c r="BH45" s="345"/>
      <c r="BI45" s="345"/>
      <c r="BJ45" s="345"/>
      <c r="BK45" s="345"/>
      <c r="BL45" s="345"/>
      <c r="BM45" s="345"/>
      <c r="BN45" s="345"/>
      <c r="BO45" s="345"/>
      <c r="BP45" s="345"/>
      <c r="BQ45" s="345"/>
      <c r="BR45" s="345"/>
      <c r="BS45" s="345"/>
      <c r="BT45" s="345"/>
      <c r="BU45" s="345"/>
      <c r="BV45" s="345"/>
      <c r="BW45" s="345"/>
      <c r="BX45" s="345"/>
      <c r="BY45" s="345"/>
      <c r="BZ45" s="345"/>
      <c r="CA45" s="345"/>
      <c r="CB45" s="345"/>
      <c r="CC45" s="345"/>
      <c r="CD45" s="345"/>
      <c r="CE45" s="345"/>
      <c r="CF45" s="345"/>
      <c r="CG45" s="346"/>
    </row>
    <row r="46" spans="1:127" ht="22.5" customHeight="1" thickBot="1">
      <c r="A46" s="219">
        <f t="shared" si="9"/>
        <v>33</v>
      </c>
      <c r="B46" s="445">
        <f>ｼﾌﾄ原本!C37</f>
        <v>0</v>
      </c>
      <c r="C46" s="270"/>
      <c r="D46" s="296">
        <f>IF(COUNTIF($F$14:$F$30,31),VLOOKUP(31,$F$14:$CS$30,92,FALSE),0)</f>
        <v>0</v>
      </c>
      <c r="E46" s="412">
        <f>IF(COUNTIF($F$14:$F$30,31),VLOOKUP(31,$F$14:$CU$30,94,FALSE),0)</f>
        <v>0</v>
      </c>
      <c r="G46" s="342"/>
      <c r="H46" s="343"/>
      <c r="I46" s="343"/>
      <c r="J46" s="1143"/>
      <c r="K46" s="1143"/>
      <c r="L46" s="1143"/>
      <c r="M46" s="1143"/>
      <c r="N46" s="1143"/>
      <c r="O46" s="1143"/>
      <c r="P46" s="1143"/>
      <c r="Q46" s="1143"/>
      <c r="R46" s="1143"/>
      <c r="S46" s="1143"/>
      <c r="T46" s="1143"/>
      <c r="U46" s="1143"/>
      <c r="X46" s="1147"/>
      <c r="Y46" s="1147"/>
      <c r="Z46" s="1147"/>
      <c r="CC46" s="347"/>
      <c r="CD46" s="347"/>
    </row>
    <row r="47" spans="1:127" ht="20.25" customHeight="1">
      <c r="G47" s="320" t="s">
        <v>199</v>
      </c>
      <c r="H47" s="1169">
        <f ca="1">H41/I39</f>
        <v>1284.7852112676057</v>
      </c>
      <c r="I47" s="1169"/>
      <c r="J47" s="1169">
        <f>ﾃﾞｰﾀ入力!A8</f>
        <v>1260</v>
      </c>
      <c r="K47" s="1169"/>
      <c r="L47" s="1169"/>
      <c r="M47" s="1169"/>
      <c r="N47" s="1169"/>
      <c r="O47" s="1169"/>
      <c r="P47" s="1169"/>
      <c r="Q47" s="1169"/>
      <c r="R47" s="1169"/>
      <c r="S47" s="1169"/>
      <c r="T47" s="1169"/>
      <c r="U47" s="1169"/>
      <c r="X47" s="1198"/>
      <c r="Y47" s="1198"/>
      <c r="Z47" s="1198"/>
      <c r="CC47" s="347"/>
      <c r="CD47" s="347"/>
      <c r="DM47" s="64"/>
      <c r="DN47" s="221"/>
      <c r="DO47" s="64"/>
      <c r="DP47" s="64"/>
      <c r="DQ47" s="64"/>
      <c r="DR47" s="69"/>
      <c r="DS47" s="69"/>
      <c r="DT47" s="69"/>
      <c r="DU47" s="64"/>
      <c r="DV47" s="64"/>
      <c r="DW47" s="64"/>
    </row>
    <row r="48" spans="1:127" ht="20.25" customHeight="1">
      <c r="G48" s="320" t="s">
        <v>82</v>
      </c>
      <c r="H48" s="1169">
        <f ca="1">CU31</f>
        <v>0</v>
      </c>
      <c r="I48" s="1169"/>
      <c r="J48" s="1199"/>
      <c r="K48" s="1199"/>
      <c r="L48" s="1199"/>
      <c r="M48" s="1199"/>
      <c r="N48" s="1199"/>
      <c r="O48" s="1199"/>
      <c r="P48" s="1199"/>
      <c r="Q48" s="1199"/>
      <c r="R48" s="1199"/>
      <c r="S48" s="1199"/>
      <c r="T48" s="1199"/>
      <c r="U48" s="1199"/>
      <c r="X48" s="1147"/>
      <c r="Y48" s="1147"/>
      <c r="Z48" s="1147"/>
    </row>
    <row r="49" spans="9:23" ht="20.25" customHeight="1">
      <c r="J49" s="348"/>
      <c r="K49" s="349"/>
    </row>
    <row r="50" spans="9:23" ht="20.25" customHeight="1">
      <c r="I50" s="64"/>
      <c r="V50" s="350"/>
      <c r="W50" s="350"/>
    </row>
    <row r="51" spans="9:23" ht="20.25" customHeight="1">
      <c r="I51" s="64"/>
      <c r="J51" s="64"/>
      <c r="K51" s="64"/>
      <c r="L51" s="64"/>
      <c r="M51" s="64"/>
      <c r="N51" s="64"/>
      <c r="O51" s="64"/>
      <c r="P51" s="64"/>
      <c r="Q51" s="64"/>
    </row>
    <row r="52" spans="9:23" ht="20.25" customHeight="1">
      <c r="J52" s="64"/>
      <c r="K52" s="64"/>
      <c r="L52" s="64"/>
      <c r="M52" s="64"/>
      <c r="N52" s="64"/>
      <c r="O52" s="64"/>
      <c r="P52" s="64"/>
      <c r="Q52" s="64"/>
    </row>
    <row r="53" spans="9:23" ht="20.25" customHeight="1">
      <c r="J53" s="64"/>
      <c r="K53" s="64"/>
      <c r="L53" s="64"/>
      <c r="M53" s="64"/>
      <c r="N53" s="64"/>
      <c r="O53" s="64"/>
      <c r="P53" s="64"/>
      <c r="Q53" s="64"/>
    </row>
    <row r="55" spans="9:23" ht="20.25" customHeight="1">
      <c r="J55" s="1147"/>
      <c r="K55" s="1147"/>
      <c r="L55" s="1147"/>
      <c r="M55" s="1147"/>
      <c r="N55" s="1147"/>
      <c r="O55" s="1147"/>
      <c r="P55" s="1147"/>
      <c r="Q55" s="350"/>
      <c r="R55" s="350"/>
      <c r="S55" s="350"/>
      <c r="T55" s="350"/>
      <c r="U55" s="350"/>
    </row>
    <row r="56" spans="9:23" ht="20.25" customHeight="1">
      <c r="J56" s="1147"/>
      <c r="K56" s="1147"/>
      <c r="L56" s="1147"/>
      <c r="M56" s="1147"/>
      <c r="N56" s="1147"/>
      <c r="O56" s="1147"/>
      <c r="P56" s="1147"/>
      <c r="Q56" s="64"/>
    </row>
  </sheetData>
  <sheetProtection formatCells="0"/>
  <mergeCells count="346">
    <mergeCell ref="BF10:BI10"/>
    <mergeCell ref="BJ9:BM9"/>
    <mergeCell ref="BB11:BE11"/>
    <mergeCell ref="BF11:BI11"/>
    <mergeCell ref="CH10:CK10"/>
    <mergeCell ref="AX11:BA11"/>
    <mergeCell ref="AH31:AK31"/>
    <mergeCell ref="Z32:AC32"/>
    <mergeCell ref="Z33:AC33"/>
    <mergeCell ref="AD33:AG33"/>
    <mergeCell ref="AT31:AW31"/>
    <mergeCell ref="BB32:BE32"/>
    <mergeCell ref="AX32:BA32"/>
    <mergeCell ref="AP31:AS31"/>
    <mergeCell ref="BF6:BI6"/>
    <mergeCell ref="BT35:CE35"/>
    <mergeCell ref="BT36:CE36"/>
    <mergeCell ref="BT37:CE37"/>
    <mergeCell ref="BT38:CE38"/>
    <mergeCell ref="CN13:CO13"/>
    <mergeCell ref="CL13:CM13"/>
    <mergeCell ref="CL28:CM28"/>
    <mergeCell ref="CN18:CO18"/>
    <mergeCell ref="CN19:CO19"/>
    <mergeCell ref="CN17:CO17"/>
    <mergeCell ref="CN22:CO22"/>
    <mergeCell ref="CL18:CM18"/>
    <mergeCell ref="CL19:CM19"/>
    <mergeCell ref="CL23:CM23"/>
    <mergeCell ref="CL26:CM26"/>
    <mergeCell ref="CN28:CO28"/>
    <mergeCell ref="CL24:CM24"/>
    <mergeCell ref="CL25:CM25"/>
    <mergeCell ref="CL17:CM17"/>
    <mergeCell ref="CN21:CO21"/>
    <mergeCell ref="CL14:CM14"/>
    <mergeCell ref="CL15:CM15"/>
    <mergeCell ref="CL16:CM16"/>
    <mergeCell ref="CL6:CM6"/>
    <mergeCell ref="BZ9:CC9"/>
    <mergeCell ref="BR9:BU9"/>
    <mergeCell ref="BZ32:CC32"/>
    <mergeCell ref="BV10:BY10"/>
    <mergeCell ref="BV32:BY32"/>
    <mergeCell ref="BR31:BU31"/>
    <mergeCell ref="BN8:BQ8"/>
    <mergeCell ref="BJ8:BM8"/>
    <mergeCell ref="BN6:BQ6"/>
    <mergeCell ref="CL21:CM21"/>
    <mergeCell ref="CH11:CK11"/>
    <mergeCell ref="CL11:CM11"/>
    <mergeCell ref="BJ11:BM11"/>
    <mergeCell ref="BN11:BQ11"/>
    <mergeCell ref="BR11:BU11"/>
    <mergeCell ref="BN9:BQ9"/>
    <mergeCell ref="BZ10:CC10"/>
    <mergeCell ref="BV11:BY11"/>
    <mergeCell ref="BN10:BQ10"/>
    <mergeCell ref="BV9:BY9"/>
    <mergeCell ref="I1:S1"/>
    <mergeCell ref="T1:W1"/>
    <mergeCell ref="V7:Y7"/>
    <mergeCell ref="Z6:AC6"/>
    <mergeCell ref="N5:Q5"/>
    <mergeCell ref="R3:U3"/>
    <mergeCell ref="AA1:AG1"/>
    <mergeCell ref="AD3:AG3"/>
    <mergeCell ref="AD5:AG5"/>
    <mergeCell ref="J7:M7"/>
    <mergeCell ref="Z5:AC5"/>
    <mergeCell ref="V3:Y3"/>
    <mergeCell ref="Z3:AC3"/>
    <mergeCell ref="R4:U4"/>
    <mergeCell ref="V4:Y4"/>
    <mergeCell ref="AD7:AG7"/>
    <mergeCell ref="J3:M3"/>
    <mergeCell ref="N3:Q3"/>
    <mergeCell ref="J4:M4"/>
    <mergeCell ref="N4:Q4"/>
    <mergeCell ref="AH6:AK6"/>
    <mergeCell ref="AL6:AO6"/>
    <mergeCell ref="AP6:AS6"/>
    <mergeCell ref="AT6:AW6"/>
    <mergeCell ref="AH5:AK5"/>
    <mergeCell ref="J11:M11"/>
    <mergeCell ref="AH11:AK11"/>
    <mergeCell ref="AL11:AO11"/>
    <mergeCell ref="AT11:AW11"/>
    <mergeCell ref="AP10:AS10"/>
    <mergeCell ref="AL10:AO10"/>
    <mergeCell ref="V5:Y5"/>
    <mergeCell ref="J5:M5"/>
    <mergeCell ref="J6:M6"/>
    <mergeCell ref="AD6:AG6"/>
    <mergeCell ref="J10:M10"/>
    <mergeCell ref="G9:H9"/>
    <mergeCell ref="N9:Q9"/>
    <mergeCell ref="N8:Q8"/>
    <mergeCell ref="AD9:AG9"/>
    <mergeCell ref="V8:Y8"/>
    <mergeCell ref="R9:U9"/>
    <mergeCell ref="G5:H6"/>
    <mergeCell ref="G3:H4"/>
    <mergeCell ref="AD8:AG8"/>
    <mergeCell ref="Z8:AC8"/>
    <mergeCell ref="J8:M8"/>
    <mergeCell ref="R8:U8"/>
    <mergeCell ref="Z9:AC9"/>
    <mergeCell ref="AL1:AO1"/>
    <mergeCell ref="Z4:AC4"/>
    <mergeCell ref="CL10:CM10"/>
    <mergeCell ref="CD8:CG8"/>
    <mergeCell ref="BJ10:BM10"/>
    <mergeCell ref="BF5:BI5"/>
    <mergeCell ref="BJ5:BM5"/>
    <mergeCell ref="BN5:BQ5"/>
    <mergeCell ref="AX9:BA9"/>
    <mergeCell ref="AL9:AO9"/>
    <mergeCell ref="AH9:AK9"/>
    <mergeCell ref="AP7:AS7"/>
    <mergeCell ref="AT7:AW7"/>
    <mergeCell ref="AL7:AO7"/>
    <mergeCell ref="AH7:AK7"/>
    <mergeCell ref="AH1:AK1"/>
    <mergeCell ref="AT3:AW3"/>
    <mergeCell ref="AH3:AK3"/>
    <mergeCell ref="CD7:CG7"/>
    <mergeCell ref="AP4:AS4"/>
    <mergeCell ref="AL3:AO3"/>
    <mergeCell ref="AP1:AS1"/>
    <mergeCell ref="AT4:AW4"/>
    <mergeCell ref="AD4:AG4"/>
    <mergeCell ref="BB3:BE3"/>
    <mergeCell ref="BF3:BI3"/>
    <mergeCell ref="BB4:BE4"/>
    <mergeCell ref="BJ3:BM3"/>
    <mergeCell ref="BR4:BU4"/>
    <mergeCell ref="AX3:BA3"/>
    <mergeCell ref="AX4:BA4"/>
    <mergeCell ref="AP3:AS3"/>
    <mergeCell ref="BZ4:CC4"/>
    <mergeCell ref="CL5:CM5"/>
    <mergeCell ref="CH5:CK5"/>
    <mergeCell ref="CL2:CM2"/>
    <mergeCell ref="CL3:CM3"/>
    <mergeCell ref="BZ3:CC3"/>
    <mergeCell ref="BN3:BQ3"/>
    <mergeCell ref="BR3:BU3"/>
    <mergeCell ref="CD3:CG3"/>
    <mergeCell ref="CH3:CK3"/>
    <mergeCell ref="BV3:BY3"/>
    <mergeCell ref="CH4:CK4"/>
    <mergeCell ref="BV4:BY4"/>
    <mergeCell ref="BN4:BQ4"/>
    <mergeCell ref="CL4:CM4"/>
    <mergeCell ref="CD4:CG4"/>
    <mergeCell ref="H47:I47"/>
    <mergeCell ref="BV7:BY7"/>
    <mergeCell ref="BZ5:CC5"/>
    <mergeCell ref="BR7:BU7"/>
    <mergeCell ref="CH6:CK6"/>
    <mergeCell ref="CH7:CK7"/>
    <mergeCell ref="AX8:BA8"/>
    <mergeCell ref="BB6:BE6"/>
    <mergeCell ref="BV5:BY5"/>
    <mergeCell ref="BR6:BU6"/>
    <mergeCell ref="BV6:BY6"/>
    <mergeCell ref="AL5:AO5"/>
    <mergeCell ref="AP5:AS5"/>
    <mergeCell ref="AT5:AW5"/>
    <mergeCell ref="AX5:BA5"/>
    <mergeCell ref="BB5:BE5"/>
    <mergeCell ref="BR5:BU5"/>
    <mergeCell ref="CH8:CK8"/>
    <mergeCell ref="G10:H10"/>
    <mergeCell ref="R6:U6"/>
    <mergeCell ref="G7:H7"/>
    <mergeCell ref="N6:Q6"/>
    <mergeCell ref="R7:U7"/>
    <mergeCell ref="G8:H8"/>
    <mergeCell ref="J56:P56"/>
    <mergeCell ref="X48:Z48"/>
    <mergeCell ref="J55:P55"/>
    <mergeCell ref="X47:Z47"/>
    <mergeCell ref="J48:U48"/>
    <mergeCell ref="J47:U47"/>
    <mergeCell ref="V31:Y31"/>
    <mergeCell ref="AH4:AK4"/>
    <mergeCell ref="AL4:AO4"/>
    <mergeCell ref="N10:Q10"/>
    <mergeCell ref="R10:U10"/>
    <mergeCell ref="AD32:AG32"/>
    <mergeCell ref="J32:M32"/>
    <mergeCell ref="N31:Q31"/>
    <mergeCell ref="N11:Q11"/>
    <mergeCell ref="R11:U11"/>
    <mergeCell ref="AD11:AG11"/>
    <mergeCell ref="Z11:AC11"/>
    <mergeCell ref="AL32:AO32"/>
    <mergeCell ref="V9:Y9"/>
    <mergeCell ref="V6:Y6"/>
    <mergeCell ref="Z7:AC7"/>
    <mergeCell ref="N7:Q7"/>
    <mergeCell ref="R5:U5"/>
    <mergeCell ref="H42:I42"/>
    <mergeCell ref="J42:U42"/>
    <mergeCell ref="J41:U41"/>
    <mergeCell ref="Z31:AC31"/>
    <mergeCell ref="H43:I43"/>
    <mergeCell ref="J43:U43"/>
    <mergeCell ref="H38:I38"/>
    <mergeCell ref="J37:U37"/>
    <mergeCell ref="J40:U40"/>
    <mergeCell ref="R31:U31"/>
    <mergeCell ref="H32:I32"/>
    <mergeCell ref="J31:M31"/>
    <mergeCell ref="X39:AW39"/>
    <mergeCell ref="X38:AW38"/>
    <mergeCell ref="X34:BE34"/>
    <mergeCell ref="AH32:AK32"/>
    <mergeCell ref="AP32:AS32"/>
    <mergeCell ref="H41:I41"/>
    <mergeCell ref="J38:U38"/>
    <mergeCell ref="AD31:AG31"/>
    <mergeCell ref="H34:I34"/>
    <mergeCell ref="J34:U34"/>
    <mergeCell ref="X40:AC40"/>
    <mergeCell ref="N32:Q32"/>
    <mergeCell ref="H37:I37"/>
    <mergeCell ref="J39:O39"/>
    <mergeCell ref="H35:U35"/>
    <mergeCell ref="BJ32:BM32"/>
    <mergeCell ref="BF32:BI32"/>
    <mergeCell ref="BN32:BQ32"/>
    <mergeCell ref="AT32:AW32"/>
    <mergeCell ref="BF31:BI31"/>
    <mergeCell ref="BN31:BQ31"/>
    <mergeCell ref="AX31:BA31"/>
    <mergeCell ref="BF39:BQ39"/>
    <mergeCell ref="AX39:BC39"/>
    <mergeCell ref="X35:AW35"/>
    <mergeCell ref="X36:AW36"/>
    <mergeCell ref="X37:AW37"/>
    <mergeCell ref="AX38:BC38"/>
    <mergeCell ref="AX36:BC36"/>
    <mergeCell ref="AX37:BC37"/>
    <mergeCell ref="AX35:BC35"/>
    <mergeCell ref="BF35:BQ35"/>
    <mergeCell ref="BF37:BQ37"/>
    <mergeCell ref="BF38:BQ38"/>
    <mergeCell ref="BT39:CE39"/>
    <mergeCell ref="BF36:BQ36"/>
    <mergeCell ref="H12:I12"/>
    <mergeCell ref="BN7:BQ7"/>
    <mergeCell ref="BB10:BE10"/>
    <mergeCell ref="BZ7:CC7"/>
    <mergeCell ref="BZ8:CC8"/>
    <mergeCell ref="AX10:BA10"/>
    <mergeCell ref="AP8:AS8"/>
    <mergeCell ref="AT8:AW8"/>
    <mergeCell ref="BR8:BU8"/>
    <mergeCell ref="J9:M9"/>
    <mergeCell ref="G11:H11"/>
    <mergeCell ref="AP11:AS11"/>
    <mergeCell ref="AP9:AS9"/>
    <mergeCell ref="AT9:AW9"/>
    <mergeCell ref="AH8:AK8"/>
    <mergeCell ref="AT10:AW10"/>
    <mergeCell ref="AH10:AK10"/>
    <mergeCell ref="AL8:AO8"/>
    <mergeCell ref="AD10:AG10"/>
    <mergeCell ref="V10:Y10"/>
    <mergeCell ref="Z10:AC10"/>
    <mergeCell ref="V11:Y11"/>
    <mergeCell ref="BB8:BE8"/>
    <mergeCell ref="CN29:CO29"/>
    <mergeCell ref="BJ31:BM31"/>
    <mergeCell ref="CL31:CM31"/>
    <mergeCell ref="CN26:CO26"/>
    <mergeCell ref="CH31:CK31"/>
    <mergeCell ref="BV31:BY31"/>
    <mergeCell ref="BZ31:CC31"/>
    <mergeCell ref="CL29:CM29"/>
    <mergeCell ref="CD31:CG31"/>
    <mergeCell ref="CL20:CM20"/>
    <mergeCell ref="CD11:CG11"/>
    <mergeCell ref="BZ11:CC11"/>
    <mergeCell ref="BR10:BU10"/>
    <mergeCell ref="CD10:CG10"/>
    <mergeCell ref="BV8:BY8"/>
    <mergeCell ref="BF8:BI8"/>
    <mergeCell ref="CN15:CO15"/>
    <mergeCell ref="CN24:CO24"/>
    <mergeCell ref="CN20:CO20"/>
    <mergeCell ref="CN25:CO25"/>
    <mergeCell ref="CN11:CO11"/>
    <mergeCell ref="BB9:BE9"/>
    <mergeCell ref="BF9:BI9"/>
    <mergeCell ref="H48:I48"/>
    <mergeCell ref="CN27:CO27"/>
    <mergeCell ref="CN30:CO30"/>
    <mergeCell ref="CL30:CM30"/>
    <mergeCell ref="CL27:CM27"/>
    <mergeCell ref="CN31:CO31"/>
    <mergeCell ref="AL31:AO31"/>
    <mergeCell ref="J44:U44"/>
    <mergeCell ref="J45:U45"/>
    <mergeCell ref="BB31:BE31"/>
    <mergeCell ref="CH32:CK32"/>
    <mergeCell ref="CD32:CG32"/>
    <mergeCell ref="BR32:BU32"/>
    <mergeCell ref="J46:U46"/>
    <mergeCell ref="P39:U39"/>
    <mergeCell ref="X46:Z46"/>
    <mergeCell ref="J33:M33"/>
    <mergeCell ref="N33:Q33"/>
    <mergeCell ref="R32:U32"/>
    <mergeCell ref="V32:Y32"/>
    <mergeCell ref="H40:I40"/>
    <mergeCell ref="BF34:BS34"/>
    <mergeCell ref="BT34:CG34"/>
    <mergeCell ref="H36:U36"/>
    <mergeCell ref="AX1:BA1"/>
    <mergeCell ref="BB1:BI1"/>
    <mergeCell ref="CN14:CO14"/>
    <mergeCell ref="CN16:CO16"/>
    <mergeCell ref="CN23:CO23"/>
    <mergeCell ref="BY1:CC1"/>
    <mergeCell ref="BR1:BX1"/>
    <mergeCell ref="BF4:BI4"/>
    <mergeCell ref="BJ4:BM4"/>
    <mergeCell ref="CL22:CM22"/>
    <mergeCell ref="BJ7:BM7"/>
    <mergeCell ref="BJ6:BM6"/>
    <mergeCell ref="AX7:BA7"/>
    <mergeCell ref="BB7:BE7"/>
    <mergeCell ref="BF7:BI7"/>
    <mergeCell ref="AX6:BA6"/>
    <mergeCell ref="CD9:CG9"/>
    <mergeCell ref="BZ6:CC6"/>
    <mergeCell ref="CD6:CG6"/>
    <mergeCell ref="CL7:CM7"/>
    <mergeCell ref="CL9:CM9"/>
    <mergeCell ref="CH9:CK9"/>
    <mergeCell ref="CL8:CM8"/>
    <mergeCell ref="CD5:CG5"/>
  </mergeCells>
  <phoneticPr fontId="41"/>
  <conditionalFormatting sqref="J31:AK31">
    <cfRule type="cellIs" dxfId="50" priority="2" stopIfTrue="1" operator="greaterThan">
      <formula>J$11</formula>
    </cfRule>
  </conditionalFormatting>
  <conditionalFormatting sqref="J32:CK32">
    <cfRule type="cellIs" dxfId="49" priority="4" stopIfTrue="1" operator="lessThan">
      <formula>0</formula>
    </cfRule>
  </conditionalFormatting>
  <conditionalFormatting sqref="AL31:AO31">
    <cfRule type="cellIs" dxfId="48" priority="5" stopIfTrue="1" operator="greaterThan">
      <formula>$AL$11</formula>
    </cfRule>
  </conditionalFormatting>
  <conditionalFormatting sqref="AP31:AS31">
    <cfRule type="cellIs" dxfId="47" priority="6" stopIfTrue="1" operator="greaterThan">
      <formula>$AP$11</formula>
    </cfRule>
  </conditionalFormatting>
  <conditionalFormatting sqref="AT31:AW31">
    <cfRule type="cellIs" dxfId="46" priority="7" stopIfTrue="1" operator="greaterThan">
      <formula>$AT$11</formula>
    </cfRule>
  </conditionalFormatting>
  <conditionalFormatting sqref="AX1:BA1">
    <cfRule type="expression" dxfId="45" priority="1" stopIfTrue="1">
      <formula>"WEEKDAY($AX$1)=1"</formula>
    </cfRule>
  </conditionalFormatting>
  <conditionalFormatting sqref="AX31:BA31">
    <cfRule type="cellIs" dxfId="44" priority="8" stopIfTrue="1" operator="greaterThan">
      <formula>$AX$11</formula>
    </cfRule>
  </conditionalFormatting>
  <conditionalFormatting sqref="BB31:BE31">
    <cfRule type="cellIs" dxfId="43" priority="9" stopIfTrue="1" operator="greaterThan">
      <formula>$BB$11</formula>
    </cfRule>
  </conditionalFormatting>
  <conditionalFormatting sqref="BF31:BI31">
    <cfRule type="cellIs" dxfId="42" priority="10" stopIfTrue="1" operator="greaterThan">
      <formula>$BF$11</formula>
    </cfRule>
  </conditionalFormatting>
  <conditionalFormatting sqref="BJ31:BM31">
    <cfRule type="cellIs" dxfId="41" priority="11" stopIfTrue="1" operator="greaterThan">
      <formula>$BJ$11</formula>
    </cfRule>
  </conditionalFormatting>
  <conditionalFormatting sqref="BN31:BQ31">
    <cfRule type="cellIs" dxfId="40" priority="12" stopIfTrue="1" operator="greaterThan">
      <formula>$BN$11</formula>
    </cfRule>
  </conditionalFormatting>
  <conditionalFormatting sqref="BR31:BU31">
    <cfRule type="cellIs" dxfId="39" priority="13" stopIfTrue="1" operator="greaterThan">
      <formula>$BR$11</formula>
    </cfRule>
  </conditionalFormatting>
  <conditionalFormatting sqref="BV31:BY31">
    <cfRule type="cellIs" dxfId="38" priority="14" stopIfTrue="1" operator="greaterThan">
      <formula>$BV$11</formula>
    </cfRule>
  </conditionalFormatting>
  <conditionalFormatting sqref="BZ31:CC31">
    <cfRule type="cellIs" dxfId="37" priority="15" stopIfTrue="1" operator="greaterThan">
      <formula>$BZ$11</formula>
    </cfRule>
  </conditionalFormatting>
  <conditionalFormatting sqref="CD31:CG31">
    <cfRule type="cellIs" dxfId="36" priority="16" stopIfTrue="1" operator="greaterThan">
      <formula>$CD$11</formula>
    </cfRule>
  </conditionalFormatting>
  <conditionalFormatting sqref="CH31:CK31">
    <cfRule type="cellIs" dxfId="35" priority="3" stopIfTrue="1" operator="greaterThan">
      <formula>$CH$11</formula>
    </cfRule>
  </conditionalFormatting>
  <printOptions horizontalCentered="1"/>
  <pageMargins left="0.19652777777777777" right="0.19652777777777777" top="0.19652777777777777" bottom="0.19652777777777777" header="0.51180555555555562" footer="0.33958333333333335"/>
  <pageSetup paperSize="9" scale="59" orientation="landscape" useFirstPageNumber="1" errors="NA" r:id="rId1"/>
  <headerFooter alignWithMargins="0"/>
  <ignoredErrors>
    <ignoredError sqref="AX35:BC39" unlockedFormula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W56"/>
  <sheetViews>
    <sheetView showZeros="0" zoomScale="66" zoomScaleNormal="66" workbookViewId="0"/>
  </sheetViews>
  <sheetFormatPr baseColWidth="10" defaultColWidth="3.83203125" defaultRowHeight="20.25" customHeight="1"/>
  <cols>
    <col min="1" max="1" width="3.5" style="64" customWidth="1"/>
    <col min="2" max="2" width="10.6640625" style="65" customWidth="1"/>
    <col min="3" max="3" width="6.83203125" style="220" hidden="1" customWidth="1"/>
    <col min="4" max="5" width="8.6640625" style="65" hidden="1" customWidth="1"/>
    <col min="6" max="6" width="8.6640625" style="64" customWidth="1"/>
    <col min="7" max="7" width="15.33203125" style="64" customWidth="1"/>
    <col min="8" max="8" width="10.6640625" style="64" customWidth="1"/>
    <col min="9" max="9" width="10.6640625" style="65" customWidth="1"/>
    <col min="10" max="17" width="1.83203125" style="65" customWidth="1"/>
    <col min="18" max="89" width="1.83203125" style="64" customWidth="1"/>
    <col min="90" max="91" width="4.33203125" style="64" customWidth="1"/>
    <col min="92" max="92" width="4.33203125" style="221" customWidth="1"/>
    <col min="93" max="93" width="4.33203125" style="64" customWidth="1"/>
    <col min="94" max="95" width="8.6640625" style="64" customWidth="1"/>
    <col min="96" max="96" width="8.6640625" style="69" customWidth="1"/>
    <col min="97" max="97" width="12.6640625" style="69" customWidth="1"/>
    <col min="98" max="98" width="7.1640625" style="69" customWidth="1"/>
    <col min="99" max="99" width="0.1640625" style="64" hidden="1" customWidth="1"/>
    <col min="100" max="101" width="3.83203125" style="64" customWidth="1"/>
    <col min="102" max="16384" width="3.83203125" style="73"/>
  </cols>
  <sheetData>
    <row r="1" spans="1:106" ht="36" customHeight="1">
      <c r="I1" s="1550" t="str">
        <f>ﾃﾞｰﾀ入力!B4</f>
        <v>新宿三丁目</v>
      </c>
      <c r="J1" s="1550"/>
      <c r="K1" s="1550"/>
      <c r="L1" s="1550"/>
      <c r="M1" s="1550"/>
      <c r="N1" s="1550"/>
      <c r="O1" s="1550"/>
      <c r="P1" s="1550"/>
      <c r="Q1" s="1550"/>
      <c r="R1" s="1550"/>
      <c r="S1" s="1550"/>
      <c r="T1" s="1551" t="s">
        <v>139</v>
      </c>
      <c r="U1" s="1551"/>
      <c r="V1" s="1551"/>
      <c r="W1" s="1551"/>
      <c r="X1" s="222"/>
      <c r="AA1" s="1546" t="s">
        <v>202</v>
      </c>
      <c r="AB1" s="1546"/>
      <c r="AC1" s="1546"/>
      <c r="AD1" s="1546"/>
      <c r="AE1" s="1546"/>
      <c r="AF1" s="1546"/>
      <c r="AG1" s="1546"/>
      <c r="AH1" s="1546"/>
      <c r="AI1" s="1546"/>
      <c r="AJ1" s="1546"/>
      <c r="AK1" s="1546"/>
      <c r="AL1" s="1546" t="str">
        <f>CHOOSE(BY1,ﾃﾞｰﾀ入力!U4,ﾃﾞｰﾀ入力!U5,ﾃﾞｰﾀ入力!U6,ﾃﾞｰﾀ入力!U7,ﾃﾞｰﾀ入力!U8,ﾃﾞｰﾀ入力!U9)</f>
        <v>日祝</v>
      </c>
      <c r="AM1" s="1546"/>
      <c r="AN1" s="1546"/>
      <c r="AO1" s="1546"/>
      <c r="AP1" s="1546" t="s">
        <v>148</v>
      </c>
      <c r="AQ1" s="1546"/>
      <c r="AR1" s="1546"/>
      <c r="AS1" s="1546"/>
      <c r="AT1" s="223"/>
      <c r="AU1" s="223"/>
      <c r="AV1" s="223"/>
      <c r="AW1" s="223"/>
      <c r="AX1" s="1525"/>
      <c r="AY1" s="1525"/>
      <c r="AZ1" s="1525"/>
      <c r="BA1" s="1525"/>
      <c r="BB1" s="1526"/>
      <c r="BC1" s="1526"/>
      <c r="BD1" s="1526"/>
      <c r="BE1" s="1526"/>
      <c r="BF1" s="1526"/>
      <c r="BG1" s="1526"/>
      <c r="BH1" s="1526"/>
      <c r="BI1" s="1526"/>
      <c r="BJ1" s="223"/>
      <c r="BK1" s="223"/>
      <c r="BL1" s="223"/>
      <c r="BM1" s="223"/>
      <c r="BN1" s="223"/>
      <c r="BO1" s="223"/>
      <c r="BP1" s="223"/>
      <c r="BQ1" s="223"/>
      <c r="BR1" s="1125" t="s">
        <v>148</v>
      </c>
      <c r="BS1" s="1125"/>
      <c r="BT1" s="1125"/>
      <c r="BU1" s="1125"/>
      <c r="BV1" s="1125"/>
      <c r="BW1" s="1125"/>
      <c r="BX1" s="1125"/>
      <c r="BY1" s="1124">
        <v>5</v>
      </c>
      <c r="BZ1" s="1124"/>
      <c r="CA1" s="1124"/>
      <c r="CB1" s="1124"/>
      <c r="CC1" s="1124"/>
      <c r="CF1" s="69"/>
      <c r="CG1" s="69"/>
      <c r="CH1" s="69"/>
      <c r="CL1" s="73"/>
      <c r="CM1" s="73"/>
      <c r="CN1" s="73"/>
      <c r="CO1" s="73"/>
      <c r="CP1" s="73"/>
      <c r="CQ1" s="73"/>
      <c r="CR1" s="73"/>
      <c r="CS1" s="73"/>
      <c r="CT1" s="73"/>
      <c r="CU1" s="73"/>
      <c r="CV1" s="73"/>
      <c r="CW1" s="73"/>
    </row>
    <row r="2" spans="1:106" ht="20.25" customHeight="1">
      <c r="B2" s="224"/>
      <c r="G2" s="225"/>
      <c r="H2" s="226"/>
      <c r="I2" s="227"/>
      <c r="J2" s="228">
        <v>0.20833333333333334</v>
      </c>
      <c r="K2" s="229"/>
      <c r="L2" s="229"/>
      <c r="M2" s="230"/>
      <c r="N2" s="231">
        <v>0.25</v>
      </c>
      <c r="O2" s="232"/>
      <c r="P2" s="232"/>
      <c r="Q2" s="233"/>
      <c r="R2" s="234" t="s">
        <v>149</v>
      </c>
      <c r="S2" s="232"/>
      <c r="T2" s="235"/>
      <c r="U2" s="236"/>
      <c r="V2" s="234" t="s">
        <v>150</v>
      </c>
      <c r="W2" s="232"/>
      <c r="X2" s="233"/>
      <c r="Y2" s="232"/>
      <c r="Z2" s="234" t="s">
        <v>151</v>
      </c>
      <c r="AA2" s="232"/>
      <c r="AB2" s="233"/>
      <c r="AC2" s="232"/>
      <c r="AD2" s="234" t="s">
        <v>152</v>
      </c>
      <c r="AE2" s="232"/>
      <c r="AF2" s="233"/>
      <c r="AG2" s="232"/>
      <c r="AH2" s="234" t="s">
        <v>153</v>
      </c>
      <c r="AI2" s="232"/>
      <c r="AJ2" s="233"/>
      <c r="AK2" s="232"/>
      <c r="AL2" s="234" t="s">
        <v>154</v>
      </c>
      <c r="AM2" s="232"/>
      <c r="AN2" s="233"/>
      <c r="AO2" s="232"/>
      <c r="AP2" s="234" t="s">
        <v>155</v>
      </c>
      <c r="AQ2" s="232"/>
      <c r="AR2" s="233"/>
      <c r="AS2" s="232"/>
      <c r="AT2" s="234" t="s">
        <v>156</v>
      </c>
      <c r="AU2" s="232"/>
      <c r="AV2" s="233"/>
      <c r="AW2" s="232"/>
      <c r="AX2" s="234" t="s">
        <v>157</v>
      </c>
      <c r="AY2" s="232"/>
      <c r="AZ2" s="233"/>
      <c r="BA2" s="232"/>
      <c r="BB2" s="234" t="s">
        <v>158</v>
      </c>
      <c r="BC2" s="232"/>
      <c r="BD2" s="233"/>
      <c r="BE2" s="232"/>
      <c r="BF2" s="234" t="s">
        <v>159</v>
      </c>
      <c r="BG2" s="232"/>
      <c r="BH2" s="233"/>
      <c r="BI2" s="232"/>
      <c r="BJ2" s="234" t="s">
        <v>160</v>
      </c>
      <c r="BK2" s="232"/>
      <c r="BL2" s="233"/>
      <c r="BM2" s="232"/>
      <c r="BN2" s="234" t="s">
        <v>161</v>
      </c>
      <c r="BO2" s="232"/>
      <c r="BP2" s="233"/>
      <c r="BQ2" s="232"/>
      <c r="BR2" s="234" t="s">
        <v>162</v>
      </c>
      <c r="BS2" s="232"/>
      <c r="BT2" s="233"/>
      <c r="BU2" s="232"/>
      <c r="BV2" s="234" t="s">
        <v>163</v>
      </c>
      <c r="BW2" s="232"/>
      <c r="BX2" s="233"/>
      <c r="BY2" s="232"/>
      <c r="BZ2" s="234" t="s">
        <v>164</v>
      </c>
      <c r="CA2" s="232"/>
      <c r="CB2" s="233"/>
      <c r="CC2" s="232"/>
      <c r="CD2" s="234" t="s">
        <v>165</v>
      </c>
      <c r="CE2" s="232"/>
      <c r="CF2" s="233"/>
      <c r="CG2" s="233"/>
      <c r="CH2" s="232" t="s">
        <v>166</v>
      </c>
      <c r="CI2" s="232"/>
      <c r="CJ2" s="232"/>
      <c r="CK2" s="237"/>
      <c r="CL2" s="1213"/>
      <c r="CM2" s="1214"/>
      <c r="CN2" s="64"/>
      <c r="CR2" s="221"/>
      <c r="CS2" s="64"/>
      <c r="CT2" s="64"/>
      <c r="CV2" s="69"/>
      <c r="CW2" s="69"/>
      <c r="CX2" s="69"/>
      <c r="CY2" s="64"/>
      <c r="CZ2" s="64"/>
      <c r="DA2" s="64"/>
    </row>
    <row r="3" spans="1:106" ht="20.25" customHeight="1">
      <c r="G3" s="1231" t="s">
        <v>167</v>
      </c>
      <c r="H3" s="1232"/>
      <c r="I3" s="239" t="s">
        <v>168</v>
      </c>
      <c r="J3" s="1253">
        <f>CHOOSE(BY1,ﾃﾞｰﾀ入力!X4,ﾃﾞｰﾀ入力!X5,ﾃﾞｰﾀ入力!X6,ﾃﾞｰﾀ入力!X7,ﾃﾞｰﾀ入力!X8,ﾃﾞｰﾀ入力!X9)</f>
        <v>0</v>
      </c>
      <c r="K3" s="1254"/>
      <c r="L3" s="1254"/>
      <c r="M3" s="1255"/>
      <c r="N3" s="1217">
        <f>CHOOSE($BY$1,ﾃﾞｰﾀ入力!Y$4,ﾃﾞｰﾀ入力!Y$5,ﾃﾞｰﾀ入力!Y$6,ﾃﾞｰﾀ入力!Y$7,ﾃﾞｰﾀ入力!Y$8,ﾃﾞｰﾀ入力!Y$9)</f>
        <v>0</v>
      </c>
      <c r="O3" s="1217"/>
      <c r="P3" s="1217"/>
      <c r="Q3" s="1217"/>
      <c r="R3" s="1217">
        <f>CHOOSE($BY$1,ﾃﾞｰﾀ入力!Z$4,ﾃﾞｰﾀ入力!Z$5,ﾃﾞｰﾀ入力!Z$6,ﾃﾞｰﾀ入力!Z$7,ﾃﾞｰﾀ入力!Z$8,ﾃﾞｰﾀ入力!Z$9)</f>
        <v>0</v>
      </c>
      <c r="S3" s="1217"/>
      <c r="T3" s="1217"/>
      <c r="U3" s="1217"/>
      <c r="V3" s="1217">
        <f>CHOOSE($BY$1,ﾃﾞｰﾀ入力!AA$4,ﾃﾞｰﾀ入力!AA$5,ﾃﾞｰﾀ入力!AA$6,ﾃﾞｰﾀ入力!AA$7,ﾃﾞｰﾀ入力!AA$8,ﾃﾞｰﾀ入力!AA$9)</f>
        <v>0</v>
      </c>
      <c r="W3" s="1217"/>
      <c r="X3" s="1217"/>
      <c r="Y3" s="1217"/>
      <c r="Z3" s="1217">
        <f>CHOOSE($BY$1,ﾃﾞｰﾀ入力!AB$4,ﾃﾞｰﾀ入力!AB$5,ﾃﾞｰﾀ入力!AB$6,ﾃﾞｰﾀ入力!AB$7,ﾃﾞｰﾀ入力!AB$8,ﾃﾞｰﾀ入力!AB$9)</f>
        <v>16</v>
      </c>
      <c r="AA3" s="1217"/>
      <c r="AB3" s="1217"/>
      <c r="AC3" s="1217"/>
      <c r="AD3" s="1217">
        <f>CHOOSE($BY$1,ﾃﾞｰﾀ入力!AC$4,ﾃﾞｰﾀ入力!AC$5,ﾃﾞｰﾀ入力!AC$6,ﾃﾞｰﾀ入力!AC$7,ﾃﾞｰﾀ入力!AC$8,ﾃﾞｰﾀ入力!AC$9)</f>
        <v>21</v>
      </c>
      <c r="AE3" s="1217"/>
      <c r="AF3" s="1217"/>
      <c r="AG3" s="1217"/>
      <c r="AH3" s="1217">
        <f>CHOOSE($BY$1,ﾃﾞｰﾀ入力!AD$4,ﾃﾞｰﾀ入力!AD$5,ﾃﾞｰﾀ入力!AD$6,ﾃﾞｰﾀ入力!AD$7,ﾃﾞｰﾀ入力!AD$8,ﾃﾞｰﾀ入力!AD$9)</f>
        <v>25</v>
      </c>
      <c r="AI3" s="1217"/>
      <c r="AJ3" s="1217"/>
      <c r="AK3" s="1217"/>
      <c r="AL3" s="1217">
        <f>CHOOSE($BY$1,ﾃﾞｰﾀ入力!AE$4,ﾃﾞｰﾀ入力!AE$5,ﾃﾞｰﾀ入力!AE$6,ﾃﾞｰﾀ入力!AE$7,ﾃﾞｰﾀ入力!AE$8,ﾃﾞｰﾀ入力!AE$9)</f>
        <v>36</v>
      </c>
      <c r="AM3" s="1217"/>
      <c r="AN3" s="1217"/>
      <c r="AO3" s="1217"/>
      <c r="AP3" s="1217">
        <f>CHOOSE($BY$1,ﾃﾞｰﾀ入力!AF$4,ﾃﾞｰﾀ入力!AF$5,ﾃﾞｰﾀ入力!AF$6,ﾃﾞｰﾀ入力!AF$7,ﾃﾞｰﾀ入力!AF$8,ﾃﾞｰﾀ入力!AF$9)</f>
        <v>43</v>
      </c>
      <c r="AQ3" s="1217"/>
      <c r="AR3" s="1217"/>
      <c r="AS3" s="1217"/>
      <c r="AT3" s="1217">
        <f>CHOOSE($BY$1,ﾃﾞｰﾀ入力!AG$4,ﾃﾞｰﾀ入力!AG$5,ﾃﾞｰﾀ入力!AG$6,ﾃﾞｰﾀ入力!AG$7,ﾃﾞｰﾀ入力!AG$8,ﾃﾞｰﾀ入力!AG$9)</f>
        <v>54</v>
      </c>
      <c r="AU3" s="1217"/>
      <c r="AV3" s="1217"/>
      <c r="AW3" s="1217"/>
      <c r="AX3" s="1217">
        <f>CHOOSE($BY$1,ﾃﾞｰﾀ入力!AH$4,ﾃﾞｰﾀ入力!AH$5,ﾃﾞｰﾀ入力!AH$6,ﾃﾞｰﾀ入力!AH$7,ﾃﾞｰﾀ入力!AH$8,ﾃﾞｰﾀ入力!AH$9)</f>
        <v>52</v>
      </c>
      <c r="AY3" s="1217"/>
      <c r="AZ3" s="1217"/>
      <c r="BA3" s="1217"/>
      <c r="BB3" s="1217">
        <f>CHOOSE($BY$1,ﾃﾞｰﾀ入力!AI$4,ﾃﾞｰﾀ入力!AI$5,ﾃﾞｰﾀ入力!AI$6,ﾃﾞｰﾀ入力!AI$7,ﾃﾞｰﾀ入力!AI$8,ﾃﾞｰﾀ入力!AI$9)</f>
        <v>52</v>
      </c>
      <c r="BC3" s="1217"/>
      <c r="BD3" s="1217"/>
      <c r="BE3" s="1217"/>
      <c r="BF3" s="1217">
        <f>CHOOSE($BY$1,ﾃﾞｰﾀ入力!AJ$4,ﾃﾞｰﾀ入力!AJ$5,ﾃﾞｰﾀ入力!AJ$6,ﾃﾞｰﾀ入力!AJ$7,ﾃﾞｰﾀ入力!AJ$8,ﾃﾞｰﾀ入力!AJ$9)</f>
        <v>32</v>
      </c>
      <c r="BG3" s="1217"/>
      <c r="BH3" s="1217"/>
      <c r="BI3" s="1217"/>
      <c r="BJ3" s="1217">
        <f>CHOOSE($BY$1,ﾃﾞｰﾀ入力!AK$4,ﾃﾞｰﾀ入力!AK$5,ﾃﾞｰﾀ入力!AK$6,ﾃﾞｰﾀ入力!AK$7,ﾃﾞｰﾀ入力!AK$8,ﾃﾞｰﾀ入力!AK$9)</f>
        <v>26</v>
      </c>
      <c r="BK3" s="1217"/>
      <c r="BL3" s="1217"/>
      <c r="BM3" s="1217"/>
      <c r="BN3" s="1217">
        <f>CHOOSE($BY$1,ﾃﾞｰﾀ入力!AL$4,ﾃﾞｰﾀ入力!AL$5,ﾃﾞｰﾀ入力!AL$6,ﾃﾞｰﾀ入力!AL$7,ﾃﾞｰﾀ入力!AL$8,ﾃﾞｰﾀ入力!AL$9)</f>
        <v>21</v>
      </c>
      <c r="BO3" s="1217"/>
      <c r="BP3" s="1217"/>
      <c r="BQ3" s="1217"/>
      <c r="BR3" s="1217">
        <f>CHOOSE($BY$1,ﾃﾞｰﾀ入力!AM$4,ﾃﾞｰﾀ入力!AM$5,ﾃﾞｰﾀ入力!AM$6,ﾃﾞｰﾀ入力!AM$7,ﾃﾞｰﾀ入力!AM$8,ﾃﾞｰﾀ入力!AM$9)</f>
        <v>15</v>
      </c>
      <c r="BS3" s="1217"/>
      <c r="BT3" s="1217"/>
      <c r="BU3" s="1217"/>
      <c r="BV3" s="1217">
        <f>CHOOSE($BY$1,ﾃﾞｰﾀ入力!AN$4,ﾃﾞｰﾀ入力!AN$5,ﾃﾞｰﾀ入力!AN$6,ﾃﾞｰﾀ入力!AN$7,ﾃﾞｰﾀ入力!AN$8,ﾃﾞｰﾀ入力!AN$9)</f>
        <v>7.0000000000000009</v>
      </c>
      <c r="BW3" s="1217"/>
      <c r="BX3" s="1217"/>
      <c r="BY3" s="1217"/>
      <c r="BZ3" s="1217">
        <f>CHOOSE($BY$1,ﾃﾞｰﾀ入力!AO$4,ﾃﾞｰﾀ入力!AO$5,ﾃﾞｰﾀ入力!AO$6,ﾃﾞｰﾀ入力!AO$7,ﾃﾞｰﾀ入力!AO$8,ﾃﾞｰﾀ入力!AO$9)</f>
        <v>0</v>
      </c>
      <c r="CA3" s="1217"/>
      <c r="CB3" s="1217"/>
      <c r="CC3" s="1217"/>
      <c r="CD3" s="1218">
        <f>CHOOSE($BY$1,ﾃﾞｰﾀ入力!AP$4,ﾃﾞｰﾀ入力!AP$5,ﾃﾞｰﾀ入力!AP$6,ﾃﾞｰﾀ入力!AP$7,ﾃﾞｰﾀ入力!AP$8,ﾃﾞｰﾀ入力!AP$9)</f>
        <v>0</v>
      </c>
      <c r="CE3" s="1218"/>
      <c r="CF3" s="1218"/>
      <c r="CG3" s="1218"/>
      <c r="CH3" s="1218">
        <f>CHOOSE($BY$1,ﾃﾞｰﾀ入力!AQ$4,ﾃﾞｰﾀ入力!AQ$5,ﾃﾞｰﾀ入力!AQ$6,ﾃﾞｰﾀ入力!AQ$7,ﾃﾞｰﾀ入力!AQ$8,ﾃﾞｰﾀ入力!AQ$9)</f>
        <v>0</v>
      </c>
      <c r="CI3" s="1218"/>
      <c r="CJ3" s="1218"/>
      <c r="CK3" s="1219"/>
      <c r="CL3" s="1215">
        <f>CHOOSE(BY1,ﾃﾞｰﾀ入力!V4,ﾃﾞｰﾀ入力!V5,ﾃﾞｰﾀ入力!V6,ﾃﾞｰﾀ入力!V7,ﾃﾞｰﾀ入力!V8,ﾃﾞｰﾀ入力!V9)</f>
        <v>400</v>
      </c>
      <c r="CM3" s="1216"/>
      <c r="CN3" s="64"/>
      <c r="CR3" s="221"/>
      <c r="CS3" s="64"/>
      <c r="CT3" s="64"/>
      <c r="CV3" s="69"/>
      <c r="CW3" s="69"/>
      <c r="CX3" s="69"/>
      <c r="CY3" s="64"/>
      <c r="CZ3" s="64"/>
      <c r="DA3" s="64"/>
    </row>
    <row r="4" spans="1:106" ht="20.25" customHeight="1">
      <c r="G4" s="1227"/>
      <c r="H4" s="1228"/>
      <c r="I4" s="240" t="s">
        <v>169</v>
      </c>
      <c r="J4" s="1126">
        <f>F4+J3</f>
        <v>0</v>
      </c>
      <c r="K4" s="1127"/>
      <c r="L4" s="1127"/>
      <c r="M4" s="1127"/>
      <c r="N4" s="1126">
        <f>J4+N3</f>
        <v>0</v>
      </c>
      <c r="O4" s="1127"/>
      <c r="P4" s="1127"/>
      <c r="Q4" s="1127"/>
      <c r="R4" s="1126">
        <f>N4+R3</f>
        <v>0</v>
      </c>
      <c r="S4" s="1127"/>
      <c r="T4" s="1127"/>
      <c r="U4" s="1127"/>
      <c r="V4" s="1126">
        <f>R4+V3</f>
        <v>0</v>
      </c>
      <c r="W4" s="1127"/>
      <c r="X4" s="1127"/>
      <c r="Y4" s="1127"/>
      <c r="Z4" s="1126">
        <f>V4+Z3</f>
        <v>16</v>
      </c>
      <c r="AA4" s="1127"/>
      <c r="AB4" s="1127"/>
      <c r="AC4" s="1127"/>
      <c r="AD4" s="1126">
        <f>Z4+AD3</f>
        <v>37</v>
      </c>
      <c r="AE4" s="1127"/>
      <c r="AF4" s="1127"/>
      <c r="AG4" s="1127"/>
      <c r="AH4" s="1126">
        <f>AD4+AH3</f>
        <v>62</v>
      </c>
      <c r="AI4" s="1127"/>
      <c r="AJ4" s="1127"/>
      <c r="AK4" s="1127"/>
      <c r="AL4" s="1126">
        <f>AH4+AL3</f>
        <v>98</v>
      </c>
      <c r="AM4" s="1127"/>
      <c r="AN4" s="1127"/>
      <c r="AO4" s="1127"/>
      <c r="AP4" s="1126">
        <f>AL4+AP3</f>
        <v>141</v>
      </c>
      <c r="AQ4" s="1127"/>
      <c r="AR4" s="1127"/>
      <c r="AS4" s="1127"/>
      <c r="AT4" s="1126">
        <f>AT3+AP4</f>
        <v>195</v>
      </c>
      <c r="AU4" s="1127"/>
      <c r="AV4" s="1127"/>
      <c r="AW4" s="1127"/>
      <c r="AX4" s="1126">
        <f>+AT4+AX3</f>
        <v>247</v>
      </c>
      <c r="AY4" s="1127"/>
      <c r="AZ4" s="1127"/>
      <c r="BA4" s="1127"/>
      <c r="BB4" s="1126">
        <f>AX4+BB3</f>
        <v>299</v>
      </c>
      <c r="BC4" s="1127"/>
      <c r="BD4" s="1127"/>
      <c r="BE4" s="1127"/>
      <c r="BF4" s="1126">
        <f>BB4+BF3</f>
        <v>331</v>
      </c>
      <c r="BG4" s="1127"/>
      <c r="BH4" s="1127"/>
      <c r="BI4" s="1127"/>
      <c r="BJ4" s="1126">
        <f>BF4+BJ3</f>
        <v>357</v>
      </c>
      <c r="BK4" s="1127"/>
      <c r="BL4" s="1127"/>
      <c r="BM4" s="1127"/>
      <c r="BN4" s="1126">
        <f>BJ4+BN3</f>
        <v>378</v>
      </c>
      <c r="BO4" s="1127"/>
      <c r="BP4" s="1127"/>
      <c r="BQ4" s="1127"/>
      <c r="BR4" s="1126">
        <f>BN4+BR3</f>
        <v>393</v>
      </c>
      <c r="BS4" s="1127"/>
      <c r="BT4" s="1127"/>
      <c r="BU4" s="1127"/>
      <c r="BV4" s="1126">
        <f>BR4+BV3</f>
        <v>400</v>
      </c>
      <c r="BW4" s="1127"/>
      <c r="BX4" s="1127"/>
      <c r="BY4" s="1127"/>
      <c r="BZ4" s="1126">
        <f>BV4+BZ3</f>
        <v>400</v>
      </c>
      <c r="CA4" s="1127"/>
      <c r="CB4" s="1127"/>
      <c r="CC4" s="1127"/>
      <c r="CD4" s="1139">
        <f>BZ4+CD3</f>
        <v>400</v>
      </c>
      <c r="CE4" s="1220"/>
      <c r="CF4" s="1220"/>
      <c r="CG4" s="1220"/>
      <c r="CH4" s="1139">
        <f>CD4+CH3</f>
        <v>400</v>
      </c>
      <c r="CI4" s="1220"/>
      <c r="CJ4" s="1220"/>
      <c r="CK4" s="1221"/>
      <c r="CL4" s="1210"/>
      <c r="CM4" s="1211"/>
      <c r="CN4" s="64"/>
      <c r="CR4" s="221"/>
      <c r="CS4" s="64"/>
      <c r="CT4" s="64"/>
      <c r="CV4" s="69"/>
      <c r="CW4" s="69"/>
      <c r="CX4" s="69"/>
      <c r="CY4" s="64"/>
      <c r="CZ4" s="64"/>
      <c r="DA4" s="64"/>
    </row>
    <row r="5" spans="1:106" ht="20.25" customHeight="1">
      <c r="G5" s="1227" t="s">
        <v>170</v>
      </c>
      <c r="H5" s="1228"/>
      <c r="I5" s="241" t="s">
        <v>171</v>
      </c>
      <c r="J5" s="1239"/>
      <c r="K5" s="1240"/>
      <c r="L5" s="1240"/>
      <c r="M5" s="1241"/>
      <c r="N5" s="1126"/>
      <c r="O5" s="1126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126"/>
      <c r="AK5" s="1126"/>
      <c r="AL5" s="1126"/>
      <c r="AM5" s="1126"/>
      <c r="AN5" s="1126"/>
      <c r="AO5" s="1126"/>
      <c r="AP5" s="1126"/>
      <c r="AQ5" s="1126"/>
      <c r="AR5" s="1126"/>
      <c r="AS5" s="1126"/>
      <c r="AT5" s="1126"/>
      <c r="AU5" s="1126"/>
      <c r="AV5" s="1126"/>
      <c r="AW5" s="1126"/>
      <c r="AX5" s="1126"/>
      <c r="AY5" s="1126"/>
      <c r="AZ5" s="1126"/>
      <c r="BA5" s="1126"/>
      <c r="BB5" s="1126"/>
      <c r="BC5" s="1126"/>
      <c r="BD5" s="1126"/>
      <c r="BE5" s="1126"/>
      <c r="BF5" s="1126"/>
      <c r="BG5" s="1126"/>
      <c r="BH5" s="1126"/>
      <c r="BI5" s="1126"/>
      <c r="BJ5" s="1126"/>
      <c r="BK5" s="1126"/>
      <c r="BL5" s="1126"/>
      <c r="BM5" s="1126"/>
      <c r="BN5" s="1126"/>
      <c r="BO5" s="1126"/>
      <c r="BP5" s="1126"/>
      <c r="BQ5" s="1126"/>
      <c r="BR5" s="1126"/>
      <c r="BS5" s="1126"/>
      <c r="BT5" s="1126"/>
      <c r="BU5" s="1126"/>
      <c r="BV5" s="1126"/>
      <c r="BW5" s="1126"/>
      <c r="BX5" s="1126"/>
      <c r="BY5" s="1126"/>
      <c r="BZ5" s="1126"/>
      <c r="CA5" s="1126"/>
      <c r="CB5" s="1126"/>
      <c r="CC5" s="1126"/>
      <c r="CD5" s="1139"/>
      <c r="CE5" s="1139"/>
      <c r="CF5" s="1139"/>
      <c r="CG5" s="1139"/>
      <c r="CH5" s="1139"/>
      <c r="CI5" s="1139"/>
      <c r="CJ5" s="1139"/>
      <c r="CK5" s="1212"/>
      <c r="CL5" s="1210">
        <f t="shared" ref="CL5:CL11" si="0">SUM(N5:CK5)</f>
        <v>0</v>
      </c>
      <c r="CM5" s="1211"/>
      <c r="CN5" s="64"/>
      <c r="CR5" s="221"/>
      <c r="CS5" s="64"/>
      <c r="CT5" s="64"/>
      <c r="CV5" s="69"/>
      <c r="CW5" s="69"/>
      <c r="CX5" s="69"/>
      <c r="CY5" s="64"/>
      <c r="CZ5" s="64"/>
      <c r="DA5" s="64"/>
    </row>
    <row r="6" spans="1:106" ht="20.25" customHeight="1">
      <c r="G6" s="1229"/>
      <c r="H6" s="1230"/>
      <c r="I6" s="242" t="s">
        <v>169</v>
      </c>
      <c r="J6" s="1242"/>
      <c r="K6" s="1243"/>
      <c r="L6" s="1243"/>
      <c r="M6" s="1244"/>
      <c r="N6" s="1131"/>
      <c r="O6" s="1131"/>
      <c r="P6" s="1131"/>
      <c r="Q6" s="1131"/>
      <c r="R6" s="1131"/>
      <c r="S6" s="1131"/>
      <c r="T6" s="1131"/>
      <c r="U6" s="1131"/>
      <c r="V6" s="1131"/>
      <c r="W6" s="1131"/>
      <c r="X6" s="1131"/>
      <c r="Y6" s="1131"/>
      <c r="Z6" s="1131"/>
      <c r="AA6" s="1131"/>
      <c r="AB6" s="1131"/>
      <c r="AC6" s="1131"/>
      <c r="AD6" s="1131"/>
      <c r="AE6" s="1131"/>
      <c r="AF6" s="1131"/>
      <c r="AG6" s="1131"/>
      <c r="AH6" s="1131"/>
      <c r="AI6" s="1131"/>
      <c r="AJ6" s="1131"/>
      <c r="AK6" s="1131"/>
      <c r="AL6" s="1131"/>
      <c r="AM6" s="1131"/>
      <c r="AN6" s="1131"/>
      <c r="AO6" s="1131"/>
      <c r="AP6" s="1131"/>
      <c r="AQ6" s="1131"/>
      <c r="AR6" s="1131"/>
      <c r="AS6" s="1131"/>
      <c r="AT6" s="1131"/>
      <c r="AU6" s="1131"/>
      <c r="AV6" s="1131"/>
      <c r="AW6" s="1131"/>
      <c r="AX6" s="1131"/>
      <c r="AY6" s="1131"/>
      <c r="AZ6" s="1131"/>
      <c r="BA6" s="1131"/>
      <c r="BB6" s="1131"/>
      <c r="BC6" s="1131"/>
      <c r="BD6" s="1131"/>
      <c r="BE6" s="1131"/>
      <c r="BF6" s="1131"/>
      <c r="BG6" s="1131"/>
      <c r="BH6" s="1131"/>
      <c r="BI6" s="1131"/>
      <c r="BJ6" s="1131"/>
      <c r="BK6" s="1131"/>
      <c r="BL6" s="1131"/>
      <c r="BM6" s="1131"/>
      <c r="BN6" s="1131"/>
      <c r="BO6" s="1131"/>
      <c r="BP6" s="1131"/>
      <c r="BQ6" s="1131"/>
      <c r="BR6" s="1131"/>
      <c r="BS6" s="1131"/>
      <c r="BT6" s="1131"/>
      <c r="BU6" s="1131"/>
      <c r="BV6" s="1131"/>
      <c r="BW6" s="1131"/>
      <c r="BX6" s="1131"/>
      <c r="BY6" s="1131"/>
      <c r="BZ6" s="1131"/>
      <c r="CA6" s="1131"/>
      <c r="CB6" s="1131"/>
      <c r="CC6" s="1131"/>
      <c r="CD6" s="1133"/>
      <c r="CE6" s="1133"/>
      <c r="CF6" s="1133"/>
      <c r="CG6" s="1133"/>
      <c r="CH6" s="1133"/>
      <c r="CI6" s="1133"/>
      <c r="CJ6" s="1133"/>
      <c r="CK6" s="1200"/>
      <c r="CL6" s="1256">
        <f t="shared" si="0"/>
        <v>0</v>
      </c>
      <c r="CM6" s="1257"/>
      <c r="CN6" s="64"/>
      <c r="CR6" s="221"/>
      <c r="CS6" s="64"/>
      <c r="CT6" s="64"/>
      <c r="CV6" s="69"/>
      <c r="CW6" s="69"/>
      <c r="CX6" s="69"/>
      <c r="CY6" s="64"/>
      <c r="CZ6" s="64"/>
      <c r="DA6" s="64"/>
    </row>
    <row r="7" spans="1:106" ht="20" customHeight="1">
      <c r="G7" s="1206" t="s">
        <v>172</v>
      </c>
      <c r="H7" s="1207"/>
      <c r="I7" s="243" t="s">
        <v>168</v>
      </c>
      <c r="J7" s="1250">
        <f>IF(J3=0,0,LOOKUP(J3,ﾃﾞｰﾀ入力!$AU$12:$AU$32,ﾃﾞｰﾀ入力!$AV$12:$AV$32))</f>
        <v>0</v>
      </c>
      <c r="K7" s="1251"/>
      <c r="L7" s="1251"/>
      <c r="M7" s="1252"/>
      <c r="N7" s="1130">
        <f>IF(N3=0,0,LOOKUP(N3,ﾃﾞｰﾀ入力!$AU$12:$AU$32,ﾃﾞｰﾀ入力!$AV$12:$AV$32))</f>
        <v>0</v>
      </c>
      <c r="O7" s="1130"/>
      <c r="P7" s="1130"/>
      <c r="Q7" s="1130"/>
      <c r="R7" s="1130">
        <f>IF(R3=0,0,LOOKUP(R3,ﾃﾞｰﾀ入力!$AU$12:$AU$32,ﾃﾞｰﾀ入力!$AV$12:$AV$32))</f>
        <v>0</v>
      </c>
      <c r="S7" s="1130"/>
      <c r="T7" s="1130"/>
      <c r="U7" s="1130"/>
      <c r="V7" s="1130">
        <f>IF(V3=0,0,LOOKUP(V3,ﾃﾞｰﾀ入力!$AU$12:$AU$32,ﾃﾞｰﾀ入力!$AV$12:$AV$32))</f>
        <v>0</v>
      </c>
      <c r="W7" s="1130"/>
      <c r="X7" s="1130"/>
      <c r="Y7" s="1130"/>
      <c r="Z7" s="1130">
        <f>IF(Z3=0,0,LOOKUP(Z3,ﾃﾞｰﾀ入力!$AU$12:$AU$32,ﾃﾞｰﾀ入力!$AV$12:$AV$32))</f>
        <v>2</v>
      </c>
      <c r="AA7" s="1130"/>
      <c r="AB7" s="1130"/>
      <c r="AC7" s="1130"/>
      <c r="AD7" s="1130">
        <f>IF(AD3=0,0,LOOKUP(AD3,ﾃﾞｰﾀ入力!$AU$12:$AU$32,ﾃﾞｰﾀ入力!$AV$12:$AV$32))</f>
        <v>3</v>
      </c>
      <c r="AE7" s="1130"/>
      <c r="AF7" s="1130"/>
      <c r="AG7" s="1130"/>
      <c r="AH7" s="1130">
        <f>IF(AH3=0,0,LOOKUP(AH3,ﾃﾞｰﾀ入力!$AU$12:$AU$32,ﾃﾞｰﾀ入力!$AV$12:$AV$32))</f>
        <v>4</v>
      </c>
      <c r="AI7" s="1130"/>
      <c r="AJ7" s="1130"/>
      <c r="AK7" s="1130"/>
      <c r="AL7" s="1130">
        <f>IF(AL3=0,0,LOOKUP(AL3,ﾃﾞｰﾀ入力!$AU$12:$AU$32,ﾃﾞｰﾀ入力!$AV$12:$AV$32))</f>
        <v>5</v>
      </c>
      <c r="AM7" s="1130"/>
      <c r="AN7" s="1130"/>
      <c r="AO7" s="1130"/>
      <c r="AP7" s="1130">
        <f>IF(AP3=0,0,LOOKUP(AP3,ﾃﾞｰﾀ入力!$AU$12:$AU$32,ﾃﾞｰﾀ入力!$AV$12:$AV$32))</f>
        <v>6</v>
      </c>
      <c r="AQ7" s="1130"/>
      <c r="AR7" s="1130"/>
      <c r="AS7" s="1130"/>
      <c r="AT7" s="1130">
        <f>IF(AT3=0,0,LOOKUP(AT3,ﾃﾞｰﾀ入力!$AU$12:$AU$32,ﾃﾞｰﾀ入力!$AV$12:$AV$32))</f>
        <v>8</v>
      </c>
      <c r="AU7" s="1130"/>
      <c r="AV7" s="1130"/>
      <c r="AW7" s="1130"/>
      <c r="AX7" s="1130">
        <f>IF(AX3=0,0,LOOKUP(AX3,ﾃﾞｰﾀ入力!$AU$12:$AU$32,ﾃﾞｰﾀ入力!$AV$12:$AV$32))</f>
        <v>8</v>
      </c>
      <c r="AY7" s="1130"/>
      <c r="AZ7" s="1130"/>
      <c r="BA7" s="1130"/>
      <c r="BB7" s="1130">
        <f>IF(BB3=0,0,LOOKUP(BB3,ﾃﾞｰﾀ入力!$AU$12:$AU$32,ﾃﾞｰﾀ入力!$AV$12:$AV$32))</f>
        <v>8</v>
      </c>
      <c r="BC7" s="1130"/>
      <c r="BD7" s="1130"/>
      <c r="BE7" s="1130"/>
      <c r="BF7" s="1130">
        <f>IF(BF3=0,0,LOOKUP(BF3,ﾃﾞｰﾀ入力!$AU$12:$AU$32,ﾃﾞｰﾀ入力!$AV$12:$AV$32))</f>
        <v>4</v>
      </c>
      <c r="BG7" s="1130"/>
      <c r="BH7" s="1130"/>
      <c r="BI7" s="1130"/>
      <c r="BJ7" s="1130">
        <f>IF(BJ3=0,0,LOOKUP(BJ3,ﾃﾞｰﾀ入力!$AU$12:$AU$32,ﾃﾞｰﾀ入力!$AV$12:$AV$32))</f>
        <v>4</v>
      </c>
      <c r="BK7" s="1130"/>
      <c r="BL7" s="1130"/>
      <c r="BM7" s="1130"/>
      <c r="BN7" s="1130">
        <f>IF(BN3=0,0,LOOKUP(BN3,ﾃﾞｰﾀ入力!$AU$12:$AU$32,ﾃﾞｰﾀ入力!$AV$12:$AV$32))</f>
        <v>3</v>
      </c>
      <c r="BO7" s="1130"/>
      <c r="BP7" s="1130"/>
      <c r="BQ7" s="1130"/>
      <c r="BR7" s="1130">
        <f>IF(BR3=0,0,LOOKUP(BR3,ﾃﾞｰﾀ入力!$AU$12:$AU$32,ﾃﾞｰﾀ入力!$AV$12:$AV$32))</f>
        <v>2</v>
      </c>
      <c r="BS7" s="1130"/>
      <c r="BT7" s="1130"/>
      <c r="BU7" s="1130"/>
      <c r="BV7" s="1130">
        <f>IF(BV3=0,0,LOOKUP(BV3,ﾃﾞｰﾀ入力!$AU$12:$AU$32,ﾃﾞｰﾀ入力!$AV$12:$AV$32))</f>
        <v>2</v>
      </c>
      <c r="BW7" s="1130"/>
      <c r="BX7" s="1130"/>
      <c r="BY7" s="1130"/>
      <c r="BZ7" s="1130">
        <f>IF(BZ3=0,0,LOOKUP(BZ3,ﾃﾞｰﾀ入力!$AU$12:$AU$32,ﾃﾞｰﾀ入力!$AV$12:$AV$32))</f>
        <v>0</v>
      </c>
      <c r="CA7" s="1130"/>
      <c r="CB7" s="1130"/>
      <c r="CC7" s="1130"/>
      <c r="CD7" s="1201">
        <f>IF(CD3=0,0,LOOKUP(CD3,ﾃﾞｰﾀ入力!$AU$12:$AU$32,ﾃﾞｰﾀ入力!$AV$12:$AV$32))</f>
        <v>0</v>
      </c>
      <c r="CE7" s="1201"/>
      <c r="CF7" s="1201"/>
      <c r="CG7" s="1201"/>
      <c r="CH7" s="1201">
        <f>IF(CH3=0,0,LOOKUP(CH3,ﾃﾞｰﾀ入力!$AU$12:$AU$32,ﾃﾞｰﾀ入力!$AV$12:$AV$32))</f>
        <v>0</v>
      </c>
      <c r="CI7" s="1201"/>
      <c r="CJ7" s="1201"/>
      <c r="CK7" s="1202"/>
      <c r="CL7" s="1134">
        <f t="shared" si="0"/>
        <v>59</v>
      </c>
      <c r="CM7" s="1135"/>
      <c r="CN7" s="64"/>
      <c r="CR7" s="221"/>
      <c r="CS7" s="64"/>
      <c r="CT7" s="64"/>
      <c r="CV7" s="69"/>
      <c r="CW7" s="69"/>
      <c r="CX7" s="69"/>
      <c r="CY7" s="64"/>
      <c r="CZ7" s="64"/>
      <c r="DA7" s="64"/>
    </row>
    <row r="8" spans="1:106" ht="20" customHeight="1">
      <c r="G8" s="1208" t="s">
        <v>173</v>
      </c>
      <c r="H8" s="1209"/>
      <c r="I8" s="244" t="s">
        <v>168</v>
      </c>
      <c r="J8" s="1565"/>
      <c r="K8" s="1566"/>
      <c r="L8" s="1566"/>
      <c r="M8" s="1567"/>
      <c r="N8" s="1574"/>
      <c r="O8" s="1574"/>
      <c r="P8" s="1574"/>
      <c r="Q8" s="1574"/>
      <c r="R8" s="1574"/>
      <c r="S8" s="1574"/>
      <c r="T8" s="1574"/>
      <c r="U8" s="1574"/>
      <c r="V8" s="1574"/>
      <c r="W8" s="1574"/>
      <c r="X8" s="1574"/>
      <c r="Y8" s="1574"/>
      <c r="Z8" s="1574"/>
      <c r="AA8" s="1574"/>
      <c r="AB8" s="1574"/>
      <c r="AC8" s="1574"/>
      <c r="AD8" s="1574"/>
      <c r="AE8" s="1574"/>
      <c r="AF8" s="1574"/>
      <c r="AG8" s="1574"/>
      <c r="AH8" s="1574"/>
      <c r="AI8" s="1574"/>
      <c r="AJ8" s="1574"/>
      <c r="AK8" s="1574"/>
      <c r="AL8" s="1574"/>
      <c r="AM8" s="1574"/>
      <c r="AN8" s="1574"/>
      <c r="AO8" s="1574"/>
      <c r="AP8" s="1574"/>
      <c r="AQ8" s="1574"/>
      <c r="AR8" s="1574"/>
      <c r="AS8" s="1574"/>
      <c r="AT8" s="1574"/>
      <c r="AU8" s="1574"/>
      <c r="AV8" s="1574"/>
      <c r="AW8" s="1574"/>
      <c r="AX8" s="1574"/>
      <c r="AY8" s="1574"/>
      <c r="AZ8" s="1574"/>
      <c r="BA8" s="1574"/>
      <c r="BB8" s="1574"/>
      <c r="BC8" s="1574"/>
      <c r="BD8" s="1574"/>
      <c r="BE8" s="1574"/>
      <c r="BF8" s="1574"/>
      <c r="BG8" s="1574"/>
      <c r="BH8" s="1574"/>
      <c r="BI8" s="1574"/>
      <c r="BJ8" s="1574"/>
      <c r="BK8" s="1574"/>
      <c r="BL8" s="1574"/>
      <c r="BM8" s="1574"/>
      <c r="BN8" s="1574"/>
      <c r="BO8" s="1574"/>
      <c r="BP8" s="1574"/>
      <c r="BQ8" s="1574"/>
      <c r="BR8" s="1574"/>
      <c r="BS8" s="1574"/>
      <c r="BT8" s="1574"/>
      <c r="BU8" s="1574"/>
      <c r="BV8" s="1574"/>
      <c r="BW8" s="1574"/>
      <c r="BX8" s="1574"/>
      <c r="BY8" s="1574"/>
      <c r="BZ8" s="1574"/>
      <c r="CA8" s="1574"/>
      <c r="CB8" s="1574"/>
      <c r="CC8" s="1574"/>
      <c r="CD8" s="1574"/>
      <c r="CE8" s="1574"/>
      <c r="CF8" s="1574"/>
      <c r="CG8" s="1574"/>
      <c r="CH8" s="1574"/>
      <c r="CI8" s="1574"/>
      <c r="CJ8" s="1574"/>
      <c r="CK8" s="1568"/>
      <c r="CL8" s="1136">
        <f t="shared" si="0"/>
        <v>0</v>
      </c>
      <c r="CM8" s="1137"/>
      <c r="CN8" s="64"/>
      <c r="CR8" s="221"/>
      <c r="CS8" s="64"/>
      <c r="CT8" s="64"/>
      <c r="CV8" s="69"/>
      <c r="CW8" s="69"/>
      <c r="CX8" s="69"/>
      <c r="CY8" s="64"/>
      <c r="CZ8" s="64"/>
      <c r="DA8" s="64"/>
    </row>
    <row r="9" spans="1:106" ht="20" customHeight="1">
      <c r="G9" s="1225" t="s">
        <v>174</v>
      </c>
      <c r="H9" s="1226"/>
      <c r="I9" s="241" t="s">
        <v>168</v>
      </c>
      <c r="J9" s="1568"/>
      <c r="K9" s="1569"/>
      <c r="L9" s="1569"/>
      <c r="M9" s="1570"/>
      <c r="N9" s="1568"/>
      <c r="O9" s="1569"/>
      <c r="P9" s="1569"/>
      <c r="Q9" s="1570"/>
      <c r="R9" s="1568"/>
      <c r="S9" s="1569"/>
      <c r="T9" s="1569"/>
      <c r="U9" s="1570"/>
      <c r="V9" s="1568"/>
      <c r="W9" s="1569"/>
      <c r="X9" s="1569"/>
      <c r="Y9" s="1570"/>
      <c r="Z9" s="1568"/>
      <c r="AA9" s="1569"/>
      <c r="AB9" s="1569"/>
      <c r="AC9" s="1570"/>
      <c r="AD9" s="1568"/>
      <c r="AE9" s="1569"/>
      <c r="AF9" s="1569"/>
      <c r="AG9" s="1570"/>
      <c r="AH9" s="1568"/>
      <c r="AI9" s="1569"/>
      <c r="AJ9" s="1569"/>
      <c r="AK9" s="1570"/>
      <c r="AL9" s="1568"/>
      <c r="AM9" s="1569"/>
      <c r="AN9" s="1569"/>
      <c r="AO9" s="1570"/>
      <c r="AP9" s="1568"/>
      <c r="AQ9" s="1569"/>
      <c r="AR9" s="1569"/>
      <c r="AS9" s="1570"/>
      <c r="AT9" s="1568"/>
      <c r="AU9" s="1569"/>
      <c r="AV9" s="1569"/>
      <c r="AW9" s="1570"/>
      <c r="AX9" s="1568"/>
      <c r="AY9" s="1569"/>
      <c r="AZ9" s="1569"/>
      <c r="BA9" s="1570"/>
      <c r="BB9" s="1568"/>
      <c r="BC9" s="1569"/>
      <c r="BD9" s="1569"/>
      <c r="BE9" s="1570"/>
      <c r="BF9" s="1568"/>
      <c r="BG9" s="1569"/>
      <c r="BH9" s="1569"/>
      <c r="BI9" s="1570"/>
      <c r="BJ9" s="1568"/>
      <c r="BK9" s="1569"/>
      <c r="BL9" s="1569"/>
      <c r="BM9" s="1570"/>
      <c r="BN9" s="1568"/>
      <c r="BO9" s="1569"/>
      <c r="BP9" s="1569"/>
      <c r="BQ9" s="1570"/>
      <c r="BR9" s="1568"/>
      <c r="BS9" s="1569"/>
      <c r="BT9" s="1569"/>
      <c r="BU9" s="1570"/>
      <c r="BV9" s="1568"/>
      <c r="BW9" s="1569"/>
      <c r="BX9" s="1569"/>
      <c r="BY9" s="1570"/>
      <c r="BZ9" s="1568"/>
      <c r="CA9" s="1569"/>
      <c r="CB9" s="1569"/>
      <c r="CC9" s="1570"/>
      <c r="CD9" s="1568"/>
      <c r="CE9" s="1569"/>
      <c r="CF9" s="1569"/>
      <c r="CG9" s="1570"/>
      <c r="CH9" s="1568"/>
      <c r="CI9" s="1569"/>
      <c r="CJ9" s="1569"/>
      <c r="CK9" s="1570"/>
      <c r="CL9" s="1136">
        <f t="shared" si="0"/>
        <v>0</v>
      </c>
      <c r="CM9" s="1137"/>
      <c r="CN9" s="64"/>
      <c r="CR9" s="221"/>
      <c r="CS9" s="64"/>
      <c r="CT9" s="64"/>
      <c r="CV9" s="69"/>
      <c r="CW9" s="69"/>
      <c r="CX9" s="69"/>
      <c r="CY9" s="64"/>
      <c r="CZ9" s="64"/>
      <c r="DA9" s="64"/>
    </row>
    <row r="10" spans="1:106" ht="20" customHeight="1">
      <c r="G10" s="1204" t="s">
        <v>175</v>
      </c>
      <c r="H10" s="1205"/>
      <c r="I10" s="245" t="s">
        <v>168</v>
      </c>
      <c r="J10" s="1571"/>
      <c r="K10" s="1572"/>
      <c r="L10" s="1572"/>
      <c r="M10" s="1573"/>
      <c r="N10" s="1575"/>
      <c r="O10" s="1576"/>
      <c r="P10" s="1576"/>
      <c r="Q10" s="1577"/>
      <c r="R10" s="1575"/>
      <c r="S10" s="1576"/>
      <c r="T10" s="1576"/>
      <c r="U10" s="1577"/>
      <c r="V10" s="1575"/>
      <c r="W10" s="1576"/>
      <c r="X10" s="1576"/>
      <c r="Y10" s="1577"/>
      <c r="Z10" s="1575"/>
      <c r="AA10" s="1576"/>
      <c r="AB10" s="1576"/>
      <c r="AC10" s="1577"/>
      <c r="AD10" s="1575"/>
      <c r="AE10" s="1576"/>
      <c r="AF10" s="1576"/>
      <c r="AG10" s="1577"/>
      <c r="AH10" s="1575"/>
      <c r="AI10" s="1576"/>
      <c r="AJ10" s="1576"/>
      <c r="AK10" s="1577"/>
      <c r="AL10" s="1575"/>
      <c r="AM10" s="1576"/>
      <c r="AN10" s="1576"/>
      <c r="AO10" s="1577"/>
      <c r="AP10" s="1575"/>
      <c r="AQ10" s="1576"/>
      <c r="AR10" s="1576"/>
      <c r="AS10" s="1577"/>
      <c r="AT10" s="1575"/>
      <c r="AU10" s="1576"/>
      <c r="AV10" s="1576"/>
      <c r="AW10" s="1577"/>
      <c r="AX10" s="1575"/>
      <c r="AY10" s="1576"/>
      <c r="AZ10" s="1576"/>
      <c r="BA10" s="1577"/>
      <c r="BB10" s="1575"/>
      <c r="BC10" s="1576"/>
      <c r="BD10" s="1576"/>
      <c r="BE10" s="1577"/>
      <c r="BF10" s="1575"/>
      <c r="BG10" s="1576"/>
      <c r="BH10" s="1576"/>
      <c r="BI10" s="1577"/>
      <c r="BJ10" s="1575"/>
      <c r="BK10" s="1576"/>
      <c r="BL10" s="1576"/>
      <c r="BM10" s="1577"/>
      <c r="BN10" s="1575"/>
      <c r="BO10" s="1576"/>
      <c r="BP10" s="1576"/>
      <c r="BQ10" s="1577"/>
      <c r="BR10" s="1575"/>
      <c r="BS10" s="1576"/>
      <c r="BT10" s="1576"/>
      <c r="BU10" s="1577"/>
      <c r="BV10" s="1575"/>
      <c r="BW10" s="1576"/>
      <c r="BX10" s="1576"/>
      <c r="BY10" s="1577"/>
      <c r="BZ10" s="1575"/>
      <c r="CA10" s="1576"/>
      <c r="CB10" s="1576"/>
      <c r="CC10" s="1577"/>
      <c r="CD10" s="1575"/>
      <c r="CE10" s="1576"/>
      <c r="CF10" s="1576"/>
      <c r="CG10" s="1577"/>
      <c r="CH10" s="1575"/>
      <c r="CI10" s="1576"/>
      <c r="CJ10" s="1576"/>
      <c r="CK10" s="1577"/>
      <c r="CL10" s="1223">
        <f t="shared" si="0"/>
        <v>0</v>
      </c>
      <c r="CM10" s="1224"/>
      <c r="CN10" s="64"/>
      <c r="CR10" s="221"/>
      <c r="CS10" s="64"/>
      <c r="CT10" s="64"/>
      <c r="CV10" s="69"/>
      <c r="CW10" s="69"/>
      <c r="CX10" s="69"/>
      <c r="CY10" s="64"/>
      <c r="CZ10" s="64"/>
      <c r="DA10" s="64"/>
    </row>
    <row r="11" spans="1:106" ht="20" customHeight="1">
      <c r="G11" s="1166" t="s">
        <v>176</v>
      </c>
      <c r="H11" s="1167"/>
      <c r="I11" s="246" t="s">
        <v>168</v>
      </c>
      <c r="J11" s="1236">
        <f>J7+J8+J9+J10</f>
        <v>0</v>
      </c>
      <c r="K11" s="1237"/>
      <c r="L11" s="1237"/>
      <c r="M11" s="1238"/>
      <c r="N11" s="1168">
        <f>N7+N8+N9+N10</f>
        <v>0</v>
      </c>
      <c r="O11" s="1168"/>
      <c r="P11" s="1168"/>
      <c r="Q11" s="1168"/>
      <c r="R11" s="1168">
        <f>R7+R8+R9+R10</f>
        <v>0</v>
      </c>
      <c r="S11" s="1168"/>
      <c r="T11" s="1168"/>
      <c r="U11" s="1168"/>
      <c r="V11" s="1168">
        <f>V7+V8+V9+V10</f>
        <v>0</v>
      </c>
      <c r="W11" s="1168"/>
      <c r="X11" s="1168"/>
      <c r="Y11" s="1168"/>
      <c r="Z11" s="1168">
        <f>Z7+Z8+Z9+Z10</f>
        <v>2</v>
      </c>
      <c r="AA11" s="1168"/>
      <c r="AB11" s="1168"/>
      <c r="AC11" s="1168"/>
      <c r="AD11" s="1168">
        <f>AD7+AD8+AD9+AD10</f>
        <v>3</v>
      </c>
      <c r="AE11" s="1168"/>
      <c r="AF11" s="1168"/>
      <c r="AG11" s="1168"/>
      <c r="AH11" s="1168">
        <f>AH7+AH8+AH9+AH10</f>
        <v>4</v>
      </c>
      <c r="AI11" s="1168"/>
      <c r="AJ11" s="1168"/>
      <c r="AK11" s="1168"/>
      <c r="AL11" s="1168">
        <f>AL7+AL8+AL9+AL10</f>
        <v>5</v>
      </c>
      <c r="AM11" s="1168"/>
      <c r="AN11" s="1168"/>
      <c r="AO11" s="1168"/>
      <c r="AP11" s="1168">
        <f>AP7+AP8+AP9+AP10</f>
        <v>6</v>
      </c>
      <c r="AQ11" s="1168"/>
      <c r="AR11" s="1168"/>
      <c r="AS11" s="1168"/>
      <c r="AT11" s="1168">
        <f>AT7+AT8+AT9+AT10</f>
        <v>8</v>
      </c>
      <c r="AU11" s="1168"/>
      <c r="AV11" s="1168"/>
      <c r="AW11" s="1168"/>
      <c r="AX11" s="1168">
        <f>AX7+AX8+AX9+AX10</f>
        <v>8</v>
      </c>
      <c r="AY11" s="1168"/>
      <c r="AZ11" s="1168"/>
      <c r="BA11" s="1168"/>
      <c r="BB11" s="1168">
        <f>BB7+BB8+BB9+BB10</f>
        <v>8</v>
      </c>
      <c r="BC11" s="1168"/>
      <c r="BD11" s="1168"/>
      <c r="BE11" s="1168"/>
      <c r="BF11" s="1168">
        <f>BF7+BF8+BF9+BF10</f>
        <v>4</v>
      </c>
      <c r="BG11" s="1168"/>
      <c r="BH11" s="1168"/>
      <c r="BI11" s="1168"/>
      <c r="BJ11" s="1168">
        <f>BJ7+BJ8+BJ9+BJ10</f>
        <v>4</v>
      </c>
      <c r="BK11" s="1168"/>
      <c r="BL11" s="1168"/>
      <c r="BM11" s="1168"/>
      <c r="BN11" s="1168">
        <f>BN7+BN8+BN9+BN10</f>
        <v>3</v>
      </c>
      <c r="BO11" s="1168"/>
      <c r="BP11" s="1168"/>
      <c r="BQ11" s="1168"/>
      <c r="BR11" s="1168">
        <f>BR7+BR8+BR9+BR10</f>
        <v>2</v>
      </c>
      <c r="BS11" s="1168"/>
      <c r="BT11" s="1168"/>
      <c r="BU11" s="1168"/>
      <c r="BV11" s="1168">
        <f>BV7+BV8+BV9+BV10</f>
        <v>2</v>
      </c>
      <c r="BW11" s="1168"/>
      <c r="BX11" s="1168"/>
      <c r="BY11" s="1168"/>
      <c r="BZ11" s="1168">
        <f>BZ7+BZ8+BZ9+BZ10</f>
        <v>0</v>
      </c>
      <c r="CA11" s="1168"/>
      <c r="CB11" s="1168"/>
      <c r="CC11" s="1168"/>
      <c r="CD11" s="1168">
        <f>CD7+CD8+CD9+CD10</f>
        <v>0</v>
      </c>
      <c r="CE11" s="1168"/>
      <c r="CF11" s="1168"/>
      <c r="CG11" s="1168"/>
      <c r="CH11" s="1168">
        <f>CH7+CH8+CH9+CH10</f>
        <v>0</v>
      </c>
      <c r="CI11" s="1168"/>
      <c r="CJ11" s="1168"/>
      <c r="CK11" s="1258"/>
      <c r="CL11" s="1259">
        <f t="shared" si="0"/>
        <v>59</v>
      </c>
      <c r="CM11" s="1260"/>
      <c r="CN11" s="1157">
        <f>CL7+CL9+CL10</f>
        <v>59</v>
      </c>
      <c r="CO11" s="1158"/>
      <c r="CR11" s="221"/>
      <c r="CS11" s="64"/>
      <c r="CT11" s="64"/>
      <c r="CV11" s="69"/>
      <c r="CW11" s="69"/>
      <c r="CX11" s="69"/>
      <c r="CY11" s="64"/>
      <c r="CZ11" s="64"/>
      <c r="DA11" s="64"/>
    </row>
    <row r="12" spans="1:106" ht="20" customHeight="1">
      <c r="C12" s="247"/>
      <c r="D12" s="73"/>
      <c r="E12" s="73"/>
      <c r="F12" s="73"/>
      <c r="G12" s="248"/>
      <c r="H12" s="1162"/>
      <c r="I12" s="1162"/>
      <c r="J12" s="249">
        <v>5</v>
      </c>
      <c r="K12" s="249">
        <v>5.25</v>
      </c>
      <c r="L12" s="249">
        <v>5.5</v>
      </c>
      <c r="M12" s="250">
        <v>5.75</v>
      </c>
      <c r="N12" s="249">
        <v>6</v>
      </c>
      <c r="O12" s="249">
        <v>6.25</v>
      </c>
      <c r="P12" s="249">
        <v>6.5</v>
      </c>
      <c r="Q12" s="250">
        <v>6.75</v>
      </c>
      <c r="R12" s="250">
        <v>7</v>
      </c>
      <c r="S12" s="250">
        <v>7.25</v>
      </c>
      <c r="T12" s="250">
        <v>7.5</v>
      </c>
      <c r="U12" s="250">
        <v>7.75</v>
      </c>
      <c r="V12" s="250">
        <v>8</v>
      </c>
      <c r="W12" s="250">
        <v>8.25</v>
      </c>
      <c r="X12" s="250">
        <v>8.5</v>
      </c>
      <c r="Y12" s="250">
        <v>8.75</v>
      </c>
      <c r="Z12" s="251">
        <v>9</v>
      </c>
      <c r="AA12" s="251">
        <v>9.25</v>
      </c>
      <c r="AB12" s="251">
        <v>9.5</v>
      </c>
      <c r="AC12" s="251">
        <v>9.75</v>
      </c>
      <c r="AD12" s="251">
        <v>10</v>
      </c>
      <c r="AE12" s="251">
        <v>10.25</v>
      </c>
      <c r="AF12" s="251">
        <v>10.5</v>
      </c>
      <c r="AG12" s="251">
        <v>10.75</v>
      </c>
      <c r="AH12" s="251">
        <v>11</v>
      </c>
      <c r="AI12" s="251">
        <v>11.25</v>
      </c>
      <c r="AJ12" s="251">
        <v>11.5</v>
      </c>
      <c r="AK12" s="251">
        <v>11.75</v>
      </c>
      <c r="AL12" s="250">
        <v>12</v>
      </c>
      <c r="AM12" s="250">
        <v>12.25</v>
      </c>
      <c r="AN12" s="250">
        <v>12.5</v>
      </c>
      <c r="AO12" s="250">
        <v>12.75</v>
      </c>
      <c r="AP12" s="251">
        <v>13</v>
      </c>
      <c r="AQ12" s="251">
        <v>13.25</v>
      </c>
      <c r="AR12" s="251">
        <v>13.5</v>
      </c>
      <c r="AS12" s="251">
        <v>13.75</v>
      </c>
      <c r="AT12" s="251">
        <v>14</v>
      </c>
      <c r="AU12" s="251">
        <v>14.25</v>
      </c>
      <c r="AV12" s="251">
        <v>14.5</v>
      </c>
      <c r="AW12" s="251">
        <v>14.75</v>
      </c>
      <c r="AX12" s="251">
        <v>15</v>
      </c>
      <c r="AY12" s="251">
        <v>15.25</v>
      </c>
      <c r="AZ12" s="251">
        <v>15.5</v>
      </c>
      <c r="BA12" s="251">
        <v>15.75</v>
      </c>
      <c r="BB12" s="251">
        <v>16</v>
      </c>
      <c r="BC12" s="251">
        <v>16.25</v>
      </c>
      <c r="BD12" s="251">
        <v>16.5</v>
      </c>
      <c r="BE12" s="251">
        <v>16.75</v>
      </c>
      <c r="BF12" s="251">
        <v>17</v>
      </c>
      <c r="BG12" s="251">
        <v>17.25</v>
      </c>
      <c r="BH12" s="251">
        <v>17.5</v>
      </c>
      <c r="BI12" s="251">
        <v>17.75</v>
      </c>
      <c r="BJ12" s="251">
        <v>18</v>
      </c>
      <c r="BK12" s="251">
        <v>18.25</v>
      </c>
      <c r="BL12" s="251">
        <v>18.5</v>
      </c>
      <c r="BM12" s="251">
        <v>18.75</v>
      </c>
      <c r="BN12" s="251">
        <v>19</v>
      </c>
      <c r="BO12" s="251">
        <v>19.25</v>
      </c>
      <c r="BP12" s="251">
        <v>19.5</v>
      </c>
      <c r="BQ12" s="251">
        <v>19.75</v>
      </c>
      <c r="BR12" s="251">
        <v>20</v>
      </c>
      <c r="BS12" s="251">
        <v>20.25</v>
      </c>
      <c r="BT12" s="251">
        <v>20.5</v>
      </c>
      <c r="BU12" s="251">
        <v>20.75</v>
      </c>
      <c r="BV12" s="251">
        <v>21</v>
      </c>
      <c r="BW12" s="251">
        <v>21.25</v>
      </c>
      <c r="BX12" s="251">
        <v>21.5</v>
      </c>
      <c r="BY12" s="251">
        <v>21.75</v>
      </c>
      <c r="BZ12" s="251">
        <v>22</v>
      </c>
      <c r="CA12" s="251">
        <v>22.25</v>
      </c>
      <c r="CB12" s="251">
        <v>22.5</v>
      </c>
      <c r="CC12" s="251">
        <v>22.75</v>
      </c>
      <c r="CD12" s="251">
        <v>23</v>
      </c>
      <c r="CE12" s="251">
        <v>23.25</v>
      </c>
      <c r="CF12" s="251">
        <v>23.5</v>
      </c>
      <c r="CG12" s="251">
        <v>23.75</v>
      </c>
      <c r="CH12" s="251">
        <v>24</v>
      </c>
      <c r="CI12" s="251">
        <v>24.25</v>
      </c>
      <c r="CJ12" s="251">
        <v>24.5</v>
      </c>
      <c r="CK12" s="251">
        <v>24.75</v>
      </c>
      <c r="CL12" s="251"/>
      <c r="CM12" s="251"/>
      <c r="CN12" s="251"/>
      <c r="CP12" s="65"/>
      <c r="CQ12" s="65"/>
      <c r="CR12" s="66"/>
      <c r="CS12" s="65"/>
      <c r="CT12" s="65"/>
      <c r="CV12" s="69"/>
      <c r="CW12" s="69"/>
      <c r="CX12" s="69"/>
      <c r="CY12" s="64"/>
      <c r="CZ12" s="64"/>
      <c r="DA12" s="64"/>
    </row>
    <row r="13" spans="1:106" ht="22.5" customHeight="1" thickBot="1">
      <c r="C13" s="252" t="s">
        <v>177</v>
      </c>
      <c r="D13" s="253" t="s">
        <v>178</v>
      </c>
      <c r="E13" s="253" t="s">
        <v>179</v>
      </c>
      <c r="F13" s="65" t="s">
        <v>79</v>
      </c>
      <c r="G13" s="254" t="s">
        <v>61</v>
      </c>
      <c r="H13" s="255" t="s">
        <v>180</v>
      </c>
      <c r="I13" s="256"/>
      <c r="J13" s="257">
        <v>0.20833333333333334</v>
      </c>
      <c r="K13" s="258"/>
      <c r="L13" s="258"/>
      <c r="M13" s="259"/>
      <c r="N13" s="257">
        <v>0.25</v>
      </c>
      <c r="O13" s="258"/>
      <c r="P13" s="258"/>
      <c r="Q13" s="259"/>
      <c r="R13" s="260" t="s">
        <v>149</v>
      </c>
      <c r="S13" s="258"/>
      <c r="T13" s="261"/>
      <c r="U13" s="256"/>
      <c r="V13" s="260" t="s">
        <v>150</v>
      </c>
      <c r="W13" s="258"/>
      <c r="X13" s="259"/>
      <c r="Y13" s="258"/>
      <c r="Z13" s="260" t="s">
        <v>151</v>
      </c>
      <c r="AA13" s="258"/>
      <c r="AB13" s="259"/>
      <c r="AC13" s="258"/>
      <c r="AD13" s="260" t="s">
        <v>152</v>
      </c>
      <c r="AE13" s="258"/>
      <c r="AF13" s="259"/>
      <c r="AG13" s="258"/>
      <c r="AH13" s="260" t="s">
        <v>153</v>
      </c>
      <c r="AI13" s="258"/>
      <c r="AJ13" s="259"/>
      <c r="AK13" s="258"/>
      <c r="AL13" s="260" t="s">
        <v>154</v>
      </c>
      <c r="AM13" s="258"/>
      <c r="AN13" s="259"/>
      <c r="AO13" s="258"/>
      <c r="AP13" s="260" t="s">
        <v>155</v>
      </c>
      <c r="AQ13" s="258"/>
      <c r="AR13" s="259"/>
      <c r="AS13" s="258"/>
      <c r="AT13" s="260" t="s">
        <v>156</v>
      </c>
      <c r="AU13" s="258"/>
      <c r="AV13" s="259"/>
      <c r="AW13" s="258"/>
      <c r="AX13" s="260" t="s">
        <v>157</v>
      </c>
      <c r="AY13" s="258"/>
      <c r="AZ13" s="259"/>
      <c r="BA13" s="258"/>
      <c r="BB13" s="260" t="s">
        <v>158</v>
      </c>
      <c r="BC13" s="258"/>
      <c r="BD13" s="259"/>
      <c r="BE13" s="258"/>
      <c r="BF13" s="260" t="s">
        <v>159</v>
      </c>
      <c r="BG13" s="258"/>
      <c r="BH13" s="259"/>
      <c r="BI13" s="258"/>
      <c r="BJ13" s="260" t="s">
        <v>160</v>
      </c>
      <c r="BK13" s="258"/>
      <c r="BL13" s="259"/>
      <c r="BM13" s="258"/>
      <c r="BN13" s="260" t="s">
        <v>161</v>
      </c>
      <c r="BO13" s="258"/>
      <c r="BP13" s="259"/>
      <c r="BQ13" s="258"/>
      <c r="BR13" s="260" t="s">
        <v>162</v>
      </c>
      <c r="BS13" s="258"/>
      <c r="BT13" s="259"/>
      <c r="BU13" s="258"/>
      <c r="BV13" s="260" t="s">
        <v>163</v>
      </c>
      <c r="BW13" s="258"/>
      <c r="BX13" s="259"/>
      <c r="BY13" s="258"/>
      <c r="BZ13" s="260" t="s">
        <v>164</v>
      </c>
      <c r="CA13" s="258"/>
      <c r="CB13" s="259"/>
      <c r="CC13" s="258"/>
      <c r="CD13" s="260" t="s">
        <v>165</v>
      </c>
      <c r="CE13" s="258"/>
      <c r="CF13" s="259"/>
      <c r="CG13" s="259"/>
      <c r="CH13" s="258" t="s">
        <v>166</v>
      </c>
      <c r="CI13" s="258"/>
      <c r="CJ13" s="258"/>
      <c r="CK13" s="262"/>
      <c r="CL13" s="1262" t="s">
        <v>181</v>
      </c>
      <c r="CM13" s="1261"/>
      <c r="CN13" s="1261" t="s">
        <v>182</v>
      </c>
      <c r="CO13" s="1261"/>
      <c r="CP13" s="263" t="s">
        <v>183</v>
      </c>
      <c r="CQ13" s="263" t="s">
        <v>184</v>
      </c>
      <c r="CR13" s="263" t="s">
        <v>185</v>
      </c>
      <c r="CS13" s="264" t="s">
        <v>186</v>
      </c>
      <c r="CT13" s="265" t="s">
        <v>81</v>
      </c>
      <c r="CU13" s="266" t="s">
        <v>82</v>
      </c>
      <c r="CW13" s="69"/>
      <c r="CX13" s="267"/>
      <c r="CY13" s="268"/>
      <c r="CZ13" s="64"/>
      <c r="DA13" s="64"/>
      <c r="DB13" s="64"/>
    </row>
    <row r="14" spans="1:106" ht="22.5" customHeight="1" thickTop="1" thickBot="1">
      <c r="A14" s="219">
        <v>1</v>
      </c>
      <c r="B14" s="269" t="str">
        <f>ｼﾌﾄ原本!C5</f>
        <v>K.M</v>
      </c>
      <c r="C14" s="270"/>
      <c r="D14" s="375">
        <f>IF(COUNTIF($F$14:$F$30,1),VLOOKUP(1,$F$14:$CU$30,88,FALSE),0)</f>
        <v>0</v>
      </c>
      <c r="E14" s="410">
        <f>IF(COUNTIF($F$14:$F$30,1),VLOOKUP(1,$F$14:$CU$30,94,FALSE),0)</f>
        <v>0</v>
      </c>
      <c r="F14" s="271"/>
      <c r="G14" s="272">
        <f>IF(F14=0,0,LOOKUP(F14,ﾃﾞｰﾀ入力!$C$3:'ﾃﾞｰﾀ入力'!$C$51,ﾃﾞｰﾀ入力!$D$3:'ﾃﾞｰﾀ入力'!$D$50))</f>
        <v>0</v>
      </c>
      <c r="H14" s="531"/>
      <c r="I14" s="532"/>
      <c r="J14" s="498">
        <f t="shared" ref="J14:AO14" si="1">IF(AND(J12&gt;=$H$14,J12&lt;$I$14),"*",0)</f>
        <v>0</v>
      </c>
      <c r="K14" s="499">
        <f t="shared" si="1"/>
        <v>0</v>
      </c>
      <c r="L14" s="500">
        <f t="shared" si="1"/>
        <v>0</v>
      </c>
      <c r="M14" s="501">
        <f t="shared" si="1"/>
        <v>0</v>
      </c>
      <c r="N14" s="502">
        <f t="shared" si="1"/>
        <v>0</v>
      </c>
      <c r="O14" s="502">
        <f t="shared" si="1"/>
        <v>0</v>
      </c>
      <c r="P14" s="503">
        <f t="shared" si="1"/>
        <v>0</v>
      </c>
      <c r="Q14" s="502">
        <f t="shared" si="1"/>
        <v>0</v>
      </c>
      <c r="R14" s="504">
        <f t="shared" si="1"/>
        <v>0</v>
      </c>
      <c r="S14" s="505">
        <f t="shared" si="1"/>
        <v>0</v>
      </c>
      <c r="T14" s="502">
        <f t="shared" si="1"/>
        <v>0</v>
      </c>
      <c r="U14" s="506">
        <f t="shared" si="1"/>
        <v>0</v>
      </c>
      <c r="V14" s="502">
        <f t="shared" si="1"/>
        <v>0</v>
      </c>
      <c r="W14" s="502">
        <f t="shared" si="1"/>
        <v>0</v>
      </c>
      <c r="X14" s="503">
        <f t="shared" si="1"/>
        <v>0</v>
      </c>
      <c r="Y14" s="502">
        <f t="shared" si="1"/>
        <v>0</v>
      </c>
      <c r="Z14" s="504">
        <f t="shared" si="1"/>
        <v>0</v>
      </c>
      <c r="AA14" s="505">
        <f t="shared" si="1"/>
        <v>0</v>
      </c>
      <c r="AB14" s="502">
        <f t="shared" si="1"/>
        <v>0</v>
      </c>
      <c r="AC14" s="506">
        <f t="shared" si="1"/>
        <v>0</v>
      </c>
      <c r="AD14" s="502">
        <f t="shared" si="1"/>
        <v>0</v>
      </c>
      <c r="AE14" s="502">
        <f t="shared" si="1"/>
        <v>0</v>
      </c>
      <c r="AF14" s="503">
        <f t="shared" si="1"/>
        <v>0</v>
      </c>
      <c r="AG14" s="502">
        <f t="shared" si="1"/>
        <v>0</v>
      </c>
      <c r="AH14" s="504">
        <f t="shared" si="1"/>
        <v>0</v>
      </c>
      <c r="AI14" s="505">
        <f t="shared" si="1"/>
        <v>0</v>
      </c>
      <c r="AJ14" s="502">
        <f t="shared" si="1"/>
        <v>0</v>
      </c>
      <c r="AK14" s="506">
        <f t="shared" si="1"/>
        <v>0</v>
      </c>
      <c r="AL14" s="502">
        <f t="shared" si="1"/>
        <v>0</v>
      </c>
      <c r="AM14" s="502">
        <f t="shared" si="1"/>
        <v>0</v>
      </c>
      <c r="AN14" s="503">
        <f t="shared" si="1"/>
        <v>0</v>
      </c>
      <c r="AO14" s="502">
        <f t="shared" si="1"/>
        <v>0</v>
      </c>
      <c r="AP14" s="504">
        <f t="shared" ref="AP14:BU14" si="2">IF(AND(AP12&gt;=$H$14,AP12&lt;$I$14),"*",0)</f>
        <v>0</v>
      </c>
      <c r="AQ14" s="505">
        <f t="shared" si="2"/>
        <v>0</v>
      </c>
      <c r="AR14" s="502">
        <f t="shared" si="2"/>
        <v>0</v>
      </c>
      <c r="AS14" s="506">
        <f t="shared" si="2"/>
        <v>0</v>
      </c>
      <c r="AT14" s="502">
        <f t="shared" si="2"/>
        <v>0</v>
      </c>
      <c r="AU14" s="502">
        <f t="shared" si="2"/>
        <v>0</v>
      </c>
      <c r="AV14" s="503">
        <f t="shared" si="2"/>
        <v>0</v>
      </c>
      <c r="AW14" s="502">
        <f t="shared" si="2"/>
        <v>0</v>
      </c>
      <c r="AX14" s="504">
        <f t="shared" si="2"/>
        <v>0</v>
      </c>
      <c r="AY14" s="505">
        <f t="shared" si="2"/>
        <v>0</v>
      </c>
      <c r="AZ14" s="502">
        <f t="shared" si="2"/>
        <v>0</v>
      </c>
      <c r="BA14" s="506">
        <f t="shared" si="2"/>
        <v>0</v>
      </c>
      <c r="BB14" s="502">
        <f t="shared" si="2"/>
        <v>0</v>
      </c>
      <c r="BC14" s="502">
        <f t="shared" si="2"/>
        <v>0</v>
      </c>
      <c r="BD14" s="503">
        <f t="shared" si="2"/>
        <v>0</v>
      </c>
      <c r="BE14" s="502">
        <f t="shared" si="2"/>
        <v>0</v>
      </c>
      <c r="BF14" s="504">
        <f t="shared" si="2"/>
        <v>0</v>
      </c>
      <c r="BG14" s="505">
        <f t="shared" si="2"/>
        <v>0</v>
      </c>
      <c r="BH14" s="502">
        <f t="shared" si="2"/>
        <v>0</v>
      </c>
      <c r="BI14" s="506">
        <f t="shared" si="2"/>
        <v>0</v>
      </c>
      <c r="BJ14" s="502">
        <f t="shared" si="2"/>
        <v>0</v>
      </c>
      <c r="BK14" s="502">
        <f t="shared" si="2"/>
        <v>0</v>
      </c>
      <c r="BL14" s="503">
        <f t="shared" si="2"/>
        <v>0</v>
      </c>
      <c r="BM14" s="502">
        <f t="shared" si="2"/>
        <v>0</v>
      </c>
      <c r="BN14" s="504">
        <f t="shared" si="2"/>
        <v>0</v>
      </c>
      <c r="BO14" s="505">
        <f t="shared" si="2"/>
        <v>0</v>
      </c>
      <c r="BP14" s="502">
        <f t="shared" si="2"/>
        <v>0</v>
      </c>
      <c r="BQ14" s="506">
        <f t="shared" si="2"/>
        <v>0</v>
      </c>
      <c r="BR14" s="502">
        <f t="shared" si="2"/>
        <v>0</v>
      </c>
      <c r="BS14" s="502">
        <f t="shared" si="2"/>
        <v>0</v>
      </c>
      <c r="BT14" s="503">
        <f t="shared" si="2"/>
        <v>0</v>
      </c>
      <c r="BU14" s="502">
        <f t="shared" si="2"/>
        <v>0</v>
      </c>
      <c r="BV14" s="504">
        <f t="shared" ref="BV14:CK14" si="3">IF(AND(BV12&gt;=$H$14,BV12&lt;$I$14),"*",0)</f>
        <v>0</v>
      </c>
      <c r="BW14" s="505">
        <f t="shared" si="3"/>
        <v>0</v>
      </c>
      <c r="BX14" s="502">
        <f t="shared" si="3"/>
        <v>0</v>
      </c>
      <c r="BY14" s="506">
        <f t="shared" si="3"/>
        <v>0</v>
      </c>
      <c r="BZ14" s="502">
        <f t="shared" si="3"/>
        <v>0</v>
      </c>
      <c r="CA14" s="502">
        <f t="shared" si="3"/>
        <v>0</v>
      </c>
      <c r="CB14" s="503">
        <f t="shared" si="3"/>
        <v>0</v>
      </c>
      <c r="CC14" s="502">
        <f t="shared" si="3"/>
        <v>0</v>
      </c>
      <c r="CD14" s="504">
        <f t="shared" si="3"/>
        <v>0</v>
      </c>
      <c r="CE14" s="505">
        <f t="shared" si="3"/>
        <v>0</v>
      </c>
      <c r="CF14" s="502">
        <f t="shared" si="3"/>
        <v>0</v>
      </c>
      <c r="CG14" s="506">
        <f t="shared" si="3"/>
        <v>0</v>
      </c>
      <c r="CH14" s="502">
        <f t="shared" si="3"/>
        <v>0</v>
      </c>
      <c r="CI14" s="502">
        <f t="shared" si="3"/>
        <v>0</v>
      </c>
      <c r="CJ14" s="503">
        <f t="shared" si="3"/>
        <v>0</v>
      </c>
      <c r="CK14" s="502">
        <f t="shared" si="3"/>
        <v>0</v>
      </c>
      <c r="CL14" s="1263">
        <f t="shared" ref="CL14:CL30" si="4">(80-COUNT(J14:CK14))/4</f>
        <v>0</v>
      </c>
      <c r="CM14" s="1264"/>
      <c r="CN14" s="1122">
        <f>IF(CL14=0,0,LOOKUP(CL14,ﾃﾞｰﾀ入力!$AR$13:'ﾃﾞｰﾀ入力'!$AR$34,ﾃﾞｰﾀ入力!$AS$13:'ﾃﾞｰﾀ入力'!$AS$34))</f>
        <v>0</v>
      </c>
      <c r="CO14" s="1122"/>
      <c r="CP14" s="279">
        <f t="shared" ref="CP14:CP30" si="5">IF(CN14&gt;8,CN14-8,0)</f>
        <v>0</v>
      </c>
      <c r="CQ14" s="279">
        <f t="shared" ref="CQ14:CQ30" si="6">IF(BZ14="*",(12-COUNT(BZ14:CK14))/4,0)</f>
        <v>0</v>
      </c>
      <c r="CR14" s="279">
        <f t="shared" ref="CR14:CR30" si="7">IF(CP14&gt;CQ14,CQ14,CP14)</f>
        <v>0</v>
      </c>
      <c r="CS14" s="280">
        <f t="shared" ref="CS14:CS30" si="8">IF(CT14&gt;5000,CT14,CT14*CN14+(CT14*0.25*CP14)+(CT14*0.25*CQ14)+(CT14*CR14*0.5))</f>
        <v>0</v>
      </c>
      <c r="CT14" s="281">
        <f>IF(F14=0,0,LOOKUP(F14,ﾃﾞｰﾀ入力!$C$3:'ﾃﾞｰﾀ入力'!$C$52,ﾃﾞｰﾀ入力!$E$3:'ﾃﾞｰﾀ入力'!$E$51))</f>
        <v>0</v>
      </c>
      <c r="CU14" s="282">
        <f>CV14*CP14+(CV14*0.25*CR14)+(CV14*0.25*CS14)+(CV14*CT14*0.5)</f>
        <v>0</v>
      </c>
      <c r="CW14" s="69"/>
      <c r="CX14" s="69"/>
      <c r="CY14" s="69"/>
      <c r="CZ14" s="64"/>
      <c r="DA14" s="64"/>
      <c r="DB14" s="64"/>
    </row>
    <row r="15" spans="1:106" ht="22.5" customHeight="1">
      <c r="A15" s="219">
        <f t="shared" ref="A15:A46" si="9">A14+1</f>
        <v>2</v>
      </c>
      <c r="B15" s="269" t="str">
        <f>ｼﾌﾄ原本!C6</f>
        <v>S.S</v>
      </c>
      <c r="C15" s="270"/>
      <c r="D15" s="296">
        <f>IF(COUNTIF($F$14:$F$30,2),VLOOKUP(2,$F$14:$CS$30,88,FALSE),0)</f>
        <v>0</v>
      </c>
      <c r="E15" s="410">
        <f>IF(COUNTIF($F$14:$F$30,2),VLOOKUP(2,$F$14:$CU$30,94,FALSE),0)</f>
        <v>0</v>
      </c>
      <c r="F15" s="283"/>
      <c r="G15" s="284">
        <f>IF(F15=0,0,LOOKUP(F15,ﾃﾞｰﾀ入力!$C$3:'ﾃﾞｰﾀ入力'!$C$51,ﾃﾞｰﾀ入力!$D$3:'ﾃﾞｰﾀ入力'!$D$50))</f>
        <v>0</v>
      </c>
      <c r="H15" s="531"/>
      <c r="I15" s="533"/>
      <c r="J15" s="498">
        <f t="shared" ref="J15:AO15" si="10">IF(AND(J12&gt;=$H$15,J12&lt;$I$15),"*",0)</f>
        <v>0</v>
      </c>
      <c r="K15" s="499">
        <f t="shared" si="10"/>
        <v>0</v>
      </c>
      <c r="L15" s="507">
        <f t="shared" si="10"/>
        <v>0</v>
      </c>
      <c r="M15" s="508">
        <f t="shared" si="10"/>
        <v>0</v>
      </c>
      <c r="N15" s="509">
        <f t="shared" si="10"/>
        <v>0</v>
      </c>
      <c r="O15" s="509">
        <f t="shared" si="10"/>
        <v>0</v>
      </c>
      <c r="P15" s="510">
        <f t="shared" si="10"/>
        <v>0</v>
      </c>
      <c r="Q15" s="509">
        <f t="shared" si="10"/>
        <v>0</v>
      </c>
      <c r="R15" s="511">
        <f t="shared" si="10"/>
        <v>0</v>
      </c>
      <c r="S15" s="512">
        <f t="shared" si="10"/>
        <v>0</v>
      </c>
      <c r="T15" s="509">
        <f t="shared" si="10"/>
        <v>0</v>
      </c>
      <c r="U15" s="513">
        <f t="shared" si="10"/>
        <v>0</v>
      </c>
      <c r="V15" s="509">
        <f t="shared" si="10"/>
        <v>0</v>
      </c>
      <c r="W15" s="509">
        <f t="shared" si="10"/>
        <v>0</v>
      </c>
      <c r="X15" s="510">
        <f t="shared" si="10"/>
        <v>0</v>
      </c>
      <c r="Y15" s="509">
        <f t="shared" si="10"/>
        <v>0</v>
      </c>
      <c r="Z15" s="511">
        <f t="shared" si="10"/>
        <v>0</v>
      </c>
      <c r="AA15" s="512">
        <f t="shared" si="10"/>
        <v>0</v>
      </c>
      <c r="AB15" s="509">
        <f t="shared" si="10"/>
        <v>0</v>
      </c>
      <c r="AC15" s="513">
        <f t="shared" si="10"/>
        <v>0</v>
      </c>
      <c r="AD15" s="509">
        <f t="shared" si="10"/>
        <v>0</v>
      </c>
      <c r="AE15" s="509">
        <f t="shared" si="10"/>
        <v>0</v>
      </c>
      <c r="AF15" s="510">
        <f t="shared" si="10"/>
        <v>0</v>
      </c>
      <c r="AG15" s="509">
        <f t="shared" si="10"/>
        <v>0</v>
      </c>
      <c r="AH15" s="511">
        <f t="shared" si="10"/>
        <v>0</v>
      </c>
      <c r="AI15" s="512">
        <f t="shared" si="10"/>
        <v>0</v>
      </c>
      <c r="AJ15" s="509">
        <f t="shared" si="10"/>
        <v>0</v>
      </c>
      <c r="AK15" s="513">
        <f t="shared" si="10"/>
        <v>0</v>
      </c>
      <c r="AL15" s="509">
        <f t="shared" si="10"/>
        <v>0</v>
      </c>
      <c r="AM15" s="509">
        <f t="shared" si="10"/>
        <v>0</v>
      </c>
      <c r="AN15" s="510">
        <f t="shared" si="10"/>
        <v>0</v>
      </c>
      <c r="AO15" s="509">
        <f t="shared" si="10"/>
        <v>0</v>
      </c>
      <c r="AP15" s="511">
        <f t="shared" ref="AP15:BU15" si="11">IF(AND(AP12&gt;=$H$15,AP12&lt;$I$15),"*",0)</f>
        <v>0</v>
      </c>
      <c r="AQ15" s="512">
        <f t="shared" si="11"/>
        <v>0</v>
      </c>
      <c r="AR15" s="509">
        <f t="shared" si="11"/>
        <v>0</v>
      </c>
      <c r="AS15" s="513">
        <f t="shared" si="11"/>
        <v>0</v>
      </c>
      <c r="AT15" s="509">
        <f t="shared" si="11"/>
        <v>0</v>
      </c>
      <c r="AU15" s="509">
        <f t="shared" si="11"/>
        <v>0</v>
      </c>
      <c r="AV15" s="510">
        <f t="shared" si="11"/>
        <v>0</v>
      </c>
      <c r="AW15" s="509">
        <f t="shared" si="11"/>
        <v>0</v>
      </c>
      <c r="AX15" s="511">
        <f t="shared" si="11"/>
        <v>0</v>
      </c>
      <c r="AY15" s="512">
        <f t="shared" si="11"/>
        <v>0</v>
      </c>
      <c r="AZ15" s="509">
        <f t="shared" si="11"/>
        <v>0</v>
      </c>
      <c r="BA15" s="513">
        <f t="shared" si="11"/>
        <v>0</v>
      </c>
      <c r="BB15" s="509">
        <f t="shared" si="11"/>
        <v>0</v>
      </c>
      <c r="BC15" s="509">
        <f t="shared" si="11"/>
        <v>0</v>
      </c>
      <c r="BD15" s="510">
        <f t="shared" si="11"/>
        <v>0</v>
      </c>
      <c r="BE15" s="509">
        <f t="shared" si="11"/>
        <v>0</v>
      </c>
      <c r="BF15" s="511">
        <f t="shared" si="11"/>
        <v>0</v>
      </c>
      <c r="BG15" s="512">
        <f t="shared" si="11"/>
        <v>0</v>
      </c>
      <c r="BH15" s="509">
        <f t="shared" si="11"/>
        <v>0</v>
      </c>
      <c r="BI15" s="513">
        <f t="shared" si="11"/>
        <v>0</v>
      </c>
      <c r="BJ15" s="509">
        <f t="shared" si="11"/>
        <v>0</v>
      </c>
      <c r="BK15" s="509">
        <f t="shared" si="11"/>
        <v>0</v>
      </c>
      <c r="BL15" s="510">
        <f t="shared" si="11"/>
        <v>0</v>
      </c>
      <c r="BM15" s="509">
        <f t="shared" si="11"/>
        <v>0</v>
      </c>
      <c r="BN15" s="511">
        <f t="shared" si="11"/>
        <v>0</v>
      </c>
      <c r="BO15" s="512">
        <f t="shared" si="11"/>
        <v>0</v>
      </c>
      <c r="BP15" s="509">
        <f t="shared" si="11"/>
        <v>0</v>
      </c>
      <c r="BQ15" s="513">
        <f t="shared" si="11"/>
        <v>0</v>
      </c>
      <c r="BR15" s="509">
        <f t="shared" si="11"/>
        <v>0</v>
      </c>
      <c r="BS15" s="509">
        <f t="shared" si="11"/>
        <v>0</v>
      </c>
      <c r="BT15" s="510">
        <f t="shared" si="11"/>
        <v>0</v>
      </c>
      <c r="BU15" s="509">
        <f t="shared" si="11"/>
        <v>0</v>
      </c>
      <c r="BV15" s="511">
        <f t="shared" ref="BV15:CK15" si="12">IF(AND(BV12&gt;=$H$15,BV12&lt;$I$15),"*",0)</f>
        <v>0</v>
      </c>
      <c r="BW15" s="512">
        <f t="shared" si="12"/>
        <v>0</v>
      </c>
      <c r="BX15" s="509">
        <f t="shared" si="12"/>
        <v>0</v>
      </c>
      <c r="BY15" s="513">
        <f t="shared" si="12"/>
        <v>0</v>
      </c>
      <c r="BZ15" s="509">
        <f t="shared" si="12"/>
        <v>0</v>
      </c>
      <c r="CA15" s="509">
        <f t="shared" si="12"/>
        <v>0</v>
      </c>
      <c r="CB15" s="510">
        <f t="shared" si="12"/>
        <v>0</v>
      </c>
      <c r="CC15" s="509">
        <f t="shared" si="12"/>
        <v>0</v>
      </c>
      <c r="CD15" s="511">
        <f t="shared" si="12"/>
        <v>0</v>
      </c>
      <c r="CE15" s="512">
        <f t="shared" si="12"/>
        <v>0</v>
      </c>
      <c r="CF15" s="509">
        <f t="shared" si="12"/>
        <v>0</v>
      </c>
      <c r="CG15" s="513">
        <f t="shared" si="12"/>
        <v>0</v>
      </c>
      <c r="CH15" s="509">
        <f t="shared" si="12"/>
        <v>0</v>
      </c>
      <c r="CI15" s="509">
        <f t="shared" si="12"/>
        <v>0</v>
      </c>
      <c r="CJ15" s="510">
        <f t="shared" si="12"/>
        <v>0</v>
      </c>
      <c r="CK15" s="509">
        <f t="shared" si="12"/>
        <v>0</v>
      </c>
      <c r="CL15" s="1128">
        <f t="shared" si="4"/>
        <v>0</v>
      </c>
      <c r="CM15" s="1129"/>
      <c r="CN15" s="1123">
        <f>IF(CL15=0,0,LOOKUP(CL15,ﾃﾞｰﾀ入力!$AR$13:'ﾃﾞｰﾀ入力'!$AR$34,ﾃﾞｰﾀ入力!$AS$13:'ﾃﾞｰﾀ入力'!$AS$34))</f>
        <v>0</v>
      </c>
      <c r="CO15" s="1123"/>
      <c r="CP15" s="294">
        <f t="shared" si="5"/>
        <v>0</v>
      </c>
      <c r="CQ15" s="294">
        <f t="shared" si="6"/>
        <v>0</v>
      </c>
      <c r="CR15" s="279">
        <f t="shared" si="7"/>
        <v>0</v>
      </c>
      <c r="CS15" s="295">
        <f t="shared" si="8"/>
        <v>0</v>
      </c>
      <c r="CT15" s="296">
        <f>IF(F15=0,0,LOOKUP(F15,ﾃﾞｰﾀ入力!$C$3:'ﾃﾞｰﾀ入力'!$C$52,ﾃﾞｰﾀ入力!$E$3:'ﾃﾞｰﾀ入力'!$E$51))</f>
        <v>0</v>
      </c>
      <c r="CU15" s="297">
        <f t="shared" ref="CU15:CU30" si="13">CV15*CP15+(CV15*0.25*CR15)+(CV15*0.25*CS15)+(CV15*CT15*0.5)</f>
        <v>0</v>
      </c>
      <c r="CW15" s="69"/>
      <c r="CX15" s="69"/>
      <c r="CY15" s="69"/>
      <c r="CZ15" s="64"/>
      <c r="DA15" s="64"/>
      <c r="DB15" s="64"/>
    </row>
    <row r="16" spans="1:106" ht="22.5" customHeight="1">
      <c r="A16" s="219">
        <f t="shared" si="9"/>
        <v>3</v>
      </c>
      <c r="B16" s="269" t="str">
        <f>ｼﾌﾄ原本!C7</f>
        <v>Y.I</v>
      </c>
      <c r="C16" s="270"/>
      <c r="D16" s="296">
        <f>IF(COUNTIF($F$14:$F$30,3),VLOOKUP(3,$F$14:$CS$30,92,FALSE),0)</f>
        <v>0</v>
      </c>
      <c r="E16" s="411">
        <f>IF(COUNTIF($F$14:$F$30,3),VLOOKUP(3,$F$14:$CU$30,94,FALSE),0)</f>
        <v>0</v>
      </c>
      <c r="F16" s="283"/>
      <c r="G16" s="284">
        <f>IF(F16=0,0,LOOKUP(F16,ﾃﾞｰﾀ入力!$C$3:'ﾃﾞｰﾀ入力'!$C$51,ﾃﾞｰﾀ入力!$D$3:'ﾃﾞｰﾀ入力'!$D$50))</f>
        <v>0</v>
      </c>
      <c r="H16" s="531"/>
      <c r="I16" s="533"/>
      <c r="J16" s="498">
        <f t="shared" ref="J16:AO16" si="14">IF(AND(J12&gt;=$H$16,J12&lt;$I$16),"*",0)</f>
        <v>0</v>
      </c>
      <c r="K16" s="499">
        <f t="shared" si="14"/>
        <v>0</v>
      </c>
      <c r="L16" s="507">
        <f t="shared" si="14"/>
        <v>0</v>
      </c>
      <c r="M16" s="508">
        <f t="shared" si="14"/>
        <v>0</v>
      </c>
      <c r="N16" s="509">
        <f t="shared" si="14"/>
        <v>0</v>
      </c>
      <c r="O16" s="509">
        <f t="shared" si="14"/>
        <v>0</v>
      </c>
      <c r="P16" s="510">
        <f t="shared" si="14"/>
        <v>0</v>
      </c>
      <c r="Q16" s="509">
        <f t="shared" si="14"/>
        <v>0</v>
      </c>
      <c r="R16" s="511">
        <f t="shared" si="14"/>
        <v>0</v>
      </c>
      <c r="S16" s="512">
        <f t="shared" si="14"/>
        <v>0</v>
      </c>
      <c r="T16" s="509">
        <f t="shared" si="14"/>
        <v>0</v>
      </c>
      <c r="U16" s="513">
        <f t="shared" si="14"/>
        <v>0</v>
      </c>
      <c r="V16" s="509">
        <f t="shared" si="14"/>
        <v>0</v>
      </c>
      <c r="W16" s="509">
        <f t="shared" si="14"/>
        <v>0</v>
      </c>
      <c r="X16" s="510">
        <f t="shared" si="14"/>
        <v>0</v>
      </c>
      <c r="Y16" s="509">
        <f t="shared" si="14"/>
        <v>0</v>
      </c>
      <c r="Z16" s="511">
        <f t="shared" si="14"/>
        <v>0</v>
      </c>
      <c r="AA16" s="512">
        <f t="shared" si="14"/>
        <v>0</v>
      </c>
      <c r="AB16" s="509">
        <f t="shared" si="14"/>
        <v>0</v>
      </c>
      <c r="AC16" s="513">
        <f t="shared" si="14"/>
        <v>0</v>
      </c>
      <c r="AD16" s="509">
        <f t="shared" si="14"/>
        <v>0</v>
      </c>
      <c r="AE16" s="509">
        <f t="shared" si="14"/>
        <v>0</v>
      </c>
      <c r="AF16" s="510">
        <f t="shared" si="14"/>
        <v>0</v>
      </c>
      <c r="AG16" s="509">
        <f t="shared" si="14"/>
        <v>0</v>
      </c>
      <c r="AH16" s="511">
        <f t="shared" si="14"/>
        <v>0</v>
      </c>
      <c r="AI16" s="512">
        <f t="shared" si="14"/>
        <v>0</v>
      </c>
      <c r="AJ16" s="509">
        <f t="shared" si="14"/>
        <v>0</v>
      </c>
      <c r="AK16" s="513">
        <f t="shared" si="14"/>
        <v>0</v>
      </c>
      <c r="AL16" s="509">
        <f t="shared" si="14"/>
        <v>0</v>
      </c>
      <c r="AM16" s="509">
        <f t="shared" si="14"/>
        <v>0</v>
      </c>
      <c r="AN16" s="510">
        <f t="shared" si="14"/>
        <v>0</v>
      </c>
      <c r="AO16" s="509">
        <f t="shared" si="14"/>
        <v>0</v>
      </c>
      <c r="AP16" s="511">
        <f t="shared" ref="AP16:BU16" si="15">IF(AND(AP12&gt;=$H$16,AP12&lt;$I$16),"*",0)</f>
        <v>0</v>
      </c>
      <c r="AQ16" s="512">
        <f t="shared" si="15"/>
        <v>0</v>
      </c>
      <c r="AR16" s="509">
        <f t="shared" si="15"/>
        <v>0</v>
      </c>
      <c r="AS16" s="513">
        <f t="shared" si="15"/>
        <v>0</v>
      </c>
      <c r="AT16" s="509">
        <f t="shared" si="15"/>
        <v>0</v>
      </c>
      <c r="AU16" s="509">
        <f t="shared" si="15"/>
        <v>0</v>
      </c>
      <c r="AV16" s="510">
        <f t="shared" si="15"/>
        <v>0</v>
      </c>
      <c r="AW16" s="509">
        <f t="shared" si="15"/>
        <v>0</v>
      </c>
      <c r="AX16" s="511">
        <f t="shared" si="15"/>
        <v>0</v>
      </c>
      <c r="AY16" s="512">
        <f t="shared" si="15"/>
        <v>0</v>
      </c>
      <c r="AZ16" s="509">
        <f t="shared" si="15"/>
        <v>0</v>
      </c>
      <c r="BA16" s="513">
        <f t="shared" si="15"/>
        <v>0</v>
      </c>
      <c r="BB16" s="509">
        <f t="shared" si="15"/>
        <v>0</v>
      </c>
      <c r="BC16" s="509">
        <f t="shared" si="15"/>
        <v>0</v>
      </c>
      <c r="BD16" s="510">
        <f t="shared" si="15"/>
        <v>0</v>
      </c>
      <c r="BE16" s="509">
        <f t="shared" si="15"/>
        <v>0</v>
      </c>
      <c r="BF16" s="511">
        <f t="shared" si="15"/>
        <v>0</v>
      </c>
      <c r="BG16" s="512">
        <f t="shared" si="15"/>
        <v>0</v>
      </c>
      <c r="BH16" s="509">
        <f t="shared" si="15"/>
        <v>0</v>
      </c>
      <c r="BI16" s="513">
        <f t="shared" si="15"/>
        <v>0</v>
      </c>
      <c r="BJ16" s="509">
        <f t="shared" si="15"/>
        <v>0</v>
      </c>
      <c r="BK16" s="509">
        <f t="shared" si="15"/>
        <v>0</v>
      </c>
      <c r="BL16" s="510">
        <f t="shared" si="15"/>
        <v>0</v>
      </c>
      <c r="BM16" s="509">
        <f t="shared" si="15"/>
        <v>0</v>
      </c>
      <c r="BN16" s="511">
        <f t="shared" si="15"/>
        <v>0</v>
      </c>
      <c r="BO16" s="512">
        <f t="shared" si="15"/>
        <v>0</v>
      </c>
      <c r="BP16" s="509">
        <f t="shared" si="15"/>
        <v>0</v>
      </c>
      <c r="BQ16" s="513">
        <f t="shared" si="15"/>
        <v>0</v>
      </c>
      <c r="BR16" s="509">
        <f t="shared" si="15"/>
        <v>0</v>
      </c>
      <c r="BS16" s="509">
        <f t="shared" si="15"/>
        <v>0</v>
      </c>
      <c r="BT16" s="510">
        <f t="shared" si="15"/>
        <v>0</v>
      </c>
      <c r="BU16" s="509">
        <f t="shared" si="15"/>
        <v>0</v>
      </c>
      <c r="BV16" s="511">
        <f t="shared" ref="BV16:CK16" si="16">IF(AND(BV12&gt;=$H$16,BV12&lt;$I$16),"*",0)</f>
        <v>0</v>
      </c>
      <c r="BW16" s="512">
        <f t="shared" si="16"/>
        <v>0</v>
      </c>
      <c r="BX16" s="509">
        <f t="shared" si="16"/>
        <v>0</v>
      </c>
      <c r="BY16" s="513">
        <f t="shared" si="16"/>
        <v>0</v>
      </c>
      <c r="BZ16" s="509">
        <f t="shared" si="16"/>
        <v>0</v>
      </c>
      <c r="CA16" s="509">
        <f t="shared" si="16"/>
        <v>0</v>
      </c>
      <c r="CB16" s="510">
        <f t="shared" si="16"/>
        <v>0</v>
      </c>
      <c r="CC16" s="509">
        <f t="shared" si="16"/>
        <v>0</v>
      </c>
      <c r="CD16" s="511">
        <f t="shared" si="16"/>
        <v>0</v>
      </c>
      <c r="CE16" s="512">
        <f t="shared" si="16"/>
        <v>0</v>
      </c>
      <c r="CF16" s="509">
        <f t="shared" si="16"/>
        <v>0</v>
      </c>
      <c r="CG16" s="513">
        <f t="shared" si="16"/>
        <v>0</v>
      </c>
      <c r="CH16" s="509">
        <f t="shared" si="16"/>
        <v>0</v>
      </c>
      <c r="CI16" s="509">
        <f t="shared" si="16"/>
        <v>0</v>
      </c>
      <c r="CJ16" s="510">
        <f t="shared" si="16"/>
        <v>0</v>
      </c>
      <c r="CK16" s="509">
        <f t="shared" si="16"/>
        <v>0</v>
      </c>
      <c r="CL16" s="1128">
        <f t="shared" si="4"/>
        <v>0</v>
      </c>
      <c r="CM16" s="1129"/>
      <c r="CN16" s="1123">
        <f>IF(CL16=0,0,LOOKUP(CL16,ﾃﾞｰﾀ入力!$AR$13:'ﾃﾞｰﾀ入力'!$AR$34,ﾃﾞｰﾀ入力!$AS$13:'ﾃﾞｰﾀ入力'!$AS$34))</f>
        <v>0</v>
      </c>
      <c r="CO16" s="1123"/>
      <c r="CP16" s="294">
        <f t="shared" si="5"/>
        <v>0</v>
      </c>
      <c r="CQ16" s="294">
        <f t="shared" si="6"/>
        <v>0</v>
      </c>
      <c r="CR16" s="279">
        <f t="shared" si="7"/>
        <v>0</v>
      </c>
      <c r="CS16" s="295">
        <f t="shared" si="8"/>
        <v>0</v>
      </c>
      <c r="CT16" s="296">
        <f>IF(F16=0,0,LOOKUP(F16,ﾃﾞｰﾀ入力!$C$3:'ﾃﾞｰﾀ入力'!$C$52,ﾃﾞｰﾀ入力!$E$3:'ﾃﾞｰﾀ入力'!$E$51))</f>
        <v>0</v>
      </c>
      <c r="CU16" s="297">
        <f t="shared" si="13"/>
        <v>0</v>
      </c>
      <c r="CW16" s="69"/>
      <c r="CX16" s="69"/>
      <c r="CY16" s="69"/>
      <c r="CZ16" s="64"/>
      <c r="DA16" s="64"/>
      <c r="DB16" s="64"/>
    </row>
    <row r="17" spans="1:106" ht="22.5" customHeight="1">
      <c r="A17" s="219">
        <f t="shared" si="9"/>
        <v>4</v>
      </c>
      <c r="B17" s="269" t="str">
        <f>ｼﾌﾄ原本!C8</f>
        <v>I.Y</v>
      </c>
      <c r="C17" s="270"/>
      <c r="D17" s="296">
        <f>IF(COUNTIF($F$14:$F$30,4),VLOOKUP(4,$F$14:$CS$30,92,FALSE),0)</f>
        <v>0</v>
      </c>
      <c r="E17" s="411">
        <f>IF(COUNTIF($F$14:$F$30,4),VLOOKUP(4,$F$14:$CU$30,94,FALSE),0)</f>
        <v>0</v>
      </c>
      <c r="F17" s="283"/>
      <c r="G17" s="284">
        <f>IF(F17=0,0,LOOKUP(F17,ﾃﾞｰﾀ入力!$C$3:'ﾃﾞｰﾀ入力'!$C$51,ﾃﾞｰﾀ入力!$D$3:'ﾃﾞｰﾀ入力'!$D$50))</f>
        <v>0</v>
      </c>
      <c r="H17" s="531"/>
      <c r="I17" s="533"/>
      <c r="J17" s="498">
        <f t="shared" ref="J17:AO17" si="17">IF(AND(J12&gt;=$H$17,J12&lt;$I$17),"*",0)</f>
        <v>0</v>
      </c>
      <c r="K17" s="499">
        <f t="shared" si="17"/>
        <v>0</v>
      </c>
      <c r="L17" s="507">
        <f t="shared" si="17"/>
        <v>0</v>
      </c>
      <c r="M17" s="508">
        <f t="shared" si="17"/>
        <v>0</v>
      </c>
      <c r="N17" s="509">
        <f t="shared" si="17"/>
        <v>0</v>
      </c>
      <c r="O17" s="509">
        <f t="shared" si="17"/>
        <v>0</v>
      </c>
      <c r="P17" s="510">
        <f t="shared" si="17"/>
        <v>0</v>
      </c>
      <c r="Q17" s="509">
        <f t="shared" si="17"/>
        <v>0</v>
      </c>
      <c r="R17" s="511">
        <f t="shared" si="17"/>
        <v>0</v>
      </c>
      <c r="S17" s="512">
        <f t="shared" si="17"/>
        <v>0</v>
      </c>
      <c r="T17" s="509">
        <f t="shared" si="17"/>
        <v>0</v>
      </c>
      <c r="U17" s="513">
        <f t="shared" si="17"/>
        <v>0</v>
      </c>
      <c r="V17" s="509">
        <f t="shared" si="17"/>
        <v>0</v>
      </c>
      <c r="W17" s="509">
        <f t="shared" si="17"/>
        <v>0</v>
      </c>
      <c r="X17" s="510">
        <f t="shared" si="17"/>
        <v>0</v>
      </c>
      <c r="Y17" s="509">
        <f t="shared" si="17"/>
        <v>0</v>
      </c>
      <c r="Z17" s="511">
        <f t="shared" si="17"/>
        <v>0</v>
      </c>
      <c r="AA17" s="512">
        <f t="shared" si="17"/>
        <v>0</v>
      </c>
      <c r="AB17" s="509">
        <f t="shared" si="17"/>
        <v>0</v>
      </c>
      <c r="AC17" s="513">
        <f t="shared" si="17"/>
        <v>0</v>
      </c>
      <c r="AD17" s="509">
        <f t="shared" si="17"/>
        <v>0</v>
      </c>
      <c r="AE17" s="509">
        <f t="shared" si="17"/>
        <v>0</v>
      </c>
      <c r="AF17" s="510">
        <f t="shared" si="17"/>
        <v>0</v>
      </c>
      <c r="AG17" s="509">
        <f t="shared" si="17"/>
        <v>0</v>
      </c>
      <c r="AH17" s="511">
        <f t="shared" si="17"/>
        <v>0</v>
      </c>
      <c r="AI17" s="512">
        <f t="shared" si="17"/>
        <v>0</v>
      </c>
      <c r="AJ17" s="509">
        <f t="shared" si="17"/>
        <v>0</v>
      </c>
      <c r="AK17" s="513">
        <f t="shared" si="17"/>
        <v>0</v>
      </c>
      <c r="AL17" s="509">
        <f t="shared" si="17"/>
        <v>0</v>
      </c>
      <c r="AM17" s="509">
        <f t="shared" si="17"/>
        <v>0</v>
      </c>
      <c r="AN17" s="510">
        <f t="shared" si="17"/>
        <v>0</v>
      </c>
      <c r="AO17" s="509">
        <f t="shared" si="17"/>
        <v>0</v>
      </c>
      <c r="AP17" s="511">
        <f t="shared" ref="AP17:BU17" si="18">IF(AND(AP12&gt;=$H$17,AP12&lt;$I$17),"*",0)</f>
        <v>0</v>
      </c>
      <c r="AQ17" s="512">
        <f t="shared" si="18"/>
        <v>0</v>
      </c>
      <c r="AR17" s="509">
        <f t="shared" si="18"/>
        <v>0</v>
      </c>
      <c r="AS17" s="513">
        <f t="shared" si="18"/>
        <v>0</v>
      </c>
      <c r="AT17" s="509">
        <f t="shared" si="18"/>
        <v>0</v>
      </c>
      <c r="AU17" s="509">
        <f t="shared" si="18"/>
        <v>0</v>
      </c>
      <c r="AV17" s="510">
        <f t="shared" si="18"/>
        <v>0</v>
      </c>
      <c r="AW17" s="509">
        <f t="shared" si="18"/>
        <v>0</v>
      </c>
      <c r="AX17" s="511">
        <f t="shared" si="18"/>
        <v>0</v>
      </c>
      <c r="AY17" s="512">
        <f t="shared" si="18"/>
        <v>0</v>
      </c>
      <c r="AZ17" s="509">
        <f t="shared" si="18"/>
        <v>0</v>
      </c>
      <c r="BA17" s="513">
        <f t="shared" si="18"/>
        <v>0</v>
      </c>
      <c r="BB17" s="509">
        <f t="shared" si="18"/>
        <v>0</v>
      </c>
      <c r="BC17" s="509">
        <f t="shared" si="18"/>
        <v>0</v>
      </c>
      <c r="BD17" s="510">
        <f t="shared" si="18"/>
        <v>0</v>
      </c>
      <c r="BE17" s="509">
        <f t="shared" si="18"/>
        <v>0</v>
      </c>
      <c r="BF17" s="511">
        <f t="shared" si="18"/>
        <v>0</v>
      </c>
      <c r="BG17" s="512">
        <f t="shared" si="18"/>
        <v>0</v>
      </c>
      <c r="BH17" s="509">
        <f t="shared" si="18"/>
        <v>0</v>
      </c>
      <c r="BI17" s="513">
        <f t="shared" si="18"/>
        <v>0</v>
      </c>
      <c r="BJ17" s="509">
        <f t="shared" si="18"/>
        <v>0</v>
      </c>
      <c r="BK17" s="509">
        <f t="shared" si="18"/>
        <v>0</v>
      </c>
      <c r="BL17" s="510">
        <f t="shared" si="18"/>
        <v>0</v>
      </c>
      <c r="BM17" s="509">
        <f t="shared" si="18"/>
        <v>0</v>
      </c>
      <c r="BN17" s="511">
        <f t="shared" si="18"/>
        <v>0</v>
      </c>
      <c r="BO17" s="512">
        <f t="shared" si="18"/>
        <v>0</v>
      </c>
      <c r="BP17" s="509">
        <f t="shared" si="18"/>
        <v>0</v>
      </c>
      <c r="BQ17" s="513">
        <f t="shared" si="18"/>
        <v>0</v>
      </c>
      <c r="BR17" s="509">
        <f t="shared" si="18"/>
        <v>0</v>
      </c>
      <c r="BS17" s="509">
        <f t="shared" si="18"/>
        <v>0</v>
      </c>
      <c r="BT17" s="510">
        <f t="shared" si="18"/>
        <v>0</v>
      </c>
      <c r="BU17" s="509">
        <f t="shared" si="18"/>
        <v>0</v>
      </c>
      <c r="BV17" s="511">
        <f t="shared" ref="BV17:CK17" si="19">IF(AND(BV12&gt;=$H$17,BV12&lt;$I$17),"*",0)</f>
        <v>0</v>
      </c>
      <c r="BW17" s="512">
        <f t="shared" si="19"/>
        <v>0</v>
      </c>
      <c r="BX17" s="509">
        <f t="shared" si="19"/>
        <v>0</v>
      </c>
      <c r="BY17" s="513">
        <f t="shared" si="19"/>
        <v>0</v>
      </c>
      <c r="BZ17" s="509">
        <f t="shared" si="19"/>
        <v>0</v>
      </c>
      <c r="CA17" s="509">
        <f t="shared" si="19"/>
        <v>0</v>
      </c>
      <c r="CB17" s="510">
        <f t="shared" si="19"/>
        <v>0</v>
      </c>
      <c r="CC17" s="509">
        <f t="shared" si="19"/>
        <v>0</v>
      </c>
      <c r="CD17" s="511">
        <f t="shared" si="19"/>
        <v>0</v>
      </c>
      <c r="CE17" s="512">
        <f t="shared" si="19"/>
        <v>0</v>
      </c>
      <c r="CF17" s="509">
        <f t="shared" si="19"/>
        <v>0</v>
      </c>
      <c r="CG17" s="513">
        <f t="shared" si="19"/>
        <v>0</v>
      </c>
      <c r="CH17" s="509">
        <f t="shared" si="19"/>
        <v>0</v>
      </c>
      <c r="CI17" s="509">
        <f t="shared" si="19"/>
        <v>0</v>
      </c>
      <c r="CJ17" s="510">
        <f t="shared" si="19"/>
        <v>0</v>
      </c>
      <c r="CK17" s="509">
        <f t="shared" si="19"/>
        <v>0</v>
      </c>
      <c r="CL17" s="1128">
        <f t="shared" si="4"/>
        <v>0</v>
      </c>
      <c r="CM17" s="1129"/>
      <c r="CN17" s="1123">
        <f>IF(CL17=0,0,LOOKUP(CL17,ﾃﾞｰﾀ入力!$AR$13:'ﾃﾞｰﾀ入力'!$AR$34,ﾃﾞｰﾀ入力!$AS$13:'ﾃﾞｰﾀ入力'!$AS$34))</f>
        <v>0</v>
      </c>
      <c r="CO17" s="1123"/>
      <c r="CP17" s="294">
        <f t="shared" si="5"/>
        <v>0</v>
      </c>
      <c r="CQ17" s="294">
        <f t="shared" si="6"/>
        <v>0</v>
      </c>
      <c r="CR17" s="279">
        <f t="shared" si="7"/>
        <v>0</v>
      </c>
      <c r="CS17" s="295">
        <f t="shared" si="8"/>
        <v>0</v>
      </c>
      <c r="CT17" s="296">
        <f>IF(F17=0,0,LOOKUP(F17,ﾃﾞｰﾀ入力!$C$3:'ﾃﾞｰﾀ入力'!$C$52,ﾃﾞｰﾀ入力!$E$3:'ﾃﾞｰﾀ入力'!$E$51))</f>
        <v>0</v>
      </c>
      <c r="CU17" s="297">
        <f t="shared" si="13"/>
        <v>0</v>
      </c>
      <c r="CW17" s="69"/>
      <c r="CX17" s="69"/>
      <c r="CY17" s="69"/>
      <c r="CZ17" s="64"/>
      <c r="DA17" s="64"/>
      <c r="DB17" s="64"/>
    </row>
    <row r="18" spans="1:106" ht="22.5" customHeight="1">
      <c r="A18" s="219">
        <f t="shared" si="9"/>
        <v>5</v>
      </c>
      <c r="B18" s="269" t="str">
        <f>ｼﾌﾄ原本!C9</f>
        <v>S.S</v>
      </c>
      <c r="C18" s="270"/>
      <c r="D18" s="296">
        <f>IF(COUNTIF($F$14:$F$30,5),VLOOKUP(5,$F$14:$CS$30,92,FALSE),0)</f>
        <v>0</v>
      </c>
      <c r="E18" s="411">
        <f>IF(COUNTIF($F$14:$F$30,5),VLOOKUP(5,$F$14:$CU$30,94,FALSE),0)</f>
        <v>0</v>
      </c>
      <c r="F18" s="283"/>
      <c r="G18" s="284">
        <f>IF(F18=0,0,LOOKUP(F18,ﾃﾞｰﾀ入力!$C$3:'ﾃﾞｰﾀ入力'!$C$51,ﾃﾞｰﾀ入力!$D$3:'ﾃﾞｰﾀ入力'!$D$50))</f>
        <v>0</v>
      </c>
      <c r="H18" s="531"/>
      <c r="I18" s="533"/>
      <c r="J18" s="498">
        <f t="shared" ref="J18:AO18" si="20">IF(AND(J12&gt;=$H$18,J12&lt;$I$18),"*",0)</f>
        <v>0</v>
      </c>
      <c r="K18" s="499">
        <f t="shared" si="20"/>
        <v>0</v>
      </c>
      <c r="L18" s="507">
        <f t="shared" si="20"/>
        <v>0</v>
      </c>
      <c r="M18" s="508">
        <f t="shared" si="20"/>
        <v>0</v>
      </c>
      <c r="N18" s="509">
        <f t="shared" si="20"/>
        <v>0</v>
      </c>
      <c r="O18" s="509">
        <f t="shared" si="20"/>
        <v>0</v>
      </c>
      <c r="P18" s="510">
        <f t="shared" si="20"/>
        <v>0</v>
      </c>
      <c r="Q18" s="509">
        <f t="shared" si="20"/>
        <v>0</v>
      </c>
      <c r="R18" s="511">
        <f t="shared" si="20"/>
        <v>0</v>
      </c>
      <c r="S18" s="512">
        <f t="shared" si="20"/>
        <v>0</v>
      </c>
      <c r="T18" s="509">
        <f t="shared" si="20"/>
        <v>0</v>
      </c>
      <c r="U18" s="513">
        <f t="shared" si="20"/>
        <v>0</v>
      </c>
      <c r="V18" s="509">
        <f t="shared" si="20"/>
        <v>0</v>
      </c>
      <c r="W18" s="509">
        <f t="shared" si="20"/>
        <v>0</v>
      </c>
      <c r="X18" s="510">
        <f t="shared" si="20"/>
        <v>0</v>
      </c>
      <c r="Y18" s="509">
        <f t="shared" si="20"/>
        <v>0</v>
      </c>
      <c r="Z18" s="511">
        <f t="shared" si="20"/>
        <v>0</v>
      </c>
      <c r="AA18" s="512">
        <f t="shared" si="20"/>
        <v>0</v>
      </c>
      <c r="AB18" s="509">
        <f t="shared" si="20"/>
        <v>0</v>
      </c>
      <c r="AC18" s="513">
        <f t="shared" si="20"/>
        <v>0</v>
      </c>
      <c r="AD18" s="509">
        <f t="shared" si="20"/>
        <v>0</v>
      </c>
      <c r="AE18" s="509">
        <f t="shared" si="20"/>
        <v>0</v>
      </c>
      <c r="AF18" s="510">
        <f t="shared" si="20"/>
        <v>0</v>
      </c>
      <c r="AG18" s="509">
        <f t="shared" si="20"/>
        <v>0</v>
      </c>
      <c r="AH18" s="511">
        <f t="shared" si="20"/>
        <v>0</v>
      </c>
      <c r="AI18" s="512">
        <f t="shared" si="20"/>
        <v>0</v>
      </c>
      <c r="AJ18" s="509">
        <f t="shared" si="20"/>
        <v>0</v>
      </c>
      <c r="AK18" s="513">
        <f t="shared" si="20"/>
        <v>0</v>
      </c>
      <c r="AL18" s="509">
        <f t="shared" si="20"/>
        <v>0</v>
      </c>
      <c r="AM18" s="509">
        <f t="shared" si="20"/>
        <v>0</v>
      </c>
      <c r="AN18" s="510">
        <f t="shared" si="20"/>
        <v>0</v>
      </c>
      <c r="AO18" s="509">
        <f t="shared" si="20"/>
        <v>0</v>
      </c>
      <c r="AP18" s="511">
        <f t="shared" ref="AP18:BU18" si="21">IF(AND(AP12&gt;=$H$18,AP12&lt;$I$18),"*",0)</f>
        <v>0</v>
      </c>
      <c r="AQ18" s="512">
        <f t="shared" si="21"/>
        <v>0</v>
      </c>
      <c r="AR18" s="509">
        <f t="shared" si="21"/>
        <v>0</v>
      </c>
      <c r="AS18" s="513">
        <f t="shared" si="21"/>
        <v>0</v>
      </c>
      <c r="AT18" s="509">
        <f t="shared" si="21"/>
        <v>0</v>
      </c>
      <c r="AU18" s="509">
        <f t="shared" si="21"/>
        <v>0</v>
      </c>
      <c r="AV18" s="510">
        <f t="shared" si="21"/>
        <v>0</v>
      </c>
      <c r="AW18" s="509">
        <f t="shared" si="21"/>
        <v>0</v>
      </c>
      <c r="AX18" s="511">
        <f t="shared" si="21"/>
        <v>0</v>
      </c>
      <c r="AY18" s="512">
        <f t="shared" si="21"/>
        <v>0</v>
      </c>
      <c r="AZ18" s="509">
        <f t="shared" si="21"/>
        <v>0</v>
      </c>
      <c r="BA18" s="513">
        <f t="shared" si="21"/>
        <v>0</v>
      </c>
      <c r="BB18" s="509">
        <f t="shared" si="21"/>
        <v>0</v>
      </c>
      <c r="BC18" s="509">
        <f t="shared" si="21"/>
        <v>0</v>
      </c>
      <c r="BD18" s="510">
        <f t="shared" si="21"/>
        <v>0</v>
      </c>
      <c r="BE18" s="509">
        <f t="shared" si="21"/>
        <v>0</v>
      </c>
      <c r="BF18" s="511">
        <f t="shared" si="21"/>
        <v>0</v>
      </c>
      <c r="BG18" s="512">
        <f t="shared" si="21"/>
        <v>0</v>
      </c>
      <c r="BH18" s="509">
        <f t="shared" si="21"/>
        <v>0</v>
      </c>
      <c r="BI18" s="513">
        <f t="shared" si="21"/>
        <v>0</v>
      </c>
      <c r="BJ18" s="509">
        <f t="shared" si="21"/>
        <v>0</v>
      </c>
      <c r="BK18" s="509">
        <f t="shared" si="21"/>
        <v>0</v>
      </c>
      <c r="BL18" s="510">
        <f t="shared" si="21"/>
        <v>0</v>
      </c>
      <c r="BM18" s="509">
        <f t="shared" si="21"/>
        <v>0</v>
      </c>
      <c r="BN18" s="511">
        <f t="shared" si="21"/>
        <v>0</v>
      </c>
      <c r="BO18" s="512">
        <f t="shared" si="21"/>
        <v>0</v>
      </c>
      <c r="BP18" s="509">
        <f t="shared" si="21"/>
        <v>0</v>
      </c>
      <c r="BQ18" s="513">
        <f t="shared" si="21"/>
        <v>0</v>
      </c>
      <c r="BR18" s="509">
        <f t="shared" si="21"/>
        <v>0</v>
      </c>
      <c r="BS18" s="509">
        <f t="shared" si="21"/>
        <v>0</v>
      </c>
      <c r="BT18" s="510">
        <f t="shared" si="21"/>
        <v>0</v>
      </c>
      <c r="BU18" s="509">
        <f t="shared" si="21"/>
        <v>0</v>
      </c>
      <c r="BV18" s="511">
        <f t="shared" ref="BV18:CK18" si="22">IF(AND(BV12&gt;=$H$18,BV12&lt;$I$18),"*",0)</f>
        <v>0</v>
      </c>
      <c r="BW18" s="512">
        <f t="shared" si="22"/>
        <v>0</v>
      </c>
      <c r="BX18" s="509">
        <f t="shared" si="22"/>
        <v>0</v>
      </c>
      <c r="BY18" s="513">
        <f t="shared" si="22"/>
        <v>0</v>
      </c>
      <c r="BZ18" s="509">
        <f t="shared" si="22"/>
        <v>0</v>
      </c>
      <c r="CA18" s="509">
        <f t="shared" si="22"/>
        <v>0</v>
      </c>
      <c r="CB18" s="510">
        <f t="shared" si="22"/>
        <v>0</v>
      </c>
      <c r="CC18" s="509">
        <f t="shared" si="22"/>
        <v>0</v>
      </c>
      <c r="CD18" s="511">
        <f t="shared" si="22"/>
        <v>0</v>
      </c>
      <c r="CE18" s="512">
        <f t="shared" si="22"/>
        <v>0</v>
      </c>
      <c r="CF18" s="509">
        <f t="shared" si="22"/>
        <v>0</v>
      </c>
      <c r="CG18" s="513">
        <f t="shared" si="22"/>
        <v>0</v>
      </c>
      <c r="CH18" s="509">
        <f t="shared" si="22"/>
        <v>0</v>
      </c>
      <c r="CI18" s="509">
        <f t="shared" si="22"/>
        <v>0</v>
      </c>
      <c r="CJ18" s="510">
        <f t="shared" si="22"/>
        <v>0</v>
      </c>
      <c r="CK18" s="509">
        <f t="shared" si="22"/>
        <v>0</v>
      </c>
      <c r="CL18" s="1128">
        <f t="shared" si="4"/>
        <v>0</v>
      </c>
      <c r="CM18" s="1129"/>
      <c r="CN18" s="1123">
        <f>IF(CL18=0,0,LOOKUP(CL18,ﾃﾞｰﾀ入力!$AR$13:'ﾃﾞｰﾀ入力'!$AR$34,ﾃﾞｰﾀ入力!$AS$13:'ﾃﾞｰﾀ入力'!$AS$34))</f>
        <v>0</v>
      </c>
      <c r="CO18" s="1123"/>
      <c r="CP18" s="294">
        <f t="shared" si="5"/>
        <v>0</v>
      </c>
      <c r="CQ18" s="294">
        <f t="shared" si="6"/>
        <v>0</v>
      </c>
      <c r="CR18" s="279">
        <f t="shared" si="7"/>
        <v>0</v>
      </c>
      <c r="CS18" s="295">
        <f t="shared" si="8"/>
        <v>0</v>
      </c>
      <c r="CT18" s="296">
        <f>IF(F18=0,0,LOOKUP(F18,ﾃﾞｰﾀ入力!$C$3:'ﾃﾞｰﾀ入力'!$C$52,ﾃﾞｰﾀ入力!$E$3:'ﾃﾞｰﾀ入力'!$E$51))</f>
        <v>0</v>
      </c>
      <c r="CU18" s="297">
        <f t="shared" si="13"/>
        <v>0</v>
      </c>
      <c r="CW18" s="69"/>
      <c r="CX18" s="69"/>
      <c r="CY18" s="69"/>
      <c r="CZ18" s="64"/>
      <c r="DA18" s="64"/>
      <c r="DB18" s="64"/>
    </row>
    <row r="19" spans="1:106" ht="22.5" customHeight="1">
      <c r="A19" s="219">
        <f t="shared" si="9"/>
        <v>6</v>
      </c>
      <c r="B19" s="269" t="str">
        <f>ｼﾌﾄ原本!C10</f>
        <v>S.M</v>
      </c>
      <c r="C19" s="270"/>
      <c r="D19" s="296">
        <f>IF(COUNTIF(F14:F30,6),VLOOKUP(6,$F$14:$CS$30,92,FALSE),0)</f>
        <v>0</v>
      </c>
      <c r="E19" s="411">
        <f>IF(COUNTIF($F$14:$F$30,6),VLOOKUP(6,$F$14:$CU$30,94,FALSE),0)</f>
        <v>0</v>
      </c>
      <c r="F19" s="283"/>
      <c r="G19" s="284">
        <f>IF(F19=0,0,LOOKUP(F19,ﾃﾞｰﾀ入力!$C$3:'ﾃﾞｰﾀ入力'!$C$51,ﾃﾞｰﾀ入力!$D$3:'ﾃﾞｰﾀ入力'!$D$50))</f>
        <v>0</v>
      </c>
      <c r="H19" s="531"/>
      <c r="I19" s="533"/>
      <c r="J19" s="498">
        <f t="shared" ref="J19:AO19" si="23">IF(AND(J12&gt;=$H$19,J12&lt;$I$19),"*",0)</f>
        <v>0</v>
      </c>
      <c r="K19" s="499">
        <f t="shared" si="23"/>
        <v>0</v>
      </c>
      <c r="L19" s="507">
        <f t="shared" si="23"/>
        <v>0</v>
      </c>
      <c r="M19" s="508">
        <f t="shared" si="23"/>
        <v>0</v>
      </c>
      <c r="N19" s="509">
        <f t="shared" si="23"/>
        <v>0</v>
      </c>
      <c r="O19" s="509">
        <f t="shared" si="23"/>
        <v>0</v>
      </c>
      <c r="P19" s="510">
        <f t="shared" si="23"/>
        <v>0</v>
      </c>
      <c r="Q19" s="509">
        <f t="shared" si="23"/>
        <v>0</v>
      </c>
      <c r="R19" s="511">
        <f t="shared" si="23"/>
        <v>0</v>
      </c>
      <c r="S19" s="512">
        <f t="shared" si="23"/>
        <v>0</v>
      </c>
      <c r="T19" s="509">
        <f t="shared" si="23"/>
        <v>0</v>
      </c>
      <c r="U19" s="513">
        <f t="shared" si="23"/>
        <v>0</v>
      </c>
      <c r="V19" s="509">
        <f t="shared" si="23"/>
        <v>0</v>
      </c>
      <c r="W19" s="509">
        <f t="shared" si="23"/>
        <v>0</v>
      </c>
      <c r="X19" s="510">
        <f t="shared" si="23"/>
        <v>0</v>
      </c>
      <c r="Y19" s="509">
        <f t="shared" si="23"/>
        <v>0</v>
      </c>
      <c r="Z19" s="511">
        <f t="shared" si="23"/>
        <v>0</v>
      </c>
      <c r="AA19" s="512">
        <f t="shared" si="23"/>
        <v>0</v>
      </c>
      <c r="AB19" s="509">
        <f t="shared" si="23"/>
        <v>0</v>
      </c>
      <c r="AC19" s="513">
        <f t="shared" si="23"/>
        <v>0</v>
      </c>
      <c r="AD19" s="509">
        <f t="shared" si="23"/>
        <v>0</v>
      </c>
      <c r="AE19" s="509">
        <f t="shared" si="23"/>
        <v>0</v>
      </c>
      <c r="AF19" s="510">
        <f t="shared" si="23"/>
        <v>0</v>
      </c>
      <c r="AG19" s="509">
        <f t="shared" si="23"/>
        <v>0</v>
      </c>
      <c r="AH19" s="511">
        <f t="shared" si="23"/>
        <v>0</v>
      </c>
      <c r="AI19" s="512">
        <f t="shared" si="23"/>
        <v>0</v>
      </c>
      <c r="AJ19" s="509">
        <f t="shared" si="23"/>
        <v>0</v>
      </c>
      <c r="AK19" s="513">
        <f t="shared" si="23"/>
        <v>0</v>
      </c>
      <c r="AL19" s="509">
        <f t="shared" si="23"/>
        <v>0</v>
      </c>
      <c r="AM19" s="509">
        <f t="shared" si="23"/>
        <v>0</v>
      </c>
      <c r="AN19" s="510">
        <f t="shared" si="23"/>
        <v>0</v>
      </c>
      <c r="AO19" s="509">
        <f t="shared" si="23"/>
        <v>0</v>
      </c>
      <c r="AP19" s="511">
        <f t="shared" ref="AP19:BU19" si="24">IF(AND(AP12&gt;=$H$19,AP12&lt;$I$19),"*",0)</f>
        <v>0</v>
      </c>
      <c r="AQ19" s="512">
        <f t="shared" si="24"/>
        <v>0</v>
      </c>
      <c r="AR19" s="509">
        <f t="shared" si="24"/>
        <v>0</v>
      </c>
      <c r="AS19" s="513">
        <f t="shared" si="24"/>
        <v>0</v>
      </c>
      <c r="AT19" s="509">
        <f t="shared" si="24"/>
        <v>0</v>
      </c>
      <c r="AU19" s="509">
        <f t="shared" si="24"/>
        <v>0</v>
      </c>
      <c r="AV19" s="510">
        <f t="shared" si="24"/>
        <v>0</v>
      </c>
      <c r="AW19" s="509">
        <f t="shared" si="24"/>
        <v>0</v>
      </c>
      <c r="AX19" s="511">
        <f t="shared" si="24"/>
        <v>0</v>
      </c>
      <c r="AY19" s="512">
        <f t="shared" si="24"/>
        <v>0</v>
      </c>
      <c r="AZ19" s="509">
        <f t="shared" si="24"/>
        <v>0</v>
      </c>
      <c r="BA19" s="513">
        <f t="shared" si="24"/>
        <v>0</v>
      </c>
      <c r="BB19" s="509">
        <f t="shared" si="24"/>
        <v>0</v>
      </c>
      <c r="BC19" s="509">
        <f t="shared" si="24"/>
        <v>0</v>
      </c>
      <c r="BD19" s="510">
        <f t="shared" si="24"/>
        <v>0</v>
      </c>
      <c r="BE19" s="509">
        <f t="shared" si="24"/>
        <v>0</v>
      </c>
      <c r="BF19" s="511">
        <f t="shared" si="24"/>
        <v>0</v>
      </c>
      <c r="BG19" s="512">
        <f t="shared" si="24"/>
        <v>0</v>
      </c>
      <c r="BH19" s="509">
        <f t="shared" si="24"/>
        <v>0</v>
      </c>
      <c r="BI19" s="513">
        <f t="shared" si="24"/>
        <v>0</v>
      </c>
      <c r="BJ19" s="509">
        <f t="shared" si="24"/>
        <v>0</v>
      </c>
      <c r="BK19" s="509">
        <f t="shared" si="24"/>
        <v>0</v>
      </c>
      <c r="BL19" s="510">
        <f t="shared" si="24"/>
        <v>0</v>
      </c>
      <c r="BM19" s="509">
        <f t="shared" si="24"/>
        <v>0</v>
      </c>
      <c r="BN19" s="511">
        <f t="shared" si="24"/>
        <v>0</v>
      </c>
      <c r="BO19" s="512">
        <f t="shared" si="24"/>
        <v>0</v>
      </c>
      <c r="BP19" s="509">
        <f t="shared" si="24"/>
        <v>0</v>
      </c>
      <c r="BQ19" s="513">
        <f t="shared" si="24"/>
        <v>0</v>
      </c>
      <c r="BR19" s="509">
        <f t="shared" si="24"/>
        <v>0</v>
      </c>
      <c r="BS19" s="509">
        <f t="shared" si="24"/>
        <v>0</v>
      </c>
      <c r="BT19" s="510">
        <f t="shared" si="24"/>
        <v>0</v>
      </c>
      <c r="BU19" s="509">
        <f t="shared" si="24"/>
        <v>0</v>
      </c>
      <c r="BV19" s="511">
        <f t="shared" ref="BV19:CK19" si="25">IF(AND(BV12&gt;=$H$19,BV12&lt;$I$19),"*",0)</f>
        <v>0</v>
      </c>
      <c r="BW19" s="512">
        <f t="shared" si="25"/>
        <v>0</v>
      </c>
      <c r="BX19" s="509">
        <f t="shared" si="25"/>
        <v>0</v>
      </c>
      <c r="BY19" s="513">
        <f t="shared" si="25"/>
        <v>0</v>
      </c>
      <c r="BZ19" s="509">
        <f t="shared" si="25"/>
        <v>0</v>
      </c>
      <c r="CA19" s="509">
        <f t="shared" si="25"/>
        <v>0</v>
      </c>
      <c r="CB19" s="510">
        <f t="shared" si="25"/>
        <v>0</v>
      </c>
      <c r="CC19" s="509">
        <f t="shared" si="25"/>
        <v>0</v>
      </c>
      <c r="CD19" s="511">
        <f t="shared" si="25"/>
        <v>0</v>
      </c>
      <c r="CE19" s="512">
        <f t="shared" si="25"/>
        <v>0</v>
      </c>
      <c r="CF19" s="509">
        <f t="shared" si="25"/>
        <v>0</v>
      </c>
      <c r="CG19" s="513">
        <f t="shared" si="25"/>
        <v>0</v>
      </c>
      <c r="CH19" s="509">
        <f t="shared" si="25"/>
        <v>0</v>
      </c>
      <c r="CI19" s="509">
        <f t="shared" si="25"/>
        <v>0</v>
      </c>
      <c r="CJ19" s="510">
        <f t="shared" si="25"/>
        <v>0</v>
      </c>
      <c r="CK19" s="509">
        <f t="shared" si="25"/>
        <v>0</v>
      </c>
      <c r="CL19" s="1128">
        <f t="shared" si="4"/>
        <v>0</v>
      </c>
      <c r="CM19" s="1129"/>
      <c r="CN19" s="1123">
        <f>IF(CL19=0,0,LOOKUP(CL19,ﾃﾞｰﾀ入力!$AR$13:'ﾃﾞｰﾀ入力'!$AR$34,ﾃﾞｰﾀ入力!$AS$13:'ﾃﾞｰﾀ入力'!$AS$34))</f>
        <v>0</v>
      </c>
      <c r="CO19" s="1123"/>
      <c r="CP19" s="294">
        <f t="shared" si="5"/>
        <v>0</v>
      </c>
      <c r="CQ19" s="294">
        <f t="shared" si="6"/>
        <v>0</v>
      </c>
      <c r="CR19" s="279">
        <f t="shared" si="7"/>
        <v>0</v>
      </c>
      <c r="CS19" s="295">
        <f t="shared" si="8"/>
        <v>0</v>
      </c>
      <c r="CT19" s="296">
        <f>IF(F19=0,0,LOOKUP(F19,ﾃﾞｰﾀ入力!$C$3:'ﾃﾞｰﾀ入力'!$C$52,ﾃﾞｰﾀ入力!$E$3:'ﾃﾞｰﾀ入力'!$E$51))</f>
        <v>0</v>
      </c>
      <c r="CU19" s="297">
        <f t="shared" si="13"/>
        <v>0</v>
      </c>
      <c r="CW19" s="69"/>
      <c r="CX19" s="69"/>
      <c r="CY19" s="69"/>
      <c r="CZ19" s="64"/>
      <c r="DA19" s="64"/>
      <c r="DB19" s="64"/>
    </row>
    <row r="20" spans="1:106" ht="22.5" customHeight="1">
      <c r="A20" s="219">
        <f t="shared" si="9"/>
        <v>7</v>
      </c>
      <c r="B20" s="269" t="str">
        <f>ｼﾌﾄ原本!C11</f>
        <v>N.D</v>
      </c>
      <c r="C20" s="270"/>
      <c r="D20" s="296">
        <f>IF(COUNTIF($F$14:$F$30,7),VLOOKUP(7,$F$14:$CS$30,92,FALSE),0)</f>
        <v>0</v>
      </c>
      <c r="E20" s="411">
        <f>IF(COUNTIF($F$14:$F$30,7),VLOOKUP(7,$F$14:$CU$30,94,FALSE),0)</f>
        <v>0</v>
      </c>
      <c r="F20" s="283"/>
      <c r="G20" s="284">
        <f>IF(F20=0,0,LOOKUP(F20,ﾃﾞｰﾀ入力!$C$3:'ﾃﾞｰﾀ入力'!$C$51,ﾃﾞｰﾀ入力!$D$3:'ﾃﾞｰﾀ入力'!$D$50))</f>
        <v>0</v>
      </c>
      <c r="H20" s="531"/>
      <c r="I20" s="533"/>
      <c r="J20" s="498">
        <f t="shared" ref="J20:AO20" si="26">IF(AND(J12&gt;=$H$20,J12&lt;$I$20),"*",0)</f>
        <v>0</v>
      </c>
      <c r="K20" s="499">
        <f t="shared" si="26"/>
        <v>0</v>
      </c>
      <c r="L20" s="507">
        <f t="shared" si="26"/>
        <v>0</v>
      </c>
      <c r="M20" s="508">
        <f t="shared" si="26"/>
        <v>0</v>
      </c>
      <c r="N20" s="509">
        <f t="shared" si="26"/>
        <v>0</v>
      </c>
      <c r="O20" s="509">
        <f t="shared" si="26"/>
        <v>0</v>
      </c>
      <c r="P20" s="510">
        <f t="shared" si="26"/>
        <v>0</v>
      </c>
      <c r="Q20" s="509">
        <f t="shared" si="26"/>
        <v>0</v>
      </c>
      <c r="R20" s="511">
        <f t="shared" si="26"/>
        <v>0</v>
      </c>
      <c r="S20" s="512">
        <f t="shared" si="26"/>
        <v>0</v>
      </c>
      <c r="T20" s="509">
        <f t="shared" si="26"/>
        <v>0</v>
      </c>
      <c r="U20" s="513">
        <f t="shared" si="26"/>
        <v>0</v>
      </c>
      <c r="V20" s="509">
        <f t="shared" si="26"/>
        <v>0</v>
      </c>
      <c r="W20" s="509">
        <f t="shared" si="26"/>
        <v>0</v>
      </c>
      <c r="X20" s="510">
        <f t="shared" si="26"/>
        <v>0</v>
      </c>
      <c r="Y20" s="509">
        <f t="shared" si="26"/>
        <v>0</v>
      </c>
      <c r="Z20" s="511">
        <f t="shared" si="26"/>
        <v>0</v>
      </c>
      <c r="AA20" s="512">
        <f t="shared" si="26"/>
        <v>0</v>
      </c>
      <c r="AB20" s="509">
        <f t="shared" si="26"/>
        <v>0</v>
      </c>
      <c r="AC20" s="513">
        <f t="shared" si="26"/>
        <v>0</v>
      </c>
      <c r="AD20" s="509">
        <f t="shared" si="26"/>
        <v>0</v>
      </c>
      <c r="AE20" s="509">
        <f t="shared" si="26"/>
        <v>0</v>
      </c>
      <c r="AF20" s="510">
        <f t="shared" si="26"/>
        <v>0</v>
      </c>
      <c r="AG20" s="509">
        <f t="shared" si="26"/>
        <v>0</v>
      </c>
      <c r="AH20" s="511">
        <f t="shared" si="26"/>
        <v>0</v>
      </c>
      <c r="AI20" s="512">
        <f t="shared" si="26"/>
        <v>0</v>
      </c>
      <c r="AJ20" s="509">
        <f t="shared" si="26"/>
        <v>0</v>
      </c>
      <c r="AK20" s="513">
        <f t="shared" si="26"/>
        <v>0</v>
      </c>
      <c r="AL20" s="509">
        <f t="shared" si="26"/>
        <v>0</v>
      </c>
      <c r="AM20" s="509">
        <f t="shared" si="26"/>
        <v>0</v>
      </c>
      <c r="AN20" s="510">
        <f t="shared" si="26"/>
        <v>0</v>
      </c>
      <c r="AO20" s="509">
        <f t="shared" si="26"/>
        <v>0</v>
      </c>
      <c r="AP20" s="511">
        <f t="shared" ref="AP20:BU20" si="27">IF(AND(AP12&gt;=$H$20,AP12&lt;$I$20),"*",0)</f>
        <v>0</v>
      </c>
      <c r="AQ20" s="512">
        <f t="shared" si="27"/>
        <v>0</v>
      </c>
      <c r="AR20" s="509">
        <f t="shared" si="27"/>
        <v>0</v>
      </c>
      <c r="AS20" s="513">
        <f t="shared" si="27"/>
        <v>0</v>
      </c>
      <c r="AT20" s="509">
        <f t="shared" si="27"/>
        <v>0</v>
      </c>
      <c r="AU20" s="509">
        <f t="shared" si="27"/>
        <v>0</v>
      </c>
      <c r="AV20" s="510">
        <f t="shared" si="27"/>
        <v>0</v>
      </c>
      <c r="AW20" s="509">
        <f t="shared" si="27"/>
        <v>0</v>
      </c>
      <c r="AX20" s="511">
        <f t="shared" si="27"/>
        <v>0</v>
      </c>
      <c r="AY20" s="512">
        <f t="shared" si="27"/>
        <v>0</v>
      </c>
      <c r="AZ20" s="509">
        <f t="shared" si="27"/>
        <v>0</v>
      </c>
      <c r="BA20" s="513">
        <f t="shared" si="27"/>
        <v>0</v>
      </c>
      <c r="BB20" s="509">
        <f t="shared" si="27"/>
        <v>0</v>
      </c>
      <c r="BC20" s="509">
        <f t="shared" si="27"/>
        <v>0</v>
      </c>
      <c r="BD20" s="510">
        <f t="shared" si="27"/>
        <v>0</v>
      </c>
      <c r="BE20" s="509">
        <f t="shared" si="27"/>
        <v>0</v>
      </c>
      <c r="BF20" s="511">
        <f t="shared" si="27"/>
        <v>0</v>
      </c>
      <c r="BG20" s="512">
        <f t="shared" si="27"/>
        <v>0</v>
      </c>
      <c r="BH20" s="509">
        <f t="shared" si="27"/>
        <v>0</v>
      </c>
      <c r="BI20" s="513">
        <f t="shared" si="27"/>
        <v>0</v>
      </c>
      <c r="BJ20" s="509">
        <f t="shared" si="27"/>
        <v>0</v>
      </c>
      <c r="BK20" s="509">
        <f t="shared" si="27"/>
        <v>0</v>
      </c>
      <c r="BL20" s="510">
        <f t="shared" si="27"/>
        <v>0</v>
      </c>
      <c r="BM20" s="509">
        <f t="shared" si="27"/>
        <v>0</v>
      </c>
      <c r="BN20" s="511">
        <f t="shared" si="27"/>
        <v>0</v>
      </c>
      <c r="BO20" s="512">
        <f t="shared" si="27"/>
        <v>0</v>
      </c>
      <c r="BP20" s="509">
        <f t="shared" si="27"/>
        <v>0</v>
      </c>
      <c r="BQ20" s="513">
        <f t="shared" si="27"/>
        <v>0</v>
      </c>
      <c r="BR20" s="509">
        <f t="shared" si="27"/>
        <v>0</v>
      </c>
      <c r="BS20" s="509">
        <f t="shared" si="27"/>
        <v>0</v>
      </c>
      <c r="BT20" s="510">
        <f t="shared" si="27"/>
        <v>0</v>
      </c>
      <c r="BU20" s="509">
        <f t="shared" si="27"/>
        <v>0</v>
      </c>
      <c r="BV20" s="511">
        <f t="shared" ref="BV20:CK20" si="28">IF(AND(BV12&gt;=$H$20,BV12&lt;$I$20),"*",0)</f>
        <v>0</v>
      </c>
      <c r="BW20" s="512">
        <f t="shared" si="28"/>
        <v>0</v>
      </c>
      <c r="BX20" s="509">
        <f t="shared" si="28"/>
        <v>0</v>
      </c>
      <c r="BY20" s="513">
        <f t="shared" si="28"/>
        <v>0</v>
      </c>
      <c r="BZ20" s="509">
        <f t="shared" si="28"/>
        <v>0</v>
      </c>
      <c r="CA20" s="509">
        <f t="shared" si="28"/>
        <v>0</v>
      </c>
      <c r="CB20" s="510">
        <f t="shared" si="28"/>
        <v>0</v>
      </c>
      <c r="CC20" s="509">
        <f t="shared" si="28"/>
        <v>0</v>
      </c>
      <c r="CD20" s="511">
        <f t="shared" si="28"/>
        <v>0</v>
      </c>
      <c r="CE20" s="512">
        <f t="shared" si="28"/>
        <v>0</v>
      </c>
      <c r="CF20" s="509">
        <f t="shared" si="28"/>
        <v>0</v>
      </c>
      <c r="CG20" s="513">
        <f t="shared" si="28"/>
        <v>0</v>
      </c>
      <c r="CH20" s="509">
        <f t="shared" si="28"/>
        <v>0</v>
      </c>
      <c r="CI20" s="509">
        <f t="shared" si="28"/>
        <v>0</v>
      </c>
      <c r="CJ20" s="510">
        <f t="shared" si="28"/>
        <v>0</v>
      </c>
      <c r="CK20" s="509">
        <f t="shared" si="28"/>
        <v>0</v>
      </c>
      <c r="CL20" s="1128">
        <f t="shared" si="4"/>
        <v>0</v>
      </c>
      <c r="CM20" s="1129"/>
      <c r="CN20" s="1123">
        <f>IF(CL20=0,0,LOOKUP(CL20,ﾃﾞｰﾀ入力!$AR$13:'ﾃﾞｰﾀ入力'!$AR$34,ﾃﾞｰﾀ入力!$AS$13:'ﾃﾞｰﾀ入力'!$AS$34))</f>
        <v>0</v>
      </c>
      <c r="CO20" s="1123"/>
      <c r="CP20" s="294">
        <f t="shared" si="5"/>
        <v>0</v>
      </c>
      <c r="CQ20" s="294">
        <f t="shared" si="6"/>
        <v>0</v>
      </c>
      <c r="CR20" s="279">
        <f t="shared" si="7"/>
        <v>0</v>
      </c>
      <c r="CS20" s="295">
        <f t="shared" si="8"/>
        <v>0</v>
      </c>
      <c r="CT20" s="296">
        <f>IF(F20=0,0,LOOKUP(F20,ﾃﾞｰﾀ入力!$C$3:'ﾃﾞｰﾀ入力'!$C$52,ﾃﾞｰﾀ入力!$E$3:'ﾃﾞｰﾀ入力'!$E$51))</f>
        <v>0</v>
      </c>
      <c r="CU20" s="297">
        <f t="shared" si="13"/>
        <v>0</v>
      </c>
      <c r="CW20" s="69"/>
      <c r="CX20" s="69"/>
      <c r="CY20" s="69"/>
      <c r="CZ20" s="64"/>
      <c r="DA20" s="64"/>
      <c r="DB20" s="64"/>
    </row>
    <row r="21" spans="1:106" ht="22.5" customHeight="1">
      <c r="A21" s="219">
        <f t="shared" si="9"/>
        <v>8</v>
      </c>
      <c r="B21" s="269" t="str">
        <f>ｼﾌﾄ原本!C12</f>
        <v>M.K</v>
      </c>
      <c r="C21" s="270"/>
      <c r="D21" s="296">
        <f>IF(COUNTIF($F$14:$F$30,8),VLOOKUP(8,$F$14:$CS$30,92,FALSE),0)</f>
        <v>0</v>
      </c>
      <c r="E21" s="411">
        <f>IF(COUNTIF($F$14:$F$30,8),VLOOKUP(8,$F$14:$CU$30,94,FALSE),0)</f>
        <v>0</v>
      </c>
      <c r="F21" s="283"/>
      <c r="G21" s="284">
        <f>IF(F21=0,0,LOOKUP(F21,ﾃﾞｰﾀ入力!$C$3:'ﾃﾞｰﾀ入力'!$C$51,ﾃﾞｰﾀ入力!$D$3:'ﾃﾞｰﾀ入力'!$D$50))</f>
        <v>0</v>
      </c>
      <c r="H21" s="531"/>
      <c r="I21" s="533"/>
      <c r="J21" s="498">
        <f t="shared" ref="J21:AO21" si="29">IF(AND(J12&gt;=$H$21,J12&lt;$I$21),"*",0)</f>
        <v>0</v>
      </c>
      <c r="K21" s="499">
        <f t="shared" si="29"/>
        <v>0</v>
      </c>
      <c r="L21" s="507">
        <f t="shared" si="29"/>
        <v>0</v>
      </c>
      <c r="M21" s="508">
        <f t="shared" si="29"/>
        <v>0</v>
      </c>
      <c r="N21" s="509">
        <f t="shared" si="29"/>
        <v>0</v>
      </c>
      <c r="O21" s="509">
        <f t="shared" si="29"/>
        <v>0</v>
      </c>
      <c r="P21" s="510">
        <f t="shared" si="29"/>
        <v>0</v>
      </c>
      <c r="Q21" s="509">
        <f t="shared" si="29"/>
        <v>0</v>
      </c>
      <c r="R21" s="511">
        <f t="shared" si="29"/>
        <v>0</v>
      </c>
      <c r="S21" s="512">
        <f t="shared" si="29"/>
        <v>0</v>
      </c>
      <c r="T21" s="509">
        <f t="shared" si="29"/>
        <v>0</v>
      </c>
      <c r="U21" s="513">
        <f t="shared" si="29"/>
        <v>0</v>
      </c>
      <c r="V21" s="509">
        <f t="shared" si="29"/>
        <v>0</v>
      </c>
      <c r="W21" s="509">
        <f t="shared" si="29"/>
        <v>0</v>
      </c>
      <c r="X21" s="510">
        <f t="shared" si="29"/>
        <v>0</v>
      </c>
      <c r="Y21" s="509">
        <f t="shared" si="29"/>
        <v>0</v>
      </c>
      <c r="Z21" s="511">
        <f t="shared" si="29"/>
        <v>0</v>
      </c>
      <c r="AA21" s="512">
        <f t="shared" si="29"/>
        <v>0</v>
      </c>
      <c r="AB21" s="509">
        <f t="shared" si="29"/>
        <v>0</v>
      </c>
      <c r="AC21" s="513">
        <f t="shared" si="29"/>
        <v>0</v>
      </c>
      <c r="AD21" s="509">
        <f t="shared" si="29"/>
        <v>0</v>
      </c>
      <c r="AE21" s="509">
        <f t="shared" si="29"/>
        <v>0</v>
      </c>
      <c r="AF21" s="510">
        <f t="shared" si="29"/>
        <v>0</v>
      </c>
      <c r="AG21" s="509">
        <f t="shared" si="29"/>
        <v>0</v>
      </c>
      <c r="AH21" s="511">
        <f t="shared" si="29"/>
        <v>0</v>
      </c>
      <c r="AI21" s="512">
        <f t="shared" si="29"/>
        <v>0</v>
      </c>
      <c r="AJ21" s="509">
        <f t="shared" si="29"/>
        <v>0</v>
      </c>
      <c r="AK21" s="513">
        <f t="shared" si="29"/>
        <v>0</v>
      </c>
      <c r="AL21" s="509">
        <f t="shared" si="29"/>
        <v>0</v>
      </c>
      <c r="AM21" s="509">
        <f t="shared" si="29"/>
        <v>0</v>
      </c>
      <c r="AN21" s="510">
        <f t="shared" si="29"/>
        <v>0</v>
      </c>
      <c r="AO21" s="509">
        <f t="shared" si="29"/>
        <v>0</v>
      </c>
      <c r="AP21" s="511">
        <f t="shared" ref="AP21:BU21" si="30">IF(AND(AP12&gt;=$H$21,AP12&lt;$I$21),"*",0)</f>
        <v>0</v>
      </c>
      <c r="AQ21" s="512">
        <f t="shared" si="30"/>
        <v>0</v>
      </c>
      <c r="AR21" s="509">
        <f t="shared" si="30"/>
        <v>0</v>
      </c>
      <c r="AS21" s="513">
        <f t="shared" si="30"/>
        <v>0</v>
      </c>
      <c r="AT21" s="509">
        <f t="shared" si="30"/>
        <v>0</v>
      </c>
      <c r="AU21" s="509">
        <f t="shared" si="30"/>
        <v>0</v>
      </c>
      <c r="AV21" s="510">
        <f t="shared" si="30"/>
        <v>0</v>
      </c>
      <c r="AW21" s="509">
        <f t="shared" si="30"/>
        <v>0</v>
      </c>
      <c r="AX21" s="511">
        <f t="shared" si="30"/>
        <v>0</v>
      </c>
      <c r="AY21" s="512">
        <f t="shared" si="30"/>
        <v>0</v>
      </c>
      <c r="AZ21" s="509">
        <f t="shared" si="30"/>
        <v>0</v>
      </c>
      <c r="BA21" s="513">
        <f t="shared" si="30"/>
        <v>0</v>
      </c>
      <c r="BB21" s="509">
        <f t="shared" si="30"/>
        <v>0</v>
      </c>
      <c r="BC21" s="509">
        <f t="shared" si="30"/>
        <v>0</v>
      </c>
      <c r="BD21" s="510">
        <f t="shared" si="30"/>
        <v>0</v>
      </c>
      <c r="BE21" s="509">
        <f t="shared" si="30"/>
        <v>0</v>
      </c>
      <c r="BF21" s="511">
        <f t="shared" si="30"/>
        <v>0</v>
      </c>
      <c r="BG21" s="512">
        <f t="shared" si="30"/>
        <v>0</v>
      </c>
      <c r="BH21" s="509">
        <f t="shared" si="30"/>
        <v>0</v>
      </c>
      <c r="BI21" s="513">
        <f t="shared" si="30"/>
        <v>0</v>
      </c>
      <c r="BJ21" s="509">
        <f t="shared" si="30"/>
        <v>0</v>
      </c>
      <c r="BK21" s="509">
        <f t="shared" si="30"/>
        <v>0</v>
      </c>
      <c r="BL21" s="510">
        <f t="shared" si="30"/>
        <v>0</v>
      </c>
      <c r="BM21" s="509">
        <f t="shared" si="30"/>
        <v>0</v>
      </c>
      <c r="BN21" s="511">
        <f t="shared" si="30"/>
        <v>0</v>
      </c>
      <c r="BO21" s="512">
        <f t="shared" si="30"/>
        <v>0</v>
      </c>
      <c r="BP21" s="509">
        <f t="shared" si="30"/>
        <v>0</v>
      </c>
      <c r="BQ21" s="513">
        <f t="shared" si="30"/>
        <v>0</v>
      </c>
      <c r="BR21" s="509">
        <f t="shared" si="30"/>
        <v>0</v>
      </c>
      <c r="BS21" s="509">
        <f t="shared" si="30"/>
        <v>0</v>
      </c>
      <c r="BT21" s="510">
        <f t="shared" si="30"/>
        <v>0</v>
      </c>
      <c r="BU21" s="509">
        <f t="shared" si="30"/>
        <v>0</v>
      </c>
      <c r="BV21" s="511">
        <f t="shared" ref="BV21:CK21" si="31">IF(AND(BV12&gt;=$H$21,BV12&lt;$I$21),"*",0)</f>
        <v>0</v>
      </c>
      <c r="BW21" s="512">
        <f t="shared" si="31"/>
        <v>0</v>
      </c>
      <c r="BX21" s="509">
        <f t="shared" si="31"/>
        <v>0</v>
      </c>
      <c r="BY21" s="513">
        <f t="shared" si="31"/>
        <v>0</v>
      </c>
      <c r="BZ21" s="509">
        <f t="shared" si="31"/>
        <v>0</v>
      </c>
      <c r="CA21" s="509">
        <f t="shared" si="31"/>
        <v>0</v>
      </c>
      <c r="CB21" s="510">
        <f t="shared" si="31"/>
        <v>0</v>
      </c>
      <c r="CC21" s="509">
        <f t="shared" si="31"/>
        <v>0</v>
      </c>
      <c r="CD21" s="511">
        <f t="shared" si="31"/>
        <v>0</v>
      </c>
      <c r="CE21" s="512">
        <f t="shared" si="31"/>
        <v>0</v>
      </c>
      <c r="CF21" s="509">
        <f t="shared" si="31"/>
        <v>0</v>
      </c>
      <c r="CG21" s="513">
        <f t="shared" si="31"/>
        <v>0</v>
      </c>
      <c r="CH21" s="509">
        <f t="shared" si="31"/>
        <v>0</v>
      </c>
      <c r="CI21" s="509">
        <f t="shared" si="31"/>
        <v>0</v>
      </c>
      <c r="CJ21" s="510">
        <f t="shared" si="31"/>
        <v>0</v>
      </c>
      <c r="CK21" s="509">
        <f t="shared" si="31"/>
        <v>0</v>
      </c>
      <c r="CL21" s="1128">
        <f t="shared" si="4"/>
        <v>0</v>
      </c>
      <c r="CM21" s="1129"/>
      <c r="CN21" s="1123">
        <f>IF(CL21=0,0,LOOKUP(CL21,ﾃﾞｰﾀ入力!$AR$13:'ﾃﾞｰﾀ入力'!$AR$34,ﾃﾞｰﾀ入力!$AS$13:'ﾃﾞｰﾀ入力'!$AS$34))</f>
        <v>0</v>
      </c>
      <c r="CO21" s="1123"/>
      <c r="CP21" s="294">
        <f t="shared" si="5"/>
        <v>0</v>
      </c>
      <c r="CQ21" s="294">
        <f t="shared" si="6"/>
        <v>0</v>
      </c>
      <c r="CR21" s="279">
        <f t="shared" si="7"/>
        <v>0</v>
      </c>
      <c r="CS21" s="295">
        <f t="shared" si="8"/>
        <v>0</v>
      </c>
      <c r="CT21" s="296">
        <f>IF(F21=0,0,LOOKUP(F21,ﾃﾞｰﾀ入力!$C$3:'ﾃﾞｰﾀ入力'!$C$52,ﾃﾞｰﾀ入力!$E$3:'ﾃﾞｰﾀ入力'!$E$51))</f>
        <v>0</v>
      </c>
      <c r="CU21" s="297">
        <f t="shared" si="13"/>
        <v>0</v>
      </c>
      <c r="CW21" s="69"/>
      <c r="CX21" s="69"/>
      <c r="CY21" s="69"/>
      <c r="CZ21" s="64"/>
      <c r="DA21" s="64"/>
      <c r="DB21" s="64"/>
    </row>
    <row r="22" spans="1:106" ht="22.5" customHeight="1">
      <c r="A22" s="219">
        <f t="shared" si="9"/>
        <v>9</v>
      </c>
      <c r="B22" s="269" t="str">
        <f>ｼﾌﾄ原本!C13</f>
        <v>H.S</v>
      </c>
      <c r="C22" s="270"/>
      <c r="D22" s="296">
        <f>IF(COUNTIF($F$14:$F$30,9),VLOOKUP(9,$F$14:$CS$30,92,FALSE),0)</f>
        <v>0</v>
      </c>
      <c r="E22" s="411">
        <f>IF(COUNTIF($F$14:$F$30,9),VLOOKUP(9,$F$14:$CU$30,94,FALSE),0)</f>
        <v>0</v>
      </c>
      <c r="F22" s="283"/>
      <c r="G22" s="284">
        <f>IF(F22=0,0,LOOKUP(F22,ﾃﾞｰﾀ入力!$C$3:'ﾃﾞｰﾀ入力'!$C$51,ﾃﾞｰﾀ入力!$D$3:'ﾃﾞｰﾀ入力'!$D$50))</f>
        <v>0</v>
      </c>
      <c r="H22" s="285"/>
      <c r="I22" s="286"/>
      <c r="J22" s="498">
        <f t="shared" ref="J22:AO22" si="32">IF(AND(J12&gt;=$H$22,J12&lt;$I$22),"*",0)</f>
        <v>0</v>
      </c>
      <c r="K22" s="499">
        <f t="shared" si="32"/>
        <v>0</v>
      </c>
      <c r="L22" s="507">
        <f t="shared" si="32"/>
        <v>0</v>
      </c>
      <c r="M22" s="508">
        <f t="shared" si="32"/>
        <v>0</v>
      </c>
      <c r="N22" s="509">
        <f t="shared" si="32"/>
        <v>0</v>
      </c>
      <c r="O22" s="509">
        <f t="shared" si="32"/>
        <v>0</v>
      </c>
      <c r="P22" s="510">
        <f t="shared" si="32"/>
        <v>0</v>
      </c>
      <c r="Q22" s="509">
        <f t="shared" si="32"/>
        <v>0</v>
      </c>
      <c r="R22" s="511">
        <f t="shared" si="32"/>
        <v>0</v>
      </c>
      <c r="S22" s="512">
        <f t="shared" si="32"/>
        <v>0</v>
      </c>
      <c r="T22" s="509">
        <f t="shared" si="32"/>
        <v>0</v>
      </c>
      <c r="U22" s="513">
        <f t="shared" si="32"/>
        <v>0</v>
      </c>
      <c r="V22" s="509">
        <f t="shared" si="32"/>
        <v>0</v>
      </c>
      <c r="W22" s="509">
        <f t="shared" si="32"/>
        <v>0</v>
      </c>
      <c r="X22" s="510">
        <f t="shared" si="32"/>
        <v>0</v>
      </c>
      <c r="Y22" s="509">
        <f t="shared" si="32"/>
        <v>0</v>
      </c>
      <c r="Z22" s="511">
        <f t="shared" si="32"/>
        <v>0</v>
      </c>
      <c r="AA22" s="512">
        <f t="shared" si="32"/>
        <v>0</v>
      </c>
      <c r="AB22" s="509">
        <f t="shared" si="32"/>
        <v>0</v>
      </c>
      <c r="AC22" s="513">
        <f t="shared" si="32"/>
        <v>0</v>
      </c>
      <c r="AD22" s="509">
        <f t="shared" si="32"/>
        <v>0</v>
      </c>
      <c r="AE22" s="509">
        <f t="shared" si="32"/>
        <v>0</v>
      </c>
      <c r="AF22" s="510">
        <f t="shared" si="32"/>
        <v>0</v>
      </c>
      <c r="AG22" s="509">
        <f t="shared" si="32"/>
        <v>0</v>
      </c>
      <c r="AH22" s="511">
        <f t="shared" si="32"/>
        <v>0</v>
      </c>
      <c r="AI22" s="512">
        <f t="shared" si="32"/>
        <v>0</v>
      </c>
      <c r="AJ22" s="509">
        <f t="shared" si="32"/>
        <v>0</v>
      </c>
      <c r="AK22" s="513">
        <f t="shared" si="32"/>
        <v>0</v>
      </c>
      <c r="AL22" s="509">
        <f t="shared" si="32"/>
        <v>0</v>
      </c>
      <c r="AM22" s="509">
        <f t="shared" si="32"/>
        <v>0</v>
      </c>
      <c r="AN22" s="510">
        <f t="shared" si="32"/>
        <v>0</v>
      </c>
      <c r="AO22" s="509">
        <f t="shared" si="32"/>
        <v>0</v>
      </c>
      <c r="AP22" s="511">
        <f t="shared" ref="AP22:BU22" si="33">IF(AND(AP12&gt;=$H$22,AP12&lt;$I$22),"*",0)</f>
        <v>0</v>
      </c>
      <c r="AQ22" s="512">
        <f t="shared" si="33"/>
        <v>0</v>
      </c>
      <c r="AR22" s="509">
        <f t="shared" si="33"/>
        <v>0</v>
      </c>
      <c r="AS22" s="513">
        <f t="shared" si="33"/>
        <v>0</v>
      </c>
      <c r="AT22" s="509">
        <f t="shared" si="33"/>
        <v>0</v>
      </c>
      <c r="AU22" s="509">
        <f t="shared" si="33"/>
        <v>0</v>
      </c>
      <c r="AV22" s="510">
        <f t="shared" si="33"/>
        <v>0</v>
      </c>
      <c r="AW22" s="509">
        <f t="shared" si="33"/>
        <v>0</v>
      </c>
      <c r="AX22" s="511">
        <f t="shared" si="33"/>
        <v>0</v>
      </c>
      <c r="AY22" s="512">
        <f t="shared" si="33"/>
        <v>0</v>
      </c>
      <c r="AZ22" s="509">
        <f t="shared" si="33"/>
        <v>0</v>
      </c>
      <c r="BA22" s="513">
        <f t="shared" si="33"/>
        <v>0</v>
      </c>
      <c r="BB22" s="509">
        <f t="shared" si="33"/>
        <v>0</v>
      </c>
      <c r="BC22" s="509">
        <f t="shared" si="33"/>
        <v>0</v>
      </c>
      <c r="BD22" s="510">
        <f t="shared" si="33"/>
        <v>0</v>
      </c>
      <c r="BE22" s="509">
        <f t="shared" si="33"/>
        <v>0</v>
      </c>
      <c r="BF22" s="511">
        <f t="shared" si="33"/>
        <v>0</v>
      </c>
      <c r="BG22" s="512">
        <f t="shared" si="33"/>
        <v>0</v>
      </c>
      <c r="BH22" s="509">
        <f t="shared" si="33"/>
        <v>0</v>
      </c>
      <c r="BI22" s="513">
        <f t="shared" si="33"/>
        <v>0</v>
      </c>
      <c r="BJ22" s="509">
        <f t="shared" si="33"/>
        <v>0</v>
      </c>
      <c r="BK22" s="509">
        <f t="shared" si="33"/>
        <v>0</v>
      </c>
      <c r="BL22" s="510">
        <f t="shared" si="33"/>
        <v>0</v>
      </c>
      <c r="BM22" s="509">
        <f t="shared" si="33"/>
        <v>0</v>
      </c>
      <c r="BN22" s="511">
        <f t="shared" si="33"/>
        <v>0</v>
      </c>
      <c r="BO22" s="512">
        <f t="shared" si="33"/>
        <v>0</v>
      </c>
      <c r="BP22" s="509">
        <f t="shared" si="33"/>
        <v>0</v>
      </c>
      <c r="BQ22" s="513">
        <f t="shared" si="33"/>
        <v>0</v>
      </c>
      <c r="BR22" s="509">
        <f t="shared" si="33"/>
        <v>0</v>
      </c>
      <c r="BS22" s="509">
        <f t="shared" si="33"/>
        <v>0</v>
      </c>
      <c r="BT22" s="510">
        <f t="shared" si="33"/>
        <v>0</v>
      </c>
      <c r="BU22" s="509">
        <f t="shared" si="33"/>
        <v>0</v>
      </c>
      <c r="BV22" s="511">
        <f t="shared" ref="BV22:CK22" si="34">IF(AND(BV12&gt;=$H$22,BV12&lt;$I$22),"*",0)</f>
        <v>0</v>
      </c>
      <c r="BW22" s="512">
        <f t="shared" si="34"/>
        <v>0</v>
      </c>
      <c r="BX22" s="509">
        <f t="shared" si="34"/>
        <v>0</v>
      </c>
      <c r="BY22" s="513">
        <f t="shared" si="34"/>
        <v>0</v>
      </c>
      <c r="BZ22" s="509">
        <f t="shared" si="34"/>
        <v>0</v>
      </c>
      <c r="CA22" s="509">
        <f t="shared" si="34"/>
        <v>0</v>
      </c>
      <c r="CB22" s="510">
        <f t="shared" si="34"/>
        <v>0</v>
      </c>
      <c r="CC22" s="509">
        <f t="shared" si="34"/>
        <v>0</v>
      </c>
      <c r="CD22" s="511">
        <f t="shared" si="34"/>
        <v>0</v>
      </c>
      <c r="CE22" s="512">
        <f t="shared" si="34"/>
        <v>0</v>
      </c>
      <c r="CF22" s="509">
        <f t="shared" si="34"/>
        <v>0</v>
      </c>
      <c r="CG22" s="513">
        <f t="shared" si="34"/>
        <v>0</v>
      </c>
      <c r="CH22" s="509">
        <f t="shared" si="34"/>
        <v>0</v>
      </c>
      <c r="CI22" s="509">
        <f t="shared" si="34"/>
        <v>0</v>
      </c>
      <c r="CJ22" s="510">
        <f t="shared" si="34"/>
        <v>0</v>
      </c>
      <c r="CK22" s="509">
        <f t="shared" si="34"/>
        <v>0</v>
      </c>
      <c r="CL22" s="1128">
        <f t="shared" si="4"/>
        <v>0</v>
      </c>
      <c r="CM22" s="1129"/>
      <c r="CN22" s="1123">
        <f>IF(CL22=0,0,LOOKUP(CL22,ﾃﾞｰﾀ入力!$AR$13:'ﾃﾞｰﾀ入力'!$AR$34,ﾃﾞｰﾀ入力!$AS$13:'ﾃﾞｰﾀ入力'!$AS$34))</f>
        <v>0</v>
      </c>
      <c r="CO22" s="1123"/>
      <c r="CP22" s="294">
        <f t="shared" si="5"/>
        <v>0</v>
      </c>
      <c r="CQ22" s="294">
        <f t="shared" si="6"/>
        <v>0</v>
      </c>
      <c r="CR22" s="279">
        <f t="shared" si="7"/>
        <v>0</v>
      </c>
      <c r="CS22" s="295">
        <f t="shared" si="8"/>
        <v>0</v>
      </c>
      <c r="CT22" s="296">
        <f>IF(F22=0,0,LOOKUP(F22,ﾃﾞｰﾀ入力!$C$3:'ﾃﾞｰﾀ入力'!$C$52,ﾃﾞｰﾀ入力!$E$3:'ﾃﾞｰﾀ入力'!$E$51))</f>
        <v>0</v>
      </c>
      <c r="CU22" s="297">
        <f t="shared" si="13"/>
        <v>0</v>
      </c>
      <c r="CW22" s="69"/>
      <c r="CX22" s="69"/>
      <c r="CY22" s="69"/>
      <c r="CZ22" s="64"/>
      <c r="DA22" s="64"/>
      <c r="DB22" s="64"/>
    </row>
    <row r="23" spans="1:106" ht="22.5" customHeight="1">
      <c r="A23" s="219">
        <f t="shared" si="9"/>
        <v>10</v>
      </c>
      <c r="B23" s="269" t="str">
        <f>ｼﾌﾄ原本!C14</f>
        <v>C.E</v>
      </c>
      <c r="C23" s="270"/>
      <c r="D23" s="296">
        <f>IF(COUNTIF($F$14:$F$30,10),VLOOKUP(10,$F$14:$CS$30,92,FALSE),0)</f>
        <v>0</v>
      </c>
      <c r="E23" s="411">
        <f>IF(COUNTIF($F$14:$F$30,10),VLOOKUP(10,$F$14:$CU$30,94,FALSE),0)</f>
        <v>0</v>
      </c>
      <c r="F23" s="283"/>
      <c r="G23" s="284">
        <f>IF(F23=0,0,LOOKUP(F23,ﾃﾞｰﾀ入力!$C$3:'ﾃﾞｰﾀ入力'!$C$51,ﾃﾞｰﾀ入力!$D$3:'ﾃﾞｰﾀ入力'!$D$50))</f>
        <v>0</v>
      </c>
      <c r="H23" s="285"/>
      <c r="I23" s="286"/>
      <c r="J23" s="498">
        <f t="shared" ref="J23:AO23" si="35">IF(AND(J12&gt;=$H$23,J12&lt;$I$23),"*",0)</f>
        <v>0</v>
      </c>
      <c r="K23" s="499">
        <f t="shared" si="35"/>
        <v>0</v>
      </c>
      <c r="L23" s="507">
        <f t="shared" si="35"/>
        <v>0</v>
      </c>
      <c r="M23" s="508">
        <f t="shared" si="35"/>
        <v>0</v>
      </c>
      <c r="N23" s="509">
        <f t="shared" si="35"/>
        <v>0</v>
      </c>
      <c r="O23" s="509">
        <f t="shared" si="35"/>
        <v>0</v>
      </c>
      <c r="P23" s="510">
        <f t="shared" si="35"/>
        <v>0</v>
      </c>
      <c r="Q23" s="509">
        <f t="shared" si="35"/>
        <v>0</v>
      </c>
      <c r="R23" s="511">
        <f t="shared" si="35"/>
        <v>0</v>
      </c>
      <c r="S23" s="512">
        <f t="shared" si="35"/>
        <v>0</v>
      </c>
      <c r="T23" s="509">
        <f t="shared" si="35"/>
        <v>0</v>
      </c>
      <c r="U23" s="513">
        <f t="shared" si="35"/>
        <v>0</v>
      </c>
      <c r="V23" s="509">
        <f t="shared" si="35"/>
        <v>0</v>
      </c>
      <c r="W23" s="509">
        <f t="shared" si="35"/>
        <v>0</v>
      </c>
      <c r="X23" s="510">
        <f t="shared" si="35"/>
        <v>0</v>
      </c>
      <c r="Y23" s="509">
        <f t="shared" si="35"/>
        <v>0</v>
      </c>
      <c r="Z23" s="511">
        <f t="shared" si="35"/>
        <v>0</v>
      </c>
      <c r="AA23" s="512">
        <f t="shared" si="35"/>
        <v>0</v>
      </c>
      <c r="AB23" s="509">
        <f t="shared" si="35"/>
        <v>0</v>
      </c>
      <c r="AC23" s="513">
        <f t="shared" si="35"/>
        <v>0</v>
      </c>
      <c r="AD23" s="509">
        <f t="shared" si="35"/>
        <v>0</v>
      </c>
      <c r="AE23" s="509">
        <f t="shared" si="35"/>
        <v>0</v>
      </c>
      <c r="AF23" s="510">
        <f t="shared" si="35"/>
        <v>0</v>
      </c>
      <c r="AG23" s="509">
        <f t="shared" si="35"/>
        <v>0</v>
      </c>
      <c r="AH23" s="511">
        <f t="shared" si="35"/>
        <v>0</v>
      </c>
      <c r="AI23" s="512">
        <f t="shared" si="35"/>
        <v>0</v>
      </c>
      <c r="AJ23" s="509">
        <f t="shared" si="35"/>
        <v>0</v>
      </c>
      <c r="AK23" s="513">
        <f t="shared" si="35"/>
        <v>0</v>
      </c>
      <c r="AL23" s="509">
        <f t="shared" si="35"/>
        <v>0</v>
      </c>
      <c r="AM23" s="509">
        <f t="shared" si="35"/>
        <v>0</v>
      </c>
      <c r="AN23" s="510">
        <f t="shared" si="35"/>
        <v>0</v>
      </c>
      <c r="AO23" s="509">
        <f t="shared" si="35"/>
        <v>0</v>
      </c>
      <c r="AP23" s="511">
        <f t="shared" ref="AP23:BU23" si="36">IF(AND(AP12&gt;=$H$23,AP12&lt;$I$23),"*",0)</f>
        <v>0</v>
      </c>
      <c r="AQ23" s="512">
        <f t="shared" si="36"/>
        <v>0</v>
      </c>
      <c r="AR23" s="509">
        <f t="shared" si="36"/>
        <v>0</v>
      </c>
      <c r="AS23" s="513">
        <f t="shared" si="36"/>
        <v>0</v>
      </c>
      <c r="AT23" s="509">
        <f t="shared" si="36"/>
        <v>0</v>
      </c>
      <c r="AU23" s="509">
        <f t="shared" si="36"/>
        <v>0</v>
      </c>
      <c r="AV23" s="510">
        <f t="shared" si="36"/>
        <v>0</v>
      </c>
      <c r="AW23" s="509">
        <f t="shared" si="36"/>
        <v>0</v>
      </c>
      <c r="AX23" s="511">
        <f t="shared" si="36"/>
        <v>0</v>
      </c>
      <c r="AY23" s="512">
        <f t="shared" si="36"/>
        <v>0</v>
      </c>
      <c r="AZ23" s="509">
        <f t="shared" si="36"/>
        <v>0</v>
      </c>
      <c r="BA23" s="513">
        <f t="shared" si="36"/>
        <v>0</v>
      </c>
      <c r="BB23" s="509">
        <f t="shared" si="36"/>
        <v>0</v>
      </c>
      <c r="BC23" s="509">
        <f t="shared" si="36"/>
        <v>0</v>
      </c>
      <c r="BD23" s="510">
        <f t="shared" si="36"/>
        <v>0</v>
      </c>
      <c r="BE23" s="509">
        <f t="shared" si="36"/>
        <v>0</v>
      </c>
      <c r="BF23" s="511">
        <f t="shared" si="36"/>
        <v>0</v>
      </c>
      <c r="BG23" s="512">
        <f t="shared" si="36"/>
        <v>0</v>
      </c>
      <c r="BH23" s="509">
        <f t="shared" si="36"/>
        <v>0</v>
      </c>
      <c r="BI23" s="513">
        <f t="shared" si="36"/>
        <v>0</v>
      </c>
      <c r="BJ23" s="509">
        <f t="shared" si="36"/>
        <v>0</v>
      </c>
      <c r="BK23" s="509">
        <f t="shared" si="36"/>
        <v>0</v>
      </c>
      <c r="BL23" s="510">
        <f t="shared" si="36"/>
        <v>0</v>
      </c>
      <c r="BM23" s="509">
        <f t="shared" si="36"/>
        <v>0</v>
      </c>
      <c r="BN23" s="511">
        <f t="shared" si="36"/>
        <v>0</v>
      </c>
      <c r="BO23" s="512">
        <f t="shared" si="36"/>
        <v>0</v>
      </c>
      <c r="BP23" s="509">
        <f t="shared" si="36"/>
        <v>0</v>
      </c>
      <c r="BQ23" s="513">
        <f t="shared" si="36"/>
        <v>0</v>
      </c>
      <c r="BR23" s="509">
        <f t="shared" si="36"/>
        <v>0</v>
      </c>
      <c r="BS23" s="509">
        <f t="shared" si="36"/>
        <v>0</v>
      </c>
      <c r="BT23" s="510">
        <f t="shared" si="36"/>
        <v>0</v>
      </c>
      <c r="BU23" s="509">
        <f t="shared" si="36"/>
        <v>0</v>
      </c>
      <c r="BV23" s="511">
        <f t="shared" ref="BV23:CK23" si="37">IF(AND(BV12&gt;=$H$23,BV12&lt;$I$23),"*",0)</f>
        <v>0</v>
      </c>
      <c r="BW23" s="512">
        <f t="shared" si="37"/>
        <v>0</v>
      </c>
      <c r="BX23" s="509">
        <f t="shared" si="37"/>
        <v>0</v>
      </c>
      <c r="BY23" s="513">
        <f t="shared" si="37"/>
        <v>0</v>
      </c>
      <c r="BZ23" s="509">
        <f t="shared" si="37"/>
        <v>0</v>
      </c>
      <c r="CA23" s="509">
        <f t="shared" si="37"/>
        <v>0</v>
      </c>
      <c r="CB23" s="510">
        <f t="shared" si="37"/>
        <v>0</v>
      </c>
      <c r="CC23" s="509">
        <f t="shared" si="37"/>
        <v>0</v>
      </c>
      <c r="CD23" s="511">
        <f t="shared" si="37"/>
        <v>0</v>
      </c>
      <c r="CE23" s="512">
        <f t="shared" si="37"/>
        <v>0</v>
      </c>
      <c r="CF23" s="509">
        <f t="shared" si="37"/>
        <v>0</v>
      </c>
      <c r="CG23" s="513">
        <f t="shared" si="37"/>
        <v>0</v>
      </c>
      <c r="CH23" s="509">
        <f t="shared" si="37"/>
        <v>0</v>
      </c>
      <c r="CI23" s="509">
        <f t="shared" si="37"/>
        <v>0</v>
      </c>
      <c r="CJ23" s="510">
        <f t="shared" si="37"/>
        <v>0</v>
      </c>
      <c r="CK23" s="509">
        <f t="shared" si="37"/>
        <v>0</v>
      </c>
      <c r="CL23" s="1128">
        <f t="shared" si="4"/>
        <v>0</v>
      </c>
      <c r="CM23" s="1129"/>
      <c r="CN23" s="1123">
        <f>IF(CL23=0,0,LOOKUP(CL23,ﾃﾞｰﾀ入力!$AR$13:'ﾃﾞｰﾀ入力'!$AR$34,ﾃﾞｰﾀ入力!$AS$13:'ﾃﾞｰﾀ入力'!$AS$34))</f>
        <v>0</v>
      </c>
      <c r="CO23" s="1123"/>
      <c r="CP23" s="294">
        <f t="shared" si="5"/>
        <v>0</v>
      </c>
      <c r="CQ23" s="294">
        <f t="shared" si="6"/>
        <v>0</v>
      </c>
      <c r="CR23" s="279">
        <f t="shared" si="7"/>
        <v>0</v>
      </c>
      <c r="CS23" s="295">
        <f t="shared" si="8"/>
        <v>0</v>
      </c>
      <c r="CT23" s="296">
        <f>IF(F23=0,0,LOOKUP(F23,ﾃﾞｰﾀ入力!$C$3:'ﾃﾞｰﾀ入力'!$C$52,ﾃﾞｰﾀ入力!$E$3:'ﾃﾞｰﾀ入力'!$E$51))</f>
        <v>0</v>
      </c>
      <c r="CU23" s="297">
        <f t="shared" si="13"/>
        <v>0</v>
      </c>
      <c r="CW23" s="69"/>
      <c r="CX23" s="69"/>
      <c r="CY23" s="69"/>
      <c r="CZ23" s="64"/>
      <c r="DA23" s="64"/>
      <c r="DB23" s="64"/>
    </row>
    <row r="24" spans="1:106" ht="22.5" customHeight="1">
      <c r="A24" s="219">
        <f t="shared" si="9"/>
        <v>11</v>
      </c>
      <c r="B24" s="269" t="str">
        <f>ｼﾌﾄ原本!C15</f>
        <v>K.J</v>
      </c>
      <c r="C24" s="270"/>
      <c r="D24" s="296">
        <f>IF(COUNTIF($F$14:$F$30,11),VLOOKUP(11,$F$14:$CS$30,92,FALSE),0)</f>
        <v>0</v>
      </c>
      <c r="E24" s="411">
        <f>IF(COUNTIF($F$14:$F$30,11),VLOOKUP(11,$F$14:$CU$30,94,FALSE),0)</f>
        <v>0</v>
      </c>
      <c r="F24" s="283"/>
      <c r="G24" s="284">
        <f>IF(F24=0,0,LOOKUP(F24,ﾃﾞｰﾀ入力!$C$3:'ﾃﾞｰﾀ入力'!$C$51,ﾃﾞｰﾀ入力!$D$3:'ﾃﾞｰﾀ入力'!$D$50))</f>
        <v>0</v>
      </c>
      <c r="H24" s="285"/>
      <c r="I24" s="286"/>
      <c r="J24" s="498">
        <f t="shared" ref="J24:AO24" si="38">IF(AND(J12&gt;=$H$24,J12&lt;$I$24),"*",0)</f>
        <v>0</v>
      </c>
      <c r="K24" s="499">
        <f t="shared" si="38"/>
        <v>0</v>
      </c>
      <c r="L24" s="507">
        <f t="shared" si="38"/>
        <v>0</v>
      </c>
      <c r="M24" s="508">
        <f t="shared" si="38"/>
        <v>0</v>
      </c>
      <c r="N24" s="509">
        <f t="shared" si="38"/>
        <v>0</v>
      </c>
      <c r="O24" s="509">
        <f t="shared" si="38"/>
        <v>0</v>
      </c>
      <c r="P24" s="510">
        <f t="shared" si="38"/>
        <v>0</v>
      </c>
      <c r="Q24" s="509">
        <f t="shared" si="38"/>
        <v>0</v>
      </c>
      <c r="R24" s="511">
        <f t="shared" si="38"/>
        <v>0</v>
      </c>
      <c r="S24" s="512">
        <f t="shared" si="38"/>
        <v>0</v>
      </c>
      <c r="T24" s="509">
        <f t="shared" si="38"/>
        <v>0</v>
      </c>
      <c r="U24" s="513">
        <f t="shared" si="38"/>
        <v>0</v>
      </c>
      <c r="V24" s="509">
        <f t="shared" si="38"/>
        <v>0</v>
      </c>
      <c r="W24" s="509">
        <f t="shared" si="38"/>
        <v>0</v>
      </c>
      <c r="X24" s="510">
        <f t="shared" si="38"/>
        <v>0</v>
      </c>
      <c r="Y24" s="509">
        <f t="shared" si="38"/>
        <v>0</v>
      </c>
      <c r="Z24" s="511">
        <f t="shared" si="38"/>
        <v>0</v>
      </c>
      <c r="AA24" s="512">
        <f t="shared" si="38"/>
        <v>0</v>
      </c>
      <c r="AB24" s="509">
        <f t="shared" si="38"/>
        <v>0</v>
      </c>
      <c r="AC24" s="513">
        <f t="shared" si="38"/>
        <v>0</v>
      </c>
      <c r="AD24" s="509">
        <f t="shared" si="38"/>
        <v>0</v>
      </c>
      <c r="AE24" s="509">
        <f t="shared" si="38"/>
        <v>0</v>
      </c>
      <c r="AF24" s="510">
        <f t="shared" si="38"/>
        <v>0</v>
      </c>
      <c r="AG24" s="509">
        <f t="shared" si="38"/>
        <v>0</v>
      </c>
      <c r="AH24" s="511">
        <f t="shared" si="38"/>
        <v>0</v>
      </c>
      <c r="AI24" s="512">
        <f t="shared" si="38"/>
        <v>0</v>
      </c>
      <c r="AJ24" s="509">
        <f t="shared" si="38"/>
        <v>0</v>
      </c>
      <c r="AK24" s="513">
        <f t="shared" si="38"/>
        <v>0</v>
      </c>
      <c r="AL24" s="509">
        <f t="shared" si="38"/>
        <v>0</v>
      </c>
      <c r="AM24" s="509">
        <f t="shared" si="38"/>
        <v>0</v>
      </c>
      <c r="AN24" s="510">
        <f t="shared" si="38"/>
        <v>0</v>
      </c>
      <c r="AO24" s="509">
        <f t="shared" si="38"/>
        <v>0</v>
      </c>
      <c r="AP24" s="511">
        <f t="shared" ref="AP24:BU24" si="39">IF(AND(AP12&gt;=$H$24,AP12&lt;$I$24),"*",0)</f>
        <v>0</v>
      </c>
      <c r="AQ24" s="512">
        <f t="shared" si="39"/>
        <v>0</v>
      </c>
      <c r="AR24" s="509">
        <f t="shared" si="39"/>
        <v>0</v>
      </c>
      <c r="AS24" s="513">
        <f t="shared" si="39"/>
        <v>0</v>
      </c>
      <c r="AT24" s="509">
        <f t="shared" si="39"/>
        <v>0</v>
      </c>
      <c r="AU24" s="509">
        <f t="shared" si="39"/>
        <v>0</v>
      </c>
      <c r="AV24" s="510">
        <f t="shared" si="39"/>
        <v>0</v>
      </c>
      <c r="AW24" s="509">
        <f t="shared" si="39"/>
        <v>0</v>
      </c>
      <c r="AX24" s="511">
        <f t="shared" si="39"/>
        <v>0</v>
      </c>
      <c r="AY24" s="512">
        <f t="shared" si="39"/>
        <v>0</v>
      </c>
      <c r="AZ24" s="509">
        <f t="shared" si="39"/>
        <v>0</v>
      </c>
      <c r="BA24" s="513">
        <f t="shared" si="39"/>
        <v>0</v>
      </c>
      <c r="BB24" s="509">
        <f t="shared" si="39"/>
        <v>0</v>
      </c>
      <c r="BC24" s="509">
        <f t="shared" si="39"/>
        <v>0</v>
      </c>
      <c r="BD24" s="510">
        <f t="shared" si="39"/>
        <v>0</v>
      </c>
      <c r="BE24" s="509">
        <f t="shared" si="39"/>
        <v>0</v>
      </c>
      <c r="BF24" s="511">
        <f t="shared" si="39"/>
        <v>0</v>
      </c>
      <c r="BG24" s="512">
        <f t="shared" si="39"/>
        <v>0</v>
      </c>
      <c r="BH24" s="509">
        <f t="shared" si="39"/>
        <v>0</v>
      </c>
      <c r="BI24" s="513">
        <f t="shared" si="39"/>
        <v>0</v>
      </c>
      <c r="BJ24" s="509">
        <f t="shared" si="39"/>
        <v>0</v>
      </c>
      <c r="BK24" s="509">
        <f t="shared" si="39"/>
        <v>0</v>
      </c>
      <c r="BL24" s="510">
        <f t="shared" si="39"/>
        <v>0</v>
      </c>
      <c r="BM24" s="509">
        <f t="shared" si="39"/>
        <v>0</v>
      </c>
      <c r="BN24" s="511">
        <f t="shared" si="39"/>
        <v>0</v>
      </c>
      <c r="BO24" s="512">
        <f t="shared" si="39"/>
        <v>0</v>
      </c>
      <c r="BP24" s="509">
        <f t="shared" si="39"/>
        <v>0</v>
      </c>
      <c r="BQ24" s="513">
        <f t="shared" si="39"/>
        <v>0</v>
      </c>
      <c r="BR24" s="509">
        <f t="shared" si="39"/>
        <v>0</v>
      </c>
      <c r="BS24" s="509">
        <f t="shared" si="39"/>
        <v>0</v>
      </c>
      <c r="BT24" s="510">
        <f t="shared" si="39"/>
        <v>0</v>
      </c>
      <c r="BU24" s="509">
        <f t="shared" si="39"/>
        <v>0</v>
      </c>
      <c r="BV24" s="511">
        <f t="shared" ref="BV24:CK24" si="40">IF(AND(BV12&gt;=$H$24,BV12&lt;$I$24),"*",0)</f>
        <v>0</v>
      </c>
      <c r="BW24" s="512">
        <f t="shared" si="40"/>
        <v>0</v>
      </c>
      <c r="BX24" s="509">
        <f t="shared" si="40"/>
        <v>0</v>
      </c>
      <c r="BY24" s="513">
        <f t="shared" si="40"/>
        <v>0</v>
      </c>
      <c r="BZ24" s="509">
        <f t="shared" si="40"/>
        <v>0</v>
      </c>
      <c r="CA24" s="509">
        <f t="shared" si="40"/>
        <v>0</v>
      </c>
      <c r="CB24" s="510">
        <f t="shared" si="40"/>
        <v>0</v>
      </c>
      <c r="CC24" s="509">
        <f t="shared" si="40"/>
        <v>0</v>
      </c>
      <c r="CD24" s="511">
        <f t="shared" si="40"/>
        <v>0</v>
      </c>
      <c r="CE24" s="512">
        <f t="shared" si="40"/>
        <v>0</v>
      </c>
      <c r="CF24" s="509">
        <f t="shared" si="40"/>
        <v>0</v>
      </c>
      <c r="CG24" s="513">
        <f t="shared" si="40"/>
        <v>0</v>
      </c>
      <c r="CH24" s="509">
        <f t="shared" si="40"/>
        <v>0</v>
      </c>
      <c r="CI24" s="509">
        <f t="shared" si="40"/>
        <v>0</v>
      </c>
      <c r="CJ24" s="510">
        <f t="shared" si="40"/>
        <v>0</v>
      </c>
      <c r="CK24" s="509">
        <f t="shared" si="40"/>
        <v>0</v>
      </c>
      <c r="CL24" s="1128">
        <f t="shared" si="4"/>
        <v>0</v>
      </c>
      <c r="CM24" s="1129"/>
      <c r="CN24" s="1123">
        <f>IF(CL24=0,0,LOOKUP(CL24,ﾃﾞｰﾀ入力!$AR$13:'ﾃﾞｰﾀ入力'!$AR$34,ﾃﾞｰﾀ入力!$AS$13:'ﾃﾞｰﾀ入力'!$AS$34))</f>
        <v>0</v>
      </c>
      <c r="CO24" s="1123"/>
      <c r="CP24" s="294">
        <f t="shared" si="5"/>
        <v>0</v>
      </c>
      <c r="CQ24" s="294">
        <f t="shared" si="6"/>
        <v>0</v>
      </c>
      <c r="CR24" s="279">
        <f t="shared" si="7"/>
        <v>0</v>
      </c>
      <c r="CS24" s="295">
        <f t="shared" si="8"/>
        <v>0</v>
      </c>
      <c r="CT24" s="296">
        <f>IF(F24=0,0,LOOKUP(F24,ﾃﾞｰﾀ入力!$C$3:'ﾃﾞｰﾀ入力'!$C$52,ﾃﾞｰﾀ入力!$E$3:'ﾃﾞｰﾀ入力'!$E$51))</f>
        <v>0</v>
      </c>
      <c r="CU24" s="297">
        <f t="shared" si="13"/>
        <v>0</v>
      </c>
      <c r="CW24" s="69"/>
      <c r="CX24" s="69"/>
      <c r="CY24" s="69"/>
      <c r="CZ24" s="64"/>
      <c r="DA24" s="64"/>
      <c r="DB24" s="64"/>
    </row>
    <row r="25" spans="1:106" ht="22.5" customHeight="1">
      <c r="A25" s="219">
        <f t="shared" si="9"/>
        <v>12</v>
      </c>
      <c r="B25" s="269" t="str">
        <f>ｼﾌﾄ原本!C16</f>
        <v>Y.K</v>
      </c>
      <c r="C25" s="270"/>
      <c r="D25" s="296">
        <f>IF(COUNTIF($F$14:$F$30,12),VLOOKUP(12,$F$14:$CS$30,92,FALSE),0)</f>
        <v>0</v>
      </c>
      <c r="E25" s="411">
        <f>IF(COUNTIF($F$14:$F$30,12),VLOOKUP(12,$F$14:$CU$30,94,FALSE),0)</f>
        <v>0</v>
      </c>
      <c r="F25" s="283"/>
      <c r="G25" s="284">
        <f>IF(F25=0,0,LOOKUP(F25,ﾃﾞｰﾀ入力!$C$3:'ﾃﾞｰﾀ入力'!$C$51,ﾃﾞｰﾀ入力!$D$3:'ﾃﾞｰﾀ入力'!$D$50))</f>
        <v>0</v>
      </c>
      <c r="H25" s="285"/>
      <c r="I25" s="286"/>
      <c r="J25" s="498">
        <f t="shared" ref="J25:AO25" si="41">IF(AND(J12&gt;=$H$25,J12&lt;$I$25),"*",0)</f>
        <v>0</v>
      </c>
      <c r="K25" s="499">
        <f t="shared" si="41"/>
        <v>0</v>
      </c>
      <c r="L25" s="507">
        <f t="shared" si="41"/>
        <v>0</v>
      </c>
      <c r="M25" s="508">
        <f t="shared" si="41"/>
        <v>0</v>
      </c>
      <c r="N25" s="509">
        <f t="shared" si="41"/>
        <v>0</v>
      </c>
      <c r="O25" s="509">
        <f t="shared" si="41"/>
        <v>0</v>
      </c>
      <c r="P25" s="510">
        <f t="shared" si="41"/>
        <v>0</v>
      </c>
      <c r="Q25" s="509">
        <f t="shared" si="41"/>
        <v>0</v>
      </c>
      <c r="R25" s="511">
        <f t="shared" si="41"/>
        <v>0</v>
      </c>
      <c r="S25" s="512">
        <f t="shared" si="41"/>
        <v>0</v>
      </c>
      <c r="T25" s="509">
        <f t="shared" si="41"/>
        <v>0</v>
      </c>
      <c r="U25" s="513">
        <f t="shared" si="41"/>
        <v>0</v>
      </c>
      <c r="V25" s="509">
        <f t="shared" si="41"/>
        <v>0</v>
      </c>
      <c r="W25" s="509">
        <f t="shared" si="41"/>
        <v>0</v>
      </c>
      <c r="X25" s="510">
        <f t="shared" si="41"/>
        <v>0</v>
      </c>
      <c r="Y25" s="509">
        <f t="shared" si="41"/>
        <v>0</v>
      </c>
      <c r="Z25" s="511">
        <f t="shared" si="41"/>
        <v>0</v>
      </c>
      <c r="AA25" s="512">
        <f t="shared" si="41"/>
        <v>0</v>
      </c>
      <c r="AB25" s="509">
        <f t="shared" si="41"/>
        <v>0</v>
      </c>
      <c r="AC25" s="513">
        <f t="shared" si="41"/>
        <v>0</v>
      </c>
      <c r="AD25" s="509">
        <f t="shared" si="41"/>
        <v>0</v>
      </c>
      <c r="AE25" s="509">
        <f t="shared" si="41"/>
        <v>0</v>
      </c>
      <c r="AF25" s="510">
        <f t="shared" si="41"/>
        <v>0</v>
      </c>
      <c r="AG25" s="509">
        <f t="shared" si="41"/>
        <v>0</v>
      </c>
      <c r="AH25" s="511">
        <f t="shared" si="41"/>
        <v>0</v>
      </c>
      <c r="AI25" s="512">
        <f t="shared" si="41"/>
        <v>0</v>
      </c>
      <c r="AJ25" s="509">
        <f t="shared" si="41"/>
        <v>0</v>
      </c>
      <c r="AK25" s="513">
        <f t="shared" si="41"/>
        <v>0</v>
      </c>
      <c r="AL25" s="509">
        <f t="shared" si="41"/>
        <v>0</v>
      </c>
      <c r="AM25" s="509">
        <f t="shared" si="41"/>
        <v>0</v>
      </c>
      <c r="AN25" s="510">
        <f t="shared" si="41"/>
        <v>0</v>
      </c>
      <c r="AO25" s="509">
        <f t="shared" si="41"/>
        <v>0</v>
      </c>
      <c r="AP25" s="511">
        <f t="shared" ref="AP25:BU25" si="42">IF(AND(AP12&gt;=$H$25,AP12&lt;$I$25),"*",0)</f>
        <v>0</v>
      </c>
      <c r="AQ25" s="512">
        <f t="shared" si="42"/>
        <v>0</v>
      </c>
      <c r="AR25" s="509">
        <f t="shared" si="42"/>
        <v>0</v>
      </c>
      <c r="AS25" s="513">
        <f t="shared" si="42"/>
        <v>0</v>
      </c>
      <c r="AT25" s="509">
        <f t="shared" si="42"/>
        <v>0</v>
      </c>
      <c r="AU25" s="509">
        <f t="shared" si="42"/>
        <v>0</v>
      </c>
      <c r="AV25" s="510">
        <f t="shared" si="42"/>
        <v>0</v>
      </c>
      <c r="AW25" s="509">
        <f t="shared" si="42"/>
        <v>0</v>
      </c>
      <c r="AX25" s="511">
        <f t="shared" si="42"/>
        <v>0</v>
      </c>
      <c r="AY25" s="512">
        <f t="shared" si="42"/>
        <v>0</v>
      </c>
      <c r="AZ25" s="509">
        <f t="shared" si="42"/>
        <v>0</v>
      </c>
      <c r="BA25" s="513">
        <f t="shared" si="42"/>
        <v>0</v>
      </c>
      <c r="BB25" s="509">
        <f t="shared" si="42"/>
        <v>0</v>
      </c>
      <c r="BC25" s="509">
        <f t="shared" si="42"/>
        <v>0</v>
      </c>
      <c r="BD25" s="510">
        <f t="shared" si="42"/>
        <v>0</v>
      </c>
      <c r="BE25" s="509">
        <f t="shared" si="42"/>
        <v>0</v>
      </c>
      <c r="BF25" s="511">
        <f t="shared" si="42"/>
        <v>0</v>
      </c>
      <c r="BG25" s="512">
        <f t="shared" si="42"/>
        <v>0</v>
      </c>
      <c r="BH25" s="509">
        <f t="shared" si="42"/>
        <v>0</v>
      </c>
      <c r="BI25" s="513">
        <f t="shared" si="42"/>
        <v>0</v>
      </c>
      <c r="BJ25" s="509">
        <f t="shared" si="42"/>
        <v>0</v>
      </c>
      <c r="BK25" s="509">
        <f t="shared" si="42"/>
        <v>0</v>
      </c>
      <c r="BL25" s="510">
        <f t="shared" si="42"/>
        <v>0</v>
      </c>
      <c r="BM25" s="509">
        <f t="shared" si="42"/>
        <v>0</v>
      </c>
      <c r="BN25" s="511">
        <f t="shared" si="42"/>
        <v>0</v>
      </c>
      <c r="BO25" s="512">
        <f t="shared" si="42"/>
        <v>0</v>
      </c>
      <c r="BP25" s="509">
        <f t="shared" si="42"/>
        <v>0</v>
      </c>
      <c r="BQ25" s="513">
        <f t="shared" si="42"/>
        <v>0</v>
      </c>
      <c r="BR25" s="509">
        <f t="shared" si="42"/>
        <v>0</v>
      </c>
      <c r="BS25" s="509">
        <f t="shared" si="42"/>
        <v>0</v>
      </c>
      <c r="BT25" s="510">
        <f t="shared" si="42"/>
        <v>0</v>
      </c>
      <c r="BU25" s="509">
        <f t="shared" si="42"/>
        <v>0</v>
      </c>
      <c r="BV25" s="511">
        <f t="shared" ref="BV25:CK25" si="43">IF(AND(BV12&gt;=$H$25,BV12&lt;$I$25),"*",0)</f>
        <v>0</v>
      </c>
      <c r="BW25" s="512">
        <f t="shared" si="43"/>
        <v>0</v>
      </c>
      <c r="BX25" s="509">
        <f t="shared" si="43"/>
        <v>0</v>
      </c>
      <c r="BY25" s="513">
        <f t="shared" si="43"/>
        <v>0</v>
      </c>
      <c r="BZ25" s="509">
        <f t="shared" si="43"/>
        <v>0</v>
      </c>
      <c r="CA25" s="509">
        <f t="shared" si="43"/>
        <v>0</v>
      </c>
      <c r="CB25" s="510">
        <f t="shared" si="43"/>
        <v>0</v>
      </c>
      <c r="CC25" s="509">
        <f t="shared" si="43"/>
        <v>0</v>
      </c>
      <c r="CD25" s="511">
        <f t="shared" si="43"/>
        <v>0</v>
      </c>
      <c r="CE25" s="512">
        <f t="shared" si="43"/>
        <v>0</v>
      </c>
      <c r="CF25" s="509">
        <f t="shared" si="43"/>
        <v>0</v>
      </c>
      <c r="CG25" s="513">
        <f t="shared" si="43"/>
        <v>0</v>
      </c>
      <c r="CH25" s="509">
        <f t="shared" si="43"/>
        <v>0</v>
      </c>
      <c r="CI25" s="509">
        <f t="shared" si="43"/>
        <v>0</v>
      </c>
      <c r="CJ25" s="510">
        <f t="shared" si="43"/>
        <v>0</v>
      </c>
      <c r="CK25" s="509">
        <f t="shared" si="43"/>
        <v>0</v>
      </c>
      <c r="CL25" s="1128">
        <f t="shared" si="4"/>
        <v>0</v>
      </c>
      <c r="CM25" s="1129"/>
      <c r="CN25" s="1123">
        <f>IF(CL25=0,0,LOOKUP(CL25,ﾃﾞｰﾀ入力!$AR$13:'ﾃﾞｰﾀ入力'!$AR$34,ﾃﾞｰﾀ入力!$AS$13:'ﾃﾞｰﾀ入力'!$AS$34))</f>
        <v>0</v>
      </c>
      <c r="CO25" s="1123"/>
      <c r="CP25" s="294">
        <f t="shared" si="5"/>
        <v>0</v>
      </c>
      <c r="CQ25" s="294">
        <f t="shared" si="6"/>
        <v>0</v>
      </c>
      <c r="CR25" s="279">
        <f t="shared" si="7"/>
        <v>0</v>
      </c>
      <c r="CS25" s="295">
        <f t="shared" si="8"/>
        <v>0</v>
      </c>
      <c r="CT25" s="296">
        <f>IF(F25=0,0,LOOKUP(F25,ﾃﾞｰﾀ入力!$C$3:'ﾃﾞｰﾀ入力'!$C$52,ﾃﾞｰﾀ入力!$E$3:'ﾃﾞｰﾀ入力'!$E$51))</f>
        <v>0</v>
      </c>
      <c r="CU25" s="297">
        <f t="shared" si="13"/>
        <v>0</v>
      </c>
      <c r="CW25" s="69"/>
      <c r="CX25" s="69"/>
      <c r="CY25" s="69"/>
      <c r="CZ25" s="64"/>
      <c r="DA25" s="64"/>
      <c r="DB25" s="64"/>
    </row>
    <row r="26" spans="1:106" ht="22.5" customHeight="1">
      <c r="A26" s="219">
        <f t="shared" si="9"/>
        <v>13</v>
      </c>
      <c r="B26" s="269" t="str">
        <f>ｼﾌﾄ原本!C17</f>
        <v>T.R</v>
      </c>
      <c r="C26" s="270"/>
      <c r="D26" s="296">
        <f>IF(COUNTIF($F$14:$F$30,13),VLOOKUP(13,$F$14:$CS$30,92,FALSE),0)</f>
        <v>0</v>
      </c>
      <c r="E26" s="411">
        <f>IF(COUNTIF($F$14:$F$30,13),VLOOKUP(13,$F$14:$CU$30,94,FALSE),0)</f>
        <v>0</v>
      </c>
      <c r="F26" s="283"/>
      <c r="G26" s="284">
        <f>IF(F26=0,0,LOOKUP(F26,ﾃﾞｰﾀ入力!$C$3:'ﾃﾞｰﾀ入力'!$C$51,ﾃﾞｰﾀ入力!$D$3:'ﾃﾞｰﾀ入力'!$D$50))</f>
        <v>0</v>
      </c>
      <c r="H26" s="285"/>
      <c r="I26" s="286"/>
      <c r="J26" s="498">
        <f t="shared" ref="J26:AO26" si="44">IF(AND(J12&gt;=$H$26,J12&lt;$I$26),"*",0)</f>
        <v>0</v>
      </c>
      <c r="K26" s="499">
        <f t="shared" si="44"/>
        <v>0</v>
      </c>
      <c r="L26" s="507">
        <f t="shared" si="44"/>
        <v>0</v>
      </c>
      <c r="M26" s="508">
        <f t="shared" si="44"/>
        <v>0</v>
      </c>
      <c r="N26" s="509">
        <f t="shared" si="44"/>
        <v>0</v>
      </c>
      <c r="O26" s="509">
        <f t="shared" si="44"/>
        <v>0</v>
      </c>
      <c r="P26" s="510">
        <f t="shared" si="44"/>
        <v>0</v>
      </c>
      <c r="Q26" s="509">
        <f t="shared" si="44"/>
        <v>0</v>
      </c>
      <c r="R26" s="511">
        <f t="shared" si="44"/>
        <v>0</v>
      </c>
      <c r="S26" s="512">
        <f t="shared" si="44"/>
        <v>0</v>
      </c>
      <c r="T26" s="509">
        <f t="shared" si="44"/>
        <v>0</v>
      </c>
      <c r="U26" s="513">
        <f t="shared" si="44"/>
        <v>0</v>
      </c>
      <c r="V26" s="509">
        <f t="shared" si="44"/>
        <v>0</v>
      </c>
      <c r="W26" s="509">
        <f t="shared" si="44"/>
        <v>0</v>
      </c>
      <c r="X26" s="510">
        <f t="shared" si="44"/>
        <v>0</v>
      </c>
      <c r="Y26" s="509">
        <f t="shared" si="44"/>
        <v>0</v>
      </c>
      <c r="Z26" s="511">
        <f t="shared" si="44"/>
        <v>0</v>
      </c>
      <c r="AA26" s="512">
        <f t="shared" si="44"/>
        <v>0</v>
      </c>
      <c r="AB26" s="509">
        <f t="shared" si="44"/>
        <v>0</v>
      </c>
      <c r="AC26" s="513">
        <f t="shared" si="44"/>
        <v>0</v>
      </c>
      <c r="AD26" s="509">
        <f t="shared" si="44"/>
        <v>0</v>
      </c>
      <c r="AE26" s="509">
        <f t="shared" si="44"/>
        <v>0</v>
      </c>
      <c r="AF26" s="510">
        <f t="shared" si="44"/>
        <v>0</v>
      </c>
      <c r="AG26" s="509">
        <f t="shared" si="44"/>
        <v>0</v>
      </c>
      <c r="AH26" s="511">
        <f t="shared" si="44"/>
        <v>0</v>
      </c>
      <c r="AI26" s="512">
        <f t="shared" si="44"/>
        <v>0</v>
      </c>
      <c r="AJ26" s="509">
        <f t="shared" si="44"/>
        <v>0</v>
      </c>
      <c r="AK26" s="513">
        <f t="shared" si="44"/>
        <v>0</v>
      </c>
      <c r="AL26" s="509">
        <f t="shared" si="44"/>
        <v>0</v>
      </c>
      <c r="AM26" s="509">
        <f t="shared" si="44"/>
        <v>0</v>
      </c>
      <c r="AN26" s="510">
        <f t="shared" si="44"/>
        <v>0</v>
      </c>
      <c r="AO26" s="509">
        <f t="shared" si="44"/>
        <v>0</v>
      </c>
      <c r="AP26" s="511">
        <f t="shared" ref="AP26:BU26" si="45">IF(AND(AP12&gt;=$H$26,AP12&lt;$I$26),"*",0)</f>
        <v>0</v>
      </c>
      <c r="AQ26" s="512">
        <f t="shared" si="45"/>
        <v>0</v>
      </c>
      <c r="AR26" s="509">
        <f t="shared" si="45"/>
        <v>0</v>
      </c>
      <c r="AS26" s="513">
        <f t="shared" si="45"/>
        <v>0</v>
      </c>
      <c r="AT26" s="509">
        <f t="shared" si="45"/>
        <v>0</v>
      </c>
      <c r="AU26" s="509">
        <f t="shared" si="45"/>
        <v>0</v>
      </c>
      <c r="AV26" s="510">
        <f t="shared" si="45"/>
        <v>0</v>
      </c>
      <c r="AW26" s="509">
        <f t="shared" si="45"/>
        <v>0</v>
      </c>
      <c r="AX26" s="511">
        <f t="shared" si="45"/>
        <v>0</v>
      </c>
      <c r="AY26" s="512">
        <f t="shared" si="45"/>
        <v>0</v>
      </c>
      <c r="AZ26" s="509">
        <f t="shared" si="45"/>
        <v>0</v>
      </c>
      <c r="BA26" s="513">
        <f t="shared" si="45"/>
        <v>0</v>
      </c>
      <c r="BB26" s="509">
        <f t="shared" si="45"/>
        <v>0</v>
      </c>
      <c r="BC26" s="509">
        <f t="shared" si="45"/>
        <v>0</v>
      </c>
      <c r="BD26" s="510">
        <f t="shared" si="45"/>
        <v>0</v>
      </c>
      <c r="BE26" s="509">
        <f t="shared" si="45"/>
        <v>0</v>
      </c>
      <c r="BF26" s="511">
        <f t="shared" si="45"/>
        <v>0</v>
      </c>
      <c r="BG26" s="512">
        <f t="shared" si="45"/>
        <v>0</v>
      </c>
      <c r="BH26" s="509">
        <f t="shared" si="45"/>
        <v>0</v>
      </c>
      <c r="BI26" s="513">
        <f t="shared" si="45"/>
        <v>0</v>
      </c>
      <c r="BJ26" s="509">
        <f t="shared" si="45"/>
        <v>0</v>
      </c>
      <c r="BK26" s="509">
        <f t="shared" si="45"/>
        <v>0</v>
      </c>
      <c r="BL26" s="510">
        <f t="shared" si="45"/>
        <v>0</v>
      </c>
      <c r="BM26" s="509">
        <f t="shared" si="45"/>
        <v>0</v>
      </c>
      <c r="BN26" s="511">
        <f t="shared" si="45"/>
        <v>0</v>
      </c>
      <c r="BO26" s="512">
        <f t="shared" si="45"/>
        <v>0</v>
      </c>
      <c r="BP26" s="509">
        <f t="shared" si="45"/>
        <v>0</v>
      </c>
      <c r="BQ26" s="513">
        <f t="shared" si="45"/>
        <v>0</v>
      </c>
      <c r="BR26" s="509">
        <f t="shared" si="45"/>
        <v>0</v>
      </c>
      <c r="BS26" s="509">
        <f t="shared" si="45"/>
        <v>0</v>
      </c>
      <c r="BT26" s="510">
        <f t="shared" si="45"/>
        <v>0</v>
      </c>
      <c r="BU26" s="509">
        <f t="shared" si="45"/>
        <v>0</v>
      </c>
      <c r="BV26" s="511">
        <f t="shared" ref="BV26:CK26" si="46">IF(AND(BV12&gt;=$H$26,BV12&lt;$I$26),"*",0)</f>
        <v>0</v>
      </c>
      <c r="BW26" s="512">
        <f t="shared" si="46"/>
        <v>0</v>
      </c>
      <c r="BX26" s="509">
        <f t="shared" si="46"/>
        <v>0</v>
      </c>
      <c r="BY26" s="513">
        <f t="shared" si="46"/>
        <v>0</v>
      </c>
      <c r="BZ26" s="509">
        <f t="shared" si="46"/>
        <v>0</v>
      </c>
      <c r="CA26" s="509">
        <f t="shared" si="46"/>
        <v>0</v>
      </c>
      <c r="CB26" s="510">
        <f t="shared" si="46"/>
        <v>0</v>
      </c>
      <c r="CC26" s="509">
        <f t="shared" si="46"/>
        <v>0</v>
      </c>
      <c r="CD26" s="511">
        <f t="shared" si="46"/>
        <v>0</v>
      </c>
      <c r="CE26" s="512">
        <f t="shared" si="46"/>
        <v>0</v>
      </c>
      <c r="CF26" s="509">
        <f t="shared" si="46"/>
        <v>0</v>
      </c>
      <c r="CG26" s="513">
        <f t="shared" si="46"/>
        <v>0</v>
      </c>
      <c r="CH26" s="509">
        <f t="shared" si="46"/>
        <v>0</v>
      </c>
      <c r="CI26" s="509">
        <f t="shared" si="46"/>
        <v>0</v>
      </c>
      <c r="CJ26" s="510">
        <f t="shared" si="46"/>
        <v>0</v>
      </c>
      <c r="CK26" s="509">
        <f t="shared" si="46"/>
        <v>0</v>
      </c>
      <c r="CL26" s="1128">
        <f t="shared" si="4"/>
        <v>0</v>
      </c>
      <c r="CM26" s="1129"/>
      <c r="CN26" s="1123">
        <f>IF(CL26=0,0,LOOKUP(CL26,ﾃﾞｰﾀ入力!$AR$13:'ﾃﾞｰﾀ入力'!$AR$34,ﾃﾞｰﾀ入力!$AS$13:'ﾃﾞｰﾀ入力'!$AS$34))</f>
        <v>0</v>
      </c>
      <c r="CO26" s="1123"/>
      <c r="CP26" s="294">
        <f t="shared" si="5"/>
        <v>0</v>
      </c>
      <c r="CQ26" s="294">
        <f t="shared" si="6"/>
        <v>0</v>
      </c>
      <c r="CR26" s="279">
        <f t="shared" si="7"/>
        <v>0</v>
      </c>
      <c r="CS26" s="295">
        <f t="shared" si="8"/>
        <v>0</v>
      </c>
      <c r="CT26" s="296">
        <f>IF(F26=0,0,LOOKUP(F26,ﾃﾞｰﾀ入力!$C$3:'ﾃﾞｰﾀ入力'!$C$52,ﾃﾞｰﾀ入力!$E$3:'ﾃﾞｰﾀ入力'!$E$51))</f>
        <v>0</v>
      </c>
      <c r="CU26" s="297">
        <f t="shared" si="13"/>
        <v>0</v>
      </c>
      <c r="CW26" s="69"/>
      <c r="CX26" s="69"/>
      <c r="CY26" s="69"/>
      <c r="CZ26" s="64"/>
      <c r="DA26" s="64"/>
      <c r="DB26" s="64"/>
    </row>
    <row r="27" spans="1:106" ht="22.5" customHeight="1">
      <c r="A27" s="219">
        <f t="shared" si="9"/>
        <v>14</v>
      </c>
      <c r="B27" s="269" t="str">
        <f>ｼﾌﾄ原本!C18</f>
        <v>I.N</v>
      </c>
      <c r="C27" s="270"/>
      <c r="D27" s="296">
        <f>IF(COUNTIF($F$14:$F$30,14),VLOOKUP(14,$F$14:$CS$30,92,FALSE),0)</f>
        <v>0</v>
      </c>
      <c r="E27" s="411">
        <f>IF(COUNTIF($F$14:$F$30,14),VLOOKUP(14,$F$14:$CU$30,94,FALSE),0)</f>
        <v>0</v>
      </c>
      <c r="F27" s="283"/>
      <c r="G27" s="284">
        <f>IF(F27=0,0,LOOKUP(F27,ﾃﾞｰﾀ入力!$C$3:'ﾃﾞｰﾀ入力'!$C$51,ﾃﾞｰﾀ入力!$D$3:'ﾃﾞｰﾀ入力'!$D$50))</f>
        <v>0</v>
      </c>
      <c r="H27" s="285"/>
      <c r="I27" s="286"/>
      <c r="J27" s="498">
        <f>IF(AND(J$12&gt;=$H$27,J$12&lt;$I$27),"*",0)</f>
        <v>0</v>
      </c>
      <c r="K27" s="499">
        <f>IF(AND(K$12&gt;=$H$27,K$12&lt;$I$27),"*",0)</f>
        <v>0</v>
      </c>
      <c r="L27" s="507">
        <f>IF(AND(L$12&gt;=$H$27,L$12&lt;$I$27),"*",0)</f>
        <v>0</v>
      </c>
      <c r="M27" s="508">
        <f>IF(AND(M$12&gt;=$H$27,M$12&lt;$I$27),"*",0)</f>
        <v>0</v>
      </c>
      <c r="N27" s="509">
        <f>IF(AND(N$12&gt;=$H$27,N$12&lt;$I$27),"*",0)</f>
        <v>0</v>
      </c>
      <c r="O27" s="509">
        <f t="shared" ref="O27:AT27" si="47">IF(AND(O12&gt;=$H$27,O12&lt;$I$27),"*",0)</f>
        <v>0</v>
      </c>
      <c r="P27" s="510">
        <f t="shared" si="47"/>
        <v>0</v>
      </c>
      <c r="Q27" s="509">
        <f t="shared" si="47"/>
        <v>0</v>
      </c>
      <c r="R27" s="511">
        <f t="shared" si="47"/>
        <v>0</v>
      </c>
      <c r="S27" s="512">
        <f t="shared" si="47"/>
        <v>0</v>
      </c>
      <c r="T27" s="509">
        <f t="shared" si="47"/>
        <v>0</v>
      </c>
      <c r="U27" s="513">
        <f t="shared" si="47"/>
        <v>0</v>
      </c>
      <c r="V27" s="509">
        <f t="shared" si="47"/>
        <v>0</v>
      </c>
      <c r="W27" s="509">
        <f t="shared" si="47"/>
        <v>0</v>
      </c>
      <c r="X27" s="510">
        <f t="shared" si="47"/>
        <v>0</v>
      </c>
      <c r="Y27" s="509">
        <f t="shared" si="47"/>
        <v>0</v>
      </c>
      <c r="Z27" s="511">
        <f t="shared" si="47"/>
        <v>0</v>
      </c>
      <c r="AA27" s="512">
        <f t="shared" si="47"/>
        <v>0</v>
      </c>
      <c r="AB27" s="509">
        <f t="shared" si="47"/>
        <v>0</v>
      </c>
      <c r="AC27" s="513">
        <f t="shared" si="47"/>
        <v>0</v>
      </c>
      <c r="AD27" s="509">
        <f t="shared" si="47"/>
        <v>0</v>
      </c>
      <c r="AE27" s="509">
        <f t="shared" si="47"/>
        <v>0</v>
      </c>
      <c r="AF27" s="510">
        <f t="shared" si="47"/>
        <v>0</v>
      </c>
      <c r="AG27" s="509">
        <f t="shared" si="47"/>
        <v>0</v>
      </c>
      <c r="AH27" s="511">
        <f t="shared" si="47"/>
        <v>0</v>
      </c>
      <c r="AI27" s="512">
        <f t="shared" si="47"/>
        <v>0</v>
      </c>
      <c r="AJ27" s="509">
        <f t="shared" si="47"/>
        <v>0</v>
      </c>
      <c r="AK27" s="513">
        <f t="shared" si="47"/>
        <v>0</v>
      </c>
      <c r="AL27" s="509">
        <f t="shared" si="47"/>
        <v>0</v>
      </c>
      <c r="AM27" s="509">
        <f t="shared" si="47"/>
        <v>0</v>
      </c>
      <c r="AN27" s="510">
        <f t="shared" si="47"/>
        <v>0</v>
      </c>
      <c r="AO27" s="509">
        <f t="shared" si="47"/>
        <v>0</v>
      </c>
      <c r="AP27" s="511">
        <f t="shared" si="47"/>
        <v>0</v>
      </c>
      <c r="AQ27" s="512">
        <f t="shared" si="47"/>
        <v>0</v>
      </c>
      <c r="AR27" s="509">
        <f t="shared" si="47"/>
        <v>0</v>
      </c>
      <c r="AS27" s="513">
        <f t="shared" si="47"/>
        <v>0</v>
      </c>
      <c r="AT27" s="509">
        <f t="shared" si="47"/>
        <v>0</v>
      </c>
      <c r="AU27" s="509">
        <f t="shared" ref="AU27:BZ27" si="48">IF(AND(AU12&gt;=$H$27,AU12&lt;$I$27),"*",0)</f>
        <v>0</v>
      </c>
      <c r="AV27" s="510">
        <f t="shared" si="48"/>
        <v>0</v>
      </c>
      <c r="AW27" s="509">
        <f t="shared" si="48"/>
        <v>0</v>
      </c>
      <c r="AX27" s="511">
        <f t="shared" si="48"/>
        <v>0</v>
      </c>
      <c r="AY27" s="512">
        <f t="shared" si="48"/>
        <v>0</v>
      </c>
      <c r="AZ27" s="509">
        <f t="shared" si="48"/>
        <v>0</v>
      </c>
      <c r="BA27" s="513">
        <f t="shared" si="48"/>
        <v>0</v>
      </c>
      <c r="BB27" s="509">
        <f t="shared" si="48"/>
        <v>0</v>
      </c>
      <c r="BC27" s="509">
        <f t="shared" si="48"/>
        <v>0</v>
      </c>
      <c r="BD27" s="510">
        <f t="shared" si="48"/>
        <v>0</v>
      </c>
      <c r="BE27" s="509">
        <f t="shared" si="48"/>
        <v>0</v>
      </c>
      <c r="BF27" s="511">
        <f t="shared" si="48"/>
        <v>0</v>
      </c>
      <c r="BG27" s="512">
        <f t="shared" si="48"/>
        <v>0</v>
      </c>
      <c r="BH27" s="509">
        <f t="shared" si="48"/>
        <v>0</v>
      </c>
      <c r="BI27" s="513">
        <f t="shared" si="48"/>
        <v>0</v>
      </c>
      <c r="BJ27" s="509">
        <f t="shared" si="48"/>
        <v>0</v>
      </c>
      <c r="BK27" s="509">
        <f t="shared" si="48"/>
        <v>0</v>
      </c>
      <c r="BL27" s="510">
        <f t="shared" si="48"/>
        <v>0</v>
      </c>
      <c r="BM27" s="509">
        <f t="shared" si="48"/>
        <v>0</v>
      </c>
      <c r="BN27" s="511">
        <f t="shared" si="48"/>
        <v>0</v>
      </c>
      <c r="BO27" s="512">
        <f t="shared" si="48"/>
        <v>0</v>
      </c>
      <c r="BP27" s="509">
        <f t="shared" si="48"/>
        <v>0</v>
      </c>
      <c r="BQ27" s="513">
        <f t="shared" si="48"/>
        <v>0</v>
      </c>
      <c r="BR27" s="509">
        <f t="shared" si="48"/>
        <v>0</v>
      </c>
      <c r="BS27" s="509">
        <f t="shared" si="48"/>
        <v>0</v>
      </c>
      <c r="BT27" s="510">
        <f t="shared" si="48"/>
        <v>0</v>
      </c>
      <c r="BU27" s="509">
        <f t="shared" si="48"/>
        <v>0</v>
      </c>
      <c r="BV27" s="511">
        <f t="shared" si="48"/>
        <v>0</v>
      </c>
      <c r="BW27" s="512">
        <f t="shared" si="48"/>
        <v>0</v>
      </c>
      <c r="BX27" s="509">
        <f t="shared" si="48"/>
        <v>0</v>
      </c>
      <c r="BY27" s="513">
        <f t="shared" si="48"/>
        <v>0</v>
      </c>
      <c r="BZ27" s="509">
        <f t="shared" si="48"/>
        <v>0</v>
      </c>
      <c r="CA27" s="509">
        <f t="shared" ref="CA27:CK27" si="49">IF(AND(CA12&gt;=$H$27,CA12&lt;$I$27),"*",0)</f>
        <v>0</v>
      </c>
      <c r="CB27" s="510">
        <f t="shared" si="49"/>
        <v>0</v>
      </c>
      <c r="CC27" s="509">
        <f t="shared" si="49"/>
        <v>0</v>
      </c>
      <c r="CD27" s="511">
        <f t="shared" si="49"/>
        <v>0</v>
      </c>
      <c r="CE27" s="512">
        <f t="shared" si="49"/>
        <v>0</v>
      </c>
      <c r="CF27" s="509">
        <f t="shared" si="49"/>
        <v>0</v>
      </c>
      <c r="CG27" s="513">
        <f t="shared" si="49"/>
        <v>0</v>
      </c>
      <c r="CH27" s="509">
        <f t="shared" si="49"/>
        <v>0</v>
      </c>
      <c r="CI27" s="509">
        <f t="shared" si="49"/>
        <v>0</v>
      </c>
      <c r="CJ27" s="510">
        <f t="shared" si="49"/>
        <v>0</v>
      </c>
      <c r="CK27" s="509">
        <f t="shared" si="49"/>
        <v>0</v>
      </c>
      <c r="CL27" s="1128">
        <f t="shared" si="4"/>
        <v>0</v>
      </c>
      <c r="CM27" s="1129"/>
      <c r="CN27" s="1123">
        <f>IF(CL27=0,0,LOOKUP(CL27,ﾃﾞｰﾀ入力!$AR$13:'ﾃﾞｰﾀ入力'!$AR$34,ﾃﾞｰﾀ入力!$AS$13:'ﾃﾞｰﾀ入力'!$AS$34))</f>
        <v>0</v>
      </c>
      <c r="CO27" s="1123"/>
      <c r="CP27" s="294">
        <f t="shared" si="5"/>
        <v>0</v>
      </c>
      <c r="CQ27" s="294">
        <f t="shared" si="6"/>
        <v>0</v>
      </c>
      <c r="CR27" s="279">
        <f t="shared" si="7"/>
        <v>0</v>
      </c>
      <c r="CS27" s="295">
        <f t="shared" si="8"/>
        <v>0</v>
      </c>
      <c r="CT27" s="296">
        <f>IF(F27=0,0,LOOKUP(F27,ﾃﾞｰﾀ入力!$C$3:'ﾃﾞｰﾀ入力'!$C$52,ﾃﾞｰﾀ入力!$E$3:'ﾃﾞｰﾀ入力'!$E$51))</f>
        <v>0</v>
      </c>
      <c r="CU27" s="297">
        <f t="shared" si="13"/>
        <v>0</v>
      </c>
      <c r="CW27" s="69"/>
      <c r="CX27" s="69"/>
      <c r="CY27" s="69"/>
      <c r="CZ27" s="64"/>
      <c r="DA27" s="64"/>
      <c r="DB27" s="64"/>
    </row>
    <row r="28" spans="1:106" ht="22.5" customHeight="1">
      <c r="A28" s="219">
        <f t="shared" si="9"/>
        <v>15</v>
      </c>
      <c r="B28" s="269" t="str">
        <f>ｼﾌﾄ原本!C19</f>
        <v>W.M</v>
      </c>
      <c r="C28" s="270"/>
      <c r="D28" s="296">
        <f>IF(COUNTIF($F$14:$F$30,14),VLOOKUP(14,$F$14:$CS$30,92,FALSE),0)</f>
        <v>0</v>
      </c>
      <c r="E28" s="411">
        <f>IF(COUNTIF($F$14:$F$30,14),VLOOKUP(14,$F$14:$CU$30,94,FALSE),0)</f>
        <v>0</v>
      </c>
      <c r="F28" s="283"/>
      <c r="G28" s="284">
        <f>IF(F28=0,0,LOOKUP(F28,ﾃﾞｰﾀ入力!$C$3:'ﾃﾞｰﾀ入力'!$C$51,ﾃﾞｰﾀ入力!$D$3:'ﾃﾞｰﾀ入力'!$D$50))</f>
        <v>0</v>
      </c>
      <c r="H28" s="298"/>
      <c r="I28" s="299"/>
      <c r="J28" s="498">
        <f t="shared" ref="J28:AO28" si="50">IF(AND(J$12&gt;=$H$28,J$12&lt;$I$28),"*",0)</f>
        <v>0</v>
      </c>
      <c r="K28" s="499">
        <f t="shared" si="50"/>
        <v>0</v>
      </c>
      <c r="L28" s="507">
        <f t="shared" si="50"/>
        <v>0</v>
      </c>
      <c r="M28" s="508">
        <f t="shared" si="50"/>
        <v>0</v>
      </c>
      <c r="N28" s="509">
        <f t="shared" si="50"/>
        <v>0</v>
      </c>
      <c r="O28" s="509">
        <f t="shared" si="50"/>
        <v>0</v>
      </c>
      <c r="P28" s="510">
        <f t="shared" si="50"/>
        <v>0</v>
      </c>
      <c r="Q28" s="509">
        <f t="shared" si="50"/>
        <v>0</v>
      </c>
      <c r="R28" s="511">
        <f t="shared" si="50"/>
        <v>0</v>
      </c>
      <c r="S28" s="512">
        <f t="shared" si="50"/>
        <v>0</v>
      </c>
      <c r="T28" s="509">
        <f t="shared" si="50"/>
        <v>0</v>
      </c>
      <c r="U28" s="513">
        <f t="shared" si="50"/>
        <v>0</v>
      </c>
      <c r="V28" s="509">
        <f t="shared" si="50"/>
        <v>0</v>
      </c>
      <c r="W28" s="509">
        <f t="shared" si="50"/>
        <v>0</v>
      </c>
      <c r="X28" s="510">
        <f t="shared" si="50"/>
        <v>0</v>
      </c>
      <c r="Y28" s="509">
        <f t="shared" si="50"/>
        <v>0</v>
      </c>
      <c r="Z28" s="511">
        <f t="shared" si="50"/>
        <v>0</v>
      </c>
      <c r="AA28" s="512">
        <f t="shared" si="50"/>
        <v>0</v>
      </c>
      <c r="AB28" s="509">
        <f t="shared" si="50"/>
        <v>0</v>
      </c>
      <c r="AC28" s="513">
        <f t="shared" si="50"/>
        <v>0</v>
      </c>
      <c r="AD28" s="509">
        <f t="shared" si="50"/>
        <v>0</v>
      </c>
      <c r="AE28" s="509">
        <f t="shared" si="50"/>
        <v>0</v>
      </c>
      <c r="AF28" s="510">
        <f t="shared" si="50"/>
        <v>0</v>
      </c>
      <c r="AG28" s="509">
        <f t="shared" si="50"/>
        <v>0</v>
      </c>
      <c r="AH28" s="511">
        <f t="shared" si="50"/>
        <v>0</v>
      </c>
      <c r="AI28" s="512">
        <f t="shared" si="50"/>
        <v>0</v>
      </c>
      <c r="AJ28" s="509">
        <f t="shared" si="50"/>
        <v>0</v>
      </c>
      <c r="AK28" s="513">
        <f t="shared" si="50"/>
        <v>0</v>
      </c>
      <c r="AL28" s="509">
        <f t="shared" si="50"/>
        <v>0</v>
      </c>
      <c r="AM28" s="509">
        <f t="shared" si="50"/>
        <v>0</v>
      </c>
      <c r="AN28" s="510">
        <f t="shared" si="50"/>
        <v>0</v>
      </c>
      <c r="AO28" s="509">
        <f t="shared" si="50"/>
        <v>0</v>
      </c>
      <c r="AP28" s="511">
        <f t="shared" ref="AP28:BU28" si="51">IF(AND(AP$12&gt;=$H$28,AP$12&lt;$I$28),"*",0)</f>
        <v>0</v>
      </c>
      <c r="AQ28" s="512">
        <f t="shared" si="51"/>
        <v>0</v>
      </c>
      <c r="AR28" s="509">
        <f t="shared" si="51"/>
        <v>0</v>
      </c>
      <c r="AS28" s="513">
        <f t="shared" si="51"/>
        <v>0</v>
      </c>
      <c r="AT28" s="509">
        <f t="shared" si="51"/>
        <v>0</v>
      </c>
      <c r="AU28" s="509">
        <f t="shared" si="51"/>
        <v>0</v>
      </c>
      <c r="AV28" s="510">
        <f t="shared" si="51"/>
        <v>0</v>
      </c>
      <c r="AW28" s="509">
        <f t="shared" si="51"/>
        <v>0</v>
      </c>
      <c r="AX28" s="511">
        <f t="shared" si="51"/>
        <v>0</v>
      </c>
      <c r="AY28" s="512">
        <f t="shared" si="51"/>
        <v>0</v>
      </c>
      <c r="AZ28" s="509">
        <f t="shared" si="51"/>
        <v>0</v>
      </c>
      <c r="BA28" s="513">
        <f t="shared" si="51"/>
        <v>0</v>
      </c>
      <c r="BB28" s="509">
        <f t="shared" si="51"/>
        <v>0</v>
      </c>
      <c r="BC28" s="509">
        <f t="shared" si="51"/>
        <v>0</v>
      </c>
      <c r="BD28" s="510">
        <f t="shared" si="51"/>
        <v>0</v>
      </c>
      <c r="BE28" s="509">
        <f t="shared" si="51"/>
        <v>0</v>
      </c>
      <c r="BF28" s="511">
        <f t="shared" si="51"/>
        <v>0</v>
      </c>
      <c r="BG28" s="512">
        <f t="shared" si="51"/>
        <v>0</v>
      </c>
      <c r="BH28" s="509">
        <f t="shared" si="51"/>
        <v>0</v>
      </c>
      <c r="BI28" s="513">
        <f t="shared" si="51"/>
        <v>0</v>
      </c>
      <c r="BJ28" s="509">
        <f t="shared" si="51"/>
        <v>0</v>
      </c>
      <c r="BK28" s="509">
        <f t="shared" si="51"/>
        <v>0</v>
      </c>
      <c r="BL28" s="510">
        <f t="shared" si="51"/>
        <v>0</v>
      </c>
      <c r="BM28" s="509">
        <f t="shared" si="51"/>
        <v>0</v>
      </c>
      <c r="BN28" s="511">
        <f t="shared" si="51"/>
        <v>0</v>
      </c>
      <c r="BO28" s="512">
        <f t="shared" si="51"/>
        <v>0</v>
      </c>
      <c r="BP28" s="509">
        <f t="shared" si="51"/>
        <v>0</v>
      </c>
      <c r="BQ28" s="513">
        <f t="shared" si="51"/>
        <v>0</v>
      </c>
      <c r="BR28" s="509">
        <f t="shared" si="51"/>
        <v>0</v>
      </c>
      <c r="BS28" s="509">
        <f t="shared" si="51"/>
        <v>0</v>
      </c>
      <c r="BT28" s="510">
        <f t="shared" si="51"/>
        <v>0</v>
      </c>
      <c r="BU28" s="509">
        <f t="shared" si="51"/>
        <v>0</v>
      </c>
      <c r="BV28" s="511">
        <f t="shared" ref="BV28:CK28" si="52">IF(AND(BV$12&gt;=$H$28,BV$12&lt;$I$28),"*",0)</f>
        <v>0</v>
      </c>
      <c r="BW28" s="512">
        <f t="shared" si="52"/>
        <v>0</v>
      </c>
      <c r="BX28" s="509">
        <f t="shared" si="52"/>
        <v>0</v>
      </c>
      <c r="BY28" s="513">
        <f t="shared" si="52"/>
        <v>0</v>
      </c>
      <c r="BZ28" s="509">
        <f t="shared" si="52"/>
        <v>0</v>
      </c>
      <c r="CA28" s="509">
        <f t="shared" si="52"/>
        <v>0</v>
      </c>
      <c r="CB28" s="510">
        <f t="shared" si="52"/>
        <v>0</v>
      </c>
      <c r="CC28" s="509">
        <f t="shared" si="52"/>
        <v>0</v>
      </c>
      <c r="CD28" s="511">
        <f t="shared" si="52"/>
        <v>0</v>
      </c>
      <c r="CE28" s="512">
        <f t="shared" si="52"/>
        <v>0</v>
      </c>
      <c r="CF28" s="509">
        <f t="shared" si="52"/>
        <v>0</v>
      </c>
      <c r="CG28" s="513">
        <f t="shared" si="52"/>
        <v>0</v>
      </c>
      <c r="CH28" s="509">
        <f t="shared" si="52"/>
        <v>0</v>
      </c>
      <c r="CI28" s="509">
        <f t="shared" si="52"/>
        <v>0</v>
      </c>
      <c r="CJ28" s="510">
        <f t="shared" si="52"/>
        <v>0</v>
      </c>
      <c r="CK28" s="509">
        <f t="shared" si="52"/>
        <v>0</v>
      </c>
      <c r="CL28" s="1128">
        <f t="shared" si="4"/>
        <v>0</v>
      </c>
      <c r="CM28" s="1129"/>
      <c r="CN28" s="1123">
        <f>IF(CL28=0,0,LOOKUP(CL28,ﾃﾞｰﾀ入力!$AR$13:'ﾃﾞｰﾀ入力'!$AR$34,ﾃﾞｰﾀ入力!$AS$13:'ﾃﾞｰﾀ入力'!$AS$34))</f>
        <v>0</v>
      </c>
      <c r="CO28" s="1123"/>
      <c r="CP28" s="294">
        <f t="shared" si="5"/>
        <v>0</v>
      </c>
      <c r="CQ28" s="294">
        <f t="shared" si="6"/>
        <v>0</v>
      </c>
      <c r="CR28" s="279">
        <f t="shared" si="7"/>
        <v>0</v>
      </c>
      <c r="CS28" s="295">
        <f t="shared" si="8"/>
        <v>0</v>
      </c>
      <c r="CT28" s="296">
        <f>IF(F28=0,0,LOOKUP(F28,ﾃﾞｰﾀ入力!$C$3:'ﾃﾞｰﾀ入力'!$C$52,ﾃﾞｰﾀ入力!$E$3:'ﾃﾞｰﾀ入力'!$E$51))</f>
        <v>0</v>
      </c>
      <c r="CU28" s="297">
        <f t="shared" si="13"/>
        <v>0</v>
      </c>
      <c r="CW28" s="69"/>
      <c r="CX28" s="69"/>
      <c r="CY28" s="69"/>
      <c r="CZ28" s="64"/>
      <c r="DA28" s="64"/>
      <c r="DB28" s="64"/>
    </row>
    <row r="29" spans="1:106" ht="22.5" customHeight="1">
      <c r="A29" s="219">
        <f t="shared" si="9"/>
        <v>16</v>
      </c>
      <c r="B29" s="269" t="str">
        <f>ｼﾌﾄ原本!C20</f>
        <v>Y.Y</v>
      </c>
      <c r="C29" s="270"/>
      <c r="D29" s="296">
        <f>IF(COUNTIF($F$14:$F$30,14),VLOOKUP(14,$F$14:$CS$30,92,FALSE),0)</f>
        <v>0</v>
      </c>
      <c r="E29" s="411">
        <f>IF(COUNTIF($F$14:$F$30,14),VLOOKUP(14,$F$14:$CU$30,94,FALSE),0)</f>
        <v>0</v>
      </c>
      <c r="F29" s="283"/>
      <c r="G29" s="284">
        <f>IF(F29=0,0,LOOKUP(F29,ﾃﾞｰﾀ入力!$C$3:'ﾃﾞｰﾀ入力'!$C$51,ﾃﾞｰﾀ入力!$D$3:'ﾃﾞｰﾀ入力'!$D$50))</f>
        <v>0</v>
      </c>
      <c r="H29" s="298"/>
      <c r="I29" s="299"/>
      <c r="J29" s="498">
        <f t="shared" ref="J29:AO29" si="53">IF(AND(J$12&gt;=$H$29,J$12&lt;$I$29),"*",0)</f>
        <v>0</v>
      </c>
      <c r="K29" s="499">
        <f t="shared" si="53"/>
        <v>0</v>
      </c>
      <c r="L29" s="507">
        <f t="shared" si="53"/>
        <v>0</v>
      </c>
      <c r="M29" s="508">
        <f t="shared" si="53"/>
        <v>0</v>
      </c>
      <c r="N29" s="509">
        <f t="shared" si="53"/>
        <v>0</v>
      </c>
      <c r="O29" s="509">
        <f t="shared" si="53"/>
        <v>0</v>
      </c>
      <c r="P29" s="510">
        <f t="shared" si="53"/>
        <v>0</v>
      </c>
      <c r="Q29" s="509">
        <f t="shared" si="53"/>
        <v>0</v>
      </c>
      <c r="R29" s="511">
        <f t="shared" si="53"/>
        <v>0</v>
      </c>
      <c r="S29" s="512">
        <f t="shared" si="53"/>
        <v>0</v>
      </c>
      <c r="T29" s="509">
        <f t="shared" si="53"/>
        <v>0</v>
      </c>
      <c r="U29" s="513">
        <f t="shared" si="53"/>
        <v>0</v>
      </c>
      <c r="V29" s="509">
        <f t="shared" si="53"/>
        <v>0</v>
      </c>
      <c r="W29" s="509">
        <f t="shared" si="53"/>
        <v>0</v>
      </c>
      <c r="X29" s="510">
        <f t="shared" si="53"/>
        <v>0</v>
      </c>
      <c r="Y29" s="509">
        <f t="shared" si="53"/>
        <v>0</v>
      </c>
      <c r="Z29" s="511">
        <f t="shared" si="53"/>
        <v>0</v>
      </c>
      <c r="AA29" s="512">
        <f t="shared" si="53"/>
        <v>0</v>
      </c>
      <c r="AB29" s="509">
        <f t="shared" si="53"/>
        <v>0</v>
      </c>
      <c r="AC29" s="513">
        <f t="shared" si="53"/>
        <v>0</v>
      </c>
      <c r="AD29" s="509">
        <f t="shared" si="53"/>
        <v>0</v>
      </c>
      <c r="AE29" s="509">
        <f t="shared" si="53"/>
        <v>0</v>
      </c>
      <c r="AF29" s="510">
        <f t="shared" si="53"/>
        <v>0</v>
      </c>
      <c r="AG29" s="509">
        <f t="shared" si="53"/>
        <v>0</v>
      </c>
      <c r="AH29" s="511">
        <f t="shared" si="53"/>
        <v>0</v>
      </c>
      <c r="AI29" s="512">
        <f t="shared" si="53"/>
        <v>0</v>
      </c>
      <c r="AJ29" s="509">
        <f t="shared" si="53"/>
        <v>0</v>
      </c>
      <c r="AK29" s="513">
        <f t="shared" si="53"/>
        <v>0</v>
      </c>
      <c r="AL29" s="509">
        <f t="shared" si="53"/>
        <v>0</v>
      </c>
      <c r="AM29" s="509">
        <f t="shared" si="53"/>
        <v>0</v>
      </c>
      <c r="AN29" s="510">
        <f t="shared" si="53"/>
        <v>0</v>
      </c>
      <c r="AO29" s="509">
        <f t="shared" si="53"/>
        <v>0</v>
      </c>
      <c r="AP29" s="511">
        <f t="shared" ref="AP29:BU29" si="54">IF(AND(AP$12&gt;=$H$29,AP$12&lt;$I$29),"*",0)</f>
        <v>0</v>
      </c>
      <c r="AQ29" s="512">
        <f t="shared" si="54"/>
        <v>0</v>
      </c>
      <c r="AR29" s="509">
        <f t="shared" si="54"/>
        <v>0</v>
      </c>
      <c r="AS29" s="513">
        <f t="shared" si="54"/>
        <v>0</v>
      </c>
      <c r="AT29" s="509">
        <f t="shared" si="54"/>
        <v>0</v>
      </c>
      <c r="AU29" s="509">
        <f t="shared" si="54"/>
        <v>0</v>
      </c>
      <c r="AV29" s="510">
        <f t="shared" si="54"/>
        <v>0</v>
      </c>
      <c r="AW29" s="509">
        <f t="shared" si="54"/>
        <v>0</v>
      </c>
      <c r="AX29" s="511">
        <f t="shared" si="54"/>
        <v>0</v>
      </c>
      <c r="AY29" s="512">
        <f t="shared" si="54"/>
        <v>0</v>
      </c>
      <c r="AZ29" s="509">
        <f t="shared" si="54"/>
        <v>0</v>
      </c>
      <c r="BA29" s="513">
        <f t="shared" si="54"/>
        <v>0</v>
      </c>
      <c r="BB29" s="509">
        <f t="shared" si="54"/>
        <v>0</v>
      </c>
      <c r="BC29" s="509">
        <f t="shared" si="54"/>
        <v>0</v>
      </c>
      <c r="BD29" s="510">
        <f t="shared" si="54"/>
        <v>0</v>
      </c>
      <c r="BE29" s="509">
        <f t="shared" si="54"/>
        <v>0</v>
      </c>
      <c r="BF29" s="511">
        <f t="shared" si="54"/>
        <v>0</v>
      </c>
      <c r="BG29" s="512">
        <f t="shared" si="54"/>
        <v>0</v>
      </c>
      <c r="BH29" s="509">
        <f t="shared" si="54"/>
        <v>0</v>
      </c>
      <c r="BI29" s="513">
        <f t="shared" si="54"/>
        <v>0</v>
      </c>
      <c r="BJ29" s="509">
        <f t="shared" si="54"/>
        <v>0</v>
      </c>
      <c r="BK29" s="509">
        <f t="shared" si="54"/>
        <v>0</v>
      </c>
      <c r="BL29" s="510">
        <f t="shared" si="54"/>
        <v>0</v>
      </c>
      <c r="BM29" s="509">
        <f t="shared" si="54"/>
        <v>0</v>
      </c>
      <c r="BN29" s="511">
        <f t="shared" si="54"/>
        <v>0</v>
      </c>
      <c r="BO29" s="512">
        <f t="shared" si="54"/>
        <v>0</v>
      </c>
      <c r="BP29" s="509">
        <f t="shared" si="54"/>
        <v>0</v>
      </c>
      <c r="BQ29" s="513">
        <f t="shared" si="54"/>
        <v>0</v>
      </c>
      <c r="BR29" s="509">
        <f t="shared" si="54"/>
        <v>0</v>
      </c>
      <c r="BS29" s="509">
        <f t="shared" si="54"/>
        <v>0</v>
      </c>
      <c r="BT29" s="510">
        <f t="shared" si="54"/>
        <v>0</v>
      </c>
      <c r="BU29" s="509">
        <f t="shared" si="54"/>
        <v>0</v>
      </c>
      <c r="BV29" s="511">
        <f t="shared" ref="BV29:CK29" si="55">IF(AND(BV$12&gt;=$H$29,BV$12&lt;$I$29),"*",0)</f>
        <v>0</v>
      </c>
      <c r="BW29" s="512">
        <f t="shared" si="55"/>
        <v>0</v>
      </c>
      <c r="BX29" s="509">
        <f t="shared" si="55"/>
        <v>0</v>
      </c>
      <c r="BY29" s="513">
        <f t="shared" si="55"/>
        <v>0</v>
      </c>
      <c r="BZ29" s="509">
        <f t="shared" si="55"/>
        <v>0</v>
      </c>
      <c r="CA29" s="509">
        <f t="shared" si="55"/>
        <v>0</v>
      </c>
      <c r="CB29" s="510">
        <f t="shared" si="55"/>
        <v>0</v>
      </c>
      <c r="CC29" s="509">
        <f t="shared" si="55"/>
        <v>0</v>
      </c>
      <c r="CD29" s="511">
        <f t="shared" si="55"/>
        <v>0</v>
      </c>
      <c r="CE29" s="512">
        <f t="shared" si="55"/>
        <v>0</v>
      </c>
      <c r="CF29" s="509">
        <f t="shared" si="55"/>
        <v>0</v>
      </c>
      <c r="CG29" s="513">
        <f t="shared" si="55"/>
        <v>0</v>
      </c>
      <c r="CH29" s="509">
        <f t="shared" si="55"/>
        <v>0</v>
      </c>
      <c r="CI29" s="509">
        <f t="shared" si="55"/>
        <v>0</v>
      </c>
      <c r="CJ29" s="510">
        <f t="shared" si="55"/>
        <v>0</v>
      </c>
      <c r="CK29" s="509">
        <f t="shared" si="55"/>
        <v>0</v>
      </c>
      <c r="CL29" s="1128">
        <f t="shared" si="4"/>
        <v>0</v>
      </c>
      <c r="CM29" s="1129"/>
      <c r="CN29" s="1123">
        <f>IF(CL29=0,0,LOOKUP(CL29,ﾃﾞｰﾀ入力!$AR$13:'ﾃﾞｰﾀ入力'!$AR$34,ﾃﾞｰﾀ入力!$AS$13:'ﾃﾞｰﾀ入力'!$AS$34))</f>
        <v>0</v>
      </c>
      <c r="CO29" s="1123"/>
      <c r="CP29" s="294">
        <f t="shared" si="5"/>
        <v>0</v>
      </c>
      <c r="CQ29" s="294">
        <f t="shared" si="6"/>
        <v>0</v>
      </c>
      <c r="CR29" s="279">
        <f t="shared" si="7"/>
        <v>0</v>
      </c>
      <c r="CS29" s="295">
        <f t="shared" si="8"/>
        <v>0</v>
      </c>
      <c r="CT29" s="296">
        <f>IF(F29=0,0,LOOKUP(F29,ﾃﾞｰﾀ入力!$C$3:'ﾃﾞｰﾀ入力'!$C$52,ﾃﾞｰﾀ入力!$E$3:'ﾃﾞｰﾀ入力'!$E$51))</f>
        <v>0</v>
      </c>
      <c r="CU29" s="297">
        <f t="shared" si="13"/>
        <v>0</v>
      </c>
      <c r="CW29" s="69"/>
      <c r="CX29" s="69"/>
      <c r="CY29" s="69"/>
      <c r="CZ29" s="64"/>
      <c r="DA29" s="64"/>
      <c r="DB29" s="64"/>
    </row>
    <row r="30" spans="1:106" ht="22.5" customHeight="1">
      <c r="A30" s="219">
        <f t="shared" si="9"/>
        <v>17</v>
      </c>
      <c r="B30" s="269" t="str">
        <f>ｼﾌﾄ原本!C21</f>
        <v>S.U</v>
      </c>
      <c r="C30" s="270"/>
      <c r="D30" s="296">
        <f>IF(COUNTIF($F$14:$F$30,15),VLOOKUP(15,$F$14:$CS$30,92,FALSE),0)</f>
        <v>0</v>
      </c>
      <c r="E30" s="411">
        <f>IF(COUNTIF($F$14:$F$30,15),VLOOKUP(15,$F$14:$CU$30,94,FALSE),0)</f>
        <v>0</v>
      </c>
      <c r="F30" s="300"/>
      <c r="G30" s="301">
        <f>IF(F30=0,0,LOOKUP(F30,ﾃﾞｰﾀ入力!$C$3:'ﾃﾞｰﾀ入力'!$C$51,ﾃﾞｰﾀ入力!$D$3:'ﾃﾞｰﾀ入力'!$D$50))</f>
        <v>0</v>
      </c>
      <c r="H30" s="298"/>
      <c r="I30" s="299"/>
      <c r="J30" s="514">
        <f t="shared" ref="J30:AO30" si="56">IF(AND(J12&gt;=$H$30,J12&lt;$I$30),"*",0)</f>
        <v>0</v>
      </c>
      <c r="K30" s="515">
        <f t="shared" si="56"/>
        <v>0</v>
      </c>
      <c r="L30" s="516">
        <f t="shared" si="56"/>
        <v>0</v>
      </c>
      <c r="M30" s="517">
        <f t="shared" si="56"/>
        <v>0</v>
      </c>
      <c r="N30" s="518">
        <f t="shared" si="56"/>
        <v>0</v>
      </c>
      <c r="O30" s="519">
        <f t="shared" si="56"/>
        <v>0</v>
      </c>
      <c r="P30" s="520">
        <f t="shared" si="56"/>
        <v>0</v>
      </c>
      <c r="Q30" s="519">
        <f t="shared" si="56"/>
        <v>0</v>
      </c>
      <c r="R30" s="521">
        <f t="shared" si="56"/>
        <v>0</v>
      </c>
      <c r="S30" s="522">
        <f t="shared" si="56"/>
        <v>0</v>
      </c>
      <c r="T30" s="519">
        <f t="shared" si="56"/>
        <v>0</v>
      </c>
      <c r="U30" s="523">
        <f t="shared" si="56"/>
        <v>0</v>
      </c>
      <c r="V30" s="519">
        <f t="shared" si="56"/>
        <v>0</v>
      </c>
      <c r="W30" s="519">
        <f t="shared" si="56"/>
        <v>0</v>
      </c>
      <c r="X30" s="520">
        <f t="shared" si="56"/>
        <v>0</v>
      </c>
      <c r="Y30" s="519">
        <f t="shared" si="56"/>
        <v>0</v>
      </c>
      <c r="Z30" s="521">
        <f t="shared" si="56"/>
        <v>0</v>
      </c>
      <c r="AA30" s="522">
        <f t="shared" si="56"/>
        <v>0</v>
      </c>
      <c r="AB30" s="519">
        <f t="shared" si="56"/>
        <v>0</v>
      </c>
      <c r="AC30" s="523">
        <f t="shared" si="56"/>
        <v>0</v>
      </c>
      <c r="AD30" s="519">
        <f t="shared" si="56"/>
        <v>0</v>
      </c>
      <c r="AE30" s="519">
        <f t="shared" si="56"/>
        <v>0</v>
      </c>
      <c r="AF30" s="520">
        <f t="shared" si="56"/>
        <v>0</v>
      </c>
      <c r="AG30" s="519">
        <f t="shared" si="56"/>
        <v>0</v>
      </c>
      <c r="AH30" s="521">
        <f t="shared" si="56"/>
        <v>0</v>
      </c>
      <c r="AI30" s="522">
        <f t="shared" si="56"/>
        <v>0</v>
      </c>
      <c r="AJ30" s="519">
        <f t="shared" si="56"/>
        <v>0</v>
      </c>
      <c r="AK30" s="523">
        <f t="shared" si="56"/>
        <v>0</v>
      </c>
      <c r="AL30" s="519">
        <f t="shared" si="56"/>
        <v>0</v>
      </c>
      <c r="AM30" s="519">
        <f t="shared" si="56"/>
        <v>0</v>
      </c>
      <c r="AN30" s="520">
        <f t="shared" si="56"/>
        <v>0</v>
      </c>
      <c r="AO30" s="519">
        <f t="shared" si="56"/>
        <v>0</v>
      </c>
      <c r="AP30" s="521">
        <f t="shared" ref="AP30:BU30" si="57">IF(AND(AP12&gt;=$H$30,AP12&lt;$I$30),"*",0)</f>
        <v>0</v>
      </c>
      <c r="AQ30" s="522">
        <f t="shared" si="57"/>
        <v>0</v>
      </c>
      <c r="AR30" s="519">
        <f t="shared" si="57"/>
        <v>0</v>
      </c>
      <c r="AS30" s="523">
        <f t="shared" si="57"/>
        <v>0</v>
      </c>
      <c r="AT30" s="519">
        <f t="shared" si="57"/>
        <v>0</v>
      </c>
      <c r="AU30" s="519">
        <f t="shared" si="57"/>
        <v>0</v>
      </c>
      <c r="AV30" s="520">
        <f t="shared" si="57"/>
        <v>0</v>
      </c>
      <c r="AW30" s="519">
        <f t="shared" si="57"/>
        <v>0</v>
      </c>
      <c r="AX30" s="521">
        <f t="shared" si="57"/>
        <v>0</v>
      </c>
      <c r="AY30" s="522">
        <f t="shared" si="57"/>
        <v>0</v>
      </c>
      <c r="AZ30" s="519">
        <f t="shared" si="57"/>
        <v>0</v>
      </c>
      <c r="BA30" s="523">
        <f t="shared" si="57"/>
        <v>0</v>
      </c>
      <c r="BB30" s="519">
        <f t="shared" si="57"/>
        <v>0</v>
      </c>
      <c r="BC30" s="519">
        <f t="shared" si="57"/>
        <v>0</v>
      </c>
      <c r="BD30" s="520">
        <f t="shared" si="57"/>
        <v>0</v>
      </c>
      <c r="BE30" s="519">
        <f t="shared" si="57"/>
        <v>0</v>
      </c>
      <c r="BF30" s="521">
        <f t="shared" si="57"/>
        <v>0</v>
      </c>
      <c r="BG30" s="522">
        <f t="shared" si="57"/>
        <v>0</v>
      </c>
      <c r="BH30" s="519">
        <f t="shared" si="57"/>
        <v>0</v>
      </c>
      <c r="BI30" s="523">
        <f t="shared" si="57"/>
        <v>0</v>
      </c>
      <c r="BJ30" s="519">
        <f t="shared" si="57"/>
        <v>0</v>
      </c>
      <c r="BK30" s="519">
        <f t="shared" si="57"/>
        <v>0</v>
      </c>
      <c r="BL30" s="520">
        <f t="shared" si="57"/>
        <v>0</v>
      </c>
      <c r="BM30" s="519">
        <f t="shared" si="57"/>
        <v>0</v>
      </c>
      <c r="BN30" s="521">
        <f t="shared" si="57"/>
        <v>0</v>
      </c>
      <c r="BO30" s="522">
        <f t="shared" si="57"/>
        <v>0</v>
      </c>
      <c r="BP30" s="519">
        <f t="shared" si="57"/>
        <v>0</v>
      </c>
      <c r="BQ30" s="523">
        <f t="shared" si="57"/>
        <v>0</v>
      </c>
      <c r="BR30" s="519">
        <f t="shared" si="57"/>
        <v>0</v>
      </c>
      <c r="BS30" s="519">
        <f t="shared" si="57"/>
        <v>0</v>
      </c>
      <c r="BT30" s="520">
        <f t="shared" si="57"/>
        <v>0</v>
      </c>
      <c r="BU30" s="519">
        <f t="shared" si="57"/>
        <v>0</v>
      </c>
      <c r="BV30" s="521">
        <f t="shared" ref="BV30:CK30" si="58">IF(AND(BV12&gt;=$H$30,BV12&lt;$I$30),"*",0)</f>
        <v>0</v>
      </c>
      <c r="BW30" s="522">
        <f t="shared" si="58"/>
        <v>0</v>
      </c>
      <c r="BX30" s="519">
        <f t="shared" si="58"/>
        <v>0</v>
      </c>
      <c r="BY30" s="523">
        <f t="shared" si="58"/>
        <v>0</v>
      </c>
      <c r="BZ30" s="519">
        <f t="shared" si="58"/>
        <v>0</v>
      </c>
      <c r="CA30" s="519">
        <f t="shared" si="58"/>
        <v>0</v>
      </c>
      <c r="CB30" s="520">
        <f t="shared" si="58"/>
        <v>0</v>
      </c>
      <c r="CC30" s="519">
        <f t="shared" si="58"/>
        <v>0</v>
      </c>
      <c r="CD30" s="521">
        <f t="shared" si="58"/>
        <v>0</v>
      </c>
      <c r="CE30" s="522">
        <f t="shared" si="58"/>
        <v>0</v>
      </c>
      <c r="CF30" s="519">
        <f t="shared" si="58"/>
        <v>0</v>
      </c>
      <c r="CG30" s="523">
        <f t="shared" si="58"/>
        <v>0</v>
      </c>
      <c r="CH30" s="519">
        <f t="shared" si="58"/>
        <v>0</v>
      </c>
      <c r="CI30" s="519">
        <f t="shared" si="58"/>
        <v>0</v>
      </c>
      <c r="CJ30" s="520">
        <f t="shared" si="58"/>
        <v>0</v>
      </c>
      <c r="CK30" s="519">
        <f t="shared" si="58"/>
        <v>0</v>
      </c>
      <c r="CL30" s="1393">
        <f t="shared" si="4"/>
        <v>0</v>
      </c>
      <c r="CM30" s="1394"/>
      <c r="CN30" s="1392">
        <f>IF(CL30=0,0,LOOKUP(CL30,ﾃﾞｰﾀ入力!$AR$13:'ﾃﾞｰﾀ入力'!$AR$34,ﾃﾞｰﾀ入力!$AS$13:'ﾃﾞｰﾀ入力'!$AS$34))</f>
        <v>0</v>
      </c>
      <c r="CO30" s="1392"/>
      <c r="CP30" s="307">
        <f t="shared" si="5"/>
        <v>0</v>
      </c>
      <c r="CQ30" s="307">
        <f t="shared" si="6"/>
        <v>0</v>
      </c>
      <c r="CR30" s="279">
        <f t="shared" si="7"/>
        <v>0</v>
      </c>
      <c r="CS30" s="308">
        <f t="shared" si="8"/>
        <v>0</v>
      </c>
      <c r="CT30" s="309">
        <f>IF(F30=0,0,LOOKUP(F30,ﾃﾞｰﾀ入力!$C$3:'ﾃﾞｰﾀ入力'!$C$52,ﾃﾞｰﾀ入力!$E$3:'ﾃﾞｰﾀ入力'!$E$51))</f>
        <v>0</v>
      </c>
      <c r="CU30" s="310">
        <f t="shared" si="13"/>
        <v>0</v>
      </c>
      <c r="CW30" s="69"/>
      <c r="CX30" s="69"/>
      <c r="CY30" s="69"/>
      <c r="CZ30" s="64"/>
      <c r="DA30" s="64"/>
      <c r="DB30" s="64"/>
    </row>
    <row r="31" spans="1:106" ht="22.5" customHeight="1">
      <c r="A31" s="219">
        <f t="shared" si="9"/>
        <v>18</v>
      </c>
      <c r="B31" s="269" t="str">
        <f>ｼﾌﾄ原本!C22</f>
        <v>A.A</v>
      </c>
      <c r="C31" s="270"/>
      <c r="D31" s="296">
        <f>IF(COUNTIF($F$14:$F$30,16),VLOOKUP(16,$F$14:$CS$30,92,FALSE),0)</f>
        <v>0</v>
      </c>
      <c r="E31" s="412">
        <f>IF(COUNTIF($F$14:$F$30,16),VLOOKUP(16,$F$14:$CU$30,94,FALSE),0)</f>
        <v>0</v>
      </c>
      <c r="G31" s="311">
        <f>COUNT(F14:F30)</f>
        <v>0</v>
      </c>
      <c r="H31" s="382" t="s">
        <v>187</v>
      </c>
      <c r="I31" s="383"/>
      <c r="J31" s="1391">
        <f>(68-COUNT(J$14:M$30))/4</f>
        <v>0</v>
      </c>
      <c r="K31" s="1391"/>
      <c r="L31" s="1391"/>
      <c r="M31" s="1391"/>
      <c r="N31" s="1391">
        <f>(68-COUNT(N$14:Q$30))/4</f>
        <v>0</v>
      </c>
      <c r="O31" s="1391"/>
      <c r="P31" s="1391"/>
      <c r="Q31" s="1391"/>
      <c r="R31" s="1391">
        <f>(68-COUNT(R$14:U$30))/4</f>
        <v>0</v>
      </c>
      <c r="S31" s="1391"/>
      <c r="T31" s="1391"/>
      <c r="U31" s="1391"/>
      <c r="V31" s="1391">
        <f>(68-COUNT(V$14:Y$30))/4</f>
        <v>0</v>
      </c>
      <c r="W31" s="1391"/>
      <c r="X31" s="1391"/>
      <c r="Y31" s="1391"/>
      <c r="Z31" s="1391">
        <f>(68-COUNT(Z$14:AC$30))/4</f>
        <v>0</v>
      </c>
      <c r="AA31" s="1391"/>
      <c r="AB31" s="1391"/>
      <c r="AC31" s="1391"/>
      <c r="AD31" s="1391">
        <f>(68-COUNT(AD$14:AG$30))/4</f>
        <v>0</v>
      </c>
      <c r="AE31" s="1391"/>
      <c r="AF31" s="1391"/>
      <c r="AG31" s="1391"/>
      <c r="AH31" s="1391">
        <f>(68-COUNT(AH$14:AK$30))/4</f>
        <v>0</v>
      </c>
      <c r="AI31" s="1391"/>
      <c r="AJ31" s="1391"/>
      <c r="AK31" s="1391"/>
      <c r="AL31" s="1391">
        <f>(68-COUNT(AL$14:AO$30))/4</f>
        <v>0</v>
      </c>
      <c r="AM31" s="1391"/>
      <c r="AN31" s="1391"/>
      <c r="AO31" s="1391"/>
      <c r="AP31" s="1391">
        <f>(68-COUNT(AP$14:AS$30))/4</f>
        <v>0</v>
      </c>
      <c r="AQ31" s="1391"/>
      <c r="AR31" s="1391"/>
      <c r="AS31" s="1391"/>
      <c r="AT31" s="1391">
        <f>(68-COUNT(AT$14:AW$30))/4</f>
        <v>0</v>
      </c>
      <c r="AU31" s="1391"/>
      <c r="AV31" s="1391"/>
      <c r="AW31" s="1391"/>
      <c r="AX31" s="1391">
        <f>(68-COUNT(AX$14:BA$30))/4</f>
        <v>0</v>
      </c>
      <c r="AY31" s="1391"/>
      <c r="AZ31" s="1391"/>
      <c r="BA31" s="1391"/>
      <c r="BB31" s="1391">
        <f>(68-COUNT(BB$14:BE$30))/4</f>
        <v>0</v>
      </c>
      <c r="BC31" s="1391"/>
      <c r="BD31" s="1391"/>
      <c r="BE31" s="1391"/>
      <c r="BF31" s="1391">
        <f>(68-COUNT(BF$14:BI$30))/4</f>
        <v>0</v>
      </c>
      <c r="BG31" s="1391"/>
      <c r="BH31" s="1391"/>
      <c r="BI31" s="1391"/>
      <c r="BJ31" s="1391">
        <f>(68-COUNT(BJ$14:BM$30))/4</f>
        <v>0</v>
      </c>
      <c r="BK31" s="1391"/>
      <c r="BL31" s="1391"/>
      <c r="BM31" s="1391"/>
      <c r="BN31" s="1391">
        <f>(68-COUNT(BN$14:BQ$30))/4</f>
        <v>0</v>
      </c>
      <c r="BO31" s="1391"/>
      <c r="BP31" s="1391"/>
      <c r="BQ31" s="1391"/>
      <c r="BR31" s="1391">
        <f>(68-COUNT(BR$14:BU$30))/4</f>
        <v>0</v>
      </c>
      <c r="BS31" s="1391"/>
      <c r="BT31" s="1391"/>
      <c r="BU31" s="1391"/>
      <c r="BV31" s="1391">
        <f>(68-COUNT(BV$14:BY$30))/4</f>
        <v>0</v>
      </c>
      <c r="BW31" s="1391"/>
      <c r="BX31" s="1391"/>
      <c r="BY31" s="1391"/>
      <c r="BZ31" s="1391">
        <f>(68-COUNT(BZ$14:CC$30))/4</f>
        <v>0</v>
      </c>
      <c r="CA31" s="1391"/>
      <c r="CB31" s="1391"/>
      <c r="CC31" s="1391"/>
      <c r="CD31" s="1391">
        <f>(68-COUNT(CD$14:CG$30))/4</f>
        <v>0</v>
      </c>
      <c r="CE31" s="1391"/>
      <c r="CF31" s="1391"/>
      <c r="CG31" s="1391"/>
      <c r="CH31" s="1391">
        <f>(68-COUNT(CH$14:CK$30))/4</f>
        <v>0</v>
      </c>
      <c r="CI31" s="1391"/>
      <c r="CJ31" s="1391"/>
      <c r="CK31" s="1395"/>
      <c r="CL31" s="1159">
        <f>SUM(CL14:CL30)</f>
        <v>0</v>
      </c>
      <c r="CM31" s="1160"/>
      <c r="CN31" s="1141">
        <f>SUM(CN14:CN30)</f>
        <v>0</v>
      </c>
      <c r="CO31" s="1141"/>
      <c r="CP31" s="312">
        <f>SUM(CP14:CP30)</f>
        <v>0</v>
      </c>
      <c r="CQ31" s="312">
        <f>SUM(CQ14:CQ30)</f>
        <v>0</v>
      </c>
      <c r="CR31" s="312">
        <f>SUM(CR14:CR30)</f>
        <v>0</v>
      </c>
      <c r="CS31" s="313">
        <f>SUM(CS14:CS30)</f>
        <v>0</v>
      </c>
      <c r="CT31" s="314"/>
      <c r="CU31" s="315">
        <f>SUM(CU14:CU30)</f>
        <v>0</v>
      </c>
      <c r="CW31" s="69"/>
      <c r="CX31" s="69"/>
      <c r="CY31" s="69"/>
      <c r="CZ31" s="64"/>
      <c r="DA31" s="64"/>
      <c r="DB31" s="64"/>
    </row>
    <row r="32" spans="1:106" ht="24" customHeight="1">
      <c r="A32" s="219">
        <f t="shared" si="9"/>
        <v>19</v>
      </c>
      <c r="B32" s="269" t="str">
        <f>ｼﾌﾄ原本!C23</f>
        <v>E.U</v>
      </c>
      <c r="C32" s="270"/>
      <c r="D32" s="296">
        <f>IF(COUNTIF($F$14:$F$30,17),VLOOKUP(17,$F$14:$CS$30,92,FALSE),0)</f>
        <v>0</v>
      </c>
      <c r="E32" s="412">
        <f>IF(COUNTIF($F$14:$F$30,17),VLOOKUP(17,$F$14:$CU$30,94,FALSE),0)</f>
        <v>0</v>
      </c>
      <c r="G32" s="316"/>
      <c r="H32" s="1474" t="s">
        <v>188</v>
      </c>
      <c r="I32" s="1475"/>
      <c r="J32" s="1529" t="str">
        <f>IF(ISERROR(J3*1000/(J31-J8-J10)),"",J3*1000/(J31-J8-J10))</f>
        <v/>
      </c>
      <c r="K32" s="1529"/>
      <c r="L32" s="1529"/>
      <c r="M32" s="1529"/>
      <c r="N32" s="1529" t="str">
        <f>IF(ISERROR(N3*1000/(N31-N8-N10)),"",N3*1000/(N31-N8-N10))</f>
        <v/>
      </c>
      <c r="O32" s="1529"/>
      <c r="P32" s="1529"/>
      <c r="Q32" s="1529"/>
      <c r="R32" s="1529" t="str">
        <f>IF(ISERROR(R3*1000/(R31-R8-R10)),"",R3*1000/(R31-R8-R10))</f>
        <v/>
      </c>
      <c r="S32" s="1529"/>
      <c r="T32" s="1529"/>
      <c r="U32" s="1529"/>
      <c r="V32" s="1529" t="str">
        <f>IF(ISERROR(V3*1000/(V31-V8-V10)),"",V3*1000/(V31-V8-V10))</f>
        <v/>
      </c>
      <c r="W32" s="1529"/>
      <c r="X32" s="1529"/>
      <c r="Y32" s="1529"/>
      <c r="Z32" s="1529" t="str">
        <f>IF(ISERROR(Z3*1000/(Z31-Z8-Z10)),"",Z3*1000/(Z31-Z8-Z10))</f>
        <v/>
      </c>
      <c r="AA32" s="1529"/>
      <c r="AB32" s="1529"/>
      <c r="AC32" s="1529"/>
      <c r="AD32" s="1529" t="str">
        <f>IF(ISERROR(AD3*1000/(AD31-AD8-AD10)),"",AD3*1000/(AD31-AD8-AD10))</f>
        <v/>
      </c>
      <c r="AE32" s="1529"/>
      <c r="AF32" s="1529"/>
      <c r="AG32" s="1529"/>
      <c r="AH32" s="1529" t="str">
        <f>IF(ISERROR(AH3*1000/(AH31-AH8-AH10)),"",AH3*1000/(AH31-AH8-AH10))</f>
        <v/>
      </c>
      <c r="AI32" s="1529"/>
      <c r="AJ32" s="1529"/>
      <c r="AK32" s="1529"/>
      <c r="AL32" s="1529" t="str">
        <f>IF(ISERROR(AL3*1000/(AL31-AL8-AL10)),"",AL3*1000/(AL31-AL8-AL10))</f>
        <v/>
      </c>
      <c r="AM32" s="1529"/>
      <c r="AN32" s="1529"/>
      <c r="AO32" s="1529"/>
      <c r="AP32" s="1529" t="str">
        <f>IF(ISERROR(AP3*1000/(AP31-AP8-AP10)),"",AP3*1000/(AP31-AP8-AP10))</f>
        <v/>
      </c>
      <c r="AQ32" s="1529"/>
      <c r="AR32" s="1529"/>
      <c r="AS32" s="1529"/>
      <c r="AT32" s="1529" t="str">
        <f>IF(ISERROR(AT3*1000/(AT31-AT8-AT10)),"",AT3*1000/(AT31-AT8-AT10))</f>
        <v/>
      </c>
      <c r="AU32" s="1529"/>
      <c r="AV32" s="1529"/>
      <c r="AW32" s="1529"/>
      <c r="AX32" s="1529" t="str">
        <f>IF(ISERROR(AX3*1000/(AX31-AX8-AX10)),"",AX3*1000/(AX31-AX8-AX10))</f>
        <v/>
      </c>
      <c r="AY32" s="1529"/>
      <c r="AZ32" s="1529"/>
      <c r="BA32" s="1529"/>
      <c r="BB32" s="1529" t="str">
        <f>IF(ISERROR(BB3*1000/(BB31-BB8-BB10)),"",BB3*1000/(BB31-BB8-BB10))</f>
        <v/>
      </c>
      <c r="BC32" s="1529"/>
      <c r="BD32" s="1529"/>
      <c r="BE32" s="1529"/>
      <c r="BF32" s="1529" t="str">
        <f>IF(ISERROR(BF3*1000/(BF31-BF8-BF10)),"",BF3*1000/(BF31-BF8-BF10))</f>
        <v/>
      </c>
      <c r="BG32" s="1529"/>
      <c r="BH32" s="1529"/>
      <c r="BI32" s="1529"/>
      <c r="BJ32" s="1529" t="str">
        <f>IF(ISERROR(BJ3*1000/(BJ31-BJ8-BJ10)),"",BJ3*1000/(BJ31-BJ8-BJ10))</f>
        <v/>
      </c>
      <c r="BK32" s="1529"/>
      <c r="BL32" s="1529"/>
      <c r="BM32" s="1529"/>
      <c r="BN32" s="1529" t="str">
        <f>IF(ISERROR(BN3*1000/(BN31-BN8-BN10)),"",BN3*1000/(BN31-BN8-BN10))</f>
        <v/>
      </c>
      <c r="BO32" s="1529"/>
      <c r="BP32" s="1529"/>
      <c r="BQ32" s="1529"/>
      <c r="BR32" s="1529" t="str">
        <f>IF(ISERROR(BR3*1000/(BR31-BR8-BR10)),"",BR3*1000/(BR31-BR8-BR10))</f>
        <v/>
      </c>
      <c r="BS32" s="1529"/>
      <c r="BT32" s="1529"/>
      <c r="BU32" s="1529"/>
      <c r="BV32" s="1529" t="str">
        <f>IF(ISERROR(BV3*1000/(BV31-BV8-BV10)),"",BV3*1000/(BV31-BV8-BV10))</f>
        <v/>
      </c>
      <c r="BW32" s="1529"/>
      <c r="BX32" s="1529"/>
      <c r="BY32" s="1529"/>
      <c r="BZ32" s="1529" t="str">
        <f>IF(ISERROR(BZ3*1000/(BZ31-BZ8-BZ10)),"",BZ3*1000/(BZ31-BZ8-BZ10))</f>
        <v/>
      </c>
      <c r="CA32" s="1529"/>
      <c r="CB32" s="1529"/>
      <c r="CC32" s="1529"/>
      <c r="CD32" s="1529" t="str">
        <f>IF(ISERROR(CD3*1000/(CD31-CD8-CD10)),"",CD3*1000/(CD31-CD8-CD10))</f>
        <v/>
      </c>
      <c r="CE32" s="1529"/>
      <c r="CF32" s="1529"/>
      <c r="CG32" s="1529"/>
      <c r="CH32" s="1529" t="str">
        <f>IF(ISERROR(CH3*1000/(CH31-CH8-CH10)),"",CH3*1000/(CH31-CH8-CH10))</f>
        <v/>
      </c>
      <c r="CI32" s="1529"/>
      <c r="CJ32" s="1529"/>
      <c r="CK32" s="1530"/>
      <c r="CL32" s="238"/>
      <c r="CM32" s="238"/>
      <c r="CN32" s="317"/>
      <c r="CO32" s="317"/>
      <c r="CP32" s="73"/>
      <c r="CQ32" s="73"/>
      <c r="CR32" s="73"/>
      <c r="CS32" s="73"/>
      <c r="CT32" s="73"/>
      <c r="CU32" s="73"/>
      <c r="CV32" s="73"/>
      <c r="CW32" s="73"/>
    </row>
    <row r="33" spans="1:127" ht="22.5" customHeight="1">
      <c r="A33" s="219">
        <f t="shared" si="9"/>
        <v>20</v>
      </c>
      <c r="B33" s="269" t="str">
        <f>ｼﾌﾄ原本!C24</f>
        <v>S.S</v>
      </c>
      <c r="C33" s="270"/>
      <c r="D33" s="296">
        <f>IF(COUNTIF($F$14:$F$30,18),VLOOKUP(18,$F$14:$CS$30,92,FALSE),0)</f>
        <v>0</v>
      </c>
      <c r="E33" s="412">
        <f>IF(COUNTIF($F$14:$F$30,18),VLOOKUP(18,$F$14:$CU$30,94,FALSE),0)</f>
        <v>0</v>
      </c>
      <c r="G33" s="225"/>
      <c r="H33" s="226"/>
      <c r="I33" s="318"/>
      <c r="J33" s="1148"/>
      <c r="K33" s="1148"/>
      <c r="L33" s="1148"/>
      <c r="M33" s="1148"/>
      <c r="N33" s="1149"/>
      <c r="O33" s="1150"/>
      <c r="P33" s="1150"/>
      <c r="Q33" s="1150"/>
      <c r="U33" s="73"/>
      <c r="V33" s="73"/>
      <c r="W33" s="73"/>
      <c r="X33" s="73"/>
      <c r="Y33" s="73"/>
      <c r="Z33" s="1272">
        <v>1</v>
      </c>
      <c r="AA33" s="1272"/>
      <c r="AB33" s="1272"/>
      <c r="AC33" s="1272"/>
      <c r="AD33" s="1273" t="s">
        <v>60</v>
      </c>
      <c r="AE33" s="1273"/>
      <c r="AF33" s="1273"/>
      <c r="AG33" s="12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  <c r="CA33" s="73"/>
      <c r="CB33" s="73"/>
      <c r="CC33" s="73"/>
      <c r="CD33" s="73"/>
      <c r="CE33" s="73"/>
      <c r="CF33" s="73"/>
      <c r="CG33" s="73"/>
      <c r="CH33" s="73"/>
      <c r="CI33" s="73"/>
      <c r="CJ33" s="73"/>
      <c r="CK33" s="73"/>
      <c r="CL33" s="73"/>
      <c r="CM33" s="73"/>
      <c r="CN33" s="73"/>
      <c r="CO33" s="73"/>
      <c r="CP33" s="73"/>
      <c r="CQ33" s="73"/>
      <c r="CR33" s="73"/>
      <c r="CS33" s="73"/>
      <c r="CT33" s="73"/>
      <c r="CU33" s="73"/>
      <c r="CV33" s="73"/>
      <c r="CW33" s="73"/>
    </row>
    <row r="34" spans="1:127" ht="22.5" customHeight="1">
      <c r="A34" s="219">
        <f t="shared" si="9"/>
        <v>21</v>
      </c>
      <c r="B34" s="269" t="str">
        <f>ｼﾌﾄ原本!C25</f>
        <v>S.K</v>
      </c>
      <c r="C34" s="270"/>
      <c r="D34" s="296">
        <f>IF(COUNTIF($F$14:$F$30,19),VLOOKUP(19,$F$14:$CS$30,92,FALSE),0)</f>
        <v>0</v>
      </c>
      <c r="E34" s="412">
        <f>IF(COUNTIF($F$14:$F$30,19),VLOOKUP(19,$F$14:$CU$30,94,FALSE),0)</f>
        <v>0</v>
      </c>
      <c r="G34" s="317"/>
      <c r="H34" s="1195" t="s">
        <v>189</v>
      </c>
      <c r="I34" s="1196"/>
      <c r="J34" s="1197" t="s">
        <v>190</v>
      </c>
      <c r="K34" s="1197"/>
      <c r="L34" s="1197"/>
      <c r="M34" s="1197"/>
      <c r="N34" s="1197"/>
      <c r="O34" s="1197"/>
      <c r="P34" s="1197"/>
      <c r="Q34" s="1197"/>
      <c r="R34" s="1197"/>
      <c r="S34" s="1197"/>
      <c r="T34" s="1197"/>
      <c r="U34" s="1197"/>
      <c r="V34" s="73"/>
      <c r="W34" s="73"/>
      <c r="X34" s="1193" t="s">
        <v>59</v>
      </c>
      <c r="Y34" s="1153"/>
      <c r="Z34" s="1153"/>
      <c r="AA34" s="1153"/>
      <c r="AB34" s="1153"/>
      <c r="AC34" s="1153"/>
      <c r="AD34" s="1153"/>
      <c r="AE34" s="1153"/>
      <c r="AF34" s="1153"/>
      <c r="AG34" s="1153"/>
      <c r="AH34" s="1153"/>
      <c r="AI34" s="1153"/>
      <c r="AJ34" s="1153"/>
      <c r="AK34" s="1153"/>
      <c r="AL34" s="1153"/>
      <c r="AM34" s="1153"/>
      <c r="AN34" s="1153"/>
      <c r="AO34" s="1153"/>
      <c r="AP34" s="1153"/>
      <c r="AQ34" s="1153"/>
      <c r="AR34" s="1153"/>
      <c r="AS34" s="1153"/>
      <c r="AT34" s="1153"/>
      <c r="AU34" s="1153"/>
      <c r="AV34" s="1153"/>
      <c r="AW34" s="1153"/>
      <c r="AX34" s="1153"/>
      <c r="AY34" s="1153"/>
      <c r="AZ34" s="1153"/>
      <c r="BA34" s="1153"/>
      <c r="BB34" s="1153"/>
      <c r="BC34" s="1153"/>
      <c r="BD34" s="1153"/>
      <c r="BE34" s="1154"/>
      <c r="BF34" s="1152" t="s">
        <v>1</v>
      </c>
      <c r="BG34" s="1153"/>
      <c r="BH34" s="1153"/>
      <c r="BI34" s="1153"/>
      <c r="BJ34" s="1153"/>
      <c r="BK34" s="1153"/>
      <c r="BL34" s="1153"/>
      <c r="BM34" s="1153"/>
      <c r="BN34" s="1153"/>
      <c r="BO34" s="1153"/>
      <c r="BP34" s="1153"/>
      <c r="BQ34" s="1153"/>
      <c r="BR34" s="1153"/>
      <c r="BS34" s="1154"/>
      <c r="BT34" s="1152" t="s">
        <v>11</v>
      </c>
      <c r="BU34" s="1153"/>
      <c r="BV34" s="1153"/>
      <c r="BW34" s="1153"/>
      <c r="BX34" s="1153"/>
      <c r="BY34" s="1153"/>
      <c r="BZ34" s="1153"/>
      <c r="CA34" s="1153"/>
      <c r="CB34" s="1153"/>
      <c r="CC34" s="1153"/>
      <c r="CD34" s="1153"/>
      <c r="CE34" s="1153"/>
      <c r="CF34" s="1153"/>
      <c r="CG34" s="1154"/>
      <c r="CH34" s="319"/>
      <c r="CI34" s="319"/>
      <c r="CJ34" s="319"/>
      <c r="CK34" s="319"/>
      <c r="CL34" s="319"/>
      <c r="CM34" s="319"/>
      <c r="CN34" s="73"/>
      <c r="CO34" s="73"/>
      <c r="CP34" s="73"/>
      <c r="CQ34" s="73"/>
      <c r="CR34" s="73"/>
      <c r="CS34" s="73"/>
      <c r="CT34" s="73"/>
      <c r="CU34" s="73"/>
      <c r="CV34" s="73"/>
      <c r="CW34" s="73"/>
    </row>
    <row r="35" spans="1:127" ht="22.5" customHeight="1">
      <c r="A35" s="219">
        <f t="shared" si="9"/>
        <v>22</v>
      </c>
      <c r="B35" s="269">
        <f>ｼﾌﾄ原本!C26</f>
        <v>0</v>
      </c>
      <c r="C35" s="270"/>
      <c r="D35" s="296">
        <f>IF(COUNTIF($F$14:$F$30,20),VLOOKUP(20,$F$14:$CS$30,92,FALSE),0)</f>
        <v>0</v>
      </c>
      <c r="E35" s="412">
        <f>IF(COUNTIF($F$14:$F$30,20),VLOOKUP(20,$F$14:$CU$30,94,FALSE),0)</f>
        <v>0</v>
      </c>
      <c r="G35" s="320" t="s">
        <v>89</v>
      </c>
      <c r="H35" s="1169">
        <f>CL3*1000</f>
        <v>400000</v>
      </c>
      <c r="I35" s="1169"/>
      <c r="J35" s="1169"/>
      <c r="K35" s="1169"/>
      <c r="L35" s="1169"/>
      <c r="M35" s="1169"/>
      <c r="N35" s="1169"/>
      <c r="O35" s="1169"/>
      <c r="P35" s="1169"/>
      <c r="Q35" s="1169"/>
      <c r="R35" s="1169"/>
      <c r="S35" s="1169"/>
      <c r="T35" s="1169"/>
      <c r="U35" s="1169"/>
      <c r="V35" s="73"/>
      <c r="W35" s="73"/>
      <c r="X35" s="1539">
        <f>CHOOSE($Z$33,'セールスアクション '!B5,'セールスアクション '!B13,'セールスアクション '!B21,'セールスアクション '!B29,'セールスアクション '!B37)</f>
        <v>0</v>
      </c>
      <c r="Y35" s="1540"/>
      <c r="Z35" s="1540"/>
      <c r="AA35" s="1540"/>
      <c r="AB35" s="1540"/>
      <c r="AC35" s="1540"/>
      <c r="AD35" s="1540"/>
      <c r="AE35" s="1540"/>
      <c r="AF35" s="1540"/>
      <c r="AG35" s="1540"/>
      <c r="AH35" s="1540"/>
      <c r="AI35" s="1540"/>
      <c r="AJ35" s="1540"/>
      <c r="AK35" s="1540"/>
      <c r="AL35" s="1540"/>
      <c r="AM35" s="1540"/>
      <c r="AN35" s="1540"/>
      <c r="AO35" s="1540"/>
      <c r="AP35" s="1540"/>
      <c r="AQ35" s="1540"/>
      <c r="AR35" s="1540"/>
      <c r="AS35" s="1540"/>
      <c r="AT35" s="1540"/>
      <c r="AU35" s="1540"/>
      <c r="AV35" s="1540"/>
      <c r="AW35" s="1541"/>
      <c r="AX35" s="1542">
        <f>CHOOSE($Z$33,'セールスアクション '!I5,'セールスアクション '!I13,'セールスアクション '!I21,'セールスアクション '!I29,'セールスアクション '!I37)</f>
        <v>0</v>
      </c>
      <c r="AY35" s="1542"/>
      <c r="AZ35" s="1542"/>
      <c r="BA35" s="1542"/>
      <c r="BB35" s="1542"/>
      <c r="BC35" s="1542"/>
      <c r="BD35" s="321"/>
      <c r="BE35" s="322"/>
      <c r="BF35" s="1182">
        <f>CHOOSE($BY$1,PMC.D!D6,PMC.D!D15,PMC.D!D24,PMC.D!D33,PMC.D!D42,PMC.D!D51)</f>
        <v>0</v>
      </c>
      <c r="BG35" s="1183"/>
      <c r="BH35" s="1183"/>
      <c r="BI35" s="1183"/>
      <c r="BJ35" s="1183"/>
      <c r="BK35" s="1183"/>
      <c r="BL35" s="1183"/>
      <c r="BM35" s="1183"/>
      <c r="BN35" s="1183"/>
      <c r="BO35" s="1183"/>
      <c r="BP35" s="1183"/>
      <c r="BQ35" s="1184"/>
      <c r="BR35" s="323"/>
      <c r="BS35" s="324"/>
      <c r="BT35" s="1182">
        <f>CHOOSE($BY$1,PMC.D!J6,PMC.D!J15,PMC.D!J24,PMC.D!J33,PMC.D!J42,PMC.D!J51)</f>
        <v>0</v>
      </c>
      <c r="BU35" s="1183"/>
      <c r="BV35" s="1183"/>
      <c r="BW35" s="1183"/>
      <c r="BX35" s="1183"/>
      <c r="BY35" s="1183"/>
      <c r="BZ35" s="1183"/>
      <c r="CA35" s="1183"/>
      <c r="CB35" s="1183"/>
      <c r="CC35" s="1183"/>
      <c r="CD35" s="1183"/>
      <c r="CE35" s="1184"/>
      <c r="CF35" s="325"/>
      <c r="CG35" s="326"/>
      <c r="CH35" s="83"/>
      <c r="CI35" s="83"/>
      <c r="CJ35" s="83"/>
      <c r="CK35" s="83"/>
      <c r="CL35" s="83"/>
      <c r="CM35" s="83"/>
      <c r="CN35" s="73"/>
      <c r="CO35" s="73"/>
      <c r="CP35" s="73"/>
      <c r="CQ35" s="73"/>
      <c r="CR35" s="73"/>
      <c r="CS35" s="73"/>
      <c r="CT35" s="73"/>
      <c r="CU35" s="73"/>
      <c r="CV35" s="73"/>
      <c r="CW35" s="73"/>
    </row>
    <row r="36" spans="1:127" ht="22.5" customHeight="1">
      <c r="A36" s="219">
        <f t="shared" si="9"/>
        <v>23</v>
      </c>
      <c r="B36" s="269">
        <f>ｼﾌﾄ原本!C27</f>
        <v>0</v>
      </c>
      <c r="C36" s="270"/>
      <c r="D36" s="296">
        <f>IF(COUNTIF($F$14:$F$30,21),VLOOKUP(21,$F$14:$CS$30,92,FALSE),0)</f>
        <v>0</v>
      </c>
      <c r="E36" s="412">
        <f>IF(COUNTIF($F$14:$F$30,21),VLOOKUP(21,$F$14:$CU$30,94,FALSE),0)</f>
        <v>0</v>
      </c>
      <c r="G36" s="320" t="s">
        <v>191</v>
      </c>
      <c r="H36" s="1155">
        <f>CHOOSE($BY$1,ﾃﾞｰﾀ入力!W4,ﾃﾞｰﾀ入力!W5,ﾃﾞｰﾀ入力!W6,ﾃﾞｰﾀ入力!W7,ﾃﾞｰﾀ入力!W8,ﾃﾞｰﾀ入力!W9)</f>
        <v>513</v>
      </c>
      <c r="I36" s="1155"/>
      <c r="J36" s="1155"/>
      <c r="K36" s="1155"/>
      <c r="L36" s="1155"/>
      <c r="M36" s="1155"/>
      <c r="N36" s="1155"/>
      <c r="O36" s="1155"/>
      <c r="P36" s="1155"/>
      <c r="Q36" s="1155"/>
      <c r="R36" s="1155"/>
      <c r="S36" s="1155"/>
      <c r="T36" s="1155"/>
      <c r="U36" s="1155"/>
      <c r="V36" s="73"/>
      <c r="W36" s="73"/>
      <c r="X36" s="1177">
        <f>CHOOSE($Z$33,'セールスアクション '!B6,'セールスアクション '!B14,'セールスアクション '!B22,'セールスアクション '!B30,'セールスアクション '!B38)</f>
        <v>0</v>
      </c>
      <c r="Y36" s="1178"/>
      <c r="Z36" s="1178"/>
      <c r="AA36" s="1178"/>
      <c r="AB36" s="1178"/>
      <c r="AC36" s="1178"/>
      <c r="AD36" s="1178"/>
      <c r="AE36" s="1178"/>
      <c r="AF36" s="1178"/>
      <c r="AG36" s="1178"/>
      <c r="AH36" s="1178"/>
      <c r="AI36" s="1178"/>
      <c r="AJ36" s="1178"/>
      <c r="AK36" s="1178"/>
      <c r="AL36" s="1178"/>
      <c r="AM36" s="1178"/>
      <c r="AN36" s="1178"/>
      <c r="AO36" s="1178"/>
      <c r="AP36" s="1178"/>
      <c r="AQ36" s="1178"/>
      <c r="AR36" s="1178"/>
      <c r="AS36" s="1178"/>
      <c r="AT36" s="1178"/>
      <c r="AU36" s="1178"/>
      <c r="AV36" s="1178"/>
      <c r="AW36" s="1179"/>
      <c r="AX36" s="1180">
        <f>CHOOSE($Z$33,'セールスアクション '!I6,'セールスアクション '!I14,'セールスアクション '!I22,'セールスアクション '!I30,'セールスアクション '!I38)</f>
        <v>0</v>
      </c>
      <c r="AY36" s="1180"/>
      <c r="AZ36" s="1180"/>
      <c r="BA36" s="1180"/>
      <c r="BB36" s="1180"/>
      <c r="BC36" s="1180"/>
      <c r="BD36" s="327"/>
      <c r="BE36" s="328"/>
      <c r="BF36" s="1185">
        <f>CHOOSE($BY$1,PMC.D!D7,PMC.D!D16,PMC.D!D25,PMC.D!D34,PMC.D!D43,PMC.D!D52)</f>
        <v>0</v>
      </c>
      <c r="BG36" s="1178"/>
      <c r="BH36" s="1178"/>
      <c r="BI36" s="1178"/>
      <c r="BJ36" s="1178"/>
      <c r="BK36" s="1178"/>
      <c r="BL36" s="1178"/>
      <c r="BM36" s="1178"/>
      <c r="BN36" s="1178"/>
      <c r="BO36" s="1178"/>
      <c r="BP36" s="1178"/>
      <c r="BQ36" s="1179"/>
      <c r="BR36" s="329"/>
      <c r="BS36" s="328"/>
      <c r="BT36" s="1185">
        <f>CHOOSE($BY$1,PMC.D!J7,PMC.D!J16,PMC.D!J25,PMC.D!J34,PMC.D!J43,PMC.D!J52)</f>
        <v>0</v>
      </c>
      <c r="BU36" s="1178"/>
      <c r="BV36" s="1178"/>
      <c r="BW36" s="1178"/>
      <c r="BX36" s="1178"/>
      <c r="BY36" s="1178"/>
      <c r="BZ36" s="1178"/>
      <c r="CA36" s="1178"/>
      <c r="CB36" s="1178"/>
      <c r="CC36" s="1178"/>
      <c r="CD36" s="1178"/>
      <c r="CE36" s="1179"/>
      <c r="CF36" s="329"/>
      <c r="CG36" s="330"/>
      <c r="CH36" s="83"/>
      <c r="CI36" s="83"/>
      <c r="CJ36" s="83"/>
      <c r="CK36" s="83"/>
      <c r="CL36" s="83"/>
      <c r="CM36" s="83"/>
      <c r="CN36" s="73"/>
      <c r="CO36" s="73"/>
      <c r="CP36" s="73"/>
      <c r="CQ36" s="73"/>
      <c r="CR36" s="73"/>
      <c r="CS36" s="73"/>
      <c r="CT36" s="73"/>
      <c r="CU36" s="73"/>
      <c r="CV36" s="73"/>
      <c r="CW36" s="73"/>
    </row>
    <row r="37" spans="1:127" ht="22.5" customHeight="1">
      <c r="A37" s="219">
        <f t="shared" si="9"/>
        <v>24</v>
      </c>
      <c r="B37" s="269">
        <f>ｼﾌﾄ原本!C28</f>
        <v>0</v>
      </c>
      <c r="C37" s="270"/>
      <c r="D37" s="296">
        <f>IF(COUNTIF($F$14:$F$30,22),VLOOKUP(22,$F$14:$CS$30,92,FALSE),0)</f>
        <v>0</v>
      </c>
      <c r="E37" s="412">
        <f>IF(COUNTIF($F$14:$F$30,22),VLOOKUP(22,$F$14:$CU$30,94,FALSE),0)</f>
        <v>0</v>
      </c>
      <c r="G37" s="320" t="s">
        <v>192</v>
      </c>
      <c r="H37" s="1169" t="e">
        <f>H35/(I39+H39)</f>
        <v>#DIV/0!</v>
      </c>
      <c r="I37" s="1169"/>
      <c r="J37" s="1169">
        <f>H35/J40</f>
        <v>6779.6610169491523</v>
      </c>
      <c r="K37" s="1169"/>
      <c r="L37" s="1169"/>
      <c r="M37" s="1169"/>
      <c r="N37" s="1169"/>
      <c r="O37" s="1169"/>
      <c r="P37" s="1169"/>
      <c r="Q37" s="1169"/>
      <c r="R37" s="1169"/>
      <c r="S37" s="1169"/>
      <c r="T37" s="1169"/>
      <c r="U37" s="1169"/>
      <c r="V37" s="73"/>
      <c r="W37" s="73"/>
      <c r="X37" s="1177">
        <f>CHOOSE($Z$33,'セールスアクション '!B7,'セールスアクション '!B15,'セールスアクション '!B23,'セールスアクション '!B31,'セールスアクション '!B39)</f>
        <v>0</v>
      </c>
      <c r="Y37" s="1178"/>
      <c r="Z37" s="1178"/>
      <c r="AA37" s="1178"/>
      <c r="AB37" s="1178"/>
      <c r="AC37" s="1178"/>
      <c r="AD37" s="1178"/>
      <c r="AE37" s="1178"/>
      <c r="AF37" s="1178"/>
      <c r="AG37" s="1178"/>
      <c r="AH37" s="1178"/>
      <c r="AI37" s="1178"/>
      <c r="AJ37" s="1178"/>
      <c r="AK37" s="1178"/>
      <c r="AL37" s="1178"/>
      <c r="AM37" s="1178"/>
      <c r="AN37" s="1178"/>
      <c r="AO37" s="1178"/>
      <c r="AP37" s="1178"/>
      <c r="AQ37" s="1178"/>
      <c r="AR37" s="1178"/>
      <c r="AS37" s="1178"/>
      <c r="AT37" s="1178"/>
      <c r="AU37" s="1178"/>
      <c r="AV37" s="1178"/>
      <c r="AW37" s="1179"/>
      <c r="AX37" s="1180">
        <f>CHOOSE($Z$33,'セールスアクション '!I7,'セールスアクション '!I15,'セールスアクション '!I23,'セールスアクション '!I31,'セールスアクション '!I39)</f>
        <v>0</v>
      </c>
      <c r="AY37" s="1180"/>
      <c r="AZ37" s="1180"/>
      <c r="BA37" s="1180"/>
      <c r="BB37" s="1180"/>
      <c r="BC37" s="1180"/>
      <c r="BD37" s="327"/>
      <c r="BE37" s="328"/>
      <c r="BF37" s="1185">
        <f>CHOOSE($BY$1,PMC.D!D8,PMC.D!D17,PMC.D!D26,PMC.D!D35,PMC.D!D44,PMC.D!D53)</f>
        <v>0</v>
      </c>
      <c r="BG37" s="1178"/>
      <c r="BH37" s="1178"/>
      <c r="BI37" s="1178"/>
      <c r="BJ37" s="1178"/>
      <c r="BK37" s="1178"/>
      <c r="BL37" s="1178"/>
      <c r="BM37" s="1178"/>
      <c r="BN37" s="1178"/>
      <c r="BO37" s="1178"/>
      <c r="BP37" s="1178"/>
      <c r="BQ37" s="1179"/>
      <c r="BR37" s="329"/>
      <c r="BS37" s="328"/>
      <c r="BT37" s="1185">
        <f>CHOOSE($BY$1,PMC.D!J8,PMC.D!J17,PMC.D!J26,PMC.D!J35,PMC.D!J44,PMC.D!J53)</f>
        <v>0</v>
      </c>
      <c r="BU37" s="1178"/>
      <c r="BV37" s="1178"/>
      <c r="BW37" s="1178"/>
      <c r="BX37" s="1178"/>
      <c r="BY37" s="1178"/>
      <c r="BZ37" s="1178"/>
      <c r="CA37" s="1178"/>
      <c r="CB37" s="1178"/>
      <c r="CC37" s="1178"/>
      <c r="CD37" s="1178"/>
      <c r="CE37" s="1179"/>
      <c r="CF37" s="329"/>
      <c r="CG37" s="330"/>
      <c r="CH37" s="83"/>
      <c r="CI37" s="83"/>
      <c r="CJ37" s="83"/>
      <c r="CK37" s="83"/>
      <c r="CL37" s="83"/>
      <c r="CM37" s="83"/>
      <c r="CN37" s="73"/>
      <c r="CO37" s="73"/>
      <c r="CP37" s="73"/>
      <c r="CQ37" s="73"/>
      <c r="CR37" s="73"/>
      <c r="CS37" s="73"/>
      <c r="CT37" s="73"/>
      <c r="CU37" s="73"/>
      <c r="CV37" s="73"/>
      <c r="CW37" s="73"/>
    </row>
    <row r="38" spans="1:127" ht="22.5" customHeight="1">
      <c r="A38" s="219">
        <f t="shared" si="9"/>
        <v>25</v>
      </c>
      <c r="B38" s="269">
        <f>ｼﾌﾄ原本!C29</f>
        <v>0</v>
      </c>
      <c r="C38" s="270"/>
      <c r="D38" s="296">
        <f>IF(COUNTIF($F$14:$F$30,23),VLOOKUP(23,$F$14:$CS$30,92,FALSE),0)</f>
        <v>0</v>
      </c>
      <c r="E38" s="412">
        <f>IF(COUNTIF($F$14:$F$30,23),VLOOKUP(23,$F$14:$CU$30,94,FALSE),0)</f>
        <v>0</v>
      </c>
      <c r="G38" s="320" t="s">
        <v>193</v>
      </c>
      <c r="H38" s="1480" t="e">
        <f>H36/(H39+I39)</f>
        <v>#DIV/0!</v>
      </c>
      <c r="I38" s="1480"/>
      <c r="J38" s="1194">
        <f>H36/J40</f>
        <v>8.6949152542372889</v>
      </c>
      <c r="K38" s="1194"/>
      <c r="L38" s="1194"/>
      <c r="M38" s="1194"/>
      <c r="N38" s="1194"/>
      <c r="O38" s="1194"/>
      <c r="P38" s="1194"/>
      <c r="Q38" s="1194"/>
      <c r="R38" s="1194"/>
      <c r="S38" s="1194"/>
      <c r="T38" s="1194"/>
      <c r="U38" s="1194"/>
      <c r="V38" s="73"/>
      <c r="W38" s="73"/>
      <c r="X38" s="1177">
        <f>CHOOSE($Z$33,'セールスアクション '!B8,'セールスアクション '!B16,'セールスアクション '!B24,'セールスアクション '!B32,'セールスアクション '!B40)</f>
        <v>0</v>
      </c>
      <c r="Y38" s="1178"/>
      <c r="Z38" s="1178"/>
      <c r="AA38" s="1178"/>
      <c r="AB38" s="1178"/>
      <c r="AC38" s="1178"/>
      <c r="AD38" s="1178"/>
      <c r="AE38" s="1178"/>
      <c r="AF38" s="1178"/>
      <c r="AG38" s="1178"/>
      <c r="AH38" s="1178"/>
      <c r="AI38" s="1178"/>
      <c r="AJ38" s="1178"/>
      <c r="AK38" s="1178"/>
      <c r="AL38" s="1178"/>
      <c r="AM38" s="1178"/>
      <c r="AN38" s="1178"/>
      <c r="AO38" s="1178"/>
      <c r="AP38" s="1178"/>
      <c r="AQ38" s="1178"/>
      <c r="AR38" s="1178"/>
      <c r="AS38" s="1178"/>
      <c r="AT38" s="1178"/>
      <c r="AU38" s="1178"/>
      <c r="AV38" s="1178"/>
      <c r="AW38" s="1179"/>
      <c r="AX38" s="1180">
        <f>CHOOSE($Z$33,'セールスアクション '!I8,'セールスアクション '!I16,'セールスアクション '!I24,'セールスアクション '!I32,'セールスアクション '!I40)</f>
        <v>0</v>
      </c>
      <c r="AY38" s="1180"/>
      <c r="AZ38" s="1180"/>
      <c r="BA38" s="1180"/>
      <c r="BB38" s="1180"/>
      <c r="BC38" s="1180"/>
      <c r="BD38" s="327"/>
      <c r="BE38" s="328"/>
      <c r="BF38" s="1185">
        <f>CHOOSE($BY$1,PMC.D!D9,PMC.D!D18,PMC.D!D27,PMC.D!D36,PMC.D!D45,PMC.D!D54)</f>
        <v>0</v>
      </c>
      <c r="BG38" s="1178"/>
      <c r="BH38" s="1178"/>
      <c r="BI38" s="1178"/>
      <c r="BJ38" s="1178"/>
      <c r="BK38" s="1178"/>
      <c r="BL38" s="1178"/>
      <c r="BM38" s="1178"/>
      <c r="BN38" s="1178"/>
      <c r="BO38" s="1178"/>
      <c r="BP38" s="1178"/>
      <c r="BQ38" s="1179"/>
      <c r="BR38" s="329"/>
      <c r="BS38" s="328"/>
      <c r="BT38" s="1185">
        <f>CHOOSE($BY$1,PMC.D!J9,PMC.D!J18,PMC.D!J27,PMC.D!J36,PMC.D!J45,PMC.D!J54)</f>
        <v>0</v>
      </c>
      <c r="BU38" s="1178"/>
      <c r="BV38" s="1178"/>
      <c r="BW38" s="1178"/>
      <c r="BX38" s="1178"/>
      <c r="BY38" s="1178"/>
      <c r="BZ38" s="1178"/>
      <c r="CA38" s="1178"/>
      <c r="CB38" s="1178"/>
      <c r="CC38" s="1178"/>
      <c r="CD38" s="1178"/>
      <c r="CE38" s="1179"/>
      <c r="CF38" s="329"/>
      <c r="CG38" s="330"/>
      <c r="CH38" s="83"/>
      <c r="CI38" s="83"/>
      <c r="CJ38" s="83"/>
      <c r="CK38" s="83"/>
      <c r="CL38" s="83"/>
      <c r="CM38" s="83"/>
      <c r="CN38" s="73"/>
      <c r="CO38" s="73"/>
      <c r="CP38" s="73"/>
      <c r="CQ38" s="73"/>
      <c r="CR38" s="73"/>
      <c r="CS38" s="73"/>
      <c r="CT38" s="73"/>
      <c r="CU38" s="73"/>
      <c r="CV38" s="73"/>
      <c r="CW38" s="73"/>
    </row>
    <row r="39" spans="1:127" ht="22.5" customHeight="1">
      <c r="A39" s="219">
        <f t="shared" si="9"/>
        <v>26</v>
      </c>
      <c r="B39" s="269">
        <f>ｼﾌﾄ原本!C30</f>
        <v>0</v>
      </c>
      <c r="C39" s="270"/>
      <c r="D39" s="296">
        <f>IF(COUNTIF($F$14:$F$30,24),VLOOKUP(24,$F$14:$CS$30,92,FALSE),0)</f>
        <v>0</v>
      </c>
      <c r="E39" s="412">
        <f>IF(COUNTIF($F$14:$F$30,24),VLOOKUP(24,$F$14:$CU$30,94,FALSE),0)</f>
        <v>0</v>
      </c>
      <c r="G39" s="320" t="s">
        <v>194</v>
      </c>
      <c r="H39" s="413">
        <f>SUMIF(CT14:CT30,"&gt;2000",CN14:CO30)</f>
        <v>0</v>
      </c>
      <c r="I39" s="413">
        <f>SUMIF(CT14:CT30,"&lt;2000",CN14:CN30)</f>
        <v>0</v>
      </c>
      <c r="J39" s="1531">
        <f>SUMIF(CV14:CV30,"&gt;1500",CP14:CQ30)</f>
        <v>0</v>
      </c>
      <c r="K39" s="1532"/>
      <c r="L39" s="1532"/>
      <c r="M39" s="1532"/>
      <c r="N39" s="1532"/>
      <c r="O39" s="1532"/>
      <c r="P39" s="1531">
        <f>J40-J39</f>
        <v>59</v>
      </c>
      <c r="Q39" s="1532"/>
      <c r="R39" s="1532"/>
      <c r="S39" s="1532"/>
      <c r="T39" s="1532"/>
      <c r="U39" s="1533"/>
      <c r="V39" s="65"/>
      <c r="W39" s="65"/>
      <c r="X39" s="1192">
        <f>CHOOSE($Z$33,'セールスアクション '!B9,'セールスアクション '!B17,'セールスアクション '!B25,'セールスアクション '!B33,'セールスアクション '!B41)</f>
        <v>0</v>
      </c>
      <c r="Y39" s="1171"/>
      <c r="Z39" s="1171"/>
      <c r="AA39" s="1171"/>
      <c r="AB39" s="1171"/>
      <c r="AC39" s="1171"/>
      <c r="AD39" s="1171"/>
      <c r="AE39" s="1171"/>
      <c r="AF39" s="1171"/>
      <c r="AG39" s="1171"/>
      <c r="AH39" s="1171"/>
      <c r="AI39" s="1171"/>
      <c r="AJ39" s="1171"/>
      <c r="AK39" s="1171"/>
      <c r="AL39" s="1171"/>
      <c r="AM39" s="1171"/>
      <c r="AN39" s="1171"/>
      <c r="AO39" s="1171"/>
      <c r="AP39" s="1171"/>
      <c r="AQ39" s="1171"/>
      <c r="AR39" s="1171"/>
      <c r="AS39" s="1171"/>
      <c r="AT39" s="1171"/>
      <c r="AU39" s="1171"/>
      <c r="AV39" s="1171"/>
      <c r="AW39" s="1172"/>
      <c r="AX39" s="1173">
        <f>CHOOSE($Z$33,'セールスアクション '!I9,'セールスアクション '!I17,'セールスアクション '!I25,'セールスアクション '!I33,'セールスアクション '!I41)</f>
        <v>0</v>
      </c>
      <c r="AY39" s="1173"/>
      <c r="AZ39" s="1173"/>
      <c r="BA39" s="1173"/>
      <c r="BB39" s="1173"/>
      <c r="BC39" s="1173"/>
      <c r="BD39" s="331"/>
      <c r="BE39" s="332"/>
      <c r="BF39" s="1170">
        <f>CHOOSE($BY$1,PMC.D!D10,PMC.D!D19,PMC.D!D28,PMC.D!D37,PMC.D!D46,PMC.D!D55)</f>
        <v>0</v>
      </c>
      <c r="BG39" s="1171"/>
      <c r="BH39" s="1171"/>
      <c r="BI39" s="1171"/>
      <c r="BJ39" s="1171"/>
      <c r="BK39" s="1171"/>
      <c r="BL39" s="1171"/>
      <c r="BM39" s="1171"/>
      <c r="BN39" s="1171"/>
      <c r="BO39" s="1171"/>
      <c r="BP39" s="1171"/>
      <c r="BQ39" s="1172"/>
      <c r="BR39" s="333"/>
      <c r="BS39" s="332"/>
      <c r="BT39" s="1170">
        <f>CHOOSE($BY$1,PMC.D!J10,PMC.D!J19,PMC.D!J28,PMC.D!J37,PMC.D!J46,PMC.D!J55)</f>
        <v>0</v>
      </c>
      <c r="BU39" s="1171"/>
      <c r="BV39" s="1171"/>
      <c r="BW39" s="1171"/>
      <c r="BX39" s="1171"/>
      <c r="BY39" s="1171"/>
      <c r="BZ39" s="1171"/>
      <c r="CA39" s="1171"/>
      <c r="CB39" s="1171"/>
      <c r="CC39" s="1171"/>
      <c r="CD39" s="1171"/>
      <c r="CE39" s="1172"/>
      <c r="CF39" s="333"/>
      <c r="CG39" s="334"/>
      <c r="CH39" s="83"/>
      <c r="CI39" s="83"/>
      <c r="CJ39" s="83"/>
      <c r="CK39" s="83"/>
      <c r="CL39" s="83"/>
      <c r="CM39" s="83"/>
      <c r="CN39" s="73"/>
      <c r="CO39" s="73"/>
      <c r="CP39" s="73"/>
      <c r="CQ39" s="73"/>
      <c r="CR39" s="73"/>
      <c r="CS39" s="73"/>
      <c r="CT39" s="73"/>
      <c r="CU39" s="73"/>
      <c r="CV39" s="73"/>
      <c r="CW39" s="73"/>
    </row>
    <row r="40" spans="1:127" ht="22.5" customHeight="1">
      <c r="A40" s="219">
        <f t="shared" si="9"/>
        <v>27</v>
      </c>
      <c r="B40" s="269">
        <f>ｼﾌﾄ原本!C31</f>
        <v>0</v>
      </c>
      <c r="C40" s="270"/>
      <c r="D40" s="296">
        <f>IF(COUNTIF($F$14:$F$30,25),VLOOKUP(25,$F$14:$CS$30,92,FALSE),0)</f>
        <v>0</v>
      </c>
      <c r="E40" s="412">
        <f>IF(COUNTIF($F$14:$F$30,25),VLOOKUP(25,$F$14:$CU$30,94,FALSE),0)</f>
        <v>0</v>
      </c>
      <c r="G40" s="320" t="s">
        <v>195</v>
      </c>
      <c r="H40" s="1534">
        <f>H39+I39</f>
        <v>0</v>
      </c>
      <c r="I40" s="1534"/>
      <c r="J40" s="1534">
        <f>CN11</f>
        <v>59</v>
      </c>
      <c r="K40" s="1534"/>
      <c r="L40" s="1534"/>
      <c r="M40" s="1534"/>
      <c r="N40" s="1534"/>
      <c r="O40" s="1534"/>
      <c r="P40" s="1534"/>
      <c r="Q40" s="1534"/>
      <c r="R40" s="1534"/>
      <c r="S40" s="1534"/>
      <c r="T40" s="1534"/>
      <c r="U40" s="1534"/>
      <c r="X40" s="1544" t="s">
        <v>196</v>
      </c>
      <c r="Y40" s="1545"/>
      <c r="Z40" s="1545"/>
      <c r="AA40" s="1545"/>
      <c r="AB40" s="1545"/>
      <c r="AC40" s="1545"/>
      <c r="AD40" s="335"/>
      <c r="AE40" s="335"/>
      <c r="AF40" s="335"/>
      <c r="AG40" s="335"/>
      <c r="AH40" s="335"/>
      <c r="AI40" s="335"/>
      <c r="AJ40" s="335"/>
      <c r="AK40" s="335"/>
      <c r="AL40" s="335"/>
      <c r="AM40" s="335"/>
      <c r="AN40" s="335"/>
      <c r="AO40" s="335"/>
      <c r="AP40" s="335"/>
      <c r="AQ40" s="335"/>
      <c r="AR40" s="335"/>
      <c r="AS40" s="335"/>
      <c r="AT40" s="335"/>
      <c r="AU40" s="335"/>
      <c r="AV40" s="335"/>
      <c r="AW40" s="335"/>
      <c r="AX40" s="335"/>
      <c r="AY40" s="335"/>
      <c r="AZ40" s="335"/>
      <c r="BA40" s="335"/>
      <c r="BB40" s="335"/>
      <c r="BC40" s="335"/>
      <c r="BD40" s="335"/>
      <c r="BE40" s="335"/>
      <c r="BF40" s="335"/>
      <c r="BG40" s="335"/>
      <c r="BH40" s="335"/>
      <c r="BI40" s="335"/>
      <c r="BJ40" s="335"/>
      <c r="BK40" s="335"/>
      <c r="BL40" s="335"/>
      <c r="BM40" s="335"/>
      <c r="BN40" s="335"/>
      <c r="BO40" s="335"/>
      <c r="BP40" s="335"/>
      <c r="BQ40" s="335"/>
      <c r="BR40" s="335"/>
      <c r="BS40" s="335"/>
      <c r="BT40" s="335"/>
      <c r="BU40" s="335"/>
      <c r="BV40" s="335"/>
      <c r="BW40" s="335"/>
      <c r="BX40" s="335"/>
      <c r="BY40" s="335"/>
      <c r="BZ40" s="335"/>
      <c r="CA40" s="335"/>
      <c r="CB40" s="336"/>
      <c r="CC40" s="336"/>
      <c r="CD40" s="336"/>
      <c r="CE40" s="336"/>
      <c r="CF40" s="336"/>
      <c r="CG40" s="337"/>
      <c r="CH40" s="73"/>
      <c r="CI40" s="73"/>
      <c r="CJ40" s="73"/>
      <c r="CK40" s="73"/>
      <c r="CL40" s="73"/>
      <c r="CM40" s="73"/>
      <c r="CN40" s="73"/>
      <c r="CO40" s="73"/>
      <c r="CP40" s="73"/>
      <c r="CQ40" s="73"/>
      <c r="CR40" s="73"/>
      <c r="CS40" s="73"/>
      <c r="CT40" s="73"/>
      <c r="CU40" s="73"/>
      <c r="CV40" s="73"/>
      <c r="CW40" s="73"/>
    </row>
    <row r="41" spans="1:127" ht="22.5" customHeight="1">
      <c r="A41" s="219">
        <f t="shared" si="9"/>
        <v>28</v>
      </c>
      <c r="B41" s="269" t="str">
        <f>ｼﾌﾄ原本!C32</f>
        <v>A.M（本部）</v>
      </c>
      <c r="C41" s="270"/>
      <c r="D41" s="296">
        <f>IF(COUNTIF($F$14:$F$30,26),VLOOKUP(26,$F$14:$CS$30,92,FALSE),0)</f>
        <v>0</v>
      </c>
      <c r="E41" s="412">
        <f>IF(COUNTIF($F$14:$F$30,26),VLOOKUP(26,$F$14:$CU$30,94,FALSE),0)</f>
        <v>0</v>
      </c>
      <c r="G41" s="320" t="s">
        <v>197</v>
      </c>
      <c r="H41" s="1169">
        <f>SUMIF(CT14:CT30,"&lt;2000",CS14:CS30)</f>
        <v>0</v>
      </c>
      <c r="I41" s="1169"/>
      <c r="J41" s="1169">
        <f>P39*ﾃﾞｰﾀ入力!A8</f>
        <v>74340</v>
      </c>
      <c r="K41" s="1169"/>
      <c r="L41" s="1169"/>
      <c r="M41" s="1169"/>
      <c r="N41" s="1169"/>
      <c r="O41" s="1169"/>
      <c r="P41" s="1169"/>
      <c r="Q41" s="1169"/>
      <c r="R41" s="1169"/>
      <c r="S41" s="1169"/>
      <c r="T41" s="1169"/>
      <c r="U41" s="1169"/>
      <c r="X41" s="338"/>
      <c r="Y41" s="339"/>
      <c r="Z41" s="339"/>
      <c r="AA41" s="339"/>
      <c r="AB41" s="339"/>
      <c r="AC41" s="339"/>
      <c r="AD41" s="339"/>
      <c r="AE41" s="339"/>
      <c r="AF41" s="339"/>
      <c r="AG41" s="339"/>
      <c r="AH41" s="339"/>
      <c r="AI41" s="339"/>
      <c r="AJ41" s="339"/>
      <c r="AK41" s="339"/>
      <c r="AL41" s="339"/>
      <c r="AM41" s="339"/>
      <c r="AN41" s="339"/>
      <c r="AO41" s="339"/>
      <c r="AP41" s="339"/>
      <c r="AQ41" s="339"/>
      <c r="AR41" s="339"/>
      <c r="AS41" s="339"/>
      <c r="AT41" s="339"/>
      <c r="AU41" s="339"/>
      <c r="AV41" s="339"/>
      <c r="AW41" s="339"/>
      <c r="AX41" s="339"/>
      <c r="AY41" s="339"/>
      <c r="AZ41" s="339"/>
      <c r="BA41" s="339"/>
      <c r="BB41" s="339"/>
      <c r="BC41" s="339"/>
      <c r="BD41" s="339"/>
      <c r="BE41" s="339"/>
      <c r="BF41" s="339"/>
      <c r="BG41" s="339"/>
      <c r="BH41" s="339"/>
      <c r="BI41" s="339"/>
      <c r="BJ41" s="339"/>
      <c r="BK41" s="339"/>
      <c r="BL41" s="339"/>
      <c r="BM41" s="339"/>
      <c r="BN41" s="339"/>
      <c r="BO41" s="339"/>
      <c r="BP41" s="339"/>
      <c r="BQ41" s="339"/>
      <c r="BR41" s="339"/>
      <c r="BS41" s="339"/>
      <c r="BT41" s="339"/>
      <c r="BU41" s="339"/>
      <c r="BV41" s="339"/>
      <c r="BW41" s="339"/>
      <c r="BX41" s="339"/>
      <c r="BY41" s="339"/>
      <c r="BZ41" s="339"/>
      <c r="CA41" s="339"/>
      <c r="CB41" s="83"/>
      <c r="CC41" s="83"/>
      <c r="CD41" s="83"/>
      <c r="CE41" s="83"/>
      <c r="CF41" s="83"/>
      <c r="CG41" s="340"/>
      <c r="CH41" s="73"/>
      <c r="CI41" s="73"/>
      <c r="CJ41" s="73"/>
      <c r="CK41" s="73"/>
      <c r="CL41" s="172"/>
      <c r="CN41" s="64"/>
      <c r="CP41" s="69"/>
      <c r="CQ41" s="69"/>
      <c r="CS41" s="64"/>
      <c r="CT41" s="64"/>
      <c r="CV41" s="73"/>
      <c r="CW41" s="73"/>
    </row>
    <row r="42" spans="1:127" ht="22.5" customHeight="1">
      <c r="A42" s="219">
        <f t="shared" si="9"/>
        <v>29</v>
      </c>
      <c r="B42" s="269" t="str">
        <f>ｼﾌﾄ原本!C33</f>
        <v>S.I（本部</v>
      </c>
      <c r="C42" s="270"/>
      <c r="D42" s="296">
        <f>IF(COUNTIF($F$14:$F$30,27),VLOOKUP(27,$F$14:$CS$30,92,FALSE),0)</f>
        <v>0</v>
      </c>
      <c r="E42" s="412">
        <f>IF(COUNTIF($F$14:$F$30,27),VLOOKUP(27,$F$14:$CU$30,94,FALSE),0)</f>
        <v>0</v>
      </c>
      <c r="G42" s="320" t="s">
        <v>198</v>
      </c>
      <c r="H42" s="1543">
        <f>H41/H35</f>
        <v>0</v>
      </c>
      <c r="I42" s="1543"/>
      <c r="J42" s="1187">
        <f>J41/H35</f>
        <v>0.18584999999999999</v>
      </c>
      <c r="K42" s="1187"/>
      <c r="L42" s="1187"/>
      <c r="M42" s="1187"/>
      <c r="N42" s="1187"/>
      <c r="O42" s="1187"/>
      <c r="P42" s="1187"/>
      <c r="Q42" s="1187"/>
      <c r="R42" s="1187"/>
      <c r="S42" s="1187"/>
      <c r="T42" s="1187"/>
      <c r="U42" s="1187"/>
      <c r="X42" s="341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83"/>
      <c r="BG42" s="83"/>
      <c r="BH42" s="83"/>
      <c r="BI42" s="83"/>
      <c r="BJ42" s="83"/>
      <c r="BK42" s="83"/>
      <c r="BL42" s="83"/>
      <c r="BM42" s="83"/>
      <c r="BN42" s="83"/>
      <c r="BO42" s="83"/>
      <c r="BP42" s="83"/>
      <c r="BQ42" s="83"/>
      <c r="BR42" s="83"/>
      <c r="BS42" s="83"/>
      <c r="BT42" s="83"/>
      <c r="BU42" s="83"/>
      <c r="BV42" s="83"/>
      <c r="BW42" s="83"/>
      <c r="BX42" s="83"/>
      <c r="BY42" s="83"/>
      <c r="BZ42" s="83"/>
      <c r="CA42" s="83"/>
      <c r="CB42" s="83"/>
      <c r="CC42" s="83"/>
      <c r="CD42" s="83"/>
      <c r="CE42" s="83"/>
      <c r="CF42" s="83"/>
      <c r="CG42" s="340"/>
      <c r="CL42" s="172"/>
      <c r="CN42" s="64"/>
      <c r="CP42" s="69"/>
      <c r="CQ42" s="69"/>
      <c r="CS42" s="64"/>
      <c r="CT42" s="64"/>
      <c r="CV42" s="73"/>
      <c r="CW42" s="73"/>
    </row>
    <row r="43" spans="1:127" ht="22.5" customHeight="1">
      <c r="A43" s="219">
        <f t="shared" si="9"/>
        <v>30</v>
      </c>
      <c r="B43" s="269" t="str">
        <f>ｼﾌﾄ原本!C34</f>
        <v>不足①</v>
      </c>
      <c r="C43" s="270"/>
      <c r="D43" s="296">
        <f>IF(COUNTIF($F$14:$F$30,28),VLOOKUP(28,$F$14:$CS$30,92,FALSE),0)</f>
        <v>0</v>
      </c>
      <c r="E43" s="412">
        <f>IF(COUNTIF($F$14:$F$30,28),VLOOKUP(28,$F$14:$CU$30,94,FALSE),0)</f>
        <v>0</v>
      </c>
      <c r="G43" s="342"/>
      <c r="H43" s="1143"/>
      <c r="I43" s="1143"/>
      <c r="J43" s="1143"/>
      <c r="K43" s="1143"/>
      <c r="L43" s="1143"/>
      <c r="M43" s="1143"/>
      <c r="N43" s="1143"/>
      <c r="O43" s="1143"/>
      <c r="P43" s="1143"/>
      <c r="Q43" s="1143"/>
      <c r="R43" s="1143"/>
      <c r="S43" s="1143"/>
      <c r="T43" s="1143"/>
      <c r="U43" s="1143"/>
      <c r="X43" s="341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83"/>
      <c r="BG43" s="83"/>
      <c r="BH43" s="83"/>
      <c r="BI43" s="83"/>
      <c r="BJ43" s="83"/>
      <c r="BK43" s="83"/>
      <c r="BL43" s="83"/>
      <c r="BM43" s="83"/>
      <c r="BN43" s="83"/>
      <c r="BO43" s="83"/>
      <c r="BP43" s="83"/>
      <c r="BQ43" s="83"/>
      <c r="BR43" s="83"/>
      <c r="BS43" s="83"/>
      <c r="BT43" s="83"/>
      <c r="BU43" s="83"/>
      <c r="BV43" s="83"/>
      <c r="BW43" s="83"/>
      <c r="BX43" s="83"/>
      <c r="BY43" s="83"/>
      <c r="BZ43" s="83"/>
      <c r="CA43" s="83"/>
      <c r="CB43" s="83"/>
      <c r="CC43" s="83"/>
      <c r="CD43" s="83"/>
      <c r="CE43" s="83"/>
      <c r="CF43" s="83"/>
      <c r="CG43" s="340"/>
    </row>
    <row r="44" spans="1:127" ht="22.5" customHeight="1">
      <c r="A44" s="219">
        <f t="shared" si="9"/>
        <v>31</v>
      </c>
      <c r="B44" s="269">
        <f>ｼﾌﾄ原本!C35</f>
        <v>0</v>
      </c>
      <c r="C44" s="270"/>
      <c r="D44" s="296">
        <f>IF(COUNTIF($F$14:$F$30,29),VLOOKUP(29,$F$14:$CS$30,92,FALSE),0)</f>
        <v>0</v>
      </c>
      <c r="E44" s="412">
        <f>IF(COUNTIF($F$14:$F$30,29),VLOOKUP(29,$F$14:$CU$30,94,FALSE),0)</f>
        <v>0</v>
      </c>
      <c r="G44" s="342"/>
      <c r="H44" s="343"/>
      <c r="I44" s="343"/>
      <c r="J44" s="1143"/>
      <c r="K44" s="1143"/>
      <c r="L44" s="1143"/>
      <c r="M44" s="1143"/>
      <c r="N44" s="1143"/>
      <c r="O44" s="1143"/>
      <c r="P44" s="1143"/>
      <c r="Q44" s="1143"/>
      <c r="R44" s="1143"/>
      <c r="S44" s="1143"/>
      <c r="T44" s="1143"/>
      <c r="U44" s="1143"/>
      <c r="X44" s="341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3"/>
      <c r="BP44" s="83"/>
      <c r="BQ44" s="83"/>
      <c r="BR44" s="83"/>
      <c r="BS44" s="83"/>
      <c r="BT44" s="83"/>
      <c r="BU44" s="83"/>
      <c r="BV44" s="83"/>
      <c r="BW44" s="83"/>
      <c r="BX44" s="83"/>
      <c r="BY44" s="83"/>
      <c r="BZ44" s="83"/>
      <c r="CA44" s="83"/>
      <c r="CB44" s="83"/>
      <c r="CC44" s="83"/>
      <c r="CD44" s="83"/>
      <c r="CE44" s="83"/>
      <c r="CF44" s="83"/>
      <c r="CG44" s="340"/>
    </row>
    <row r="45" spans="1:127" ht="22.5" customHeight="1" thickBot="1">
      <c r="A45" s="219">
        <f t="shared" si="9"/>
        <v>32</v>
      </c>
      <c r="B45" s="269">
        <f>ｼﾌﾄ原本!C36</f>
        <v>0</v>
      </c>
      <c r="C45" s="270"/>
      <c r="D45" s="296">
        <f>IF(COUNTIF($F$14:$F$30,30),VLOOKUP(30,$F$14:$CS$30,92,FALSE),0)</f>
        <v>0</v>
      </c>
      <c r="E45" s="412">
        <f>IF(COUNTIF($F$14:$F$30,30),VLOOKUP(30,$F$14:$CU$30,94,FALSE),0)</f>
        <v>0</v>
      </c>
      <c r="G45" s="342"/>
      <c r="H45" s="343"/>
      <c r="I45" s="343"/>
      <c r="J45" s="1143"/>
      <c r="K45" s="1143"/>
      <c r="L45" s="1143"/>
      <c r="M45" s="1143"/>
      <c r="N45" s="1143"/>
      <c r="O45" s="1143"/>
      <c r="P45" s="1143"/>
      <c r="Q45" s="1143"/>
      <c r="R45" s="1143"/>
      <c r="S45" s="1143"/>
      <c r="T45" s="1143"/>
      <c r="U45" s="1143"/>
      <c r="X45" s="344"/>
      <c r="Y45" s="345"/>
      <c r="Z45" s="345"/>
      <c r="AA45" s="345"/>
      <c r="AB45" s="345"/>
      <c r="AC45" s="345"/>
      <c r="AD45" s="345"/>
      <c r="AE45" s="345"/>
      <c r="AF45" s="345"/>
      <c r="AG45" s="345"/>
      <c r="AH45" s="345"/>
      <c r="AI45" s="345"/>
      <c r="AJ45" s="345"/>
      <c r="AK45" s="345"/>
      <c r="AL45" s="345"/>
      <c r="AM45" s="345"/>
      <c r="AN45" s="345"/>
      <c r="AO45" s="345"/>
      <c r="AP45" s="345"/>
      <c r="AQ45" s="345"/>
      <c r="AR45" s="345"/>
      <c r="AS45" s="345"/>
      <c r="AT45" s="345"/>
      <c r="AU45" s="345"/>
      <c r="AV45" s="345"/>
      <c r="AW45" s="345"/>
      <c r="AX45" s="345"/>
      <c r="AY45" s="345"/>
      <c r="AZ45" s="345"/>
      <c r="BA45" s="345"/>
      <c r="BB45" s="345"/>
      <c r="BC45" s="345"/>
      <c r="BD45" s="345"/>
      <c r="BE45" s="345"/>
      <c r="BF45" s="345"/>
      <c r="BG45" s="345"/>
      <c r="BH45" s="345"/>
      <c r="BI45" s="345"/>
      <c r="BJ45" s="345"/>
      <c r="BK45" s="345"/>
      <c r="BL45" s="345"/>
      <c r="BM45" s="345"/>
      <c r="BN45" s="345"/>
      <c r="BO45" s="345"/>
      <c r="BP45" s="345"/>
      <c r="BQ45" s="345"/>
      <c r="BR45" s="345"/>
      <c r="BS45" s="345"/>
      <c r="BT45" s="345"/>
      <c r="BU45" s="345"/>
      <c r="BV45" s="345"/>
      <c r="BW45" s="345"/>
      <c r="BX45" s="345"/>
      <c r="BY45" s="345"/>
      <c r="BZ45" s="345"/>
      <c r="CA45" s="345"/>
      <c r="CB45" s="345"/>
      <c r="CC45" s="345"/>
      <c r="CD45" s="345"/>
      <c r="CE45" s="345"/>
      <c r="CF45" s="345"/>
      <c r="CG45" s="346"/>
    </row>
    <row r="46" spans="1:127" ht="22.5" customHeight="1" thickBot="1">
      <c r="A46" s="219">
        <f t="shared" si="9"/>
        <v>33</v>
      </c>
      <c r="B46" s="445">
        <f>ｼﾌﾄ原本!C37</f>
        <v>0</v>
      </c>
      <c r="C46" s="270"/>
      <c r="D46" s="296">
        <f>IF(COUNTIF($F$14:$F$30,31),VLOOKUP(31,$F$14:$CS$30,92,FALSE),0)</f>
        <v>0</v>
      </c>
      <c r="E46" s="412">
        <f>IF(COUNTIF($F$14:$F$30,31),VLOOKUP(31,$F$14:$CU$30,94,FALSE),0)</f>
        <v>0</v>
      </c>
      <c r="G46" s="342"/>
      <c r="H46" s="343"/>
      <c r="I46" s="343"/>
      <c r="J46" s="1143"/>
      <c r="K46" s="1143"/>
      <c r="L46" s="1143"/>
      <c r="M46" s="1143"/>
      <c r="N46" s="1143"/>
      <c r="O46" s="1143"/>
      <c r="P46" s="1143"/>
      <c r="Q46" s="1143"/>
      <c r="R46" s="1143"/>
      <c r="S46" s="1143"/>
      <c r="T46" s="1143"/>
      <c r="U46" s="1143"/>
      <c r="X46" s="1147"/>
      <c r="Y46" s="1147"/>
      <c r="Z46" s="1147"/>
      <c r="CC46" s="347"/>
      <c r="CD46" s="347"/>
    </row>
    <row r="47" spans="1:127" ht="20.25" customHeight="1">
      <c r="G47" s="320" t="s">
        <v>199</v>
      </c>
      <c r="H47" s="1169" t="e">
        <f>H41/I39</f>
        <v>#DIV/0!</v>
      </c>
      <c r="I47" s="1169"/>
      <c r="J47" s="1169">
        <f>ﾃﾞｰﾀ入力!A8</f>
        <v>1260</v>
      </c>
      <c r="K47" s="1169"/>
      <c r="L47" s="1169"/>
      <c r="M47" s="1169"/>
      <c r="N47" s="1169"/>
      <c r="O47" s="1169"/>
      <c r="P47" s="1169"/>
      <c r="Q47" s="1169"/>
      <c r="R47" s="1169"/>
      <c r="S47" s="1169"/>
      <c r="T47" s="1169"/>
      <c r="U47" s="1169"/>
      <c r="X47" s="1198"/>
      <c r="Y47" s="1198"/>
      <c r="Z47" s="1198"/>
      <c r="CC47" s="347"/>
      <c r="CD47" s="347"/>
      <c r="DM47" s="64"/>
      <c r="DN47" s="221"/>
      <c r="DO47" s="64"/>
      <c r="DP47" s="64"/>
      <c r="DQ47" s="64"/>
      <c r="DR47" s="69"/>
      <c r="DS47" s="69"/>
      <c r="DT47" s="69"/>
      <c r="DU47" s="64"/>
      <c r="DV47" s="64"/>
      <c r="DW47" s="64"/>
    </row>
    <row r="48" spans="1:127" ht="20.25" customHeight="1">
      <c r="G48" s="320" t="s">
        <v>82</v>
      </c>
      <c r="H48" s="1169">
        <f>CU31</f>
        <v>0</v>
      </c>
      <c r="I48" s="1169"/>
      <c r="J48" s="1199"/>
      <c r="K48" s="1199"/>
      <c r="L48" s="1199"/>
      <c r="M48" s="1199"/>
      <c r="N48" s="1199"/>
      <c r="O48" s="1199"/>
      <c r="P48" s="1199"/>
      <c r="Q48" s="1199"/>
      <c r="R48" s="1199"/>
      <c r="S48" s="1199"/>
      <c r="T48" s="1199"/>
      <c r="U48" s="1199"/>
      <c r="X48" s="1147"/>
      <c r="Y48" s="1147"/>
      <c r="Z48" s="1147"/>
    </row>
    <row r="49" spans="9:23" ht="20.25" customHeight="1">
      <c r="J49" s="348"/>
      <c r="K49" s="349"/>
    </row>
    <row r="50" spans="9:23" ht="20.25" customHeight="1">
      <c r="I50" s="64"/>
      <c r="V50" s="350"/>
      <c r="W50" s="350"/>
    </row>
    <row r="51" spans="9:23" ht="20.25" customHeight="1">
      <c r="I51" s="64"/>
      <c r="J51" s="64"/>
      <c r="K51" s="64"/>
      <c r="L51" s="64"/>
      <c r="M51" s="64"/>
      <c r="N51" s="64"/>
      <c r="O51" s="64"/>
      <c r="P51" s="64"/>
      <c r="Q51" s="64"/>
    </row>
    <row r="52" spans="9:23" ht="20.25" customHeight="1">
      <c r="J52" s="64"/>
      <c r="K52" s="64"/>
      <c r="L52" s="64"/>
      <c r="M52" s="64"/>
      <c r="N52" s="64"/>
      <c r="O52" s="64"/>
      <c r="P52" s="64"/>
      <c r="Q52" s="64"/>
    </row>
    <row r="53" spans="9:23" ht="20.25" customHeight="1">
      <c r="J53" s="64"/>
      <c r="K53" s="64"/>
      <c r="L53" s="64"/>
      <c r="M53" s="64"/>
      <c r="N53" s="64"/>
      <c r="O53" s="64"/>
      <c r="P53" s="64"/>
      <c r="Q53" s="64"/>
    </row>
    <row r="55" spans="9:23" ht="20.25" customHeight="1">
      <c r="J55" s="1147"/>
      <c r="K55" s="1147"/>
      <c r="L55" s="1147"/>
      <c r="M55" s="1147"/>
      <c r="N55" s="1147"/>
      <c r="O55" s="1147"/>
      <c r="P55" s="1147"/>
      <c r="Q55" s="350"/>
      <c r="R55" s="350"/>
      <c r="S55" s="350"/>
      <c r="T55" s="350"/>
      <c r="U55" s="350"/>
    </row>
    <row r="56" spans="9:23" ht="20.25" customHeight="1">
      <c r="J56" s="1147"/>
      <c r="K56" s="1147"/>
      <c r="L56" s="1147"/>
      <c r="M56" s="1147"/>
      <c r="N56" s="1147"/>
      <c r="O56" s="1147"/>
      <c r="P56" s="1147"/>
      <c r="Q56" s="64"/>
    </row>
  </sheetData>
  <sheetProtection formatCells="0"/>
  <mergeCells count="346">
    <mergeCell ref="BY1:CC1"/>
    <mergeCell ref="BR1:BX1"/>
    <mergeCell ref="CN21:CO21"/>
    <mergeCell ref="CN25:CO25"/>
    <mergeCell ref="BR6:BU6"/>
    <mergeCell ref="BV6:BY6"/>
    <mergeCell ref="CN20:CO20"/>
    <mergeCell ref="CL14:CM14"/>
    <mergeCell ref="CN14:CO14"/>
    <mergeCell ref="CN16:CO16"/>
    <mergeCell ref="CL17:CM17"/>
    <mergeCell ref="CL15:CM15"/>
    <mergeCell ref="CL16:CM16"/>
    <mergeCell ref="CN15:CO15"/>
    <mergeCell ref="CL24:CM24"/>
    <mergeCell ref="CL25:CM25"/>
    <mergeCell ref="BZ7:CC7"/>
    <mergeCell ref="BZ8:CC8"/>
    <mergeCell ref="CL2:CM2"/>
    <mergeCell ref="CL3:CM3"/>
    <mergeCell ref="BZ3:CC3"/>
    <mergeCell ref="BZ6:CC6"/>
    <mergeCell ref="CD6:CG6"/>
    <mergeCell ref="CL4:CM4"/>
    <mergeCell ref="CN29:CO29"/>
    <mergeCell ref="H48:I48"/>
    <mergeCell ref="CN27:CO27"/>
    <mergeCell ref="CN30:CO30"/>
    <mergeCell ref="CL30:CM30"/>
    <mergeCell ref="CL27:CM27"/>
    <mergeCell ref="CN31:CO31"/>
    <mergeCell ref="AL31:AO31"/>
    <mergeCell ref="J44:U44"/>
    <mergeCell ref="J45:U45"/>
    <mergeCell ref="BB31:BE31"/>
    <mergeCell ref="J37:U37"/>
    <mergeCell ref="H36:U36"/>
    <mergeCell ref="R31:U31"/>
    <mergeCell ref="CL29:CM29"/>
    <mergeCell ref="CD31:CG31"/>
    <mergeCell ref="CL31:CM31"/>
    <mergeCell ref="BV32:BY32"/>
    <mergeCell ref="BR31:BU31"/>
    <mergeCell ref="CH31:CK31"/>
    <mergeCell ref="BV31:BY31"/>
    <mergeCell ref="BZ31:CC31"/>
    <mergeCell ref="CH32:CK32"/>
    <mergeCell ref="X46:Z46"/>
    <mergeCell ref="AX1:BA1"/>
    <mergeCell ref="BB1:BI1"/>
    <mergeCell ref="BB6:BE6"/>
    <mergeCell ref="BJ7:BM7"/>
    <mergeCell ref="BJ6:BM6"/>
    <mergeCell ref="AX7:BA7"/>
    <mergeCell ref="BB7:BE7"/>
    <mergeCell ref="BF7:BI7"/>
    <mergeCell ref="BF4:BI4"/>
    <mergeCell ref="BJ4:BM4"/>
    <mergeCell ref="BV7:BY7"/>
    <mergeCell ref="AL8:AO8"/>
    <mergeCell ref="BR7:BU7"/>
    <mergeCell ref="BF8:BI8"/>
    <mergeCell ref="CL22:CM22"/>
    <mergeCell ref="CL21:CM21"/>
    <mergeCell ref="CL7:CM7"/>
    <mergeCell ref="CL20:CM20"/>
    <mergeCell ref="CL9:CM9"/>
    <mergeCell ref="CH9:CK9"/>
    <mergeCell ref="CD9:CG9"/>
    <mergeCell ref="CL8:CM8"/>
    <mergeCell ref="AL10:AO10"/>
    <mergeCell ref="AP7:AS7"/>
    <mergeCell ref="AT7:AW7"/>
    <mergeCell ref="BV10:BY10"/>
    <mergeCell ref="BJ8:BM8"/>
    <mergeCell ref="BB8:BE8"/>
    <mergeCell ref="AP8:AS8"/>
    <mergeCell ref="CD8:CG8"/>
    <mergeCell ref="BJ10:BM10"/>
    <mergeCell ref="CH10:CK10"/>
    <mergeCell ref="BR10:BU10"/>
    <mergeCell ref="CD10:CG10"/>
    <mergeCell ref="X40:AC40"/>
    <mergeCell ref="BT34:CG34"/>
    <mergeCell ref="H35:U35"/>
    <mergeCell ref="BT35:CE35"/>
    <mergeCell ref="BF39:BQ39"/>
    <mergeCell ref="BF36:BQ36"/>
    <mergeCell ref="BT36:CE36"/>
    <mergeCell ref="BT37:CE37"/>
    <mergeCell ref="BF35:BQ35"/>
    <mergeCell ref="BF37:BQ37"/>
    <mergeCell ref="BF38:BQ38"/>
    <mergeCell ref="BT38:CE38"/>
    <mergeCell ref="BT39:CE39"/>
    <mergeCell ref="H47:I47"/>
    <mergeCell ref="H42:I42"/>
    <mergeCell ref="J42:U42"/>
    <mergeCell ref="J41:U41"/>
    <mergeCell ref="H37:I37"/>
    <mergeCell ref="H43:I43"/>
    <mergeCell ref="J43:U43"/>
    <mergeCell ref="J39:O39"/>
    <mergeCell ref="H38:I38"/>
    <mergeCell ref="H41:I41"/>
    <mergeCell ref="J40:U40"/>
    <mergeCell ref="J38:U38"/>
    <mergeCell ref="J46:U46"/>
    <mergeCell ref="P39:U39"/>
    <mergeCell ref="H40:I40"/>
    <mergeCell ref="J56:P56"/>
    <mergeCell ref="X48:Z48"/>
    <mergeCell ref="J55:P55"/>
    <mergeCell ref="X47:Z47"/>
    <mergeCell ref="J48:U48"/>
    <mergeCell ref="J47:U47"/>
    <mergeCell ref="CD3:CG3"/>
    <mergeCell ref="CH3:CK3"/>
    <mergeCell ref="CH5:CK5"/>
    <mergeCell ref="CD7:CG7"/>
    <mergeCell ref="V31:Y31"/>
    <mergeCell ref="AX31:BA31"/>
    <mergeCell ref="BJ31:BM31"/>
    <mergeCell ref="CH7:CK7"/>
    <mergeCell ref="CH8:CK8"/>
    <mergeCell ref="AH4:AK4"/>
    <mergeCell ref="AX32:BA32"/>
    <mergeCell ref="AH31:AK31"/>
    <mergeCell ref="AP31:AS31"/>
    <mergeCell ref="AT31:AW31"/>
    <mergeCell ref="Z31:AC31"/>
    <mergeCell ref="AD31:AG31"/>
    <mergeCell ref="AT32:AW32"/>
    <mergeCell ref="BB32:BE32"/>
    <mergeCell ref="BN3:BQ3"/>
    <mergeCell ref="BR3:BU3"/>
    <mergeCell ref="BV3:BY3"/>
    <mergeCell ref="AP4:AS4"/>
    <mergeCell ref="BN4:BQ4"/>
    <mergeCell ref="BF6:BI6"/>
    <mergeCell ref="BF3:BI3"/>
    <mergeCell ref="AX3:BA3"/>
    <mergeCell ref="BB3:BE3"/>
    <mergeCell ref="AX4:BA4"/>
    <mergeCell ref="BB4:BE4"/>
    <mergeCell ref="BJ3:BM3"/>
    <mergeCell ref="BV4:BY4"/>
    <mergeCell ref="AT6:AW6"/>
    <mergeCell ref="AP6:AS6"/>
    <mergeCell ref="AP1:AS1"/>
    <mergeCell ref="AD4:AG4"/>
    <mergeCell ref="AT4:AW4"/>
    <mergeCell ref="AH1:AK1"/>
    <mergeCell ref="AA1:AG1"/>
    <mergeCell ref="AT3:AW3"/>
    <mergeCell ref="AD3:AG3"/>
    <mergeCell ref="AH3:AK3"/>
    <mergeCell ref="AL3:AO3"/>
    <mergeCell ref="AP3:AS3"/>
    <mergeCell ref="AL4:AO4"/>
    <mergeCell ref="AL1:AO1"/>
    <mergeCell ref="Z4:AC4"/>
    <mergeCell ref="AD5:AG5"/>
    <mergeCell ref="AH5:AK5"/>
    <mergeCell ref="AL5:AO5"/>
    <mergeCell ref="G5:H6"/>
    <mergeCell ref="G3:H4"/>
    <mergeCell ref="G10:H10"/>
    <mergeCell ref="R6:U6"/>
    <mergeCell ref="G7:H7"/>
    <mergeCell ref="N6:Q6"/>
    <mergeCell ref="R7:U7"/>
    <mergeCell ref="G8:H8"/>
    <mergeCell ref="N8:Q8"/>
    <mergeCell ref="R8:U8"/>
    <mergeCell ref="N10:Q10"/>
    <mergeCell ref="R10:U10"/>
    <mergeCell ref="N7:Q7"/>
    <mergeCell ref="AD6:AG6"/>
    <mergeCell ref="AH6:AK6"/>
    <mergeCell ref="AL6:AO6"/>
    <mergeCell ref="V8:Y8"/>
    <mergeCell ref="AD8:AG8"/>
    <mergeCell ref="Z8:AC8"/>
    <mergeCell ref="AH7:AK7"/>
    <mergeCell ref="AL7:AO7"/>
    <mergeCell ref="I1:S1"/>
    <mergeCell ref="T1:W1"/>
    <mergeCell ref="V7:Y7"/>
    <mergeCell ref="Z6:AC6"/>
    <mergeCell ref="N5:Q5"/>
    <mergeCell ref="N4:Q4"/>
    <mergeCell ref="N3:Q3"/>
    <mergeCell ref="R3:U3"/>
    <mergeCell ref="V3:Y3"/>
    <mergeCell ref="Z3:AC3"/>
    <mergeCell ref="V6:Y6"/>
    <mergeCell ref="R4:U4"/>
    <mergeCell ref="V4:Y4"/>
    <mergeCell ref="R5:U5"/>
    <mergeCell ref="V5:Y5"/>
    <mergeCell ref="J3:M3"/>
    <mergeCell ref="J4:M4"/>
    <mergeCell ref="J5:M5"/>
    <mergeCell ref="J6:M6"/>
    <mergeCell ref="Z5:AC5"/>
    <mergeCell ref="Z7:AC7"/>
    <mergeCell ref="H32:I32"/>
    <mergeCell ref="N31:Q31"/>
    <mergeCell ref="Z11:AC11"/>
    <mergeCell ref="N11:Q11"/>
    <mergeCell ref="R11:U11"/>
    <mergeCell ref="AP9:AS9"/>
    <mergeCell ref="AT9:AW9"/>
    <mergeCell ref="AX9:BA9"/>
    <mergeCell ref="AP32:AS32"/>
    <mergeCell ref="AX11:BA11"/>
    <mergeCell ref="AP11:AS11"/>
    <mergeCell ref="AP10:AS10"/>
    <mergeCell ref="AT10:AW10"/>
    <mergeCell ref="R9:U9"/>
    <mergeCell ref="V10:Y10"/>
    <mergeCell ref="V9:Y9"/>
    <mergeCell ref="H12:I12"/>
    <mergeCell ref="G9:H9"/>
    <mergeCell ref="N9:Q9"/>
    <mergeCell ref="AH10:AK10"/>
    <mergeCell ref="AD11:AG11"/>
    <mergeCell ref="J11:M11"/>
    <mergeCell ref="J32:M32"/>
    <mergeCell ref="R32:U32"/>
    <mergeCell ref="CL6:CM6"/>
    <mergeCell ref="CD5:CG5"/>
    <mergeCell ref="CL5:CM5"/>
    <mergeCell ref="H34:I34"/>
    <mergeCell ref="J34:U34"/>
    <mergeCell ref="V11:Y11"/>
    <mergeCell ref="N32:Q32"/>
    <mergeCell ref="AT11:AW11"/>
    <mergeCell ref="X34:BE34"/>
    <mergeCell ref="BB11:BE11"/>
    <mergeCell ref="CD32:CG32"/>
    <mergeCell ref="BR32:BU32"/>
    <mergeCell ref="Z33:AC33"/>
    <mergeCell ref="AD33:AG33"/>
    <mergeCell ref="Z32:AC32"/>
    <mergeCell ref="AD32:AG32"/>
    <mergeCell ref="AH32:AK32"/>
    <mergeCell ref="AL32:AO32"/>
    <mergeCell ref="BZ32:CC32"/>
    <mergeCell ref="BN32:BQ32"/>
    <mergeCell ref="G11:H11"/>
    <mergeCell ref="J33:M33"/>
    <mergeCell ref="N33:Q33"/>
    <mergeCell ref="BN8:BQ8"/>
    <mergeCell ref="BZ4:CC4"/>
    <mergeCell ref="CD4:CG4"/>
    <mergeCell ref="CH4:CK4"/>
    <mergeCell ref="AX6:BA6"/>
    <mergeCell ref="AX5:BA5"/>
    <mergeCell ref="BB5:BE5"/>
    <mergeCell ref="BR4:BU4"/>
    <mergeCell ref="BN6:BQ6"/>
    <mergeCell ref="BV5:BY5"/>
    <mergeCell ref="BF5:BI5"/>
    <mergeCell ref="BJ5:BM5"/>
    <mergeCell ref="BN5:BQ5"/>
    <mergeCell ref="BR5:BU5"/>
    <mergeCell ref="BZ5:CC5"/>
    <mergeCell ref="CH6:CK6"/>
    <mergeCell ref="BV8:BY8"/>
    <mergeCell ref="BR8:BU8"/>
    <mergeCell ref="AP5:AS5"/>
    <mergeCell ref="AT8:AW8"/>
    <mergeCell ref="AX8:BA8"/>
    <mergeCell ref="AT5:AW5"/>
    <mergeCell ref="CN13:CO13"/>
    <mergeCell ref="CL13:CM13"/>
    <mergeCell ref="CN11:CO11"/>
    <mergeCell ref="CH11:CK11"/>
    <mergeCell ref="CL11:CM11"/>
    <mergeCell ref="BJ11:BM11"/>
    <mergeCell ref="BN11:BQ11"/>
    <mergeCell ref="BR11:BU11"/>
    <mergeCell ref="BB9:BE9"/>
    <mergeCell ref="BN9:BQ9"/>
    <mergeCell ref="CL10:CM10"/>
    <mergeCell ref="CD11:CG11"/>
    <mergeCell ref="BZ11:CC11"/>
    <mergeCell ref="BB10:BE10"/>
    <mergeCell ref="BZ10:CC10"/>
    <mergeCell ref="BV11:BY11"/>
    <mergeCell ref="BF11:BI11"/>
    <mergeCell ref="BV9:BY9"/>
    <mergeCell ref="CL28:CM28"/>
    <mergeCell ref="CN18:CO18"/>
    <mergeCell ref="CN19:CO19"/>
    <mergeCell ref="CN17:CO17"/>
    <mergeCell ref="CN22:CO22"/>
    <mergeCell ref="CL18:CM18"/>
    <mergeCell ref="CL19:CM19"/>
    <mergeCell ref="CL23:CM23"/>
    <mergeCell ref="CN23:CO23"/>
    <mergeCell ref="CN26:CO26"/>
    <mergeCell ref="CN24:CO24"/>
    <mergeCell ref="CL26:CM26"/>
    <mergeCell ref="CN28:CO28"/>
    <mergeCell ref="BZ9:CC9"/>
    <mergeCell ref="BR9:BU9"/>
    <mergeCell ref="BF10:BI10"/>
    <mergeCell ref="BF9:BI9"/>
    <mergeCell ref="BJ9:BM9"/>
    <mergeCell ref="AX39:BC39"/>
    <mergeCell ref="X35:AW35"/>
    <mergeCell ref="X36:AW36"/>
    <mergeCell ref="X37:AW37"/>
    <mergeCell ref="AX35:BC35"/>
    <mergeCell ref="AX36:BC36"/>
    <mergeCell ref="AX37:BC37"/>
    <mergeCell ref="AX38:BC38"/>
    <mergeCell ref="X39:AW39"/>
    <mergeCell ref="X38:AW38"/>
    <mergeCell ref="BJ32:BM32"/>
    <mergeCell ref="BF34:BS34"/>
    <mergeCell ref="BN10:BQ10"/>
    <mergeCell ref="AD9:AG9"/>
    <mergeCell ref="V32:Y32"/>
    <mergeCell ref="AD10:AG10"/>
    <mergeCell ref="Z10:AC10"/>
    <mergeCell ref="Z9:AC9"/>
    <mergeCell ref="BN7:BQ7"/>
    <mergeCell ref="BF31:BI31"/>
    <mergeCell ref="BN31:BQ31"/>
    <mergeCell ref="J31:M31"/>
    <mergeCell ref="J7:M7"/>
    <mergeCell ref="J8:M8"/>
    <mergeCell ref="J9:M9"/>
    <mergeCell ref="J10:M10"/>
    <mergeCell ref="BF32:BI32"/>
    <mergeCell ref="AH9:AK9"/>
    <mergeCell ref="AL9:AO9"/>
    <mergeCell ref="AH11:AK11"/>
    <mergeCell ref="AL11:AO11"/>
    <mergeCell ref="AD7:AG7"/>
    <mergeCell ref="AH8:AK8"/>
    <mergeCell ref="AX10:BA10"/>
  </mergeCells>
  <phoneticPr fontId="41"/>
  <conditionalFormatting sqref="J31:AK31">
    <cfRule type="cellIs" dxfId="34" priority="2" stopIfTrue="1" operator="greaterThan">
      <formula>J$11</formula>
    </cfRule>
  </conditionalFormatting>
  <conditionalFormatting sqref="J32:CK32">
    <cfRule type="cellIs" dxfId="33" priority="4" stopIfTrue="1" operator="lessThan">
      <formula>0</formula>
    </cfRule>
  </conditionalFormatting>
  <conditionalFormatting sqref="AL31:AO31">
    <cfRule type="cellIs" dxfId="32" priority="5" stopIfTrue="1" operator="greaterThan">
      <formula>$AL$11</formula>
    </cfRule>
  </conditionalFormatting>
  <conditionalFormatting sqref="AP31:AS31">
    <cfRule type="cellIs" dxfId="31" priority="6" stopIfTrue="1" operator="greaterThan">
      <formula>$AP$11</formula>
    </cfRule>
  </conditionalFormatting>
  <conditionalFormatting sqref="AT31:AW31">
    <cfRule type="cellIs" dxfId="30" priority="7" stopIfTrue="1" operator="greaterThan">
      <formula>$AT$11</formula>
    </cfRule>
  </conditionalFormatting>
  <conditionalFormatting sqref="AX1:BA1">
    <cfRule type="expression" dxfId="29" priority="1" stopIfTrue="1">
      <formula>"WEEKDAY($AX$1)=1"</formula>
    </cfRule>
  </conditionalFormatting>
  <conditionalFormatting sqref="AX31:BA31">
    <cfRule type="cellIs" dxfId="28" priority="8" stopIfTrue="1" operator="greaterThan">
      <formula>$AX$11</formula>
    </cfRule>
  </conditionalFormatting>
  <conditionalFormatting sqref="BB31:BE31">
    <cfRule type="cellIs" dxfId="27" priority="9" stopIfTrue="1" operator="greaterThan">
      <formula>$BB$11</formula>
    </cfRule>
  </conditionalFormatting>
  <conditionalFormatting sqref="BF31:BI31">
    <cfRule type="cellIs" dxfId="26" priority="10" stopIfTrue="1" operator="greaterThan">
      <formula>$BF$11</formula>
    </cfRule>
  </conditionalFormatting>
  <conditionalFormatting sqref="BJ31:BM31">
    <cfRule type="cellIs" dxfId="25" priority="11" stopIfTrue="1" operator="greaterThan">
      <formula>$BJ$11</formula>
    </cfRule>
  </conditionalFormatting>
  <conditionalFormatting sqref="BN31:BQ31">
    <cfRule type="cellIs" dxfId="24" priority="12" stopIfTrue="1" operator="greaterThan">
      <formula>$BN$11</formula>
    </cfRule>
  </conditionalFormatting>
  <conditionalFormatting sqref="BR31:BU31">
    <cfRule type="cellIs" dxfId="23" priority="13" stopIfTrue="1" operator="greaterThan">
      <formula>$BR$11</formula>
    </cfRule>
  </conditionalFormatting>
  <conditionalFormatting sqref="BV31:BY31">
    <cfRule type="cellIs" dxfId="22" priority="14" stopIfTrue="1" operator="greaterThan">
      <formula>$BV$11</formula>
    </cfRule>
  </conditionalFormatting>
  <conditionalFormatting sqref="BZ31:CC31">
    <cfRule type="cellIs" dxfId="21" priority="15" stopIfTrue="1" operator="greaterThan">
      <formula>$BZ$11</formula>
    </cfRule>
  </conditionalFormatting>
  <conditionalFormatting sqref="CD31:CG31">
    <cfRule type="cellIs" dxfId="20" priority="16" stopIfTrue="1" operator="greaterThan">
      <formula>$CD$11</formula>
    </cfRule>
  </conditionalFormatting>
  <conditionalFormatting sqref="CH31:CK31">
    <cfRule type="cellIs" dxfId="19" priority="3" stopIfTrue="1" operator="greaterThan">
      <formula>$CH$11</formula>
    </cfRule>
  </conditionalFormatting>
  <printOptions horizontalCentered="1"/>
  <pageMargins left="0.19652777777777777" right="0.19652777777777777" top="0.19652777777777777" bottom="0.19652777777777777" header="0.51180555555555562" footer="0.33958333333333335"/>
  <pageSetup paperSize="9" scale="59" orientation="landscape" useFirstPageNumber="1" errors="NA" r:id="rId1"/>
  <headerFooter alignWithMargins="0"/>
  <ignoredErrors>
    <ignoredError sqref="J14:CK30" unlockedFormula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W56"/>
  <sheetViews>
    <sheetView showZeros="0" zoomScale="66" zoomScaleNormal="66" workbookViewId="0"/>
  </sheetViews>
  <sheetFormatPr baseColWidth="10" defaultColWidth="3.83203125" defaultRowHeight="20.25" customHeight="1"/>
  <cols>
    <col min="1" max="1" width="3.5" style="64" customWidth="1"/>
    <col min="2" max="2" width="10.6640625" style="65" customWidth="1"/>
    <col min="3" max="3" width="6.83203125" style="220" hidden="1" customWidth="1"/>
    <col min="4" max="5" width="8.6640625" style="65" hidden="1" customWidth="1"/>
    <col min="6" max="6" width="8.6640625" style="64" customWidth="1"/>
    <col min="7" max="7" width="15.33203125" style="64" customWidth="1"/>
    <col min="8" max="8" width="10.6640625" style="64" customWidth="1"/>
    <col min="9" max="9" width="10.6640625" style="65" customWidth="1"/>
    <col min="10" max="17" width="1.83203125" style="65" customWidth="1"/>
    <col min="18" max="89" width="1.83203125" style="64" customWidth="1"/>
    <col min="90" max="91" width="4.33203125" style="64" customWidth="1"/>
    <col min="92" max="92" width="4.33203125" style="221" customWidth="1"/>
    <col min="93" max="93" width="4.33203125" style="64" customWidth="1"/>
    <col min="94" max="95" width="8.6640625" style="64" customWidth="1"/>
    <col min="96" max="96" width="8.6640625" style="69" customWidth="1"/>
    <col min="97" max="97" width="12.6640625" style="69" customWidth="1"/>
    <col min="98" max="98" width="7.1640625" style="69" customWidth="1"/>
    <col min="99" max="99" width="0.1640625" style="64" hidden="1" customWidth="1"/>
    <col min="100" max="101" width="3.83203125" style="64" customWidth="1"/>
    <col min="102" max="16384" width="3.83203125" style="73"/>
  </cols>
  <sheetData>
    <row r="1" spans="1:106" ht="36" customHeight="1">
      <c r="I1" s="1550" t="str">
        <f>ﾃﾞｰﾀ入力!B4</f>
        <v>新宿三丁目</v>
      </c>
      <c r="J1" s="1550"/>
      <c r="K1" s="1550"/>
      <c r="L1" s="1550"/>
      <c r="M1" s="1550"/>
      <c r="N1" s="1550"/>
      <c r="O1" s="1550"/>
      <c r="P1" s="1550"/>
      <c r="Q1" s="1550"/>
      <c r="R1" s="1550"/>
      <c r="S1" s="1550"/>
      <c r="T1" s="1551" t="s">
        <v>139</v>
      </c>
      <c r="U1" s="1551"/>
      <c r="V1" s="1551"/>
      <c r="W1" s="1551"/>
      <c r="X1" s="222"/>
      <c r="AA1" s="1546" t="s">
        <v>202</v>
      </c>
      <c r="AB1" s="1546"/>
      <c r="AC1" s="1546"/>
      <c r="AD1" s="1546"/>
      <c r="AE1" s="1546"/>
      <c r="AF1" s="1546"/>
      <c r="AG1" s="1546"/>
      <c r="AH1" s="1546"/>
      <c r="AI1" s="1546"/>
      <c r="AJ1" s="1546"/>
      <c r="AK1" s="1546"/>
      <c r="AL1" s="1546">
        <f>CHOOSE(BY1,ﾃﾞｰﾀ入力!U4,ﾃﾞｰﾀ入力!U5,ﾃﾞｰﾀ入力!U6,ﾃﾞｰﾀ入力!U7,ﾃﾞｰﾀ入力!U8,ﾃﾞｰﾀ入力!U9)</f>
        <v>0</v>
      </c>
      <c r="AM1" s="1546"/>
      <c r="AN1" s="1546"/>
      <c r="AO1" s="1546"/>
      <c r="AP1" s="1546" t="s">
        <v>148</v>
      </c>
      <c r="AQ1" s="1546"/>
      <c r="AR1" s="1546"/>
      <c r="AS1" s="1546"/>
      <c r="AT1" s="223"/>
      <c r="AU1" s="223"/>
      <c r="AV1" s="223"/>
      <c r="AW1" s="223"/>
      <c r="AX1" s="1525"/>
      <c r="AY1" s="1525"/>
      <c r="AZ1" s="1525"/>
      <c r="BA1" s="1525"/>
      <c r="BB1" s="1526"/>
      <c r="BC1" s="1526"/>
      <c r="BD1" s="1526"/>
      <c r="BE1" s="1526"/>
      <c r="BF1" s="1526"/>
      <c r="BG1" s="1526"/>
      <c r="BH1" s="1526"/>
      <c r="BI1" s="1526"/>
      <c r="BJ1" s="223"/>
      <c r="BK1" s="223"/>
      <c r="BL1" s="223"/>
      <c r="BM1" s="223"/>
      <c r="BN1" s="223"/>
      <c r="BO1" s="223"/>
      <c r="BP1" s="223"/>
      <c r="BQ1" s="223"/>
      <c r="BR1" s="1125" t="s">
        <v>148</v>
      </c>
      <c r="BS1" s="1125"/>
      <c r="BT1" s="1125"/>
      <c r="BU1" s="1125"/>
      <c r="BV1" s="1125"/>
      <c r="BW1" s="1125"/>
      <c r="BX1" s="1125"/>
      <c r="BY1" s="1124">
        <v>6</v>
      </c>
      <c r="BZ1" s="1124"/>
      <c r="CA1" s="1124"/>
      <c r="CB1" s="1124"/>
      <c r="CC1" s="1124"/>
      <c r="CF1" s="69"/>
      <c r="CG1" s="69"/>
      <c r="CH1" s="69"/>
      <c r="CL1" s="73"/>
      <c r="CM1" s="73"/>
      <c r="CN1" s="73"/>
      <c r="CO1" s="73"/>
      <c r="CP1" s="73"/>
      <c r="CQ1" s="73"/>
      <c r="CR1" s="73"/>
      <c r="CS1" s="73"/>
      <c r="CT1" s="73"/>
      <c r="CU1" s="73"/>
      <c r="CV1" s="73"/>
      <c r="CW1" s="73"/>
    </row>
    <row r="2" spans="1:106" ht="20.25" customHeight="1">
      <c r="B2" s="224"/>
      <c r="G2" s="225"/>
      <c r="H2" s="226"/>
      <c r="I2" s="227"/>
      <c r="J2" s="228">
        <v>0.20833333333333334</v>
      </c>
      <c r="K2" s="229"/>
      <c r="L2" s="229"/>
      <c r="M2" s="230"/>
      <c r="N2" s="231">
        <v>0.25</v>
      </c>
      <c r="O2" s="232"/>
      <c r="P2" s="232"/>
      <c r="Q2" s="233"/>
      <c r="R2" s="234" t="s">
        <v>149</v>
      </c>
      <c r="S2" s="232"/>
      <c r="T2" s="235"/>
      <c r="U2" s="236"/>
      <c r="V2" s="234" t="s">
        <v>150</v>
      </c>
      <c r="W2" s="232"/>
      <c r="X2" s="233"/>
      <c r="Y2" s="232"/>
      <c r="Z2" s="234" t="s">
        <v>151</v>
      </c>
      <c r="AA2" s="232"/>
      <c r="AB2" s="233"/>
      <c r="AC2" s="232"/>
      <c r="AD2" s="234" t="s">
        <v>152</v>
      </c>
      <c r="AE2" s="232"/>
      <c r="AF2" s="233"/>
      <c r="AG2" s="232"/>
      <c r="AH2" s="234" t="s">
        <v>153</v>
      </c>
      <c r="AI2" s="232"/>
      <c r="AJ2" s="233"/>
      <c r="AK2" s="232"/>
      <c r="AL2" s="234" t="s">
        <v>154</v>
      </c>
      <c r="AM2" s="232"/>
      <c r="AN2" s="233"/>
      <c r="AO2" s="232"/>
      <c r="AP2" s="234" t="s">
        <v>155</v>
      </c>
      <c r="AQ2" s="232"/>
      <c r="AR2" s="233"/>
      <c r="AS2" s="232"/>
      <c r="AT2" s="234" t="s">
        <v>156</v>
      </c>
      <c r="AU2" s="232"/>
      <c r="AV2" s="233"/>
      <c r="AW2" s="232"/>
      <c r="AX2" s="234" t="s">
        <v>157</v>
      </c>
      <c r="AY2" s="232"/>
      <c r="AZ2" s="233"/>
      <c r="BA2" s="232"/>
      <c r="BB2" s="234" t="s">
        <v>158</v>
      </c>
      <c r="BC2" s="232"/>
      <c r="BD2" s="233"/>
      <c r="BE2" s="232"/>
      <c r="BF2" s="234" t="s">
        <v>159</v>
      </c>
      <c r="BG2" s="232"/>
      <c r="BH2" s="233"/>
      <c r="BI2" s="232"/>
      <c r="BJ2" s="234" t="s">
        <v>160</v>
      </c>
      <c r="BK2" s="232"/>
      <c r="BL2" s="233"/>
      <c r="BM2" s="232"/>
      <c r="BN2" s="234" t="s">
        <v>161</v>
      </c>
      <c r="BO2" s="232"/>
      <c r="BP2" s="233"/>
      <c r="BQ2" s="232"/>
      <c r="BR2" s="234" t="s">
        <v>162</v>
      </c>
      <c r="BS2" s="232"/>
      <c r="BT2" s="233"/>
      <c r="BU2" s="232"/>
      <c r="BV2" s="234" t="s">
        <v>163</v>
      </c>
      <c r="BW2" s="232"/>
      <c r="BX2" s="233"/>
      <c r="BY2" s="232"/>
      <c r="BZ2" s="234" t="s">
        <v>164</v>
      </c>
      <c r="CA2" s="232"/>
      <c r="CB2" s="233"/>
      <c r="CC2" s="232"/>
      <c r="CD2" s="234" t="s">
        <v>165</v>
      </c>
      <c r="CE2" s="232"/>
      <c r="CF2" s="233"/>
      <c r="CG2" s="233"/>
      <c r="CH2" s="232" t="s">
        <v>166</v>
      </c>
      <c r="CI2" s="232"/>
      <c r="CJ2" s="232"/>
      <c r="CK2" s="237"/>
      <c r="CL2" s="1213"/>
      <c r="CM2" s="1214"/>
      <c r="CN2" s="64"/>
      <c r="CR2" s="221"/>
      <c r="CS2" s="64"/>
      <c r="CT2" s="64"/>
      <c r="CV2" s="69"/>
      <c r="CW2" s="69"/>
      <c r="CX2" s="69"/>
      <c r="CY2" s="64"/>
      <c r="CZ2" s="64"/>
      <c r="DA2" s="64"/>
    </row>
    <row r="3" spans="1:106" ht="20.25" customHeight="1">
      <c r="G3" s="1231" t="s">
        <v>167</v>
      </c>
      <c r="H3" s="1232"/>
      <c r="I3" s="239" t="s">
        <v>168</v>
      </c>
      <c r="J3" s="1253">
        <f>CHOOSE(BY1,ﾃﾞｰﾀ入力!X4,ﾃﾞｰﾀ入力!X5,ﾃﾞｰﾀ入力!X6,ﾃﾞｰﾀ入力!X7,ﾃﾞｰﾀ入力!X8,ﾃﾞｰﾀ入力!X9)</f>
        <v>0</v>
      </c>
      <c r="K3" s="1254"/>
      <c r="L3" s="1254"/>
      <c r="M3" s="1255"/>
      <c r="N3" s="1217" t="e">
        <f>CHOOSE($BY$1,ﾃﾞｰﾀ入力!Y$4,ﾃﾞｰﾀ入力!Y$5,ﾃﾞｰﾀ入力!Y$6,ﾃﾞｰﾀ入力!Y$7,ﾃﾞｰﾀ入力!Y$8,ﾃﾞｰﾀ入力!Y$9)</f>
        <v>#DIV/0!</v>
      </c>
      <c r="O3" s="1217"/>
      <c r="P3" s="1217"/>
      <c r="Q3" s="1217"/>
      <c r="R3" s="1217" t="e">
        <f>CHOOSE($BY$1,ﾃﾞｰﾀ入力!Z$4,ﾃﾞｰﾀ入力!Z$5,ﾃﾞｰﾀ入力!Z$6,ﾃﾞｰﾀ入力!Z$7,ﾃﾞｰﾀ入力!Z$8,ﾃﾞｰﾀ入力!Z$9)</f>
        <v>#DIV/0!</v>
      </c>
      <c r="S3" s="1217"/>
      <c r="T3" s="1217"/>
      <c r="U3" s="1217"/>
      <c r="V3" s="1217" t="e">
        <f>CHOOSE($BY$1,ﾃﾞｰﾀ入力!AA$4,ﾃﾞｰﾀ入力!AA$5,ﾃﾞｰﾀ入力!AA$6,ﾃﾞｰﾀ入力!AA$7,ﾃﾞｰﾀ入力!AA$8,ﾃﾞｰﾀ入力!AA$9)</f>
        <v>#DIV/0!</v>
      </c>
      <c r="W3" s="1217"/>
      <c r="X3" s="1217"/>
      <c r="Y3" s="1217"/>
      <c r="Z3" s="1217" t="e">
        <f>CHOOSE($BY$1,ﾃﾞｰﾀ入力!AB$4,ﾃﾞｰﾀ入力!AB$5,ﾃﾞｰﾀ入力!AB$6,ﾃﾞｰﾀ入力!AB$7,ﾃﾞｰﾀ入力!AB$8,ﾃﾞｰﾀ入力!AB$9)</f>
        <v>#DIV/0!</v>
      </c>
      <c r="AA3" s="1217"/>
      <c r="AB3" s="1217"/>
      <c r="AC3" s="1217"/>
      <c r="AD3" s="1217" t="e">
        <f>CHOOSE($BY$1,ﾃﾞｰﾀ入力!AC$4,ﾃﾞｰﾀ入力!AC$5,ﾃﾞｰﾀ入力!AC$6,ﾃﾞｰﾀ入力!AC$7,ﾃﾞｰﾀ入力!AC$8,ﾃﾞｰﾀ入力!AC$9)</f>
        <v>#DIV/0!</v>
      </c>
      <c r="AE3" s="1217"/>
      <c r="AF3" s="1217"/>
      <c r="AG3" s="1217"/>
      <c r="AH3" s="1217" t="e">
        <f>CHOOSE($BY$1,ﾃﾞｰﾀ入力!AD$4,ﾃﾞｰﾀ入力!AD$5,ﾃﾞｰﾀ入力!AD$6,ﾃﾞｰﾀ入力!AD$7,ﾃﾞｰﾀ入力!AD$8,ﾃﾞｰﾀ入力!AD$9)</f>
        <v>#DIV/0!</v>
      </c>
      <c r="AI3" s="1217"/>
      <c r="AJ3" s="1217"/>
      <c r="AK3" s="1217"/>
      <c r="AL3" s="1217" t="e">
        <f>CHOOSE($BY$1,ﾃﾞｰﾀ入力!AE$4,ﾃﾞｰﾀ入力!AE$5,ﾃﾞｰﾀ入力!AE$6,ﾃﾞｰﾀ入力!AE$7,ﾃﾞｰﾀ入力!AE$8,ﾃﾞｰﾀ入力!AE$9)</f>
        <v>#DIV/0!</v>
      </c>
      <c r="AM3" s="1217"/>
      <c r="AN3" s="1217"/>
      <c r="AO3" s="1217"/>
      <c r="AP3" s="1217" t="e">
        <f>CHOOSE($BY$1,ﾃﾞｰﾀ入力!AF$4,ﾃﾞｰﾀ入力!AF$5,ﾃﾞｰﾀ入力!AF$6,ﾃﾞｰﾀ入力!AF$7,ﾃﾞｰﾀ入力!AF$8,ﾃﾞｰﾀ入力!AF$9)</f>
        <v>#DIV/0!</v>
      </c>
      <c r="AQ3" s="1217"/>
      <c r="AR3" s="1217"/>
      <c r="AS3" s="1217"/>
      <c r="AT3" s="1217" t="e">
        <f>CHOOSE($BY$1,ﾃﾞｰﾀ入力!AG$4,ﾃﾞｰﾀ入力!AG$5,ﾃﾞｰﾀ入力!AG$6,ﾃﾞｰﾀ入力!AG$7,ﾃﾞｰﾀ入力!AG$8,ﾃﾞｰﾀ入力!AG$9)</f>
        <v>#DIV/0!</v>
      </c>
      <c r="AU3" s="1217"/>
      <c r="AV3" s="1217"/>
      <c r="AW3" s="1217"/>
      <c r="AX3" s="1217" t="e">
        <f>CHOOSE($BY$1,ﾃﾞｰﾀ入力!AH$4,ﾃﾞｰﾀ入力!AH$5,ﾃﾞｰﾀ入力!AH$6,ﾃﾞｰﾀ入力!AH$7,ﾃﾞｰﾀ入力!AH$8,ﾃﾞｰﾀ入力!AH$9)</f>
        <v>#DIV/0!</v>
      </c>
      <c r="AY3" s="1217"/>
      <c r="AZ3" s="1217"/>
      <c r="BA3" s="1217"/>
      <c r="BB3" s="1217" t="e">
        <f>CHOOSE($BY$1,ﾃﾞｰﾀ入力!AI$4,ﾃﾞｰﾀ入力!AI$5,ﾃﾞｰﾀ入力!AI$6,ﾃﾞｰﾀ入力!AI$7,ﾃﾞｰﾀ入力!AI$8,ﾃﾞｰﾀ入力!AI$9)</f>
        <v>#DIV/0!</v>
      </c>
      <c r="BC3" s="1217"/>
      <c r="BD3" s="1217"/>
      <c r="BE3" s="1217"/>
      <c r="BF3" s="1217" t="e">
        <f>CHOOSE($BY$1,ﾃﾞｰﾀ入力!AJ$4,ﾃﾞｰﾀ入力!AJ$5,ﾃﾞｰﾀ入力!AJ$6,ﾃﾞｰﾀ入力!AJ$7,ﾃﾞｰﾀ入力!AJ$8,ﾃﾞｰﾀ入力!AJ$9)</f>
        <v>#DIV/0!</v>
      </c>
      <c r="BG3" s="1217"/>
      <c r="BH3" s="1217"/>
      <c r="BI3" s="1217"/>
      <c r="BJ3" s="1217" t="e">
        <f>CHOOSE($BY$1,ﾃﾞｰﾀ入力!AK$4,ﾃﾞｰﾀ入力!AK$5,ﾃﾞｰﾀ入力!AK$6,ﾃﾞｰﾀ入力!AK$7,ﾃﾞｰﾀ入力!AK$8,ﾃﾞｰﾀ入力!AK$9)</f>
        <v>#DIV/0!</v>
      </c>
      <c r="BK3" s="1217"/>
      <c r="BL3" s="1217"/>
      <c r="BM3" s="1217"/>
      <c r="BN3" s="1217" t="e">
        <f>CHOOSE($BY$1,ﾃﾞｰﾀ入力!AL$4,ﾃﾞｰﾀ入力!AL$5,ﾃﾞｰﾀ入力!AL$6,ﾃﾞｰﾀ入力!AL$7,ﾃﾞｰﾀ入力!AL$8,ﾃﾞｰﾀ入力!AL$9)</f>
        <v>#DIV/0!</v>
      </c>
      <c r="BO3" s="1217"/>
      <c r="BP3" s="1217"/>
      <c r="BQ3" s="1217"/>
      <c r="BR3" s="1217" t="e">
        <f>CHOOSE($BY$1,ﾃﾞｰﾀ入力!AM$4,ﾃﾞｰﾀ入力!AM$5,ﾃﾞｰﾀ入力!AM$6,ﾃﾞｰﾀ入力!AM$7,ﾃﾞｰﾀ入力!AM$8,ﾃﾞｰﾀ入力!AM$9)</f>
        <v>#DIV/0!</v>
      </c>
      <c r="BS3" s="1217"/>
      <c r="BT3" s="1217"/>
      <c r="BU3" s="1217"/>
      <c r="BV3" s="1217" t="e">
        <f>CHOOSE($BY$1,ﾃﾞｰﾀ入力!AN$4,ﾃﾞｰﾀ入力!AN$5,ﾃﾞｰﾀ入力!AN$6,ﾃﾞｰﾀ入力!AN$7,ﾃﾞｰﾀ入力!AN$8,ﾃﾞｰﾀ入力!AN$9)</f>
        <v>#DIV/0!</v>
      </c>
      <c r="BW3" s="1217"/>
      <c r="BX3" s="1217"/>
      <c r="BY3" s="1217"/>
      <c r="BZ3" s="1217" t="e">
        <f>CHOOSE($BY$1,ﾃﾞｰﾀ入力!AO$4,ﾃﾞｰﾀ入力!AO$5,ﾃﾞｰﾀ入力!AO$6,ﾃﾞｰﾀ入力!AO$7,ﾃﾞｰﾀ入力!AO$8,ﾃﾞｰﾀ入力!AO$9)</f>
        <v>#DIV/0!</v>
      </c>
      <c r="CA3" s="1217"/>
      <c r="CB3" s="1217"/>
      <c r="CC3" s="1217"/>
      <c r="CD3" s="1218" t="e">
        <f>CHOOSE($BY$1,ﾃﾞｰﾀ入力!AP$4,ﾃﾞｰﾀ入力!AP$5,ﾃﾞｰﾀ入力!AP$6,ﾃﾞｰﾀ入力!AP$7,ﾃﾞｰﾀ入力!AP$8,ﾃﾞｰﾀ入力!AP$9)</f>
        <v>#DIV/0!</v>
      </c>
      <c r="CE3" s="1218"/>
      <c r="CF3" s="1218"/>
      <c r="CG3" s="1218"/>
      <c r="CH3" s="1218" t="e">
        <f>CHOOSE($BY$1,ﾃﾞｰﾀ入力!AQ$4,ﾃﾞｰﾀ入力!AQ$5,ﾃﾞｰﾀ入力!AQ$6,ﾃﾞｰﾀ入力!AQ$7,ﾃﾞｰﾀ入力!AQ$8,ﾃﾞｰﾀ入力!AQ$9)</f>
        <v>#DIV/0!</v>
      </c>
      <c r="CI3" s="1218"/>
      <c r="CJ3" s="1218"/>
      <c r="CK3" s="1219"/>
      <c r="CL3" s="1215">
        <f>CHOOSE(BY1,ﾃﾞｰﾀ入力!V4,ﾃﾞｰﾀ入力!V5,ﾃﾞｰﾀ入力!V6,ﾃﾞｰﾀ入力!V7,ﾃﾞｰﾀ入力!V8,ﾃﾞｰﾀ入力!V9)</f>
        <v>0</v>
      </c>
      <c r="CM3" s="1216"/>
      <c r="CN3" s="64"/>
      <c r="CR3" s="221"/>
      <c r="CS3" s="64"/>
      <c r="CT3" s="64"/>
      <c r="CV3" s="69"/>
      <c r="CW3" s="69"/>
      <c r="CX3" s="69"/>
      <c r="CY3" s="64"/>
      <c r="CZ3" s="64"/>
      <c r="DA3" s="64"/>
    </row>
    <row r="4" spans="1:106" ht="20.25" customHeight="1">
      <c r="G4" s="1227"/>
      <c r="H4" s="1228"/>
      <c r="I4" s="240" t="s">
        <v>169</v>
      </c>
      <c r="J4" s="1126">
        <f>F4+J3</f>
        <v>0</v>
      </c>
      <c r="K4" s="1127"/>
      <c r="L4" s="1127"/>
      <c r="M4" s="1127"/>
      <c r="N4" s="1126" t="e">
        <f>J4+N3</f>
        <v>#DIV/0!</v>
      </c>
      <c r="O4" s="1127"/>
      <c r="P4" s="1127"/>
      <c r="Q4" s="1127"/>
      <c r="R4" s="1126" t="e">
        <f>N4+R3</f>
        <v>#DIV/0!</v>
      </c>
      <c r="S4" s="1127"/>
      <c r="T4" s="1127"/>
      <c r="U4" s="1127"/>
      <c r="V4" s="1126" t="e">
        <f>R4+V3</f>
        <v>#DIV/0!</v>
      </c>
      <c r="W4" s="1127"/>
      <c r="X4" s="1127"/>
      <c r="Y4" s="1127"/>
      <c r="Z4" s="1126" t="e">
        <f>V4+Z3</f>
        <v>#DIV/0!</v>
      </c>
      <c r="AA4" s="1127"/>
      <c r="AB4" s="1127"/>
      <c r="AC4" s="1127"/>
      <c r="AD4" s="1126" t="e">
        <f>Z4+AD3</f>
        <v>#DIV/0!</v>
      </c>
      <c r="AE4" s="1127"/>
      <c r="AF4" s="1127"/>
      <c r="AG4" s="1127"/>
      <c r="AH4" s="1126" t="e">
        <f>AD4+AH3</f>
        <v>#DIV/0!</v>
      </c>
      <c r="AI4" s="1127"/>
      <c r="AJ4" s="1127"/>
      <c r="AK4" s="1127"/>
      <c r="AL4" s="1126" t="e">
        <f>AH4+AL3</f>
        <v>#DIV/0!</v>
      </c>
      <c r="AM4" s="1127"/>
      <c r="AN4" s="1127"/>
      <c r="AO4" s="1127"/>
      <c r="AP4" s="1126" t="e">
        <f>AL4+AP3</f>
        <v>#DIV/0!</v>
      </c>
      <c r="AQ4" s="1127"/>
      <c r="AR4" s="1127"/>
      <c r="AS4" s="1127"/>
      <c r="AT4" s="1126" t="e">
        <f>AT3+AP4</f>
        <v>#DIV/0!</v>
      </c>
      <c r="AU4" s="1127"/>
      <c r="AV4" s="1127"/>
      <c r="AW4" s="1127"/>
      <c r="AX4" s="1126" t="e">
        <f>+AT4+AX3</f>
        <v>#DIV/0!</v>
      </c>
      <c r="AY4" s="1127"/>
      <c r="AZ4" s="1127"/>
      <c r="BA4" s="1127"/>
      <c r="BB4" s="1126" t="e">
        <f>AX4+BB3</f>
        <v>#DIV/0!</v>
      </c>
      <c r="BC4" s="1127"/>
      <c r="BD4" s="1127"/>
      <c r="BE4" s="1127"/>
      <c r="BF4" s="1126" t="e">
        <f>BB4+BF3</f>
        <v>#DIV/0!</v>
      </c>
      <c r="BG4" s="1127"/>
      <c r="BH4" s="1127"/>
      <c r="BI4" s="1127"/>
      <c r="BJ4" s="1126" t="e">
        <f>BF4+BJ3</f>
        <v>#DIV/0!</v>
      </c>
      <c r="BK4" s="1127"/>
      <c r="BL4" s="1127"/>
      <c r="BM4" s="1127"/>
      <c r="BN4" s="1126" t="e">
        <f>BJ4+BN3</f>
        <v>#DIV/0!</v>
      </c>
      <c r="BO4" s="1127"/>
      <c r="BP4" s="1127"/>
      <c r="BQ4" s="1127"/>
      <c r="BR4" s="1126" t="e">
        <f>BN4+BR3</f>
        <v>#DIV/0!</v>
      </c>
      <c r="BS4" s="1127"/>
      <c r="BT4" s="1127"/>
      <c r="BU4" s="1127"/>
      <c r="BV4" s="1126" t="e">
        <f>BR4+BV3</f>
        <v>#DIV/0!</v>
      </c>
      <c r="BW4" s="1127"/>
      <c r="BX4" s="1127"/>
      <c r="BY4" s="1127"/>
      <c r="BZ4" s="1126" t="e">
        <f>BV4+BZ3</f>
        <v>#DIV/0!</v>
      </c>
      <c r="CA4" s="1127"/>
      <c r="CB4" s="1127"/>
      <c r="CC4" s="1127"/>
      <c r="CD4" s="1139" t="e">
        <f>BZ4+CD3</f>
        <v>#DIV/0!</v>
      </c>
      <c r="CE4" s="1220"/>
      <c r="CF4" s="1220"/>
      <c r="CG4" s="1220"/>
      <c r="CH4" s="1139" t="e">
        <f>CD4+CH3</f>
        <v>#DIV/0!</v>
      </c>
      <c r="CI4" s="1220"/>
      <c r="CJ4" s="1220"/>
      <c r="CK4" s="1221"/>
      <c r="CL4" s="1210"/>
      <c r="CM4" s="1211"/>
      <c r="CN4" s="64"/>
      <c r="CR4" s="221"/>
      <c r="CS4" s="64"/>
      <c r="CT4" s="64"/>
      <c r="CV4" s="69"/>
      <c r="CW4" s="69"/>
      <c r="CX4" s="69"/>
      <c r="CY4" s="64"/>
      <c r="CZ4" s="64"/>
      <c r="DA4" s="64"/>
    </row>
    <row r="5" spans="1:106" ht="20.25" customHeight="1">
      <c r="G5" s="1227" t="s">
        <v>170</v>
      </c>
      <c r="H5" s="1228"/>
      <c r="I5" s="241" t="s">
        <v>171</v>
      </c>
      <c r="J5" s="1239"/>
      <c r="K5" s="1240"/>
      <c r="L5" s="1240"/>
      <c r="M5" s="1241"/>
      <c r="N5" s="1126"/>
      <c r="O5" s="1126"/>
      <c r="P5" s="1126"/>
      <c r="Q5" s="1126"/>
      <c r="R5" s="1126"/>
      <c r="S5" s="1126"/>
      <c r="T5" s="1126"/>
      <c r="U5" s="1126"/>
      <c r="V5" s="1126"/>
      <c r="W5" s="1126"/>
      <c r="X5" s="1126"/>
      <c r="Y5" s="1126"/>
      <c r="Z5" s="1126"/>
      <c r="AA5" s="1126"/>
      <c r="AB5" s="1126"/>
      <c r="AC5" s="1126"/>
      <c r="AD5" s="1126"/>
      <c r="AE5" s="1126"/>
      <c r="AF5" s="1126"/>
      <c r="AG5" s="1126"/>
      <c r="AH5" s="1126"/>
      <c r="AI5" s="1126"/>
      <c r="AJ5" s="1126"/>
      <c r="AK5" s="1126"/>
      <c r="AL5" s="1126"/>
      <c r="AM5" s="1126"/>
      <c r="AN5" s="1126"/>
      <c r="AO5" s="1126"/>
      <c r="AP5" s="1126"/>
      <c r="AQ5" s="1126"/>
      <c r="AR5" s="1126"/>
      <c r="AS5" s="1126"/>
      <c r="AT5" s="1126"/>
      <c r="AU5" s="1126"/>
      <c r="AV5" s="1126"/>
      <c r="AW5" s="1126"/>
      <c r="AX5" s="1126"/>
      <c r="AY5" s="1126"/>
      <c r="AZ5" s="1126"/>
      <c r="BA5" s="1126"/>
      <c r="BB5" s="1126"/>
      <c r="BC5" s="1126"/>
      <c r="BD5" s="1126"/>
      <c r="BE5" s="1126"/>
      <c r="BF5" s="1126"/>
      <c r="BG5" s="1126"/>
      <c r="BH5" s="1126"/>
      <c r="BI5" s="1126"/>
      <c r="BJ5" s="1126"/>
      <c r="BK5" s="1126"/>
      <c r="BL5" s="1126"/>
      <c r="BM5" s="1126"/>
      <c r="BN5" s="1126"/>
      <c r="BO5" s="1126"/>
      <c r="BP5" s="1126"/>
      <c r="BQ5" s="1126"/>
      <c r="BR5" s="1126"/>
      <c r="BS5" s="1126"/>
      <c r="BT5" s="1126"/>
      <c r="BU5" s="1126"/>
      <c r="BV5" s="1126"/>
      <c r="BW5" s="1126"/>
      <c r="BX5" s="1126"/>
      <c r="BY5" s="1126"/>
      <c r="BZ5" s="1126"/>
      <c r="CA5" s="1126"/>
      <c r="CB5" s="1126"/>
      <c r="CC5" s="1126"/>
      <c r="CD5" s="1139"/>
      <c r="CE5" s="1139"/>
      <c r="CF5" s="1139"/>
      <c r="CG5" s="1139"/>
      <c r="CH5" s="1139"/>
      <c r="CI5" s="1139"/>
      <c r="CJ5" s="1139"/>
      <c r="CK5" s="1212"/>
      <c r="CL5" s="1210">
        <f t="shared" ref="CL5:CL11" si="0">SUM(N5:CK5)</f>
        <v>0</v>
      </c>
      <c r="CM5" s="1211"/>
      <c r="CN5" s="64"/>
      <c r="CR5" s="221"/>
      <c r="CS5" s="64"/>
      <c r="CT5" s="64"/>
      <c r="CV5" s="69"/>
      <c r="CW5" s="69"/>
      <c r="CX5" s="69"/>
      <c r="CY5" s="64"/>
      <c r="CZ5" s="64"/>
      <c r="DA5" s="64"/>
    </row>
    <row r="6" spans="1:106" ht="20.25" customHeight="1">
      <c r="G6" s="1229"/>
      <c r="H6" s="1230"/>
      <c r="I6" s="242" t="s">
        <v>169</v>
      </c>
      <c r="J6" s="1242"/>
      <c r="K6" s="1243"/>
      <c r="L6" s="1243"/>
      <c r="M6" s="1244"/>
      <c r="N6" s="1131"/>
      <c r="O6" s="1131"/>
      <c r="P6" s="1131"/>
      <c r="Q6" s="1131"/>
      <c r="R6" s="1131"/>
      <c r="S6" s="1131"/>
      <c r="T6" s="1131"/>
      <c r="U6" s="1131"/>
      <c r="V6" s="1131"/>
      <c r="W6" s="1131"/>
      <c r="X6" s="1131"/>
      <c r="Y6" s="1131"/>
      <c r="Z6" s="1131"/>
      <c r="AA6" s="1131"/>
      <c r="AB6" s="1131"/>
      <c r="AC6" s="1131"/>
      <c r="AD6" s="1131"/>
      <c r="AE6" s="1131"/>
      <c r="AF6" s="1131"/>
      <c r="AG6" s="1131"/>
      <c r="AH6" s="1131"/>
      <c r="AI6" s="1131"/>
      <c r="AJ6" s="1131"/>
      <c r="AK6" s="1131"/>
      <c r="AL6" s="1131"/>
      <c r="AM6" s="1131"/>
      <c r="AN6" s="1131"/>
      <c r="AO6" s="1131"/>
      <c r="AP6" s="1131"/>
      <c r="AQ6" s="1131"/>
      <c r="AR6" s="1131"/>
      <c r="AS6" s="1131"/>
      <c r="AT6" s="1131"/>
      <c r="AU6" s="1131"/>
      <c r="AV6" s="1131"/>
      <c r="AW6" s="1131"/>
      <c r="AX6" s="1131"/>
      <c r="AY6" s="1131"/>
      <c r="AZ6" s="1131"/>
      <c r="BA6" s="1131"/>
      <c r="BB6" s="1131"/>
      <c r="BC6" s="1131"/>
      <c r="BD6" s="1131"/>
      <c r="BE6" s="1131"/>
      <c r="BF6" s="1131"/>
      <c r="BG6" s="1131"/>
      <c r="BH6" s="1131"/>
      <c r="BI6" s="1131"/>
      <c r="BJ6" s="1131"/>
      <c r="BK6" s="1131"/>
      <c r="BL6" s="1131"/>
      <c r="BM6" s="1131"/>
      <c r="BN6" s="1131"/>
      <c r="BO6" s="1131"/>
      <c r="BP6" s="1131"/>
      <c r="BQ6" s="1131"/>
      <c r="BR6" s="1131"/>
      <c r="BS6" s="1131"/>
      <c r="BT6" s="1131"/>
      <c r="BU6" s="1131"/>
      <c r="BV6" s="1131"/>
      <c r="BW6" s="1131"/>
      <c r="BX6" s="1131"/>
      <c r="BY6" s="1131"/>
      <c r="BZ6" s="1131"/>
      <c r="CA6" s="1131"/>
      <c r="CB6" s="1131"/>
      <c r="CC6" s="1131"/>
      <c r="CD6" s="1133"/>
      <c r="CE6" s="1133"/>
      <c r="CF6" s="1133"/>
      <c r="CG6" s="1133"/>
      <c r="CH6" s="1133"/>
      <c r="CI6" s="1133"/>
      <c r="CJ6" s="1133"/>
      <c r="CK6" s="1200"/>
      <c r="CL6" s="1256">
        <f t="shared" si="0"/>
        <v>0</v>
      </c>
      <c r="CM6" s="1257"/>
      <c r="CN6" s="64"/>
      <c r="CR6" s="221"/>
      <c r="CS6" s="64"/>
      <c r="CT6" s="64"/>
      <c r="CV6" s="69"/>
      <c r="CW6" s="69"/>
      <c r="CX6" s="69"/>
      <c r="CY6" s="64"/>
      <c r="CZ6" s="64"/>
      <c r="DA6" s="64"/>
    </row>
    <row r="7" spans="1:106" ht="20" customHeight="1">
      <c r="G7" s="1206" t="s">
        <v>172</v>
      </c>
      <c r="H7" s="1207"/>
      <c r="I7" s="243" t="s">
        <v>168</v>
      </c>
      <c r="J7" s="1250">
        <f>IF(J3=0,0,LOOKUP(J3,ﾃﾞｰﾀ入力!$AU$12:$AU$32,ﾃﾞｰﾀ入力!$AV$12:$AV$32))</f>
        <v>0</v>
      </c>
      <c r="K7" s="1251"/>
      <c r="L7" s="1251"/>
      <c r="M7" s="1252"/>
      <c r="N7" s="1130" t="e">
        <f>IF(N3=0,0,LOOKUP(N3,ﾃﾞｰﾀ入力!$AU$12:$AU$32,ﾃﾞｰﾀ入力!$AV$12:$AV$32))</f>
        <v>#DIV/0!</v>
      </c>
      <c r="O7" s="1130"/>
      <c r="P7" s="1130"/>
      <c r="Q7" s="1130"/>
      <c r="R7" s="1130" t="e">
        <f>IF(R3=0,0,LOOKUP(R3,ﾃﾞｰﾀ入力!$AU$12:$AU$32,ﾃﾞｰﾀ入力!$AV$12:$AV$32))</f>
        <v>#DIV/0!</v>
      </c>
      <c r="S7" s="1130"/>
      <c r="T7" s="1130"/>
      <c r="U7" s="1130"/>
      <c r="V7" s="1130" t="e">
        <f>IF(V3=0,0,LOOKUP(V3,ﾃﾞｰﾀ入力!$AU$12:$AU$32,ﾃﾞｰﾀ入力!$AV$12:$AV$32))</f>
        <v>#DIV/0!</v>
      </c>
      <c r="W7" s="1130"/>
      <c r="X7" s="1130"/>
      <c r="Y7" s="1130"/>
      <c r="Z7" s="1130" t="e">
        <f>IF(Z3=0,0,LOOKUP(Z3,ﾃﾞｰﾀ入力!$AU$12:$AU$32,ﾃﾞｰﾀ入力!$AV$12:$AV$32))</f>
        <v>#DIV/0!</v>
      </c>
      <c r="AA7" s="1130"/>
      <c r="AB7" s="1130"/>
      <c r="AC7" s="1130"/>
      <c r="AD7" s="1130" t="e">
        <f>IF(AD3=0,0,LOOKUP(AD3,ﾃﾞｰﾀ入力!$AU$12:$AU$32,ﾃﾞｰﾀ入力!$AV$12:$AV$32))</f>
        <v>#DIV/0!</v>
      </c>
      <c r="AE7" s="1130"/>
      <c r="AF7" s="1130"/>
      <c r="AG7" s="1130"/>
      <c r="AH7" s="1130" t="e">
        <f>IF(AH3=0,0,LOOKUP(AH3,ﾃﾞｰﾀ入力!$AU$12:$AU$32,ﾃﾞｰﾀ入力!$AV$12:$AV$32))</f>
        <v>#DIV/0!</v>
      </c>
      <c r="AI7" s="1130"/>
      <c r="AJ7" s="1130"/>
      <c r="AK7" s="1130"/>
      <c r="AL7" s="1130" t="e">
        <f>IF(AL3=0,0,LOOKUP(AL3,ﾃﾞｰﾀ入力!$AU$12:$AU$32,ﾃﾞｰﾀ入力!$AV$12:$AV$32))</f>
        <v>#DIV/0!</v>
      </c>
      <c r="AM7" s="1130"/>
      <c r="AN7" s="1130"/>
      <c r="AO7" s="1130"/>
      <c r="AP7" s="1130" t="e">
        <f>IF(AP3=0,0,LOOKUP(AP3,ﾃﾞｰﾀ入力!$AU$12:$AU$32,ﾃﾞｰﾀ入力!$AV$12:$AV$32))</f>
        <v>#DIV/0!</v>
      </c>
      <c r="AQ7" s="1130"/>
      <c r="AR7" s="1130"/>
      <c r="AS7" s="1130"/>
      <c r="AT7" s="1130" t="e">
        <f>IF(AT3=0,0,LOOKUP(AT3,ﾃﾞｰﾀ入力!$AU$12:$AU$32,ﾃﾞｰﾀ入力!$AV$12:$AV$32))</f>
        <v>#DIV/0!</v>
      </c>
      <c r="AU7" s="1130"/>
      <c r="AV7" s="1130"/>
      <c r="AW7" s="1130"/>
      <c r="AX7" s="1130" t="e">
        <f>IF(AX3=0,0,LOOKUP(AX3,ﾃﾞｰﾀ入力!$AU$12:$AU$32,ﾃﾞｰﾀ入力!$AV$12:$AV$32))</f>
        <v>#DIV/0!</v>
      </c>
      <c r="AY7" s="1130"/>
      <c r="AZ7" s="1130"/>
      <c r="BA7" s="1130"/>
      <c r="BB7" s="1130" t="e">
        <f>IF(BB3=0,0,LOOKUP(BB3,ﾃﾞｰﾀ入力!$AU$12:$AU$32,ﾃﾞｰﾀ入力!$AV$12:$AV$32))</f>
        <v>#DIV/0!</v>
      </c>
      <c r="BC7" s="1130"/>
      <c r="BD7" s="1130"/>
      <c r="BE7" s="1130"/>
      <c r="BF7" s="1130" t="e">
        <f>IF(BF3=0,0,LOOKUP(BF3,ﾃﾞｰﾀ入力!$AU$12:$AU$32,ﾃﾞｰﾀ入力!$AV$12:$AV$32))</f>
        <v>#DIV/0!</v>
      </c>
      <c r="BG7" s="1130"/>
      <c r="BH7" s="1130"/>
      <c r="BI7" s="1130"/>
      <c r="BJ7" s="1130" t="e">
        <f>IF(BJ3=0,0,LOOKUP(BJ3,ﾃﾞｰﾀ入力!$AU$12:$AU$32,ﾃﾞｰﾀ入力!$AV$12:$AV$32))</f>
        <v>#DIV/0!</v>
      </c>
      <c r="BK7" s="1130"/>
      <c r="BL7" s="1130"/>
      <c r="BM7" s="1130"/>
      <c r="BN7" s="1130" t="e">
        <f>IF(BN3=0,0,LOOKUP(BN3,ﾃﾞｰﾀ入力!$AU$12:$AU$32,ﾃﾞｰﾀ入力!$AV$12:$AV$32))</f>
        <v>#DIV/0!</v>
      </c>
      <c r="BO7" s="1130"/>
      <c r="BP7" s="1130"/>
      <c r="BQ7" s="1130"/>
      <c r="BR7" s="1130" t="e">
        <f>IF(BR3=0,0,LOOKUP(BR3,ﾃﾞｰﾀ入力!$AU$12:$AU$32,ﾃﾞｰﾀ入力!$AV$12:$AV$32))</f>
        <v>#DIV/0!</v>
      </c>
      <c r="BS7" s="1130"/>
      <c r="BT7" s="1130"/>
      <c r="BU7" s="1130"/>
      <c r="BV7" s="1130" t="e">
        <f>IF(BV3=0,0,LOOKUP(BV3,ﾃﾞｰﾀ入力!$AU$12:$AU$32,ﾃﾞｰﾀ入力!$AV$12:$AV$32))</f>
        <v>#DIV/0!</v>
      </c>
      <c r="BW7" s="1130"/>
      <c r="BX7" s="1130"/>
      <c r="BY7" s="1130"/>
      <c r="BZ7" s="1130" t="e">
        <f>IF(BZ3=0,0,LOOKUP(BZ3,ﾃﾞｰﾀ入力!$AU$12:$AU$32,ﾃﾞｰﾀ入力!$AV$12:$AV$32))</f>
        <v>#DIV/0!</v>
      </c>
      <c r="CA7" s="1130"/>
      <c r="CB7" s="1130"/>
      <c r="CC7" s="1130"/>
      <c r="CD7" s="1201" t="e">
        <f>IF(CD3=0,0,LOOKUP(CD3,ﾃﾞｰﾀ入力!$AU$12:$AU$32,ﾃﾞｰﾀ入力!$AV$12:$AV$32))</f>
        <v>#DIV/0!</v>
      </c>
      <c r="CE7" s="1201"/>
      <c r="CF7" s="1201"/>
      <c r="CG7" s="1201"/>
      <c r="CH7" s="1201" t="e">
        <f>IF(CH3=0,0,LOOKUP(CH3,ﾃﾞｰﾀ入力!$AU$12:$AU$32,ﾃﾞｰﾀ入力!$AV$12:$AV$32))</f>
        <v>#DIV/0!</v>
      </c>
      <c r="CI7" s="1201"/>
      <c r="CJ7" s="1201"/>
      <c r="CK7" s="1202"/>
      <c r="CL7" s="1134" t="e">
        <f t="shared" si="0"/>
        <v>#DIV/0!</v>
      </c>
      <c r="CM7" s="1135"/>
      <c r="CN7" s="64"/>
      <c r="CR7" s="221"/>
      <c r="CS7" s="64"/>
      <c r="CT7" s="64"/>
      <c r="CV7" s="69"/>
      <c r="CW7" s="69"/>
      <c r="CX7" s="69"/>
      <c r="CY7" s="64"/>
      <c r="CZ7" s="64"/>
      <c r="DA7" s="64"/>
    </row>
    <row r="8" spans="1:106" ht="20" customHeight="1">
      <c r="G8" s="1208" t="s">
        <v>173</v>
      </c>
      <c r="H8" s="1209"/>
      <c r="I8" s="244" t="s">
        <v>168</v>
      </c>
      <c r="J8" s="1565"/>
      <c r="K8" s="1566"/>
      <c r="L8" s="1566"/>
      <c r="M8" s="1567"/>
      <c r="N8" s="1574"/>
      <c r="O8" s="1574"/>
      <c r="P8" s="1574"/>
      <c r="Q8" s="1574"/>
      <c r="R8" s="1574"/>
      <c r="S8" s="1574"/>
      <c r="T8" s="1574"/>
      <c r="U8" s="1574"/>
      <c r="V8" s="1574"/>
      <c r="W8" s="1574"/>
      <c r="X8" s="1574"/>
      <c r="Y8" s="1574"/>
      <c r="Z8" s="1574"/>
      <c r="AA8" s="1574"/>
      <c r="AB8" s="1574"/>
      <c r="AC8" s="1574"/>
      <c r="AD8" s="1574"/>
      <c r="AE8" s="1574"/>
      <c r="AF8" s="1574"/>
      <c r="AG8" s="1574"/>
      <c r="AH8" s="1574"/>
      <c r="AI8" s="1574"/>
      <c r="AJ8" s="1574"/>
      <c r="AK8" s="1574"/>
      <c r="AL8" s="1574"/>
      <c r="AM8" s="1574"/>
      <c r="AN8" s="1574"/>
      <c r="AO8" s="1574"/>
      <c r="AP8" s="1574"/>
      <c r="AQ8" s="1574"/>
      <c r="AR8" s="1574"/>
      <c r="AS8" s="1574"/>
      <c r="AT8" s="1574"/>
      <c r="AU8" s="1574"/>
      <c r="AV8" s="1574"/>
      <c r="AW8" s="1574"/>
      <c r="AX8" s="1574"/>
      <c r="AY8" s="1574"/>
      <c r="AZ8" s="1574"/>
      <c r="BA8" s="1574"/>
      <c r="BB8" s="1574"/>
      <c r="BC8" s="1574"/>
      <c r="BD8" s="1574"/>
      <c r="BE8" s="1574"/>
      <c r="BF8" s="1574"/>
      <c r="BG8" s="1574"/>
      <c r="BH8" s="1574"/>
      <c r="BI8" s="1574"/>
      <c r="BJ8" s="1574"/>
      <c r="BK8" s="1574"/>
      <c r="BL8" s="1574"/>
      <c r="BM8" s="1574"/>
      <c r="BN8" s="1574"/>
      <c r="BO8" s="1574"/>
      <c r="BP8" s="1574"/>
      <c r="BQ8" s="1574"/>
      <c r="BR8" s="1574"/>
      <c r="BS8" s="1574"/>
      <c r="BT8" s="1574"/>
      <c r="BU8" s="1574"/>
      <c r="BV8" s="1574"/>
      <c r="BW8" s="1574"/>
      <c r="BX8" s="1574"/>
      <c r="BY8" s="1574"/>
      <c r="BZ8" s="1574"/>
      <c r="CA8" s="1574"/>
      <c r="CB8" s="1574"/>
      <c r="CC8" s="1574"/>
      <c r="CD8" s="1574"/>
      <c r="CE8" s="1574"/>
      <c r="CF8" s="1574"/>
      <c r="CG8" s="1574"/>
      <c r="CH8" s="1574"/>
      <c r="CI8" s="1574"/>
      <c r="CJ8" s="1574"/>
      <c r="CK8" s="1568"/>
      <c r="CL8" s="1136">
        <f t="shared" si="0"/>
        <v>0</v>
      </c>
      <c r="CM8" s="1137"/>
      <c r="CN8" s="64"/>
      <c r="CR8" s="221"/>
      <c r="CS8" s="64"/>
      <c r="CT8" s="64"/>
      <c r="CV8" s="69"/>
      <c r="CW8" s="69"/>
      <c r="CX8" s="69"/>
      <c r="CY8" s="64"/>
      <c r="CZ8" s="64"/>
      <c r="DA8" s="64"/>
    </row>
    <row r="9" spans="1:106" ht="20" customHeight="1">
      <c r="G9" s="1225" t="s">
        <v>174</v>
      </c>
      <c r="H9" s="1226"/>
      <c r="I9" s="241" t="s">
        <v>168</v>
      </c>
      <c r="J9" s="1568"/>
      <c r="K9" s="1569"/>
      <c r="L9" s="1569"/>
      <c r="M9" s="1570"/>
      <c r="N9" s="1574"/>
      <c r="O9" s="1574"/>
      <c r="P9" s="1574"/>
      <c r="Q9" s="1574"/>
      <c r="R9" s="1574"/>
      <c r="S9" s="1574"/>
      <c r="T9" s="1574"/>
      <c r="U9" s="1574"/>
      <c r="V9" s="1574"/>
      <c r="W9" s="1574"/>
      <c r="X9" s="1574"/>
      <c r="Y9" s="1574"/>
      <c r="Z9" s="1574"/>
      <c r="AA9" s="1574"/>
      <c r="AB9" s="1574"/>
      <c r="AC9" s="1574"/>
      <c r="AD9" s="1574"/>
      <c r="AE9" s="1574"/>
      <c r="AF9" s="1574"/>
      <c r="AG9" s="1574"/>
      <c r="AH9" s="1574"/>
      <c r="AI9" s="1574"/>
      <c r="AJ9" s="1574"/>
      <c r="AK9" s="1574"/>
      <c r="AL9" s="1574"/>
      <c r="AM9" s="1574"/>
      <c r="AN9" s="1574"/>
      <c r="AO9" s="1574"/>
      <c r="AP9" s="1574"/>
      <c r="AQ9" s="1574"/>
      <c r="AR9" s="1574"/>
      <c r="AS9" s="1574"/>
      <c r="AT9" s="1574"/>
      <c r="AU9" s="1574"/>
      <c r="AV9" s="1574"/>
      <c r="AW9" s="1574"/>
      <c r="AX9" s="1574"/>
      <c r="AY9" s="1574"/>
      <c r="AZ9" s="1574"/>
      <c r="BA9" s="1574"/>
      <c r="BB9" s="1574"/>
      <c r="BC9" s="1574"/>
      <c r="BD9" s="1574"/>
      <c r="BE9" s="1574"/>
      <c r="BF9" s="1574"/>
      <c r="BG9" s="1574"/>
      <c r="BH9" s="1574"/>
      <c r="BI9" s="1574"/>
      <c r="BJ9" s="1574"/>
      <c r="BK9" s="1574"/>
      <c r="BL9" s="1574"/>
      <c r="BM9" s="1574"/>
      <c r="BN9" s="1574"/>
      <c r="BO9" s="1574"/>
      <c r="BP9" s="1574"/>
      <c r="BQ9" s="1574"/>
      <c r="BR9" s="1574"/>
      <c r="BS9" s="1574"/>
      <c r="BT9" s="1574"/>
      <c r="BU9" s="1574"/>
      <c r="BV9" s="1574"/>
      <c r="BW9" s="1574"/>
      <c r="BX9" s="1574"/>
      <c r="BY9" s="1574"/>
      <c r="BZ9" s="1574"/>
      <c r="CA9" s="1574"/>
      <c r="CB9" s="1574"/>
      <c r="CC9" s="1574"/>
      <c r="CD9" s="1574"/>
      <c r="CE9" s="1574"/>
      <c r="CF9" s="1574"/>
      <c r="CG9" s="1574"/>
      <c r="CH9" s="1574"/>
      <c r="CI9" s="1574"/>
      <c r="CJ9" s="1574"/>
      <c r="CK9" s="1568"/>
      <c r="CL9" s="1136">
        <f t="shared" si="0"/>
        <v>0</v>
      </c>
      <c r="CM9" s="1137"/>
      <c r="CN9" s="64"/>
      <c r="CR9" s="221"/>
      <c r="CS9" s="64"/>
      <c r="CT9" s="64"/>
      <c r="CV9" s="69"/>
      <c r="CW9" s="69"/>
      <c r="CX9" s="69"/>
      <c r="CY9" s="64"/>
      <c r="CZ9" s="64"/>
      <c r="DA9" s="64"/>
    </row>
    <row r="10" spans="1:106" ht="20" customHeight="1">
      <c r="G10" s="1204" t="s">
        <v>175</v>
      </c>
      <c r="H10" s="1205"/>
      <c r="I10" s="245" t="s">
        <v>168</v>
      </c>
      <c r="J10" s="1571"/>
      <c r="K10" s="1572"/>
      <c r="L10" s="1572"/>
      <c r="M10" s="1573"/>
      <c r="N10" s="1578"/>
      <c r="O10" s="1578"/>
      <c r="P10" s="1578"/>
      <c r="Q10" s="1578"/>
      <c r="R10" s="1578"/>
      <c r="S10" s="1578"/>
      <c r="T10" s="1578"/>
      <c r="U10" s="1578"/>
      <c r="V10" s="1578"/>
      <c r="W10" s="1578"/>
      <c r="X10" s="1578"/>
      <c r="Y10" s="1578"/>
      <c r="Z10" s="1578"/>
      <c r="AA10" s="1578"/>
      <c r="AB10" s="1578"/>
      <c r="AC10" s="1578"/>
      <c r="AD10" s="1578"/>
      <c r="AE10" s="1578"/>
      <c r="AF10" s="1578"/>
      <c r="AG10" s="1578"/>
      <c r="AH10" s="1578"/>
      <c r="AI10" s="1578"/>
      <c r="AJ10" s="1578"/>
      <c r="AK10" s="1578"/>
      <c r="AL10" s="1578"/>
      <c r="AM10" s="1578"/>
      <c r="AN10" s="1578"/>
      <c r="AO10" s="1578"/>
      <c r="AP10" s="1578"/>
      <c r="AQ10" s="1578"/>
      <c r="AR10" s="1578"/>
      <c r="AS10" s="1578"/>
      <c r="AT10" s="1578"/>
      <c r="AU10" s="1578"/>
      <c r="AV10" s="1578"/>
      <c r="AW10" s="1578"/>
      <c r="AX10" s="1578"/>
      <c r="AY10" s="1578"/>
      <c r="AZ10" s="1578"/>
      <c r="BA10" s="1578"/>
      <c r="BB10" s="1578"/>
      <c r="BC10" s="1578"/>
      <c r="BD10" s="1578"/>
      <c r="BE10" s="1578"/>
      <c r="BF10" s="1578"/>
      <c r="BG10" s="1578"/>
      <c r="BH10" s="1578"/>
      <c r="BI10" s="1578"/>
      <c r="BJ10" s="1578"/>
      <c r="BK10" s="1578"/>
      <c r="BL10" s="1578"/>
      <c r="BM10" s="1578"/>
      <c r="BN10" s="1578"/>
      <c r="BO10" s="1578"/>
      <c r="BP10" s="1578"/>
      <c r="BQ10" s="1578"/>
      <c r="BR10" s="1578"/>
      <c r="BS10" s="1578"/>
      <c r="BT10" s="1578"/>
      <c r="BU10" s="1578"/>
      <c r="BV10" s="1578"/>
      <c r="BW10" s="1578"/>
      <c r="BX10" s="1578"/>
      <c r="BY10" s="1578"/>
      <c r="BZ10" s="1578"/>
      <c r="CA10" s="1578"/>
      <c r="CB10" s="1578"/>
      <c r="CC10" s="1578"/>
      <c r="CD10" s="1578"/>
      <c r="CE10" s="1578"/>
      <c r="CF10" s="1578"/>
      <c r="CG10" s="1578"/>
      <c r="CH10" s="1578"/>
      <c r="CI10" s="1578"/>
      <c r="CJ10" s="1578"/>
      <c r="CK10" s="1579"/>
      <c r="CL10" s="1223">
        <f t="shared" si="0"/>
        <v>0</v>
      </c>
      <c r="CM10" s="1224"/>
      <c r="CN10" s="64"/>
      <c r="CR10" s="221"/>
      <c r="CS10" s="64"/>
      <c r="CT10" s="64"/>
      <c r="CV10" s="69"/>
      <c r="CW10" s="69"/>
      <c r="CX10" s="69"/>
      <c r="CY10" s="64"/>
      <c r="CZ10" s="64"/>
      <c r="DA10" s="64"/>
    </row>
    <row r="11" spans="1:106" ht="20" customHeight="1">
      <c r="G11" s="1166" t="s">
        <v>176</v>
      </c>
      <c r="H11" s="1167"/>
      <c r="I11" s="246" t="s">
        <v>168</v>
      </c>
      <c r="J11" s="1236">
        <f>J7+J8+J9+J10</f>
        <v>0</v>
      </c>
      <c r="K11" s="1237"/>
      <c r="L11" s="1237"/>
      <c r="M11" s="1238"/>
      <c r="N11" s="1168" t="e">
        <f>N7+N8+N9+N10</f>
        <v>#DIV/0!</v>
      </c>
      <c r="O11" s="1168"/>
      <c r="P11" s="1168"/>
      <c r="Q11" s="1168"/>
      <c r="R11" s="1168" t="e">
        <f>R7+R8+R9+R10</f>
        <v>#DIV/0!</v>
      </c>
      <c r="S11" s="1168"/>
      <c r="T11" s="1168"/>
      <c r="U11" s="1168"/>
      <c r="V11" s="1168" t="e">
        <f>V7+V8+V9+V10</f>
        <v>#DIV/0!</v>
      </c>
      <c r="W11" s="1168"/>
      <c r="X11" s="1168"/>
      <c r="Y11" s="1168"/>
      <c r="Z11" s="1168" t="e">
        <f>Z7+Z8+Z9+Z10</f>
        <v>#DIV/0!</v>
      </c>
      <c r="AA11" s="1168"/>
      <c r="AB11" s="1168"/>
      <c r="AC11" s="1168"/>
      <c r="AD11" s="1168" t="e">
        <f>AD7+AD8+AD9+AD10</f>
        <v>#DIV/0!</v>
      </c>
      <c r="AE11" s="1168"/>
      <c r="AF11" s="1168"/>
      <c r="AG11" s="1168"/>
      <c r="AH11" s="1168" t="e">
        <f>AH7+AH8+AH9+AH10</f>
        <v>#DIV/0!</v>
      </c>
      <c r="AI11" s="1168"/>
      <c r="AJ11" s="1168"/>
      <c r="AK11" s="1168"/>
      <c r="AL11" s="1168" t="e">
        <f>AL7+AL8+AL9+AL10</f>
        <v>#DIV/0!</v>
      </c>
      <c r="AM11" s="1168"/>
      <c r="AN11" s="1168"/>
      <c r="AO11" s="1168"/>
      <c r="AP11" s="1168" t="e">
        <f>AP7+AP8+AP9+AP10</f>
        <v>#DIV/0!</v>
      </c>
      <c r="AQ11" s="1168"/>
      <c r="AR11" s="1168"/>
      <c r="AS11" s="1168"/>
      <c r="AT11" s="1168" t="e">
        <f>AT7+AT8+AT9+AT10</f>
        <v>#DIV/0!</v>
      </c>
      <c r="AU11" s="1168"/>
      <c r="AV11" s="1168"/>
      <c r="AW11" s="1168"/>
      <c r="AX11" s="1168" t="e">
        <f>AX7+AX8+AX9+AX10</f>
        <v>#DIV/0!</v>
      </c>
      <c r="AY11" s="1168"/>
      <c r="AZ11" s="1168"/>
      <c r="BA11" s="1168"/>
      <c r="BB11" s="1168" t="e">
        <f>BB7+BB8+BB9+BB10</f>
        <v>#DIV/0!</v>
      </c>
      <c r="BC11" s="1168"/>
      <c r="BD11" s="1168"/>
      <c r="BE11" s="1168"/>
      <c r="BF11" s="1168" t="e">
        <f>BF7+BF8+BF9+BF10</f>
        <v>#DIV/0!</v>
      </c>
      <c r="BG11" s="1168"/>
      <c r="BH11" s="1168"/>
      <c r="BI11" s="1168"/>
      <c r="BJ11" s="1168" t="e">
        <f>BJ7+BJ8+BJ9+BJ10</f>
        <v>#DIV/0!</v>
      </c>
      <c r="BK11" s="1168"/>
      <c r="BL11" s="1168"/>
      <c r="BM11" s="1168"/>
      <c r="BN11" s="1168" t="e">
        <f>BN7+BN8+BN9+BN10</f>
        <v>#DIV/0!</v>
      </c>
      <c r="BO11" s="1168"/>
      <c r="BP11" s="1168"/>
      <c r="BQ11" s="1168"/>
      <c r="BR11" s="1168" t="e">
        <f>BR7+BR8+BR9+BR10</f>
        <v>#DIV/0!</v>
      </c>
      <c r="BS11" s="1168"/>
      <c r="BT11" s="1168"/>
      <c r="BU11" s="1168"/>
      <c r="BV11" s="1168" t="e">
        <f>BV7+BV8+BV9+BV10</f>
        <v>#DIV/0!</v>
      </c>
      <c r="BW11" s="1168"/>
      <c r="BX11" s="1168"/>
      <c r="BY11" s="1168"/>
      <c r="BZ11" s="1168" t="e">
        <f>BZ7+BZ8+BZ9+BZ10</f>
        <v>#DIV/0!</v>
      </c>
      <c r="CA11" s="1168"/>
      <c r="CB11" s="1168"/>
      <c r="CC11" s="1168"/>
      <c r="CD11" s="1168" t="e">
        <f>CD7+CD8+CD9+CD10</f>
        <v>#DIV/0!</v>
      </c>
      <c r="CE11" s="1168"/>
      <c r="CF11" s="1168"/>
      <c r="CG11" s="1168"/>
      <c r="CH11" s="1168" t="e">
        <f>CH7+CH8+CH9+CH10</f>
        <v>#DIV/0!</v>
      </c>
      <c r="CI11" s="1168"/>
      <c r="CJ11" s="1168"/>
      <c r="CK11" s="1258"/>
      <c r="CL11" s="1259" t="e">
        <f t="shared" si="0"/>
        <v>#DIV/0!</v>
      </c>
      <c r="CM11" s="1260"/>
      <c r="CN11" s="1157" t="e">
        <f>CL7+CL9+CL10</f>
        <v>#DIV/0!</v>
      </c>
      <c r="CO11" s="1158"/>
      <c r="CR11" s="221"/>
      <c r="CS11" s="64"/>
      <c r="CT11" s="64"/>
      <c r="CV11" s="69"/>
      <c r="CW11" s="69"/>
      <c r="CX11" s="69"/>
      <c r="CY11" s="64"/>
      <c r="CZ11" s="64"/>
      <c r="DA11" s="64"/>
    </row>
    <row r="12" spans="1:106" ht="20" customHeight="1">
      <c r="C12" s="247"/>
      <c r="D12" s="73"/>
      <c r="E12" s="73"/>
      <c r="F12" s="73"/>
      <c r="G12" s="248"/>
      <c r="H12" s="1162"/>
      <c r="I12" s="1162"/>
      <c r="J12" s="249">
        <v>5</v>
      </c>
      <c r="K12" s="249">
        <v>5.25</v>
      </c>
      <c r="L12" s="249">
        <v>5.5</v>
      </c>
      <c r="M12" s="250">
        <v>5.75</v>
      </c>
      <c r="N12" s="249">
        <v>6</v>
      </c>
      <c r="O12" s="249">
        <v>6.25</v>
      </c>
      <c r="P12" s="249">
        <v>6.5</v>
      </c>
      <c r="Q12" s="250">
        <v>6.75</v>
      </c>
      <c r="R12" s="250">
        <v>7</v>
      </c>
      <c r="S12" s="250">
        <v>7.25</v>
      </c>
      <c r="T12" s="250">
        <v>7.5</v>
      </c>
      <c r="U12" s="250">
        <v>7.75</v>
      </c>
      <c r="V12" s="250">
        <v>8</v>
      </c>
      <c r="W12" s="250">
        <v>8.25</v>
      </c>
      <c r="X12" s="250">
        <v>8.5</v>
      </c>
      <c r="Y12" s="250">
        <v>8.75</v>
      </c>
      <c r="Z12" s="251">
        <v>9</v>
      </c>
      <c r="AA12" s="251">
        <v>9.25</v>
      </c>
      <c r="AB12" s="251">
        <v>9.5</v>
      </c>
      <c r="AC12" s="251">
        <v>9.75</v>
      </c>
      <c r="AD12" s="251">
        <v>10</v>
      </c>
      <c r="AE12" s="251">
        <v>10.25</v>
      </c>
      <c r="AF12" s="251">
        <v>10.5</v>
      </c>
      <c r="AG12" s="251">
        <v>10.75</v>
      </c>
      <c r="AH12" s="251">
        <v>11</v>
      </c>
      <c r="AI12" s="251">
        <v>11.25</v>
      </c>
      <c r="AJ12" s="251">
        <v>11.5</v>
      </c>
      <c r="AK12" s="251">
        <v>11.75</v>
      </c>
      <c r="AL12" s="250">
        <v>12</v>
      </c>
      <c r="AM12" s="250">
        <v>12.25</v>
      </c>
      <c r="AN12" s="250">
        <v>12.5</v>
      </c>
      <c r="AO12" s="250">
        <v>12.75</v>
      </c>
      <c r="AP12" s="251">
        <v>13</v>
      </c>
      <c r="AQ12" s="251">
        <v>13.25</v>
      </c>
      <c r="AR12" s="251">
        <v>13.5</v>
      </c>
      <c r="AS12" s="251">
        <v>13.75</v>
      </c>
      <c r="AT12" s="251">
        <v>14</v>
      </c>
      <c r="AU12" s="251">
        <v>14.25</v>
      </c>
      <c r="AV12" s="251">
        <v>14.5</v>
      </c>
      <c r="AW12" s="251">
        <v>14.75</v>
      </c>
      <c r="AX12" s="251">
        <v>15</v>
      </c>
      <c r="AY12" s="251">
        <v>15.25</v>
      </c>
      <c r="AZ12" s="251">
        <v>15.5</v>
      </c>
      <c r="BA12" s="251">
        <v>15.75</v>
      </c>
      <c r="BB12" s="251">
        <v>16</v>
      </c>
      <c r="BC12" s="251">
        <v>16.25</v>
      </c>
      <c r="BD12" s="251">
        <v>16.5</v>
      </c>
      <c r="BE12" s="251">
        <v>16.75</v>
      </c>
      <c r="BF12" s="251">
        <v>17</v>
      </c>
      <c r="BG12" s="251">
        <v>17.25</v>
      </c>
      <c r="BH12" s="251">
        <v>17.5</v>
      </c>
      <c r="BI12" s="251">
        <v>17.75</v>
      </c>
      <c r="BJ12" s="251">
        <v>18</v>
      </c>
      <c r="BK12" s="251">
        <v>18.25</v>
      </c>
      <c r="BL12" s="251">
        <v>18.5</v>
      </c>
      <c r="BM12" s="251">
        <v>18.75</v>
      </c>
      <c r="BN12" s="251">
        <v>19</v>
      </c>
      <c r="BO12" s="251">
        <v>19.25</v>
      </c>
      <c r="BP12" s="251">
        <v>19.5</v>
      </c>
      <c r="BQ12" s="251">
        <v>19.75</v>
      </c>
      <c r="BR12" s="251">
        <v>20</v>
      </c>
      <c r="BS12" s="251">
        <v>20.25</v>
      </c>
      <c r="BT12" s="251">
        <v>20.5</v>
      </c>
      <c r="BU12" s="251">
        <v>20.75</v>
      </c>
      <c r="BV12" s="251">
        <v>21</v>
      </c>
      <c r="BW12" s="251">
        <v>21.25</v>
      </c>
      <c r="BX12" s="251">
        <v>21.5</v>
      </c>
      <c r="BY12" s="251">
        <v>21.75</v>
      </c>
      <c r="BZ12" s="251">
        <v>22</v>
      </c>
      <c r="CA12" s="251">
        <v>22.25</v>
      </c>
      <c r="CB12" s="251">
        <v>22.5</v>
      </c>
      <c r="CC12" s="251">
        <v>22.75</v>
      </c>
      <c r="CD12" s="251">
        <v>23</v>
      </c>
      <c r="CE12" s="251">
        <v>23.25</v>
      </c>
      <c r="CF12" s="251">
        <v>23.5</v>
      </c>
      <c r="CG12" s="251">
        <v>23.75</v>
      </c>
      <c r="CH12" s="251">
        <v>24</v>
      </c>
      <c r="CI12" s="251">
        <v>24.25</v>
      </c>
      <c r="CJ12" s="251">
        <v>24.5</v>
      </c>
      <c r="CK12" s="251">
        <v>24.75</v>
      </c>
      <c r="CL12" s="251"/>
      <c r="CM12" s="251"/>
      <c r="CN12" s="251"/>
      <c r="CP12" s="65"/>
      <c r="CQ12" s="65"/>
      <c r="CR12" s="66"/>
      <c r="CS12" s="65"/>
      <c r="CT12" s="65"/>
      <c r="CV12" s="69"/>
      <c r="CW12" s="69"/>
      <c r="CX12" s="69"/>
      <c r="CY12" s="64"/>
      <c r="CZ12" s="64"/>
      <c r="DA12" s="64"/>
    </row>
    <row r="13" spans="1:106" ht="22.5" customHeight="1" thickBot="1">
      <c r="C13" s="252" t="s">
        <v>177</v>
      </c>
      <c r="D13" s="253" t="s">
        <v>178</v>
      </c>
      <c r="E13" s="253" t="s">
        <v>179</v>
      </c>
      <c r="F13" s="65" t="s">
        <v>79</v>
      </c>
      <c r="G13" s="254" t="s">
        <v>61</v>
      </c>
      <c r="H13" s="255" t="s">
        <v>180</v>
      </c>
      <c r="I13" s="256"/>
      <c r="J13" s="257">
        <v>0.20833333333333334</v>
      </c>
      <c r="K13" s="258"/>
      <c r="L13" s="258"/>
      <c r="M13" s="259"/>
      <c r="N13" s="257">
        <v>0.25</v>
      </c>
      <c r="O13" s="258"/>
      <c r="P13" s="258"/>
      <c r="Q13" s="259"/>
      <c r="R13" s="260" t="s">
        <v>149</v>
      </c>
      <c r="S13" s="258"/>
      <c r="T13" s="261"/>
      <c r="U13" s="256"/>
      <c r="V13" s="260" t="s">
        <v>150</v>
      </c>
      <c r="W13" s="258"/>
      <c r="X13" s="259"/>
      <c r="Y13" s="258"/>
      <c r="Z13" s="260" t="s">
        <v>151</v>
      </c>
      <c r="AA13" s="258"/>
      <c r="AB13" s="259"/>
      <c r="AC13" s="258"/>
      <c r="AD13" s="260" t="s">
        <v>152</v>
      </c>
      <c r="AE13" s="258"/>
      <c r="AF13" s="259"/>
      <c r="AG13" s="258"/>
      <c r="AH13" s="260" t="s">
        <v>153</v>
      </c>
      <c r="AI13" s="258"/>
      <c r="AJ13" s="259"/>
      <c r="AK13" s="258"/>
      <c r="AL13" s="260" t="s">
        <v>154</v>
      </c>
      <c r="AM13" s="258"/>
      <c r="AN13" s="259"/>
      <c r="AO13" s="258"/>
      <c r="AP13" s="260" t="s">
        <v>155</v>
      </c>
      <c r="AQ13" s="258"/>
      <c r="AR13" s="259"/>
      <c r="AS13" s="258"/>
      <c r="AT13" s="260" t="s">
        <v>156</v>
      </c>
      <c r="AU13" s="258"/>
      <c r="AV13" s="259"/>
      <c r="AW13" s="258"/>
      <c r="AX13" s="260" t="s">
        <v>157</v>
      </c>
      <c r="AY13" s="258"/>
      <c r="AZ13" s="259"/>
      <c r="BA13" s="258"/>
      <c r="BB13" s="260" t="s">
        <v>158</v>
      </c>
      <c r="BC13" s="258"/>
      <c r="BD13" s="259"/>
      <c r="BE13" s="258"/>
      <c r="BF13" s="260" t="s">
        <v>159</v>
      </c>
      <c r="BG13" s="258"/>
      <c r="BH13" s="259"/>
      <c r="BI13" s="258"/>
      <c r="BJ13" s="260" t="s">
        <v>160</v>
      </c>
      <c r="BK13" s="258"/>
      <c r="BL13" s="259"/>
      <c r="BM13" s="258"/>
      <c r="BN13" s="260" t="s">
        <v>161</v>
      </c>
      <c r="BO13" s="258"/>
      <c r="BP13" s="259"/>
      <c r="BQ13" s="258"/>
      <c r="BR13" s="260" t="s">
        <v>162</v>
      </c>
      <c r="BS13" s="258"/>
      <c r="BT13" s="259"/>
      <c r="BU13" s="258"/>
      <c r="BV13" s="260" t="s">
        <v>163</v>
      </c>
      <c r="BW13" s="258"/>
      <c r="BX13" s="259"/>
      <c r="BY13" s="258"/>
      <c r="BZ13" s="260" t="s">
        <v>164</v>
      </c>
      <c r="CA13" s="258"/>
      <c r="CB13" s="259"/>
      <c r="CC13" s="258"/>
      <c r="CD13" s="260" t="s">
        <v>165</v>
      </c>
      <c r="CE13" s="258"/>
      <c r="CF13" s="259"/>
      <c r="CG13" s="259"/>
      <c r="CH13" s="258" t="s">
        <v>166</v>
      </c>
      <c r="CI13" s="258"/>
      <c r="CJ13" s="258"/>
      <c r="CK13" s="262"/>
      <c r="CL13" s="1262" t="s">
        <v>181</v>
      </c>
      <c r="CM13" s="1261"/>
      <c r="CN13" s="1261" t="s">
        <v>182</v>
      </c>
      <c r="CO13" s="1261"/>
      <c r="CP13" s="263" t="s">
        <v>183</v>
      </c>
      <c r="CQ13" s="263" t="s">
        <v>184</v>
      </c>
      <c r="CR13" s="263" t="s">
        <v>185</v>
      </c>
      <c r="CS13" s="264" t="s">
        <v>186</v>
      </c>
      <c r="CT13" s="265" t="s">
        <v>81</v>
      </c>
      <c r="CU13" s="266" t="s">
        <v>82</v>
      </c>
      <c r="CW13" s="69"/>
      <c r="CX13" s="267"/>
      <c r="CY13" s="268"/>
      <c r="CZ13" s="64"/>
      <c r="DA13" s="64"/>
      <c r="DB13" s="64"/>
    </row>
    <row r="14" spans="1:106" ht="22.5" customHeight="1" thickTop="1" thickBot="1">
      <c r="A14" s="219">
        <v>1</v>
      </c>
      <c r="B14" s="269" t="str">
        <f>ｼﾌﾄ原本!C5</f>
        <v>K.M</v>
      </c>
      <c r="C14" s="270"/>
      <c r="D14" s="375">
        <f>IF(COUNTIF($F$14:$F$30,1),VLOOKUP(1,$F$14:$CU$30,88,FALSE),0)</f>
        <v>0</v>
      </c>
      <c r="E14" s="410">
        <f>IF(COUNTIF($F$14:$F$30,1),VLOOKUP(1,$F$14:$CU$30,94,FALSE),0)</f>
        <v>0</v>
      </c>
      <c r="F14" s="271"/>
      <c r="G14" s="272">
        <f>IF(F14=0,0,LOOKUP(F14,ﾃﾞｰﾀ入力!$C$3:'ﾃﾞｰﾀ入力'!$C$51,ﾃﾞｰﾀ入力!$D$3:'ﾃﾞｰﾀ入力'!$D$50))</f>
        <v>0</v>
      </c>
      <c r="H14" s="531"/>
      <c r="I14" s="532"/>
      <c r="J14" s="498">
        <f t="shared" ref="J14:AO14" si="1">IF(AND(J12&gt;=$H$14,J12&lt;$I$14),"*",0)</f>
        <v>0</v>
      </c>
      <c r="K14" s="499">
        <f t="shared" si="1"/>
        <v>0</v>
      </c>
      <c r="L14" s="500">
        <f t="shared" si="1"/>
        <v>0</v>
      </c>
      <c r="M14" s="501">
        <f t="shared" si="1"/>
        <v>0</v>
      </c>
      <c r="N14" s="502">
        <f t="shared" si="1"/>
        <v>0</v>
      </c>
      <c r="O14" s="502">
        <f t="shared" si="1"/>
        <v>0</v>
      </c>
      <c r="P14" s="503">
        <f t="shared" si="1"/>
        <v>0</v>
      </c>
      <c r="Q14" s="502">
        <f t="shared" si="1"/>
        <v>0</v>
      </c>
      <c r="R14" s="504">
        <f t="shared" si="1"/>
        <v>0</v>
      </c>
      <c r="S14" s="505">
        <f t="shared" si="1"/>
        <v>0</v>
      </c>
      <c r="T14" s="502">
        <f t="shared" si="1"/>
        <v>0</v>
      </c>
      <c r="U14" s="506">
        <f t="shared" si="1"/>
        <v>0</v>
      </c>
      <c r="V14" s="502">
        <f t="shared" si="1"/>
        <v>0</v>
      </c>
      <c r="W14" s="502">
        <f t="shared" si="1"/>
        <v>0</v>
      </c>
      <c r="X14" s="503">
        <f t="shared" si="1"/>
        <v>0</v>
      </c>
      <c r="Y14" s="502">
        <f t="shared" si="1"/>
        <v>0</v>
      </c>
      <c r="Z14" s="504">
        <f t="shared" si="1"/>
        <v>0</v>
      </c>
      <c r="AA14" s="505">
        <f t="shared" si="1"/>
        <v>0</v>
      </c>
      <c r="AB14" s="502">
        <f t="shared" si="1"/>
        <v>0</v>
      </c>
      <c r="AC14" s="506">
        <f t="shared" si="1"/>
        <v>0</v>
      </c>
      <c r="AD14" s="502">
        <f t="shared" si="1"/>
        <v>0</v>
      </c>
      <c r="AE14" s="502">
        <f t="shared" si="1"/>
        <v>0</v>
      </c>
      <c r="AF14" s="503">
        <f t="shared" si="1"/>
        <v>0</v>
      </c>
      <c r="AG14" s="502">
        <f t="shared" si="1"/>
        <v>0</v>
      </c>
      <c r="AH14" s="504">
        <f t="shared" si="1"/>
        <v>0</v>
      </c>
      <c r="AI14" s="505">
        <f t="shared" si="1"/>
        <v>0</v>
      </c>
      <c r="AJ14" s="502">
        <f t="shared" si="1"/>
        <v>0</v>
      </c>
      <c r="AK14" s="506">
        <f t="shared" si="1"/>
        <v>0</v>
      </c>
      <c r="AL14" s="502">
        <f t="shared" si="1"/>
        <v>0</v>
      </c>
      <c r="AM14" s="502">
        <f t="shared" si="1"/>
        <v>0</v>
      </c>
      <c r="AN14" s="503">
        <f t="shared" si="1"/>
        <v>0</v>
      </c>
      <c r="AO14" s="502">
        <f t="shared" si="1"/>
        <v>0</v>
      </c>
      <c r="AP14" s="504">
        <f t="shared" ref="AP14:BU14" si="2">IF(AND(AP12&gt;=$H$14,AP12&lt;$I$14),"*",0)</f>
        <v>0</v>
      </c>
      <c r="AQ14" s="505">
        <f t="shared" si="2"/>
        <v>0</v>
      </c>
      <c r="AR14" s="502">
        <f t="shared" si="2"/>
        <v>0</v>
      </c>
      <c r="AS14" s="506">
        <f t="shared" si="2"/>
        <v>0</v>
      </c>
      <c r="AT14" s="502">
        <f t="shared" si="2"/>
        <v>0</v>
      </c>
      <c r="AU14" s="502">
        <f t="shared" si="2"/>
        <v>0</v>
      </c>
      <c r="AV14" s="503">
        <f t="shared" si="2"/>
        <v>0</v>
      </c>
      <c r="AW14" s="502">
        <f t="shared" si="2"/>
        <v>0</v>
      </c>
      <c r="AX14" s="504">
        <f t="shared" si="2"/>
        <v>0</v>
      </c>
      <c r="AY14" s="505">
        <f t="shared" si="2"/>
        <v>0</v>
      </c>
      <c r="AZ14" s="502">
        <f t="shared" si="2"/>
        <v>0</v>
      </c>
      <c r="BA14" s="506">
        <f t="shared" si="2"/>
        <v>0</v>
      </c>
      <c r="BB14" s="502">
        <f t="shared" si="2"/>
        <v>0</v>
      </c>
      <c r="BC14" s="502">
        <f t="shared" si="2"/>
        <v>0</v>
      </c>
      <c r="BD14" s="503">
        <f t="shared" si="2"/>
        <v>0</v>
      </c>
      <c r="BE14" s="502">
        <f t="shared" si="2"/>
        <v>0</v>
      </c>
      <c r="BF14" s="504">
        <f t="shared" si="2"/>
        <v>0</v>
      </c>
      <c r="BG14" s="505">
        <f t="shared" si="2"/>
        <v>0</v>
      </c>
      <c r="BH14" s="502">
        <f t="shared" si="2"/>
        <v>0</v>
      </c>
      <c r="BI14" s="506">
        <f t="shared" si="2"/>
        <v>0</v>
      </c>
      <c r="BJ14" s="502">
        <f t="shared" si="2"/>
        <v>0</v>
      </c>
      <c r="BK14" s="502">
        <f t="shared" si="2"/>
        <v>0</v>
      </c>
      <c r="BL14" s="503">
        <f t="shared" si="2"/>
        <v>0</v>
      </c>
      <c r="BM14" s="502">
        <f t="shared" si="2"/>
        <v>0</v>
      </c>
      <c r="BN14" s="504">
        <f t="shared" si="2"/>
        <v>0</v>
      </c>
      <c r="BO14" s="505">
        <f t="shared" si="2"/>
        <v>0</v>
      </c>
      <c r="BP14" s="502">
        <f t="shared" si="2"/>
        <v>0</v>
      </c>
      <c r="BQ14" s="506">
        <f t="shared" si="2"/>
        <v>0</v>
      </c>
      <c r="BR14" s="502">
        <f t="shared" si="2"/>
        <v>0</v>
      </c>
      <c r="BS14" s="502">
        <f t="shared" si="2"/>
        <v>0</v>
      </c>
      <c r="BT14" s="503">
        <f t="shared" si="2"/>
        <v>0</v>
      </c>
      <c r="BU14" s="502">
        <f t="shared" si="2"/>
        <v>0</v>
      </c>
      <c r="BV14" s="504">
        <f t="shared" ref="BV14:CK14" si="3">IF(AND(BV12&gt;=$H$14,BV12&lt;$I$14),"*",0)</f>
        <v>0</v>
      </c>
      <c r="BW14" s="505">
        <f t="shared" si="3"/>
        <v>0</v>
      </c>
      <c r="BX14" s="502">
        <f t="shared" si="3"/>
        <v>0</v>
      </c>
      <c r="BY14" s="506">
        <f t="shared" si="3"/>
        <v>0</v>
      </c>
      <c r="BZ14" s="502">
        <f t="shared" si="3"/>
        <v>0</v>
      </c>
      <c r="CA14" s="502">
        <f t="shared" si="3"/>
        <v>0</v>
      </c>
      <c r="CB14" s="503">
        <f t="shared" si="3"/>
        <v>0</v>
      </c>
      <c r="CC14" s="502">
        <f t="shared" si="3"/>
        <v>0</v>
      </c>
      <c r="CD14" s="504">
        <f t="shared" si="3"/>
        <v>0</v>
      </c>
      <c r="CE14" s="505">
        <f t="shared" si="3"/>
        <v>0</v>
      </c>
      <c r="CF14" s="502">
        <f t="shared" si="3"/>
        <v>0</v>
      </c>
      <c r="CG14" s="506">
        <f t="shared" si="3"/>
        <v>0</v>
      </c>
      <c r="CH14" s="502">
        <f t="shared" si="3"/>
        <v>0</v>
      </c>
      <c r="CI14" s="502">
        <f t="shared" si="3"/>
        <v>0</v>
      </c>
      <c r="CJ14" s="503">
        <f t="shared" si="3"/>
        <v>0</v>
      </c>
      <c r="CK14" s="502">
        <f t="shared" si="3"/>
        <v>0</v>
      </c>
      <c r="CL14" s="1263">
        <f t="shared" ref="CL14:CL30" si="4">(80-COUNT(J14:CK14))/4</f>
        <v>0</v>
      </c>
      <c r="CM14" s="1264"/>
      <c r="CN14" s="1122">
        <f>IF(CL14=0,0,LOOKUP(CL14,ﾃﾞｰﾀ入力!$AR$13:'ﾃﾞｰﾀ入力'!$AR$34,ﾃﾞｰﾀ入力!$AS$13:'ﾃﾞｰﾀ入力'!$AS$34))</f>
        <v>0</v>
      </c>
      <c r="CO14" s="1122"/>
      <c r="CP14" s="279">
        <f t="shared" ref="CP14:CP30" si="5">IF(CN14&gt;8,CN14-8,0)</f>
        <v>0</v>
      </c>
      <c r="CQ14" s="279">
        <f t="shared" ref="CQ14:CQ30" si="6">IF(BZ14="*",(12-COUNT(BZ14:CK14))/4,0)</f>
        <v>0</v>
      </c>
      <c r="CR14" s="279">
        <f t="shared" ref="CR14:CR30" si="7">IF(CP14&gt;CQ14,CQ14,CP14)</f>
        <v>0</v>
      </c>
      <c r="CS14" s="280">
        <f t="shared" ref="CS14:CS30" si="8">IF(CT14&gt;5000,CT14,CT14*CN14+(CT14*0.25*CP14)+(CT14*0.25*CQ14)+(CT14*CR14*0.5))</f>
        <v>0</v>
      </c>
      <c r="CT14" s="281">
        <f>IF(F14=0,0,LOOKUP(F14,ﾃﾞｰﾀ入力!$C$3:'ﾃﾞｰﾀ入力'!$C$52,ﾃﾞｰﾀ入力!$E$3:'ﾃﾞｰﾀ入力'!$E$51))</f>
        <v>0</v>
      </c>
      <c r="CU14" s="282">
        <f>CV14*CP14+(CV14*0.25*CR14)+(CV14*0.25*CS14)+(CV14*CT14*0.5)</f>
        <v>0</v>
      </c>
      <c r="CW14" s="69"/>
      <c r="CX14" s="69"/>
      <c r="CY14" s="69"/>
      <c r="CZ14" s="64"/>
      <c r="DA14" s="64"/>
      <c r="DB14" s="64"/>
    </row>
    <row r="15" spans="1:106" ht="22.5" customHeight="1">
      <c r="A15" s="219">
        <f t="shared" ref="A15:A46" si="9">A14+1</f>
        <v>2</v>
      </c>
      <c r="B15" s="269" t="str">
        <f>ｼﾌﾄ原本!C6</f>
        <v>S.S</v>
      </c>
      <c r="C15" s="270"/>
      <c r="D15" s="296">
        <f>IF(COUNTIF($F$14:$F$30,2),VLOOKUP(2,$F$14:$CS$30,88,FALSE),0)</f>
        <v>0</v>
      </c>
      <c r="E15" s="410">
        <f>IF(COUNTIF($F$14:$F$30,2),VLOOKUP(2,$F$14:$CU$30,94,FALSE),0)</f>
        <v>0</v>
      </c>
      <c r="F15" s="283"/>
      <c r="G15" s="284">
        <f>IF(F15=0,0,LOOKUP(F15,ﾃﾞｰﾀ入力!$C$3:'ﾃﾞｰﾀ入力'!$C$51,ﾃﾞｰﾀ入力!$D$3:'ﾃﾞｰﾀ入力'!$D$50))</f>
        <v>0</v>
      </c>
      <c r="H15" s="531"/>
      <c r="I15" s="533"/>
      <c r="J15" s="498">
        <f t="shared" ref="J15:AO15" si="10">IF(AND(J12&gt;=$H$15,J12&lt;$I$15),"*",0)</f>
        <v>0</v>
      </c>
      <c r="K15" s="499">
        <f t="shared" si="10"/>
        <v>0</v>
      </c>
      <c r="L15" s="507">
        <f t="shared" si="10"/>
        <v>0</v>
      </c>
      <c r="M15" s="508">
        <f t="shared" si="10"/>
        <v>0</v>
      </c>
      <c r="N15" s="509">
        <f t="shared" si="10"/>
        <v>0</v>
      </c>
      <c r="O15" s="509">
        <f t="shared" si="10"/>
        <v>0</v>
      </c>
      <c r="P15" s="510">
        <f t="shared" si="10"/>
        <v>0</v>
      </c>
      <c r="Q15" s="509">
        <f t="shared" si="10"/>
        <v>0</v>
      </c>
      <c r="R15" s="511">
        <f t="shared" si="10"/>
        <v>0</v>
      </c>
      <c r="S15" s="512">
        <f t="shared" si="10"/>
        <v>0</v>
      </c>
      <c r="T15" s="509">
        <f t="shared" si="10"/>
        <v>0</v>
      </c>
      <c r="U15" s="513">
        <f t="shared" si="10"/>
        <v>0</v>
      </c>
      <c r="V15" s="509">
        <f t="shared" si="10"/>
        <v>0</v>
      </c>
      <c r="W15" s="509">
        <f t="shared" si="10"/>
        <v>0</v>
      </c>
      <c r="X15" s="510">
        <f t="shared" si="10"/>
        <v>0</v>
      </c>
      <c r="Y15" s="509">
        <f t="shared" si="10"/>
        <v>0</v>
      </c>
      <c r="Z15" s="511">
        <f t="shared" si="10"/>
        <v>0</v>
      </c>
      <c r="AA15" s="512">
        <f t="shared" si="10"/>
        <v>0</v>
      </c>
      <c r="AB15" s="509">
        <f t="shared" si="10"/>
        <v>0</v>
      </c>
      <c r="AC15" s="513">
        <f t="shared" si="10"/>
        <v>0</v>
      </c>
      <c r="AD15" s="509">
        <f t="shared" si="10"/>
        <v>0</v>
      </c>
      <c r="AE15" s="509">
        <f t="shared" si="10"/>
        <v>0</v>
      </c>
      <c r="AF15" s="510">
        <f t="shared" si="10"/>
        <v>0</v>
      </c>
      <c r="AG15" s="509">
        <f t="shared" si="10"/>
        <v>0</v>
      </c>
      <c r="AH15" s="511">
        <f t="shared" si="10"/>
        <v>0</v>
      </c>
      <c r="AI15" s="512">
        <f t="shared" si="10"/>
        <v>0</v>
      </c>
      <c r="AJ15" s="509">
        <f t="shared" si="10"/>
        <v>0</v>
      </c>
      <c r="AK15" s="513">
        <f t="shared" si="10"/>
        <v>0</v>
      </c>
      <c r="AL15" s="509">
        <f t="shared" si="10"/>
        <v>0</v>
      </c>
      <c r="AM15" s="509">
        <f t="shared" si="10"/>
        <v>0</v>
      </c>
      <c r="AN15" s="510">
        <f t="shared" si="10"/>
        <v>0</v>
      </c>
      <c r="AO15" s="509">
        <f t="shared" si="10"/>
        <v>0</v>
      </c>
      <c r="AP15" s="511">
        <f t="shared" ref="AP15:BU15" si="11">IF(AND(AP12&gt;=$H$15,AP12&lt;$I$15),"*",0)</f>
        <v>0</v>
      </c>
      <c r="AQ15" s="512">
        <f t="shared" si="11"/>
        <v>0</v>
      </c>
      <c r="AR15" s="509">
        <f t="shared" si="11"/>
        <v>0</v>
      </c>
      <c r="AS15" s="513">
        <f t="shared" si="11"/>
        <v>0</v>
      </c>
      <c r="AT15" s="509">
        <f t="shared" si="11"/>
        <v>0</v>
      </c>
      <c r="AU15" s="509">
        <f t="shared" si="11"/>
        <v>0</v>
      </c>
      <c r="AV15" s="510">
        <f t="shared" si="11"/>
        <v>0</v>
      </c>
      <c r="AW15" s="509">
        <f t="shared" si="11"/>
        <v>0</v>
      </c>
      <c r="AX15" s="511">
        <f t="shared" si="11"/>
        <v>0</v>
      </c>
      <c r="AY15" s="512">
        <f t="shared" si="11"/>
        <v>0</v>
      </c>
      <c r="AZ15" s="509">
        <f t="shared" si="11"/>
        <v>0</v>
      </c>
      <c r="BA15" s="513">
        <f t="shared" si="11"/>
        <v>0</v>
      </c>
      <c r="BB15" s="509">
        <f t="shared" si="11"/>
        <v>0</v>
      </c>
      <c r="BC15" s="509">
        <f t="shared" si="11"/>
        <v>0</v>
      </c>
      <c r="BD15" s="510">
        <f t="shared" si="11"/>
        <v>0</v>
      </c>
      <c r="BE15" s="509">
        <f t="shared" si="11"/>
        <v>0</v>
      </c>
      <c r="BF15" s="511">
        <f t="shared" si="11"/>
        <v>0</v>
      </c>
      <c r="BG15" s="512">
        <f t="shared" si="11"/>
        <v>0</v>
      </c>
      <c r="BH15" s="509">
        <f t="shared" si="11"/>
        <v>0</v>
      </c>
      <c r="BI15" s="513">
        <f t="shared" si="11"/>
        <v>0</v>
      </c>
      <c r="BJ15" s="509">
        <f t="shared" si="11"/>
        <v>0</v>
      </c>
      <c r="BK15" s="509">
        <f t="shared" si="11"/>
        <v>0</v>
      </c>
      <c r="BL15" s="510">
        <f t="shared" si="11"/>
        <v>0</v>
      </c>
      <c r="BM15" s="509">
        <f t="shared" si="11"/>
        <v>0</v>
      </c>
      <c r="BN15" s="511">
        <f t="shared" si="11"/>
        <v>0</v>
      </c>
      <c r="BO15" s="512">
        <f t="shared" si="11"/>
        <v>0</v>
      </c>
      <c r="BP15" s="509">
        <f t="shared" si="11"/>
        <v>0</v>
      </c>
      <c r="BQ15" s="513">
        <f t="shared" si="11"/>
        <v>0</v>
      </c>
      <c r="BR15" s="509">
        <f t="shared" si="11"/>
        <v>0</v>
      </c>
      <c r="BS15" s="509">
        <f t="shared" si="11"/>
        <v>0</v>
      </c>
      <c r="BT15" s="510">
        <f t="shared" si="11"/>
        <v>0</v>
      </c>
      <c r="BU15" s="509">
        <f t="shared" si="11"/>
        <v>0</v>
      </c>
      <c r="BV15" s="511">
        <f t="shared" ref="BV15:CK15" si="12">IF(AND(BV12&gt;=$H$15,BV12&lt;$I$15),"*",0)</f>
        <v>0</v>
      </c>
      <c r="BW15" s="512">
        <f t="shared" si="12"/>
        <v>0</v>
      </c>
      <c r="BX15" s="509">
        <f t="shared" si="12"/>
        <v>0</v>
      </c>
      <c r="BY15" s="513">
        <f t="shared" si="12"/>
        <v>0</v>
      </c>
      <c r="BZ15" s="509">
        <f t="shared" si="12"/>
        <v>0</v>
      </c>
      <c r="CA15" s="509">
        <f t="shared" si="12"/>
        <v>0</v>
      </c>
      <c r="CB15" s="510">
        <f t="shared" si="12"/>
        <v>0</v>
      </c>
      <c r="CC15" s="509">
        <f t="shared" si="12"/>
        <v>0</v>
      </c>
      <c r="CD15" s="511">
        <f t="shared" si="12"/>
        <v>0</v>
      </c>
      <c r="CE15" s="512">
        <f t="shared" si="12"/>
        <v>0</v>
      </c>
      <c r="CF15" s="509">
        <f t="shared" si="12"/>
        <v>0</v>
      </c>
      <c r="CG15" s="513">
        <f t="shared" si="12"/>
        <v>0</v>
      </c>
      <c r="CH15" s="509">
        <f t="shared" si="12"/>
        <v>0</v>
      </c>
      <c r="CI15" s="509">
        <f t="shared" si="12"/>
        <v>0</v>
      </c>
      <c r="CJ15" s="510">
        <f t="shared" si="12"/>
        <v>0</v>
      </c>
      <c r="CK15" s="509">
        <f t="shared" si="12"/>
        <v>0</v>
      </c>
      <c r="CL15" s="1128">
        <f t="shared" si="4"/>
        <v>0</v>
      </c>
      <c r="CM15" s="1129"/>
      <c r="CN15" s="1123">
        <f>IF(CL15=0,0,LOOKUP(CL15,ﾃﾞｰﾀ入力!$AR$13:'ﾃﾞｰﾀ入力'!$AR$34,ﾃﾞｰﾀ入力!$AS$13:'ﾃﾞｰﾀ入力'!$AS$34))</f>
        <v>0</v>
      </c>
      <c r="CO15" s="1123"/>
      <c r="CP15" s="294">
        <f t="shared" si="5"/>
        <v>0</v>
      </c>
      <c r="CQ15" s="294">
        <f t="shared" si="6"/>
        <v>0</v>
      </c>
      <c r="CR15" s="279">
        <f t="shared" si="7"/>
        <v>0</v>
      </c>
      <c r="CS15" s="295">
        <f t="shared" si="8"/>
        <v>0</v>
      </c>
      <c r="CT15" s="296">
        <f>IF(F15=0,0,LOOKUP(F15,ﾃﾞｰﾀ入力!$C$3:'ﾃﾞｰﾀ入力'!$C$52,ﾃﾞｰﾀ入力!$E$3:'ﾃﾞｰﾀ入力'!$E$51))</f>
        <v>0</v>
      </c>
      <c r="CU15" s="297">
        <f t="shared" ref="CU15:CU30" si="13">CV15*CP15+(CV15*0.25*CR15)+(CV15*0.25*CS15)+(CV15*CT15*0.5)</f>
        <v>0</v>
      </c>
      <c r="CW15" s="69"/>
      <c r="CX15" s="69"/>
      <c r="CY15" s="69"/>
      <c r="CZ15" s="64"/>
      <c r="DA15" s="64"/>
      <c r="DB15" s="64"/>
    </row>
    <row r="16" spans="1:106" ht="22.5" customHeight="1">
      <c r="A16" s="219">
        <f t="shared" si="9"/>
        <v>3</v>
      </c>
      <c r="B16" s="269" t="str">
        <f>ｼﾌﾄ原本!C7</f>
        <v>Y.I</v>
      </c>
      <c r="C16" s="270"/>
      <c r="D16" s="296">
        <f>IF(COUNTIF($F$14:$F$30,3),VLOOKUP(3,$F$14:$CS$30,92,FALSE),0)</f>
        <v>0</v>
      </c>
      <c r="E16" s="411">
        <f>IF(COUNTIF($F$14:$F$30,3),VLOOKUP(3,$F$14:$CU$30,94,FALSE),0)</f>
        <v>0</v>
      </c>
      <c r="F16" s="283"/>
      <c r="G16" s="284">
        <f>IF(F16=0,0,LOOKUP(F16,ﾃﾞｰﾀ入力!$C$3:'ﾃﾞｰﾀ入力'!$C$51,ﾃﾞｰﾀ入力!$D$3:'ﾃﾞｰﾀ入力'!$D$50))</f>
        <v>0</v>
      </c>
      <c r="H16" s="531"/>
      <c r="I16" s="533"/>
      <c r="J16" s="498">
        <f t="shared" ref="J16:AO16" si="14">IF(AND(J12&gt;=$H$16,J12&lt;$I$16),"*",0)</f>
        <v>0</v>
      </c>
      <c r="K16" s="499">
        <f t="shared" si="14"/>
        <v>0</v>
      </c>
      <c r="L16" s="507">
        <f t="shared" si="14"/>
        <v>0</v>
      </c>
      <c r="M16" s="508">
        <f t="shared" si="14"/>
        <v>0</v>
      </c>
      <c r="N16" s="509">
        <f t="shared" si="14"/>
        <v>0</v>
      </c>
      <c r="O16" s="509">
        <f t="shared" si="14"/>
        <v>0</v>
      </c>
      <c r="P16" s="510">
        <f t="shared" si="14"/>
        <v>0</v>
      </c>
      <c r="Q16" s="509">
        <f t="shared" si="14"/>
        <v>0</v>
      </c>
      <c r="R16" s="511">
        <f t="shared" si="14"/>
        <v>0</v>
      </c>
      <c r="S16" s="512">
        <f t="shared" si="14"/>
        <v>0</v>
      </c>
      <c r="T16" s="509">
        <f t="shared" si="14"/>
        <v>0</v>
      </c>
      <c r="U16" s="513">
        <f t="shared" si="14"/>
        <v>0</v>
      </c>
      <c r="V16" s="509">
        <f t="shared" si="14"/>
        <v>0</v>
      </c>
      <c r="W16" s="509">
        <f t="shared" si="14"/>
        <v>0</v>
      </c>
      <c r="X16" s="510">
        <f t="shared" si="14"/>
        <v>0</v>
      </c>
      <c r="Y16" s="509">
        <f t="shared" si="14"/>
        <v>0</v>
      </c>
      <c r="Z16" s="511">
        <f t="shared" si="14"/>
        <v>0</v>
      </c>
      <c r="AA16" s="512">
        <f t="shared" si="14"/>
        <v>0</v>
      </c>
      <c r="AB16" s="509">
        <f t="shared" si="14"/>
        <v>0</v>
      </c>
      <c r="AC16" s="513">
        <f t="shared" si="14"/>
        <v>0</v>
      </c>
      <c r="AD16" s="509">
        <f t="shared" si="14"/>
        <v>0</v>
      </c>
      <c r="AE16" s="509">
        <f t="shared" si="14"/>
        <v>0</v>
      </c>
      <c r="AF16" s="510">
        <f t="shared" si="14"/>
        <v>0</v>
      </c>
      <c r="AG16" s="509">
        <f t="shared" si="14"/>
        <v>0</v>
      </c>
      <c r="AH16" s="511">
        <f t="shared" si="14"/>
        <v>0</v>
      </c>
      <c r="AI16" s="512">
        <f t="shared" si="14"/>
        <v>0</v>
      </c>
      <c r="AJ16" s="509">
        <f t="shared" si="14"/>
        <v>0</v>
      </c>
      <c r="AK16" s="513">
        <f t="shared" si="14"/>
        <v>0</v>
      </c>
      <c r="AL16" s="509">
        <f t="shared" si="14"/>
        <v>0</v>
      </c>
      <c r="AM16" s="509">
        <f t="shared" si="14"/>
        <v>0</v>
      </c>
      <c r="AN16" s="510">
        <f t="shared" si="14"/>
        <v>0</v>
      </c>
      <c r="AO16" s="509">
        <f t="shared" si="14"/>
        <v>0</v>
      </c>
      <c r="AP16" s="511">
        <f t="shared" ref="AP16:BU16" si="15">IF(AND(AP12&gt;=$H$16,AP12&lt;$I$16),"*",0)</f>
        <v>0</v>
      </c>
      <c r="AQ16" s="512">
        <f t="shared" si="15"/>
        <v>0</v>
      </c>
      <c r="AR16" s="509">
        <f t="shared" si="15"/>
        <v>0</v>
      </c>
      <c r="AS16" s="513">
        <f t="shared" si="15"/>
        <v>0</v>
      </c>
      <c r="AT16" s="509">
        <f t="shared" si="15"/>
        <v>0</v>
      </c>
      <c r="AU16" s="509">
        <f t="shared" si="15"/>
        <v>0</v>
      </c>
      <c r="AV16" s="510">
        <f t="shared" si="15"/>
        <v>0</v>
      </c>
      <c r="AW16" s="509">
        <f t="shared" si="15"/>
        <v>0</v>
      </c>
      <c r="AX16" s="511">
        <f t="shared" si="15"/>
        <v>0</v>
      </c>
      <c r="AY16" s="512">
        <f t="shared" si="15"/>
        <v>0</v>
      </c>
      <c r="AZ16" s="509">
        <f t="shared" si="15"/>
        <v>0</v>
      </c>
      <c r="BA16" s="513">
        <f t="shared" si="15"/>
        <v>0</v>
      </c>
      <c r="BB16" s="509">
        <f t="shared" si="15"/>
        <v>0</v>
      </c>
      <c r="BC16" s="509">
        <f t="shared" si="15"/>
        <v>0</v>
      </c>
      <c r="BD16" s="510">
        <f t="shared" si="15"/>
        <v>0</v>
      </c>
      <c r="BE16" s="509">
        <f t="shared" si="15"/>
        <v>0</v>
      </c>
      <c r="BF16" s="511">
        <f t="shared" si="15"/>
        <v>0</v>
      </c>
      <c r="BG16" s="512">
        <f t="shared" si="15"/>
        <v>0</v>
      </c>
      <c r="BH16" s="509">
        <f t="shared" si="15"/>
        <v>0</v>
      </c>
      <c r="BI16" s="513">
        <f t="shared" si="15"/>
        <v>0</v>
      </c>
      <c r="BJ16" s="509">
        <f t="shared" si="15"/>
        <v>0</v>
      </c>
      <c r="BK16" s="509">
        <f t="shared" si="15"/>
        <v>0</v>
      </c>
      <c r="BL16" s="510">
        <f t="shared" si="15"/>
        <v>0</v>
      </c>
      <c r="BM16" s="509">
        <f t="shared" si="15"/>
        <v>0</v>
      </c>
      <c r="BN16" s="511">
        <f t="shared" si="15"/>
        <v>0</v>
      </c>
      <c r="BO16" s="512">
        <f t="shared" si="15"/>
        <v>0</v>
      </c>
      <c r="BP16" s="509">
        <f t="shared" si="15"/>
        <v>0</v>
      </c>
      <c r="BQ16" s="513">
        <f t="shared" si="15"/>
        <v>0</v>
      </c>
      <c r="BR16" s="509">
        <f t="shared" si="15"/>
        <v>0</v>
      </c>
      <c r="BS16" s="509">
        <f t="shared" si="15"/>
        <v>0</v>
      </c>
      <c r="BT16" s="510">
        <f t="shared" si="15"/>
        <v>0</v>
      </c>
      <c r="BU16" s="509">
        <f t="shared" si="15"/>
        <v>0</v>
      </c>
      <c r="BV16" s="511">
        <f t="shared" ref="BV16:CK16" si="16">IF(AND(BV12&gt;=$H$16,BV12&lt;$I$16),"*",0)</f>
        <v>0</v>
      </c>
      <c r="BW16" s="512">
        <f t="shared" si="16"/>
        <v>0</v>
      </c>
      <c r="BX16" s="509">
        <f t="shared" si="16"/>
        <v>0</v>
      </c>
      <c r="BY16" s="513">
        <f t="shared" si="16"/>
        <v>0</v>
      </c>
      <c r="BZ16" s="509">
        <f t="shared" si="16"/>
        <v>0</v>
      </c>
      <c r="CA16" s="509">
        <f t="shared" si="16"/>
        <v>0</v>
      </c>
      <c r="CB16" s="510">
        <f t="shared" si="16"/>
        <v>0</v>
      </c>
      <c r="CC16" s="509">
        <f t="shared" si="16"/>
        <v>0</v>
      </c>
      <c r="CD16" s="511">
        <f t="shared" si="16"/>
        <v>0</v>
      </c>
      <c r="CE16" s="512">
        <f t="shared" si="16"/>
        <v>0</v>
      </c>
      <c r="CF16" s="509">
        <f t="shared" si="16"/>
        <v>0</v>
      </c>
      <c r="CG16" s="513">
        <f t="shared" si="16"/>
        <v>0</v>
      </c>
      <c r="CH16" s="509">
        <f t="shared" si="16"/>
        <v>0</v>
      </c>
      <c r="CI16" s="509">
        <f t="shared" si="16"/>
        <v>0</v>
      </c>
      <c r="CJ16" s="510">
        <f t="shared" si="16"/>
        <v>0</v>
      </c>
      <c r="CK16" s="509">
        <f t="shared" si="16"/>
        <v>0</v>
      </c>
      <c r="CL16" s="1128">
        <f t="shared" si="4"/>
        <v>0</v>
      </c>
      <c r="CM16" s="1129"/>
      <c r="CN16" s="1123">
        <f>IF(CL16=0,0,LOOKUP(CL16,ﾃﾞｰﾀ入力!$AR$13:'ﾃﾞｰﾀ入力'!$AR$34,ﾃﾞｰﾀ入力!$AS$13:'ﾃﾞｰﾀ入力'!$AS$34))</f>
        <v>0</v>
      </c>
      <c r="CO16" s="1123"/>
      <c r="CP16" s="294">
        <f t="shared" si="5"/>
        <v>0</v>
      </c>
      <c r="CQ16" s="294">
        <f t="shared" si="6"/>
        <v>0</v>
      </c>
      <c r="CR16" s="279">
        <f t="shared" si="7"/>
        <v>0</v>
      </c>
      <c r="CS16" s="295">
        <f t="shared" si="8"/>
        <v>0</v>
      </c>
      <c r="CT16" s="296">
        <f>IF(F16=0,0,LOOKUP(F16,ﾃﾞｰﾀ入力!$C$3:'ﾃﾞｰﾀ入力'!$C$52,ﾃﾞｰﾀ入力!$E$3:'ﾃﾞｰﾀ入力'!$E$51))</f>
        <v>0</v>
      </c>
      <c r="CU16" s="297">
        <f t="shared" si="13"/>
        <v>0</v>
      </c>
      <c r="CW16" s="69"/>
      <c r="CX16" s="69"/>
      <c r="CY16" s="69"/>
      <c r="CZ16" s="64"/>
      <c r="DA16" s="64"/>
      <c r="DB16" s="64"/>
    </row>
    <row r="17" spans="1:106" ht="22.5" customHeight="1">
      <c r="A17" s="219">
        <f t="shared" si="9"/>
        <v>4</v>
      </c>
      <c r="B17" s="269" t="str">
        <f>ｼﾌﾄ原本!C8</f>
        <v>I.Y</v>
      </c>
      <c r="C17" s="270"/>
      <c r="D17" s="296">
        <f>IF(COUNTIF($F$14:$F$30,4),VLOOKUP(4,$F$14:$CS$30,92,FALSE),0)</f>
        <v>0</v>
      </c>
      <c r="E17" s="411">
        <f>IF(COUNTIF($F$14:$F$30,4),VLOOKUP(4,$F$14:$CU$30,94,FALSE),0)</f>
        <v>0</v>
      </c>
      <c r="F17" s="283"/>
      <c r="G17" s="284">
        <f>IF(F17=0,0,LOOKUP(F17,ﾃﾞｰﾀ入力!$C$3:'ﾃﾞｰﾀ入力'!$C$51,ﾃﾞｰﾀ入力!$D$3:'ﾃﾞｰﾀ入力'!$D$50))</f>
        <v>0</v>
      </c>
      <c r="H17" s="531"/>
      <c r="I17" s="533"/>
      <c r="J17" s="498">
        <f t="shared" ref="J17:AO17" si="17">IF(AND(J12&gt;=$H$17,J12&lt;$I$17),"*",0)</f>
        <v>0</v>
      </c>
      <c r="K17" s="499">
        <f t="shared" si="17"/>
        <v>0</v>
      </c>
      <c r="L17" s="507">
        <f t="shared" si="17"/>
        <v>0</v>
      </c>
      <c r="M17" s="508">
        <f t="shared" si="17"/>
        <v>0</v>
      </c>
      <c r="N17" s="509">
        <f t="shared" si="17"/>
        <v>0</v>
      </c>
      <c r="O17" s="509">
        <f t="shared" si="17"/>
        <v>0</v>
      </c>
      <c r="P17" s="510">
        <f t="shared" si="17"/>
        <v>0</v>
      </c>
      <c r="Q17" s="509">
        <f t="shared" si="17"/>
        <v>0</v>
      </c>
      <c r="R17" s="511">
        <f t="shared" si="17"/>
        <v>0</v>
      </c>
      <c r="S17" s="512">
        <f t="shared" si="17"/>
        <v>0</v>
      </c>
      <c r="T17" s="509">
        <f t="shared" si="17"/>
        <v>0</v>
      </c>
      <c r="U17" s="513">
        <f t="shared" si="17"/>
        <v>0</v>
      </c>
      <c r="V17" s="509">
        <f t="shared" si="17"/>
        <v>0</v>
      </c>
      <c r="W17" s="509">
        <f t="shared" si="17"/>
        <v>0</v>
      </c>
      <c r="X17" s="510">
        <f t="shared" si="17"/>
        <v>0</v>
      </c>
      <c r="Y17" s="509">
        <f t="shared" si="17"/>
        <v>0</v>
      </c>
      <c r="Z17" s="511">
        <f t="shared" si="17"/>
        <v>0</v>
      </c>
      <c r="AA17" s="512">
        <f t="shared" si="17"/>
        <v>0</v>
      </c>
      <c r="AB17" s="509">
        <f t="shared" si="17"/>
        <v>0</v>
      </c>
      <c r="AC17" s="513">
        <f t="shared" si="17"/>
        <v>0</v>
      </c>
      <c r="AD17" s="509">
        <f t="shared" si="17"/>
        <v>0</v>
      </c>
      <c r="AE17" s="509">
        <f t="shared" si="17"/>
        <v>0</v>
      </c>
      <c r="AF17" s="510">
        <f t="shared" si="17"/>
        <v>0</v>
      </c>
      <c r="AG17" s="509">
        <f t="shared" si="17"/>
        <v>0</v>
      </c>
      <c r="AH17" s="511">
        <f t="shared" si="17"/>
        <v>0</v>
      </c>
      <c r="AI17" s="512">
        <f t="shared" si="17"/>
        <v>0</v>
      </c>
      <c r="AJ17" s="509">
        <f t="shared" si="17"/>
        <v>0</v>
      </c>
      <c r="AK17" s="513">
        <f t="shared" si="17"/>
        <v>0</v>
      </c>
      <c r="AL17" s="509">
        <f t="shared" si="17"/>
        <v>0</v>
      </c>
      <c r="AM17" s="509">
        <f t="shared" si="17"/>
        <v>0</v>
      </c>
      <c r="AN17" s="510">
        <f t="shared" si="17"/>
        <v>0</v>
      </c>
      <c r="AO17" s="509">
        <f t="shared" si="17"/>
        <v>0</v>
      </c>
      <c r="AP17" s="511">
        <f t="shared" ref="AP17:BU17" si="18">IF(AND(AP12&gt;=$H$17,AP12&lt;$I$17),"*",0)</f>
        <v>0</v>
      </c>
      <c r="AQ17" s="512">
        <f t="shared" si="18"/>
        <v>0</v>
      </c>
      <c r="AR17" s="509">
        <f t="shared" si="18"/>
        <v>0</v>
      </c>
      <c r="AS17" s="513">
        <f t="shared" si="18"/>
        <v>0</v>
      </c>
      <c r="AT17" s="509">
        <f t="shared" si="18"/>
        <v>0</v>
      </c>
      <c r="AU17" s="509">
        <f t="shared" si="18"/>
        <v>0</v>
      </c>
      <c r="AV17" s="510">
        <f t="shared" si="18"/>
        <v>0</v>
      </c>
      <c r="AW17" s="509">
        <f t="shared" si="18"/>
        <v>0</v>
      </c>
      <c r="AX17" s="511">
        <f t="shared" si="18"/>
        <v>0</v>
      </c>
      <c r="AY17" s="512">
        <f t="shared" si="18"/>
        <v>0</v>
      </c>
      <c r="AZ17" s="509">
        <f t="shared" si="18"/>
        <v>0</v>
      </c>
      <c r="BA17" s="513">
        <f t="shared" si="18"/>
        <v>0</v>
      </c>
      <c r="BB17" s="509">
        <f t="shared" si="18"/>
        <v>0</v>
      </c>
      <c r="BC17" s="509">
        <f t="shared" si="18"/>
        <v>0</v>
      </c>
      <c r="BD17" s="510">
        <f t="shared" si="18"/>
        <v>0</v>
      </c>
      <c r="BE17" s="509">
        <f t="shared" si="18"/>
        <v>0</v>
      </c>
      <c r="BF17" s="511">
        <f t="shared" si="18"/>
        <v>0</v>
      </c>
      <c r="BG17" s="512">
        <f t="shared" si="18"/>
        <v>0</v>
      </c>
      <c r="BH17" s="509">
        <f t="shared" si="18"/>
        <v>0</v>
      </c>
      <c r="BI17" s="513">
        <f t="shared" si="18"/>
        <v>0</v>
      </c>
      <c r="BJ17" s="509">
        <f t="shared" si="18"/>
        <v>0</v>
      </c>
      <c r="BK17" s="509">
        <f t="shared" si="18"/>
        <v>0</v>
      </c>
      <c r="BL17" s="510">
        <f t="shared" si="18"/>
        <v>0</v>
      </c>
      <c r="BM17" s="509">
        <f t="shared" si="18"/>
        <v>0</v>
      </c>
      <c r="BN17" s="511">
        <f t="shared" si="18"/>
        <v>0</v>
      </c>
      <c r="BO17" s="512">
        <f t="shared" si="18"/>
        <v>0</v>
      </c>
      <c r="BP17" s="509">
        <f t="shared" si="18"/>
        <v>0</v>
      </c>
      <c r="BQ17" s="513">
        <f t="shared" si="18"/>
        <v>0</v>
      </c>
      <c r="BR17" s="509">
        <f t="shared" si="18"/>
        <v>0</v>
      </c>
      <c r="BS17" s="509">
        <f t="shared" si="18"/>
        <v>0</v>
      </c>
      <c r="BT17" s="510">
        <f t="shared" si="18"/>
        <v>0</v>
      </c>
      <c r="BU17" s="509">
        <f t="shared" si="18"/>
        <v>0</v>
      </c>
      <c r="BV17" s="511">
        <f t="shared" ref="BV17:CK17" si="19">IF(AND(BV12&gt;=$H$17,BV12&lt;$I$17),"*",0)</f>
        <v>0</v>
      </c>
      <c r="BW17" s="512">
        <f t="shared" si="19"/>
        <v>0</v>
      </c>
      <c r="BX17" s="509">
        <f t="shared" si="19"/>
        <v>0</v>
      </c>
      <c r="BY17" s="513">
        <f t="shared" si="19"/>
        <v>0</v>
      </c>
      <c r="BZ17" s="509">
        <f t="shared" si="19"/>
        <v>0</v>
      </c>
      <c r="CA17" s="509">
        <f t="shared" si="19"/>
        <v>0</v>
      </c>
      <c r="CB17" s="510">
        <f t="shared" si="19"/>
        <v>0</v>
      </c>
      <c r="CC17" s="509">
        <f t="shared" si="19"/>
        <v>0</v>
      </c>
      <c r="CD17" s="511">
        <f t="shared" si="19"/>
        <v>0</v>
      </c>
      <c r="CE17" s="512">
        <f t="shared" si="19"/>
        <v>0</v>
      </c>
      <c r="CF17" s="509">
        <f t="shared" si="19"/>
        <v>0</v>
      </c>
      <c r="CG17" s="513">
        <f t="shared" si="19"/>
        <v>0</v>
      </c>
      <c r="CH17" s="509">
        <f t="shared" si="19"/>
        <v>0</v>
      </c>
      <c r="CI17" s="509">
        <f t="shared" si="19"/>
        <v>0</v>
      </c>
      <c r="CJ17" s="510">
        <f t="shared" si="19"/>
        <v>0</v>
      </c>
      <c r="CK17" s="509">
        <f t="shared" si="19"/>
        <v>0</v>
      </c>
      <c r="CL17" s="1128">
        <f t="shared" si="4"/>
        <v>0</v>
      </c>
      <c r="CM17" s="1129"/>
      <c r="CN17" s="1123">
        <f>IF(CL17=0,0,LOOKUP(CL17,ﾃﾞｰﾀ入力!$AR$13:'ﾃﾞｰﾀ入力'!$AR$34,ﾃﾞｰﾀ入力!$AS$13:'ﾃﾞｰﾀ入力'!$AS$34))</f>
        <v>0</v>
      </c>
      <c r="CO17" s="1123"/>
      <c r="CP17" s="294">
        <f t="shared" si="5"/>
        <v>0</v>
      </c>
      <c r="CQ17" s="294">
        <f t="shared" si="6"/>
        <v>0</v>
      </c>
      <c r="CR17" s="279">
        <f t="shared" si="7"/>
        <v>0</v>
      </c>
      <c r="CS17" s="295">
        <f t="shared" si="8"/>
        <v>0</v>
      </c>
      <c r="CT17" s="296">
        <f>IF(F17=0,0,LOOKUP(F17,ﾃﾞｰﾀ入力!$C$3:'ﾃﾞｰﾀ入力'!$C$52,ﾃﾞｰﾀ入力!$E$3:'ﾃﾞｰﾀ入力'!$E$51))</f>
        <v>0</v>
      </c>
      <c r="CU17" s="297">
        <f t="shared" si="13"/>
        <v>0</v>
      </c>
      <c r="CW17" s="69"/>
      <c r="CX17" s="69"/>
      <c r="CY17" s="69"/>
      <c r="CZ17" s="64"/>
      <c r="DA17" s="64"/>
      <c r="DB17" s="64"/>
    </row>
    <row r="18" spans="1:106" ht="22.5" customHeight="1">
      <c r="A18" s="219">
        <f t="shared" si="9"/>
        <v>5</v>
      </c>
      <c r="B18" s="269" t="str">
        <f>ｼﾌﾄ原本!C9</f>
        <v>S.S</v>
      </c>
      <c r="C18" s="270"/>
      <c r="D18" s="296">
        <f>IF(COUNTIF($F$14:$F$30,5),VLOOKUP(5,$F$14:$CS$30,92,FALSE),0)</f>
        <v>0</v>
      </c>
      <c r="E18" s="411">
        <f>IF(COUNTIF($F$14:$F$30,5),VLOOKUP(5,$F$14:$CU$30,94,FALSE),0)</f>
        <v>0</v>
      </c>
      <c r="F18" s="283"/>
      <c r="G18" s="284">
        <f>IF(F18=0,0,LOOKUP(F18,ﾃﾞｰﾀ入力!$C$3:'ﾃﾞｰﾀ入力'!$C$51,ﾃﾞｰﾀ入力!$D$3:'ﾃﾞｰﾀ入力'!$D$50))</f>
        <v>0</v>
      </c>
      <c r="H18" s="531"/>
      <c r="I18" s="533"/>
      <c r="J18" s="498">
        <f t="shared" ref="J18:AO18" si="20">IF(AND(J12&gt;=$H$18,J12&lt;$I$18),"*",0)</f>
        <v>0</v>
      </c>
      <c r="K18" s="499">
        <f t="shared" si="20"/>
        <v>0</v>
      </c>
      <c r="L18" s="507">
        <f t="shared" si="20"/>
        <v>0</v>
      </c>
      <c r="M18" s="508">
        <f t="shared" si="20"/>
        <v>0</v>
      </c>
      <c r="N18" s="509">
        <f t="shared" si="20"/>
        <v>0</v>
      </c>
      <c r="O18" s="509">
        <f t="shared" si="20"/>
        <v>0</v>
      </c>
      <c r="P18" s="510">
        <f t="shared" si="20"/>
        <v>0</v>
      </c>
      <c r="Q18" s="509">
        <f t="shared" si="20"/>
        <v>0</v>
      </c>
      <c r="R18" s="511">
        <f t="shared" si="20"/>
        <v>0</v>
      </c>
      <c r="S18" s="512">
        <f t="shared" si="20"/>
        <v>0</v>
      </c>
      <c r="T18" s="509">
        <f t="shared" si="20"/>
        <v>0</v>
      </c>
      <c r="U18" s="513">
        <f t="shared" si="20"/>
        <v>0</v>
      </c>
      <c r="V18" s="509">
        <f t="shared" si="20"/>
        <v>0</v>
      </c>
      <c r="W18" s="509">
        <f t="shared" si="20"/>
        <v>0</v>
      </c>
      <c r="X18" s="510">
        <f t="shared" si="20"/>
        <v>0</v>
      </c>
      <c r="Y18" s="509">
        <f t="shared" si="20"/>
        <v>0</v>
      </c>
      <c r="Z18" s="511">
        <f t="shared" si="20"/>
        <v>0</v>
      </c>
      <c r="AA18" s="512">
        <f t="shared" si="20"/>
        <v>0</v>
      </c>
      <c r="AB18" s="509">
        <f t="shared" si="20"/>
        <v>0</v>
      </c>
      <c r="AC18" s="513">
        <f t="shared" si="20"/>
        <v>0</v>
      </c>
      <c r="AD18" s="509">
        <f t="shared" si="20"/>
        <v>0</v>
      </c>
      <c r="AE18" s="509">
        <f t="shared" si="20"/>
        <v>0</v>
      </c>
      <c r="AF18" s="510">
        <f t="shared" si="20"/>
        <v>0</v>
      </c>
      <c r="AG18" s="509">
        <f t="shared" si="20"/>
        <v>0</v>
      </c>
      <c r="AH18" s="511">
        <f t="shared" si="20"/>
        <v>0</v>
      </c>
      <c r="AI18" s="512">
        <f t="shared" si="20"/>
        <v>0</v>
      </c>
      <c r="AJ18" s="509">
        <f t="shared" si="20"/>
        <v>0</v>
      </c>
      <c r="AK18" s="513">
        <f t="shared" si="20"/>
        <v>0</v>
      </c>
      <c r="AL18" s="509">
        <f t="shared" si="20"/>
        <v>0</v>
      </c>
      <c r="AM18" s="509">
        <f t="shared" si="20"/>
        <v>0</v>
      </c>
      <c r="AN18" s="510">
        <f t="shared" si="20"/>
        <v>0</v>
      </c>
      <c r="AO18" s="509">
        <f t="shared" si="20"/>
        <v>0</v>
      </c>
      <c r="AP18" s="511">
        <f t="shared" ref="AP18:BU18" si="21">IF(AND(AP12&gt;=$H$18,AP12&lt;$I$18),"*",0)</f>
        <v>0</v>
      </c>
      <c r="AQ18" s="512">
        <f t="shared" si="21"/>
        <v>0</v>
      </c>
      <c r="AR18" s="509">
        <f t="shared" si="21"/>
        <v>0</v>
      </c>
      <c r="AS18" s="513">
        <f t="shared" si="21"/>
        <v>0</v>
      </c>
      <c r="AT18" s="509">
        <f t="shared" si="21"/>
        <v>0</v>
      </c>
      <c r="AU18" s="509">
        <f t="shared" si="21"/>
        <v>0</v>
      </c>
      <c r="AV18" s="510">
        <f t="shared" si="21"/>
        <v>0</v>
      </c>
      <c r="AW18" s="509">
        <f t="shared" si="21"/>
        <v>0</v>
      </c>
      <c r="AX18" s="511">
        <f t="shared" si="21"/>
        <v>0</v>
      </c>
      <c r="AY18" s="512">
        <f t="shared" si="21"/>
        <v>0</v>
      </c>
      <c r="AZ18" s="509">
        <f t="shared" si="21"/>
        <v>0</v>
      </c>
      <c r="BA18" s="513">
        <f t="shared" si="21"/>
        <v>0</v>
      </c>
      <c r="BB18" s="509">
        <f t="shared" si="21"/>
        <v>0</v>
      </c>
      <c r="BC18" s="509">
        <f t="shared" si="21"/>
        <v>0</v>
      </c>
      <c r="BD18" s="510">
        <f t="shared" si="21"/>
        <v>0</v>
      </c>
      <c r="BE18" s="509">
        <f t="shared" si="21"/>
        <v>0</v>
      </c>
      <c r="BF18" s="511">
        <f t="shared" si="21"/>
        <v>0</v>
      </c>
      <c r="BG18" s="512">
        <f t="shared" si="21"/>
        <v>0</v>
      </c>
      <c r="BH18" s="509">
        <f t="shared" si="21"/>
        <v>0</v>
      </c>
      <c r="BI18" s="513">
        <f t="shared" si="21"/>
        <v>0</v>
      </c>
      <c r="BJ18" s="509">
        <f t="shared" si="21"/>
        <v>0</v>
      </c>
      <c r="BK18" s="509">
        <f t="shared" si="21"/>
        <v>0</v>
      </c>
      <c r="BL18" s="510">
        <f t="shared" si="21"/>
        <v>0</v>
      </c>
      <c r="BM18" s="509">
        <f t="shared" si="21"/>
        <v>0</v>
      </c>
      <c r="BN18" s="511">
        <f t="shared" si="21"/>
        <v>0</v>
      </c>
      <c r="BO18" s="512">
        <f t="shared" si="21"/>
        <v>0</v>
      </c>
      <c r="BP18" s="509">
        <f t="shared" si="21"/>
        <v>0</v>
      </c>
      <c r="BQ18" s="513">
        <f t="shared" si="21"/>
        <v>0</v>
      </c>
      <c r="BR18" s="509">
        <f t="shared" si="21"/>
        <v>0</v>
      </c>
      <c r="BS18" s="509">
        <f t="shared" si="21"/>
        <v>0</v>
      </c>
      <c r="BT18" s="510">
        <f t="shared" si="21"/>
        <v>0</v>
      </c>
      <c r="BU18" s="509">
        <f t="shared" si="21"/>
        <v>0</v>
      </c>
      <c r="BV18" s="511">
        <f t="shared" ref="BV18:CK18" si="22">IF(AND(BV12&gt;=$H$18,BV12&lt;$I$18),"*",0)</f>
        <v>0</v>
      </c>
      <c r="BW18" s="512">
        <f t="shared" si="22"/>
        <v>0</v>
      </c>
      <c r="BX18" s="509">
        <f t="shared" si="22"/>
        <v>0</v>
      </c>
      <c r="BY18" s="513">
        <f t="shared" si="22"/>
        <v>0</v>
      </c>
      <c r="BZ18" s="509">
        <f t="shared" si="22"/>
        <v>0</v>
      </c>
      <c r="CA18" s="509">
        <f t="shared" si="22"/>
        <v>0</v>
      </c>
      <c r="CB18" s="510">
        <f t="shared" si="22"/>
        <v>0</v>
      </c>
      <c r="CC18" s="509">
        <f t="shared" si="22"/>
        <v>0</v>
      </c>
      <c r="CD18" s="511">
        <f t="shared" si="22"/>
        <v>0</v>
      </c>
      <c r="CE18" s="512">
        <f t="shared" si="22"/>
        <v>0</v>
      </c>
      <c r="CF18" s="509">
        <f t="shared" si="22"/>
        <v>0</v>
      </c>
      <c r="CG18" s="513">
        <f t="shared" si="22"/>
        <v>0</v>
      </c>
      <c r="CH18" s="509">
        <f t="shared" si="22"/>
        <v>0</v>
      </c>
      <c r="CI18" s="509">
        <f t="shared" si="22"/>
        <v>0</v>
      </c>
      <c r="CJ18" s="510">
        <f t="shared" si="22"/>
        <v>0</v>
      </c>
      <c r="CK18" s="509">
        <f t="shared" si="22"/>
        <v>0</v>
      </c>
      <c r="CL18" s="1128">
        <f t="shared" si="4"/>
        <v>0</v>
      </c>
      <c r="CM18" s="1129"/>
      <c r="CN18" s="1123">
        <f>IF(CL18=0,0,LOOKUP(CL18,ﾃﾞｰﾀ入力!$AR$13:'ﾃﾞｰﾀ入力'!$AR$34,ﾃﾞｰﾀ入力!$AS$13:'ﾃﾞｰﾀ入力'!$AS$34))</f>
        <v>0</v>
      </c>
      <c r="CO18" s="1123"/>
      <c r="CP18" s="294">
        <f t="shared" si="5"/>
        <v>0</v>
      </c>
      <c r="CQ18" s="294">
        <f t="shared" si="6"/>
        <v>0</v>
      </c>
      <c r="CR18" s="279">
        <f t="shared" si="7"/>
        <v>0</v>
      </c>
      <c r="CS18" s="295">
        <f t="shared" si="8"/>
        <v>0</v>
      </c>
      <c r="CT18" s="296">
        <f>IF(F18=0,0,LOOKUP(F18,ﾃﾞｰﾀ入力!$C$3:'ﾃﾞｰﾀ入力'!$C$52,ﾃﾞｰﾀ入力!$E$3:'ﾃﾞｰﾀ入力'!$E$51))</f>
        <v>0</v>
      </c>
      <c r="CU18" s="297">
        <f t="shared" si="13"/>
        <v>0</v>
      </c>
      <c r="CW18" s="69"/>
      <c r="CX18" s="69"/>
      <c r="CY18" s="69"/>
      <c r="CZ18" s="64"/>
      <c r="DA18" s="64"/>
      <c r="DB18" s="64"/>
    </row>
    <row r="19" spans="1:106" ht="22.5" customHeight="1">
      <c r="A19" s="219">
        <f t="shared" si="9"/>
        <v>6</v>
      </c>
      <c r="B19" s="269" t="str">
        <f>ｼﾌﾄ原本!C10</f>
        <v>S.M</v>
      </c>
      <c r="C19" s="270"/>
      <c r="D19" s="296">
        <f>IF(COUNTIF(F14:F30,6),VLOOKUP(6,$F$14:$CS$30,92,FALSE),0)</f>
        <v>0</v>
      </c>
      <c r="E19" s="411">
        <f>IF(COUNTIF($F$14:$F$30,6),VLOOKUP(6,$F$14:$CU$30,94,FALSE),0)</f>
        <v>0</v>
      </c>
      <c r="F19" s="283"/>
      <c r="G19" s="284">
        <f>IF(F19=0,0,LOOKUP(F19,ﾃﾞｰﾀ入力!$C$3:'ﾃﾞｰﾀ入力'!$C$51,ﾃﾞｰﾀ入力!$D$3:'ﾃﾞｰﾀ入力'!$D$50))</f>
        <v>0</v>
      </c>
      <c r="H19" s="531"/>
      <c r="I19" s="533"/>
      <c r="J19" s="498">
        <f t="shared" ref="J19:AO19" si="23">IF(AND(J12&gt;=$H$19,J12&lt;$I$19),"*",0)</f>
        <v>0</v>
      </c>
      <c r="K19" s="499">
        <f t="shared" si="23"/>
        <v>0</v>
      </c>
      <c r="L19" s="507">
        <f t="shared" si="23"/>
        <v>0</v>
      </c>
      <c r="M19" s="508">
        <f t="shared" si="23"/>
        <v>0</v>
      </c>
      <c r="N19" s="509">
        <f t="shared" si="23"/>
        <v>0</v>
      </c>
      <c r="O19" s="509">
        <f t="shared" si="23"/>
        <v>0</v>
      </c>
      <c r="P19" s="510">
        <f t="shared" si="23"/>
        <v>0</v>
      </c>
      <c r="Q19" s="509">
        <f t="shared" si="23"/>
        <v>0</v>
      </c>
      <c r="R19" s="511">
        <f t="shared" si="23"/>
        <v>0</v>
      </c>
      <c r="S19" s="512">
        <f t="shared" si="23"/>
        <v>0</v>
      </c>
      <c r="T19" s="509">
        <f t="shared" si="23"/>
        <v>0</v>
      </c>
      <c r="U19" s="513">
        <f t="shared" si="23"/>
        <v>0</v>
      </c>
      <c r="V19" s="509">
        <f t="shared" si="23"/>
        <v>0</v>
      </c>
      <c r="W19" s="509">
        <f t="shared" si="23"/>
        <v>0</v>
      </c>
      <c r="X19" s="510">
        <f t="shared" si="23"/>
        <v>0</v>
      </c>
      <c r="Y19" s="509">
        <f t="shared" si="23"/>
        <v>0</v>
      </c>
      <c r="Z19" s="511">
        <f t="shared" si="23"/>
        <v>0</v>
      </c>
      <c r="AA19" s="512">
        <f t="shared" si="23"/>
        <v>0</v>
      </c>
      <c r="AB19" s="509">
        <f t="shared" si="23"/>
        <v>0</v>
      </c>
      <c r="AC19" s="513">
        <f t="shared" si="23"/>
        <v>0</v>
      </c>
      <c r="AD19" s="509">
        <f t="shared" si="23"/>
        <v>0</v>
      </c>
      <c r="AE19" s="509">
        <f t="shared" si="23"/>
        <v>0</v>
      </c>
      <c r="AF19" s="510">
        <f t="shared" si="23"/>
        <v>0</v>
      </c>
      <c r="AG19" s="509">
        <f t="shared" si="23"/>
        <v>0</v>
      </c>
      <c r="AH19" s="511">
        <f t="shared" si="23"/>
        <v>0</v>
      </c>
      <c r="AI19" s="512">
        <f t="shared" si="23"/>
        <v>0</v>
      </c>
      <c r="AJ19" s="509">
        <f t="shared" si="23"/>
        <v>0</v>
      </c>
      <c r="AK19" s="513">
        <f t="shared" si="23"/>
        <v>0</v>
      </c>
      <c r="AL19" s="509">
        <f t="shared" si="23"/>
        <v>0</v>
      </c>
      <c r="AM19" s="509">
        <f t="shared" si="23"/>
        <v>0</v>
      </c>
      <c r="AN19" s="510">
        <f t="shared" si="23"/>
        <v>0</v>
      </c>
      <c r="AO19" s="509">
        <f t="shared" si="23"/>
        <v>0</v>
      </c>
      <c r="AP19" s="511">
        <f t="shared" ref="AP19:BU19" si="24">IF(AND(AP12&gt;=$H$19,AP12&lt;$I$19),"*",0)</f>
        <v>0</v>
      </c>
      <c r="AQ19" s="512">
        <f t="shared" si="24"/>
        <v>0</v>
      </c>
      <c r="AR19" s="509">
        <f t="shared" si="24"/>
        <v>0</v>
      </c>
      <c r="AS19" s="513">
        <f t="shared" si="24"/>
        <v>0</v>
      </c>
      <c r="AT19" s="509">
        <f t="shared" si="24"/>
        <v>0</v>
      </c>
      <c r="AU19" s="509">
        <f t="shared" si="24"/>
        <v>0</v>
      </c>
      <c r="AV19" s="510">
        <f t="shared" si="24"/>
        <v>0</v>
      </c>
      <c r="AW19" s="509">
        <f t="shared" si="24"/>
        <v>0</v>
      </c>
      <c r="AX19" s="511">
        <f t="shared" si="24"/>
        <v>0</v>
      </c>
      <c r="AY19" s="512">
        <f t="shared" si="24"/>
        <v>0</v>
      </c>
      <c r="AZ19" s="509">
        <f t="shared" si="24"/>
        <v>0</v>
      </c>
      <c r="BA19" s="513">
        <f t="shared" si="24"/>
        <v>0</v>
      </c>
      <c r="BB19" s="509">
        <f t="shared" si="24"/>
        <v>0</v>
      </c>
      <c r="BC19" s="509">
        <f t="shared" si="24"/>
        <v>0</v>
      </c>
      <c r="BD19" s="510">
        <f t="shared" si="24"/>
        <v>0</v>
      </c>
      <c r="BE19" s="509">
        <f t="shared" si="24"/>
        <v>0</v>
      </c>
      <c r="BF19" s="511">
        <f t="shared" si="24"/>
        <v>0</v>
      </c>
      <c r="BG19" s="512">
        <f t="shared" si="24"/>
        <v>0</v>
      </c>
      <c r="BH19" s="509">
        <f t="shared" si="24"/>
        <v>0</v>
      </c>
      <c r="BI19" s="513">
        <f t="shared" si="24"/>
        <v>0</v>
      </c>
      <c r="BJ19" s="509">
        <f t="shared" si="24"/>
        <v>0</v>
      </c>
      <c r="BK19" s="509">
        <f t="shared" si="24"/>
        <v>0</v>
      </c>
      <c r="BL19" s="510">
        <f t="shared" si="24"/>
        <v>0</v>
      </c>
      <c r="BM19" s="509">
        <f t="shared" si="24"/>
        <v>0</v>
      </c>
      <c r="BN19" s="511">
        <f t="shared" si="24"/>
        <v>0</v>
      </c>
      <c r="BO19" s="512">
        <f t="shared" si="24"/>
        <v>0</v>
      </c>
      <c r="BP19" s="509">
        <f t="shared" si="24"/>
        <v>0</v>
      </c>
      <c r="BQ19" s="513">
        <f t="shared" si="24"/>
        <v>0</v>
      </c>
      <c r="BR19" s="509">
        <f t="shared" si="24"/>
        <v>0</v>
      </c>
      <c r="BS19" s="509">
        <f t="shared" si="24"/>
        <v>0</v>
      </c>
      <c r="BT19" s="510">
        <f t="shared" si="24"/>
        <v>0</v>
      </c>
      <c r="BU19" s="509">
        <f t="shared" si="24"/>
        <v>0</v>
      </c>
      <c r="BV19" s="511">
        <f t="shared" ref="BV19:CK19" si="25">IF(AND(BV12&gt;=$H$19,BV12&lt;$I$19),"*",0)</f>
        <v>0</v>
      </c>
      <c r="BW19" s="512">
        <f t="shared" si="25"/>
        <v>0</v>
      </c>
      <c r="BX19" s="509">
        <f t="shared" si="25"/>
        <v>0</v>
      </c>
      <c r="BY19" s="513">
        <f t="shared" si="25"/>
        <v>0</v>
      </c>
      <c r="BZ19" s="509">
        <f t="shared" si="25"/>
        <v>0</v>
      </c>
      <c r="CA19" s="509">
        <f t="shared" si="25"/>
        <v>0</v>
      </c>
      <c r="CB19" s="510">
        <f t="shared" si="25"/>
        <v>0</v>
      </c>
      <c r="CC19" s="509">
        <f t="shared" si="25"/>
        <v>0</v>
      </c>
      <c r="CD19" s="511">
        <f t="shared" si="25"/>
        <v>0</v>
      </c>
      <c r="CE19" s="512">
        <f t="shared" si="25"/>
        <v>0</v>
      </c>
      <c r="CF19" s="509">
        <f t="shared" si="25"/>
        <v>0</v>
      </c>
      <c r="CG19" s="513">
        <f t="shared" si="25"/>
        <v>0</v>
      </c>
      <c r="CH19" s="509">
        <f t="shared" si="25"/>
        <v>0</v>
      </c>
      <c r="CI19" s="509">
        <f t="shared" si="25"/>
        <v>0</v>
      </c>
      <c r="CJ19" s="510">
        <f t="shared" si="25"/>
        <v>0</v>
      </c>
      <c r="CK19" s="509">
        <f t="shared" si="25"/>
        <v>0</v>
      </c>
      <c r="CL19" s="1128">
        <f t="shared" si="4"/>
        <v>0</v>
      </c>
      <c r="CM19" s="1129"/>
      <c r="CN19" s="1123">
        <f>IF(CL19=0,0,LOOKUP(CL19,ﾃﾞｰﾀ入力!$AR$13:'ﾃﾞｰﾀ入力'!$AR$34,ﾃﾞｰﾀ入力!$AS$13:'ﾃﾞｰﾀ入力'!$AS$34))</f>
        <v>0</v>
      </c>
      <c r="CO19" s="1123"/>
      <c r="CP19" s="294">
        <f t="shared" si="5"/>
        <v>0</v>
      </c>
      <c r="CQ19" s="294">
        <f t="shared" si="6"/>
        <v>0</v>
      </c>
      <c r="CR19" s="279">
        <f t="shared" si="7"/>
        <v>0</v>
      </c>
      <c r="CS19" s="295">
        <f t="shared" si="8"/>
        <v>0</v>
      </c>
      <c r="CT19" s="296">
        <f>IF(F19=0,0,LOOKUP(F19,ﾃﾞｰﾀ入力!$C$3:'ﾃﾞｰﾀ入力'!$C$52,ﾃﾞｰﾀ入力!$E$3:'ﾃﾞｰﾀ入力'!$E$51))</f>
        <v>0</v>
      </c>
      <c r="CU19" s="297">
        <f t="shared" si="13"/>
        <v>0</v>
      </c>
      <c r="CW19" s="69"/>
      <c r="CX19" s="69"/>
      <c r="CY19" s="69"/>
      <c r="CZ19" s="64"/>
      <c r="DA19" s="64"/>
      <c r="DB19" s="64"/>
    </row>
    <row r="20" spans="1:106" ht="22.5" customHeight="1">
      <c r="A20" s="219">
        <f t="shared" si="9"/>
        <v>7</v>
      </c>
      <c r="B20" s="269" t="str">
        <f>ｼﾌﾄ原本!C11</f>
        <v>N.D</v>
      </c>
      <c r="C20" s="270"/>
      <c r="D20" s="296">
        <f>IF(COUNTIF($F$14:$F$30,7),VLOOKUP(7,$F$14:$CS$30,92,FALSE),0)</f>
        <v>0</v>
      </c>
      <c r="E20" s="411">
        <f>IF(COUNTIF($F$14:$F$30,7),VLOOKUP(7,$F$14:$CU$30,94,FALSE),0)</f>
        <v>0</v>
      </c>
      <c r="F20" s="283"/>
      <c r="G20" s="284">
        <f>IF(F20=0,0,LOOKUP(F20,ﾃﾞｰﾀ入力!$C$3:'ﾃﾞｰﾀ入力'!$C$51,ﾃﾞｰﾀ入力!$D$3:'ﾃﾞｰﾀ入力'!$D$50))</f>
        <v>0</v>
      </c>
      <c r="H20" s="531"/>
      <c r="I20" s="533"/>
      <c r="J20" s="498">
        <f t="shared" ref="J20:AO20" si="26">IF(AND(J12&gt;=$H$20,J12&lt;$I$20),"*",0)</f>
        <v>0</v>
      </c>
      <c r="K20" s="499">
        <f t="shared" si="26"/>
        <v>0</v>
      </c>
      <c r="L20" s="507">
        <f t="shared" si="26"/>
        <v>0</v>
      </c>
      <c r="M20" s="508">
        <f t="shared" si="26"/>
        <v>0</v>
      </c>
      <c r="N20" s="509">
        <f t="shared" si="26"/>
        <v>0</v>
      </c>
      <c r="O20" s="509">
        <f t="shared" si="26"/>
        <v>0</v>
      </c>
      <c r="P20" s="510">
        <f t="shared" si="26"/>
        <v>0</v>
      </c>
      <c r="Q20" s="509">
        <f t="shared" si="26"/>
        <v>0</v>
      </c>
      <c r="R20" s="511">
        <f t="shared" si="26"/>
        <v>0</v>
      </c>
      <c r="S20" s="512">
        <f t="shared" si="26"/>
        <v>0</v>
      </c>
      <c r="T20" s="509">
        <f t="shared" si="26"/>
        <v>0</v>
      </c>
      <c r="U20" s="513">
        <f t="shared" si="26"/>
        <v>0</v>
      </c>
      <c r="V20" s="509">
        <f t="shared" si="26"/>
        <v>0</v>
      </c>
      <c r="W20" s="509">
        <f t="shared" si="26"/>
        <v>0</v>
      </c>
      <c r="X20" s="510">
        <f t="shared" si="26"/>
        <v>0</v>
      </c>
      <c r="Y20" s="509">
        <f t="shared" si="26"/>
        <v>0</v>
      </c>
      <c r="Z20" s="511">
        <f t="shared" si="26"/>
        <v>0</v>
      </c>
      <c r="AA20" s="512">
        <f t="shared" si="26"/>
        <v>0</v>
      </c>
      <c r="AB20" s="509">
        <f t="shared" si="26"/>
        <v>0</v>
      </c>
      <c r="AC20" s="513">
        <f t="shared" si="26"/>
        <v>0</v>
      </c>
      <c r="AD20" s="509">
        <f t="shared" si="26"/>
        <v>0</v>
      </c>
      <c r="AE20" s="509">
        <f t="shared" si="26"/>
        <v>0</v>
      </c>
      <c r="AF20" s="510">
        <f t="shared" si="26"/>
        <v>0</v>
      </c>
      <c r="AG20" s="509">
        <f t="shared" si="26"/>
        <v>0</v>
      </c>
      <c r="AH20" s="511">
        <f t="shared" si="26"/>
        <v>0</v>
      </c>
      <c r="AI20" s="512">
        <f t="shared" si="26"/>
        <v>0</v>
      </c>
      <c r="AJ20" s="509">
        <f t="shared" si="26"/>
        <v>0</v>
      </c>
      <c r="AK20" s="513">
        <f t="shared" si="26"/>
        <v>0</v>
      </c>
      <c r="AL20" s="509">
        <f t="shared" si="26"/>
        <v>0</v>
      </c>
      <c r="AM20" s="509">
        <f t="shared" si="26"/>
        <v>0</v>
      </c>
      <c r="AN20" s="510">
        <f t="shared" si="26"/>
        <v>0</v>
      </c>
      <c r="AO20" s="509">
        <f t="shared" si="26"/>
        <v>0</v>
      </c>
      <c r="AP20" s="511">
        <f t="shared" ref="AP20:BU20" si="27">IF(AND(AP12&gt;=$H$20,AP12&lt;$I$20),"*",0)</f>
        <v>0</v>
      </c>
      <c r="AQ20" s="512">
        <f t="shared" si="27"/>
        <v>0</v>
      </c>
      <c r="AR20" s="509">
        <f t="shared" si="27"/>
        <v>0</v>
      </c>
      <c r="AS20" s="513">
        <f t="shared" si="27"/>
        <v>0</v>
      </c>
      <c r="AT20" s="509">
        <f t="shared" si="27"/>
        <v>0</v>
      </c>
      <c r="AU20" s="509">
        <f t="shared" si="27"/>
        <v>0</v>
      </c>
      <c r="AV20" s="510">
        <f t="shared" si="27"/>
        <v>0</v>
      </c>
      <c r="AW20" s="509">
        <f t="shared" si="27"/>
        <v>0</v>
      </c>
      <c r="AX20" s="511">
        <f t="shared" si="27"/>
        <v>0</v>
      </c>
      <c r="AY20" s="512">
        <f t="shared" si="27"/>
        <v>0</v>
      </c>
      <c r="AZ20" s="509">
        <f t="shared" si="27"/>
        <v>0</v>
      </c>
      <c r="BA20" s="513">
        <f t="shared" si="27"/>
        <v>0</v>
      </c>
      <c r="BB20" s="509">
        <f t="shared" si="27"/>
        <v>0</v>
      </c>
      <c r="BC20" s="509">
        <f t="shared" si="27"/>
        <v>0</v>
      </c>
      <c r="BD20" s="510">
        <f t="shared" si="27"/>
        <v>0</v>
      </c>
      <c r="BE20" s="509">
        <f t="shared" si="27"/>
        <v>0</v>
      </c>
      <c r="BF20" s="511">
        <f t="shared" si="27"/>
        <v>0</v>
      </c>
      <c r="BG20" s="512">
        <f t="shared" si="27"/>
        <v>0</v>
      </c>
      <c r="BH20" s="509">
        <f t="shared" si="27"/>
        <v>0</v>
      </c>
      <c r="BI20" s="513">
        <f t="shared" si="27"/>
        <v>0</v>
      </c>
      <c r="BJ20" s="509">
        <f t="shared" si="27"/>
        <v>0</v>
      </c>
      <c r="BK20" s="509">
        <f t="shared" si="27"/>
        <v>0</v>
      </c>
      <c r="BL20" s="510">
        <f t="shared" si="27"/>
        <v>0</v>
      </c>
      <c r="BM20" s="509">
        <f t="shared" si="27"/>
        <v>0</v>
      </c>
      <c r="BN20" s="511">
        <f t="shared" si="27"/>
        <v>0</v>
      </c>
      <c r="BO20" s="512">
        <f t="shared" si="27"/>
        <v>0</v>
      </c>
      <c r="BP20" s="509">
        <f t="shared" si="27"/>
        <v>0</v>
      </c>
      <c r="BQ20" s="513">
        <f t="shared" si="27"/>
        <v>0</v>
      </c>
      <c r="BR20" s="509">
        <f t="shared" si="27"/>
        <v>0</v>
      </c>
      <c r="BS20" s="509">
        <f t="shared" si="27"/>
        <v>0</v>
      </c>
      <c r="BT20" s="510">
        <f t="shared" si="27"/>
        <v>0</v>
      </c>
      <c r="BU20" s="509">
        <f t="shared" si="27"/>
        <v>0</v>
      </c>
      <c r="BV20" s="511">
        <f t="shared" ref="BV20:CK20" si="28">IF(AND(BV12&gt;=$H$20,BV12&lt;$I$20),"*",0)</f>
        <v>0</v>
      </c>
      <c r="BW20" s="512">
        <f t="shared" si="28"/>
        <v>0</v>
      </c>
      <c r="BX20" s="509">
        <f t="shared" si="28"/>
        <v>0</v>
      </c>
      <c r="BY20" s="513">
        <f t="shared" si="28"/>
        <v>0</v>
      </c>
      <c r="BZ20" s="509">
        <f t="shared" si="28"/>
        <v>0</v>
      </c>
      <c r="CA20" s="509">
        <f t="shared" si="28"/>
        <v>0</v>
      </c>
      <c r="CB20" s="510">
        <f t="shared" si="28"/>
        <v>0</v>
      </c>
      <c r="CC20" s="509">
        <f t="shared" si="28"/>
        <v>0</v>
      </c>
      <c r="CD20" s="511">
        <f t="shared" si="28"/>
        <v>0</v>
      </c>
      <c r="CE20" s="512">
        <f t="shared" si="28"/>
        <v>0</v>
      </c>
      <c r="CF20" s="509">
        <f t="shared" si="28"/>
        <v>0</v>
      </c>
      <c r="CG20" s="513">
        <f t="shared" si="28"/>
        <v>0</v>
      </c>
      <c r="CH20" s="509">
        <f t="shared" si="28"/>
        <v>0</v>
      </c>
      <c r="CI20" s="509">
        <f t="shared" si="28"/>
        <v>0</v>
      </c>
      <c r="CJ20" s="510">
        <f t="shared" si="28"/>
        <v>0</v>
      </c>
      <c r="CK20" s="509">
        <f t="shared" si="28"/>
        <v>0</v>
      </c>
      <c r="CL20" s="1128">
        <f t="shared" si="4"/>
        <v>0</v>
      </c>
      <c r="CM20" s="1129"/>
      <c r="CN20" s="1123">
        <f>IF(CL20=0,0,LOOKUP(CL20,ﾃﾞｰﾀ入力!$AR$13:'ﾃﾞｰﾀ入力'!$AR$34,ﾃﾞｰﾀ入力!$AS$13:'ﾃﾞｰﾀ入力'!$AS$34))</f>
        <v>0</v>
      </c>
      <c r="CO20" s="1123"/>
      <c r="CP20" s="294">
        <f t="shared" si="5"/>
        <v>0</v>
      </c>
      <c r="CQ20" s="294">
        <f t="shared" si="6"/>
        <v>0</v>
      </c>
      <c r="CR20" s="279">
        <f t="shared" si="7"/>
        <v>0</v>
      </c>
      <c r="CS20" s="295">
        <f t="shared" si="8"/>
        <v>0</v>
      </c>
      <c r="CT20" s="296">
        <f>IF(F20=0,0,LOOKUP(F20,ﾃﾞｰﾀ入力!$C$3:'ﾃﾞｰﾀ入力'!$C$52,ﾃﾞｰﾀ入力!$E$3:'ﾃﾞｰﾀ入力'!$E$51))</f>
        <v>0</v>
      </c>
      <c r="CU20" s="297">
        <f t="shared" si="13"/>
        <v>0</v>
      </c>
      <c r="CW20" s="69"/>
      <c r="CX20" s="69"/>
      <c r="CY20" s="69"/>
      <c r="CZ20" s="64"/>
      <c r="DA20" s="64"/>
      <c r="DB20" s="64"/>
    </row>
    <row r="21" spans="1:106" ht="22.5" customHeight="1">
      <c r="A21" s="219">
        <f t="shared" si="9"/>
        <v>8</v>
      </c>
      <c r="B21" s="269" t="str">
        <f>ｼﾌﾄ原本!C12</f>
        <v>M.K</v>
      </c>
      <c r="C21" s="270"/>
      <c r="D21" s="296">
        <f>IF(COUNTIF($F$14:$F$30,8),VLOOKUP(8,$F$14:$CS$30,92,FALSE),0)</f>
        <v>0</v>
      </c>
      <c r="E21" s="411">
        <f>IF(COUNTIF($F$14:$F$30,8),VLOOKUP(8,$F$14:$CU$30,94,FALSE),0)</f>
        <v>0</v>
      </c>
      <c r="F21" s="283"/>
      <c r="G21" s="284">
        <f>IF(F21=0,0,LOOKUP(F21,ﾃﾞｰﾀ入力!$C$3:'ﾃﾞｰﾀ入力'!$C$51,ﾃﾞｰﾀ入力!$D$3:'ﾃﾞｰﾀ入力'!$D$50))</f>
        <v>0</v>
      </c>
      <c r="H21" s="531"/>
      <c r="I21" s="533"/>
      <c r="J21" s="498">
        <f t="shared" ref="J21:AO21" si="29">IF(AND(J12&gt;=$H$21,J12&lt;$I$21),"*",0)</f>
        <v>0</v>
      </c>
      <c r="K21" s="499">
        <f t="shared" si="29"/>
        <v>0</v>
      </c>
      <c r="L21" s="507">
        <f t="shared" si="29"/>
        <v>0</v>
      </c>
      <c r="M21" s="508">
        <f t="shared" si="29"/>
        <v>0</v>
      </c>
      <c r="N21" s="509">
        <f t="shared" si="29"/>
        <v>0</v>
      </c>
      <c r="O21" s="509">
        <f t="shared" si="29"/>
        <v>0</v>
      </c>
      <c r="P21" s="510">
        <f t="shared" si="29"/>
        <v>0</v>
      </c>
      <c r="Q21" s="509">
        <f t="shared" si="29"/>
        <v>0</v>
      </c>
      <c r="R21" s="511">
        <f t="shared" si="29"/>
        <v>0</v>
      </c>
      <c r="S21" s="512">
        <f t="shared" si="29"/>
        <v>0</v>
      </c>
      <c r="T21" s="509">
        <f t="shared" si="29"/>
        <v>0</v>
      </c>
      <c r="U21" s="513">
        <f t="shared" si="29"/>
        <v>0</v>
      </c>
      <c r="V21" s="509">
        <f t="shared" si="29"/>
        <v>0</v>
      </c>
      <c r="W21" s="509">
        <f t="shared" si="29"/>
        <v>0</v>
      </c>
      <c r="X21" s="510">
        <f t="shared" si="29"/>
        <v>0</v>
      </c>
      <c r="Y21" s="509">
        <f t="shared" si="29"/>
        <v>0</v>
      </c>
      <c r="Z21" s="511">
        <f t="shared" si="29"/>
        <v>0</v>
      </c>
      <c r="AA21" s="512">
        <f t="shared" si="29"/>
        <v>0</v>
      </c>
      <c r="AB21" s="509">
        <f t="shared" si="29"/>
        <v>0</v>
      </c>
      <c r="AC21" s="513">
        <f t="shared" si="29"/>
        <v>0</v>
      </c>
      <c r="AD21" s="509">
        <f t="shared" si="29"/>
        <v>0</v>
      </c>
      <c r="AE21" s="509">
        <f t="shared" si="29"/>
        <v>0</v>
      </c>
      <c r="AF21" s="510">
        <f t="shared" si="29"/>
        <v>0</v>
      </c>
      <c r="AG21" s="509">
        <f t="shared" si="29"/>
        <v>0</v>
      </c>
      <c r="AH21" s="511">
        <f t="shared" si="29"/>
        <v>0</v>
      </c>
      <c r="AI21" s="512">
        <f t="shared" si="29"/>
        <v>0</v>
      </c>
      <c r="AJ21" s="509">
        <f t="shared" si="29"/>
        <v>0</v>
      </c>
      <c r="AK21" s="513">
        <f t="shared" si="29"/>
        <v>0</v>
      </c>
      <c r="AL21" s="509">
        <f t="shared" si="29"/>
        <v>0</v>
      </c>
      <c r="AM21" s="509">
        <f t="shared" si="29"/>
        <v>0</v>
      </c>
      <c r="AN21" s="510">
        <f t="shared" si="29"/>
        <v>0</v>
      </c>
      <c r="AO21" s="509">
        <f t="shared" si="29"/>
        <v>0</v>
      </c>
      <c r="AP21" s="511">
        <f t="shared" ref="AP21:BU21" si="30">IF(AND(AP12&gt;=$H$21,AP12&lt;$I$21),"*",0)</f>
        <v>0</v>
      </c>
      <c r="AQ21" s="512">
        <f t="shared" si="30"/>
        <v>0</v>
      </c>
      <c r="AR21" s="509">
        <f t="shared" si="30"/>
        <v>0</v>
      </c>
      <c r="AS21" s="513">
        <f t="shared" si="30"/>
        <v>0</v>
      </c>
      <c r="AT21" s="509">
        <f t="shared" si="30"/>
        <v>0</v>
      </c>
      <c r="AU21" s="509">
        <f t="shared" si="30"/>
        <v>0</v>
      </c>
      <c r="AV21" s="510">
        <f t="shared" si="30"/>
        <v>0</v>
      </c>
      <c r="AW21" s="509">
        <f t="shared" si="30"/>
        <v>0</v>
      </c>
      <c r="AX21" s="511">
        <f t="shared" si="30"/>
        <v>0</v>
      </c>
      <c r="AY21" s="512">
        <f t="shared" si="30"/>
        <v>0</v>
      </c>
      <c r="AZ21" s="509">
        <f t="shared" si="30"/>
        <v>0</v>
      </c>
      <c r="BA21" s="513">
        <f t="shared" si="30"/>
        <v>0</v>
      </c>
      <c r="BB21" s="509">
        <f t="shared" si="30"/>
        <v>0</v>
      </c>
      <c r="BC21" s="509">
        <f t="shared" si="30"/>
        <v>0</v>
      </c>
      <c r="BD21" s="510">
        <f t="shared" si="30"/>
        <v>0</v>
      </c>
      <c r="BE21" s="509">
        <f t="shared" si="30"/>
        <v>0</v>
      </c>
      <c r="BF21" s="511">
        <f t="shared" si="30"/>
        <v>0</v>
      </c>
      <c r="BG21" s="512">
        <f t="shared" si="30"/>
        <v>0</v>
      </c>
      <c r="BH21" s="509">
        <f t="shared" si="30"/>
        <v>0</v>
      </c>
      <c r="BI21" s="513">
        <f t="shared" si="30"/>
        <v>0</v>
      </c>
      <c r="BJ21" s="509">
        <f t="shared" si="30"/>
        <v>0</v>
      </c>
      <c r="BK21" s="509">
        <f t="shared" si="30"/>
        <v>0</v>
      </c>
      <c r="BL21" s="510">
        <f t="shared" si="30"/>
        <v>0</v>
      </c>
      <c r="BM21" s="509">
        <f t="shared" si="30"/>
        <v>0</v>
      </c>
      <c r="BN21" s="511">
        <f t="shared" si="30"/>
        <v>0</v>
      </c>
      <c r="BO21" s="512">
        <f t="shared" si="30"/>
        <v>0</v>
      </c>
      <c r="BP21" s="509">
        <f t="shared" si="30"/>
        <v>0</v>
      </c>
      <c r="BQ21" s="513">
        <f t="shared" si="30"/>
        <v>0</v>
      </c>
      <c r="BR21" s="509">
        <f t="shared" si="30"/>
        <v>0</v>
      </c>
      <c r="BS21" s="509">
        <f t="shared" si="30"/>
        <v>0</v>
      </c>
      <c r="BT21" s="510">
        <f t="shared" si="30"/>
        <v>0</v>
      </c>
      <c r="BU21" s="509">
        <f t="shared" si="30"/>
        <v>0</v>
      </c>
      <c r="BV21" s="511">
        <f t="shared" ref="BV21:CK21" si="31">IF(AND(BV12&gt;=$H$21,BV12&lt;$I$21),"*",0)</f>
        <v>0</v>
      </c>
      <c r="BW21" s="512">
        <f t="shared" si="31"/>
        <v>0</v>
      </c>
      <c r="BX21" s="509">
        <f t="shared" si="31"/>
        <v>0</v>
      </c>
      <c r="BY21" s="513">
        <f t="shared" si="31"/>
        <v>0</v>
      </c>
      <c r="BZ21" s="509">
        <f t="shared" si="31"/>
        <v>0</v>
      </c>
      <c r="CA21" s="509">
        <f t="shared" si="31"/>
        <v>0</v>
      </c>
      <c r="CB21" s="510">
        <f t="shared" si="31"/>
        <v>0</v>
      </c>
      <c r="CC21" s="509">
        <f t="shared" si="31"/>
        <v>0</v>
      </c>
      <c r="CD21" s="511">
        <f t="shared" si="31"/>
        <v>0</v>
      </c>
      <c r="CE21" s="512">
        <f t="shared" si="31"/>
        <v>0</v>
      </c>
      <c r="CF21" s="509">
        <f t="shared" si="31"/>
        <v>0</v>
      </c>
      <c r="CG21" s="513">
        <f t="shared" si="31"/>
        <v>0</v>
      </c>
      <c r="CH21" s="509">
        <f t="shared" si="31"/>
        <v>0</v>
      </c>
      <c r="CI21" s="509">
        <f t="shared" si="31"/>
        <v>0</v>
      </c>
      <c r="CJ21" s="510">
        <f t="shared" si="31"/>
        <v>0</v>
      </c>
      <c r="CK21" s="509">
        <f t="shared" si="31"/>
        <v>0</v>
      </c>
      <c r="CL21" s="1128">
        <f t="shared" si="4"/>
        <v>0</v>
      </c>
      <c r="CM21" s="1129"/>
      <c r="CN21" s="1123">
        <f>IF(CL21=0,0,LOOKUP(CL21,ﾃﾞｰﾀ入力!$AR$13:'ﾃﾞｰﾀ入力'!$AR$34,ﾃﾞｰﾀ入力!$AS$13:'ﾃﾞｰﾀ入力'!$AS$34))</f>
        <v>0</v>
      </c>
      <c r="CO21" s="1123"/>
      <c r="CP21" s="294">
        <f t="shared" si="5"/>
        <v>0</v>
      </c>
      <c r="CQ21" s="294">
        <f t="shared" si="6"/>
        <v>0</v>
      </c>
      <c r="CR21" s="279">
        <f t="shared" si="7"/>
        <v>0</v>
      </c>
      <c r="CS21" s="295">
        <f t="shared" si="8"/>
        <v>0</v>
      </c>
      <c r="CT21" s="296">
        <f>IF(F21=0,0,LOOKUP(F21,ﾃﾞｰﾀ入力!$C$3:'ﾃﾞｰﾀ入力'!$C$52,ﾃﾞｰﾀ入力!$E$3:'ﾃﾞｰﾀ入力'!$E$51))</f>
        <v>0</v>
      </c>
      <c r="CU21" s="297">
        <f t="shared" si="13"/>
        <v>0</v>
      </c>
      <c r="CW21" s="69"/>
      <c r="CX21" s="69"/>
      <c r="CY21" s="69"/>
      <c r="CZ21" s="64"/>
      <c r="DA21" s="64"/>
      <c r="DB21" s="64"/>
    </row>
    <row r="22" spans="1:106" ht="22.5" customHeight="1">
      <c r="A22" s="219">
        <f t="shared" si="9"/>
        <v>9</v>
      </c>
      <c r="B22" s="269" t="str">
        <f>ｼﾌﾄ原本!C13</f>
        <v>H.S</v>
      </c>
      <c r="C22" s="270"/>
      <c r="D22" s="296">
        <f>IF(COUNTIF($F$14:$F$30,9),VLOOKUP(9,$F$14:$CS$30,92,FALSE),0)</f>
        <v>0</v>
      </c>
      <c r="E22" s="411">
        <f>IF(COUNTIF($F$14:$F$30,9),VLOOKUP(9,$F$14:$CU$30,94,FALSE),0)</f>
        <v>0</v>
      </c>
      <c r="F22" s="283"/>
      <c r="G22" s="284">
        <f>IF(F22=0,0,LOOKUP(F22,ﾃﾞｰﾀ入力!$C$3:'ﾃﾞｰﾀ入力'!$C$51,ﾃﾞｰﾀ入力!$D$3:'ﾃﾞｰﾀ入力'!$D$50))</f>
        <v>0</v>
      </c>
      <c r="H22" s="285"/>
      <c r="I22" s="286"/>
      <c r="J22" s="498">
        <f t="shared" ref="J22:AO22" si="32">IF(AND(J12&gt;=$H$22,J12&lt;$I$22),"*",0)</f>
        <v>0</v>
      </c>
      <c r="K22" s="499">
        <f t="shared" si="32"/>
        <v>0</v>
      </c>
      <c r="L22" s="507">
        <f t="shared" si="32"/>
        <v>0</v>
      </c>
      <c r="M22" s="508">
        <f t="shared" si="32"/>
        <v>0</v>
      </c>
      <c r="N22" s="509">
        <f t="shared" si="32"/>
        <v>0</v>
      </c>
      <c r="O22" s="509">
        <f t="shared" si="32"/>
        <v>0</v>
      </c>
      <c r="P22" s="510">
        <f t="shared" si="32"/>
        <v>0</v>
      </c>
      <c r="Q22" s="509">
        <f t="shared" si="32"/>
        <v>0</v>
      </c>
      <c r="R22" s="511">
        <f t="shared" si="32"/>
        <v>0</v>
      </c>
      <c r="S22" s="512">
        <f t="shared" si="32"/>
        <v>0</v>
      </c>
      <c r="T22" s="509">
        <f t="shared" si="32"/>
        <v>0</v>
      </c>
      <c r="U22" s="513">
        <f t="shared" si="32"/>
        <v>0</v>
      </c>
      <c r="V22" s="509">
        <f t="shared" si="32"/>
        <v>0</v>
      </c>
      <c r="W22" s="509">
        <f t="shared" si="32"/>
        <v>0</v>
      </c>
      <c r="X22" s="510">
        <f t="shared" si="32"/>
        <v>0</v>
      </c>
      <c r="Y22" s="509">
        <f t="shared" si="32"/>
        <v>0</v>
      </c>
      <c r="Z22" s="511">
        <f t="shared" si="32"/>
        <v>0</v>
      </c>
      <c r="AA22" s="512">
        <f t="shared" si="32"/>
        <v>0</v>
      </c>
      <c r="AB22" s="509">
        <f t="shared" si="32"/>
        <v>0</v>
      </c>
      <c r="AC22" s="513">
        <f t="shared" si="32"/>
        <v>0</v>
      </c>
      <c r="AD22" s="509">
        <f t="shared" si="32"/>
        <v>0</v>
      </c>
      <c r="AE22" s="509">
        <f t="shared" si="32"/>
        <v>0</v>
      </c>
      <c r="AF22" s="510">
        <f t="shared" si="32"/>
        <v>0</v>
      </c>
      <c r="AG22" s="509">
        <f t="shared" si="32"/>
        <v>0</v>
      </c>
      <c r="AH22" s="511">
        <f t="shared" si="32"/>
        <v>0</v>
      </c>
      <c r="AI22" s="512">
        <f t="shared" si="32"/>
        <v>0</v>
      </c>
      <c r="AJ22" s="509">
        <f t="shared" si="32"/>
        <v>0</v>
      </c>
      <c r="AK22" s="513">
        <f t="shared" si="32"/>
        <v>0</v>
      </c>
      <c r="AL22" s="509">
        <f t="shared" si="32"/>
        <v>0</v>
      </c>
      <c r="AM22" s="509">
        <f t="shared" si="32"/>
        <v>0</v>
      </c>
      <c r="AN22" s="510">
        <f t="shared" si="32"/>
        <v>0</v>
      </c>
      <c r="AO22" s="509">
        <f t="shared" si="32"/>
        <v>0</v>
      </c>
      <c r="AP22" s="511">
        <f t="shared" ref="AP22:BU22" si="33">IF(AND(AP12&gt;=$H$22,AP12&lt;$I$22),"*",0)</f>
        <v>0</v>
      </c>
      <c r="AQ22" s="512">
        <f t="shared" si="33"/>
        <v>0</v>
      </c>
      <c r="AR22" s="509">
        <f t="shared" si="33"/>
        <v>0</v>
      </c>
      <c r="AS22" s="513">
        <f t="shared" si="33"/>
        <v>0</v>
      </c>
      <c r="AT22" s="509">
        <f t="shared" si="33"/>
        <v>0</v>
      </c>
      <c r="AU22" s="509">
        <f t="shared" si="33"/>
        <v>0</v>
      </c>
      <c r="AV22" s="510">
        <f t="shared" si="33"/>
        <v>0</v>
      </c>
      <c r="AW22" s="509">
        <f t="shared" si="33"/>
        <v>0</v>
      </c>
      <c r="AX22" s="511">
        <f t="shared" si="33"/>
        <v>0</v>
      </c>
      <c r="AY22" s="512">
        <f t="shared" si="33"/>
        <v>0</v>
      </c>
      <c r="AZ22" s="509">
        <f t="shared" si="33"/>
        <v>0</v>
      </c>
      <c r="BA22" s="513">
        <f t="shared" si="33"/>
        <v>0</v>
      </c>
      <c r="BB22" s="509">
        <f t="shared" si="33"/>
        <v>0</v>
      </c>
      <c r="BC22" s="509">
        <f t="shared" si="33"/>
        <v>0</v>
      </c>
      <c r="BD22" s="510">
        <f t="shared" si="33"/>
        <v>0</v>
      </c>
      <c r="BE22" s="509">
        <f t="shared" si="33"/>
        <v>0</v>
      </c>
      <c r="BF22" s="511">
        <f t="shared" si="33"/>
        <v>0</v>
      </c>
      <c r="BG22" s="512">
        <f t="shared" si="33"/>
        <v>0</v>
      </c>
      <c r="BH22" s="509">
        <f t="shared" si="33"/>
        <v>0</v>
      </c>
      <c r="BI22" s="513">
        <f t="shared" si="33"/>
        <v>0</v>
      </c>
      <c r="BJ22" s="509">
        <f t="shared" si="33"/>
        <v>0</v>
      </c>
      <c r="BK22" s="509">
        <f t="shared" si="33"/>
        <v>0</v>
      </c>
      <c r="BL22" s="510">
        <f t="shared" si="33"/>
        <v>0</v>
      </c>
      <c r="BM22" s="509">
        <f t="shared" si="33"/>
        <v>0</v>
      </c>
      <c r="BN22" s="511">
        <f t="shared" si="33"/>
        <v>0</v>
      </c>
      <c r="BO22" s="512">
        <f t="shared" si="33"/>
        <v>0</v>
      </c>
      <c r="BP22" s="509">
        <f t="shared" si="33"/>
        <v>0</v>
      </c>
      <c r="BQ22" s="513">
        <f t="shared" si="33"/>
        <v>0</v>
      </c>
      <c r="BR22" s="509">
        <f t="shared" si="33"/>
        <v>0</v>
      </c>
      <c r="BS22" s="509">
        <f t="shared" si="33"/>
        <v>0</v>
      </c>
      <c r="BT22" s="510">
        <f t="shared" si="33"/>
        <v>0</v>
      </c>
      <c r="BU22" s="509">
        <f t="shared" si="33"/>
        <v>0</v>
      </c>
      <c r="BV22" s="511">
        <f t="shared" ref="BV22:CK22" si="34">IF(AND(BV12&gt;=$H$22,BV12&lt;$I$22),"*",0)</f>
        <v>0</v>
      </c>
      <c r="BW22" s="512">
        <f t="shared" si="34"/>
        <v>0</v>
      </c>
      <c r="BX22" s="509">
        <f t="shared" si="34"/>
        <v>0</v>
      </c>
      <c r="BY22" s="513">
        <f t="shared" si="34"/>
        <v>0</v>
      </c>
      <c r="BZ22" s="509">
        <f t="shared" si="34"/>
        <v>0</v>
      </c>
      <c r="CA22" s="509">
        <f t="shared" si="34"/>
        <v>0</v>
      </c>
      <c r="CB22" s="510">
        <f t="shared" si="34"/>
        <v>0</v>
      </c>
      <c r="CC22" s="509">
        <f t="shared" si="34"/>
        <v>0</v>
      </c>
      <c r="CD22" s="511">
        <f t="shared" si="34"/>
        <v>0</v>
      </c>
      <c r="CE22" s="512">
        <f t="shared" si="34"/>
        <v>0</v>
      </c>
      <c r="CF22" s="509">
        <f t="shared" si="34"/>
        <v>0</v>
      </c>
      <c r="CG22" s="513">
        <f t="shared" si="34"/>
        <v>0</v>
      </c>
      <c r="CH22" s="509">
        <f t="shared" si="34"/>
        <v>0</v>
      </c>
      <c r="CI22" s="509">
        <f t="shared" si="34"/>
        <v>0</v>
      </c>
      <c r="CJ22" s="510">
        <f t="shared" si="34"/>
        <v>0</v>
      </c>
      <c r="CK22" s="509">
        <f t="shared" si="34"/>
        <v>0</v>
      </c>
      <c r="CL22" s="1128">
        <f t="shared" si="4"/>
        <v>0</v>
      </c>
      <c r="CM22" s="1129"/>
      <c r="CN22" s="1123">
        <f>IF(CL22=0,0,LOOKUP(CL22,ﾃﾞｰﾀ入力!$AR$13:'ﾃﾞｰﾀ入力'!$AR$34,ﾃﾞｰﾀ入力!$AS$13:'ﾃﾞｰﾀ入力'!$AS$34))</f>
        <v>0</v>
      </c>
      <c r="CO22" s="1123"/>
      <c r="CP22" s="294">
        <f t="shared" si="5"/>
        <v>0</v>
      </c>
      <c r="CQ22" s="294">
        <f t="shared" si="6"/>
        <v>0</v>
      </c>
      <c r="CR22" s="279">
        <f t="shared" si="7"/>
        <v>0</v>
      </c>
      <c r="CS22" s="295">
        <f t="shared" si="8"/>
        <v>0</v>
      </c>
      <c r="CT22" s="296">
        <f>IF(F22=0,0,LOOKUP(F22,ﾃﾞｰﾀ入力!$C$3:'ﾃﾞｰﾀ入力'!$C$52,ﾃﾞｰﾀ入力!$E$3:'ﾃﾞｰﾀ入力'!$E$51))</f>
        <v>0</v>
      </c>
      <c r="CU22" s="297">
        <f t="shared" si="13"/>
        <v>0</v>
      </c>
      <c r="CW22" s="69"/>
      <c r="CX22" s="69"/>
      <c r="CY22" s="69"/>
      <c r="CZ22" s="64"/>
      <c r="DA22" s="64"/>
      <c r="DB22" s="64"/>
    </row>
    <row r="23" spans="1:106" ht="22.5" customHeight="1">
      <c r="A23" s="219">
        <f t="shared" si="9"/>
        <v>10</v>
      </c>
      <c r="B23" s="269" t="str">
        <f>ｼﾌﾄ原本!C14</f>
        <v>C.E</v>
      </c>
      <c r="C23" s="270"/>
      <c r="D23" s="296">
        <f>IF(COUNTIF($F$14:$F$30,10),VLOOKUP(10,$F$14:$CS$30,92,FALSE),0)</f>
        <v>0</v>
      </c>
      <c r="E23" s="411">
        <f>IF(COUNTIF($F$14:$F$30,10),VLOOKUP(10,$F$14:$CU$30,94,FALSE),0)</f>
        <v>0</v>
      </c>
      <c r="F23" s="283"/>
      <c r="G23" s="284">
        <f>IF(F23=0,0,LOOKUP(F23,ﾃﾞｰﾀ入力!$C$3:'ﾃﾞｰﾀ入力'!$C$51,ﾃﾞｰﾀ入力!$D$3:'ﾃﾞｰﾀ入力'!$D$50))</f>
        <v>0</v>
      </c>
      <c r="H23" s="285"/>
      <c r="I23" s="286"/>
      <c r="J23" s="498">
        <f t="shared" ref="J23:AO23" si="35">IF(AND(J12&gt;=$H$23,J12&lt;$I$23),"*",0)</f>
        <v>0</v>
      </c>
      <c r="K23" s="499">
        <f t="shared" si="35"/>
        <v>0</v>
      </c>
      <c r="L23" s="507">
        <f t="shared" si="35"/>
        <v>0</v>
      </c>
      <c r="M23" s="508">
        <f t="shared" si="35"/>
        <v>0</v>
      </c>
      <c r="N23" s="509">
        <f t="shared" si="35"/>
        <v>0</v>
      </c>
      <c r="O23" s="509">
        <f t="shared" si="35"/>
        <v>0</v>
      </c>
      <c r="P23" s="510">
        <f t="shared" si="35"/>
        <v>0</v>
      </c>
      <c r="Q23" s="509">
        <f t="shared" si="35"/>
        <v>0</v>
      </c>
      <c r="R23" s="511">
        <f t="shared" si="35"/>
        <v>0</v>
      </c>
      <c r="S23" s="512">
        <f t="shared" si="35"/>
        <v>0</v>
      </c>
      <c r="T23" s="509">
        <f t="shared" si="35"/>
        <v>0</v>
      </c>
      <c r="U23" s="513">
        <f t="shared" si="35"/>
        <v>0</v>
      </c>
      <c r="V23" s="509">
        <f t="shared" si="35"/>
        <v>0</v>
      </c>
      <c r="W23" s="509">
        <f t="shared" si="35"/>
        <v>0</v>
      </c>
      <c r="X23" s="510">
        <f t="shared" si="35"/>
        <v>0</v>
      </c>
      <c r="Y23" s="509">
        <f t="shared" si="35"/>
        <v>0</v>
      </c>
      <c r="Z23" s="511">
        <f t="shared" si="35"/>
        <v>0</v>
      </c>
      <c r="AA23" s="512">
        <f t="shared" si="35"/>
        <v>0</v>
      </c>
      <c r="AB23" s="509">
        <f t="shared" si="35"/>
        <v>0</v>
      </c>
      <c r="AC23" s="513">
        <f t="shared" si="35"/>
        <v>0</v>
      </c>
      <c r="AD23" s="509">
        <f t="shared" si="35"/>
        <v>0</v>
      </c>
      <c r="AE23" s="509">
        <f t="shared" si="35"/>
        <v>0</v>
      </c>
      <c r="AF23" s="510">
        <f t="shared" si="35"/>
        <v>0</v>
      </c>
      <c r="AG23" s="509">
        <f t="shared" si="35"/>
        <v>0</v>
      </c>
      <c r="AH23" s="511">
        <f t="shared" si="35"/>
        <v>0</v>
      </c>
      <c r="AI23" s="512">
        <f t="shared" si="35"/>
        <v>0</v>
      </c>
      <c r="AJ23" s="509">
        <f t="shared" si="35"/>
        <v>0</v>
      </c>
      <c r="AK23" s="513">
        <f t="shared" si="35"/>
        <v>0</v>
      </c>
      <c r="AL23" s="509">
        <f t="shared" si="35"/>
        <v>0</v>
      </c>
      <c r="AM23" s="509">
        <f t="shared" si="35"/>
        <v>0</v>
      </c>
      <c r="AN23" s="510">
        <f t="shared" si="35"/>
        <v>0</v>
      </c>
      <c r="AO23" s="509">
        <f t="shared" si="35"/>
        <v>0</v>
      </c>
      <c r="AP23" s="511">
        <f t="shared" ref="AP23:BU23" si="36">IF(AND(AP12&gt;=$H$23,AP12&lt;$I$23),"*",0)</f>
        <v>0</v>
      </c>
      <c r="AQ23" s="512">
        <f t="shared" si="36"/>
        <v>0</v>
      </c>
      <c r="AR23" s="509">
        <f t="shared" si="36"/>
        <v>0</v>
      </c>
      <c r="AS23" s="513">
        <f t="shared" si="36"/>
        <v>0</v>
      </c>
      <c r="AT23" s="509">
        <f t="shared" si="36"/>
        <v>0</v>
      </c>
      <c r="AU23" s="509">
        <f t="shared" si="36"/>
        <v>0</v>
      </c>
      <c r="AV23" s="510">
        <f t="shared" si="36"/>
        <v>0</v>
      </c>
      <c r="AW23" s="509">
        <f t="shared" si="36"/>
        <v>0</v>
      </c>
      <c r="AX23" s="511">
        <f t="shared" si="36"/>
        <v>0</v>
      </c>
      <c r="AY23" s="512">
        <f t="shared" si="36"/>
        <v>0</v>
      </c>
      <c r="AZ23" s="509">
        <f t="shared" si="36"/>
        <v>0</v>
      </c>
      <c r="BA23" s="513">
        <f t="shared" si="36"/>
        <v>0</v>
      </c>
      <c r="BB23" s="509">
        <f t="shared" si="36"/>
        <v>0</v>
      </c>
      <c r="BC23" s="509">
        <f t="shared" si="36"/>
        <v>0</v>
      </c>
      <c r="BD23" s="510">
        <f t="shared" si="36"/>
        <v>0</v>
      </c>
      <c r="BE23" s="509">
        <f t="shared" si="36"/>
        <v>0</v>
      </c>
      <c r="BF23" s="511">
        <f t="shared" si="36"/>
        <v>0</v>
      </c>
      <c r="BG23" s="512">
        <f t="shared" si="36"/>
        <v>0</v>
      </c>
      <c r="BH23" s="509">
        <f t="shared" si="36"/>
        <v>0</v>
      </c>
      <c r="BI23" s="513">
        <f t="shared" si="36"/>
        <v>0</v>
      </c>
      <c r="BJ23" s="509">
        <f t="shared" si="36"/>
        <v>0</v>
      </c>
      <c r="BK23" s="509">
        <f t="shared" si="36"/>
        <v>0</v>
      </c>
      <c r="BL23" s="510">
        <f t="shared" si="36"/>
        <v>0</v>
      </c>
      <c r="BM23" s="509">
        <f t="shared" si="36"/>
        <v>0</v>
      </c>
      <c r="BN23" s="511">
        <f t="shared" si="36"/>
        <v>0</v>
      </c>
      <c r="BO23" s="512">
        <f t="shared" si="36"/>
        <v>0</v>
      </c>
      <c r="BP23" s="509">
        <f t="shared" si="36"/>
        <v>0</v>
      </c>
      <c r="BQ23" s="513">
        <f t="shared" si="36"/>
        <v>0</v>
      </c>
      <c r="BR23" s="509">
        <f t="shared" si="36"/>
        <v>0</v>
      </c>
      <c r="BS23" s="509">
        <f t="shared" si="36"/>
        <v>0</v>
      </c>
      <c r="BT23" s="510">
        <f t="shared" si="36"/>
        <v>0</v>
      </c>
      <c r="BU23" s="509">
        <f t="shared" si="36"/>
        <v>0</v>
      </c>
      <c r="BV23" s="511">
        <f t="shared" ref="BV23:CK23" si="37">IF(AND(BV12&gt;=$H$23,BV12&lt;$I$23),"*",0)</f>
        <v>0</v>
      </c>
      <c r="BW23" s="512">
        <f t="shared" si="37"/>
        <v>0</v>
      </c>
      <c r="BX23" s="509">
        <f t="shared" si="37"/>
        <v>0</v>
      </c>
      <c r="BY23" s="513">
        <f t="shared" si="37"/>
        <v>0</v>
      </c>
      <c r="BZ23" s="509">
        <f t="shared" si="37"/>
        <v>0</v>
      </c>
      <c r="CA23" s="509">
        <f t="shared" si="37"/>
        <v>0</v>
      </c>
      <c r="CB23" s="510">
        <f t="shared" si="37"/>
        <v>0</v>
      </c>
      <c r="CC23" s="509">
        <f t="shared" si="37"/>
        <v>0</v>
      </c>
      <c r="CD23" s="511">
        <f t="shared" si="37"/>
        <v>0</v>
      </c>
      <c r="CE23" s="512">
        <f t="shared" si="37"/>
        <v>0</v>
      </c>
      <c r="CF23" s="509">
        <f t="shared" si="37"/>
        <v>0</v>
      </c>
      <c r="CG23" s="513">
        <f t="shared" si="37"/>
        <v>0</v>
      </c>
      <c r="CH23" s="509">
        <f t="shared" si="37"/>
        <v>0</v>
      </c>
      <c r="CI23" s="509">
        <f t="shared" si="37"/>
        <v>0</v>
      </c>
      <c r="CJ23" s="510">
        <f t="shared" si="37"/>
        <v>0</v>
      </c>
      <c r="CK23" s="509">
        <f t="shared" si="37"/>
        <v>0</v>
      </c>
      <c r="CL23" s="1128">
        <f t="shared" si="4"/>
        <v>0</v>
      </c>
      <c r="CM23" s="1129"/>
      <c r="CN23" s="1123">
        <f>IF(CL23=0,0,LOOKUP(CL23,ﾃﾞｰﾀ入力!$AR$13:'ﾃﾞｰﾀ入力'!$AR$34,ﾃﾞｰﾀ入力!$AS$13:'ﾃﾞｰﾀ入力'!$AS$34))</f>
        <v>0</v>
      </c>
      <c r="CO23" s="1123"/>
      <c r="CP23" s="294">
        <f t="shared" si="5"/>
        <v>0</v>
      </c>
      <c r="CQ23" s="294">
        <f t="shared" si="6"/>
        <v>0</v>
      </c>
      <c r="CR23" s="279">
        <f t="shared" si="7"/>
        <v>0</v>
      </c>
      <c r="CS23" s="295">
        <f t="shared" si="8"/>
        <v>0</v>
      </c>
      <c r="CT23" s="296">
        <f>IF(F23=0,0,LOOKUP(F23,ﾃﾞｰﾀ入力!$C$3:'ﾃﾞｰﾀ入力'!$C$52,ﾃﾞｰﾀ入力!$E$3:'ﾃﾞｰﾀ入力'!$E$51))</f>
        <v>0</v>
      </c>
      <c r="CU23" s="297">
        <f t="shared" si="13"/>
        <v>0</v>
      </c>
      <c r="CW23" s="69"/>
      <c r="CX23" s="69"/>
      <c r="CY23" s="69"/>
      <c r="CZ23" s="64"/>
      <c r="DA23" s="64"/>
      <c r="DB23" s="64"/>
    </row>
    <row r="24" spans="1:106" ht="22.5" customHeight="1">
      <c r="A24" s="219">
        <f t="shared" si="9"/>
        <v>11</v>
      </c>
      <c r="B24" s="269" t="str">
        <f>ｼﾌﾄ原本!C15</f>
        <v>K.J</v>
      </c>
      <c r="C24" s="270"/>
      <c r="D24" s="296">
        <f>IF(COUNTIF($F$14:$F$30,11),VLOOKUP(11,$F$14:$CS$30,92,FALSE),0)</f>
        <v>0</v>
      </c>
      <c r="E24" s="411">
        <f>IF(COUNTIF($F$14:$F$30,11),VLOOKUP(11,$F$14:$CU$30,94,FALSE),0)</f>
        <v>0</v>
      </c>
      <c r="F24" s="283"/>
      <c r="G24" s="284">
        <f>IF(F24=0,0,LOOKUP(F24,ﾃﾞｰﾀ入力!$C$3:'ﾃﾞｰﾀ入力'!$C$51,ﾃﾞｰﾀ入力!$D$3:'ﾃﾞｰﾀ入力'!$D$50))</f>
        <v>0</v>
      </c>
      <c r="H24" s="285"/>
      <c r="I24" s="286"/>
      <c r="J24" s="498">
        <f t="shared" ref="J24:AO24" si="38">IF(AND(J12&gt;=$H$24,J12&lt;$I$24),"*",0)</f>
        <v>0</v>
      </c>
      <c r="K24" s="499">
        <f t="shared" si="38"/>
        <v>0</v>
      </c>
      <c r="L24" s="507">
        <f t="shared" si="38"/>
        <v>0</v>
      </c>
      <c r="M24" s="508">
        <f t="shared" si="38"/>
        <v>0</v>
      </c>
      <c r="N24" s="509">
        <f t="shared" si="38"/>
        <v>0</v>
      </c>
      <c r="O24" s="509">
        <f t="shared" si="38"/>
        <v>0</v>
      </c>
      <c r="P24" s="510">
        <f t="shared" si="38"/>
        <v>0</v>
      </c>
      <c r="Q24" s="509">
        <f t="shared" si="38"/>
        <v>0</v>
      </c>
      <c r="R24" s="511">
        <f t="shared" si="38"/>
        <v>0</v>
      </c>
      <c r="S24" s="512">
        <f t="shared" si="38"/>
        <v>0</v>
      </c>
      <c r="T24" s="509">
        <f t="shared" si="38"/>
        <v>0</v>
      </c>
      <c r="U24" s="513">
        <f t="shared" si="38"/>
        <v>0</v>
      </c>
      <c r="V24" s="509">
        <f t="shared" si="38"/>
        <v>0</v>
      </c>
      <c r="W24" s="509">
        <f t="shared" si="38"/>
        <v>0</v>
      </c>
      <c r="X24" s="510">
        <f t="shared" si="38"/>
        <v>0</v>
      </c>
      <c r="Y24" s="509">
        <f t="shared" si="38"/>
        <v>0</v>
      </c>
      <c r="Z24" s="511">
        <f t="shared" si="38"/>
        <v>0</v>
      </c>
      <c r="AA24" s="512">
        <f t="shared" si="38"/>
        <v>0</v>
      </c>
      <c r="AB24" s="509">
        <f t="shared" si="38"/>
        <v>0</v>
      </c>
      <c r="AC24" s="513">
        <f t="shared" si="38"/>
        <v>0</v>
      </c>
      <c r="AD24" s="509">
        <f t="shared" si="38"/>
        <v>0</v>
      </c>
      <c r="AE24" s="509">
        <f t="shared" si="38"/>
        <v>0</v>
      </c>
      <c r="AF24" s="510">
        <f t="shared" si="38"/>
        <v>0</v>
      </c>
      <c r="AG24" s="509">
        <f t="shared" si="38"/>
        <v>0</v>
      </c>
      <c r="AH24" s="511">
        <f t="shared" si="38"/>
        <v>0</v>
      </c>
      <c r="AI24" s="512">
        <f t="shared" si="38"/>
        <v>0</v>
      </c>
      <c r="AJ24" s="509">
        <f t="shared" si="38"/>
        <v>0</v>
      </c>
      <c r="AK24" s="513">
        <f t="shared" si="38"/>
        <v>0</v>
      </c>
      <c r="AL24" s="509">
        <f t="shared" si="38"/>
        <v>0</v>
      </c>
      <c r="AM24" s="509">
        <f t="shared" si="38"/>
        <v>0</v>
      </c>
      <c r="AN24" s="510">
        <f t="shared" si="38"/>
        <v>0</v>
      </c>
      <c r="AO24" s="509">
        <f t="shared" si="38"/>
        <v>0</v>
      </c>
      <c r="AP24" s="511">
        <f t="shared" ref="AP24:BU24" si="39">IF(AND(AP12&gt;=$H$24,AP12&lt;$I$24),"*",0)</f>
        <v>0</v>
      </c>
      <c r="AQ24" s="512">
        <f t="shared" si="39"/>
        <v>0</v>
      </c>
      <c r="AR24" s="509">
        <f t="shared" si="39"/>
        <v>0</v>
      </c>
      <c r="AS24" s="513">
        <f t="shared" si="39"/>
        <v>0</v>
      </c>
      <c r="AT24" s="509">
        <f t="shared" si="39"/>
        <v>0</v>
      </c>
      <c r="AU24" s="509">
        <f t="shared" si="39"/>
        <v>0</v>
      </c>
      <c r="AV24" s="510">
        <f t="shared" si="39"/>
        <v>0</v>
      </c>
      <c r="AW24" s="509">
        <f t="shared" si="39"/>
        <v>0</v>
      </c>
      <c r="AX24" s="511">
        <f t="shared" si="39"/>
        <v>0</v>
      </c>
      <c r="AY24" s="512">
        <f t="shared" si="39"/>
        <v>0</v>
      </c>
      <c r="AZ24" s="509">
        <f t="shared" si="39"/>
        <v>0</v>
      </c>
      <c r="BA24" s="513">
        <f t="shared" si="39"/>
        <v>0</v>
      </c>
      <c r="BB24" s="509">
        <f t="shared" si="39"/>
        <v>0</v>
      </c>
      <c r="BC24" s="509">
        <f t="shared" si="39"/>
        <v>0</v>
      </c>
      <c r="BD24" s="510">
        <f t="shared" si="39"/>
        <v>0</v>
      </c>
      <c r="BE24" s="509">
        <f t="shared" si="39"/>
        <v>0</v>
      </c>
      <c r="BF24" s="511">
        <f t="shared" si="39"/>
        <v>0</v>
      </c>
      <c r="BG24" s="512">
        <f t="shared" si="39"/>
        <v>0</v>
      </c>
      <c r="BH24" s="509">
        <f t="shared" si="39"/>
        <v>0</v>
      </c>
      <c r="BI24" s="513">
        <f t="shared" si="39"/>
        <v>0</v>
      </c>
      <c r="BJ24" s="509">
        <f t="shared" si="39"/>
        <v>0</v>
      </c>
      <c r="BK24" s="509">
        <f t="shared" si="39"/>
        <v>0</v>
      </c>
      <c r="BL24" s="510">
        <f t="shared" si="39"/>
        <v>0</v>
      </c>
      <c r="BM24" s="509">
        <f t="shared" si="39"/>
        <v>0</v>
      </c>
      <c r="BN24" s="511">
        <f t="shared" si="39"/>
        <v>0</v>
      </c>
      <c r="BO24" s="512">
        <f t="shared" si="39"/>
        <v>0</v>
      </c>
      <c r="BP24" s="509">
        <f t="shared" si="39"/>
        <v>0</v>
      </c>
      <c r="BQ24" s="513">
        <f t="shared" si="39"/>
        <v>0</v>
      </c>
      <c r="BR24" s="509">
        <f t="shared" si="39"/>
        <v>0</v>
      </c>
      <c r="BS24" s="509">
        <f t="shared" si="39"/>
        <v>0</v>
      </c>
      <c r="BT24" s="510">
        <f t="shared" si="39"/>
        <v>0</v>
      </c>
      <c r="BU24" s="509">
        <f t="shared" si="39"/>
        <v>0</v>
      </c>
      <c r="BV24" s="511">
        <f t="shared" ref="BV24:CK24" si="40">IF(AND(BV12&gt;=$H$24,BV12&lt;$I$24),"*",0)</f>
        <v>0</v>
      </c>
      <c r="BW24" s="512">
        <f t="shared" si="40"/>
        <v>0</v>
      </c>
      <c r="BX24" s="509">
        <f t="shared" si="40"/>
        <v>0</v>
      </c>
      <c r="BY24" s="513">
        <f t="shared" si="40"/>
        <v>0</v>
      </c>
      <c r="BZ24" s="509">
        <f t="shared" si="40"/>
        <v>0</v>
      </c>
      <c r="CA24" s="509">
        <f t="shared" si="40"/>
        <v>0</v>
      </c>
      <c r="CB24" s="510">
        <f t="shared" si="40"/>
        <v>0</v>
      </c>
      <c r="CC24" s="509">
        <f t="shared" si="40"/>
        <v>0</v>
      </c>
      <c r="CD24" s="511">
        <f t="shared" si="40"/>
        <v>0</v>
      </c>
      <c r="CE24" s="512">
        <f t="shared" si="40"/>
        <v>0</v>
      </c>
      <c r="CF24" s="509">
        <f t="shared" si="40"/>
        <v>0</v>
      </c>
      <c r="CG24" s="513">
        <f t="shared" si="40"/>
        <v>0</v>
      </c>
      <c r="CH24" s="509">
        <f t="shared" si="40"/>
        <v>0</v>
      </c>
      <c r="CI24" s="509">
        <f t="shared" si="40"/>
        <v>0</v>
      </c>
      <c r="CJ24" s="510">
        <f t="shared" si="40"/>
        <v>0</v>
      </c>
      <c r="CK24" s="509">
        <f t="shared" si="40"/>
        <v>0</v>
      </c>
      <c r="CL24" s="1128">
        <f t="shared" si="4"/>
        <v>0</v>
      </c>
      <c r="CM24" s="1129"/>
      <c r="CN24" s="1123">
        <f>IF(CL24=0,0,LOOKUP(CL24,ﾃﾞｰﾀ入力!$AR$13:'ﾃﾞｰﾀ入力'!$AR$34,ﾃﾞｰﾀ入力!$AS$13:'ﾃﾞｰﾀ入力'!$AS$34))</f>
        <v>0</v>
      </c>
      <c r="CO24" s="1123"/>
      <c r="CP24" s="294">
        <f t="shared" si="5"/>
        <v>0</v>
      </c>
      <c r="CQ24" s="294">
        <f t="shared" si="6"/>
        <v>0</v>
      </c>
      <c r="CR24" s="279">
        <f t="shared" si="7"/>
        <v>0</v>
      </c>
      <c r="CS24" s="295">
        <f t="shared" si="8"/>
        <v>0</v>
      </c>
      <c r="CT24" s="296">
        <f>IF(F24=0,0,LOOKUP(F24,ﾃﾞｰﾀ入力!$C$3:'ﾃﾞｰﾀ入力'!$C$52,ﾃﾞｰﾀ入力!$E$3:'ﾃﾞｰﾀ入力'!$E$51))</f>
        <v>0</v>
      </c>
      <c r="CU24" s="297">
        <f t="shared" si="13"/>
        <v>0</v>
      </c>
      <c r="CW24" s="69"/>
      <c r="CX24" s="69"/>
      <c r="CY24" s="69"/>
      <c r="CZ24" s="64"/>
      <c r="DA24" s="64"/>
      <c r="DB24" s="64"/>
    </row>
    <row r="25" spans="1:106" ht="22.5" customHeight="1">
      <c r="A25" s="219">
        <f t="shared" si="9"/>
        <v>12</v>
      </c>
      <c r="B25" s="269" t="str">
        <f>ｼﾌﾄ原本!C16</f>
        <v>Y.K</v>
      </c>
      <c r="C25" s="270"/>
      <c r="D25" s="296">
        <f>IF(COUNTIF($F$14:$F$30,12),VLOOKUP(12,$F$14:$CS$30,92,FALSE),0)</f>
        <v>0</v>
      </c>
      <c r="E25" s="411">
        <f>IF(COUNTIF($F$14:$F$30,12),VLOOKUP(12,$F$14:$CU$30,94,FALSE),0)</f>
        <v>0</v>
      </c>
      <c r="F25" s="283"/>
      <c r="G25" s="284">
        <f>IF(F25=0,0,LOOKUP(F25,ﾃﾞｰﾀ入力!$C$3:'ﾃﾞｰﾀ入力'!$C$51,ﾃﾞｰﾀ入力!$D$3:'ﾃﾞｰﾀ入力'!$D$50))</f>
        <v>0</v>
      </c>
      <c r="H25" s="285"/>
      <c r="I25" s="286"/>
      <c r="J25" s="498">
        <f t="shared" ref="J25:AO25" si="41">IF(AND(J12&gt;=$H$25,J12&lt;$I$25),"*",0)</f>
        <v>0</v>
      </c>
      <c r="K25" s="499">
        <f t="shared" si="41"/>
        <v>0</v>
      </c>
      <c r="L25" s="507">
        <f t="shared" si="41"/>
        <v>0</v>
      </c>
      <c r="M25" s="508">
        <f t="shared" si="41"/>
        <v>0</v>
      </c>
      <c r="N25" s="509">
        <f t="shared" si="41"/>
        <v>0</v>
      </c>
      <c r="O25" s="509">
        <f t="shared" si="41"/>
        <v>0</v>
      </c>
      <c r="P25" s="510">
        <f t="shared" si="41"/>
        <v>0</v>
      </c>
      <c r="Q25" s="509">
        <f t="shared" si="41"/>
        <v>0</v>
      </c>
      <c r="R25" s="511">
        <f t="shared" si="41"/>
        <v>0</v>
      </c>
      <c r="S25" s="512">
        <f t="shared" si="41"/>
        <v>0</v>
      </c>
      <c r="T25" s="509">
        <f t="shared" si="41"/>
        <v>0</v>
      </c>
      <c r="U25" s="513">
        <f t="shared" si="41"/>
        <v>0</v>
      </c>
      <c r="V25" s="509">
        <f t="shared" si="41"/>
        <v>0</v>
      </c>
      <c r="W25" s="509">
        <f t="shared" si="41"/>
        <v>0</v>
      </c>
      <c r="X25" s="510">
        <f t="shared" si="41"/>
        <v>0</v>
      </c>
      <c r="Y25" s="509">
        <f t="shared" si="41"/>
        <v>0</v>
      </c>
      <c r="Z25" s="511">
        <f t="shared" si="41"/>
        <v>0</v>
      </c>
      <c r="AA25" s="512">
        <f t="shared" si="41"/>
        <v>0</v>
      </c>
      <c r="AB25" s="509">
        <f t="shared" si="41"/>
        <v>0</v>
      </c>
      <c r="AC25" s="513">
        <f t="shared" si="41"/>
        <v>0</v>
      </c>
      <c r="AD25" s="509">
        <f t="shared" si="41"/>
        <v>0</v>
      </c>
      <c r="AE25" s="509">
        <f t="shared" si="41"/>
        <v>0</v>
      </c>
      <c r="AF25" s="510">
        <f t="shared" si="41"/>
        <v>0</v>
      </c>
      <c r="AG25" s="509">
        <f t="shared" si="41"/>
        <v>0</v>
      </c>
      <c r="AH25" s="511">
        <f t="shared" si="41"/>
        <v>0</v>
      </c>
      <c r="AI25" s="512">
        <f t="shared" si="41"/>
        <v>0</v>
      </c>
      <c r="AJ25" s="509">
        <f t="shared" si="41"/>
        <v>0</v>
      </c>
      <c r="AK25" s="513">
        <f t="shared" si="41"/>
        <v>0</v>
      </c>
      <c r="AL25" s="509">
        <f t="shared" si="41"/>
        <v>0</v>
      </c>
      <c r="AM25" s="509">
        <f t="shared" si="41"/>
        <v>0</v>
      </c>
      <c r="AN25" s="510">
        <f t="shared" si="41"/>
        <v>0</v>
      </c>
      <c r="AO25" s="509">
        <f t="shared" si="41"/>
        <v>0</v>
      </c>
      <c r="AP25" s="511">
        <f t="shared" ref="AP25:BU25" si="42">IF(AND(AP12&gt;=$H$25,AP12&lt;$I$25),"*",0)</f>
        <v>0</v>
      </c>
      <c r="AQ25" s="512">
        <f t="shared" si="42"/>
        <v>0</v>
      </c>
      <c r="AR25" s="509">
        <f t="shared" si="42"/>
        <v>0</v>
      </c>
      <c r="AS25" s="513">
        <f t="shared" si="42"/>
        <v>0</v>
      </c>
      <c r="AT25" s="509">
        <f t="shared" si="42"/>
        <v>0</v>
      </c>
      <c r="AU25" s="509">
        <f t="shared" si="42"/>
        <v>0</v>
      </c>
      <c r="AV25" s="510">
        <f t="shared" si="42"/>
        <v>0</v>
      </c>
      <c r="AW25" s="509">
        <f t="shared" si="42"/>
        <v>0</v>
      </c>
      <c r="AX25" s="511">
        <f t="shared" si="42"/>
        <v>0</v>
      </c>
      <c r="AY25" s="512">
        <f t="shared" si="42"/>
        <v>0</v>
      </c>
      <c r="AZ25" s="509">
        <f t="shared" si="42"/>
        <v>0</v>
      </c>
      <c r="BA25" s="513">
        <f t="shared" si="42"/>
        <v>0</v>
      </c>
      <c r="BB25" s="509">
        <f t="shared" si="42"/>
        <v>0</v>
      </c>
      <c r="BC25" s="509">
        <f t="shared" si="42"/>
        <v>0</v>
      </c>
      <c r="BD25" s="510">
        <f t="shared" si="42"/>
        <v>0</v>
      </c>
      <c r="BE25" s="509">
        <f t="shared" si="42"/>
        <v>0</v>
      </c>
      <c r="BF25" s="511">
        <f t="shared" si="42"/>
        <v>0</v>
      </c>
      <c r="BG25" s="512">
        <f t="shared" si="42"/>
        <v>0</v>
      </c>
      <c r="BH25" s="509">
        <f t="shared" si="42"/>
        <v>0</v>
      </c>
      <c r="BI25" s="513">
        <f t="shared" si="42"/>
        <v>0</v>
      </c>
      <c r="BJ25" s="509">
        <f t="shared" si="42"/>
        <v>0</v>
      </c>
      <c r="BK25" s="509">
        <f t="shared" si="42"/>
        <v>0</v>
      </c>
      <c r="BL25" s="510">
        <f t="shared" si="42"/>
        <v>0</v>
      </c>
      <c r="BM25" s="509">
        <f t="shared" si="42"/>
        <v>0</v>
      </c>
      <c r="BN25" s="511">
        <f t="shared" si="42"/>
        <v>0</v>
      </c>
      <c r="BO25" s="512">
        <f t="shared" si="42"/>
        <v>0</v>
      </c>
      <c r="BP25" s="509">
        <f t="shared" si="42"/>
        <v>0</v>
      </c>
      <c r="BQ25" s="513">
        <f t="shared" si="42"/>
        <v>0</v>
      </c>
      <c r="BR25" s="509">
        <f t="shared" si="42"/>
        <v>0</v>
      </c>
      <c r="BS25" s="509">
        <f t="shared" si="42"/>
        <v>0</v>
      </c>
      <c r="BT25" s="510">
        <f t="shared" si="42"/>
        <v>0</v>
      </c>
      <c r="BU25" s="509">
        <f t="shared" si="42"/>
        <v>0</v>
      </c>
      <c r="BV25" s="511">
        <f t="shared" ref="BV25:CK25" si="43">IF(AND(BV12&gt;=$H$25,BV12&lt;$I$25),"*",0)</f>
        <v>0</v>
      </c>
      <c r="BW25" s="512">
        <f t="shared" si="43"/>
        <v>0</v>
      </c>
      <c r="BX25" s="509">
        <f t="shared" si="43"/>
        <v>0</v>
      </c>
      <c r="BY25" s="513">
        <f t="shared" si="43"/>
        <v>0</v>
      </c>
      <c r="BZ25" s="509">
        <f t="shared" si="43"/>
        <v>0</v>
      </c>
      <c r="CA25" s="509">
        <f t="shared" si="43"/>
        <v>0</v>
      </c>
      <c r="CB25" s="510">
        <f t="shared" si="43"/>
        <v>0</v>
      </c>
      <c r="CC25" s="509">
        <f t="shared" si="43"/>
        <v>0</v>
      </c>
      <c r="CD25" s="511">
        <f t="shared" si="43"/>
        <v>0</v>
      </c>
      <c r="CE25" s="512">
        <f t="shared" si="43"/>
        <v>0</v>
      </c>
      <c r="CF25" s="509">
        <f t="shared" si="43"/>
        <v>0</v>
      </c>
      <c r="CG25" s="513">
        <f t="shared" si="43"/>
        <v>0</v>
      </c>
      <c r="CH25" s="509">
        <f t="shared" si="43"/>
        <v>0</v>
      </c>
      <c r="CI25" s="509">
        <f t="shared" si="43"/>
        <v>0</v>
      </c>
      <c r="CJ25" s="510">
        <f t="shared" si="43"/>
        <v>0</v>
      </c>
      <c r="CK25" s="509">
        <f t="shared" si="43"/>
        <v>0</v>
      </c>
      <c r="CL25" s="1128">
        <f t="shared" si="4"/>
        <v>0</v>
      </c>
      <c r="CM25" s="1129"/>
      <c r="CN25" s="1123">
        <f>IF(CL25=0,0,LOOKUP(CL25,ﾃﾞｰﾀ入力!$AR$13:'ﾃﾞｰﾀ入力'!$AR$34,ﾃﾞｰﾀ入力!$AS$13:'ﾃﾞｰﾀ入力'!$AS$34))</f>
        <v>0</v>
      </c>
      <c r="CO25" s="1123"/>
      <c r="CP25" s="294">
        <f t="shared" si="5"/>
        <v>0</v>
      </c>
      <c r="CQ25" s="294">
        <f t="shared" si="6"/>
        <v>0</v>
      </c>
      <c r="CR25" s="279">
        <f t="shared" si="7"/>
        <v>0</v>
      </c>
      <c r="CS25" s="295">
        <f t="shared" si="8"/>
        <v>0</v>
      </c>
      <c r="CT25" s="296">
        <f>IF(F25=0,0,LOOKUP(F25,ﾃﾞｰﾀ入力!$C$3:'ﾃﾞｰﾀ入力'!$C$52,ﾃﾞｰﾀ入力!$E$3:'ﾃﾞｰﾀ入力'!$E$51))</f>
        <v>0</v>
      </c>
      <c r="CU25" s="297">
        <f t="shared" si="13"/>
        <v>0</v>
      </c>
      <c r="CW25" s="69"/>
      <c r="CX25" s="69"/>
      <c r="CY25" s="69"/>
      <c r="CZ25" s="64"/>
      <c r="DA25" s="64"/>
      <c r="DB25" s="64"/>
    </row>
    <row r="26" spans="1:106" ht="22.5" customHeight="1">
      <c r="A26" s="219">
        <f t="shared" si="9"/>
        <v>13</v>
      </c>
      <c r="B26" s="269" t="str">
        <f>ｼﾌﾄ原本!C17</f>
        <v>T.R</v>
      </c>
      <c r="C26" s="270"/>
      <c r="D26" s="296">
        <f>IF(COUNTIF($F$14:$F$30,13),VLOOKUP(13,$F$14:$CS$30,92,FALSE),0)</f>
        <v>0</v>
      </c>
      <c r="E26" s="411">
        <f>IF(COUNTIF($F$14:$F$30,13),VLOOKUP(13,$F$14:$CU$30,94,FALSE),0)</f>
        <v>0</v>
      </c>
      <c r="F26" s="283"/>
      <c r="G26" s="284">
        <f>IF(F26=0,0,LOOKUP(F26,ﾃﾞｰﾀ入力!$C$3:'ﾃﾞｰﾀ入力'!$C$51,ﾃﾞｰﾀ入力!$D$3:'ﾃﾞｰﾀ入力'!$D$50))</f>
        <v>0</v>
      </c>
      <c r="H26" s="285"/>
      <c r="I26" s="286"/>
      <c r="J26" s="498">
        <f t="shared" ref="J26:AO26" si="44">IF(AND(J12&gt;=$H$26,J12&lt;$I$26),"*",0)</f>
        <v>0</v>
      </c>
      <c r="K26" s="499">
        <f t="shared" si="44"/>
        <v>0</v>
      </c>
      <c r="L26" s="507">
        <f t="shared" si="44"/>
        <v>0</v>
      </c>
      <c r="M26" s="508">
        <f t="shared" si="44"/>
        <v>0</v>
      </c>
      <c r="N26" s="509">
        <f t="shared" si="44"/>
        <v>0</v>
      </c>
      <c r="O26" s="509">
        <f t="shared" si="44"/>
        <v>0</v>
      </c>
      <c r="P26" s="510">
        <f t="shared" si="44"/>
        <v>0</v>
      </c>
      <c r="Q26" s="509">
        <f t="shared" si="44"/>
        <v>0</v>
      </c>
      <c r="R26" s="511">
        <f t="shared" si="44"/>
        <v>0</v>
      </c>
      <c r="S26" s="512">
        <f t="shared" si="44"/>
        <v>0</v>
      </c>
      <c r="T26" s="509">
        <f t="shared" si="44"/>
        <v>0</v>
      </c>
      <c r="U26" s="513">
        <f t="shared" si="44"/>
        <v>0</v>
      </c>
      <c r="V26" s="509">
        <f t="shared" si="44"/>
        <v>0</v>
      </c>
      <c r="W26" s="509">
        <f t="shared" si="44"/>
        <v>0</v>
      </c>
      <c r="X26" s="510">
        <f t="shared" si="44"/>
        <v>0</v>
      </c>
      <c r="Y26" s="509">
        <f t="shared" si="44"/>
        <v>0</v>
      </c>
      <c r="Z26" s="511">
        <f t="shared" si="44"/>
        <v>0</v>
      </c>
      <c r="AA26" s="512">
        <f t="shared" si="44"/>
        <v>0</v>
      </c>
      <c r="AB26" s="509">
        <f t="shared" si="44"/>
        <v>0</v>
      </c>
      <c r="AC26" s="513">
        <f t="shared" si="44"/>
        <v>0</v>
      </c>
      <c r="AD26" s="509">
        <f t="shared" si="44"/>
        <v>0</v>
      </c>
      <c r="AE26" s="509">
        <f t="shared" si="44"/>
        <v>0</v>
      </c>
      <c r="AF26" s="510">
        <f t="shared" si="44"/>
        <v>0</v>
      </c>
      <c r="AG26" s="509">
        <f t="shared" si="44"/>
        <v>0</v>
      </c>
      <c r="AH26" s="511">
        <f t="shared" si="44"/>
        <v>0</v>
      </c>
      <c r="AI26" s="512">
        <f t="shared" si="44"/>
        <v>0</v>
      </c>
      <c r="AJ26" s="509">
        <f t="shared" si="44"/>
        <v>0</v>
      </c>
      <c r="AK26" s="513">
        <f t="shared" si="44"/>
        <v>0</v>
      </c>
      <c r="AL26" s="509">
        <f t="shared" si="44"/>
        <v>0</v>
      </c>
      <c r="AM26" s="509">
        <f t="shared" si="44"/>
        <v>0</v>
      </c>
      <c r="AN26" s="510">
        <f t="shared" si="44"/>
        <v>0</v>
      </c>
      <c r="AO26" s="509">
        <f t="shared" si="44"/>
        <v>0</v>
      </c>
      <c r="AP26" s="511">
        <f t="shared" ref="AP26:BU26" si="45">IF(AND(AP12&gt;=$H$26,AP12&lt;$I$26),"*",0)</f>
        <v>0</v>
      </c>
      <c r="AQ26" s="512">
        <f t="shared" si="45"/>
        <v>0</v>
      </c>
      <c r="AR26" s="509">
        <f t="shared" si="45"/>
        <v>0</v>
      </c>
      <c r="AS26" s="513">
        <f t="shared" si="45"/>
        <v>0</v>
      </c>
      <c r="AT26" s="509">
        <f t="shared" si="45"/>
        <v>0</v>
      </c>
      <c r="AU26" s="509">
        <f t="shared" si="45"/>
        <v>0</v>
      </c>
      <c r="AV26" s="510">
        <f t="shared" si="45"/>
        <v>0</v>
      </c>
      <c r="AW26" s="509">
        <f t="shared" si="45"/>
        <v>0</v>
      </c>
      <c r="AX26" s="511">
        <f t="shared" si="45"/>
        <v>0</v>
      </c>
      <c r="AY26" s="512">
        <f t="shared" si="45"/>
        <v>0</v>
      </c>
      <c r="AZ26" s="509">
        <f t="shared" si="45"/>
        <v>0</v>
      </c>
      <c r="BA26" s="513">
        <f t="shared" si="45"/>
        <v>0</v>
      </c>
      <c r="BB26" s="509">
        <f t="shared" si="45"/>
        <v>0</v>
      </c>
      <c r="BC26" s="509">
        <f t="shared" si="45"/>
        <v>0</v>
      </c>
      <c r="BD26" s="510">
        <f t="shared" si="45"/>
        <v>0</v>
      </c>
      <c r="BE26" s="509">
        <f t="shared" si="45"/>
        <v>0</v>
      </c>
      <c r="BF26" s="511">
        <f t="shared" si="45"/>
        <v>0</v>
      </c>
      <c r="BG26" s="512">
        <f t="shared" si="45"/>
        <v>0</v>
      </c>
      <c r="BH26" s="509">
        <f t="shared" si="45"/>
        <v>0</v>
      </c>
      <c r="BI26" s="513">
        <f t="shared" si="45"/>
        <v>0</v>
      </c>
      <c r="BJ26" s="509">
        <f t="shared" si="45"/>
        <v>0</v>
      </c>
      <c r="BK26" s="509">
        <f t="shared" si="45"/>
        <v>0</v>
      </c>
      <c r="BL26" s="510">
        <f t="shared" si="45"/>
        <v>0</v>
      </c>
      <c r="BM26" s="509">
        <f t="shared" si="45"/>
        <v>0</v>
      </c>
      <c r="BN26" s="511">
        <f t="shared" si="45"/>
        <v>0</v>
      </c>
      <c r="BO26" s="512">
        <f t="shared" si="45"/>
        <v>0</v>
      </c>
      <c r="BP26" s="509">
        <f t="shared" si="45"/>
        <v>0</v>
      </c>
      <c r="BQ26" s="513">
        <f t="shared" si="45"/>
        <v>0</v>
      </c>
      <c r="BR26" s="509">
        <f t="shared" si="45"/>
        <v>0</v>
      </c>
      <c r="BS26" s="509">
        <f t="shared" si="45"/>
        <v>0</v>
      </c>
      <c r="BT26" s="510">
        <f t="shared" si="45"/>
        <v>0</v>
      </c>
      <c r="BU26" s="509">
        <f t="shared" si="45"/>
        <v>0</v>
      </c>
      <c r="BV26" s="511">
        <f t="shared" ref="BV26:CK26" si="46">IF(AND(BV12&gt;=$H$26,BV12&lt;$I$26),"*",0)</f>
        <v>0</v>
      </c>
      <c r="BW26" s="512">
        <f t="shared" si="46"/>
        <v>0</v>
      </c>
      <c r="BX26" s="509">
        <f t="shared" si="46"/>
        <v>0</v>
      </c>
      <c r="BY26" s="513">
        <f t="shared" si="46"/>
        <v>0</v>
      </c>
      <c r="BZ26" s="509">
        <f t="shared" si="46"/>
        <v>0</v>
      </c>
      <c r="CA26" s="509">
        <f t="shared" si="46"/>
        <v>0</v>
      </c>
      <c r="CB26" s="510">
        <f t="shared" si="46"/>
        <v>0</v>
      </c>
      <c r="CC26" s="509">
        <f t="shared" si="46"/>
        <v>0</v>
      </c>
      <c r="CD26" s="511">
        <f t="shared" si="46"/>
        <v>0</v>
      </c>
      <c r="CE26" s="512">
        <f t="shared" si="46"/>
        <v>0</v>
      </c>
      <c r="CF26" s="509">
        <f t="shared" si="46"/>
        <v>0</v>
      </c>
      <c r="CG26" s="513">
        <f t="shared" si="46"/>
        <v>0</v>
      </c>
      <c r="CH26" s="509">
        <f t="shared" si="46"/>
        <v>0</v>
      </c>
      <c r="CI26" s="509">
        <f t="shared" si="46"/>
        <v>0</v>
      </c>
      <c r="CJ26" s="510">
        <f t="shared" si="46"/>
        <v>0</v>
      </c>
      <c r="CK26" s="509">
        <f t="shared" si="46"/>
        <v>0</v>
      </c>
      <c r="CL26" s="1128">
        <f t="shared" si="4"/>
        <v>0</v>
      </c>
      <c r="CM26" s="1129"/>
      <c r="CN26" s="1123">
        <f>IF(CL26=0,0,LOOKUP(CL26,ﾃﾞｰﾀ入力!$AR$13:'ﾃﾞｰﾀ入力'!$AR$34,ﾃﾞｰﾀ入力!$AS$13:'ﾃﾞｰﾀ入力'!$AS$34))</f>
        <v>0</v>
      </c>
      <c r="CO26" s="1123"/>
      <c r="CP26" s="294">
        <f t="shared" si="5"/>
        <v>0</v>
      </c>
      <c r="CQ26" s="294">
        <f t="shared" si="6"/>
        <v>0</v>
      </c>
      <c r="CR26" s="279">
        <f t="shared" si="7"/>
        <v>0</v>
      </c>
      <c r="CS26" s="295">
        <f t="shared" si="8"/>
        <v>0</v>
      </c>
      <c r="CT26" s="296">
        <f>IF(F26=0,0,LOOKUP(F26,ﾃﾞｰﾀ入力!$C$3:'ﾃﾞｰﾀ入力'!$C$52,ﾃﾞｰﾀ入力!$E$3:'ﾃﾞｰﾀ入力'!$E$51))</f>
        <v>0</v>
      </c>
      <c r="CU26" s="297">
        <f t="shared" si="13"/>
        <v>0</v>
      </c>
      <c r="CW26" s="69"/>
      <c r="CX26" s="69"/>
      <c r="CY26" s="69"/>
      <c r="CZ26" s="64"/>
      <c r="DA26" s="64"/>
      <c r="DB26" s="64"/>
    </row>
    <row r="27" spans="1:106" ht="22.5" customHeight="1">
      <c r="A27" s="219">
        <f t="shared" si="9"/>
        <v>14</v>
      </c>
      <c r="B27" s="269" t="str">
        <f>ｼﾌﾄ原本!C18</f>
        <v>I.N</v>
      </c>
      <c r="C27" s="270"/>
      <c r="D27" s="296">
        <f>IF(COUNTIF($F$14:$F$30,14),VLOOKUP(14,$F$14:$CS$30,92,FALSE),0)</f>
        <v>0</v>
      </c>
      <c r="E27" s="411">
        <f>IF(COUNTIF($F$14:$F$30,14),VLOOKUP(14,$F$14:$CU$30,94,FALSE),0)</f>
        <v>0</v>
      </c>
      <c r="F27" s="283"/>
      <c r="G27" s="284">
        <f>IF(F27=0,0,LOOKUP(F27,ﾃﾞｰﾀ入力!$C$3:'ﾃﾞｰﾀ入力'!$C$51,ﾃﾞｰﾀ入力!$D$3:'ﾃﾞｰﾀ入力'!$D$50))</f>
        <v>0</v>
      </c>
      <c r="H27" s="285"/>
      <c r="I27" s="286"/>
      <c r="J27" s="498">
        <f>IF(AND(J$12&gt;=$H$27,J$12&lt;$I$27),"*",0)</f>
        <v>0</v>
      </c>
      <c r="K27" s="499">
        <f>IF(AND(K$12&gt;=$H$27,K$12&lt;$I$27),"*",0)</f>
        <v>0</v>
      </c>
      <c r="L27" s="507">
        <f>IF(AND(L$12&gt;=$H$27,L$12&lt;$I$27),"*",0)</f>
        <v>0</v>
      </c>
      <c r="M27" s="508">
        <f>IF(AND(M$12&gt;=$H$27,M$12&lt;$I$27),"*",0)</f>
        <v>0</v>
      </c>
      <c r="N27" s="509">
        <f>IF(AND(N$12&gt;=$H$27,N$12&lt;$I$27),"*",0)</f>
        <v>0</v>
      </c>
      <c r="O27" s="509">
        <f t="shared" ref="O27:AT27" si="47">IF(AND(O12&gt;=$H$27,O12&lt;$I$27),"*",0)</f>
        <v>0</v>
      </c>
      <c r="P27" s="510">
        <f t="shared" si="47"/>
        <v>0</v>
      </c>
      <c r="Q27" s="509">
        <f t="shared" si="47"/>
        <v>0</v>
      </c>
      <c r="R27" s="511">
        <f t="shared" si="47"/>
        <v>0</v>
      </c>
      <c r="S27" s="512">
        <f t="shared" si="47"/>
        <v>0</v>
      </c>
      <c r="T27" s="509">
        <f t="shared" si="47"/>
        <v>0</v>
      </c>
      <c r="U27" s="513">
        <f t="shared" si="47"/>
        <v>0</v>
      </c>
      <c r="V27" s="509">
        <f t="shared" si="47"/>
        <v>0</v>
      </c>
      <c r="W27" s="509">
        <f t="shared" si="47"/>
        <v>0</v>
      </c>
      <c r="X27" s="510">
        <f t="shared" si="47"/>
        <v>0</v>
      </c>
      <c r="Y27" s="509">
        <f t="shared" si="47"/>
        <v>0</v>
      </c>
      <c r="Z27" s="511">
        <f t="shared" si="47"/>
        <v>0</v>
      </c>
      <c r="AA27" s="512">
        <f t="shared" si="47"/>
        <v>0</v>
      </c>
      <c r="AB27" s="509">
        <f t="shared" si="47"/>
        <v>0</v>
      </c>
      <c r="AC27" s="513">
        <f t="shared" si="47"/>
        <v>0</v>
      </c>
      <c r="AD27" s="509">
        <f t="shared" si="47"/>
        <v>0</v>
      </c>
      <c r="AE27" s="509">
        <f t="shared" si="47"/>
        <v>0</v>
      </c>
      <c r="AF27" s="510">
        <f t="shared" si="47"/>
        <v>0</v>
      </c>
      <c r="AG27" s="509">
        <f t="shared" si="47"/>
        <v>0</v>
      </c>
      <c r="AH27" s="511">
        <f t="shared" si="47"/>
        <v>0</v>
      </c>
      <c r="AI27" s="512">
        <f t="shared" si="47"/>
        <v>0</v>
      </c>
      <c r="AJ27" s="509">
        <f t="shared" si="47"/>
        <v>0</v>
      </c>
      <c r="AK27" s="513">
        <f t="shared" si="47"/>
        <v>0</v>
      </c>
      <c r="AL27" s="509">
        <f t="shared" si="47"/>
        <v>0</v>
      </c>
      <c r="AM27" s="509">
        <f t="shared" si="47"/>
        <v>0</v>
      </c>
      <c r="AN27" s="510">
        <f t="shared" si="47"/>
        <v>0</v>
      </c>
      <c r="AO27" s="509">
        <f t="shared" si="47"/>
        <v>0</v>
      </c>
      <c r="AP27" s="511">
        <f t="shared" si="47"/>
        <v>0</v>
      </c>
      <c r="AQ27" s="512">
        <f t="shared" si="47"/>
        <v>0</v>
      </c>
      <c r="AR27" s="509">
        <f t="shared" si="47"/>
        <v>0</v>
      </c>
      <c r="AS27" s="513">
        <f t="shared" si="47"/>
        <v>0</v>
      </c>
      <c r="AT27" s="509">
        <f t="shared" si="47"/>
        <v>0</v>
      </c>
      <c r="AU27" s="509">
        <f t="shared" ref="AU27:BZ27" si="48">IF(AND(AU12&gt;=$H$27,AU12&lt;$I$27),"*",0)</f>
        <v>0</v>
      </c>
      <c r="AV27" s="510">
        <f t="shared" si="48"/>
        <v>0</v>
      </c>
      <c r="AW27" s="509">
        <f t="shared" si="48"/>
        <v>0</v>
      </c>
      <c r="AX27" s="511">
        <f t="shared" si="48"/>
        <v>0</v>
      </c>
      <c r="AY27" s="512">
        <f t="shared" si="48"/>
        <v>0</v>
      </c>
      <c r="AZ27" s="509">
        <f t="shared" si="48"/>
        <v>0</v>
      </c>
      <c r="BA27" s="513">
        <f t="shared" si="48"/>
        <v>0</v>
      </c>
      <c r="BB27" s="509">
        <f t="shared" si="48"/>
        <v>0</v>
      </c>
      <c r="BC27" s="509">
        <f t="shared" si="48"/>
        <v>0</v>
      </c>
      <c r="BD27" s="510">
        <f t="shared" si="48"/>
        <v>0</v>
      </c>
      <c r="BE27" s="509">
        <f t="shared" si="48"/>
        <v>0</v>
      </c>
      <c r="BF27" s="511">
        <f t="shared" si="48"/>
        <v>0</v>
      </c>
      <c r="BG27" s="512">
        <f t="shared" si="48"/>
        <v>0</v>
      </c>
      <c r="BH27" s="509">
        <f t="shared" si="48"/>
        <v>0</v>
      </c>
      <c r="BI27" s="513">
        <f t="shared" si="48"/>
        <v>0</v>
      </c>
      <c r="BJ27" s="509">
        <f t="shared" si="48"/>
        <v>0</v>
      </c>
      <c r="BK27" s="509">
        <f t="shared" si="48"/>
        <v>0</v>
      </c>
      <c r="BL27" s="510">
        <f t="shared" si="48"/>
        <v>0</v>
      </c>
      <c r="BM27" s="509">
        <f t="shared" si="48"/>
        <v>0</v>
      </c>
      <c r="BN27" s="511">
        <f t="shared" si="48"/>
        <v>0</v>
      </c>
      <c r="BO27" s="512">
        <f t="shared" si="48"/>
        <v>0</v>
      </c>
      <c r="BP27" s="509">
        <f t="shared" si="48"/>
        <v>0</v>
      </c>
      <c r="BQ27" s="513">
        <f t="shared" si="48"/>
        <v>0</v>
      </c>
      <c r="BR27" s="509">
        <f t="shared" si="48"/>
        <v>0</v>
      </c>
      <c r="BS27" s="509">
        <f t="shared" si="48"/>
        <v>0</v>
      </c>
      <c r="BT27" s="510">
        <f t="shared" si="48"/>
        <v>0</v>
      </c>
      <c r="BU27" s="509">
        <f t="shared" si="48"/>
        <v>0</v>
      </c>
      <c r="BV27" s="511">
        <f t="shared" si="48"/>
        <v>0</v>
      </c>
      <c r="BW27" s="512">
        <f t="shared" si="48"/>
        <v>0</v>
      </c>
      <c r="BX27" s="509">
        <f t="shared" si="48"/>
        <v>0</v>
      </c>
      <c r="BY27" s="513">
        <f t="shared" si="48"/>
        <v>0</v>
      </c>
      <c r="BZ27" s="509">
        <f t="shared" si="48"/>
        <v>0</v>
      </c>
      <c r="CA27" s="509">
        <f t="shared" ref="CA27:CK27" si="49">IF(AND(CA12&gt;=$H$27,CA12&lt;$I$27),"*",0)</f>
        <v>0</v>
      </c>
      <c r="CB27" s="510">
        <f t="shared" si="49"/>
        <v>0</v>
      </c>
      <c r="CC27" s="509">
        <f t="shared" si="49"/>
        <v>0</v>
      </c>
      <c r="CD27" s="511">
        <f t="shared" si="49"/>
        <v>0</v>
      </c>
      <c r="CE27" s="512">
        <f t="shared" si="49"/>
        <v>0</v>
      </c>
      <c r="CF27" s="509">
        <f t="shared" si="49"/>
        <v>0</v>
      </c>
      <c r="CG27" s="513">
        <f t="shared" si="49"/>
        <v>0</v>
      </c>
      <c r="CH27" s="509">
        <f t="shared" si="49"/>
        <v>0</v>
      </c>
      <c r="CI27" s="509">
        <f t="shared" si="49"/>
        <v>0</v>
      </c>
      <c r="CJ27" s="510">
        <f t="shared" si="49"/>
        <v>0</v>
      </c>
      <c r="CK27" s="509">
        <f t="shared" si="49"/>
        <v>0</v>
      </c>
      <c r="CL27" s="1128">
        <f t="shared" si="4"/>
        <v>0</v>
      </c>
      <c r="CM27" s="1129"/>
      <c r="CN27" s="1123">
        <f>IF(CL27=0,0,LOOKUP(CL27,ﾃﾞｰﾀ入力!$AR$13:'ﾃﾞｰﾀ入力'!$AR$34,ﾃﾞｰﾀ入力!$AS$13:'ﾃﾞｰﾀ入力'!$AS$34))</f>
        <v>0</v>
      </c>
      <c r="CO27" s="1123"/>
      <c r="CP27" s="294">
        <f t="shared" si="5"/>
        <v>0</v>
      </c>
      <c r="CQ27" s="294">
        <f t="shared" si="6"/>
        <v>0</v>
      </c>
      <c r="CR27" s="279">
        <f t="shared" si="7"/>
        <v>0</v>
      </c>
      <c r="CS27" s="295">
        <f t="shared" si="8"/>
        <v>0</v>
      </c>
      <c r="CT27" s="296">
        <f>IF(F27=0,0,LOOKUP(F27,ﾃﾞｰﾀ入力!$C$3:'ﾃﾞｰﾀ入力'!$C$52,ﾃﾞｰﾀ入力!$E$3:'ﾃﾞｰﾀ入力'!$E$51))</f>
        <v>0</v>
      </c>
      <c r="CU27" s="297">
        <f t="shared" si="13"/>
        <v>0</v>
      </c>
      <c r="CW27" s="69"/>
      <c r="CX27" s="69"/>
      <c r="CY27" s="69"/>
      <c r="CZ27" s="64"/>
      <c r="DA27" s="64"/>
      <c r="DB27" s="64"/>
    </row>
    <row r="28" spans="1:106" ht="22.5" customHeight="1">
      <c r="A28" s="219">
        <f t="shared" si="9"/>
        <v>15</v>
      </c>
      <c r="B28" s="269" t="str">
        <f>ｼﾌﾄ原本!C19</f>
        <v>W.M</v>
      </c>
      <c r="C28" s="270"/>
      <c r="D28" s="296">
        <f>IF(COUNTIF($F$14:$F$30,14),VLOOKUP(14,$F$14:$CS$30,92,FALSE),0)</f>
        <v>0</v>
      </c>
      <c r="E28" s="411">
        <f>IF(COUNTIF($F$14:$F$30,14),VLOOKUP(14,$F$14:$CU$30,94,FALSE),0)</f>
        <v>0</v>
      </c>
      <c r="F28" s="283"/>
      <c r="G28" s="284">
        <f>IF(F28=0,0,LOOKUP(F28,ﾃﾞｰﾀ入力!$C$3:'ﾃﾞｰﾀ入力'!$C$51,ﾃﾞｰﾀ入力!$D$3:'ﾃﾞｰﾀ入力'!$D$50))</f>
        <v>0</v>
      </c>
      <c r="H28" s="298"/>
      <c r="I28" s="299"/>
      <c r="J28" s="498">
        <f t="shared" ref="J28:AO28" si="50">IF(AND(J$12&gt;=$H$28,J$12&lt;$I$28),"*",0)</f>
        <v>0</v>
      </c>
      <c r="K28" s="499">
        <f t="shared" si="50"/>
        <v>0</v>
      </c>
      <c r="L28" s="507">
        <f t="shared" si="50"/>
        <v>0</v>
      </c>
      <c r="M28" s="508">
        <f t="shared" si="50"/>
        <v>0</v>
      </c>
      <c r="N28" s="509">
        <f t="shared" si="50"/>
        <v>0</v>
      </c>
      <c r="O28" s="509">
        <f t="shared" si="50"/>
        <v>0</v>
      </c>
      <c r="P28" s="510">
        <f t="shared" si="50"/>
        <v>0</v>
      </c>
      <c r="Q28" s="509">
        <f t="shared" si="50"/>
        <v>0</v>
      </c>
      <c r="R28" s="511">
        <f t="shared" si="50"/>
        <v>0</v>
      </c>
      <c r="S28" s="512">
        <f t="shared" si="50"/>
        <v>0</v>
      </c>
      <c r="T28" s="509">
        <f t="shared" si="50"/>
        <v>0</v>
      </c>
      <c r="U28" s="513">
        <f t="shared" si="50"/>
        <v>0</v>
      </c>
      <c r="V28" s="509">
        <f t="shared" si="50"/>
        <v>0</v>
      </c>
      <c r="W28" s="509">
        <f t="shared" si="50"/>
        <v>0</v>
      </c>
      <c r="X28" s="510">
        <f t="shared" si="50"/>
        <v>0</v>
      </c>
      <c r="Y28" s="509">
        <f t="shared" si="50"/>
        <v>0</v>
      </c>
      <c r="Z28" s="511">
        <f t="shared" si="50"/>
        <v>0</v>
      </c>
      <c r="AA28" s="512">
        <f t="shared" si="50"/>
        <v>0</v>
      </c>
      <c r="AB28" s="509">
        <f t="shared" si="50"/>
        <v>0</v>
      </c>
      <c r="AC28" s="513">
        <f t="shared" si="50"/>
        <v>0</v>
      </c>
      <c r="AD28" s="509">
        <f t="shared" si="50"/>
        <v>0</v>
      </c>
      <c r="AE28" s="509">
        <f t="shared" si="50"/>
        <v>0</v>
      </c>
      <c r="AF28" s="510">
        <f t="shared" si="50"/>
        <v>0</v>
      </c>
      <c r="AG28" s="509">
        <f t="shared" si="50"/>
        <v>0</v>
      </c>
      <c r="AH28" s="511">
        <f t="shared" si="50"/>
        <v>0</v>
      </c>
      <c r="AI28" s="512">
        <f t="shared" si="50"/>
        <v>0</v>
      </c>
      <c r="AJ28" s="509">
        <f t="shared" si="50"/>
        <v>0</v>
      </c>
      <c r="AK28" s="513">
        <f t="shared" si="50"/>
        <v>0</v>
      </c>
      <c r="AL28" s="509">
        <f t="shared" si="50"/>
        <v>0</v>
      </c>
      <c r="AM28" s="509">
        <f t="shared" si="50"/>
        <v>0</v>
      </c>
      <c r="AN28" s="510">
        <f t="shared" si="50"/>
        <v>0</v>
      </c>
      <c r="AO28" s="509">
        <f t="shared" si="50"/>
        <v>0</v>
      </c>
      <c r="AP28" s="511">
        <f t="shared" ref="AP28:BU28" si="51">IF(AND(AP$12&gt;=$H$28,AP$12&lt;$I$28),"*",0)</f>
        <v>0</v>
      </c>
      <c r="AQ28" s="512">
        <f t="shared" si="51"/>
        <v>0</v>
      </c>
      <c r="AR28" s="509">
        <f t="shared" si="51"/>
        <v>0</v>
      </c>
      <c r="AS28" s="513">
        <f t="shared" si="51"/>
        <v>0</v>
      </c>
      <c r="AT28" s="509">
        <f t="shared" si="51"/>
        <v>0</v>
      </c>
      <c r="AU28" s="509">
        <f t="shared" si="51"/>
        <v>0</v>
      </c>
      <c r="AV28" s="510">
        <f t="shared" si="51"/>
        <v>0</v>
      </c>
      <c r="AW28" s="509">
        <f t="shared" si="51"/>
        <v>0</v>
      </c>
      <c r="AX28" s="511">
        <f t="shared" si="51"/>
        <v>0</v>
      </c>
      <c r="AY28" s="512">
        <f t="shared" si="51"/>
        <v>0</v>
      </c>
      <c r="AZ28" s="509">
        <f t="shared" si="51"/>
        <v>0</v>
      </c>
      <c r="BA28" s="513">
        <f t="shared" si="51"/>
        <v>0</v>
      </c>
      <c r="BB28" s="509">
        <f t="shared" si="51"/>
        <v>0</v>
      </c>
      <c r="BC28" s="509">
        <f t="shared" si="51"/>
        <v>0</v>
      </c>
      <c r="BD28" s="510">
        <f t="shared" si="51"/>
        <v>0</v>
      </c>
      <c r="BE28" s="509">
        <f t="shared" si="51"/>
        <v>0</v>
      </c>
      <c r="BF28" s="511">
        <f t="shared" si="51"/>
        <v>0</v>
      </c>
      <c r="BG28" s="512">
        <f t="shared" si="51"/>
        <v>0</v>
      </c>
      <c r="BH28" s="509">
        <f t="shared" si="51"/>
        <v>0</v>
      </c>
      <c r="BI28" s="513">
        <f t="shared" si="51"/>
        <v>0</v>
      </c>
      <c r="BJ28" s="509">
        <f t="shared" si="51"/>
        <v>0</v>
      </c>
      <c r="BK28" s="509">
        <f t="shared" si="51"/>
        <v>0</v>
      </c>
      <c r="BL28" s="510">
        <f t="shared" si="51"/>
        <v>0</v>
      </c>
      <c r="BM28" s="509">
        <f t="shared" si="51"/>
        <v>0</v>
      </c>
      <c r="BN28" s="511">
        <f t="shared" si="51"/>
        <v>0</v>
      </c>
      <c r="BO28" s="512">
        <f t="shared" si="51"/>
        <v>0</v>
      </c>
      <c r="BP28" s="509">
        <f t="shared" si="51"/>
        <v>0</v>
      </c>
      <c r="BQ28" s="513">
        <f t="shared" si="51"/>
        <v>0</v>
      </c>
      <c r="BR28" s="509">
        <f t="shared" si="51"/>
        <v>0</v>
      </c>
      <c r="BS28" s="509">
        <f t="shared" si="51"/>
        <v>0</v>
      </c>
      <c r="BT28" s="510">
        <f t="shared" si="51"/>
        <v>0</v>
      </c>
      <c r="BU28" s="509">
        <f t="shared" si="51"/>
        <v>0</v>
      </c>
      <c r="BV28" s="511">
        <f t="shared" ref="BV28:CK28" si="52">IF(AND(BV$12&gt;=$H$28,BV$12&lt;$I$28),"*",0)</f>
        <v>0</v>
      </c>
      <c r="BW28" s="512">
        <f t="shared" si="52"/>
        <v>0</v>
      </c>
      <c r="BX28" s="509">
        <f t="shared" si="52"/>
        <v>0</v>
      </c>
      <c r="BY28" s="513">
        <f t="shared" si="52"/>
        <v>0</v>
      </c>
      <c r="BZ28" s="509">
        <f t="shared" si="52"/>
        <v>0</v>
      </c>
      <c r="CA28" s="509">
        <f t="shared" si="52"/>
        <v>0</v>
      </c>
      <c r="CB28" s="510">
        <f t="shared" si="52"/>
        <v>0</v>
      </c>
      <c r="CC28" s="509">
        <f t="shared" si="52"/>
        <v>0</v>
      </c>
      <c r="CD28" s="511">
        <f t="shared" si="52"/>
        <v>0</v>
      </c>
      <c r="CE28" s="512">
        <f t="shared" si="52"/>
        <v>0</v>
      </c>
      <c r="CF28" s="509">
        <f t="shared" si="52"/>
        <v>0</v>
      </c>
      <c r="CG28" s="513">
        <f t="shared" si="52"/>
        <v>0</v>
      </c>
      <c r="CH28" s="509">
        <f t="shared" si="52"/>
        <v>0</v>
      </c>
      <c r="CI28" s="509">
        <f t="shared" si="52"/>
        <v>0</v>
      </c>
      <c r="CJ28" s="510">
        <f t="shared" si="52"/>
        <v>0</v>
      </c>
      <c r="CK28" s="509">
        <f t="shared" si="52"/>
        <v>0</v>
      </c>
      <c r="CL28" s="1128">
        <f t="shared" si="4"/>
        <v>0</v>
      </c>
      <c r="CM28" s="1129"/>
      <c r="CN28" s="1123">
        <f>IF(CL28=0,0,LOOKUP(CL28,ﾃﾞｰﾀ入力!$AR$13:'ﾃﾞｰﾀ入力'!$AR$34,ﾃﾞｰﾀ入力!$AS$13:'ﾃﾞｰﾀ入力'!$AS$34))</f>
        <v>0</v>
      </c>
      <c r="CO28" s="1123"/>
      <c r="CP28" s="294">
        <f t="shared" si="5"/>
        <v>0</v>
      </c>
      <c r="CQ28" s="294">
        <f t="shared" si="6"/>
        <v>0</v>
      </c>
      <c r="CR28" s="279">
        <f t="shared" si="7"/>
        <v>0</v>
      </c>
      <c r="CS28" s="295">
        <f t="shared" si="8"/>
        <v>0</v>
      </c>
      <c r="CT28" s="296">
        <f>IF(F28=0,0,LOOKUP(F28,ﾃﾞｰﾀ入力!$C$3:'ﾃﾞｰﾀ入力'!$C$52,ﾃﾞｰﾀ入力!$E$3:'ﾃﾞｰﾀ入力'!$E$51))</f>
        <v>0</v>
      </c>
      <c r="CU28" s="297">
        <f t="shared" si="13"/>
        <v>0</v>
      </c>
      <c r="CW28" s="69"/>
      <c r="CX28" s="69"/>
      <c r="CY28" s="69"/>
      <c r="CZ28" s="64"/>
      <c r="DA28" s="64"/>
      <c r="DB28" s="64"/>
    </row>
    <row r="29" spans="1:106" ht="22.5" customHeight="1">
      <c r="A29" s="219">
        <f t="shared" si="9"/>
        <v>16</v>
      </c>
      <c r="B29" s="269" t="str">
        <f>ｼﾌﾄ原本!C20</f>
        <v>Y.Y</v>
      </c>
      <c r="C29" s="270"/>
      <c r="D29" s="296">
        <f>IF(COUNTIF($F$14:$F$30,14),VLOOKUP(14,$F$14:$CS$30,92,FALSE),0)</f>
        <v>0</v>
      </c>
      <c r="E29" s="411">
        <f>IF(COUNTIF($F$14:$F$30,14),VLOOKUP(14,$F$14:$CU$30,94,FALSE),0)</f>
        <v>0</v>
      </c>
      <c r="F29" s="283"/>
      <c r="G29" s="284">
        <f>IF(F29=0,0,LOOKUP(F29,ﾃﾞｰﾀ入力!$C$3:'ﾃﾞｰﾀ入力'!$C$51,ﾃﾞｰﾀ入力!$D$3:'ﾃﾞｰﾀ入力'!$D$50))</f>
        <v>0</v>
      </c>
      <c r="H29" s="298"/>
      <c r="I29" s="299"/>
      <c r="J29" s="498">
        <f t="shared" ref="J29:AO29" si="53">IF(AND(J$12&gt;=$H$29,J$12&lt;$I$29),"*",0)</f>
        <v>0</v>
      </c>
      <c r="K29" s="499">
        <f t="shared" si="53"/>
        <v>0</v>
      </c>
      <c r="L29" s="507">
        <f t="shared" si="53"/>
        <v>0</v>
      </c>
      <c r="M29" s="508">
        <f t="shared" si="53"/>
        <v>0</v>
      </c>
      <c r="N29" s="509">
        <f t="shared" si="53"/>
        <v>0</v>
      </c>
      <c r="O29" s="509">
        <f t="shared" si="53"/>
        <v>0</v>
      </c>
      <c r="P29" s="510">
        <f t="shared" si="53"/>
        <v>0</v>
      </c>
      <c r="Q29" s="509">
        <f t="shared" si="53"/>
        <v>0</v>
      </c>
      <c r="R29" s="511">
        <f t="shared" si="53"/>
        <v>0</v>
      </c>
      <c r="S29" s="512">
        <f t="shared" si="53"/>
        <v>0</v>
      </c>
      <c r="T29" s="509">
        <f t="shared" si="53"/>
        <v>0</v>
      </c>
      <c r="U29" s="513">
        <f t="shared" si="53"/>
        <v>0</v>
      </c>
      <c r="V29" s="509">
        <f t="shared" si="53"/>
        <v>0</v>
      </c>
      <c r="W29" s="509">
        <f t="shared" si="53"/>
        <v>0</v>
      </c>
      <c r="X29" s="510">
        <f t="shared" si="53"/>
        <v>0</v>
      </c>
      <c r="Y29" s="509">
        <f t="shared" si="53"/>
        <v>0</v>
      </c>
      <c r="Z29" s="511">
        <f t="shared" si="53"/>
        <v>0</v>
      </c>
      <c r="AA29" s="512">
        <f t="shared" si="53"/>
        <v>0</v>
      </c>
      <c r="AB29" s="509">
        <f t="shared" si="53"/>
        <v>0</v>
      </c>
      <c r="AC29" s="513">
        <f t="shared" si="53"/>
        <v>0</v>
      </c>
      <c r="AD29" s="509">
        <f t="shared" si="53"/>
        <v>0</v>
      </c>
      <c r="AE29" s="509">
        <f t="shared" si="53"/>
        <v>0</v>
      </c>
      <c r="AF29" s="510">
        <f t="shared" si="53"/>
        <v>0</v>
      </c>
      <c r="AG29" s="509">
        <f t="shared" si="53"/>
        <v>0</v>
      </c>
      <c r="AH29" s="511">
        <f t="shared" si="53"/>
        <v>0</v>
      </c>
      <c r="AI29" s="512">
        <f t="shared" si="53"/>
        <v>0</v>
      </c>
      <c r="AJ29" s="509">
        <f t="shared" si="53"/>
        <v>0</v>
      </c>
      <c r="AK29" s="513">
        <f t="shared" si="53"/>
        <v>0</v>
      </c>
      <c r="AL29" s="509">
        <f t="shared" si="53"/>
        <v>0</v>
      </c>
      <c r="AM29" s="509">
        <f t="shared" si="53"/>
        <v>0</v>
      </c>
      <c r="AN29" s="510">
        <f t="shared" si="53"/>
        <v>0</v>
      </c>
      <c r="AO29" s="509">
        <f t="shared" si="53"/>
        <v>0</v>
      </c>
      <c r="AP29" s="511">
        <f t="shared" ref="AP29:BU29" si="54">IF(AND(AP$12&gt;=$H$29,AP$12&lt;$I$29),"*",0)</f>
        <v>0</v>
      </c>
      <c r="AQ29" s="512">
        <f t="shared" si="54"/>
        <v>0</v>
      </c>
      <c r="AR29" s="509">
        <f t="shared" si="54"/>
        <v>0</v>
      </c>
      <c r="AS29" s="513">
        <f t="shared" si="54"/>
        <v>0</v>
      </c>
      <c r="AT29" s="509">
        <f t="shared" si="54"/>
        <v>0</v>
      </c>
      <c r="AU29" s="509">
        <f t="shared" si="54"/>
        <v>0</v>
      </c>
      <c r="AV29" s="510">
        <f t="shared" si="54"/>
        <v>0</v>
      </c>
      <c r="AW29" s="509">
        <f t="shared" si="54"/>
        <v>0</v>
      </c>
      <c r="AX29" s="511">
        <f t="shared" si="54"/>
        <v>0</v>
      </c>
      <c r="AY29" s="512">
        <f t="shared" si="54"/>
        <v>0</v>
      </c>
      <c r="AZ29" s="509">
        <f t="shared" si="54"/>
        <v>0</v>
      </c>
      <c r="BA29" s="513">
        <f t="shared" si="54"/>
        <v>0</v>
      </c>
      <c r="BB29" s="509">
        <f t="shared" si="54"/>
        <v>0</v>
      </c>
      <c r="BC29" s="509">
        <f t="shared" si="54"/>
        <v>0</v>
      </c>
      <c r="BD29" s="510">
        <f t="shared" si="54"/>
        <v>0</v>
      </c>
      <c r="BE29" s="509">
        <f t="shared" si="54"/>
        <v>0</v>
      </c>
      <c r="BF29" s="511">
        <f t="shared" si="54"/>
        <v>0</v>
      </c>
      <c r="BG29" s="512">
        <f t="shared" si="54"/>
        <v>0</v>
      </c>
      <c r="BH29" s="509">
        <f t="shared" si="54"/>
        <v>0</v>
      </c>
      <c r="BI29" s="513">
        <f t="shared" si="54"/>
        <v>0</v>
      </c>
      <c r="BJ29" s="509">
        <f t="shared" si="54"/>
        <v>0</v>
      </c>
      <c r="BK29" s="509">
        <f t="shared" si="54"/>
        <v>0</v>
      </c>
      <c r="BL29" s="510">
        <f t="shared" si="54"/>
        <v>0</v>
      </c>
      <c r="BM29" s="509">
        <f t="shared" si="54"/>
        <v>0</v>
      </c>
      <c r="BN29" s="511">
        <f t="shared" si="54"/>
        <v>0</v>
      </c>
      <c r="BO29" s="512">
        <f t="shared" si="54"/>
        <v>0</v>
      </c>
      <c r="BP29" s="509">
        <f t="shared" si="54"/>
        <v>0</v>
      </c>
      <c r="BQ29" s="513">
        <f t="shared" si="54"/>
        <v>0</v>
      </c>
      <c r="BR29" s="509">
        <f t="shared" si="54"/>
        <v>0</v>
      </c>
      <c r="BS29" s="509">
        <f t="shared" si="54"/>
        <v>0</v>
      </c>
      <c r="BT29" s="510">
        <f t="shared" si="54"/>
        <v>0</v>
      </c>
      <c r="BU29" s="509">
        <f t="shared" si="54"/>
        <v>0</v>
      </c>
      <c r="BV29" s="511">
        <f t="shared" ref="BV29:CK29" si="55">IF(AND(BV$12&gt;=$H$29,BV$12&lt;$I$29),"*",0)</f>
        <v>0</v>
      </c>
      <c r="BW29" s="512">
        <f t="shared" si="55"/>
        <v>0</v>
      </c>
      <c r="BX29" s="509">
        <f t="shared" si="55"/>
        <v>0</v>
      </c>
      <c r="BY29" s="513">
        <f t="shared" si="55"/>
        <v>0</v>
      </c>
      <c r="BZ29" s="509">
        <f t="shared" si="55"/>
        <v>0</v>
      </c>
      <c r="CA29" s="509">
        <f t="shared" si="55"/>
        <v>0</v>
      </c>
      <c r="CB29" s="510">
        <f t="shared" si="55"/>
        <v>0</v>
      </c>
      <c r="CC29" s="509">
        <f t="shared" si="55"/>
        <v>0</v>
      </c>
      <c r="CD29" s="511">
        <f t="shared" si="55"/>
        <v>0</v>
      </c>
      <c r="CE29" s="512">
        <f t="shared" si="55"/>
        <v>0</v>
      </c>
      <c r="CF29" s="509">
        <f t="shared" si="55"/>
        <v>0</v>
      </c>
      <c r="CG29" s="513">
        <f t="shared" si="55"/>
        <v>0</v>
      </c>
      <c r="CH29" s="509">
        <f t="shared" si="55"/>
        <v>0</v>
      </c>
      <c r="CI29" s="509">
        <f t="shared" si="55"/>
        <v>0</v>
      </c>
      <c r="CJ29" s="510">
        <f t="shared" si="55"/>
        <v>0</v>
      </c>
      <c r="CK29" s="509">
        <f t="shared" si="55"/>
        <v>0</v>
      </c>
      <c r="CL29" s="1128">
        <f t="shared" si="4"/>
        <v>0</v>
      </c>
      <c r="CM29" s="1129"/>
      <c r="CN29" s="1123">
        <f>IF(CL29=0,0,LOOKUP(CL29,ﾃﾞｰﾀ入力!$AR$13:'ﾃﾞｰﾀ入力'!$AR$34,ﾃﾞｰﾀ入力!$AS$13:'ﾃﾞｰﾀ入力'!$AS$34))</f>
        <v>0</v>
      </c>
      <c r="CO29" s="1123"/>
      <c r="CP29" s="294">
        <f t="shared" si="5"/>
        <v>0</v>
      </c>
      <c r="CQ29" s="294">
        <f t="shared" si="6"/>
        <v>0</v>
      </c>
      <c r="CR29" s="279">
        <f t="shared" si="7"/>
        <v>0</v>
      </c>
      <c r="CS29" s="295">
        <f t="shared" si="8"/>
        <v>0</v>
      </c>
      <c r="CT29" s="296">
        <f>IF(F29=0,0,LOOKUP(F29,ﾃﾞｰﾀ入力!$C$3:'ﾃﾞｰﾀ入力'!$C$52,ﾃﾞｰﾀ入力!$E$3:'ﾃﾞｰﾀ入力'!$E$51))</f>
        <v>0</v>
      </c>
      <c r="CU29" s="297">
        <f t="shared" si="13"/>
        <v>0</v>
      </c>
      <c r="CW29" s="69"/>
      <c r="CX29" s="69"/>
      <c r="CY29" s="69"/>
      <c r="CZ29" s="64"/>
      <c r="DA29" s="64"/>
      <c r="DB29" s="64"/>
    </row>
    <row r="30" spans="1:106" ht="22.5" customHeight="1">
      <c r="A30" s="219">
        <f t="shared" si="9"/>
        <v>17</v>
      </c>
      <c r="B30" s="269" t="str">
        <f>ｼﾌﾄ原本!C21</f>
        <v>S.U</v>
      </c>
      <c r="C30" s="270"/>
      <c r="D30" s="296">
        <f>IF(COUNTIF($F$14:$F$30,15),VLOOKUP(15,$F$14:$CS$30,92,FALSE),0)</f>
        <v>0</v>
      </c>
      <c r="E30" s="411">
        <f>IF(COUNTIF($F$14:$F$30,15),VLOOKUP(15,$F$14:$CU$30,94,FALSE),0)</f>
        <v>0</v>
      </c>
      <c r="F30" s="300"/>
      <c r="G30" s="301">
        <f>IF(F30=0,0,LOOKUP(F30,ﾃﾞｰﾀ入力!$C$3:'ﾃﾞｰﾀ入力'!$C$51,ﾃﾞｰﾀ入力!$D$3:'ﾃﾞｰﾀ入力'!$D$50))</f>
        <v>0</v>
      </c>
      <c r="H30" s="298"/>
      <c r="I30" s="299"/>
      <c r="J30" s="514">
        <f t="shared" ref="J30:AO30" si="56">IF(AND(J12&gt;=$H$30,J12&lt;$I$30),"*",0)</f>
        <v>0</v>
      </c>
      <c r="K30" s="515">
        <f t="shared" si="56"/>
        <v>0</v>
      </c>
      <c r="L30" s="516">
        <f t="shared" si="56"/>
        <v>0</v>
      </c>
      <c r="M30" s="517">
        <f t="shared" si="56"/>
        <v>0</v>
      </c>
      <c r="N30" s="518">
        <f t="shared" si="56"/>
        <v>0</v>
      </c>
      <c r="O30" s="519">
        <f t="shared" si="56"/>
        <v>0</v>
      </c>
      <c r="P30" s="520">
        <f t="shared" si="56"/>
        <v>0</v>
      </c>
      <c r="Q30" s="519">
        <f t="shared" si="56"/>
        <v>0</v>
      </c>
      <c r="R30" s="521">
        <f t="shared" si="56"/>
        <v>0</v>
      </c>
      <c r="S30" s="522">
        <f t="shared" si="56"/>
        <v>0</v>
      </c>
      <c r="T30" s="519">
        <f t="shared" si="56"/>
        <v>0</v>
      </c>
      <c r="U30" s="523">
        <f t="shared" si="56"/>
        <v>0</v>
      </c>
      <c r="V30" s="519">
        <f t="shared" si="56"/>
        <v>0</v>
      </c>
      <c r="W30" s="519">
        <f t="shared" si="56"/>
        <v>0</v>
      </c>
      <c r="X30" s="520">
        <f t="shared" si="56"/>
        <v>0</v>
      </c>
      <c r="Y30" s="519">
        <f t="shared" si="56"/>
        <v>0</v>
      </c>
      <c r="Z30" s="521">
        <f t="shared" si="56"/>
        <v>0</v>
      </c>
      <c r="AA30" s="522">
        <f t="shared" si="56"/>
        <v>0</v>
      </c>
      <c r="AB30" s="519">
        <f t="shared" si="56"/>
        <v>0</v>
      </c>
      <c r="AC30" s="523">
        <f t="shared" si="56"/>
        <v>0</v>
      </c>
      <c r="AD30" s="519">
        <f t="shared" si="56"/>
        <v>0</v>
      </c>
      <c r="AE30" s="519">
        <f t="shared" si="56"/>
        <v>0</v>
      </c>
      <c r="AF30" s="520">
        <f t="shared" si="56"/>
        <v>0</v>
      </c>
      <c r="AG30" s="519">
        <f t="shared" si="56"/>
        <v>0</v>
      </c>
      <c r="AH30" s="521">
        <f t="shared" si="56"/>
        <v>0</v>
      </c>
      <c r="AI30" s="522">
        <f t="shared" si="56"/>
        <v>0</v>
      </c>
      <c r="AJ30" s="519">
        <f t="shared" si="56"/>
        <v>0</v>
      </c>
      <c r="AK30" s="523">
        <f t="shared" si="56"/>
        <v>0</v>
      </c>
      <c r="AL30" s="519">
        <f t="shared" si="56"/>
        <v>0</v>
      </c>
      <c r="AM30" s="519">
        <f t="shared" si="56"/>
        <v>0</v>
      </c>
      <c r="AN30" s="520">
        <f t="shared" si="56"/>
        <v>0</v>
      </c>
      <c r="AO30" s="519">
        <f t="shared" si="56"/>
        <v>0</v>
      </c>
      <c r="AP30" s="521">
        <f t="shared" ref="AP30:BU30" si="57">IF(AND(AP12&gt;=$H$30,AP12&lt;$I$30),"*",0)</f>
        <v>0</v>
      </c>
      <c r="AQ30" s="522">
        <f t="shared" si="57"/>
        <v>0</v>
      </c>
      <c r="AR30" s="519">
        <f t="shared" si="57"/>
        <v>0</v>
      </c>
      <c r="AS30" s="523">
        <f t="shared" si="57"/>
        <v>0</v>
      </c>
      <c r="AT30" s="519">
        <f t="shared" si="57"/>
        <v>0</v>
      </c>
      <c r="AU30" s="519">
        <f t="shared" si="57"/>
        <v>0</v>
      </c>
      <c r="AV30" s="520">
        <f t="shared" si="57"/>
        <v>0</v>
      </c>
      <c r="AW30" s="519">
        <f t="shared" si="57"/>
        <v>0</v>
      </c>
      <c r="AX30" s="521">
        <f t="shared" si="57"/>
        <v>0</v>
      </c>
      <c r="AY30" s="522">
        <f t="shared" si="57"/>
        <v>0</v>
      </c>
      <c r="AZ30" s="519">
        <f t="shared" si="57"/>
        <v>0</v>
      </c>
      <c r="BA30" s="523">
        <f t="shared" si="57"/>
        <v>0</v>
      </c>
      <c r="BB30" s="519">
        <f t="shared" si="57"/>
        <v>0</v>
      </c>
      <c r="BC30" s="519">
        <f t="shared" si="57"/>
        <v>0</v>
      </c>
      <c r="BD30" s="520">
        <f t="shared" si="57"/>
        <v>0</v>
      </c>
      <c r="BE30" s="519">
        <f t="shared" si="57"/>
        <v>0</v>
      </c>
      <c r="BF30" s="521">
        <f t="shared" si="57"/>
        <v>0</v>
      </c>
      <c r="BG30" s="522">
        <f t="shared" si="57"/>
        <v>0</v>
      </c>
      <c r="BH30" s="519">
        <f t="shared" si="57"/>
        <v>0</v>
      </c>
      <c r="BI30" s="523">
        <f t="shared" si="57"/>
        <v>0</v>
      </c>
      <c r="BJ30" s="519">
        <f t="shared" si="57"/>
        <v>0</v>
      </c>
      <c r="BK30" s="519">
        <f t="shared" si="57"/>
        <v>0</v>
      </c>
      <c r="BL30" s="520">
        <f t="shared" si="57"/>
        <v>0</v>
      </c>
      <c r="BM30" s="519">
        <f t="shared" si="57"/>
        <v>0</v>
      </c>
      <c r="BN30" s="521">
        <f t="shared" si="57"/>
        <v>0</v>
      </c>
      <c r="BO30" s="522">
        <f t="shared" si="57"/>
        <v>0</v>
      </c>
      <c r="BP30" s="519">
        <f t="shared" si="57"/>
        <v>0</v>
      </c>
      <c r="BQ30" s="523">
        <f t="shared" si="57"/>
        <v>0</v>
      </c>
      <c r="BR30" s="519">
        <f t="shared" si="57"/>
        <v>0</v>
      </c>
      <c r="BS30" s="519">
        <f t="shared" si="57"/>
        <v>0</v>
      </c>
      <c r="BT30" s="520">
        <f t="shared" si="57"/>
        <v>0</v>
      </c>
      <c r="BU30" s="519">
        <f t="shared" si="57"/>
        <v>0</v>
      </c>
      <c r="BV30" s="521">
        <f t="shared" ref="BV30:CK30" si="58">IF(AND(BV12&gt;=$H$30,BV12&lt;$I$30),"*",0)</f>
        <v>0</v>
      </c>
      <c r="BW30" s="522">
        <f t="shared" si="58"/>
        <v>0</v>
      </c>
      <c r="BX30" s="519">
        <f t="shared" si="58"/>
        <v>0</v>
      </c>
      <c r="BY30" s="523">
        <f t="shared" si="58"/>
        <v>0</v>
      </c>
      <c r="BZ30" s="519">
        <f t="shared" si="58"/>
        <v>0</v>
      </c>
      <c r="CA30" s="519">
        <f t="shared" si="58"/>
        <v>0</v>
      </c>
      <c r="CB30" s="520">
        <f t="shared" si="58"/>
        <v>0</v>
      </c>
      <c r="CC30" s="519">
        <f t="shared" si="58"/>
        <v>0</v>
      </c>
      <c r="CD30" s="521">
        <f t="shared" si="58"/>
        <v>0</v>
      </c>
      <c r="CE30" s="522">
        <f t="shared" si="58"/>
        <v>0</v>
      </c>
      <c r="CF30" s="519">
        <f t="shared" si="58"/>
        <v>0</v>
      </c>
      <c r="CG30" s="523">
        <f t="shared" si="58"/>
        <v>0</v>
      </c>
      <c r="CH30" s="519">
        <f t="shared" si="58"/>
        <v>0</v>
      </c>
      <c r="CI30" s="519">
        <f t="shared" si="58"/>
        <v>0</v>
      </c>
      <c r="CJ30" s="520">
        <f t="shared" si="58"/>
        <v>0</v>
      </c>
      <c r="CK30" s="519">
        <f t="shared" si="58"/>
        <v>0</v>
      </c>
      <c r="CL30" s="1393">
        <f t="shared" si="4"/>
        <v>0</v>
      </c>
      <c r="CM30" s="1394"/>
      <c r="CN30" s="1392">
        <f>IF(CL30=0,0,LOOKUP(CL30,ﾃﾞｰﾀ入力!$AR$13:'ﾃﾞｰﾀ入力'!$AR$34,ﾃﾞｰﾀ入力!$AS$13:'ﾃﾞｰﾀ入力'!$AS$34))</f>
        <v>0</v>
      </c>
      <c r="CO30" s="1392"/>
      <c r="CP30" s="307">
        <f t="shared" si="5"/>
        <v>0</v>
      </c>
      <c r="CQ30" s="307">
        <f t="shared" si="6"/>
        <v>0</v>
      </c>
      <c r="CR30" s="279">
        <f t="shared" si="7"/>
        <v>0</v>
      </c>
      <c r="CS30" s="308">
        <f t="shared" si="8"/>
        <v>0</v>
      </c>
      <c r="CT30" s="309">
        <f>IF(F30=0,0,LOOKUP(F30,ﾃﾞｰﾀ入力!$C$3:'ﾃﾞｰﾀ入力'!$C$52,ﾃﾞｰﾀ入力!$E$3:'ﾃﾞｰﾀ入力'!$E$51))</f>
        <v>0</v>
      </c>
      <c r="CU30" s="310">
        <f t="shared" si="13"/>
        <v>0</v>
      </c>
      <c r="CW30" s="69"/>
      <c r="CX30" s="69"/>
      <c r="CY30" s="69"/>
      <c r="CZ30" s="64"/>
      <c r="DA30" s="64"/>
      <c r="DB30" s="64"/>
    </row>
    <row r="31" spans="1:106" ht="22.5" customHeight="1">
      <c r="A31" s="219">
        <f t="shared" si="9"/>
        <v>18</v>
      </c>
      <c r="B31" s="269" t="str">
        <f>ｼﾌﾄ原本!C22</f>
        <v>A.A</v>
      </c>
      <c r="C31" s="270"/>
      <c r="D31" s="296">
        <f>IF(COUNTIF($F$14:$F$30,16),VLOOKUP(16,$F$14:$CS$30,92,FALSE),0)</f>
        <v>0</v>
      </c>
      <c r="E31" s="412">
        <f>IF(COUNTIF($F$14:$F$30,16),VLOOKUP(16,$F$14:$CU$30,94,FALSE),0)</f>
        <v>0</v>
      </c>
      <c r="G31" s="311">
        <f>COUNT(F14:F30)</f>
        <v>0</v>
      </c>
      <c r="H31" s="382" t="s">
        <v>187</v>
      </c>
      <c r="I31" s="383"/>
      <c r="J31" s="1391">
        <f>(68-COUNT(J$14:M$30))/4</f>
        <v>0</v>
      </c>
      <c r="K31" s="1391"/>
      <c r="L31" s="1391"/>
      <c r="M31" s="1391"/>
      <c r="N31" s="1391">
        <f>(68-COUNT(N$14:Q$30))/4</f>
        <v>0</v>
      </c>
      <c r="O31" s="1391"/>
      <c r="P31" s="1391"/>
      <c r="Q31" s="1391"/>
      <c r="R31" s="1391">
        <f>(68-COUNT(R$14:U$30))/4</f>
        <v>0</v>
      </c>
      <c r="S31" s="1391"/>
      <c r="T31" s="1391"/>
      <c r="U31" s="1391"/>
      <c r="V31" s="1391">
        <f>(68-COUNT(V$14:Y$30))/4</f>
        <v>0</v>
      </c>
      <c r="W31" s="1391"/>
      <c r="X31" s="1391"/>
      <c r="Y31" s="1391"/>
      <c r="Z31" s="1391">
        <f>(68-COUNT(Z$14:AC$30))/4</f>
        <v>0</v>
      </c>
      <c r="AA31" s="1391"/>
      <c r="AB31" s="1391"/>
      <c r="AC31" s="1391"/>
      <c r="AD31" s="1391">
        <f>(68-COUNT(AD$14:AG$30))/4</f>
        <v>0</v>
      </c>
      <c r="AE31" s="1391"/>
      <c r="AF31" s="1391"/>
      <c r="AG31" s="1391"/>
      <c r="AH31" s="1391">
        <f>(68-COUNT(AH$14:AK$30))/4</f>
        <v>0</v>
      </c>
      <c r="AI31" s="1391"/>
      <c r="AJ31" s="1391"/>
      <c r="AK31" s="1391"/>
      <c r="AL31" s="1391">
        <f>(68-COUNT(AL$14:AO$30))/4</f>
        <v>0</v>
      </c>
      <c r="AM31" s="1391"/>
      <c r="AN31" s="1391"/>
      <c r="AO31" s="1391"/>
      <c r="AP31" s="1391">
        <f>(68-COUNT(AP$14:AS$30))/4</f>
        <v>0</v>
      </c>
      <c r="AQ31" s="1391"/>
      <c r="AR31" s="1391"/>
      <c r="AS31" s="1391"/>
      <c r="AT31" s="1391">
        <f>(68-COUNT(AT$14:AW$30))/4</f>
        <v>0</v>
      </c>
      <c r="AU31" s="1391"/>
      <c r="AV31" s="1391"/>
      <c r="AW31" s="1391"/>
      <c r="AX31" s="1391">
        <f>(68-COUNT(AX$14:BA$30))/4</f>
        <v>0</v>
      </c>
      <c r="AY31" s="1391"/>
      <c r="AZ31" s="1391"/>
      <c r="BA31" s="1391"/>
      <c r="BB31" s="1391">
        <f>(68-COUNT(BB$14:BE$30))/4</f>
        <v>0</v>
      </c>
      <c r="BC31" s="1391"/>
      <c r="BD31" s="1391"/>
      <c r="BE31" s="1391"/>
      <c r="BF31" s="1391">
        <f>(68-COUNT(BF$14:BI$30))/4</f>
        <v>0</v>
      </c>
      <c r="BG31" s="1391"/>
      <c r="BH31" s="1391"/>
      <c r="BI31" s="1391"/>
      <c r="BJ31" s="1391">
        <f>(68-COUNT(BJ$14:BM$30))/4</f>
        <v>0</v>
      </c>
      <c r="BK31" s="1391"/>
      <c r="BL31" s="1391"/>
      <c r="BM31" s="1391"/>
      <c r="BN31" s="1391">
        <f>(68-COUNT(BN$14:BQ$30))/4</f>
        <v>0</v>
      </c>
      <c r="BO31" s="1391"/>
      <c r="BP31" s="1391"/>
      <c r="BQ31" s="1391"/>
      <c r="BR31" s="1391">
        <f>(68-COUNT(BR$14:BU$30))/4</f>
        <v>0</v>
      </c>
      <c r="BS31" s="1391"/>
      <c r="BT31" s="1391"/>
      <c r="BU31" s="1391"/>
      <c r="BV31" s="1391">
        <f>(68-COUNT(BV$14:BY$30))/4</f>
        <v>0</v>
      </c>
      <c r="BW31" s="1391"/>
      <c r="BX31" s="1391"/>
      <c r="BY31" s="1391"/>
      <c r="BZ31" s="1391">
        <f>(68-COUNT(BZ$14:CC$30))/4</f>
        <v>0</v>
      </c>
      <c r="CA31" s="1391"/>
      <c r="CB31" s="1391"/>
      <c r="CC31" s="1391"/>
      <c r="CD31" s="1391">
        <f>(68-COUNT(CD$14:CG$30))/4</f>
        <v>0</v>
      </c>
      <c r="CE31" s="1391"/>
      <c r="CF31" s="1391"/>
      <c r="CG31" s="1391"/>
      <c r="CH31" s="1391">
        <f>(68-COUNT(CH$14:CK$30))/4</f>
        <v>0</v>
      </c>
      <c r="CI31" s="1391"/>
      <c r="CJ31" s="1391"/>
      <c r="CK31" s="1395"/>
      <c r="CL31" s="1159">
        <f>SUM(CL14:CL30)</f>
        <v>0</v>
      </c>
      <c r="CM31" s="1160"/>
      <c r="CN31" s="1141">
        <f>SUM(CN14:CN30)</f>
        <v>0</v>
      </c>
      <c r="CO31" s="1141"/>
      <c r="CP31" s="312">
        <f>SUM(CP14:CP30)</f>
        <v>0</v>
      </c>
      <c r="CQ31" s="312">
        <f>SUM(CQ14:CQ30)</f>
        <v>0</v>
      </c>
      <c r="CR31" s="312">
        <f>SUM(CR14:CR30)</f>
        <v>0</v>
      </c>
      <c r="CS31" s="313">
        <f>SUM(CS14:CS30)</f>
        <v>0</v>
      </c>
      <c r="CT31" s="314"/>
      <c r="CU31" s="315">
        <f>SUM(CU14:CU30)</f>
        <v>0</v>
      </c>
      <c r="CW31" s="69"/>
      <c r="CX31" s="69"/>
      <c r="CY31" s="69"/>
      <c r="CZ31" s="64"/>
      <c r="DA31" s="64"/>
      <c r="DB31" s="64"/>
    </row>
    <row r="32" spans="1:106" ht="24" customHeight="1">
      <c r="A32" s="219">
        <f t="shared" si="9"/>
        <v>19</v>
      </c>
      <c r="B32" s="269" t="str">
        <f>ｼﾌﾄ原本!C23</f>
        <v>E.U</v>
      </c>
      <c r="C32" s="270"/>
      <c r="D32" s="296">
        <f>IF(COUNTIF($F$14:$F$30,17),VLOOKUP(17,$F$14:$CS$30,92,FALSE),0)</f>
        <v>0</v>
      </c>
      <c r="E32" s="412">
        <f>IF(COUNTIF($F$14:$F$30,17),VLOOKUP(17,$F$14:$CU$30,94,FALSE),0)</f>
        <v>0</v>
      </c>
      <c r="G32" s="316"/>
      <c r="H32" s="1474" t="s">
        <v>188</v>
      </c>
      <c r="I32" s="1475"/>
      <c r="J32" s="1529" t="str">
        <f>IF(ISERROR(J3*1000/(J31-J8-J10)),"",J3*1000/(J31-J8-J10))</f>
        <v/>
      </c>
      <c r="K32" s="1529"/>
      <c r="L32" s="1529"/>
      <c r="M32" s="1529"/>
      <c r="N32" s="1529" t="str">
        <f>IF(ISERROR(N3*1000/(N31-N8-N10)),"",N3*1000/(N31-N8-N10))</f>
        <v/>
      </c>
      <c r="O32" s="1529"/>
      <c r="P32" s="1529"/>
      <c r="Q32" s="1529"/>
      <c r="R32" s="1529" t="str">
        <f>IF(ISERROR(R3*1000/(R31-R8-R10)),"",R3*1000/(R31-R8-R10))</f>
        <v/>
      </c>
      <c r="S32" s="1529"/>
      <c r="T32" s="1529"/>
      <c r="U32" s="1529"/>
      <c r="V32" s="1529" t="str">
        <f>IF(ISERROR(V3*1000/(V31-V8-V10)),"",V3*1000/(V31-V8-V10))</f>
        <v/>
      </c>
      <c r="W32" s="1529"/>
      <c r="X32" s="1529"/>
      <c r="Y32" s="1529"/>
      <c r="Z32" s="1529" t="str">
        <f>IF(ISERROR(Z3*1000/(Z31-Z8-Z10)),"",Z3*1000/(Z31-Z8-Z10))</f>
        <v/>
      </c>
      <c r="AA32" s="1529"/>
      <c r="AB32" s="1529"/>
      <c r="AC32" s="1529"/>
      <c r="AD32" s="1529" t="str">
        <f>IF(ISERROR(AD3*1000/(AD31-AD8-AD10)),"",AD3*1000/(AD31-AD8-AD10))</f>
        <v/>
      </c>
      <c r="AE32" s="1529"/>
      <c r="AF32" s="1529"/>
      <c r="AG32" s="1529"/>
      <c r="AH32" s="1529" t="str">
        <f>IF(ISERROR(AH3*1000/(AH31-AH8-AH10)),"",AH3*1000/(AH31-AH8-AH10))</f>
        <v/>
      </c>
      <c r="AI32" s="1529"/>
      <c r="AJ32" s="1529"/>
      <c r="AK32" s="1529"/>
      <c r="AL32" s="1529" t="str">
        <f>IF(ISERROR(AL3*1000/(AL31-AL8-AL10)),"",AL3*1000/(AL31-AL8-AL10))</f>
        <v/>
      </c>
      <c r="AM32" s="1529"/>
      <c r="AN32" s="1529"/>
      <c r="AO32" s="1529"/>
      <c r="AP32" s="1529" t="str">
        <f>IF(ISERROR(AP3*1000/(AP31-AP8-AP10)),"",AP3*1000/(AP31-AP8-AP10))</f>
        <v/>
      </c>
      <c r="AQ32" s="1529"/>
      <c r="AR32" s="1529"/>
      <c r="AS32" s="1529"/>
      <c r="AT32" s="1529" t="str">
        <f>IF(ISERROR(AT3*1000/(AT31-AT8-AT10)),"",AT3*1000/(AT31-AT8-AT10))</f>
        <v/>
      </c>
      <c r="AU32" s="1529"/>
      <c r="AV32" s="1529"/>
      <c r="AW32" s="1529"/>
      <c r="AX32" s="1529" t="str">
        <f>IF(ISERROR(AX3*1000/(AX31-AX8-AX10)),"",AX3*1000/(AX31-AX8-AX10))</f>
        <v/>
      </c>
      <c r="AY32" s="1529"/>
      <c r="AZ32" s="1529"/>
      <c r="BA32" s="1529"/>
      <c r="BB32" s="1529" t="str">
        <f>IF(ISERROR(BB3*1000/(BB31-BB8-BB10)),"",BB3*1000/(BB31-BB8-BB10))</f>
        <v/>
      </c>
      <c r="BC32" s="1529"/>
      <c r="BD32" s="1529"/>
      <c r="BE32" s="1529"/>
      <c r="BF32" s="1529" t="str">
        <f>IF(ISERROR(BF3*1000/(BF31-BF8-BF10)),"",BF3*1000/(BF31-BF8-BF10))</f>
        <v/>
      </c>
      <c r="BG32" s="1529"/>
      <c r="BH32" s="1529"/>
      <c r="BI32" s="1529"/>
      <c r="BJ32" s="1529" t="str">
        <f>IF(ISERROR(BJ3*1000/(BJ31-BJ8-BJ10)),"",BJ3*1000/(BJ31-BJ8-BJ10))</f>
        <v/>
      </c>
      <c r="BK32" s="1529"/>
      <c r="BL32" s="1529"/>
      <c r="BM32" s="1529"/>
      <c r="BN32" s="1529" t="str">
        <f>IF(ISERROR(BN3*1000/(BN31-BN8-BN10)),"",BN3*1000/(BN31-BN8-BN10))</f>
        <v/>
      </c>
      <c r="BO32" s="1529"/>
      <c r="BP32" s="1529"/>
      <c r="BQ32" s="1529"/>
      <c r="BR32" s="1529" t="str">
        <f>IF(ISERROR(BR3*1000/(BR31-BR8-BR10)),"",BR3*1000/(BR31-BR8-BR10))</f>
        <v/>
      </c>
      <c r="BS32" s="1529"/>
      <c r="BT32" s="1529"/>
      <c r="BU32" s="1529"/>
      <c r="BV32" s="1529" t="str">
        <f>IF(ISERROR(BV3*1000/(BV31-BV8-BV10)),"",BV3*1000/(BV31-BV8-BV10))</f>
        <v/>
      </c>
      <c r="BW32" s="1529"/>
      <c r="BX32" s="1529"/>
      <c r="BY32" s="1529"/>
      <c r="BZ32" s="1529" t="str">
        <f>IF(ISERROR(BZ3*1000/(BZ31-BZ8-BZ10)),"",BZ3*1000/(BZ31-BZ8-BZ10))</f>
        <v/>
      </c>
      <c r="CA32" s="1529"/>
      <c r="CB32" s="1529"/>
      <c r="CC32" s="1529"/>
      <c r="CD32" s="1529" t="str">
        <f>IF(ISERROR(CD3*1000/(CD31-CD8-CD10)),"",CD3*1000/(CD31-CD8-CD10))</f>
        <v/>
      </c>
      <c r="CE32" s="1529"/>
      <c r="CF32" s="1529"/>
      <c r="CG32" s="1529"/>
      <c r="CH32" s="1529" t="str">
        <f>IF(ISERROR(CH3*1000/(CH31-CH8-CH10)),"",CH3*1000/(CH31-CH8-CH10))</f>
        <v/>
      </c>
      <c r="CI32" s="1529"/>
      <c r="CJ32" s="1529"/>
      <c r="CK32" s="1530"/>
      <c r="CL32" s="238"/>
      <c r="CM32" s="238"/>
      <c r="CN32" s="317"/>
      <c r="CO32" s="317"/>
      <c r="CP32" s="73"/>
      <c r="CQ32" s="73"/>
      <c r="CR32" s="73"/>
      <c r="CS32" s="73"/>
      <c r="CT32" s="73"/>
      <c r="CU32" s="73"/>
      <c r="CV32" s="73"/>
      <c r="CW32" s="73"/>
    </row>
    <row r="33" spans="1:127" ht="22.5" customHeight="1">
      <c r="A33" s="219">
        <f t="shared" si="9"/>
        <v>20</v>
      </c>
      <c r="B33" s="269" t="str">
        <f>ｼﾌﾄ原本!C24</f>
        <v>S.S</v>
      </c>
      <c r="C33" s="270"/>
      <c r="D33" s="296">
        <f>IF(COUNTIF($F$14:$F$30,18),VLOOKUP(18,$F$14:$CS$30,92,FALSE),0)</f>
        <v>0</v>
      </c>
      <c r="E33" s="412">
        <f>IF(COUNTIF($F$14:$F$30,18),VLOOKUP(18,$F$14:$CU$30,94,FALSE),0)</f>
        <v>0</v>
      </c>
      <c r="G33" s="225"/>
      <c r="H33" s="226"/>
      <c r="I33" s="318"/>
      <c r="J33" s="1148"/>
      <c r="K33" s="1148"/>
      <c r="L33" s="1148"/>
      <c r="M33" s="1148"/>
      <c r="N33" s="1149"/>
      <c r="O33" s="1150"/>
      <c r="P33" s="1150"/>
      <c r="Q33" s="1150"/>
      <c r="U33" s="73"/>
      <c r="V33" s="73"/>
      <c r="W33" s="73"/>
      <c r="X33" s="73"/>
      <c r="Y33" s="73"/>
      <c r="Z33" s="1272">
        <v>1</v>
      </c>
      <c r="AA33" s="1272"/>
      <c r="AB33" s="1272"/>
      <c r="AC33" s="1272"/>
      <c r="AD33" s="1273" t="s">
        <v>60</v>
      </c>
      <c r="AE33" s="1273"/>
      <c r="AF33" s="1273"/>
      <c r="AG33" s="12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  <c r="CA33" s="73"/>
      <c r="CB33" s="73"/>
      <c r="CC33" s="73"/>
      <c r="CD33" s="73"/>
      <c r="CE33" s="73"/>
      <c r="CF33" s="73"/>
      <c r="CG33" s="73"/>
      <c r="CH33" s="73"/>
      <c r="CI33" s="73"/>
      <c r="CJ33" s="73"/>
      <c r="CK33" s="73"/>
      <c r="CL33" s="73"/>
      <c r="CM33" s="73"/>
      <c r="CN33" s="73"/>
      <c r="CO33" s="73"/>
      <c r="CP33" s="73"/>
      <c r="CQ33" s="73"/>
      <c r="CR33" s="73"/>
      <c r="CS33" s="73"/>
      <c r="CT33" s="73"/>
      <c r="CU33" s="73"/>
      <c r="CV33" s="73"/>
      <c r="CW33" s="73"/>
    </row>
    <row r="34" spans="1:127" ht="22.5" customHeight="1">
      <c r="A34" s="219">
        <f t="shared" si="9"/>
        <v>21</v>
      </c>
      <c r="B34" s="269" t="str">
        <f>ｼﾌﾄ原本!C25</f>
        <v>S.K</v>
      </c>
      <c r="C34" s="270"/>
      <c r="D34" s="296">
        <f>IF(COUNTIF($F$14:$F$30,19),VLOOKUP(19,$F$14:$CS$30,92,FALSE),0)</f>
        <v>0</v>
      </c>
      <c r="E34" s="412">
        <f>IF(COUNTIF($F$14:$F$30,19),VLOOKUP(19,$F$14:$CU$30,94,FALSE),0)</f>
        <v>0</v>
      </c>
      <c r="G34" s="317"/>
      <c r="H34" s="1195" t="s">
        <v>189</v>
      </c>
      <c r="I34" s="1196"/>
      <c r="J34" s="1197" t="s">
        <v>190</v>
      </c>
      <c r="K34" s="1197"/>
      <c r="L34" s="1197"/>
      <c r="M34" s="1197"/>
      <c r="N34" s="1197"/>
      <c r="O34" s="1197"/>
      <c r="P34" s="1197"/>
      <c r="Q34" s="1197"/>
      <c r="R34" s="1197"/>
      <c r="S34" s="1197"/>
      <c r="T34" s="1197"/>
      <c r="U34" s="1197"/>
      <c r="V34" s="73"/>
      <c r="W34" s="73"/>
      <c r="X34" s="1193" t="s">
        <v>59</v>
      </c>
      <c r="Y34" s="1153"/>
      <c r="Z34" s="1153"/>
      <c r="AA34" s="1153"/>
      <c r="AB34" s="1153"/>
      <c r="AC34" s="1153"/>
      <c r="AD34" s="1153"/>
      <c r="AE34" s="1153"/>
      <c r="AF34" s="1153"/>
      <c r="AG34" s="1153"/>
      <c r="AH34" s="1153"/>
      <c r="AI34" s="1153"/>
      <c r="AJ34" s="1153"/>
      <c r="AK34" s="1153"/>
      <c r="AL34" s="1153"/>
      <c r="AM34" s="1153"/>
      <c r="AN34" s="1153"/>
      <c r="AO34" s="1153"/>
      <c r="AP34" s="1153"/>
      <c r="AQ34" s="1153"/>
      <c r="AR34" s="1153"/>
      <c r="AS34" s="1153"/>
      <c r="AT34" s="1153"/>
      <c r="AU34" s="1153"/>
      <c r="AV34" s="1153"/>
      <c r="AW34" s="1153"/>
      <c r="AX34" s="1153"/>
      <c r="AY34" s="1153"/>
      <c r="AZ34" s="1153"/>
      <c r="BA34" s="1153"/>
      <c r="BB34" s="1153"/>
      <c r="BC34" s="1153"/>
      <c r="BD34" s="1153"/>
      <c r="BE34" s="1154"/>
      <c r="BF34" s="1152" t="s">
        <v>1</v>
      </c>
      <c r="BG34" s="1153"/>
      <c r="BH34" s="1153"/>
      <c r="BI34" s="1153"/>
      <c r="BJ34" s="1153"/>
      <c r="BK34" s="1153"/>
      <c r="BL34" s="1153"/>
      <c r="BM34" s="1153"/>
      <c r="BN34" s="1153"/>
      <c r="BO34" s="1153"/>
      <c r="BP34" s="1153"/>
      <c r="BQ34" s="1153"/>
      <c r="BR34" s="1153"/>
      <c r="BS34" s="1154"/>
      <c r="BT34" s="1152" t="s">
        <v>11</v>
      </c>
      <c r="BU34" s="1153"/>
      <c r="BV34" s="1153"/>
      <c r="BW34" s="1153"/>
      <c r="BX34" s="1153"/>
      <c r="BY34" s="1153"/>
      <c r="BZ34" s="1153"/>
      <c r="CA34" s="1153"/>
      <c r="CB34" s="1153"/>
      <c r="CC34" s="1153"/>
      <c r="CD34" s="1153"/>
      <c r="CE34" s="1153"/>
      <c r="CF34" s="1153"/>
      <c r="CG34" s="1154"/>
      <c r="CH34" s="319"/>
      <c r="CI34" s="319"/>
      <c r="CJ34" s="319"/>
      <c r="CK34" s="319"/>
      <c r="CL34" s="319"/>
      <c r="CM34" s="319"/>
      <c r="CN34" s="73"/>
      <c r="CO34" s="73"/>
      <c r="CP34" s="73"/>
      <c r="CQ34" s="73"/>
      <c r="CR34" s="73"/>
      <c r="CS34" s="73"/>
      <c r="CT34" s="73"/>
      <c r="CU34" s="73"/>
      <c r="CV34" s="73"/>
      <c r="CW34" s="73"/>
    </row>
    <row r="35" spans="1:127" ht="22.5" customHeight="1">
      <c r="A35" s="219">
        <f t="shared" si="9"/>
        <v>22</v>
      </c>
      <c r="B35" s="269">
        <f>ｼﾌﾄ原本!C26</f>
        <v>0</v>
      </c>
      <c r="C35" s="270"/>
      <c r="D35" s="296">
        <f>IF(COUNTIF($F$14:$F$30,20),VLOOKUP(20,$F$14:$CS$30,92,FALSE),0)</f>
        <v>0</v>
      </c>
      <c r="E35" s="412">
        <f>IF(COUNTIF($F$14:$F$30,20),VLOOKUP(20,$F$14:$CU$30,94,FALSE),0)</f>
        <v>0</v>
      </c>
      <c r="G35" s="320" t="s">
        <v>89</v>
      </c>
      <c r="H35" s="1169">
        <f>CL3*1000</f>
        <v>0</v>
      </c>
      <c r="I35" s="1169"/>
      <c r="J35" s="1169"/>
      <c r="K35" s="1169"/>
      <c r="L35" s="1169"/>
      <c r="M35" s="1169"/>
      <c r="N35" s="1169"/>
      <c r="O35" s="1169"/>
      <c r="P35" s="1169"/>
      <c r="Q35" s="1169"/>
      <c r="R35" s="1169"/>
      <c r="S35" s="1169"/>
      <c r="T35" s="1169"/>
      <c r="U35" s="1169"/>
      <c r="V35" s="73"/>
      <c r="W35" s="73"/>
      <c r="X35" s="1539">
        <f>CHOOSE($Z$33,'セールスアクション '!B5,'セールスアクション '!B13,'セールスアクション '!B21,'セールスアクション '!B29,'セールスアクション '!B37)</f>
        <v>0</v>
      </c>
      <c r="Y35" s="1540"/>
      <c r="Z35" s="1540"/>
      <c r="AA35" s="1540"/>
      <c r="AB35" s="1540"/>
      <c r="AC35" s="1540"/>
      <c r="AD35" s="1540"/>
      <c r="AE35" s="1540"/>
      <c r="AF35" s="1540"/>
      <c r="AG35" s="1540"/>
      <c r="AH35" s="1540"/>
      <c r="AI35" s="1540"/>
      <c r="AJ35" s="1540"/>
      <c r="AK35" s="1540"/>
      <c r="AL35" s="1540"/>
      <c r="AM35" s="1540"/>
      <c r="AN35" s="1540"/>
      <c r="AO35" s="1540"/>
      <c r="AP35" s="1540"/>
      <c r="AQ35" s="1540"/>
      <c r="AR35" s="1540"/>
      <c r="AS35" s="1540"/>
      <c r="AT35" s="1540"/>
      <c r="AU35" s="1540"/>
      <c r="AV35" s="1540"/>
      <c r="AW35" s="1541"/>
      <c r="AX35" s="1555">
        <f>CHOOSE($Z$33,'セールスアクション '!I5,'セールスアクション '!I13,'セールスアクション '!I21,'セールスアクション '!I29,'セールスアクション '!I37)</f>
        <v>0</v>
      </c>
      <c r="AY35" s="1555"/>
      <c r="AZ35" s="1555"/>
      <c r="BA35" s="1555"/>
      <c r="BB35" s="1555"/>
      <c r="BC35" s="1555"/>
      <c r="BD35" s="479"/>
      <c r="BE35" s="480"/>
      <c r="BF35" s="1182">
        <f>CHOOSE($BY$1,PMC.D!D6,PMC.D!D15,PMC.D!D24,PMC.D!D33,PMC.D!D42,PMC.D!D51)</f>
        <v>0</v>
      </c>
      <c r="BG35" s="1183"/>
      <c r="BH35" s="1183"/>
      <c r="BI35" s="1183"/>
      <c r="BJ35" s="1183"/>
      <c r="BK35" s="1183"/>
      <c r="BL35" s="1183"/>
      <c r="BM35" s="1183"/>
      <c r="BN35" s="1183"/>
      <c r="BO35" s="1183"/>
      <c r="BP35" s="1183"/>
      <c r="BQ35" s="1184"/>
      <c r="BR35" s="485"/>
      <c r="BS35" s="486"/>
      <c r="BT35" s="1182">
        <f>CHOOSE($BY$1,PMC.D!J6,PMC.D!J15,PMC.D!J24,PMC.D!J33,PMC.D!J42,PMC.D!J51)</f>
        <v>0</v>
      </c>
      <c r="BU35" s="1183"/>
      <c r="BV35" s="1183"/>
      <c r="BW35" s="1183"/>
      <c r="BX35" s="1183"/>
      <c r="BY35" s="1183"/>
      <c r="BZ35" s="1183"/>
      <c r="CA35" s="1183"/>
      <c r="CB35" s="1183"/>
      <c r="CC35" s="1183"/>
      <c r="CD35" s="1183"/>
      <c r="CE35" s="1184"/>
      <c r="CF35" s="489"/>
      <c r="CG35" s="490"/>
      <c r="CH35" s="83"/>
      <c r="CI35" s="83"/>
      <c r="CJ35" s="83"/>
      <c r="CK35" s="83"/>
      <c r="CL35" s="83"/>
      <c r="CM35" s="83"/>
      <c r="CN35" s="73"/>
      <c r="CO35" s="73"/>
      <c r="CP35" s="73"/>
      <c r="CQ35" s="73"/>
      <c r="CR35" s="73"/>
      <c r="CS35" s="73"/>
      <c r="CT35" s="73"/>
      <c r="CU35" s="73"/>
      <c r="CV35" s="73"/>
      <c r="CW35" s="73"/>
    </row>
    <row r="36" spans="1:127" ht="22.5" customHeight="1">
      <c r="A36" s="219">
        <f t="shared" si="9"/>
        <v>23</v>
      </c>
      <c r="B36" s="269">
        <f>ｼﾌﾄ原本!C27</f>
        <v>0</v>
      </c>
      <c r="C36" s="270"/>
      <c r="D36" s="296">
        <f>IF(COUNTIF($F$14:$F$30,21),VLOOKUP(21,$F$14:$CS$30,92,FALSE),0)</f>
        <v>0</v>
      </c>
      <c r="E36" s="412">
        <f>IF(COUNTIF($F$14:$F$30,21),VLOOKUP(21,$F$14:$CU$30,94,FALSE),0)</f>
        <v>0</v>
      </c>
      <c r="G36" s="320" t="s">
        <v>191</v>
      </c>
      <c r="H36" s="1155">
        <f>CHOOSE($BY$1,ﾃﾞｰﾀ入力!W4,ﾃﾞｰﾀ入力!W5,ﾃﾞｰﾀ入力!W6,ﾃﾞｰﾀ入力!W7,ﾃﾞｰﾀ入力!W8,ﾃﾞｰﾀ入力!W9)</f>
        <v>0</v>
      </c>
      <c r="I36" s="1155"/>
      <c r="J36" s="1155"/>
      <c r="K36" s="1155"/>
      <c r="L36" s="1155"/>
      <c r="M36" s="1155"/>
      <c r="N36" s="1155"/>
      <c r="O36" s="1155"/>
      <c r="P36" s="1155"/>
      <c r="Q36" s="1155"/>
      <c r="R36" s="1155"/>
      <c r="S36" s="1155"/>
      <c r="T36" s="1155"/>
      <c r="U36" s="1155"/>
      <c r="V36" s="73"/>
      <c r="W36" s="73"/>
      <c r="X36" s="1177">
        <f>CHOOSE($Z$33,'セールスアクション '!B6,'セールスアクション '!B14,'セールスアクション '!B22,'セールスアクション '!B30,'セールスアクション '!B38)</f>
        <v>0</v>
      </c>
      <c r="Y36" s="1178"/>
      <c r="Z36" s="1178"/>
      <c r="AA36" s="1178"/>
      <c r="AB36" s="1178"/>
      <c r="AC36" s="1178"/>
      <c r="AD36" s="1178"/>
      <c r="AE36" s="1178"/>
      <c r="AF36" s="1178"/>
      <c r="AG36" s="1178"/>
      <c r="AH36" s="1178"/>
      <c r="AI36" s="1178"/>
      <c r="AJ36" s="1178"/>
      <c r="AK36" s="1178"/>
      <c r="AL36" s="1178"/>
      <c r="AM36" s="1178"/>
      <c r="AN36" s="1178"/>
      <c r="AO36" s="1178"/>
      <c r="AP36" s="1178"/>
      <c r="AQ36" s="1178"/>
      <c r="AR36" s="1178"/>
      <c r="AS36" s="1178"/>
      <c r="AT36" s="1178"/>
      <c r="AU36" s="1178"/>
      <c r="AV36" s="1178"/>
      <c r="AW36" s="1179"/>
      <c r="AX36" s="1556">
        <f>CHOOSE($Z$33,'セールスアクション '!I6,'セールスアクション '!I14,'セールスアクション '!I22,'セールスアクション '!I30,'セールスアクション '!I38)</f>
        <v>0</v>
      </c>
      <c r="AY36" s="1556"/>
      <c r="AZ36" s="1556"/>
      <c r="BA36" s="1556"/>
      <c r="BB36" s="1556"/>
      <c r="BC36" s="1556"/>
      <c r="BD36" s="481"/>
      <c r="BE36" s="482"/>
      <c r="BF36" s="1185">
        <f>CHOOSE($BY$1,PMC.D!D7,PMC.D!D16,PMC.D!D25,PMC.D!D34,PMC.D!D43,PMC.D!D52)</f>
        <v>0</v>
      </c>
      <c r="BG36" s="1178"/>
      <c r="BH36" s="1178"/>
      <c r="BI36" s="1178"/>
      <c r="BJ36" s="1178"/>
      <c r="BK36" s="1178"/>
      <c r="BL36" s="1178"/>
      <c r="BM36" s="1178"/>
      <c r="BN36" s="1178"/>
      <c r="BO36" s="1178"/>
      <c r="BP36" s="1178"/>
      <c r="BQ36" s="1179"/>
      <c r="BR36" s="487"/>
      <c r="BS36" s="482"/>
      <c r="BT36" s="1185">
        <f>CHOOSE($BY$1,PMC.D!J7,PMC.D!J16,PMC.D!J25,PMC.D!J34,PMC.D!J43,PMC.D!J52)</f>
        <v>0</v>
      </c>
      <c r="BU36" s="1178"/>
      <c r="BV36" s="1178"/>
      <c r="BW36" s="1178"/>
      <c r="BX36" s="1178"/>
      <c r="BY36" s="1178"/>
      <c r="BZ36" s="1178"/>
      <c r="CA36" s="1178"/>
      <c r="CB36" s="1178"/>
      <c r="CC36" s="1178"/>
      <c r="CD36" s="1178"/>
      <c r="CE36" s="1179"/>
      <c r="CF36" s="487"/>
      <c r="CG36" s="491"/>
      <c r="CH36" s="83"/>
      <c r="CI36" s="83"/>
      <c r="CJ36" s="83"/>
      <c r="CK36" s="83"/>
      <c r="CL36" s="83"/>
      <c r="CM36" s="83"/>
      <c r="CN36" s="73"/>
      <c r="CO36" s="73"/>
      <c r="CP36" s="73"/>
      <c r="CQ36" s="73"/>
      <c r="CR36" s="73"/>
      <c r="CS36" s="73"/>
      <c r="CT36" s="73"/>
      <c r="CU36" s="73"/>
      <c r="CV36" s="73"/>
      <c r="CW36" s="73"/>
    </row>
    <row r="37" spans="1:127" ht="22.5" customHeight="1">
      <c r="A37" s="219">
        <f t="shared" si="9"/>
        <v>24</v>
      </c>
      <c r="B37" s="269">
        <f>ｼﾌﾄ原本!C28</f>
        <v>0</v>
      </c>
      <c r="C37" s="270"/>
      <c r="D37" s="296">
        <f>IF(COUNTIF($F$14:$F$30,22),VLOOKUP(22,$F$14:$CS$30,92,FALSE),0)</f>
        <v>0</v>
      </c>
      <c r="E37" s="412">
        <f>IF(COUNTIF($F$14:$F$30,22),VLOOKUP(22,$F$14:$CU$30,94,FALSE),0)</f>
        <v>0</v>
      </c>
      <c r="G37" s="320" t="s">
        <v>192</v>
      </c>
      <c r="H37" s="1169" t="e">
        <f>H35/(I39+H39)</f>
        <v>#DIV/0!</v>
      </c>
      <c r="I37" s="1169"/>
      <c r="J37" s="1169" t="e">
        <f>H35/J40</f>
        <v>#DIV/0!</v>
      </c>
      <c r="K37" s="1169"/>
      <c r="L37" s="1169"/>
      <c r="M37" s="1169"/>
      <c r="N37" s="1169"/>
      <c r="O37" s="1169"/>
      <c r="P37" s="1169"/>
      <c r="Q37" s="1169"/>
      <c r="R37" s="1169"/>
      <c r="S37" s="1169"/>
      <c r="T37" s="1169"/>
      <c r="U37" s="1169"/>
      <c r="V37" s="73"/>
      <c r="W37" s="73"/>
      <c r="X37" s="1177">
        <f>CHOOSE($Z$33,'セールスアクション '!B7,'セールスアクション '!B15,'セールスアクション '!B23,'セールスアクション '!B31,'セールスアクション '!B39)</f>
        <v>0</v>
      </c>
      <c r="Y37" s="1178"/>
      <c r="Z37" s="1178"/>
      <c r="AA37" s="1178"/>
      <c r="AB37" s="1178"/>
      <c r="AC37" s="1178"/>
      <c r="AD37" s="1178"/>
      <c r="AE37" s="1178"/>
      <c r="AF37" s="1178"/>
      <c r="AG37" s="1178"/>
      <c r="AH37" s="1178"/>
      <c r="AI37" s="1178"/>
      <c r="AJ37" s="1178"/>
      <c r="AK37" s="1178"/>
      <c r="AL37" s="1178"/>
      <c r="AM37" s="1178"/>
      <c r="AN37" s="1178"/>
      <c r="AO37" s="1178"/>
      <c r="AP37" s="1178"/>
      <c r="AQ37" s="1178"/>
      <c r="AR37" s="1178"/>
      <c r="AS37" s="1178"/>
      <c r="AT37" s="1178"/>
      <c r="AU37" s="1178"/>
      <c r="AV37" s="1178"/>
      <c r="AW37" s="1179"/>
      <c r="AX37" s="1556">
        <f>CHOOSE($Z$33,'セールスアクション '!I7,'セールスアクション '!I15,'セールスアクション '!I23,'セールスアクション '!I31,'セールスアクション '!I39)</f>
        <v>0</v>
      </c>
      <c r="AY37" s="1556"/>
      <c r="AZ37" s="1556"/>
      <c r="BA37" s="1556"/>
      <c r="BB37" s="1556"/>
      <c r="BC37" s="1556"/>
      <c r="BD37" s="481"/>
      <c r="BE37" s="482"/>
      <c r="BF37" s="1185">
        <f>CHOOSE($BY$1,PMC.D!D8,PMC.D!D17,PMC.D!D26,PMC.D!D35,PMC.D!D44,PMC.D!D53)</f>
        <v>0</v>
      </c>
      <c r="BG37" s="1178"/>
      <c r="BH37" s="1178"/>
      <c r="BI37" s="1178"/>
      <c r="BJ37" s="1178"/>
      <c r="BK37" s="1178"/>
      <c r="BL37" s="1178"/>
      <c r="BM37" s="1178"/>
      <c r="BN37" s="1178"/>
      <c r="BO37" s="1178"/>
      <c r="BP37" s="1178"/>
      <c r="BQ37" s="1179"/>
      <c r="BR37" s="487"/>
      <c r="BS37" s="482"/>
      <c r="BT37" s="1185">
        <f>CHOOSE($BY$1,PMC.D!J8,PMC.D!J17,PMC.D!J26,PMC.D!J35,PMC.D!J44,PMC.D!J53)</f>
        <v>0</v>
      </c>
      <c r="BU37" s="1178"/>
      <c r="BV37" s="1178"/>
      <c r="BW37" s="1178"/>
      <c r="BX37" s="1178"/>
      <c r="BY37" s="1178"/>
      <c r="BZ37" s="1178"/>
      <c r="CA37" s="1178"/>
      <c r="CB37" s="1178"/>
      <c r="CC37" s="1178"/>
      <c r="CD37" s="1178"/>
      <c r="CE37" s="1179"/>
      <c r="CF37" s="487"/>
      <c r="CG37" s="491"/>
      <c r="CH37" s="83"/>
      <c r="CI37" s="83"/>
      <c r="CJ37" s="83"/>
      <c r="CK37" s="83"/>
      <c r="CL37" s="83"/>
      <c r="CM37" s="83"/>
      <c r="CN37" s="73"/>
      <c r="CO37" s="73"/>
      <c r="CP37" s="73"/>
      <c r="CQ37" s="73"/>
      <c r="CR37" s="73"/>
      <c r="CS37" s="73"/>
      <c r="CT37" s="73"/>
      <c r="CU37" s="73"/>
      <c r="CV37" s="73"/>
      <c r="CW37" s="73"/>
    </row>
    <row r="38" spans="1:127" ht="22.5" customHeight="1">
      <c r="A38" s="219">
        <f t="shared" si="9"/>
        <v>25</v>
      </c>
      <c r="B38" s="269">
        <f>ｼﾌﾄ原本!C29</f>
        <v>0</v>
      </c>
      <c r="C38" s="270"/>
      <c r="D38" s="296">
        <f>IF(COUNTIF($F$14:$F$30,23),VLOOKUP(23,$F$14:$CS$30,92,FALSE),0)</f>
        <v>0</v>
      </c>
      <c r="E38" s="412">
        <f>IF(COUNTIF($F$14:$F$30,23),VLOOKUP(23,$F$14:$CU$30,94,FALSE),0)</f>
        <v>0</v>
      </c>
      <c r="G38" s="320" t="s">
        <v>193</v>
      </c>
      <c r="H38" s="1480" t="e">
        <f>H36/(H39+I39)</f>
        <v>#DIV/0!</v>
      </c>
      <c r="I38" s="1480"/>
      <c r="J38" s="1194" t="e">
        <f>H36/J40</f>
        <v>#DIV/0!</v>
      </c>
      <c r="K38" s="1194"/>
      <c r="L38" s="1194"/>
      <c r="M38" s="1194"/>
      <c r="N38" s="1194"/>
      <c r="O38" s="1194"/>
      <c r="P38" s="1194"/>
      <c r="Q38" s="1194"/>
      <c r="R38" s="1194"/>
      <c r="S38" s="1194"/>
      <c r="T38" s="1194"/>
      <c r="U38" s="1194"/>
      <c r="V38" s="73"/>
      <c r="W38" s="73"/>
      <c r="X38" s="1177">
        <f>CHOOSE($Z$33,'セールスアクション '!B8,'セールスアクション '!B16,'セールスアクション '!B24,'セールスアクション '!B32,'セールスアクション '!B40)</f>
        <v>0</v>
      </c>
      <c r="Y38" s="1178"/>
      <c r="Z38" s="1178"/>
      <c r="AA38" s="1178"/>
      <c r="AB38" s="1178"/>
      <c r="AC38" s="1178"/>
      <c r="AD38" s="1178"/>
      <c r="AE38" s="1178"/>
      <c r="AF38" s="1178"/>
      <c r="AG38" s="1178"/>
      <c r="AH38" s="1178"/>
      <c r="AI38" s="1178"/>
      <c r="AJ38" s="1178"/>
      <c r="AK38" s="1178"/>
      <c r="AL38" s="1178"/>
      <c r="AM38" s="1178"/>
      <c r="AN38" s="1178"/>
      <c r="AO38" s="1178"/>
      <c r="AP38" s="1178"/>
      <c r="AQ38" s="1178"/>
      <c r="AR38" s="1178"/>
      <c r="AS38" s="1178"/>
      <c r="AT38" s="1178"/>
      <c r="AU38" s="1178"/>
      <c r="AV38" s="1178"/>
      <c r="AW38" s="1179"/>
      <c r="AX38" s="1556">
        <f>CHOOSE($Z$33,'セールスアクション '!I8,'セールスアクション '!I16,'セールスアクション '!I24,'セールスアクション '!I32,'セールスアクション '!I40)</f>
        <v>0</v>
      </c>
      <c r="AY38" s="1556"/>
      <c r="AZ38" s="1556"/>
      <c r="BA38" s="1556"/>
      <c r="BB38" s="1556"/>
      <c r="BC38" s="1556"/>
      <c r="BD38" s="481"/>
      <c r="BE38" s="482"/>
      <c r="BF38" s="1185">
        <f>CHOOSE($BY$1,PMC.D!D9,PMC.D!D18,PMC.D!D27,PMC.D!D36,PMC.D!D45,PMC.D!D54)</f>
        <v>0</v>
      </c>
      <c r="BG38" s="1178"/>
      <c r="BH38" s="1178"/>
      <c r="BI38" s="1178"/>
      <c r="BJ38" s="1178"/>
      <c r="BK38" s="1178"/>
      <c r="BL38" s="1178"/>
      <c r="BM38" s="1178"/>
      <c r="BN38" s="1178"/>
      <c r="BO38" s="1178"/>
      <c r="BP38" s="1178"/>
      <c r="BQ38" s="1179"/>
      <c r="BR38" s="487"/>
      <c r="BS38" s="482"/>
      <c r="BT38" s="1185">
        <f>CHOOSE($BY$1,PMC.D!J9,PMC.D!J18,PMC.D!J27,PMC.D!J36,PMC.D!J45,PMC.D!J54)</f>
        <v>0</v>
      </c>
      <c r="BU38" s="1178"/>
      <c r="BV38" s="1178"/>
      <c r="BW38" s="1178"/>
      <c r="BX38" s="1178"/>
      <c r="BY38" s="1178"/>
      <c r="BZ38" s="1178"/>
      <c r="CA38" s="1178"/>
      <c r="CB38" s="1178"/>
      <c r="CC38" s="1178"/>
      <c r="CD38" s="1178"/>
      <c r="CE38" s="1179"/>
      <c r="CF38" s="487"/>
      <c r="CG38" s="491"/>
      <c r="CH38" s="83"/>
      <c r="CI38" s="83"/>
      <c r="CJ38" s="83"/>
      <c r="CK38" s="83"/>
      <c r="CL38" s="83"/>
      <c r="CM38" s="83"/>
      <c r="CN38" s="73"/>
      <c r="CO38" s="73"/>
      <c r="CP38" s="73"/>
      <c r="CQ38" s="73"/>
      <c r="CR38" s="73"/>
      <c r="CS38" s="73"/>
      <c r="CT38" s="73"/>
      <c r="CU38" s="73"/>
      <c r="CV38" s="73"/>
      <c r="CW38" s="73"/>
    </row>
    <row r="39" spans="1:127" ht="22.5" customHeight="1">
      <c r="A39" s="219">
        <f t="shared" si="9"/>
        <v>26</v>
      </c>
      <c r="B39" s="269">
        <f>ｼﾌﾄ原本!C30</f>
        <v>0</v>
      </c>
      <c r="C39" s="270"/>
      <c r="D39" s="296">
        <f>IF(COUNTIF($F$14:$F$30,24),VLOOKUP(24,$F$14:$CS$30,92,FALSE),0)</f>
        <v>0</v>
      </c>
      <c r="E39" s="412">
        <f>IF(COUNTIF($F$14:$F$30,24),VLOOKUP(24,$F$14:$CU$30,94,FALSE),0)</f>
        <v>0</v>
      </c>
      <c r="G39" s="320" t="s">
        <v>194</v>
      </c>
      <c r="H39" s="413">
        <f>SUMIF(CT14:CT30,"&gt;2000",CN14:CO30)</f>
        <v>0</v>
      </c>
      <c r="I39" s="413">
        <f>SUMIF(CT14:CT30,"&lt;2000",CN14:CN30)</f>
        <v>0</v>
      </c>
      <c r="J39" s="1531">
        <f>SUMIF(CV14:CV30,"&gt;1500",CP14:CQ30)</f>
        <v>0</v>
      </c>
      <c r="K39" s="1532"/>
      <c r="L39" s="1532"/>
      <c r="M39" s="1532"/>
      <c r="N39" s="1532"/>
      <c r="O39" s="1532"/>
      <c r="P39" s="1531" t="e">
        <f>J40-J39</f>
        <v>#DIV/0!</v>
      </c>
      <c r="Q39" s="1532"/>
      <c r="R39" s="1532"/>
      <c r="S39" s="1532"/>
      <c r="T39" s="1532"/>
      <c r="U39" s="1533"/>
      <c r="V39" s="65"/>
      <c r="W39" s="65"/>
      <c r="X39" s="1192">
        <f>CHOOSE($Z$33,'セールスアクション '!B9,'セールスアクション '!B17,'セールスアクション '!B25,'セールスアクション '!B33,'セールスアクション '!B41)</f>
        <v>0</v>
      </c>
      <c r="Y39" s="1171"/>
      <c r="Z39" s="1171"/>
      <c r="AA39" s="1171"/>
      <c r="AB39" s="1171"/>
      <c r="AC39" s="1171"/>
      <c r="AD39" s="1171"/>
      <c r="AE39" s="1171"/>
      <c r="AF39" s="1171"/>
      <c r="AG39" s="1171"/>
      <c r="AH39" s="1171"/>
      <c r="AI39" s="1171"/>
      <c r="AJ39" s="1171"/>
      <c r="AK39" s="1171"/>
      <c r="AL39" s="1171"/>
      <c r="AM39" s="1171"/>
      <c r="AN39" s="1171"/>
      <c r="AO39" s="1171"/>
      <c r="AP39" s="1171"/>
      <c r="AQ39" s="1171"/>
      <c r="AR39" s="1171"/>
      <c r="AS39" s="1171"/>
      <c r="AT39" s="1171"/>
      <c r="AU39" s="1171"/>
      <c r="AV39" s="1171"/>
      <c r="AW39" s="1172"/>
      <c r="AX39" s="1554">
        <f>CHOOSE($Z$33,'セールスアクション '!I9,'セールスアクション '!I17,'セールスアクション '!I25,'セールスアクション '!I33,'セールスアクション '!I41)</f>
        <v>0</v>
      </c>
      <c r="AY39" s="1554"/>
      <c r="AZ39" s="1554"/>
      <c r="BA39" s="1554"/>
      <c r="BB39" s="1554"/>
      <c r="BC39" s="1554"/>
      <c r="BD39" s="483"/>
      <c r="BE39" s="484"/>
      <c r="BF39" s="1170">
        <f>CHOOSE($BY$1,PMC.D!D10,PMC.D!D19,PMC.D!D28,PMC.D!D37,PMC.D!D46,PMC.D!D55)</f>
        <v>0</v>
      </c>
      <c r="BG39" s="1171"/>
      <c r="BH39" s="1171"/>
      <c r="BI39" s="1171"/>
      <c r="BJ39" s="1171"/>
      <c r="BK39" s="1171"/>
      <c r="BL39" s="1171"/>
      <c r="BM39" s="1171"/>
      <c r="BN39" s="1171"/>
      <c r="BO39" s="1171"/>
      <c r="BP39" s="1171"/>
      <c r="BQ39" s="1172"/>
      <c r="BR39" s="488"/>
      <c r="BS39" s="484"/>
      <c r="BT39" s="1170">
        <f>CHOOSE($BY$1,PMC.D!J10,PMC.D!J19,PMC.D!J28,PMC.D!J37,PMC.D!J46,PMC.D!J55)</f>
        <v>0</v>
      </c>
      <c r="BU39" s="1171"/>
      <c r="BV39" s="1171"/>
      <c r="BW39" s="1171"/>
      <c r="BX39" s="1171"/>
      <c r="BY39" s="1171"/>
      <c r="BZ39" s="1171"/>
      <c r="CA39" s="1171"/>
      <c r="CB39" s="1171"/>
      <c r="CC39" s="1171"/>
      <c r="CD39" s="1171"/>
      <c r="CE39" s="1172"/>
      <c r="CF39" s="488"/>
      <c r="CG39" s="492"/>
      <c r="CH39" s="83"/>
      <c r="CI39" s="83"/>
      <c r="CJ39" s="83"/>
      <c r="CK39" s="83"/>
      <c r="CL39" s="83"/>
      <c r="CM39" s="83"/>
      <c r="CN39" s="73"/>
      <c r="CO39" s="73"/>
      <c r="CP39" s="73"/>
      <c r="CQ39" s="73"/>
      <c r="CR39" s="73"/>
      <c r="CS39" s="73"/>
      <c r="CT39" s="73"/>
      <c r="CU39" s="73"/>
      <c r="CV39" s="73"/>
      <c r="CW39" s="73"/>
    </row>
    <row r="40" spans="1:127" ht="22.5" customHeight="1">
      <c r="A40" s="219">
        <f t="shared" si="9"/>
        <v>27</v>
      </c>
      <c r="B40" s="269">
        <f>ｼﾌﾄ原本!C31</f>
        <v>0</v>
      </c>
      <c r="C40" s="270"/>
      <c r="D40" s="296">
        <f>IF(COUNTIF($F$14:$F$30,25),VLOOKUP(25,$F$14:$CS$30,92,FALSE),0)</f>
        <v>0</v>
      </c>
      <c r="E40" s="412">
        <f>IF(COUNTIF($F$14:$F$30,25),VLOOKUP(25,$F$14:$CU$30,94,FALSE),0)</f>
        <v>0</v>
      </c>
      <c r="G40" s="320" t="s">
        <v>195</v>
      </c>
      <c r="H40" s="1534">
        <f>H39+I39</f>
        <v>0</v>
      </c>
      <c r="I40" s="1534"/>
      <c r="J40" s="1534" t="e">
        <f>CN11</f>
        <v>#DIV/0!</v>
      </c>
      <c r="K40" s="1534"/>
      <c r="L40" s="1534"/>
      <c r="M40" s="1534"/>
      <c r="N40" s="1534"/>
      <c r="O40" s="1534"/>
      <c r="P40" s="1534"/>
      <c r="Q40" s="1534"/>
      <c r="R40" s="1534"/>
      <c r="S40" s="1534"/>
      <c r="T40" s="1534"/>
      <c r="U40" s="1534"/>
      <c r="X40" s="1544" t="s">
        <v>196</v>
      </c>
      <c r="Y40" s="1545"/>
      <c r="Z40" s="1545"/>
      <c r="AA40" s="1545"/>
      <c r="AB40" s="1545"/>
      <c r="AC40" s="1545"/>
      <c r="AD40" s="335"/>
      <c r="AE40" s="335"/>
      <c r="AF40" s="335"/>
      <c r="AG40" s="335"/>
      <c r="AH40" s="335"/>
      <c r="AI40" s="335"/>
      <c r="AJ40" s="335"/>
      <c r="AK40" s="335"/>
      <c r="AL40" s="335"/>
      <c r="AM40" s="335"/>
      <c r="AN40" s="335"/>
      <c r="AO40" s="335"/>
      <c r="AP40" s="335"/>
      <c r="AQ40" s="335"/>
      <c r="AR40" s="335"/>
      <c r="AS40" s="335"/>
      <c r="AT40" s="335"/>
      <c r="AU40" s="335"/>
      <c r="AV40" s="335"/>
      <c r="AW40" s="335"/>
      <c r="AX40" s="335"/>
      <c r="AY40" s="335"/>
      <c r="AZ40" s="335"/>
      <c r="BA40" s="335"/>
      <c r="BB40" s="335"/>
      <c r="BC40" s="335"/>
      <c r="BD40" s="335"/>
      <c r="BE40" s="335"/>
      <c r="BF40" s="335"/>
      <c r="BG40" s="335"/>
      <c r="BH40" s="335"/>
      <c r="BI40" s="335"/>
      <c r="BJ40" s="335"/>
      <c r="BK40" s="335"/>
      <c r="BL40" s="335"/>
      <c r="BM40" s="335"/>
      <c r="BN40" s="335"/>
      <c r="BO40" s="335"/>
      <c r="BP40" s="335"/>
      <c r="BQ40" s="335"/>
      <c r="BR40" s="335"/>
      <c r="BS40" s="335"/>
      <c r="BT40" s="335"/>
      <c r="BU40" s="335"/>
      <c r="BV40" s="335"/>
      <c r="BW40" s="335"/>
      <c r="BX40" s="335"/>
      <c r="BY40" s="335"/>
      <c r="BZ40" s="335"/>
      <c r="CA40" s="335"/>
      <c r="CB40" s="336"/>
      <c r="CC40" s="336"/>
      <c r="CD40" s="336"/>
      <c r="CE40" s="336"/>
      <c r="CF40" s="336"/>
      <c r="CG40" s="337"/>
      <c r="CH40" s="73"/>
      <c r="CI40" s="73"/>
      <c r="CJ40" s="73"/>
      <c r="CK40" s="73"/>
      <c r="CL40" s="73"/>
      <c r="CM40" s="73"/>
      <c r="CN40" s="73"/>
      <c r="CO40" s="73"/>
      <c r="CP40" s="73"/>
      <c r="CQ40" s="73"/>
      <c r="CR40" s="73"/>
      <c r="CS40" s="73"/>
      <c r="CT40" s="73"/>
      <c r="CU40" s="73"/>
      <c r="CV40" s="73"/>
      <c r="CW40" s="73"/>
    </row>
    <row r="41" spans="1:127" ht="22.5" customHeight="1">
      <c r="A41" s="219">
        <f t="shared" si="9"/>
        <v>28</v>
      </c>
      <c r="B41" s="269" t="str">
        <f>ｼﾌﾄ原本!C32</f>
        <v>A.M（本部）</v>
      </c>
      <c r="C41" s="270"/>
      <c r="D41" s="296">
        <f>IF(COUNTIF($F$14:$F$30,26),VLOOKUP(26,$F$14:$CS$30,92,FALSE),0)</f>
        <v>0</v>
      </c>
      <c r="E41" s="412">
        <f>IF(COUNTIF($F$14:$F$30,26),VLOOKUP(26,$F$14:$CU$30,94,FALSE),0)</f>
        <v>0</v>
      </c>
      <c r="G41" s="320" t="s">
        <v>197</v>
      </c>
      <c r="H41" s="1169">
        <f>SUMIF(CT14:CT30,"&lt;2000",CS14:CS30)</f>
        <v>0</v>
      </c>
      <c r="I41" s="1169"/>
      <c r="J41" s="1169" t="e">
        <f>P39*ﾃﾞｰﾀ入力!A8</f>
        <v>#DIV/0!</v>
      </c>
      <c r="K41" s="1169"/>
      <c r="L41" s="1169"/>
      <c r="M41" s="1169"/>
      <c r="N41" s="1169"/>
      <c r="O41" s="1169"/>
      <c r="P41" s="1169"/>
      <c r="Q41" s="1169"/>
      <c r="R41" s="1169"/>
      <c r="S41" s="1169"/>
      <c r="T41" s="1169"/>
      <c r="U41" s="1169"/>
      <c r="X41" s="338"/>
      <c r="Y41" s="339"/>
      <c r="Z41" s="339"/>
      <c r="AA41" s="339"/>
      <c r="AB41" s="339"/>
      <c r="AC41" s="339"/>
      <c r="AD41" s="339"/>
      <c r="AE41" s="339"/>
      <c r="AF41" s="339"/>
      <c r="AG41" s="339"/>
      <c r="AH41" s="339"/>
      <c r="AI41" s="339"/>
      <c r="AJ41" s="339"/>
      <c r="AK41" s="339"/>
      <c r="AL41" s="339"/>
      <c r="AM41" s="339"/>
      <c r="AN41" s="339"/>
      <c r="AO41" s="339"/>
      <c r="AP41" s="339"/>
      <c r="AQ41" s="339"/>
      <c r="AR41" s="339"/>
      <c r="AS41" s="339"/>
      <c r="AT41" s="339"/>
      <c r="AU41" s="339"/>
      <c r="AV41" s="339"/>
      <c r="AW41" s="339"/>
      <c r="AX41" s="339"/>
      <c r="AY41" s="339"/>
      <c r="AZ41" s="339"/>
      <c r="BA41" s="339"/>
      <c r="BB41" s="339"/>
      <c r="BC41" s="339"/>
      <c r="BD41" s="339"/>
      <c r="BE41" s="339"/>
      <c r="BF41" s="339"/>
      <c r="BG41" s="339"/>
      <c r="BH41" s="339"/>
      <c r="BI41" s="339"/>
      <c r="BJ41" s="339"/>
      <c r="BK41" s="339"/>
      <c r="BL41" s="339"/>
      <c r="BM41" s="339"/>
      <c r="BN41" s="339"/>
      <c r="BO41" s="339"/>
      <c r="BP41" s="339"/>
      <c r="BQ41" s="339"/>
      <c r="BR41" s="339"/>
      <c r="BS41" s="339"/>
      <c r="BT41" s="339"/>
      <c r="BU41" s="339"/>
      <c r="BV41" s="339"/>
      <c r="BW41" s="339"/>
      <c r="BX41" s="339"/>
      <c r="BY41" s="339"/>
      <c r="BZ41" s="339"/>
      <c r="CA41" s="339"/>
      <c r="CB41" s="83"/>
      <c r="CC41" s="83"/>
      <c r="CD41" s="83"/>
      <c r="CE41" s="83"/>
      <c r="CF41" s="83"/>
      <c r="CG41" s="340"/>
      <c r="CH41" s="73"/>
      <c r="CI41" s="73"/>
      <c r="CJ41" s="73"/>
      <c r="CK41" s="73"/>
      <c r="CL41" s="172"/>
      <c r="CN41" s="64"/>
      <c r="CP41" s="69"/>
      <c r="CQ41" s="69"/>
      <c r="CS41" s="64"/>
      <c r="CT41" s="64"/>
      <c r="CV41" s="73"/>
      <c r="CW41" s="73"/>
    </row>
    <row r="42" spans="1:127" ht="22.5" customHeight="1">
      <c r="A42" s="219">
        <f t="shared" si="9"/>
        <v>29</v>
      </c>
      <c r="B42" s="269" t="str">
        <f>ｼﾌﾄ原本!C33</f>
        <v>S.I（本部</v>
      </c>
      <c r="C42" s="270"/>
      <c r="D42" s="296">
        <f>IF(COUNTIF($F$14:$F$30,27),VLOOKUP(27,$F$14:$CS$30,92,FALSE),0)</f>
        <v>0</v>
      </c>
      <c r="E42" s="412">
        <f>IF(COUNTIF($F$14:$F$30,27),VLOOKUP(27,$F$14:$CU$30,94,FALSE),0)</f>
        <v>0</v>
      </c>
      <c r="G42" s="320" t="s">
        <v>198</v>
      </c>
      <c r="H42" s="1543" t="e">
        <f>H41/H35</f>
        <v>#DIV/0!</v>
      </c>
      <c r="I42" s="1543"/>
      <c r="J42" s="1187" t="e">
        <f>J41/H35</f>
        <v>#DIV/0!</v>
      </c>
      <c r="K42" s="1187"/>
      <c r="L42" s="1187"/>
      <c r="M42" s="1187"/>
      <c r="N42" s="1187"/>
      <c r="O42" s="1187"/>
      <c r="P42" s="1187"/>
      <c r="Q42" s="1187"/>
      <c r="R42" s="1187"/>
      <c r="S42" s="1187"/>
      <c r="T42" s="1187"/>
      <c r="U42" s="1187"/>
      <c r="X42" s="341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83"/>
      <c r="BG42" s="83"/>
      <c r="BH42" s="83"/>
      <c r="BI42" s="83"/>
      <c r="BJ42" s="83"/>
      <c r="BK42" s="83"/>
      <c r="BL42" s="83"/>
      <c r="BM42" s="83"/>
      <c r="BN42" s="83"/>
      <c r="BO42" s="83"/>
      <c r="BP42" s="83"/>
      <c r="BQ42" s="83"/>
      <c r="BR42" s="83"/>
      <c r="BS42" s="83"/>
      <c r="BT42" s="83"/>
      <c r="BU42" s="83"/>
      <c r="BV42" s="83"/>
      <c r="BW42" s="83"/>
      <c r="BX42" s="83"/>
      <c r="BY42" s="83"/>
      <c r="BZ42" s="83"/>
      <c r="CA42" s="83"/>
      <c r="CB42" s="83"/>
      <c r="CC42" s="83"/>
      <c r="CD42" s="83"/>
      <c r="CE42" s="83"/>
      <c r="CF42" s="83"/>
      <c r="CG42" s="340"/>
      <c r="CL42" s="172"/>
      <c r="CN42" s="64"/>
      <c r="CP42" s="69"/>
      <c r="CQ42" s="69"/>
      <c r="CS42" s="64"/>
      <c r="CT42" s="64"/>
      <c r="CV42" s="73"/>
      <c r="CW42" s="73"/>
    </row>
    <row r="43" spans="1:127" ht="22.5" customHeight="1">
      <c r="A43" s="219">
        <f t="shared" si="9"/>
        <v>30</v>
      </c>
      <c r="B43" s="269" t="str">
        <f>ｼﾌﾄ原本!C34</f>
        <v>不足①</v>
      </c>
      <c r="C43" s="270"/>
      <c r="D43" s="296">
        <f>IF(COUNTIF($F$14:$F$30,28),VLOOKUP(28,$F$14:$CS$30,92,FALSE),0)</f>
        <v>0</v>
      </c>
      <c r="E43" s="412">
        <f>IF(COUNTIF($F$14:$F$30,28),VLOOKUP(28,$F$14:$CU$30,94,FALSE),0)</f>
        <v>0</v>
      </c>
      <c r="G43" s="342"/>
      <c r="H43" s="1143"/>
      <c r="I43" s="1143"/>
      <c r="J43" s="1143"/>
      <c r="K43" s="1143"/>
      <c r="L43" s="1143"/>
      <c r="M43" s="1143"/>
      <c r="N43" s="1143"/>
      <c r="O43" s="1143"/>
      <c r="P43" s="1143"/>
      <c r="Q43" s="1143"/>
      <c r="R43" s="1143"/>
      <c r="S43" s="1143"/>
      <c r="T43" s="1143"/>
      <c r="U43" s="1143"/>
      <c r="X43" s="341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83"/>
      <c r="BG43" s="83"/>
      <c r="BH43" s="83"/>
      <c r="BI43" s="83"/>
      <c r="BJ43" s="83"/>
      <c r="BK43" s="83"/>
      <c r="BL43" s="83"/>
      <c r="BM43" s="83"/>
      <c r="BN43" s="83"/>
      <c r="BO43" s="83"/>
      <c r="BP43" s="83"/>
      <c r="BQ43" s="83"/>
      <c r="BR43" s="83"/>
      <c r="BS43" s="83"/>
      <c r="BT43" s="83"/>
      <c r="BU43" s="83"/>
      <c r="BV43" s="83"/>
      <c r="BW43" s="83"/>
      <c r="BX43" s="83"/>
      <c r="BY43" s="83"/>
      <c r="BZ43" s="83"/>
      <c r="CA43" s="83"/>
      <c r="CB43" s="83"/>
      <c r="CC43" s="83"/>
      <c r="CD43" s="83"/>
      <c r="CE43" s="83"/>
      <c r="CF43" s="83"/>
      <c r="CG43" s="340"/>
    </row>
    <row r="44" spans="1:127" ht="22.5" customHeight="1">
      <c r="A44" s="219">
        <f t="shared" si="9"/>
        <v>31</v>
      </c>
      <c r="B44" s="269">
        <f>ｼﾌﾄ原本!C35</f>
        <v>0</v>
      </c>
      <c r="C44" s="270"/>
      <c r="D44" s="296">
        <f>IF(COUNTIF($F$14:$F$30,29),VLOOKUP(29,$F$14:$CS$30,92,FALSE),0)</f>
        <v>0</v>
      </c>
      <c r="E44" s="412">
        <f>IF(COUNTIF($F$14:$F$30,29),VLOOKUP(29,$F$14:$CU$30,94,FALSE),0)</f>
        <v>0</v>
      </c>
      <c r="G44" s="342"/>
      <c r="H44" s="343"/>
      <c r="I44" s="343"/>
      <c r="J44" s="1143"/>
      <c r="K44" s="1143"/>
      <c r="L44" s="1143"/>
      <c r="M44" s="1143"/>
      <c r="N44" s="1143"/>
      <c r="O44" s="1143"/>
      <c r="P44" s="1143"/>
      <c r="Q44" s="1143"/>
      <c r="R44" s="1143"/>
      <c r="S44" s="1143"/>
      <c r="T44" s="1143"/>
      <c r="U44" s="1143"/>
      <c r="X44" s="341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3"/>
      <c r="BP44" s="83"/>
      <c r="BQ44" s="83"/>
      <c r="BR44" s="83"/>
      <c r="BS44" s="83"/>
      <c r="BT44" s="83"/>
      <c r="BU44" s="83"/>
      <c r="BV44" s="83"/>
      <c r="BW44" s="83"/>
      <c r="BX44" s="83"/>
      <c r="BY44" s="83"/>
      <c r="BZ44" s="83"/>
      <c r="CA44" s="83"/>
      <c r="CB44" s="83"/>
      <c r="CC44" s="83"/>
      <c r="CD44" s="83"/>
      <c r="CE44" s="83"/>
      <c r="CF44" s="83"/>
      <c r="CG44" s="340"/>
    </row>
    <row r="45" spans="1:127" ht="22.5" customHeight="1" thickBot="1">
      <c r="A45" s="219">
        <f t="shared" si="9"/>
        <v>32</v>
      </c>
      <c r="B45" s="269">
        <f>ｼﾌﾄ原本!C36</f>
        <v>0</v>
      </c>
      <c r="C45" s="270"/>
      <c r="D45" s="296">
        <f>IF(COUNTIF($F$14:$F$30,30),VLOOKUP(30,$F$14:$CS$30,92,FALSE),0)</f>
        <v>0</v>
      </c>
      <c r="E45" s="412">
        <f>IF(COUNTIF($F$14:$F$30,30),VLOOKUP(30,$F$14:$CU$30,94,FALSE),0)</f>
        <v>0</v>
      </c>
      <c r="G45" s="342"/>
      <c r="H45" s="343"/>
      <c r="I45" s="343"/>
      <c r="J45" s="1143"/>
      <c r="K45" s="1143"/>
      <c r="L45" s="1143"/>
      <c r="M45" s="1143"/>
      <c r="N45" s="1143"/>
      <c r="O45" s="1143"/>
      <c r="P45" s="1143"/>
      <c r="Q45" s="1143"/>
      <c r="R45" s="1143"/>
      <c r="S45" s="1143"/>
      <c r="T45" s="1143"/>
      <c r="U45" s="1143"/>
      <c r="X45" s="344"/>
      <c r="Y45" s="345"/>
      <c r="Z45" s="345"/>
      <c r="AA45" s="345"/>
      <c r="AB45" s="345"/>
      <c r="AC45" s="345"/>
      <c r="AD45" s="345"/>
      <c r="AE45" s="345"/>
      <c r="AF45" s="345"/>
      <c r="AG45" s="345"/>
      <c r="AH45" s="345"/>
      <c r="AI45" s="345"/>
      <c r="AJ45" s="345"/>
      <c r="AK45" s="345"/>
      <c r="AL45" s="345"/>
      <c r="AM45" s="345"/>
      <c r="AN45" s="345"/>
      <c r="AO45" s="345"/>
      <c r="AP45" s="345"/>
      <c r="AQ45" s="345"/>
      <c r="AR45" s="345"/>
      <c r="AS45" s="345"/>
      <c r="AT45" s="345"/>
      <c r="AU45" s="345"/>
      <c r="AV45" s="345"/>
      <c r="AW45" s="345"/>
      <c r="AX45" s="345"/>
      <c r="AY45" s="345"/>
      <c r="AZ45" s="345"/>
      <c r="BA45" s="345"/>
      <c r="BB45" s="345"/>
      <c r="BC45" s="345"/>
      <c r="BD45" s="345"/>
      <c r="BE45" s="345"/>
      <c r="BF45" s="345"/>
      <c r="BG45" s="345"/>
      <c r="BH45" s="345"/>
      <c r="BI45" s="345"/>
      <c r="BJ45" s="345"/>
      <c r="BK45" s="345"/>
      <c r="BL45" s="345"/>
      <c r="BM45" s="345"/>
      <c r="BN45" s="345"/>
      <c r="BO45" s="345"/>
      <c r="BP45" s="345"/>
      <c r="BQ45" s="345"/>
      <c r="BR45" s="345"/>
      <c r="BS45" s="345"/>
      <c r="BT45" s="345"/>
      <c r="BU45" s="345"/>
      <c r="BV45" s="345"/>
      <c r="BW45" s="345"/>
      <c r="BX45" s="345"/>
      <c r="BY45" s="345"/>
      <c r="BZ45" s="345"/>
      <c r="CA45" s="345"/>
      <c r="CB45" s="345"/>
      <c r="CC45" s="345"/>
      <c r="CD45" s="345"/>
      <c r="CE45" s="345"/>
      <c r="CF45" s="345"/>
      <c r="CG45" s="346"/>
    </row>
    <row r="46" spans="1:127" ht="22.5" customHeight="1" thickBot="1">
      <c r="A46" s="219">
        <f t="shared" si="9"/>
        <v>33</v>
      </c>
      <c r="B46" s="445">
        <f>ｼﾌﾄ原本!C37</f>
        <v>0</v>
      </c>
      <c r="C46" s="270"/>
      <c r="D46" s="296">
        <f>IF(COUNTIF($F$14:$F$30,31),VLOOKUP(31,$F$14:$CS$30,92,FALSE),0)</f>
        <v>0</v>
      </c>
      <c r="E46" s="412">
        <f>IF(COUNTIF($F$14:$F$30,31),VLOOKUP(31,$F$14:$CU$30,94,FALSE),0)</f>
        <v>0</v>
      </c>
      <c r="G46" s="342"/>
      <c r="H46" s="343"/>
      <c r="I46" s="343"/>
      <c r="J46" s="1143"/>
      <c r="K46" s="1143"/>
      <c r="L46" s="1143"/>
      <c r="M46" s="1143"/>
      <c r="N46" s="1143"/>
      <c r="O46" s="1143"/>
      <c r="P46" s="1143"/>
      <c r="Q46" s="1143"/>
      <c r="R46" s="1143"/>
      <c r="S46" s="1143"/>
      <c r="T46" s="1143"/>
      <c r="U46" s="1143"/>
      <c r="X46" s="1147"/>
      <c r="Y46" s="1147"/>
      <c r="Z46" s="1147"/>
      <c r="CC46" s="347"/>
      <c r="CD46" s="347"/>
    </row>
    <row r="47" spans="1:127" ht="20.25" customHeight="1">
      <c r="G47" s="320" t="s">
        <v>199</v>
      </c>
      <c r="H47" s="1169" t="e">
        <f>H41/I39</f>
        <v>#DIV/0!</v>
      </c>
      <c r="I47" s="1169"/>
      <c r="J47" s="1169">
        <f>ﾃﾞｰﾀ入力!A8</f>
        <v>1260</v>
      </c>
      <c r="K47" s="1169"/>
      <c r="L47" s="1169"/>
      <c r="M47" s="1169"/>
      <c r="N47" s="1169"/>
      <c r="O47" s="1169"/>
      <c r="P47" s="1169"/>
      <c r="Q47" s="1169"/>
      <c r="R47" s="1169"/>
      <c r="S47" s="1169"/>
      <c r="T47" s="1169"/>
      <c r="U47" s="1169"/>
      <c r="X47" s="1198"/>
      <c r="Y47" s="1198"/>
      <c r="Z47" s="1198"/>
      <c r="CC47" s="347"/>
      <c r="CD47" s="347"/>
      <c r="DM47" s="64"/>
      <c r="DN47" s="221"/>
      <c r="DO47" s="64"/>
      <c r="DP47" s="64"/>
      <c r="DQ47" s="64"/>
      <c r="DR47" s="69"/>
      <c r="DS47" s="69"/>
      <c r="DT47" s="69"/>
      <c r="DU47" s="64"/>
      <c r="DV47" s="64"/>
      <c r="DW47" s="64"/>
    </row>
    <row r="48" spans="1:127" ht="20.25" customHeight="1">
      <c r="G48" s="320" t="s">
        <v>82</v>
      </c>
      <c r="H48" s="1169">
        <f>CU31</f>
        <v>0</v>
      </c>
      <c r="I48" s="1169"/>
      <c r="J48" s="1199"/>
      <c r="K48" s="1199"/>
      <c r="L48" s="1199"/>
      <c r="M48" s="1199"/>
      <c r="N48" s="1199"/>
      <c r="O48" s="1199"/>
      <c r="P48" s="1199"/>
      <c r="Q48" s="1199"/>
      <c r="R48" s="1199"/>
      <c r="S48" s="1199"/>
      <c r="T48" s="1199"/>
      <c r="U48" s="1199"/>
      <c r="X48" s="1147"/>
      <c r="Y48" s="1147"/>
      <c r="Z48" s="1147"/>
    </row>
    <row r="49" spans="9:23" ht="20.25" customHeight="1">
      <c r="J49" s="348"/>
      <c r="K49" s="349"/>
    </row>
    <row r="50" spans="9:23" ht="20.25" customHeight="1">
      <c r="I50" s="64"/>
      <c r="V50" s="350"/>
      <c r="W50" s="350"/>
    </row>
    <row r="51" spans="9:23" ht="20.25" customHeight="1">
      <c r="I51" s="64"/>
      <c r="J51" s="64"/>
      <c r="K51" s="64"/>
      <c r="L51" s="64"/>
      <c r="M51" s="64"/>
      <c r="N51" s="64"/>
      <c r="O51" s="64"/>
      <c r="P51" s="64"/>
      <c r="Q51" s="64"/>
    </row>
    <row r="52" spans="9:23" ht="20.25" customHeight="1">
      <c r="J52" s="64"/>
      <c r="K52" s="64"/>
      <c r="L52" s="64"/>
      <c r="M52" s="64"/>
      <c r="N52" s="64"/>
      <c r="O52" s="64"/>
      <c r="P52" s="64"/>
      <c r="Q52" s="64"/>
    </row>
    <row r="53" spans="9:23" ht="20.25" customHeight="1">
      <c r="J53" s="64"/>
      <c r="K53" s="64"/>
      <c r="L53" s="64"/>
      <c r="M53" s="64"/>
      <c r="N53" s="64"/>
      <c r="O53" s="64"/>
      <c r="P53" s="64"/>
      <c r="Q53" s="64"/>
    </row>
    <row r="55" spans="9:23" ht="20.25" customHeight="1">
      <c r="J55" s="1147"/>
      <c r="K55" s="1147"/>
      <c r="L55" s="1147"/>
      <c r="M55" s="1147"/>
      <c r="N55" s="1147"/>
      <c r="O55" s="1147"/>
      <c r="P55" s="1147"/>
      <c r="Q55" s="350"/>
      <c r="R55" s="350"/>
      <c r="S55" s="350"/>
      <c r="T55" s="350"/>
      <c r="U55" s="350"/>
    </row>
    <row r="56" spans="9:23" ht="20.25" customHeight="1">
      <c r="J56" s="1147"/>
      <c r="K56" s="1147"/>
      <c r="L56" s="1147"/>
      <c r="M56" s="1147"/>
      <c r="N56" s="1147"/>
      <c r="O56" s="1147"/>
      <c r="P56" s="1147"/>
      <c r="Q56" s="64"/>
    </row>
  </sheetData>
  <sheetProtection formatCells="0"/>
  <mergeCells count="346">
    <mergeCell ref="BF10:BI10"/>
    <mergeCell ref="BJ9:BM9"/>
    <mergeCell ref="BB11:BE11"/>
    <mergeCell ref="BF11:BI11"/>
    <mergeCell ref="CH10:CK10"/>
    <mergeCell ref="AX11:BA11"/>
    <mergeCell ref="AH31:AK31"/>
    <mergeCell ref="Z32:AC32"/>
    <mergeCell ref="Z33:AC33"/>
    <mergeCell ref="AD33:AG33"/>
    <mergeCell ref="AT31:AW31"/>
    <mergeCell ref="BB32:BE32"/>
    <mergeCell ref="AX32:BA32"/>
    <mergeCell ref="AP31:AS31"/>
    <mergeCell ref="BF6:BI6"/>
    <mergeCell ref="BT35:CE35"/>
    <mergeCell ref="BT36:CE36"/>
    <mergeCell ref="BT37:CE37"/>
    <mergeCell ref="BT38:CE38"/>
    <mergeCell ref="CN13:CO13"/>
    <mergeCell ref="CL13:CM13"/>
    <mergeCell ref="CL28:CM28"/>
    <mergeCell ref="CN18:CO18"/>
    <mergeCell ref="CN19:CO19"/>
    <mergeCell ref="CN17:CO17"/>
    <mergeCell ref="CN22:CO22"/>
    <mergeCell ref="CL18:CM18"/>
    <mergeCell ref="CL19:CM19"/>
    <mergeCell ref="CL23:CM23"/>
    <mergeCell ref="CL26:CM26"/>
    <mergeCell ref="CN28:CO28"/>
    <mergeCell ref="CL24:CM24"/>
    <mergeCell ref="CL25:CM25"/>
    <mergeCell ref="CL17:CM17"/>
    <mergeCell ref="CN21:CO21"/>
    <mergeCell ref="CL14:CM14"/>
    <mergeCell ref="CL15:CM15"/>
    <mergeCell ref="CL16:CM16"/>
    <mergeCell ref="CL6:CM6"/>
    <mergeCell ref="BZ9:CC9"/>
    <mergeCell ref="BR9:BU9"/>
    <mergeCell ref="BZ32:CC32"/>
    <mergeCell ref="BV10:BY10"/>
    <mergeCell ref="BV32:BY32"/>
    <mergeCell ref="BR31:BU31"/>
    <mergeCell ref="BN8:BQ8"/>
    <mergeCell ref="BJ8:BM8"/>
    <mergeCell ref="BN6:BQ6"/>
    <mergeCell ref="CL21:CM21"/>
    <mergeCell ref="CH11:CK11"/>
    <mergeCell ref="CL11:CM11"/>
    <mergeCell ref="BJ11:BM11"/>
    <mergeCell ref="BN11:BQ11"/>
    <mergeCell ref="BR11:BU11"/>
    <mergeCell ref="BN9:BQ9"/>
    <mergeCell ref="BZ10:CC10"/>
    <mergeCell ref="BV11:BY11"/>
    <mergeCell ref="BN10:BQ10"/>
    <mergeCell ref="BV9:BY9"/>
    <mergeCell ref="I1:S1"/>
    <mergeCell ref="T1:W1"/>
    <mergeCell ref="V7:Y7"/>
    <mergeCell ref="Z6:AC6"/>
    <mergeCell ref="N5:Q5"/>
    <mergeCell ref="R3:U3"/>
    <mergeCell ref="AA1:AG1"/>
    <mergeCell ref="AD3:AG3"/>
    <mergeCell ref="AD5:AG5"/>
    <mergeCell ref="J7:M7"/>
    <mergeCell ref="Z5:AC5"/>
    <mergeCell ref="V3:Y3"/>
    <mergeCell ref="Z3:AC3"/>
    <mergeCell ref="R4:U4"/>
    <mergeCell ref="V4:Y4"/>
    <mergeCell ref="AD7:AG7"/>
    <mergeCell ref="J3:M3"/>
    <mergeCell ref="N3:Q3"/>
    <mergeCell ref="J4:M4"/>
    <mergeCell ref="N4:Q4"/>
    <mergeCell ref="AH6:AK6"/>
    <mergeCell ref="AL6:AO6"/>
    <mergeCell ref="AP6:AS6"/>
    <mergeCell ref="AT6:AW6"/>
    <mergeCell ref="AH5:AK5"/>
    <mergeCell ref="J11:M11"/>
    <mergeCell ref="AH11:AK11"/>
    <mergeCell ref="AL11:AO11"/>
    <mergeCell ref="AT11:AW11"/>
    <mergeCell ref="AP10:AS10"/>
    <mergeCell ref="AL10:AO10"/>
    <mergeCell ref="V5:Y5"/>
    <mergeCell ref="J5:M5"/>
    <mergeCell ref="J6:M6"/>
    <mergeCell ref="AD6:AG6"/>
    <mergeCell ref="J10:M10"/>
    <mergeCell ref="G9:H9"/>
    <mergeCell ref="N9:Q9"/>
    <mergeCell ref="N8:Q8"/>
    <mergeCell ref="AD9:AG9"/>
    <mergeCell ref="V8:Y8"/>
    <mergeCell ref="R9:U9"/>
    <mergeCell ref="G5:H6"/>
    <mergeCell ref="G3:H4"/>
    <mergeCell ref="AD8:AG8"/>
    <mergeCell ref="Z8:AC8"/>
    <mergeCell ref="J8:M8"/>
    <mergeCell ref="R8:U8"/>
    <mergeCell ref="Z9:AC9"/>
    <mergeCell ref="AL1:AO1"/>
    <mergeCell ref="Z4:AC4"/>
    <mergeCell ref="CL10:CM10"/>
    <mergeCell ref="CD8:CG8"/>
    <mergeCell ref="BJ10:BM10"/>
    <mergeCell ref="BF5:BI5"/>
    <mergeCell ref="BJ5:BM5"/>
    <mergeCell ref="BN5:BQ5"/>
    <mergeCell ref="AX9:BA9"/>
    <mergeCell ref="AL9:AO9"/>
    <mergeCell ref="AH9:AK9"/>
    <mergeCell ref="AP7:AS7"/>
    <mergeCell ref="AT7:AW7"/>
    <mergeCell ref="AL7:AO7"/>
    <mergeCell ref="AH7:AK7"/>
    <mergeCell ref="AH1:AK1"/>
    <mergeCell ref="AT3:AW3"/>
    <mergeCell ref="AH3:AK3"/>
    <mergeCell ref="CD7:CG7"/>
    <mergeCell ref="AP4:AS4"/>
    <mergeCell ref="AL3:AO3"/>
    <mergeCell ref="AP1:AS1"/>
    <mergeCell ref="AT4:AW4"/>
    <mergeCell ref="AD4:AG4"/>
    <mergeCell ref="BB3:BE3"/>
    <mergeCell ref="BF3:BI3"/>
    <mergeCell ref="BB4:BE4"/>
    <mergeCell ref="BJ3:BM3"/>
    <mergeCell ref="BR4:BU4"/>
    <mergeCell ref="AX3:BA3"/>
    <mergeCell ref="AX4:BA4"/>
    <mergeCell ref="AP3:AS3"/>
    <mergeCell ref="BZ4:CC4"/>
    <mergeCell ref="CL5:CM5"/>
    <mergeCell ref="CH5:CK5"/>
    <mergeCell ref="CL2:CM2"/>
    <mergeCell ref="CL3:CM3"/>
    <mergeCell ref="BZ3:CC3"/>
    <mergeCell ref="BN3:BQ3"/>
    <mergeCell ref="BR3:BU3"/>
    <mergeCell ref="CD3:CG3"/>
    <mergeCell ref="CH3:CK3"/>
    <mergeCell ref="BV3:BY3"/>
    <mergeCell ref="CH4:CK4"/>
    <mergeCell ref="BV4:BY4"/>
    <mergeCell ref="BN4:BQ4"/>
    <mergeCell ref="CL4:CM4"/>
    <mergeCell ref="CD4:CG4"/>
    <mergeCell ref="H47:I47"/>
    <mergeCell ref="BV7:BY7"/>
    <mergeCell ref="BZ5:CC5"/>
    <mergeCell ref="BR7:BU7"/>
    <mergeCell ref="CH6:CK6"/>
    <mergeCell ref="CH7:CK7"/>
    <mergeCell ref="AX8:BA8"/>
    <mergeCell ref="BB6:BE6"/>
    <mergeCell ref="BV5:BY5"/>
    <mergeCell ref="BR6:BU6"/>
    <mergeCell ref="BV6:BY6"/>
    <mergeCell ref="AL5:AO5"/>
    <mergeCell ref="AP5:AS5"/>
    <mergeCell ref="AT5:AW5"/>
    <mergeCell ref="AX5:BA5"/>
    <mergeCell ref="BB5:BE5"/>
    <mergeCell ref="BR5:BU5"/>
    <mergeCell ref="CH8:CK8"/>
    <mergeCell ref="G10:H10"/>
    <mergeCell ref="R6:U6"/>
    <mergeCell ref="G7:H7"/>
    <mergeCell ref="N6:Q6"/>
    <mergeCell ref="R7:U7"/>
    <mergeCell ref="G8:H8"/>
    <mergeCell ref="J56:P56"/>
    <mergeCell ref="X48:Z48"/>
    <mergeCell ref="J55:P55"/>
    <mergeCell ref="X47:Z47"/>
    <mergeCell ref="J48:U48"/>
    <mergeCell ref="J47:U47"/>
    <mergeCell ref="V31:Y31"/>
    <mergeCell ref="AH4:AK4"/>
    <mergeCell ref="AL4:AO4"/>
    <mergeCell ref="N10:Q10"/>
    <mergeCell ref="R10:U10"/>
    <mergeCell ref="AD32:AG32"/>
    <mergeCell ref="J32:M32"/>
    <mergeCell ref="N31:Q31"/>
    <mergeCell ref="N11:Q11"/>
    <mergeCell ref="R11:U11"/>
    <mergeCell ref="AD11:AG11"/>
    <mergeCell ref="Z11:AC11"/>
    <mergeCell ref="AL32:AO32"/>
    <mergeCell ref="V9:Y9"/>
    <mergeCell ref="V6:Y6"/>
    <mergeCell ref="Z7:AC7"/>
    <mergeCell ref="N7:Q7"/>
    <mergeCell ref="R5:U5"/>
    <mergeCell ref="H42:I42"/>
    <mergeCell ref="J42:U42"/>
    <mergeCell ref="J41:U41"/>
    <mergeCell ref="Z31:AC31"/>
    <mergeCell ref="H43:I43"/>
    <mergeCell ref="J43:U43"/>
    <mergeCell ref="H38:I38"/>
    <mergeCell ref="J37:U37"/>
    <mergeCell ref="J40:U40"/>
    <mergeCell ref="R31:U31"/>
    <mergeCell ref="H32:I32"/>
    <mergeCell ref="J31:M31"/>
    <mergeCell ref="X39:AW39"/>
    <mergeCell ref="X38:AW38"/>
    <mergeCell ref="X34:BE34"/>
    <mergeCell ref="AH32:AK32"/>
    <mergeCell ref="AP32:AS32"/>
    <mergeCell ref="H41:I41"/>
    <mergeCell ref="J38:U38"/>
    <mergeCell ref="AD31:AG31"/>
    <mergeCell ref="H34:I34"/>
    <mergeCell ref="J34:U34"/>
    <mergeCell ref="X40:AC40"/>
    <mergeCell ref="N32:Q32"/>
    <mergeCell ref="H37:I37"/>
    <mergeCell ref="J39:O39"/>
    <mergeCell ref="H35:U35"/>
    <mergeCell ref="BJ32:BM32"/>
    <mergeCell ref="BF32:BI32"/>
    <mergeCell ref="BN32:BQ32"/>
    <mergeCell ref="AT32:AW32"/>
    <mergeCell ref="BF31:BI31"/>
    <mergeCell ref="BN31:BQ31"/>
    <mergeCell ref="AX31:BA31"/>
    <mergeCell ref="BF39:BQ39"/>
    <mergeCell ref="AX39:BC39"/>
    <mergeCell ref="X35:AW35"/>
    <mergeCell ref="X36:AW36"/>
    <mergeCell ref="X37:AW37"/>
    <mergeCell ref="AX38:BC38"/>
    <mergeCell ref="AX36:BC36"/>
    <mergeCell ref="AX37:BC37"/>
    <mergeCell ref="AX35:BC35"/>
    <mergeCell ref="BF35:BQ35"/>
    <mergeCell ref="BF37:BQ37"/>
    <mergeCell ref="BF38:BQ38"/>
    <mergeCell ref="BT39:CE39"/>
    <mergeCell ref="BF36:BQ36"/>
    <mergeCell ref="H12:I12"/>
    <mergeCell ref="BN7:BQ7"/>
    <mergeCell ref="BB10:BE10"/>
    <mergeCell ref="BZ7:CC7"/>
    <mergeCell ref="BZ8:CC8"/>
    <mergeCell ref="AX10:BA10"/>
    <mergeCell ref="AP8:AS8"/>
    <mergeCell ref="AT8:AW8"/>
    <mergeCell ref="BR8:BU8"/>
    <mergeCell ref="J9:M9"/>
    <mergeCell ref="G11:H11"/>
    <mergeCell ref="AP11:AS11"/>
    <mergeCell ref="AP9:AS9"/>
    <mergeCell ref="AT9:AW9"/>
    <mergeCell ref="AH8:AK8"/>
    <mergeCell ref="AT10:AW10"/>
    <mergeCell ref="AH10:AK10"/>
    <mergeCell ref="AL8:AO8"/>
    <mergeCell ref="AD10:AG10"/>
    <mergeCell ref="V10:Y10"/>
    <mergeCell ref="Z10:AC10"/>
    <mergeCell ref="V11:Y11"/>
    <mergeCell ref="BB8:BE8"/>
    <mergeCell ref="CN29:CO29"/>
    <mergeCell ref="BJ31:BM31"/>
    <mergeCell ref="CL31:CM31"/>
    <mergeCell ref="CN26:CO26"/>
    <mergeCell ref="CH31:CK31"/>
    <mergeCell ref="BV31:BY31"/>
    <mergeCell ref="BZ31:CC31"/>
    <mergeCell ref="CL29:CM29"/>
    <mergeCell ref="CD31:CG31"/>
    <mergeCell ref="CL20:CM20"/>
    <mergeCell ref="CD11:CG11"/>
    <mergeCell ref="BZ11:CC11"/>
    <mergeCell ref="BR10:BU10"/>
    <mergeCell ref="CD10:CG10"/>
    <mergeCell ref="BV8:BY8"/>
    <mergeCell ref="BF8:BI8"/>
    <mergeCell ref="CN15:CO15"/>
    <mergeCell ref="CN24:CO24"/>
    <mergeCell ref="CN20:CO20"/>
    <mergeCell ref="CN25:CO25"/>
    <mergeCell ref="CN11:CO11"/>
    <mergeCell ref="BB9:BE9"/>
    <mergeCell ref="BF9:BI9"/>
    <mergeCell ref="H48:I48"/>
    <mergeCell ref="CN27:CO27"/>
    <mergeCell ref="CN30:CO30"/>
    <mergeCell ref="CL30:CM30"/>
    <mergeCell ref="CL27:CM27"/>
    <mergeCell ref="CN31:CO31"/>
    <mergeCell ref="AL31:AO31"/>
    <mergeCell ref="J44:U44"/>
    <mergeCell ref="J45:U45"/>
    <mergeCell ref="BB31:BE31"/>
    <mergeCell ref="CH32:CK32"/>
    <mergeCell ref="CD32:CG32"/>
    <mergeCell ref="BR32:BU32"/>
    <mergeCell ref="J46:U46"/>
    <mergeCell ref="P39:U39"/>
    <mergeCell ref="X46:Z46"/>
    <mergeCell ref="J33:M33"/>
    <mergeCell ref="N33:Q33"/>
    <mergeCell ref="R32:U32"/>
    <mergeCell ref="V32:Y32"/>
    <mergeCell ref="H40:I40"/>
    <mergeCell ref="BF34:BS34"/>
    <mergeCell ref="BT34:CG34"/>
    <mergeCell ref="H36:U36"/>
    <mergeCell ref="AX1:BA1"/>
    <mergeCell ref="BB1:BI1"/>
    <mergeCell ref="CN14:CO14"/>
    <mergeCell ref="CN16:CO16"/>
    <mergeCell ref="CN23:CO23"/>
    <mergeCell ref="BY1:CC1"/>
    <mergeCell ref="BR1:BX1"/>
    <mergeCell ref="BF4:BI4"/>
    <mergeCell ref="BJ4:BM4"/>
    <mergeCell ref="CL22:CM22"/>
    <mergeCell ref="BJ7:BM7"/>
    <mergeCell ref="BJ6:BM6"/>
    <mergeCell ref="AX7:BA7"/>
    <mergeCell ref="BB7:BE7"/>
    <mergeCell ref="BF7:BI7"/>
    <mergeCell ref="AX6:BA6"/>
    <mergeCell ref="CD9:CG9"/>
    <mergeCell ref="BZ6:CC6"/>
    <mergeCell ref="CD6:CG6"/>
    <mergeCell ref="CL7:CM7"/>
    <mergeCell ref="CL9:CM9"/>
    <mergeCell ref="CH9:CK9"/>
    <mergeCell ref="CL8:CM8"/>
    <mergeCell ref="CD5:CG5"/>
  </mergeCells>
  <phoneticPr fontId="41"/>
  <conditionalFormatting sqref="J31:AK31">
    <cfRule type="cellIs" dxfId="18" priority="2" stopIfTrue="1" operator="greaterThan">
      <formula>J$11</formula>
    </cfRule>
  </conditionalFormatting>
  <conditionalFormatting sqref="J32:CK32">
    <cfRule type="cellIs" dxfId="17" priority="4" stopIfTrue="1" operator="lessThan">
      <formula>0</formula>
    </cfRule>
  </conditionalFormatting>
  <conditionalFormatting sqref="AL31:AO31">
    <cfRule type="cellIs" dxfId="16" priority="5" stopIfTrue="1" operator="greaterThan">
      <formula>$AL$11</formula>
    </cfRule>
  </conditionalFormatting>
  <conditionalFormatting sqref="AP31:AS31">
    <cfRule type="cellIs" dxfId="15" priority="6" stopIfTrue="1" operator="greaterThan">
      <formula>$AP$11</formula>
    </cfRule>
  </conditionalFormatting>
  <conditionalFormatting sqref="AT31:AW31">
    <cfRule type="cellIs" dxfId="14" priority="7" stopIfTrue="1" operator="greaterThan">
      <formula>$AT$11</formula>
    </cfRule>
  </conditionalFormatting>
  <conditionalFormatting sqref="AX1:BA1">
    <cfRule type="expression" dxfId="13" priority="1" stopIfTrue="1">
      <formula>"WEEKDAY($AX$1)=1"</formula>
    </cfRule>
  </conditionalFormatting>
  <conditionalFormatting sqref="AX31:BA31">
    <cfRule type="cellIs" dxfId="12" priority="8" stopIfTrue="1" operator="greaterThan">
      <formula>$AX$11</formula>
    </cfRule>
  </conditionalFormatting>
  <conditionalFormatting sqref="BB31:BE31">
    <cfRule type="cellIs" dxfId="11" priority="9" stopIfTrue="1" operator="greaterThan">
      <formula>$BB$11</formula>
    </cfRule>
  </conditionalFormatting>
  <conditionalFormatting sqref="BF31:BI31">
    <cfRule type="cellIs" dxfId="10" priority="10" stopIfTrue="1" operator="greaterThan">
      <formula>$BF$11</formula>
    </cfRule>
  </conditionalFormatting>
  <conditionalFormatting sqref="BJ31:BM31">
    <cfRule type="cellIs" dxfId="9" priority="11" stopIfTrue="1" operator="greaterThan">
      <formula>$BJ$11</formula>
    </cfRule>
  </conditionalFormatting>
  <conditionalFormatting sqref="BN31:BQ31">
    <cfRule type="cellIs" dxfId="8" priority="12" stopIfTrue="1" operator="greaterThan">
      <formula>$BN$11</formula>
    </cfRule>
  </conditionalFormatting>
  <conditionalFormatting sqref="BR31:BU31">
    <cfRule type="cellIs" dxfId="7" priority="13" stopIfTrue="1" operator="greaterThan">
      <formula>$BR$11</formula>
    </cfRule>
  </conditionalFormatting>
  <conditionalFormatting sqref="BV31:BY31">
    <cfRule type="cellIs" dxfId="6" priority="14" stopIfTrue="1" operator="greaterThan">
      <formula>$BV$11</formula>
    </cfRule>
  </conditionalFormatting>
  <conditionalFormatting sqref="BZ31:CC31">
    <cfRule type="cellIs" dxfId="5" priority="15" stopIfTrue="1" operator="greaterThan">
      <formula>$BZ$11</formula>
    </cfRule>
  </conditionalFormatting>
  <conditionalFormatting sqref="CD31:CG31">
    <cfRule type="cellIs" dxfId="4" priority="16" stopIfTrue="1" operator="greaterThan">
      <formula>$CD$11</formula>
    </cfRule>
  </conditionalFormatting>
  <conditionalFormatting sqref="CH31:CK31">
    <cfRule type="cellIs" dxfId="3" priority="3" stopIfTrue="1" operator="greaterThan">
      <formula>$CH$11</formula>
    </cfRule>
  </conditionalFormatting>
  <printOptions horizontalCentered="1"/>
  <pageMargins left="0.19652777777777777" right="0.19652777777777777" top="0.19652777777777777" bottom="0.19652777777777777" header="0.51180555555555562" footer="0.33958333333333335"/>
  <pageSetup paperSize="9" scale="59" orientation="landscape" useFirstPageNumber="1" errors="NA" r:id="rId1"/>
  <headerFooter alignWithMargins="0"/>
  <ignoredErrors>
    <ignoredError sqref="J14:CK30" unlockedFormula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I40"/>
  <sheetViews>
    <sheetView zoomScale="66" zoomScaleNormal="66" workbookViewId="0"/>
  </sheetViews>
  <sheetFormatPr baseColWidth="10" defaultColWidth="9" defaultRowHeight="14"/>
  <cols>
    <col min="1" max="2" width="4.5" style="64" customWidth="1"/>
    <col min="3" max="3" width="15.6640625" style="208" customWidth="1"/>
    <col min="4" max="4" width="15.6640625" style="64" hidden="1" customWidth="1"/>
    <col min="5" max="35" width="8.83203125" style="64" customWidth="1"/>
    <col min="36" max="16384" width="9" style="64"/>
  </cols>
  <sheetData>
    <row r="1" spans="1:35" s="209" customFormat="1" ht="22.5" customHeight="1">
      <c r="C1" s="1580" t="s">
        <v>138</v>
      </c>
      <c r="D1" s="1580"/>
      <c r="E1" s="210" t="str">
        <f>ﾃﾞｰﾀ入力!B4</f>
        <v>新宿三丁目</v>
      </c>
      <c r="F1" s="210" t="s">
        <v>139</v>
      </c>
      <c r="G1" s="211"/>
      <c r="H1" s="212">
        <f>ﾃﾞｰﾀ入力!B3</f>
        <v>2026</v>
      </c>
      <c r="I1" s="213">
        <f>ﾃﾞｰﾀ入力!B5</f>
        <v>4</v>
      </c>
      <c r="J1" s="68" t="s">
        <v>140</v>
      </c>
      <c r="M1" s="214"/>
      <c r="O1" s="215"/>
      <c r="P1" s="215"/>
      <c r="S1" s="215"/>
      <c r="T1" s="68" t="str">
        <f>E1</f>
        <v>新宿三丁目</v>
      </c>
      <c r="U1" s="210"/>
      <c r="V1" s="209" t="s">
        <v>139</v>
      </c>
      <c r="X1" s="216">
        <f>ﾃﾞｰﾀ入力!B5</f>
        <v>4</v>
      </c>
      <c r="Y1" s="209" t="s">
        <v>141</v>
      </c>
      <c r="AE1" s="215"/>
      <c r="AF1" s="215"/>
      <c r="AI1" s="215"/>
    </row>
    <row r="2" spans="1:35" ht="13.5" customHeight="1" thickBot="1">
      <c r="D2" s="217"/>
    </row>
    <row r="3" spans="1:35" ht="16.5" customHeight="1">
      <c r="A3" s="1421" t="s">
        <v>142</v>
      </c>
      <c r="B3" s="464"/>
      <c r="C3" s="1581"/>
      <c r="D3" s="1583" t="s">
        <v>143</v>
      </c>
      <c r="E3" s="447">
        <v>1</v>
      </c>
      <c r="F3" s="447">
        <f t="shared" ref="F3:AF3" si="0">E3+1</f>
        <v>2</v>
      </c>
      <c r="G3" s="447">
        <f t="shared" si="0"/>
        <v>3</v>
      </c>
      <c r="H3" s="447">
        <f t="shared" si="0"/>
        <v>4</v>
      </c>
      <c r="I3" s="447">
        <f t="shared" si="0"/>
        <v>5</v>
      </c>
      <c r="J3" s="447">
        <f t="shared" si="0"/>
        <v>6</v>
      </c>
      <c r="K3" s="447">
        <f t="shared" si="0"/>
        <v>7</v>
      </c>
      <c r="L3" s="447">
        <f t="shared" si="0"/>
        <v>8</v>
      </c>
      <c r="M3" s="447">
        <f t="shared" si="0"/>
        <v>9</v>
      </c>
      <c r="N3" s="447">
        <f t="shared" si="0"/>
        <v>10</v>
      </c>
      <c r="O3" s="447">
        <f>N3+1</f>
        <v>11</v>
      </c>
      <c r="P3" s="447">
        <f t="shared" si="0"/>
        <v>12</v>
      </c>
      <c r="Q3" s="447">
        <f t="shared" si="0"/>
        <v>13</v>
      </c>
      <c r="R3" s="447">
        <f t="shared" si="0"/>
        <v>14</v>
      </c>
      <c r="S3" s="448">
        <f t="shared" si="0"/>
        <v>15</v>
      </c>
      <c r="T3" s="446">
        <f t="shared" si="0"/>
        <v>16</v>
      </c>
      <c r="U3" s="447">
        <f t="shared" si="0"/>
        <v>17</v>
      </c>
      <c r="V3" s="447">
        <f t="shared" si="0"/>
        <v>18</v>
      </c>
      <c r="W3" s="447">
        <f t="shared" si="0"/>
        <v>19</v>
      </c>
      <c r="X3" s="447">
        <f t="shared" si="0"/>
        <v>20</v>
      </c>
      <c r="Y3" s="447">
        <f t="shared" si="0"/>
        <v>21</v>
      </c>
      <c r="Z3" s="447">
        <f t="shared" si="0"/>
        <v>22</v>
      </c>
      <c r="AA3" s="447">
        <f t="shared" si="0"/>
        <v>23</v>
      </c>
      <c r="AB3" s="447">
        <f t="shared" si="0"/>
        <v>24</v>
      </c>
      <c r="AC3" s="447">
        <f t="shared" si="0"/>
        <v>25</v>
      </c>
      <c r="AD3" s="447">
        <f t="shared" si="0"/>
        <v>26</v>
      </c>
      <c r="AE3" s="447">
        <f t="shared" si="0"/>
        <v>27</v>
      </c>
      <c r="AF3" s="447">
        <f t="shared" si="0"/>
        <v>28</v>
      </c>
      <c r="AG3" s="447">
        <f>IF(MONTH(AF3+1)=MONTH(ﾃﾞｰﾀ入力!B5),AF3+1,"")</f>
        <v>29</v>
      </c>
      <c r="AH3" s="447">
        <f>IF(MONTH(AF3+2)=MONTH(ﾃﾞｰﾀ入力!B5),AF3+2,"")</f>
        <v>30</v>
      </c>
      <c r="AI3" s="448">
        <f>IF(MONTH(AF3+3)=MONTH(ﾃﾞｰﾀ入力!B5),AF3+3,"")</f>
        <v>31</v>
      </c>
    </row>
    <row r="4" spans="1:35" ht="16.5" customHeight="1">
      <c r="A4" s="1422"/>
      <c r="B4" s="465"/>
      <c r="C4" s="1582"/>
      <c r="D4" s="1584"/>
      <c r="E4" s="218">
        <f t="shared" ref="E4:AI4" si="1">DATE($H$1,$I$1,E3)</f>
        <v>46113</v>
      </c>
      <c r="F4" s="218">
        <f t="shared" si="1"/>
        <v>46114</v>
      </c>
      <c r="G4" s="218">
        <f t="shared" si="1"/>
        <v>46115</v>
      </c>
      <c r="H4" s="218">
        <f t="shared" si="1"/>
        <v>46116</v>
      </c>
      <c r="I4" s="218">
        <f t="shared" si="1"/>
        <v>46117</v>
      </c>
      <c r="J4" s="218">
        <f t="shared" si="1"/>
        <v>46118</v>
      </c>
      <c r="K4" s="218">
        <f t="shared" si="1"/>
        <v>46119</v>
      </c>
      <c r="L4" s="218">
        <f t="shared" si="1"/>
        <v>46120</v>
      </c>
      <c r="M4" s="218">
        <f t="shared" si="1"/>
        <v>46121</v>
      </c>
      <c r="N4" s="218">
        <f t="shared" si="1"/>
        <v>46122</v>
      </c>
      <c r="O4" s="218">
        <f t="shared" si="1"/>
        <v>46123</v>
      </c>
      <c r="P4" s="218">
        <f t="shared" si="1"/>
        <v>46124</v>
      </c>
      <c r="Q4" s="218">
        <f t="shared" si="1"/>
        <v>46125</v>
      </c>
      <c r="R4" s="218">
        <f t="shared" si="1"/>
        <v>46126</v>
      </c>
      <c r="S4" s="450">
        <f t="shared" si="1"/>
        <v>46127</v>
      </c>
      <c r="T4" s="449">
        <f t="shared" si="1"/>
        <v>46128</v>
      </c>
      <c r="U4" s="218">
        <f t="shared" si="1"/>
        <v>46129</v>
      </c>
      <c r="V4" s="218">
        <f t="shared" si="1"/>
        <v>46130</v>
      </c>
      <c r="W4" s="218">
        <f t="shared" si="1"/>
        <v>46131</v>
      </c>
      <c r="X4" s="218">
        <f t="shared" si="1"/>
        <v>46132</v>
      </c>
      <c r="Y4" s="218">
        <f t="shared" si="1"/>
        <v>46133</v>
      </c>
      <c r="Z4" s="218">
        <f t="shared" si="1"/>
        <v>46134</v>
      </c>
      <c r="AA4" s="218">
        <f t="shared" si="1"/>
        <v>46135</v>
      </c>
      <c r="AB4" s="218">
        <f t="shared" si="1"/>
        <v>46136</v>
      </c>
      <c r="AC4" s="218">
        <f t="shared" si="1"/>
        <v>46137</v>
      </c>
      <c r="AD4" s="218">
        <f t="shared" si="1"/>
        <v>46138</v>
      </c>
      <c r="AE4" s="218">
        <f t="shared" si="1"/>
        <v>46139</v>
      </c>
      <c r="AF4" s="218">
        <f t="shared" si="1"/>
        <v>46140</v>
      </c>
      <c r="AG4" s="218">
        <f t="shared" si="1"/>
        <v>46141</v>
      </c>
      <c r="AH4" s="218">
        <f t="shared" si="1"/>
        <v>46142</v>
      </c>
      <c r="AI4" s="450">
        <f t="shared" si="1"/>
        <v>46143</v>
      </c>
    </row>
    <row r="5" spans="1:35" ht="18" customHeight="1">
      <c r="A5" s="461">
        <v>1</v>
      </c>
      <c r="B5" s="443">
        <v>1</v>
      </c>
      <c r="C5" s="476" t="str">
        <f>ﾃﾞｰﾀ入力!D3</f>
        <v>K.M</v>
      </c>
      <c r="D5" s="469" t="e">
        <f>ﾃﾞｰﾀ入力!#REF!</f>
        <v>#REF!</v>
      </c>
      <c r="E5" s="414"/>
      <c r="F5" s="415"/>
      <c r="G5" s="415"/>
      <c r="H5" s="414"/>
      <c r="I5" s="414"/>
      <c r="J5" s="414"/>
      <c r="K5" s="414"/>
      <c r="L5" s="414"/>
      <c r="M5" s="414"/>
      <c r="N5" s="414"/>
      <c r="O5" s="414"/>
      <c r="P5" s="414"/>
      <c r="Q5" s="414"/>
      <c r="R5" s="414"/>
      <c r="S5" s="452"/>
      <c r="T5" s="451"/>
      <c r="U5" s="414"/>
      <c r="V5" s="414"/>
      <c r="W5" s="414"/>
      <c r="X5" s="414"/>
      <c r="Y5" s="414"/>
      <c r="Z5" s="414"/>
      <c r="AA5" s="414"/>
      <c r="AB5" s="414"/>
      <c r="AC5" s="414"/>
      <c r="AD5" s="414"/>
      <c r="AE5" s="414"/>
      <c r="AF5" s="414"/>
      <c r="AG5" s="414"/>
      <c r="AH5" s="414"/>
      <c r="AI5" s="452"/>
    </row>
    <row r="6" spans="1:35" ht="18" customHeight="1">
      <c r="A6" s="461">
        <v>2</v>
      </c>
      <c r="B6" s="443">
        <v>2</v>
      </c>
      <c r="C6" s="476" t="str">
        <f>ﾃﾞｰﾀ入力!D4</f>
        <v>S.S</v>
      </c>
      <c r="D6" s="470" t="e">
        <f>ﾃﾞｰﾀ入力!#REF!</f>
        <v>#REF!</v>
      </c>
      <c r="E6" s="414"/>
      <c r="F6" s="414"/>
      <c r="G6" s="414"/>
      <c r="H6" s="414"/>
      <c r="I6" s="414"/>
      <c r="J6" s="414"/>
      <c r="K6" s="414"/>
      <c r="L6" s="414"/>
      <c r="M6" s="416"/>
      <c r="N6" s="414"/>
      <c r="O6" s="414"/>
      <c r="P6" s="414"/>
      <c r="Q6" s="414"/>
      <c r="R6" s="414"/>
      <c r="S6" s="452"/>
      <c r="T6" s="451"/>
      <c r="U6" s="414"/>
      <c r="V6" s="414"/>
      <c r="W6" s="414"/>
      <c r="X6" s="414"/>
      <c r="Y6" s="414"/>
      <c r="Z6" s="414"/>
      <c r="AA6" s="414"/>
      <c r="AB6" s="414"/>
      <c r="AC6" s="414"/>
      <c r="AD6" s="414"/>
      <c r="AE6" s="414"/>
      <c r="AF6" s="414"/>
      <c r="AG6" s="414"/>
      <c r="AH6" s="414"/>
      <c r="AI6" s="452"/>
    </row>
    <row r="7" spans="1:35" ht="18" customHeight="1">
      <c r="A7" s="461">
        <v>3</v>
      </c>
      <c r="B7" s="443">
        <v>3</v>
      </c>
      <c r="C7" s="476" t="str">
        <f>ﾃﾞｰﾀ入力!D5</f>
        <v>Y.I</v>
      </c>
      <c r="D7" s="470" t="e">
        <f>ﾃﾞｰﾀ入力!#REF!</f>
        <v>#REF!</v>
      </c>
      <c r="E7" s="414"/>
      <c r="F7" s="414"/>
      <c r="G7" s="414"/>
      <c r="H7" s="414"/>
      <c r="I7" s="414"/>
      <c r="J7" s="414"/>
      <c r="K7" s="414"/>
      <c r="L7" s="414"/>
      <c r="M7" s="414"/>
      <c r="N7" s="414"/>
      <c r="O7" s="414"/>
      <c r="P7" s="414"/>
      <c r="Q7" s="414"/>
      <c r="R7" s="414"/>
      <c r="S7" s="452"/>
      <c r="T7" s="451"/>
      <c r="U7" s="414"/>
      <c r="V7" s="414"/>
      <c r="W7" s="414"/>
      <c r="X7" s="414"/>
      <c r="Y7" s="414"/>
      <c r="Z7" s="414"/>
      <c r="AA7" s="414"/>
      <c r="AB7" s="414"/>
      <c r="AC7" s="414"/>
      <c r="AD7" s="414"/>
      <c r="AE7" s="414"/>
      <c r="AF7" s="414"/>
      <c r="AG7" s="414"/>
      <c r="AH7" s="414"/>
      <c r="AI7" s="452"/>
    </row>
    <row r="8" spans="1:35" ht="18" customHeight="1">
      <c r="A8" s="461">
        <v>4</v>
      </c>
      <c r="B8" s="466">
        <v>4</v>
      </c>
      <c r="C8" s="476" t="str">
        <f>ﾃﾞｰﾀ入力!D6</f>
        <v>I.Y</v>
      </c>
      <c r="D8" s="471" t="e">
        <f>ﾃﾞｰﾀ入力!#REF!</f>
        <v>#REF!</v>
      </c>
      <c r="E8" s="417"/>
      <c r="F8" s="417"/>
      <c r="G8" s="417"/>
      <c r="H8" s="417"/>
      <c r="I8" s="417"/>
      <c r="J8" s="417"/>
      <c r="K8" s="417"/>
      <c r="L8" s="417"/>
      <c r="M8" s="417"/>
      <c r="N8" s="417"/>
      <c r="O8" s="417"/>
      <c r="P8" s="417"/>
      <c r="Q8" s="417"/>
      <c r="R8" s="417"/>
      <c r="S8" s="454"/>
      <c r="T8" s="453"/>
      <c r="U8" s="417"/>
      <c r="V8" s="417"/>
      <c r="W8" s="417"/>
      <c r="X8" s="417"/>
      <c r="Y8" s="417"/>
      <c r="Z8" s="417"/>
      <c r="AA8" s="417"/>
      <c r="AB8" s="417"/>
      <c r="AC8" s="417"/>
      <c r="AD8" s="417"/>
      <c r="AE8" s="417"/>
      <c r="AF8" s="417"/>
      <c r="AG8" s="417"/>
      <c r="AH8" s="417"/>
      <c r="AI8" s="454"/>
    </row>
    <row r="9" spans="1:35" ht="18" customHeight="1" thickBot="1">
      <c r="A9" s="462">
        <v>5</v>
      </c>
      <c r="B9" s="467">
        <v>5</v>
      </c>
      <c r="C9" s="477" t="str">
        <f>ﾃﾞｰﾀ入力!D7</f>
        <v>S.S</v>
      </c>
      <c r="D9" s="472" t="e">
        <f>ﾃﾞｰﾀ入力!#REF!</f>
        <v>#REF!</v>
      </c>
      <c r="E9" s="418"/>
      <c r="F9" s="418"/>
      <c r="G9" s="418"/>
      <c r="H9" s="418"/>
      <c r="I9" s="418"/>
      <c r="J9" s="418"/>
      <c r="K9" s="418"/>
      <c r="L9" s="418"/>
      <c r="M9" s="418"/>
      <c r="N9" s="418"/>
      <c r="O9" s="418"/>
      <c r="P9" s="418"/>
      <c r="Q9" s="418"/>
      <c r="R9" s="418"/>
      <c r="S9" s="456"/>
      <c r="T9" s="455"/>
      <c r="U9" s="418"/>
      <c r="V9" s="418"/>
      <c r="W9" s="418"/>
      <c r="X9" s="418"/>
      <c r="Y9" s="418"/>
      <c r="Z9" s="418"/>
      <c r="AA9" s="418"/>
      <c r="AB9" s="418"/>
      <c r="AC9" s="418"/>
      <c r="AD9" s="418"/>
      <c r="AE9" s="418"/>
      <c r="AF9" s="418"/>
      <c r="AG9" s="418"/>
      <c r="AH9" s="418"/>
      <c r="AI9" s="456"/>
    </row>
    <row r="10" spans="1:35" ht="18" customHeight="1" thickTop="1">
      <c r="A10" s="463">
        <v>6</v>
      </c>
      <c r="B10" s="468">
        <v>6</v>
      </c>
      <c r="C10" s="535" t="str">
        <f>ﾃﾞｰﾀ入力!D8</f>
        <v>S.M</v>
      </c>
      <c r="D10" s="473" t="e">
        <f>ﾃﾞｰﾀ入力!#REF!</f>
        <v>#REF!</v>
      </c>
      <c r="E10" s="419"/>
      <c r="F10" s="419"/>
      <c r="G10" s="419"/>
      <c r="H10" s="419"/>
      <c r="I10" s="419"/>
      <c r="J10" s="419"/>
      <c r="K10" s="419"/>
      <c r="L10" s="419"/>
      <c r="M10" s="419"/>
      <c r="N10" s="419"/>
      <c r="O10" s="419"/>
      <c r="P10" s="419"/>
      <c r="Q10" s="419"/>
      <c r="R10" s="419"/>
      <c r="S10" s="529"/>
      <c r="T10" s="530"/>
      <c r="U10" s="419"/>
      <c r="V10" s="419"/>
      <c r="W10" s="419"/>
      <c r="X10" s="419"/>
      <c r="Y10" s="419"/>
      <c r="Z10" s="419"/>
      <c r="AA10" s="419"/>
      <c r="AB10" s="419"/>
      <c r="AC10" s="419"/>
      <c r="AD10" s="419"/>
      <c r="AE10" s="419"/>
      <c r="AF10" s="419"/>
      <c r="AG10" s="419"/>
      <c r="AH10" s="419"/>
      <c r="AI10" s="457"/>
    </row>
    <row r="11" spans="1:35" ht="18" customHeight="1">
      <c r="A11" s="461">
        <v>7</v>
      </c>
      <c r="B11" s="443">
        <v>7</v>
      </c>
      <c r="C11" s="535" t="str">
        <f>ﾃﾞｰﾀ入力!D9</f>
        <v>N.D</v>
      </c>
      <c r="D11" s="470" t="e">
        <f>ﾃﾞｰﾀ入力!#REF!</f>
        <v>#REF!</v>
      </c>
      <c r="E11" s="414"/>
      <c r="F11" s="414"/>
      <c r="G11" s="414"/>
      <c r="H11" s="414"/>
      <c r="I11" s="414"/>
      <c r="J11" s="414"/>
      <c r="K11" s="414"/>
      <c r="L11" s="414"/>
      <c r="M11" s="414"/>
      <c r="N11" s="414"/>
      <c r="O11" s="414"/>
      <c r="P11" s="414"/>
      <c r="Q11" s="414"/>
      <c r="R11" s="414"/>
      <c r="S11" s="452"/>
      <c r="T11" s="451"/>
      <c r="U11" s="414"/>
      <c r="V11" s="414"/>
      <c r="W11" s="414"/>
      <c r="X11" s="414"/>
      <c r="Y11" s="414"/>
      <c r="Z11" s="414"/>
      <c r="AA11" s="414"/>
      <c r="AB11" s="414"/>
      <c r="AC11" s="414"/>
      <c r="AD11" s="414"/>
      <c r="AE11" s="414"/>
      <c r="AF11" s="414"/>
      <c r="AG11" s="414"/>
      <c r="AH11" s="414"/>
      <c r="AI11" s="452"/>
    </row>
    <row r="12" spans="1:35" ht="18" customHeight="1">
      <c r="A12" s="461">
        <v>8</v>
      </c>
      <c r="B12" s="443">
        <v>8</v>
      </c>
      <c r="C12" s="535" t="str">
        <f>ﾃﾞｰﾀ入力!D10</f>
        <v>M.K</v>
      </c>
      <c r="D12" s="470" t="e">
        <f>ﾃﾞｰﾀ入力!#REF!</f>
        <v>#REF!</v>
      </c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  <c r="P12" s="419"/>
      <c r="Q12" s="419"/>
      <c r="R12" s="419"/>
      <c r="S12" s="419"/>
      <c r="T12" s="419"/>
      <c r="U12" s="419"/>
      <c r="V12" s="419"/>
      <c r="W12" s="419"/>
      <c r="X12" s="419"/>
      <c r="Y12" s="419"/>
      <c r="Z12" s="419"/>
      <c r="AA12" s="419"/>
      <c r="AB12" s="419"/>
      <c r="AC12" s="419"/>
      <c r="AD12" s="419"/>
      <c r="AE12" s="419"/>
      <c r="AF12" s="419"/>
      <c r="AG12" s="419"/>
      <c r="AH12" s="419"/>
      <c r="AI12" s="452"/>
    </row>
    <row r="13" spans="1:35" ht="18" customHeight="1">
      <c r="A13" s="461">
        <v>9</v>
      </c>
      <c r="B13" s="443">
        <v>9</v>
      </c>
      <c r="C13" s="535" t="str">
        <f>ﾃﾞｰﾀ入力!D11</f>
        <v>H.S</v>
      </c>
      <c r="D13" s="470" t="e">
        <f>ﾃﾞｰﾀ入力!#REF!</f>
        <v>#REF!</v>
      </c>
      <c r="E13" s="414"/>
      <c r="F13" s="414"/>
      <c r="G13" s="414"/>
      <c r="H13" s="414"/>
      <c r="I13" s="414"/>
      <c r="J13" s="414"/>
      <c r="K13" s="414"/>
      <c r="L13" s="414"/>
      <c r="M13" s="414"/>
      <c r="N13" s="414"/>
      <c r="O13" s="414"/>
      <c r="P13" s="414"/>
      <c r="Q13" s="414"/>
      <c r="R13" s="414"/>
      <c r="S13" s="452"/>
      <c r="T13" s="451"/>
      <c r="U13" s="414"/>
      <c r="V13" s="414"/>
      <c r="W13" s="414"/>
      <c r="X13" s="414"/>
      <c r="Y13" s="414"/>
      <c r="Z13" s="414"/>
      <c r="AA13" s="414"/>
      <c r="AB13" s="414"/>
      <c r="AC13" s="414"/>
      <c r="AD13" s="414"/>
      <c r="AE13" s="414"/>
      <c r="AF13" s="414"/>
      <c r="AG13" s="414"/>
      <c r="AH13" s="414"/>
      <c r="AI13" s="452"/>
    </row>
    <row r="14" spans="1:35" ht="18" customHeight="1">
      <c r="A14" s="461">
        <v>10</v>
      </c>
      <c r="B14" s="443">
        <v>10</v>
      </c>
      <c r="C14" s="535" t="str">
        <f>ﾃﾞｰﾀ入力!D12</f>
        <v>C.E</v>
      </c>
      <c r="D14" s="470" t="e">
        <f>ﾃﾞｰﾀ入力!#REF!</f>
        <v>#REF!</v>
      </c>
      <c r="E14" s="414"/>
      <c r="F14" s="414"/>
      <c r="G14" s="414"/>
      <c r="H14" s="414"/>
      <c r="I14" s="414"/>
      <c r="J14" s="414"/>
      <c r="K14" s="414"/>
      <c r="L14" s="414"/>
      <c r="M14" s="414"/>
      <c r="N14" s="414"/>
      <c r="O14" s="414"/>
      <c r="P14" s="414"/>
      <c r="Q14" s="414"/>
      <c r="R14" s="414"/>
      <c r="S14" s="452"/>
      <c r="T14" s="451"/>
      <c r="U14" s="414"/>
      <c r="V14" s="414"/>
      <c r="W14" s="414"/>
      <c r="X14" s="414"/>
      <c r="Y14" s="414"/>
      <c r="Z14" s="414"/>
      <c r="AA14" s="414"/>
      <c r="AB14" s="414"/>
      <c r="AC14" s="414"/>
      <c r="AD14" s="414"/>
      <c r="AE14" s="414"/>
      <c r="AF14" s="414"/>
      <c r="AG14" s="414"/>
      <c r="AH14" s="414"/>
      <c r="AI14" s="452"/>
    </row>
    <row r="15" spans="1:35" ht="18" customHeight="1">
      <c r="A15" s="461">
        <v>11</v>
      </c>
      <c r="B15" s="443">
        <v>11</v>
      </c>
      <c r="C15" s="535" t="str">
        <f>ﾃﾞｰﾀ入力!D13</f>
        <v>K.J</v>
      </c>
      <c r="D15" s="470" t="e">
        <f>ﾃﾞｰﾀ入力!#REF!</f>
        <v>#REF!</v>
      </c>
      <c r="E15" s="414"/>
      <c r="F15" s="414"/>
      <c r="G15" s="414"/>
      <c r="H15" s="414"/>
      <c r="I15" s="414"/>
      <c r="J15" s="414"/>
      <c r="K15" s="414"/>
      <c r="L15" s="414"/>
      <c r="M15" s="414"/>
      <c r="N15" s="414"/>
      <c r="O15" s="414"/>
      <c r="P15" s="414"/>
      <c r="Q15" s="414"/>
      <c r="R15" s="414"/>
      <c r="S15" s="452"/>
      <c r="T15" s="451"/>
      <c r="U15" s="414"/>
      <c r="V15" s="414"/>
      <c r="W15" s="414"/>
      <c r="X15" s="414"/>
      <c r="Y15" s="414"/>
      <c r="Z15" s="414"/>
      <c r="AA15" s="414"/>
      <c r="AB15" s="414"/>
      <c r="AC15" s="414"/>
      <c r="AD15" s="414"/>
      <c r="AE15" s="414"/>
      <c r="AF15" s="414"/>
      <c r="AG15" s="414"/>
      <c r="AH15" s="414"/>
      <c r="AI15" s="452"/>
    </row>
    <row r="16" spans="1:35" ht="18" customHeight="1">
      <c r="A16" s="461">
        <v>12</v>
      </c>
      <c r="B16" s="443">
        <v>12</v>
      </c>
      <c r="C16" s="535" t="str">
        <f>ﾃﾞｰﾀ入力!D14</f>
        <v>Y.K</v>
      </c>
      <c r="D16" s="470" t="e">
        <f>ﾃﾞｰﾀ入力!#REF!</f>
        <v>#REF!</v>
      </c>
      <c r="E16" s="414"/>
      <c r="F16" s="414"/>
      <c r="G16" s="414"/>
      <c r="H16" s="414"/>
      <c r="I16" s="414"/>
      <c r="J16" s="414"/>
      <c r="K16" s="414"/>
      <c r="L16" s="414"/>
      <c r="M16" s="414"/>
      <c r="N16" s="414"/>
      <c r="O16" s="414"/>
      <c r="P16" s="414"/>
      <c r="Q16" s="414"/>
      <c r="R16" s="414"/>
      <c r="S16" s="452"/>
      <c r="T16" s="451"/>
      <c r="U16" s="414"/>
      <c r="V16" s="414"/>
      <c r="W16" s="414"/>
      <c r="X16" s="414"/>
      <c r="Y16" s="414"/>
      <c r="Z16" s="414"/>
      <c r="AA16" s="414"/>
      <c r="AB16" s="414"/>
      <c r="AC16" s="414"/>
      <c r="AD16" s="414"/>
      <c r="AE16" s="414"/>
      <c r="AF16" s="414"/>
      <c r="AG16" s="414"/>
      <c r="AH16" s="414"/>
      <c r="AI16" s="452"/>
    </row>
    <row r="17" spans="1:35" ht="18" customHeight="1">
      <c r="A17" s="461">
        <v>13</v>
      </c>
      <c r="B17" s="443">
        <v>13</v>
      </c>
      <c r="C17" s="535" t="str">
        <f>ﾃﾞｰﾀ入力!D15</f>
        <v>T.R</v>
      </c>
      <c r="D17" s="470" t="e">
        <f>ﾃﾞｰﾀ入力!#REF!</f>
        <v>#REF!</v>
      </c>
      <c r="E17" s="414"/>
      <c r="F17" s="414"/>
      <c r="G17" s="414"/>
      <c r="H17" s="414"/>
      <c r="I17" s="414"/>
      <c r="J17" s="414"/>
      <c r="K17" s="414"/>
      <c r="L17" s="414"/>
      <c r="M17" s="414"/>
      <c r="N17" s="414"/>
      <c r="O17" s="414"/>
      <c r="P17" s="414"/>
      <c r="Q17" s="414"/>
      <c r="R17" s="414"/>
      <c r="S17" s="452"/>
      <c r="T17" s="451"/>
      <c r="U17" s="414"/>
      <c r="V17" s="414"/>
      <c r="W17" s="414"/>
      <c r="X17" s="414"/>
      <c r="Y17" s="414"/>
      <c r="Z17" s="414"/>
      <c r="AA17" s="414"/>
      <c r="AB17" s="414"/>
      <c r="AC17" s="414"/>
      <c r="AD17" s="414"/>
      <c r="AE17" s="414"/>
      <c r="AF17" s="414"/>
      <c r="AG17" s="414"/>
      <c r="AH17" s="414"/>
      <c r="AI17" s="452"/>
    </row>
    <row r="18" spans="1:35" ht="18" customHeight="1">
      <c r="A18" s="461">
        <v>14</v>
      </c>
      <c r="B18" s="443">
        <v>14</v>
      </c>
      <c r="C18" s="535" t="str">
        <f>ﾃﾞｰﾀ入力!D16</f>
        <v>I.N</v>
      </c>
      <c r="D18" s="470" t="e">
        <f>ﾃﾞｰﾀ入力!#REF!</f>
        <v>#REF!</v>
      </c>
      <c r="E18" s="414"/>
      <c r="F18" s="414"/>
      <c r="G18" s="414"/>
      <c r="H18" s="414"/>
      <c r="I18" s="414"/>
      <c r="J18" s="414"/>
      <c r="K18" s="414"/>
      <c r="L18" s="414"/>
      <c r="M18" s="414"/>
      <c r="N18" s="414"/>
      <c r="O18" s="414"/>
      <c r="P18" s="414"/>
      <c r="Q18" s="414"/>
      <c r="R18" s="414"/>
      <c r="S18" s="452"/>
      <c r="T18" s="451"/>
      <c r="U18" s="414"/>
      <c r="V18" s="414"/>
      <c r="W18" s="414"/>
      <c r="X18" s="414"/>
      <c r="Y18" s="414"/>
      <c r="Z18" s="414"/>
      <c r="AA18" s="414"/>
      <c r="AB18" s="414"/>
      <c r="AC18" s="414"/>
      <c r="AD18" s="414"/>
      <c r="AE18" s="414"/>
      <c r="AF18" s="414"/>
      <c r="AG18" s="414"/>
      <c r="AH18" s="414"/>
      <c r="AI18" s="452"/>
    </row>
    <row r="19" spans="1:35" ht="18" customHeight="1">
      <c r="A19" s="461">
        <v>15</v>
      </c>
      <c r="B19" s="443">
        <v>15</v>
      </c>
      <c r="C19" s="535" t="str">
        <f>ﾃﾞｰﾀ入力!D17</f>
        <v>W.M</v>
      </c>
      <c r="D19" s="470" t="e">
        <f>ﾃﾞｰﾀ入力!#REF!</f>
        <v>#REF!</v>
      </c>
      <c r="E19" s="414"/>
      <c r="F19" s="414"/>
      <c r="G19" s="414"/>
      <c r="H19" s="414"/>
      <c r="I19" s="414"/>
      <c r="J19" s="414"/>
      <c r="K19" s="414"/>
      <c r="L19" s="414"/>
      <c r="M19" s="414"/>
      <c r="N19" s="414"/>
      <c r="O19" s="414"/>
      <c r="P19" s="414"/>
      <c r="Q19" s="414"/>
      <c r="R19" s="414"/>
      <c r="S19" s="452"/>
      <c r="T19" s="451"/>
      <c r="U19" s="414"/>
      <c r="V19" s="414"/>
      <c r="W19" s="414"/>
      <c r="X19" s="414"/>
      <c r="Y19" s="414"/>
      <c r="Z19" s="414"/>
      <c r="AA19" s="414"/>
      <c r="AB19" s="414"/>
      <c r="AC19" s="414"/>
      <c r="AD19" s="414"/>
      <c r="AE19" s="414"/>
      <c r="AF19" s="414"/>
      <c r="AG19" s="414"/>
      <c r="AH19" s="414"/>
      <c r="AI19" s="452"/>
    </row>
    <row r="20" spans="1:35" ht="18" customHeight="1">
      <c r="A20" s="461">
        <v>16</v>
      </c>
      <c r="B20" s="443">
        <v>16</v>
      </c>
      <c r="C20" s="535" t="str">
        <f>ﾃﾞｰﾀ入力!D18</f>
        <v>Y.Y</v>
      </c>
      <c r="D20" s="470" t="e">
        <f>ﾃﾞｰﾀ入力!#REF!</f>
        <v>#REF!</v>
      </c>
      <c r="E20" s="414"/>
      <c r="F20" s="414"/>
      <c r="G20" s="414"/>
      <c r="H20" s="414"/>
      <c r="I20" s="414"/>
      <c r="J20" s="414"/>
      <c r="K20" s="414"/>
      <c r="L20" s="414"/>
      <c r="M20" s="414"/>
      <c r="N20" s="414"/>
      <c r="O20" s="414"/>
      <c r="P20" s="414"/>
      <c r="Q20" s="414"/>
      <c r="R20" s="414"/>
      <c r="S20" s="452"/>
      <c r="T20" s="451"/>
      <c r="U20" s="414"/>
      <c r="V20" s="414"/>
      <c r="W20" s="414"/>
      <c r="X20" s="414"/>
      <c r="Y20" s="414"/>
      <c r="Z20" s="414"/>
      <c r="AA20" s="414"/>
      <c r="AB20" s="414"/>
      <c r="AC20" s="414"/>
      <c r="AD20" s="414"/>
      <c r="AE20" s="414"/>
      <c r="AF20" s="414"/>
      <c r="AG20" s="414"/>
      <c r="AH20" s="414"/>
      <c r="AI20" s="452"/>
    </row>
    <row r="21" spans="1:35" ht="18" customHeight="1">
      <c r="A21" s="461">
        <v>17</v>
      </c>
      <c r="B21" s="443">
        <v>17</v>
      </c>
      <c r="C21" s="535" t="str">
        <f>ﾃﾞｰﾀ入力!D19</f>
        <v>S.U</v>
      </c>
      <c r="D21" s="470" t="e">
        <f>ﾃﾞｰﾀ入力!#REF!</f>
        <v>#REF!</v>
      </c>
      <c r="E21" s="414"/>
      <c r="F21" s="414"/>
      <c r="G21" s="414"/>
      <c r="H21" s="414"/>
      <c r="I21" s="414"/>
      <c r="J21" s="414"/>
      <c r="K21" s="414"/>
      <c r="L21" s="414"/>
      <c r="M21" s="414"/>
      <c r="N21" s="414"/>
      <c r="O21" s="414"/>
      <c r="P21" s="414"/>
      <c r="Q21" s="414"/>
      <c r="R21" s="414"/>
      <c r="S21" s="452"/>
      <c r="T21" s="451"/>
      <c r="U21" s="414"/>
      <c r="V21" s="414"/>
      <c r="W21" s="414"/>
      <c r="X21" s="414"/>
      <c r="Y21" s="414"/>
      <c r="Z21" s="414"/>
      <c r="AA21" s="414"/>
      <c r="AB21" s="414"/>
      <c r="AC21" s="414"/>
      <c r="AD21" s="414"/>
      <c r="AE21" s="414"/>
      <c r="AF21" s="414"/>
      <c r="AG21" s="414"/>
      <c r="AH21" s="414"/>
      <c r="AI21" s="452"/>
    </row>
    <row r="22" spans="1:35" ht="18" customHeight="1">
      <c r="A22" s="461">
        <v>18</v>
      </c>
      <c r="B22" s="443">
        <v>18</v>
      </c>
      <c r="C22" s="535" t="str">
        <f>ﾃﾞｰﾀ入力!D20</f>
        <v>A.A</v>
      </c>
      <c r="D22" s="470" t="e">
        <f>ﾃﾞｰﾀ入力!#REF!</f>
        <v>#REF!</v>
      </c>
      <c r="E22" s="414"/>
      <c r="F22" s="414"/>
      <c r="G22" s="414"/>
      <c r="H22" s="414"/>
      <c r="I22" s="414"/>
      <c r="J22" s="414"/>
      <c r="K22" s="414"/>
      <c r="L22" s="414"/>
      <c r="M22" s="414"/>
      <c r="N22" s="414"/>
      <c r="O22" s="414"/>
      <c r="P22" s="414"/>
      <c r="Q22" s="414"/>
      <c r="R22" s="414"/>
      <c r="S22" s="452"/>
      <c r="T22" s="451"/>
      <c r="U22" s="414"/>
      <c r="V22" s="414"/>
      <c r="W22" s="414"/>
      <c r="X22" s="414"/>
      <c r="Y22" s="414"/>
      <c r="Z22" s="414"/>
      <c r="AA22" s="414"/>
      <c r="AB22" s="414"/>
      <c r="AC22" s="414"/>
      <c r="AD22" s="414"/>
      <c r="AE22" s="414"/>
      <c r="AF22" s="414"/>
      <c r="AG22" s="414"/>
      <c r="AH22" s="414"/>
      <c r="AI22" s="452"/>
    </row>
    <row r="23" spans="1:35" ht="18" customHeight="1">
      <c r="A23" s="461">
        <v>19</v>
      </c>
      <c r="B23" s="443">
        <v>19</v>
      </c>
      <c r="C23" s="535" t="str">
        <f>ﾃﾞｰﾀ入力!D21</f>
        <v>E.U</v>
      </c>
      <c r="D23" s="470" t="e">
        <f>ﾃﾞｰﾀ入力!#REF!</f>
        <v>#REF!</v>
      </c>
      <c r="E23" s="414"/>
      <c r="F23" s="414"/>
      <c r="G23" s="414"/>
      <c r="H23" s="414"/>
      <c r="I23" s="414"/>
      <c r="J23" s="414"/>
      <c r="K23" s="414"/>
      <c r="L23" s="414"/>
      <c r="M23" s="414"/>
      <c r="N23" s="414"/>
      <c r="O23" s="414"/>
      <c r="P23" s="414"/>
      <c r="Q23" s="414"/>
      <c r="R23" s="414"/>
      <c r="S23" s="452"/>
      <c r="T23" s="451"/>
      <c r="U23" s="414"/>
      <c r="V23" s="414"/>
      <c r="W23" s="414"/>
      <c r="X23" s="414"/>
      <c r="Y23" s="414"/>
      <c r="Z23" s="414"/>
      <c r="AA23" s="414"/>
      <c r="AB23" s="414"/>
      <c r="AC23" s="414"/>
      <c r="AD23" s="414"/>
      <c r="AE23" s="414"/>
      <c r="AF23" s="414"/>
      <c r="AG23" s="414"/>
      <c r="AH23" s="414"/>
      <c r="AI23" s="452"/>
    </row>
    <row r="24" spans="1:35" ht="18" customHeight="1">
      <c r="A24" s="461">
        <v>20</v>
      </c>
      <c r="B24" s="443">
        <v>20</v>
      </c>
      <c r="C24" s="535" t="str">
        <f>ﾃﾞｰﾀ入力!D22</f>
        <v>S.S</v>
      </c>
      <c r="D24" s="470" t="e">
        <f>ﾃﾞｰﾀ入力!#REF!</f>
        <v>#REF!</v>
      </c>
      <c r="E24" s="414"/>
      <c r="F24" s="414"/>
      <c r="G24" s="414"/>
      <c r="H24" s="414"/>
      <c r="I24" s="414"/>
      <c r="J24" s="414"/>
      <c r="K24" s="414"/>
      <c r="L24" s="414"/>
      <c r="M24" s="414"/>
      <c r="N24" s="414"/>
      <c r="O24" s="414"/>
      <c r="P24" s="414"/>
      <c r="Q24" s="414"/>
      <c r="R24" s="414"/>
      <c r="S24" s="452"/>
      <c r="T24" s="451"/>
      <c r="U24" s="414"/>
      <c r="V24" s="414"/>
      <c r="W24" s="414"/>
      <c r="X24" s="414"/>
      <c r="Y24" s="414"/>
      <c r="Z24" s="414"/>
      <c r="AA24" s="414"/>
      <c r="AB24" s="414"/>
      <c r="AC24" s="414"/>
      <c r="AD24" s="414"/>
      <c r="AE24" s="414"/>
      <c r="AF24" s="414"/>
      <c r="AG24" s="414"/>
      <c r="AH24" s="414"/>
      <c r="AI24" s="452"/>
    </row>
    <row r="25" spans="1:35" ht="18" customHeight="1">
      <c r="A25" s="461">
        <v>21</v>
      </c>
      <c r="B25" s="443">
        <v>21</v>
      </c>
      <c r="C25" s="535" t="str">
        <f>ﾃﾞｰﾀ入力!D23</f>
        <v>S.K</v>
      </c>
      <c r="D25" s="470" t="e">
        <f>ﾃﾞｰﾀ入力!#REF!</f>
        <v>#REF!</v>
      </c>
      <c r="E25" s="414"/>
      <c r="F25" s="414"/>
      <c r="G25" s="414"/>
      <c r="H25" s="414"/>
      <c r="I25" s="414"/>
      <c r="J25" s="414"/>
      <c r="K25" s="414"/>
      <c r="L25" s="414"/>
      <c r="M25" s="414"/>
      <c r="N25" s="414"/>
      <c r="O25" s="414"/>
      <c r="P25" s="414"/>
      <c r="Q25" s="414"/>
      <c r="R25" s="414"/>
      <c r="S25" s="452"/>
      <c r="T25" s="451"/>
      <c r="U25" s="414"/>
      <c r="V25" s="414"/>
      <c r="W25" s="414"/>
      <c r="X25" s="414"/>
      <c r="Y25" s="414"/>
      <c r="Z25" s="414"/>
      <c r="AA25" s="414"/>
      <c r="AB25" s="414"/>
      <c r="AC25" s="414"/>
      <c r="AD25" s="414"/>
      <c r="AE25" s="414"/>
      <c r="AF25" s="414"/>
      <c r="AG25" s="414"/>
      <c r="AH25" s="414"/>
      <c r="AI25" s="452"/>
    </row>
    <row r="26" spans="1:35" ht="18" customHeight="1">
      <c r="A26" s="461">
        <v>22</v>
      </c>
      <c r="B26" s="443">
        <v>22</v>
      </c>
      <c r="C26" s="535">
        <f>ﾃﾞｰﾀ入力!D24</f>
        <v>0</v>
      </c>
      <c r="D26" s="470" t="e">
        <f>ﾃﾞｰﾀ入力!#REF!</f>
        <v>#REF!</v>
      </c>
      <c r="E26" s="414"/>
      <c r="F26" s="414"/>
      <c r="G26" s="414"/>
      <c r="H26" s="414"/>
      <c r="I26" s="414"/>
      <c r="J26" s="414"/>
      <c r="K26" s="414"/>
      <c r="L26" s="414"/>
      <c r="M26" s="414"/>
      <c r="N26" s="414"/>
      <c r="O26" s="414"/>
      <c r="P26" s="414"/>
      <c r="Q26" s="414"/>
      <c r="R26" s="414"/>
      <c r="S26" s="452"/>
      <c r="T26" s="451"/>
      <c r="U26" s="414"/>
      <c r="V26" s="414"/>
      <c r="W26" s="414"/>
      <c r="X26" s="414"/>
      <c r="Y26" s="414"/>
      <c r="Z26" s="414"/>
      <c r="AA26" s="414"/>
      <c r="AB26" s="414"/>
      <c r="AC26" s="414"/>
      <c r="AD26" s="414"/>
      <c r="AE26" s="414"/>
      <c r="AF26" s="414"/>
      <c r="AG26" s="414"/>
      <c r="AH26" s="414"/>
      <c r="AI26" s="452"/>
    </row>
    <row r="27" spans="1:35" ht="18" customHeight="1">
      <c r="A27" s="461">
        <v>23</v>
      </c>
      <c r="B27" s="443">
        <v>23</v>
      </c>
      <c r="C27" s="535">
        <f>ﾃﾞｰﾀ入力!D25</f>
        <v>0</v>
      </c>
      <c r="D27" s="470" t="e">
        <f>ﾃﾞｰﾀ入力!#REF!</f>
        <v>#REF!</v>
      </c>
      <c r="E27" s="414"/>
      <c r="F27" s="414"/>
      <c r="G27" s="414"/>
      <c r="H27" s="414"/>
      <c r="I27" s="414"/>
      <c r="J27" s="414"/>
      <c r="K27" s="414"/>
      <c r="L27" s="414"/>
      <c r="M27" s="414"/>
      <c r="N27" s="414"/>
      <c r="O27" s="414"/>
      <c r="P27" s="414"/>
      <c r="Q27" s="414"/>
      <c r="R27" s="414"/>
      <c r="S27" s="452"/>
      <c r="T27" s="451"/>
      <c r="U27" s="414"/>
      <c r="V27" s="414"/>
      <c r="W27" s="414"/>
      <c r="X27" s="414"/>
      <c r="Y27" s="414"/>
      <c r="Z27" s="414"/>
      <c r="AA27" s="414"/>
      <c r="AB27" s="414"/>
      <c r="AC27" s="414"/>
      <c r="AD27" s="414"/>
      <c r="AE27" s="414"/>
      <c r="AF27" s="414"/>
      <c r="AG27" s="414"/>
      <c r="AH27" s="414"/>
      <c r="AI27" s="452"/>
    </row>
    <row r="28" spans="1:35" ht="18" customHeight="1">
      <c r="A28" s="461">
        <v>24</v>
      </c>
      <c r="B28" s="443">
        <v>24</v>
      </c>
      <c r="C28" s="535">
        <f>ﾃﾞｰﾀ入力!D26</f>
        <v>0</v>
      </c>
      <c r="D28" s="470" t="e">
        <f>ﾃﾞｰﾀ入力!#REF!</f>
        <v>#REF!</v>
      </c>
      <c r="E28" s="414"/>
      <c r="F28" s="414"/>
      <c r="G28" s="414"/>
      <c r="H28" s="414"/>
      <c r="I28" s="414"/>
      <c r="J28" s="414"/>
      <c r="K28" s="414"/>
      <c r="L28" s="414"/>
      <c r="M28" s="414"/>
      <c r="N28" s="414"/>
      <c r="O28" s="414"/>
      <c r="P28" s="414"/>
      <c r="Q28" s="414"/>
      <c r="R28" s="414"/>
      <c r="S28" s="452"/>
      <c r="T28" s="451"/>
      <c r="U28" s="414"/>
      <c r="V28" s="414"/>
      <c r="W28" s="414"/>
      <c r="X28" s="414"/>
      <c r="Y28" s="414"/>
      <c r="Z28" s="414"/>
      <c r="AA28" s="414"/>
      <c r="AB28" s="414"/>
      <c r="AC28" s="414"/>
      <c r="AD28" s="414"/>
      <c r="AE28" s="414"/>
      <c r="AF28" s="414"/>
      <c r="AG28" s="414"/>
      <c r="AH28" s="414"/>
      <c r="AI28" s="452"/>
    </row>
    <row r="29" spans="1:35" ht="18" customHeight="1">
      <c r="A29" s="461">
        <v>25</v>
      </c>
      <c r="B29" s="443">
        <v>25</v>
      </c>
      <c r="C29" s="535">
        <f>ﾃﾞｰﾀ入力!D27</f>
        <v>0</v>
      </c>
      <c r="D29" s="470" t="e">
        <f>ﾃﾞｰﾀ入力!#REF!</f>
        <v>#REF!</v>
      </c>
      <c r="E29" s="414"/>
      <c r="F29" s="414"/>
      <c r="G29" s="414"/>
      <c r="H29" s="414"/>
      <c r="I29" s="414"/>
      <c r="J29" s="414"/>
      <c r="K29" s="414"/>
      <c r="L29" s="414"/>
      <c r="M29" s="414"/>
      <c r="N29" s="414"/>
      <c r="O29" s="414"/>
      <c r="P29" s="414"/>
      <c r="Q29" s="414"/>
      <c r="R29" s="414"/>
      <c r="S29" s="452"/>
      <c r="T29" s="451"/>
      <c r="U29" s="414"/>
      <c r="V29" s="414"/>
      <c r="W29" s="414"/>
      <c r="X29" s="414"/>
      <c r="Y29" s="414"/>
      <c r="Z29" s="414"/>
      <c r="AA29" s="414"/>
      <c r="AB29" s="414"/>
      <c r="AC29" s="414"/>
      <c r="AD29" s="414"/>
      <c r="AE29" s="414"/>
      <c r="AF29" s="414"/>
      <c r="AG29" s="414"/>
      <c r="AH29" s="414"/>
      <c r="AI29" s="452"/>
    </row>
    <row r="30" spans="1:35" ht="18" customHeight="1">
      <c r="A30" s="461">
        <v>26</v>
      </c>
      <c r="B30" s="443">
        <v>26</v>
      </c>
      <c r="C30" s="535">
        <f>ﾃﾞｰﾀ入力!D28</f>
        <v>0</v>
      </c>
      <c r="D30" s="470" t="e">
        <f>ﾃﾞｰﾀ入力!#REF!</f>
        <v>#REF!</v>
      </c>
      <c r="E30" s="414"/>
      <c r="F30" s="414"/>
      <c r="G30" s="414"/>
      <c r="H30" s="414"/>
      <c r="I30" s="414"/>
      <c r="J30" s="414"/>
      <c r="K30" s="414"/>
      <c r="L30" s="414"/>
      <c r="M30" s="414"/>
      <c r="N30" s="414"/>
      <c r="O30" s="414"/>
      <c r="P30" s="414"/>
      <c r="Q30" s="414"/>
      <c r="R30" s="414"/>
      <c r="S30" s="452"/>
      <c r="T30" s="451"/>
      <c r="U30" s="414"/>
      <c r="V30" s="414"/>
      <c r="W30" s="414"/>
      <c r="X30" s="414"/>
      <c r="Y30" s="414"/>
      <c r="Z30" s="414"/>
      <c r="AA30" s="414"/>
      <c r="AB30" s="414"/>
      <c r="AC30" s="414"/>
      <c r="AD30" s="414"/>
      <c r="AE30" s="414"/>
      <c r="AF30" s="414"/>
      <c r="AG30" s="414"/>
      <c r="AH30" s="414"/>
      <c r="AI30" s="452"/>
    </row>
    <row r="31" spans="1:35" ht="18" customHeight="1">
      <c r="A31" s="461">
        <v>27</v>
      </c>
      <c r="B31" s="443">
        <v>27</v>
      </c>
      <c r="C31" s="535">
        <f>ﾃﾞｰﾀ入力!D29</f>
        <v>0</v>
      </c>
      <c r="D31" s="470" t="e">
        <f>ﾃﾞｰﾀ入力!#REF!</f>
        <v>#REF!</v>
      </c>
      <c r="E31" s="414"/>
      <c r="F31" s="414"/>
      <c r="G31" s="414"/>
      <c r="H31" s="414"/>
      <c r="I31" s="414"/>
      <c r="J31" s="414"/>
      <c r="K31" s="414"/>
      <c r="L31" s="414"/>
      <c r="M31" s="414"/>
      <c r="N31" s="414"/>
      <c r="O31" s="414"/>
      <c r="P31" s="414"/>
      <c r="Q31" s="414"/>
      <c r="R31" s="414"/>
      <c r="S31" s="452"/>
      <c r="T31" s="451"/>
      <c r="U31" s="414"/>
      <c r="V31" s="414"/>
      <c r="W31" s="414"/>
      <c r="X31" s="414"/>
      <c r="Y31" s="414"/>
      <c r="Z31" s="414"/>
      <c r="AA31" s="414"/>
      <c r="AB31" s="414"/>
      <c r="AC31" s="414"/>
      <c r="AD31" s="414"/>
      <c r="AE31" s="414"/>
      <c r="AF31" s="414"/>
      <c r="AG31" s="414"/>
      <c r="AH31" s="414"/>
      <c r="AI31" s="452"/>
    </row>
    <row r="32" spans="1:35" ht="18" customHeight="1">
      <c r="A32" s="461">
        <v>28</v>
      </c>
      <c r="B32" s="443">
        <v>28</v>
      </c>
      <c r="C32" s="475"/>
      <c r="D32" s="470" t="e">
        <f>ﾃﾞｰﾀ入力!#REF!</f>
        <v>#REF!</v>
      </c>
      <c r="E32" s="414"/>
      <c r="F32" s="414"/>
      <c r="G32" s="414"/>
      <c r="H32" s="414"/>
      <c r="I32" s="414"/>
      <c r="J32" s="414"/>
      <c r="K32" s="414"/>
      <c r="L32" s="414"/>
      <c r="M32" s="414"/>
      <c r="N32" s="414"/>
      <c r="O32" s="414"/>
      <c r="P32" s="414"/>
      <c r="Q32" s="414"/>
      <c r="R32" s="414"/>
      <c r="S32" s="452"/>
      <c r="T32" s="451"/>
      <c r="U32" s="414"/>
      <c r="V32" s="414"/>
      <c r="W32" s="414"/>
      <c r="X32" s="414"/>
      <c r="Y32" s="414"/>
      <c r="Z32" s="414"/>
      <c r="AA32" s="414"/>
      <c r="AB32" s="414"/>
      <c r="AC32" s="414"/>
      <c r="AD32" s="414"/>
      <c r="AE32" s="414"/>
      <c r="AF32" s="414"/>
      <c r="AG32" s="414"/>
      <c r="AH32" s="414"/>
      <c r="AI32" s="452"/>
    </row>
    <row r="33" spans="1:35" ht="18" customHeight="1">
      <c r="A33" s="461">
        <v>29</v>
      </c>
      <c r="B33" s="443">
        <v>29</v>
      </c>
      <c r="C33" s="475"/>
      <c r="D33" s="470" t="e">
        <f>ﾃﾞｰﾀ入力!#REF!</f>
        <v>#REF!</v>
      </c>
      <c r="E33" s="414"/>
      <c r="F33" s="414"/>
      <c r="G33" s="414"/>
      <c r="H33" s="414"/>
      <c r="I33" s="414"/>
      <c r="J33" s="414"/>
      <c r="K33" s="414"/>
      <c r="L33" s="414"/>
      <c r="M33" s="414"/>
      <c r="N33" s="414"/>
      <c r="O33" s="414"/>
      <c r="P33" s="414"/>
      <c r="Q33" s="414"/>
      <c r="R33" s="414"/>
      <c r="S33" s="452"/>
      <c r="T33" s="451"/>
      <c r="U33" s="414"/>
      <c r="V33" s="414"/>
      <c r="W33" s="414"/>
      <c r="X33" s="414"/>
      <c r="Y33" s="414"/>
      <c r="Z33" s="414"/>
      <c r="AA33" s="414"/>
      <c r="AB33" s="414"/>
      <c r="AC33" s="414"/>
      <c r="AD33" s="414"/>
      <c r="AE33" s="414"/>
      <c r="AF33" s="414"/>
      <c r="AG33" s="414"/>
      <c r="AH33" s="414"/>
      <c r="AI33" s="452"/>
    </row>
    <row r="34" spans="1:35" ht="18" customHeight="1">
      <c r="A34" s="461">
        <v>30</v>
      </c>
      <c r="B34" s="443">
        <v>30</v>
      </c>
      <c r="C34" s="475"/>
      <c r="D34" s="470" t="e">
        <f>ﾃﾞｰﾀ入力!#REF!</f>
        <v>#REF!</v>
      </c>
      <c r="E34" s="414"/>
      <c r="F34" s="414"/>
      <c r="G34" s="414"/>
      <c r="H34" s="414"/>
      <c r="I34" s="414"/>
      <c r="J34" s="414"/>
      <c r="K34" s="414"/>
      <c r="L34" s="414"/>
      <c r="M34" s="414"/>
      <c r="N34" s="414"/>
      <c r="O34" s="414"/>
      <c r="P34" s="414"/>
      <c r="Q34" s="414"/>
      <c r="R34" s="414"/>
      <c r="S34" s="452"/>
      <c r="T34" s="451"/>
      <c r="U34" s="414"/>
      <c r="V34" s="414"/>
      <c r="W34" s="414"/>
      <c r="X34" s="414"/>
      <c r="Y34" s="414"/>
      <c r="Z34" s="414"/>
      <c r="AA34" s="414"/>
      <c r="AB34" s="414"/>
      <c r="AC34" s="414"/>
      <c r="AD34" s="414"/>
      <c r="AE34" s="414"/>
      <c r="AF34" s="414"/>
      <c r="AG34" s="414"/>
      <c r="AH34" s="414"/>
      <c r="AI34" s="452"/>
    </row>
    <row r="35" spans="1:35" ht="18" customHeight="1">
      <c r="A35" s="461">
        <v>31</v>
      </c>
      <c r="B35" s="443">
        <v>31</v>
      </c>
      <c r="C35" s="475"/>
      <c r="D35" s="470" t="e">
        <f>ﾃﾞｰﾀ入力!#REF!</f>
        <v>#REF!</v>
      </c>
      <c r="E35" s="414"/>
      <c r="F35" s="414"/>
      <c r="G35" s="414"/>
      <c r="H35" s="414"/>
      <c r="I35" s="414"/>
      <c r="J35" s="414"/>
      <c r="K35" s="414"/>
      <c r="L35" s="414"/>
      <c r="M35" s="414"/>
      <c r="N35" s="414"/>
      <c r="O35" s="414"/>
      <c r="P35" s="414"/>
      <c r="Q35" s="414"/>
      <c r="R35" s="414"/>
      <c r="S35" s="452"/>
      <c r="T35" s="451"/>
      <c r="U35" s="414"/>
      <c r="V35" s="414"/>
      <c r="W35" s="414"/>
      <c r="X35" s="414"/>
      <c r="Y35" s="414"/>
      <c r="Z35" s="414"/>
      <c r="AA35" s="414"/>
      <c r="AB35" s="414"/>
      <c r="AC35" s="414"/>
      <c r="AD35" s="414"/>
      <c r="AE35" s="414"/>
      <c r="AF35" s="414"/>
      <c r="AG35" s="414"/>
      <c r="AH35" s="414"/>
      <c r="AI35" s="452"/>
    </row>
    <row r="36" spans="1:35" ht="18" customHeight="1">
      <c r="A36" s="461">
        <v>32</v>
      </c>
      <c r="B36" s="443">
        <v>32</v>
      </c>
      <c r="C36" s="475"/>
      <c r="D36" s="470" t="e">
        <f>ﾃﾞｰﾀ入力!#REF!</f>
        <v>#REF!</v>
      </c>
      <c r="E36" s="414"/>
      <c r="F36" s="414"/>
      <c r="G36" s="414"/>
      <c r="H36" s="414"/>
      <c r="I36" s="414"/>
      <c r="J36" s="414"/>
      <c r="K36" s="414"/>
      <c r="L36" s="414"/>
      <c r="M36" s="414"/>
      <c r="N36" s="414"/>
      <c r="O36" s="414"/>
      <c r="P36" s="414"/>
      <c r="Q36" s="414"/>
      <c r="R36" s="414"/>
      <c r="S36" s="452"/>
      <c r="T36" s="451"/>
      <c r="U36" s="414"/>
      <c r="V36" s="414"/>
      <c r="W36" s="414"/>
      <c r="X36" s="414"/>
      <c r="Y36" s="414"/>
      <c r="Z36" s="414"/>
      <c r="AA36" s="414"/>
      <c r="AB36" s="414"/>
      <c r="AC36" s="414"/>
      <c r="AD36" s="414"/>
      <c r="AE36" s="414"/>
      <c r="AF36" s="414"/>
      <c r="AG36" s="414"/>
      <c r="AH36" s="414"/>
      <c r="AI36" s="452"/>
    </row>
    <row r="37" spans="1:35" ht="18" customHeight="1">
      <c r="A37" s="461">
        <v>33</v>
      </c>
      <c r="B37" s="443">
        <v>33</v>
      </c>
      <c r="C37" s="475"/>
      <c r="D37" s="470" t="e">
        <f>ﾃﾞｰﾀ入力!#REF!</f>
        <v>#REF!</v>
      </c>
      <c r="E37" s="414"/>
      <c r="F37" s="414"/>
      <c r="G37" s="414"/>
      <c r="H37" s="414"/>
      <c r="I37" s="414"/>
      <c r="J37" s="414"/>
      <c r="K37" s="414"/>
      <c r="L37" s="414"/>
      <c r="M37" s="414"/>
      <c r="N37" s="414"/>
      <c r="O37" s="414"/>
      <c r="P37" s="414"/>
      <c r="Q37" s="414"/>
      <c r="R37" s="414"/>
      <c r="S37" s="452"/>
      <c r="T37" s="451"/>
      <c r="U37" s="414"/>
      <c r="V37" s="414"/>
      <c r="W37" s="414"/>
      <c r="X37" s="414"/>
      <c r="Y37" s="414"/>
      <c r="Z37" s="414"/>
      <c r="AA37" s="414"/>
      <c r="AB37" s="414"/>
      <c r="AC37" s="414"/>
      <c r="AD37" s="414"/>
      <c r="AE37" s="414"/>
      <c r="AF37" s="414"/>
      <c r="AG37" s="414"/>
      <c r="AH37" s="414"/>
      <c r="AI37" s="452"/>
    </row>
    <row r="38" spans="1:35" ht="18" customHeight="1">
      <c r="A38" s="461">
        <v>34</v>
      </c>
      <c r="B38" s="443">
        <v>34</v>
      </c>
      <c r="C38" s="475">
        <f>ﾃﾞｰﾀ入力!D38</f>
        <v>0</v>
      </c>
      <c r="D38" s="470" t="e">
        <f>ﾃﾞｰﾀ入力!#REF!</f>
        <v>#REF!</v>
      </c>
      <c r="E38" s="414"/>
      <c r="F38" s="414"/>
      <c r="G38" s="414"/>
      <c r="H38" s="414"/>
      <c r="I38" s="414"/>
      <c r="J38" s="414"/>
      <c r="K38" s="414"/>
      <c r="L38" s="414"/>
      <c r="M38" s="414"/>
      <c r="N38" s="414"/>
      <c r="O38" s="414"/>
      <c r="P38" s="414"/>
      <c r="Q38" s="414"/>
      <c r="R38" s="414"/>
      <c r="S38" s="452"/>
      <c r="T38" s="451"/>
      <c r="U38" s="414"/>
      <c r="V38" s="414"/>
      <c r="W38" s="414"/>
      <c r="X38" s="414"/>
      <c r="Y38" s="414"/>
      <c r="Z38" s="414"/>
      <c r="AA38" s="414"/>
      <c r="AB38" s="414"/>
      <c r="AC38" s="414"/>
      <c r="AD38" s="414"/>
      <c r="AE38" s="414"/>
      <c r="AF38" s="414"/>
      <c r="AG38" s="414"/>
      <c r="AH38" s="414"/>
      <c r="AI38" s="452"/>
    </row>
    <row r="39" spans="1:35" ht="18" customHeight="1">
      <c r="A39" s="461">
        <v>35</v>
      </c>
      <c r="B39" s="443">
        <v>35</v>
      </c>
      <c r="C39" s="475">
        <f>ﾃﾞｰﾀ入力!D39</f>
        <v>0</v>
      </c>
      <c r="D39" s="470" t="e">
        <f>ﾃﾞｰﾀ入力!#REF!</f>
        <v>#REF!</v>
      </c>
      <c r="E39" s="414"/>
      <c r="F39" s="414"/>
      <c r="G39" s="414"/>
      <c r="H39" s="414"/>
      <c r="I39" s="414"/>
      <c r="J39" s="414"/>
      <c r="K39" s="414"/>
      <c r="L39" s="414"/>
      <c r="M39" s="414"/>
      <c r="N39" s="414"/>
      <c r="O39" s="414"/>
      <c r="P39" s="414"/>
      <c r="Q39" s="414"/>
      <c r="R39" s="414"/>
      <c r="S39" s="452"/>
      <c r="T39" s="495"/>
      <c r="U39" s="496"/>
      <c r="V39" s="496"/>
      <c r="W39" s="496"/>
      <c r="X39" s="496"/>
      <c r="Y39" s="496"/>
      <c r="Z39" s="496"/>
      <c r="AA39" s="496"/>
      <c r="AB39" s="496"/>
      <c r="AC39" s="496"/>
      <c r="AD39" s="496"/>
      <c r="AE39" s="496"/>
      <c r="AF39" s="496"/>
      <c r="AG39" s="496"/>
      <c r="AH39" s="496"/>
      <c r="AI39" s="497"/>
    </row>
    <row r="40" spans="1:35" ht="18" customHeight="1" thickBot="1">
      <c r="A40" s="461">
        <v>36</v>
      </c>
      <c r="B40" s="444">
        <v>36</v>
      </c>
      <c r="C40" s="478">
        <f>ﾃﾞｰﾀ入力!D40</f>
        <v>0</v>
      </c>
      <c r="D40" s="474" t="e">
        <f>ﾃﾞｰﾀ入力!#REF!</f>
        <v>#REF!</v>
      </c>
      <c r="E40" s="459"/>
      <c r="F40" s="459"/>
      <c r="G40" s="459"/>
      <c r="H40" s="459"/>
      <c r="I40" s="459"/>
      <c r="J40" s="459"/>
      <c r="K40" s="459"/>
      <c r="L40" s="459"/>
      <c r="M40" s="459"/>
      <c r="N40" s="459"/>
      <c r="O40" s="459"/>
      <c r="P40" s="459"/>
      <c r="Q40" s="459"/>
      <c r="R40" s="459"/>
      <c r="S40" s="460"/>
      <c r="T40" s="458"/>
      <c r="U40" s="459"/>
      <c r="V40" s="459"/>
      <c r="W40" s="459"/>
      <c r="X40" s="459"/>
      <c r="Y40" s="459"/>
      <c r="Z40" s="459"/>
      <c r="AA40" s="459"/>
      <c r="AB40" s="459"/>
      <c r="AC40" s="459"/>
      <c r="AD40" s="459"/>
      <c r="AE40" s="459"/>
      <c r="AF40" s="459"/>
      <c r="AG40" s="459"/>
      <c r="AH40" s="459"/>
      <c r="AI40" s="459"/>
    </row>
  </sheetData>
  <mergeCells count="4">
    <mergeCell ref="C1:D1"/>
    <mergeCell ref="A3:A4"/>
    <mergeCell ref="C3:C4"/>
    <mergeCell ref="D3:D4"/>
  </mergeCells>
  <phoneticPr fontId="41"/>
  <conditionalFormatting sqref="E3:AI3">
    <cfRule type="cellIs" dxfId="2" priority="2" stopIfTrue="1" operator="equal">
      <formula>"="</formula>
    </cfRule>
    <cfRule type="cellIs" dxfId="1" priority="3" stopIfTrue="1" operator="equal">
      <formula>土</formula>
    </cfRule>
  </conditionalFormatting>
  <conditionalFormatting sqref="E4:AI4">
    <cfRule type="cellIs" dxfId="0" priority="1" stopIfTrue="1" operator="equal">
      <formula>"WEEKDAY(E4)=1"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Macintosh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ワークシート</vt:lpstr>
      </vt:variant>
      <vt:variant>
        <vt:i4>46</vt:i4>
      </vt:variant>
      <vt:variant>
        <vt:lpstr>名前付き一覧</vt:lpstr>
      </vt:variant>
      <vt:variant>
        <vt:i4>41</vt:i4>
      </vt:variant>
    </vt:vector>
  </HeadingPairs>
  <TitlesOfParts>
    <vt:vector size="87" baseType="lpstr">
      <vt:lpstr>XXXXXX</vt:lpstr>
      <vt:lpstr>PMC.D</vt:lpstr>
      <vt:lpstr>セールスアクション 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ﾃﾞｰﾀ入力</vt:lpstr>
      <vt:lpstr>Monthly Data</vt:lpstr>
      <vt:lpstr>Sheet1</vt:lpstr>
      <vt:lpstr>ｼﾌﾄ原本</vt:lpstr>
      <vt:lpstr>ｼﾌﾄ表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標準シフト(平日)</vt:lpstr>
      <vt:lpstr>標準シフト(金曜)</vt:lpstr>
      <vt:lpstr>標準シフト(土曜)</vt:lpstr>
      <vt:lpstr>標準シフト(日祝)</vt:lpstr>
      <vt:lpstr>標準シフト⑤</vt:lpstr>
      <vt:lpstr>標準シフト⑥</vt:lpstr>
      <vt:lpstr>シフト原本の原本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PMC.D!Print_Area</vt:lpstr>
      <vt:lpstr>ｼﾌﾄ原本!Print_Area</vt:lpstr>
      <vt:lpstr>ｼﾌﾄ表!Print_Area</vt:lpstr>
      <vt:lpstr>ﾃﾞｰﾀ入力!Print_Area</vt:lpstr>
      <vt:lpstr>'標準シフト(金曜)'!Print_Area</vt:lpstr>
      <vt:lpstr>'標準シフト(土曜)'!Print_Area</vt:lpstr>
      <vt:lpstr>'標準シフト(日祝)'!Print_Area</vt:lpstr>
      <vt:lpstr>'標準シフト(平日)'!Print_Area</vt:lpstr>
      <vt:lpstr>標準シフト⑤!Print_Area</vt:lpstr>
      <vt:lpstr>標準シフト⑥!Print_Area</vt:lpstr>
    </vt:vector>
  </TitlesOfParts>
  <Manager>企画開発部能力開発</Manager>
  <Company>住商グルメコーヒー(株)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天野彰</cp:lastModifiedBy>
  <cp:revision/>
  <cp:lastPrinted>2026-04-10T07:53:15Z</cp:lastPrinted>
  <dcterms:created xsi:type="dcterms:W3CDTF">1999-12-24T01:48:25Z</dcterms:created>
  <dcterms:modified xsi:type="dcterms:W3CDTF">2026-04-29T08:41:31Z</dcterms:modified>
</cp:coreProperties>
</file>